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13_ncr:1_{A85983DC-4079-4B74-B326-792E2E8DAB49}" xr6:coauthVersionLast="47" xr6:coauthVersionMax="47" xr10:uidLastSave="{17891FF7-31F4-42AA-A1BA-BA85C9ED1C64}"/>
  <bookViews>
    <workbookView xWindow="-110" yWindow="-110" windowWidth="19420" windowHeight="10300" xr2:uid="{00000000-000D-0000-FFFF-FFFF00000000}"/>
  </bookViews>
  <sheets>
    <sheet name="Dashboard" sheetId="9" r:id="rId1"/>
    <sheet name="Annual_KPI" sheetId="21" r:id="rId2"/>
    <sheet name="Monthly_KPI" sheetId="20" r:id="rId3"/>
    <sheet name="Grass_Ct" sheetId="19" r:id="rId4"/>
    <sheet name="Mod_CL" sheetId="18" r:id="rId5"/>
    <sheet name="Raw_Data" sheetId="1" r:id="rId6"/>
    <sheet name="Daily KPI" sheetId="22" r:id="rId7"/>
    <sheet name="PA" sheetId="5" r:id="rId8"/>
    <sheet name="Modelling New" sheetId="23" r:id="rId9"/>
    <sheet name="Basic Data " sheetId="3" state="hidden" r:id="rId10"/>
    <sheet name="GA" sheetId="7" r:id="rId11"/>
    <sheet name="Inv_SY_B" sheetId="12" r:id="rId12"/>
    <sheet name="Inv_SY" sheetId="13"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28" i="5" l="1"/>
  <c r="R629" i="5"/>
  <c r="S629" i="5" s="1"/>
  <c r="R630" i="5"/>
  <c r="S630" i="5" s="1"/>
  <c r="R631" i="5"/>
  <c r="S631" i="5" s="1"/>
  <c r="S628" i="5"/>
  <c r="AJ621" i="5"/>
  <c r="AJ622" i="5"/>
  <c r="AJ623" i="5"/>
  <c r="AJ624" i="5"/>
  <c r="AJ625" i="5"/>
  <c r="AJ626" i="5"/>
  <c r="AJ627" i="5"/>
  <c r="AJ628" i="5"/>
  <c r="AJ629" i="5"/>
  <c r="AJ630" i="5"/>
  <c r="AJ631" i="5"/>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B627" i="5"/>
  <c r="AC627" i="5"/>
  <c r="AD627" i="5"/>
  <c r="AE627" i="5"/>
  <c r="D626" i="5"/>
  <c r="H626" i="5"/>
  <c r="K626" i="5"/>
  <c r="R626" i="5"/>
  <c r="S626" i="5" s="1"/>
  <c r="AB626" i="5"/>
  <c r="AC626" i="5"/>
  <c r="AD626" i="5"/>
  <c r="AE626" i="5"/>
  <c r="D625" i="5"/>
  <c r="H625" i="5"/>
  <c r="K625" i="5"/>
  <c r="R625" i="5"/>
  <c r="S625" i="5" s="1"/>
  <c r="AB625" i="5"/>
  <c r="AC625" i="5"/>
  <c r="AD625" i="5"/>
  <c r="AE625" i="5"/>
  <c r="D624" i="5"/>
  <c r="H624" i="5"/>
  <c r="K624" i="5"/>
  <c r="R624" i="5"/>
  <c r="S624" i="5" s="1"/>
  <c r="AB624" i="5"/>
  <c r="AC624" i="5"/>
  <c r="AD624" i="5"/>
  <c r="AE624" i="5"/>
  <c r="AJ619" i="5"/>
  <c r="AJ620" i="5"/>
  <c r="D623" i="5"/>
  <c r="H623" i="5"/>
  <c r="K623" i="5"/>
  <c r="R623" i="5"/>
  <c r="S623" i="5" s="1"/>
  <c r="AB623" i="5"/>
  <c r="AC623" i="5"/>
  <c r="AD623" i="5"/>
  <c r="AE623" i="5"/>
  <c r="D622" i="5"/>
  <c r="H622" i="5"/>
  <c r="K622" i="5"/>
  <c r="R622" i="5"/>
  <c r="S622" i="5" s="1"/>
  <c r="AB622" i="5"/>
  <c r="AC622" i="5"/>
  <c r="AD622" i="5"/>
  <c r="AE622" i="5"/>
  <c r="D621" i="5"/>
  <c r="H621" i="5"/>
  <c r="K621" i="5"/>
  <c r="R621" i="5"/>
  <c r="S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0" i="5" l="1"/>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R78" i="5"/>
  <c r="R79" i="5"/>
  <c r="R80" i="5"/>
  <c r="R81" i="5"/>
  <c r="R82" i="5"/>
  <c r="R83" i="5"/>
  <c r="R84" i="5"/>
  <c r="T84" i="5" s="1"/>
  <c r="R85" i="5"/>
  <c r="R86" i="5"/>
  <c r="R87" i="5"/>
  <c r="R88" i="5"/>
  <c r="T88" i="5" s="1"/>
  <c r="R89" i="5"/>
  <c r="R90" i="5"/>
  <c r="R91" i="5"/>
  <c r="R92" i="5"/>
  <c r="T92" i="5" s="1"/>
  <c r="R93" i="5"/>
  <c r="T93" i="5" s="1"/>
  <c r="R94" i="5"/>
  <c r="T94" i="5" s="1"/>
  <c r="R95" i="5"/>
  <c r="T95" i="5" s="1"/>
  <c r="R96" i="5"/>
  <c r="T96" i="5" s="1"/>
  <c r="R97" i="5"/>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T77" i="5"/>
  <c r="T78" i="5"/>
  <c r="T81" i="5"/>
  <c r="T82" i="5"/>
  <c r="T83" i="5"/>
  <c r="T85" i="5"/>
  <c r="T86" i="5"/>
  <c r="T87" i="5"/>
  <c r="T89" i="5"/>
  <c r="T90" i="5"/>
  <c r="T91" i="5"/>
  <c r="T97"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A11" i="20"/>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DE36" i="13" l="1"/>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FM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G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CD36"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Z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D15" i="9" s="1"/>
  <c r="W123" i="22"/>
  <c r="D12" i="9" s="1"/>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U129" i="22"/>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<sst xmlns="http://schemas.openxmlformats.org/spreadsheetml/2006/main" count="9389" uniqueCount="1412">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</sst>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296">
    <xf numFmtId="0" fontId="0" fillId="0" borderId="0"/>
    <xf numFmtId="43" fontId="2" fillId="0" borderId="0" applyFont="0" applyFill="0" applyBorder="0" applyAlignment="0" applyProtection="0"/>
    <xf numFmtId="9" fontId="2" fillId="0" borderId="0" applyFont="0" applyFill="0" applyBorder="0" applyAlignment="0" applyProtection="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cellStyleXfs>
  <cellXfs count="379">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4"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3"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3"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4"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4" applyNumberFormat="1" applyFont="1" applyFill="1" applyBorder="1" applyAlignment="1">
      <alignment horizontal="center" vertical="center"/>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0"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4" applyNumberFormat="1" applyFont="1" applyFill="1" applyBorder="1" applyAlignment="1">
      <alignment horizontal="center" vertical="center"/>
    </xf>
    <xf numFmtId="0" fontId="43" fillId="2" borderId="1" xfId="0" applyFont="1" applyFill="1" applyBorder="1" applyAlignment="1">
      <alignment horizontal="center" vertical="center" wrapText="1"/>
    </xf>
    <xf numFmtId="164" fontId="43" fillId="2" borderId="1" xfId="0"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0"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0" applyNumberFormat="1" applyFont="1" applyBorder="1" applyAlignment="1">
      <alignment horizontal="center" vertical="center" wrapText="1"/>
    </xf>
    <xf numFmtId="0" fontId="4" fillId="0" borderId="15" xfId="0" applyFont="1" applyBorder="1" applyAlignment="1">
      <alignment horizontal="center" vertical="center" wrapText="1"/>
    </xf>
    <xf numFmtId="0" fontId="3" fillId="0" borderId="15" xfId="0" applyFont="1" applyBorder="1" applyAlignment="1">
      <alignment horizontal="center" vertical="center" wrapText="1"/>
    </xf>
    <xf numFmtId="9" fontId="3" fillId="0" borderId="15" xfId="2" applyFont="1" applyFill="1" applyBorder="1" applyAlignment="1">
      <alignment horizontal="center" vertical="center" wrapText="1"/>
    </xf>
    <xf numFmtId="0" fontId="0" fillId="0" borderId="0" xfId="0"/>
    <xf numFmtId="15"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center" vertical="center"/>
    </xf>
    <xf numFmtId="17" fontId="0" fillId="0" borderId="0" xfId="0" applyNumberFormat="1" applyAlignment="1">
      <alignment horizontal="center" vertical="center"/>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9" fontId="0" fillId="0" borderId="0" xfId="2" applyFont="1" applyFill="1" applyAlignment="1">
      <alignment horizontal="center" vertical="center"/>
    </xf>
    <xf numFmtId="10" fontId="45" fillId="0" borderId="0" xfId="2" applyNumberFormat="1" applyFont="1" applyFill="1" applyAlignment="1">
      <alignment horizontal="center" vertical="center"/>
    </xf>
    <xf numFmtId="169"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10" fontId="0" fillId="0" borderId="0" xfId="2" applyNumberFormat="1" applyFont="1" applyFill="1" applyAlignment="1">
      <alignment horizontal="center" vertical="center"/>
    </xf>
    <xf numFmtId="9" fontId="0" fillId="0" borderId="0" xfId="2" applyFont="1" applyFill="1" applyAlignment="1">
      <alignment horizontal="center" vertical="center"/>
    </xf>
    <xf numFmtId="9" fontId="0" fillId="0" borderId="0" xfId="2" applyFont="1"/>
    <xf numFmtId="0" fontId="3" fillId="0" borderId="39" xfId="0" applyFont="1" applyBorder="1" applyAlignment="1">
      <alignment horizontal="center" vertical="center" wrapText="1"/>
    </xf>
    <xf numFmtId="0" fontId="3" fillId="0" borderId="39" xfId="0" applyFont="1" applyBorder="1" applyAlignment="1">
      <alignment horizontal="center" vertical="center" wrapText="1"/>
    </xf>
    <xf numFmtId="2" fontId="0" fillId="0" borderId="0" xfId="0" applyNumberFormat="1" applyAlignment="1">
      <alignment horizontal="center" vertical="center"/>
    </xf>
    <xf numFmtId="1" fontId="0" fillId="0" borderId="40" xfId="1" applyNumberFormat="1" applyFont="1" applyFill="1" applyBorder="1" applyAlignment="1">
      <alignment horizontal="center" vertical="center"/>
    </xf>
    <xf numFmtId="1" fontId="0" fillId="0" borderId="41" xfId="1" applyNumberFormat="1" applyFont="1" applyFill="1" applyBorder="1" applyAlignment="1">
      <alignment horizontal="center" vertical="center"/>
    </xf>
    <xf numFmtId="17" fontId="0" fillId="0" borderId="40" xfId="1" applyNumberFormat="1" applyFont="1" applyFill="1" applyBorder="1" applyAlignment="1">
      <alignment horizontal="center" vertical="center"/>
    </xf>
    <xf numFmtId="0" fontId="0" fillId="0" borderId="40" xfId="1" applyNumberFormat="1" applyFont="1" applyFill="1" applyBorder="1" applyAlignment="1">
      <alignment horizontal="center" vertical="center"/>
    </xf>
    <xf numFmtId="0" fontId="0" fillId="0" borderId="40" xfId="0" applyBorder="1" applyAlignment="1">
      <alignment horizontal="center" vertical="center"/>
    </xf>
    <xf numFmtId="2" fontId="0" fillId="0" borderId="41" xfId="0" applyNumberFormat="1" applyBorder="1" applyAlignment="1">
      <alignment horizontal="center" vertical="center"/>
    </xf>
    <xf numFmtId="165" fontId="0" fillId="0" borderId="40" xfId="0" applyNumberFormat="1" applyBorder="1" applyAlignment="1">
      <alignment horizontal="center" vertical="center"/>
    </xf>
    <xf numFmtId="1" fontId="0" fillId="0" borderId="40" xfId="0" applyNumberFormat="1" applyBorder="1" applyAlignment="1">
      <alignment horizontal="center" vertical="center"/>
    </xf>
    <xf numFmtId="10" fontId="0" fillId="0" borderId="40" xfId="2" applyNumberFormat="1" applyFont="1" applyFill="1" applyBorder="1" applyAlignment="1">
      <alignment horizontal="center" vertical="center"/>
    </xf>
    <xf numFmtId="2" fontId="0" fillId="0" borderId="40" xfId="0" applyNumberFormat="1" applyBorder="1" applyAlignment="1">
      <alignment horizontal="center" vertical="center"/>
    </xf>
    <xf numFmtId="0" fontId="46" fillId="0" borderId="39" xfId="2" applyNumberFormat="1" applyFont="1" applyFill="1" applyBorder="1" applyAlignment="1">
      <alignment horizontal="center" vertical="center"/>
    </xf>
    <xf numFmtId="0" fontId="0" fillId="0" borderId="41" xfId="1" applyNumberFormat="1" applyFont="1" applyFill="1" applyBorder="1" applyAlignment="1">
      <alignment horizontal="center" vertical="center"/>
    </xf>
    <xf numFmtId="0" fontId="0" fillId="0" borderId="41" xfId="0" applyBorder="1" applyAlignment="1">
      <alignment horizontal="center" vertical="center"/>
    </xf>
    <xf numFmtId="165" fontId="0" fillId="0" borderId="41" xfId="0" applyNumberFormat="1" applyBorder="1" applyAlignment="1">
      <alignment horizontal="center" vertical="center"/>
    </xf>
    <xf numFmtId="1" fontId="0" fillId="0" borderId="41" xfId="0" applyNumberFormat="1" applyBorder="1" applyAlignment="1">
      <alignment horizontal="center" vertical="center"/>
    </xf>
    <xf numFmtId="10" fontId="0" fillId="0" borderId="41" xfId="2" applyNumberFormat="1" applyFont="1" applyFill="1" applyBorder="1" applyAlignment="1">
      <alignment horizontal="center" vertical="center"/>
    </xf>
    <xf numFmtId="1" fontId="46" fillId="0" borderId="39" xfId="2" applyNumberFormat="1" applyFont="1" applyFill="1" applyBorder="1" applyAlignment="1">
      <alignment horizontal="center" vertical="center"/>
    </xf>
    <xf numFmtId="165" fontId="0" fillId="0" borderId="40" xfId="0" applyNumberFormat="1" applyFont="1" applyBorder="1" applyAlignment="1">
      <alignment horizontal="center" vertical="center"/>
    </xf>
    <xf numFmtId="1" fontId="0" fillId="0" borderId="39" xfId="2" applyNumberFormat="1" applyFont="1" applyFill="1" applyBorder="1" applyAlignment="1">
      <alignment horizontal="center" vertical="center"/>
    </xf>
    <xf numFmtId="1" fontId="0" fillId="0" borderId="40" xfId="0" applyNumberFormat="1" applyFont="1" applyBorder="1" applyAlignment="1">
      <alignment horizontal="center" vertical="center"/>
    </xf>
    <xf numFmtId="1" fontId="7" fillId="91" borderId="42" xfId="0"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0" applyFon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20" fontId="0" fillId="7" borderId="2" xfId="0" applyNumberFormat="1" applyFill="1" applyBorder="1" applyAlignment="1">
      <alignment horizontal="center" vertical="center"/>
    </xf>
    <xf numFmtId="0" fontId="0" fillId="0" borderId="16" xfId="0" applyBorder="1" applyAlignment="1">
      <alignment wrapText="1"/>
    </xf>
    <xf numFmtId="0" fontId="32" fillId="0" borderId="0" xfId="0" applyFont="1"/>
    <xf numFmtId="2" fontId="45" fillId="94" borderId="43" xfId="0" applyNumberFormat="1" applyFont="1" applyFill="1" applyBorder="1" applyAlignment="1">
      <alignment horizontal="center" vertic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0" fontId="0" fillId="15" borderId="51" xfId="0" applyFill="1" applyBorder="1" applyAlignment="1">
      <alignment horizontal="center"/>
    </xf>
    <xf numFmtId="168" fontId="45" fillId="0" borderId="1" xfId="1" applyNumberFormat="1" applyFont="1" applyBorder="1" applyAlignment="1">
      <alignment horizontal="center"/>
    </xf>
    <xf numFmtId="168" fontId="48"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4" fontId="13" fillId="7" borderId="13" xfId="3" applyNumberFormat="1" applyFont="1" applyFill="1" applyBorder="1" applyAlignment="1">
      <alignment horizontal="left" vertical="center"/>
    </xf>
    <xf numFmtId="164" fontId="13" fillId="7" borderId="17" xfId="3" applyNumberFormat="1" applyFont="1" applyFill="1" applyBorder="1" applyAlignment="1">
      <alignment horizontal="left" vertical="center"/>
    </xf>
    <xf numFmtId="164" fontId="13" fillId="7" borderId="12" xfId="3"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3" applyNumberFormat="1" applyFont="1" applyFill="1" applyBorder="1" applyAlignment="1" applyProtection="1">
      <alignment horizontal="left" vertical="center"/>
      <protection locked="0"/>
    </xf>
    <xf numFmtId="170" fontId="13" fillId="7" borderId="17" xfId="3" applyNumberFormat="1" applyFont="1" applyFill="1" applyBorder="1" applyAlignment="1" applyProtection="1">
      <alignment horizontal="left" vertical="center"/>
      <protection locked="0"/>
    </xf>
    <xf numFmtId="170" fontId="13" fillId="7" borderId="12" xfId="3" applyNumberFormat="1" applyFont="1" applyFill="1" applyBorder="1" applyAlignment="1" applyProtection="1">
      <alignment horizontal="left" vertical="center"/>
      <protection locked="0"/>
    </xf>
    <xf numFmtId="164" fontId="13" fillId="7" borderId="13" xfId="3" applyNumberFormat="1" applyFont="1" applyFill="1" applyBorder="1" applyAlignment="1" applyProtection="1">
      <alignment horizontal="left" vertical="center"/>
      <protection locked="0"/>
    </xf>
    <xf numFmtId="164" fontId="13" fillId="7" borderId="17" xfId="3" applyNumberFormat="1" applyFont="1" applyFill="1" applyBorder="1" applyAlignment="1" applyProtection="1">
      <alignment horizontal="left" vertical="center"/>
      <protection locked="0"/>
    </xf>
    <xf numFmtId="164" fontId="13" fillId="7" borderId="12" xfId="3"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296">
    <cellStyle name="20% - Accent1" xfId="22" builtinId="30" customBuiltin="1"/>
    <cellStyle name="20% - Accent1 10" xfId="177" xr:uid="{00000000-0005-0000-0000-000001000000}"/>
    <cellStyle name="20% - Accent1 10 2" xfId="27477" xr:uid="{00000000-0005-0000-0000-000002000000}"/>
    <cellStyle name="20% - Accent1 10 2 2" xfId="31906" xr:uid="{00000000-0005-0000-0000-000003000000}"/>
    <cellStyle name="20% - Accent1 10 2 3" xfId="34891" xr:uid="{00000000-0005-0000-0000-000004000000}"/>
    <cellStyle name="20% - Accent1 10 3" xfId="32991" xr:uid="{00000000-0005-0000-0000-000005000000}"/>
    <cellStyle name="20% - Accent1 10 3 2" xfId="35093" xr:uid="{00000000-0005-0000-0000-000006000000}"/>
    <cellStyle name="20% - Accent1 10 4" xfId="34519" xr:uid="{00000000-0005-0000-0000-000007000000}"/>
    <cellStyle name="20% - Accent1 10 5" xfId="33796" xr:uid="{00000000-0005-0000-0000-000008000000}"/>
    <cellStyle name="20% - Accent1 10 5 2" xfId="35516" xr:uid="{00000000-0005-0000-0000-000009000000}"/>
    <cellStyle name="20% - Accent1 10 6" xfId="36389" xr:uid="{00000000-0005-0000-0000-00000A000000}"/>
    <cellStyle name="20% - Accent1 10 7" xfId="36675" xr:uid="{00000000-0005-0000-0000-00000B000000}"/>
    <cellStyle name="20% - Accent1 10 8" xfId="37560" xr:uid="{00000000-0005-0000-0000-00000C000000}"/>
    <cellStyle name="20% - Accent1 11" xfId="33457" xr:uid="{00000000-0005-0000-0000-00000D000000}"/>
    <cellStyle name="20% - Accent1 11 2" xfId="31713" xr:uid="{00000000-0005-0000-0000-00000E000000}"/>
    <cellStyle name="20% - Accent1 11 2 2" xfId="35112" xr:uid="{00000000-0005-0000-0000-00000F000000}"/>
    <cellStyle name="20% - Accent1 11 3" xfId="34689" xr:uid="{00000000-0005-0000-0000-000010000000}"/>
    <cellStyle name="20% - Accent1 11 4" xfId="35536" xr:uid="{00000000-0005-0000-0000-000011000000}"/>
    <cellStyle name="20% - Accent1 11 5" xfId="36409" xr:uid="{00000000-0005-0000-0000-000012000000}"/>
    <cellStyle name="20% - Accent1 11 6" xfId="36695" xr:uid="{00000000-0005-0000-0000-000013000000}"/>
    <cellStyle name="20% - Accent1 11 7" xfId="37580" xr:uid="{00000000-0005-0000-0000-000014000000}"/>
    <cellStyle name="20% - Accent1 12" xfId="17714" xr:uid="{00000000-0005-0000-0000-000015000000}"/>
    <cellStyle name="20% - Accent1 12 2" xfId="34702" xr:uid="{00000000-0005-0000-0000-000016000000}"/>
    <cellStyle name="20% - Accent1 12 3" xfId="35315" xr:uid="{00000000-0005-0000-0000-000017000000}"/>
    <cellStyle name="20% - Accent1 12 4" xfId="35555" xr:uid="{00000000-0005-0000-0000-000018000000}"/>
    <cellStyle name="20% - Accent1 12 5" xfId="36428" xr:uid="{00000000-0005-0000-0000-000019000000}"/>
    <cellStyle name="20% - Accent1 12 6" xfId="36714" xr:uid="{00000000-0005-0000-0000-00001A000000}"/>
    <cellStyle name="20% - Accent1 12 7" xfId="37599" xr:uid="{00000000-0005-0000-0000-00001B000000}"/>
    <cellStyle name="20% - Accent1 13" xfId="18970" xr:uid="{00000000-0005-0000-0000-00001C000000}"/>
    <cellStyle name="20% - Accent1 13 2" xfId="34730" xr:uid="{00000000-0005-0000-0000-00001D000000}"/>
    <cellStyle name="20% - Accent1 13 3" xfId="35574" xr:uid="{00000000-0005-0000-0000-00001E000000}"/>
    <cellStyle name="20% - Accent1 13 4" xfId="36449" xr:uid="{00000000-0005-0000-0000-00001F000000}"/>
    <cellStyle name="20% - Accent1 13 5" xfId="36735" xr:uid="{00000000-0005-0000-0000-000020000000}"/>
    <cellStyle name="20% - Accent1 13 6" xfId="37620" xr:uid="{00000000-0005-0000-0000-000021000000}"/>
    <cellStyle name="20% - Accent1 14" xfId="18968" xr:uid="{00000000-0005-0000-0000-000022000000}"/>
    <cellStyle name="20% - Accent1 14 2" xfId="34920" xr:uid="{00000000-0005-0000-0000-000023000000}"/>
    <cellStyle name="20% - Accent1 14 3" xfId="36753" xr:uid="{00000000-0005-0000-0000-000024000000}"/>
    <cellStyle name="20% - Accent1 14 4" xfId="37638" xr:uid="{00000000-0005-0000-0000-000025000000}"/>
    <cellStyle name="20% - Accent1 15" xfId="34646" xr:uid="{00000000-0005-0000-0000-000026000000}"/>
    <cellStyle name="20% - Accent1 15 2" xfId="36474" xr:uid="{00000000-0005-0000-0000-000027000000}"/>
    <cellStyle name="20% - Accent1 15 3" xfId="36772" xr:uid="{00000000-0005-0000-0000-000028000000}"/>
    <cellStyle name="20% - Accent1 15 4" xfId="37660" xr:uid="{00000000-0005-0000-0000-000029000000}"/>
    <cellStyle name="20% - Accent1 16" xfId="35354" xr:uid="{00000000-0005-0000-0000-00002A000000}"/>
    <cellStyle name="20% - Accent1 16 2" xfId="36492" xr:uid="{00000000-0005-0000-0000-00002B000000}"/>
    <cellStyle name="20% - Accent1 16 3" xfId="36790" xr:uid="{00000000-0005-0000-0000-00002C000000}"/>
    <cellStyle name="20% - Accent1 16 4" xfId="37679" xr:uid="{00000000-0005-0000-0000-00002D000000}"/>
    <cellStyle name="20% - Accent1 17" xfId="35641" xr:uid="{00000000-0005-0000-0000-00002E000000}"/>
    <cellStyle name="20% - Accent1 17 2" xfId="36809" xr:uid="{00000000-0005-0000-0000-00002F000000}"/>
    <cellStyle name="20% - Accent1 17 3" xfId="37699" xr:uid="{00000000-0005-0000-0000-000030000000}"/>
    <cellStyle name="20% - Accent1 18" xfId="35659" xr:uid="{00000000-0005-0000-0000-000031000000}"/>
    <cellStyle name="20% - Accent1 18 2" xfId="36828" xr:uid="{00000000-0005-0000-0000-000032000000}"/>
    <cellStyle name="20% - Accent1 18 3" xfId="37718" xr:uid="{00000000-0005-0000-0000-000033000000}"/>
    <cellStyle name="20% - Accent1 19" xfId="35678" xr:uid="{00000000-0005-0000-0000-000034000000}"/>
    <cellStyle name="20% - Accent1 19 2" xfId="36847" xr:uid="{00000000-0005-0000-0000-000035000000}"/>
    <cellStyle name="20% - Accent1 19 3" xfId="37737" xr:uid="{00000000-0005-0000-0000-000036000000}"/>
    <cellStyle name="20% - Accent1 2" xfId="77" xr:uid="{00000000-0005-0000-0000-000037000000}"/>
    <cellStyle name="20% - Accent1 2 10" xfId="28548" xr:uid="{00000000-0005-0000-0000-000038000000}"/>
    <cellStyle name="20% - Accent1 2 10 2" xfId="28130" xr:uid="{00000000-0005-0000-0000-000039000000}"/>
    <cellStyle name="20% - Accent1 2 10 3" xfId="37418" xr:uid="{00000000-0005-0000-0000-00003A000000}"/>
    <cellStyle name="20% - Accent1 2 11" xfId="29595" xr:uid="{00000000-0005-0000-0000-00003B000000}"/>
    <cellStyle name="20% - Accent1 2 12" xfId="34437" xr:uid="{00000000-0005-0000-0000-00003C000000}"/>
    <cellStyle name="20% - Accent1 2 13" xfId="14862" xr:uid="{00000000-0005-0000-0000-00003D000000}"/>
    <cellStyle name="20% - Accent1 2 2" xfId="138" xr:uid="{00000000-0005-0000-0000-00003E000000}"/>
    <cellStyle name="20% - Accent1 2 2 10" xfId="34289" xr:uid="{00000000-0005-0000-0000-00003F000000}"/>
    <cellStyle name="20% - Accent1 2 2 11" xfId="34492" xr:uid="{00000000-0005-0000-0000-000040000000}"/>
    <cellStyle name="20% - Accent1 2 2 12" xfId="14860" xr:uid="{00000000-0005-0000-0000-000041000000}"/>
    <cellStyle name="20% - Accent1 2 2 2" xfId="32000" xr:uid="{00000000-0005-0000-0000-000042000000}"/>
    <cellStyle name="20% - Accent1 2 2 2 2" xfId="32969" xr:uid="{00000000-0005-0000-0000-000043000000}"/>
    <cellStyle name="20% - Accent1 2 2 2 2 2" xfId="26513" xr:uid="{00000000-0005-0000-0000-000044000000}"/>
    <cellStyle name="20% - Accent1 2 2 2 2 2 2" xfId="32386" xr:uid="{00000000-0005-0000-0000-000045000000}"/>
    <cellStyle name="20% - Accent1 2 2 2 2 2 2 2" xfId="27490" xr:uid="{00000000-0005-0000-0000-000046000000}"/>
    <cellStyle name="20% - Accent1 2 2 2 2 2 2 2 2" xfId="33625" xr:uid="{00000000-0005-0000-0000-000047000000}"/>
    <cellStyle name="20% - Accent1 2 2 2 2 2 2 2 2 2" xfId="28090" xr:uid="{00000000-0005-0000-0000-000048000000}"/>
    <cellStyle name="20% - Accent1 2 2 2 2 2 2 2 2 2 2" xfId="20665" xr:uid="{00000000-0005-0000-0000-000049000000}"/>
    <cellStyle name="20% - Accent1 2 2 2 2 2 2 2 2 2 2 2" xfId="33294" xr:uid="{00000000-0005-0000-0000-00004A000000}"/>
    <cellStyle name="20% - Accent1 2 2 2 2 2 2 2 2 2 3" xfId="32572" xr:uid="{00000000-0005-0000-0000-00004B000000}"/>
    <cellStyle name="20% - Accent1 2 2 2 2 2 2 2 2 3" xfId="27216" xr:uid="{00000000-0005-0000-0000-00004C000000}"/>
    <cellStyle name="20% - Accent1 2 2 2 2 2 2 2 2 3 2" xfId="20604" xr:uid="{00000000-0005-0000-0000-00004D000000}"/>
    <cellStyle name="20% - Accent1 2 2 2 2 2 2 2 2 4" xfId="27209" xr:uid="{00000000-0005-0000-0000-00004E000000}"/>
    <cellStyle name="20% - Accent1 2 2 2 2 2 2 2 3" xfId="14314" xr:uid="{00000000-0005-0000-0000-00004F000000}"/>
    <cellStyle name="20% - Accent1 2 2 2 2 2 2 2 3 2" xfId="12985" xr:uid="{00000000-0005-0000-0000-000050000000}"/>
    <cellStyle name="20% - Accent1 2 2 2 2 2 2 2 3 2 2" xfId="20416" xr:uid="{00000000-0005-0000-0000-000051000000}"/>
    <cellStyle name="20% - Accent1 2 2 2 2 2 2 2 3 3" xfId="28982" xr:uid="{00000000-0005-0000-0000-000052000000}"/>
    <cellStyle name="20% - Accent1 2 2 2 2 2 2 2 4" xfId="25064" xr:uid="{00000000-0005-0000-0000-000053000000}"/>
    <cellStyle name="20% - Accent1 2 2 2 2 2 2 2 4 2" xfId="15851" xr:uid="{00000000-0005-0000-0000-000054000000}"/>
    <cellStyle name="20% - Accent1 2 2 2 2 2 2 2 5" xfId="25050" xr:uid="{00000000-0005-0000-0000-000055000000}"/>
    <cellStyle name="20% - Accent1 2 2 2 2 2 2 3" xfId="31532" xr:uid="{00000000-0005-0000-0000-000056000000}"/>
    <cellStyle name="20% - Accent1 2 2 2 2 2 2 3 2" xfId="34006" xr:uid="{00000000-0005-0000-0000-000057000000}"/>
    <cellStyle name="20% - Accent1 2 2 2 2 2 2 3 2 2" xfId="27202" xr:uid="{00000000-0005-0000-0000-000058000000}"/>
    <cellStyle name="20% - Accent1 2 2 2 2 2 2 3 2 2 2" xfId="18593" xr:uid="{00000000-0005-0000-0000-000059000000}"/>
    <cellStyle name="20% - Accent1 2 2 2 2 2 2 3 2 3" xfId="25705" xr:uid="{00000000-0005-0000-0000-00005A000000}"/>
    <cellStyle name="20% - Accent1 2 2 2 2 2 2 3 3" xfId="34329" xr:uid="{00000000-0005-0000-0000-00005B000000}"/>
    <cellStyle name="20% - Accent1 2 2 2 2 2 2 3 3 2" xfId="22759" xr:uid="{00000000-0005-0000-0000-00005C000000}"/>
    <cellStyle name="20% - Accent1 2 2 2 2 2 2 3 4" xfId="34385" xr:uid="{00000000-0005-0000-0000-00005D000000}"/>
    <cellStyle name="20% - Accent1 2 2 2 2 2 2 4" xfId="27014" xr:uid="{00000000-0005-0000-0000-00005E000000}"/>
    <cellStyle name="20% - Accent1 2 2 2 2 2 2 4 2" xfId="31031" xr:uid="{00000000-0005-0000-0000-00005F000000}"/>
    <cellStyle name="20% - Accent1 2 2 2 2 2 2 4 2 2" xfId="25561" xr:uid="{00000000-0005-0000-0000-000060000000}"/>
    <cellStyle name="20% - Accent1 2 2 2 2 2 2 4 3" xfId="31010" xr:uid="{00000000-0005-0000-0000-000061000000}"/>
    <cellStyle name="20% - Accent1 2 2 2 2 2 2 5" xfId="22017" xr:uid="{00000000-0005-0000-0000-000062000000}"/>
    <cellStyle name="20% - Accent1 2 2 2 2 2 2 5 2" xfId="12156" xr:uid="{00000000-0005-0000-0000-000063000000}"/>
    <cellStyle name="20% - Accent1 2 2 2 2 2 2 6" xfId="22013" xr:uid="{00000000-0005-0000-0000-000064000000}"/>
    <cellStyle name="20% - Accent1 2 2 2 2 2 3" xfId="31858" xr:uid="{00000000-0005-0000-0000-000065000000}"/>
    <cellStyle name="20% - Accent1 2 2 2 2 2 3 2" xfId="29910" xr:uid="{00000000-0005-0000-0000-000066000000}"/>
    <cellStyle name="20% - Accent1 2 2 2 2 2 3 2 2" xfId="30758" xr:uid="{00000000-0005-0000-0000-000067000000}"/>
    <cellStyle name="20% - Accent1 2 2 2 2 2 3 2 2 2" xfId="27176" xr:uid="{00000000-0005-0000-0000-000068000000}"/>
    <cellStyle name="20% - Accent1 2 2 2 2 2 3 2 2 2 2" xfId="30630" xr:uid="{00000000-0005-0000-0000-000069000000}"/>
    <cellStyle name="20% - Accent1 2 2 2 2 2 3 2 2 3" xfId="27166" xr:uid="{00000000-0005-0000-0000-00006A000000}"/>
    <cellStyle name="20% - Accent1 2 2 2 2 2 3 2 3" xfId="28704" xr:uid="{00000000-0005-0000-0000-00006B000000}"/>
    <cellStyle name="20% - Accent1 2 2 2 2 2 3 2 3 2" xfId="25972" xr:uid="{00000000-0005-0000-0000-00006C000000}"/>
    <cellStyle name="20% - Accent1 2 2 2 2 2 3 2 4" xfId="33349" xr:uid="{00000000-0005-0000-0000-00006D000000}"/>
    <cellStyle name="20% - Accent1 2 2 2 2 2 3 3" xfId="24771" xr:uid="{00000000-0005-0000-0000-00006E000000}"/>
    <cellStyle name="20% - Accent1 2 2 2 2 2 3 3 2" xfId="33828" xr:uid="{00000000-0005-0000-0000-00006F000000}"/>
    <cellStyle name="20% - Accent1 2 2 2 2 2 3 3 2 2" xfId="25370" xr:uid="{00000000-0005-0000-0000-000070000000}"/>
    <cellStyle name="20% - Accent1 2 2 2 2 2 3 3 3" xfId="28590" xr:uid="{00000000-0005-0000-0000-000071000000}"/>
    <cellStyle name="20% - Accent1 2 2 2 2 2 3 4" xfId="22002" xr:uid="{00000000-0005-0000-0000-000072000000}"/>
    <cellStyle name="20% - Accent1 2 2 2 2 2 3 4 2" xfId="34096" xr:uid="{00000000-0005-0000-0000-000073000000}"/>
    <cellStyle name="20% - Accent1 2 2 2 2 2 3 5" xfId="15155" xr:uid="{00000000-0005-0000-0000-000074000000}"/>
    <cellStyle name="20% - Accent1 2 2 2 2 2 4" xfId="34183" xr:uid="{00000000-0005-0000-0000-000075000000}"/>
    <cellStyle name="20% - Accent1 2 2 2 2 2 4 2" xfId="29553" xr:uid="{00000000-0005-0000-0000-000076000000}"/>
    <cellStyle name="20% - Accent1 2 2 2 2 2 4 2 2" xfId="29208" xr:uid="{00000000-0005-0000-0000-000077000000}"/>
    <cellStyle name="20% - Accent1 2 2 2 2 2 4 2 2 2" xfId="24344" xr:uid="{00000000-0005-0000-0000-000078000000}"/>
    <cellStyle name="20% - Accent1 2 2 2 2 2 4 2 3" xfId="28176" xr:uid="{00000000-0005-0000-0000-000079000000}"/>
    <cellStyle name="20% - Accent1 2 2 2 2 2 4 3" xfId="31482" xr:uid="{00000000-0005-0000-0000-00007A000000}"/>
    <cellStyle name="20% - Accent1 2 2 2 2 2 4 3 2" xfId="31409" xr:uid="{00000000-0005-0000-0000-00007B000000}"/>
    <cellStyle name="20% - Accent1 2 2 2 2 2 4 4" xfId="28432" xr:uid="{00000000-0005-0000-0000-00007C000000}"/>
    <cellStyle name="20% - Accent1 2 2 2 2 2 5" xfId="34252" xr:uid="{00000000-0005-0000-0000-00007D000000}"/>
    <cellStyle name="20% - Accent1 2 2 2 2 2 5 2" xfId="23204" xr:uid="{00000000-0005-0000-0000-00007E000000}"/>
    <cellStyle name="20% - Accent1 2 2 2 2 2 5 2 2" xfId="33743" xr:uid="{00000000-0005-0000-0000-00007F000000}"/>
    <cellStyle name="20% - Accent1 2 2 2 2 2 5 3" xfId="20167" xr:uid="{00000000-0005-0000-0000-000080000000}"/>
    <cellStyle name="20% - Accent1 2 2 2 2 2 6" xfId="34159" xr:uid="{00000000-0005-0000-0000-000081000000}"/>
    <cellStyle name="20% - Accent1 2 2 2 2 2 6 2" xfId="30321" xr:uid="{00000000-0005-0000-0000-000082000000}"/>
    <cellStyle name="20% - Accent1 2 2 2 2 2 7" xfId="34139" xr:uid="{00000000-0005-0000-0000-000083000000}"/>
    <cellStyle name="20% - Accent1 2 2 2 2 3" xfId="27923" xr:uid="{00000000-0005-0000-0000-000084000000}"/>
    <cellStyle name="20% - Accent1 2 2 2 2 3 2" xfId="33377" xr:uid="{00000000-0005-0000-0000-000085000000}"/>
    <cellStyle name="20% - Accent1 2 2 2 2 3 2 2" xfId="29480" xr:uid="{00000000-0005-0000-0000-000086000000}"/>
    <cellStyle name="20% - Accent1 2 2 2 2 3 2 2 2" xfId="33632" xr:uid="{00000000-0005-0000-0000-000087000000}"/>
    <cellStyle name="20% - Accent1 2 2 2 2 3 2 2 2 2" xfId="20085" xr:uid="{00000000-0005-0000-0000-000088000000}"/>
    <cellStyle name="20% - Accent1 2 2 2 2 3 2 2 2 2 2" xfId="17724" xr:uid="{00000000-0005-0000-0000-000089000000}"/>
    <cellStyle name="20% - Accent1 2 2 2 2 3 2 2 2 3" xfId="20076" xr:uid="{00000000-0005-0000-0000-00008A000000}"/>
    <cellStyle name="20% - Accent1 2 2 2 2 3 2 2 3" xfId="34285" xr:uid="{00000000-0005-0000-0000-00008B000000}"/>
    <cellStyle name="20% - Accent1 2 2 2 2 3 2 2 3 2" xfId="20050" xr:uid="{00000000-0005-0000-0000-00008C000000}"/>
    <cellStyle name="20% - Accent1 2 2 2 2 3 2 2 4" xfId="16490" xr:uid="{00000000-0005-0000-0000-00008D000000}"/>
    <cellStyle name="20% - Accent1 2 2 2 2 3 2 3" xfId="24590" xr:uid="{00000000-0005-0000-0000-00008E000000}"/>
    <cellStyle name="20% - Accent1 2 2 2 2 3 2 3 2" xfId="5676" xr:uid="{00000000-0005-0000-0000-00008F000000}"/>
    <cellStyle name="20% - Accent1 2 2 2 2 3 2 3 2 2" xfId="26942" xr:uid="{00000000-0005-0000-0000-000090000000}"/>
    <cellStyle name="20% - Accent1 2 2 2 2 3 2 3 3" xfId="6718" xr:uid="{00000000-0005-0000-0000-000091000000}"/>
    <cellStyle name="20% - Accent1 2 2 2 2 3 2 4" xfId="23691" xr:uid="{00000000-0005-0000-0000-000092000000}"/>
    <cellStyle name="20% - Accent1 2 2 2 2 3 2 4 2" xfId="5652" xr:uid="{00000000-0005-0000-0000-000093000000}"/>
    <cellStyle name="20% - Accent1 2 2 2 2 3 2 5" xfId="31411" xr:uid="{00000000-0005-0000-0000-000094000000}"/>
    <cellStyle name="20% - Accent1 2 2 2 2 3 3" xfId="29176" xr:uid="{00000000-0005-0000-0000-000095000000}"/>
    <cellStyle name="20% - Accent1 2 2 2 2 3 3 2" xfId="24563" xr:uid="{00000000-0005-0000-0000-000096000000}"/>
    <cellStyle name="20% - Accent1 2 2 2 2 3 3 2 2" xfId="34267" xr:uid="{00000000-0005-0000-0000-000097000000}"/>
    <cellStyle name="20% - Accent1 2 2 2 2 3 3 2 2 2" xfId="20009" xr:uid="{00000000-0005-0000-0000-000098000000}"/>
    <cellStyle name="20% - Accent1 2 2 2 2 3 3 2 3" xfId="28693" xr:uid="{00000000-0005-0000-0000-000099000000}"/>
    <cellStyle name="20% - Accent1 2 2 2 2 3 3 3" xfId="21966" xr:uid="{00000000-0005-0000-0000-00009A000000}"/>
    <cellStyle name="20% - Accent1 2 2 2 2 3 3 3 2" xfId="34253" xr:uid="{00000000-0005-0000-0000-00009B000000}"/>
    <cellStyle name="20% - Accent1 2 2 2 2 3 3 4" xfId="23453" xr:uid="{00000000-0005-0000-0000-00009C000000}"/>
    <cellStyle name="20% - Accent1 2 2 2 2 3 4" xfId="29171" xr:uid="{00000000-0005-0000-0000-00009D000000}"/>
    <cellStyle name="20% - Accent1 2 2 2 2 3 4 2" xfId="26478" xr:uid="{00000000-0005-0000-0000-00009E000000}"/>
    <cellStyle name="20% - Accent1 2 2 2 2 3 4 2 2" xfId="34038" xr:uid="{00000000-0005-0000-0000-00009F000000}"/>
    <cellStyle name="20% - Accent1 2 2 2 2 3 4 3" xfId="26655" xr:uid="{00000000-0005-0000-0000-0000A0000000}"/>
    <cellStyle name="20% - Accent1 2 2 2 2 3 5" xfId="34153" xr:uid="{00000000-0005-0000-0000-0000A1000000}"/>
    <cellStyle name="20% - Accent1 2 2 2 2 3 5 2" xfId="20140" xr:uid="{00000000-0005-0000-0000-0000A2000000}"/>
    <cellStyle name="20% - Accent1 2 2 2 2 3 6" xfId="34279" xr:uid="{00000000-0005-0000-0000-0000A3000000}"/>
    <cellStyle name="20% - Accent1 2 2 2 2 4" xfId="27919" xr:uid="{00000000-0005-0000-0000-0000A4000000}"/>
    <cellStyle name="20% - Accent1 2 2 2 2 4 2" xfId="34240" xr:uid="{00000000-0005-0000-0000-0000A5000000}"/>
    <cellStyle name="20% - Accent1 2 2 2 2 4 2 2" xfId="32635" xr:uid="{00000000-0005-0000-0000-0000A6000000}"/>
    <cellStyle name="20% - Accent1 2 2 2 2 4 2 2 2" xfId="34229" xr:uid="{00000000-0005-0000-0000-0000A7000000}"/>
    <cellStyle name="20% - Accent1 2 2 2 2 4 2 2 2 2" xfId="18552" xr:uid="{00000000-0005-0000-0000-0000A8000000}"/>
    <cellStyle name="20% - Accent1 2 2 2 2 4 2 2 3" xfId="32830" xr:uid="{00000000-0005-0000-0000-0000A9000000}"/>
    <cellStyle name="20% - Accent1 2 2 2 2 4 2 3" xfId="30161" xr:uid="{00000000-0005-0000-0000-0000AA000000}"/>
    <cellStyle name="20% - Accent1 2 2 2 2 4 2 3 2" xfId="32615" xr:uid="{00000000-0005-0000-0000-0000AB000000}"/>
    <cellStyle name="20% - Accent1 2 2 2 2 4 2 4" xfId="23249" xr:uid="{00000000-0005-0000-0000-0000AC000000}"/>
    <cellStyle name="20% - Accent1 2 2 2 2 4 3" xfId="33948" xr:uid="{00000000-0005-0000-0000-0000AD000000}"/>
    <cellStyle name="20% - Accent1 2 2 2 2 4 3 2" xfId="32153" xr:uid="{00000000-0005-0000-0000-0000AE000000}"/>
    <cellStyle name="20% - Accent1 2 2 2 2 4 3 2 2" xfId="34218" xr:uid="{00000000-0005-0000-0000-0000AF000000}"/>
    <cellStyle name="20% - Accent1 2 2 2 2 4 3 3" xfId="21942" xr:uid="{00000000-0005-0000-0000-0000B0000000}"/>
    <cellStyle name="20% - Accent1 2 2 2 2 4 4" xfId="27135" xr:uid="{00000000-0005-0000-0000-0000B1000000}"/>
    <cellStyle name="20% - Accent1 2 2 2 2 4 4 2" xfId="30876" xr:uid="{00000000-0005-0000-0000-0000B2000000}"/>
    <cellStyle name="20% - Accent1 2 2 2 2 4 5" xfId="34307" xr:uid="{00000000-0005-0000-0000-0000B3000000}"/>
    <cellStyle name="20% - Accent1 2 2 2 2 5" xfId="8510" xr:uid="{00000000-0005-0000-0000-0000B4000000}"/>
    <cellStyle name="20% - Accent1 2 2 2 2 5 2" xfId="25899" xr:uid="{00000000-0005-0000-0000-0000B5000000}"/>
    <cellStyle name="20% - Accent1 2 2 2 2 5 2 2" xfId="30862" xr:uid="{00000000-0005-0000-0000-0000B6000000}"/>
    <cellStyle name="20% - Accent1 2 2 2 2 5 2 2 2" xfId="21226" xr:uid="{00000000-0005-0000-0000-0000B7000000}"/>
    <cellStyle name="20% - Accent1 2 2 2 2 5 2 3" xfId="21932" xr:uid="{00000000-0005-0000-0000-0000B8000000}"/>
    <cellStyle name="20% - Accent1 2 2 2 2 5 3" xfId="31646" xr:uid="{00000000-0005-0000-0000-0000B9000000}"/>
    <cellStyle name="20% - Accent1 2 2 2 2 5 3 2" xfId="21924" xr:uid="{00000000-0005-0000-0000-0000BA000000}"/>
    <cellStyle name="20% - Accent1 2 2 2 2 5 4" xfId="30043" xr:uid="{00000000-0005-0000-0000-0000BB000000}"/>
    <cellStyle name="20% - Accent1 2 2 2 2 6" xfId="22925" xr:uid="{00000000-0005-0000-0000-0000BC000000}"/>
    <cellStyle name="20% - Accent1 2 2 2 2 6 2" xfId="25461" xr:uid="{00000000-0005-0000-0000-0000BD000000}"/>
    <cellStyle name="20% - Accent1 2 2 2 2 6 2 2" xfId="30824" xr:uid="{00000000-0005-0000-0000-0000BE000000}"/>
    <cellStyle name="20% - Accent1 2 2 2 2 6 3" xfId="33492" xr:uid="{00000000-0005-0000-0000-0000BF000000}"/>
    <cellStyle name="20% - Accent1 2 2 2 2 7" xfId="22922" xr:uid="{00000000-0005-0000-0000-0000C0000000}"/>
    <cellStyle name="20% - Accent1 2 2 2 2 7 2" xfId="19258" xr:uid="{00000000-0005-0000-0000-0000C1000000}"/>
    <cellStyle name="20% - Accent1 2 2 2 2 8" xfId="34382" xr:uid="{00000000-0005-0000-0000-0000C2000000}"/>
    <cellStyle name="20% - Accent1 2 2 2 3" xfId="30583" xr:uid="{00000000-0005-0000-0000-0000C3000000}"/>
    <cellStyle name="20% - Accent1 2 2 2 3 2" xfId="9470" xr:uid="{00000000-0005-0000-0000-0000C4000000}"/>
    <cellStyle name="20% - Accent1 2 2 2 3 2 2" xfId="13531" xr:uid="{00000000-0005-0000-0000-0000C5000000}"/>
    <cellStyle name="20% - Accent1 2 2 2 3 2 2 2" xfId="24908" xr:uid="{00000000-0005-0000-0000-0000C6000000}"/>
    <cellStyle name="20% - Accent1 2 2 2 3 2 2 2 2" xfId="19953" xr:uid="{00000000-0005-0000-0000-0000C7000000}"/>
    <cellStyle name="20% - Accent1 2 2 2 3 2 2 2 2 2" xfId="20295" xr:uid="{00000000-0005-0000-0000-0000C8000000}"/>
    <cellStyle name="20% - Accent1 2 2 2 3 2 2 2 2 2 2" xfId="24584" xr:uid="{00000000-0005-0000-0000-0000C9000000}"/>
    <cellStyle name="20% - Accent1 2 2 2 3 2 2 2 2 3" xfId="26088" xr:uid="{00000000-0005-0000-0000-0000CA000000}"/>
    <cellStyle name="20% - Accent1 2 2 2 3 2 2 2 3" xfId="22174" xr:uid="{00000000-0005-0000-0000-0000CB000000}"/>
    <cellStyle name="20% - Accent1 2 2 2 3 2 2 2 3 2" xfId="26135" xr:uid="{00000000-0005-0000-0000-0000CC000000}"/>
    <cellStyle name="20% - Accent1 2 2 2 3 2 2 2 4" xfId="22128" xr:uid="{00000000-0005-0000-0000-0000CD000000}"/>
    <cellStyle name="20% - Accent1 2 2 2 3 2 2 3" xfId="24221" xr:uid="{00000000-0005-0000-0000-0000CE000000}"/>
    <cellStyle name="20% - Accent1 2 2 2 3 2 2 3 2" xfId="22336" xr:uid="{00000000-0005-0000-0000-0000CF000000}"/>
    <cellStyle name="20% - Accent1 2 2 2 3 2 2 3 2 2" xfId="26126" xr:uid="{00000000-0005-0000-0000-0000D0000000}"/>
    <cellStyle name="20% - Accent1 2 2 2 3 2 2 3 3" xfId="33098" xr:uid="{00000000-0005-0000-0000-0000D1000000}"/>
    <cellStyle name="20% - Accent1 2 2 2 3 2 2 4" xfId="21798" xr:uid="{00000000-0005-0000-0000-0000D2000000}"/>
    <cellStyle name="20% - Accent1 2 2 2 3 2 2 4 2" xfId="19936" xr:uid="{00000000-0005-0000-0000-0000D3000000}"/>
    <cellStyle name="20% - Accent1 2 2 2 3 2 2 5" xfId="26073" xr:uid="{00000000-0005-0000-0000-0000D4000000}"/>
    <cellStyle name="20% - Accent1 2 2 2 3 2 3" xfId="11410" xr:uid="{00000000-0005-0000-0000-0000D5000000}"/>
    <cellStyle name="20% - Accent1 2 2 2 3 2 3 2" xfId="24182" xr:uid="{00000000-0005-0000-0000-0000D6000000}"/>
    <cellStyle name="20% - Accent1 2 2 2 3 2 3 2 2" xfId="7777" xr:uid="{00000000-0005-0000-0000-0000D7000000}"/>
    <cellStyle name="20% - Accent1 2 2 2 3 2 3 2 2 2" xfId="20204" xr:uid="{00000000-0005-0000-0000-0000D8000000}"/>
    <cellStyle name="20% - Accent1 2 2 2 3 2 3 2 3" xfId="21911" xr:uid="{00000000-0005-0000-0000-0000D9000000}"/>
    <cellStyle name="20% - Accent1 2 2 2 3 2 3 3" xfId="21791" xr:uid="{00000000-0005-0000-0000-0000DA000000}"/>
    <cellStyle name="20% - Accent1 2 2 2 3 2 3 3 2" xfId="19800" xr:uid="{00000000-0005-0000-0000-0000DB000000}"/>
    <cellStyle name="20% - Accent1 2 2 2 3 2 3 4" xfId="21785" xr:uid="{00000000-0005-0000-0000-0000DC000000}"/>
    <cellStyle name="20% - Accent1 2 2 2 3 2 4" xfId="11384" xr:uid="{00000000-0005-0000-0000-0000DD000000}"/>
    <cellStyle name="20% - Accent1 2 2 2 3 2 4 2" xfId="29375" xr:uid="{00000000-0005-0000-0000-0000DE000000}"/>
    <cellStyle name="20% - Accent1 2 2 2 3 2 4 2 2" xfId="14934" xr:uid="{00000000-0005-0000-0000-0000DF000000}"/>
    <cellStyle name="20% - Accent1 2 2 2 3 2 4 3" xfId="18975" xr:uid="{00000000-0005-0000-0000-0000E0000000}"/>
    <cellStyle name="20% - Accent1 2 2 2 3 2 5" xfId="13240" xr:uid="{00000000-0005-0000-0000-0000E1000000}"/>
    <cellStyle name="20% - Accent1 2 2 2 3 2 5 2" xfId="18089" xr:uid="{00000000-0005-0000-0000-0000E2000000}"/>
    <cellStyle name="20% - Accent1 2 2 2 3 2 6" xfId="11371" xr:uid="{00000000-0005-0000-0000-0000E3000000}"/>
    <cellStyle name="20% - Accent1 2 2 2 3 3" xfId="9452" xr:uid="{00000000-0005-0000-0000-0000E4000000}"/>
    <cellStyle name="20% - Accent1 2 2 2 3 3 2" xfId="9450" xr:uid="{00000000-0005-0000-0000-0000E5000000}"/>
    <cellStyle name="20% - Accent1 2 2 2 3 3 2 2" xfId="23671" xr:uid="{00000000-0005-0000-0000-0000E6000000}"/>
    <cellStyle name="20% - Accent1 2 2 2 3 3 2 2 2" xfId="19627" xr:uid="{00000000-0005-0000-0000-0000E7000000}"/>
    <cellStyle name="20% - Accent1 2 2 2 3 3 2 2 2 2" xfId="17510" xr:uid="{00000000-0005-0000-0000-0000E8000000}"/>
    <cellStyle name="20% - Accent1 2 2 2 3 3 2 2 3" xfId="21539" xr:uid="{00000000-0005-0000-0000-0000E9000000}"/>
    <cellStyle name="20% - Accent1 2 2 2 3 3 2 3" xfId="21764" xr:uid="{00000000-0005-0000-0000-0000EA000000}"/>
    <cellStyle name="20% - Accent1 2 2 2 3 3 2 3 2" xfId="19621" xr:uid="{00000000-0005-0000-0000-0000EB000000}"/>
    <cellStyle name="20% - Accent1 2 2 2 3 3 2 4" xfId="22906" xr:uid="{00000000-0005-0000-0000-0000EC000000}"/>
    <cellStyle name="20% - Accent1 2 2 2 3 3 3" xfId="11366" xr:uid="{00000000-0005-0000-0000-0000ED000000}"/>
    <cellStyle name="20% - Accent1 2 2 2 3 3 3 2" xfId="21760" xr:uid="{00000000-0005-0000-0000-0000EE000000}"/>
    <cellStyle name="20% - Accent1 2 2 2 3 3 3 2 2" xfId="27172" xr:uid="{00000000-0005-0000-0000-0000EF000000}"/>
    <cellStyle name="20% - Accent1 2 2 2 3 3 3 3" xfId="21756" xr:uid="{00000000-0005-0000-0000-0000F0000000}"/>
    <cellStyle name="20% - Accent1 2 2 2 3 3 4" xfId="11352" xr:uid="{00000000-0005-0000-0000-0000F1000000}"/>
    <cellStyle name="20% - Accent1 2 2 2 3 3 4 2" xfId="29297" xr:uid="{00000000-0005-0000-0000-0000F2000000}"/>
    <cellStyle name="20% - Accent1 2 2 2 3 3 5" xfId="11346" xr:uid="{00000000-0005-0000-0000-0000F3000000}"/>
    <cellStyle name="20% - Accent1 2 2 2 3 4" xfId="9445" xr:uid="{00000000-0005-0000-0000-0000F4000000}"/>
    <cellStyle name="20% - Accent1 2 2 2 3 4 2" xfId="9442" xr:uid="{00000000-0005-0000-0000-0000F5000000}"/>
    <cellStyle name="20% - Accent1 2 2 2 3 4 2 2" xfId="31944" xr:uid="{00000000-0005-0000-0000-0000F6000000}"/>
    <cellStyle name="20% - Accent1 2 2 2 3 4 2 2 2" xfId="19525" xr:uid="{00000000-0005-0000-0000-0000F7000000}"/>
    <cellStyle name="20% - Accent1 2 2 2 3 4 2 3" xfId="29667" xr:uid="{00000000-0005-0000-0000-0000F8000000}"/>
    <cellStyle name="20% - Accent1 2 2 2 3 4 3" xfId="11338" xr:uid="{00000000-0005-0000-0000-0000F9000000}"/>
    <cellStyle name="20% - Accent1 2 2 2 3 4 3 2" xfId="21743" xr:uid="{00000000-0005-0000-0000-0000FA000000}"/>
    <cellStyle name="20% - Accent1 2 2 2 3 4 4" xfId="11325" xr:uid="{00000000-0005-0000-0000-0000FB000000}"/>
    <cellStyle name="20% - Accent1 2 2 2 3 5" xfId="22372" xr:uid="{00000000-0005-0000-0000-0000FC000000}"/>
    <cellStyle name="20% - Accent1 2 2 2 3 5 2" xfId="9437" xr:uid="{00000000-0005-0000-0000-0000FD000000}"/>
    <cellStyle name="20% - Accent1 2 2 2 3 5 2 2" xfId="21735" xr:uid="{00000000-0005-0000-0000-0000FE000000}"/>
    <cellStyle name="20% - Accent1 2 2 2 3 5 3" xfId="11319" xr:uid="{00000000-0005-0000-0000-0000FF000000}"/>
    <cellStyle name="20% - Accent1 2 2 2 3 6" xfId="18146" xr:uid="{00000000-0005-0000-0000-000000010000}"/>
    <cellStyle name="20% - Accent1 2 2 2 3 6 2" xfId="30440" xr:uid="{00000000-0005-0000-0000-000001010000}"/>
    <cellStyle name="20% - Accent1 2 2 2 3 7" xfId="26112" xr:uid="{00000000-0005-0000-0000-000002010000}"/>
    <cellStyle name="20% - Accent1 2 2 2 4" xfId="33978" xr:uid="{00000000-0005-0000-0000-000003010000}"/>
    <cellStyle name="20% - Accent1 2 2 2 4 2" xfId="9417" xr:uid="{00000000-0005-0000-0000-000004010000}"/>
    <cellStyle name="20% - Accent1 2 2 2 4 2 2" xfId="14187" xr:uid="{00000000-0005-0000-0000-000005010000}"/>
    <cellStyle name="20% - Accent1 2 2 2 4 2 2 2" xfId="23945" xr:uid="{00000000-0005-0000-0000-000006010000}"/>
    <cellStyle name="20% - Accent1 2 2 2 4 2 2 2 2" xfId="19370" xr:uid="{00000000-0005-0000-0000-000007010000}"/>
    <cellStyle name="20% - Accent1 2 2 2 4 2 2 2 2 2" xfId="25617" xr:uid="{00000000-0005-0000-0000-000008010000}"/>
    <cellStyle name="20% - Accent1 2 2 2 4 2 2 2 3" xfId="20467" xr:uid="{00000000-0005-0000-0000-000009010000}"/>
    <cellStyle name="20% - Accent1 2 2 2 4 2 2 3" xfId="21678" xr:uid="{00000000-0005-0000-0000-00000A010000}"/>
    <cellStyle name="20% - Accent1 2 2 2 4 2 2 3 2" xfId="20192" xr:uid="{00000000-0005-0000-0000-00000B010000}"/>
    <cellStyle name="20% - Accent1 2 2 2 4 2 2 4" xfId="21673" xr:uid="{00000000-0005-0000-0000-00000C010000}"/>
    <cellStyle name="20% - Accent1 2 2 2 4 2 3" xfId="11194" xr:uid="{00000000-0005-0000-0000-00000D010000}"/>
    <cellStyle name="20% - Accent1 2 2 2 4 2 3 2" xfId="30603" xr:uid="{00000000-0005-0000-0000-00000E010000}"/>
    <cellStyle name="20% - Accent1 2 2 2 4 2 3 2 2" xfId="19333" xr:uid="{00000000-0005-0000-0000-00000F010000}"/>
    <cellStyle name="20% - Accent1 2 2 2 4 2 3 3" xfId="21665" xr:uid="{00000000-0005-0000-0000-000010010000}"/>
    <cellStyle name="20% - Accent1 2 2 2 4 2 4" xfId="11175" xr:uid="{00000000-0005-0000-0000-000011010000}"/>
    <cellStyle name="20% - Accent1 2 2 2 4 2 4 2" xfId="23461" xr:uid="{00000000-0005-0000-0000-000012010000}"/>
    <cellStyle name="20% - Accent1 2 2 2 4 2 5" xfId="11170" xr:uid="{00000000-0005-0000-0000-000013010000}"/>
    <cellStyle name="20% - Accent1 2 2 2 4 3" xfId="9412" xr:uid="{00000000-0005-0000-0000-000014010000}"/>
    <cellStyle name="20% - Accent1 2 2 2 4 3 2" xfId="9410" xr:uid="{00000000-0005-0000-0000-000015010000}"/>
    <cellStyle name="20% - Accent1 2 2 2 4 3 2 2" xfId="21660" xr:uid="{00000000-0005-0000-0000-000016010000}"/>
    <cellStyle name="20% - Accent1 2 2 2 4 3 2 2 2" xfId="19282" xr:uid="{00000000-0005-0000-0000-000017010000}"/>
    <cellStyle name="20% - Accent1 2 2 2 4 3 2 3" xfId="21653" xr:uid="{00000000-0005-0000-0000-000018010000}"/>
    <cellStyle name="20% - Accent1 2 2 2 4 3 3" xfId="11166" xr:uid="{00000000-0005-0000-0000-000019010000}"/>
    <cellStyle name="20% - Accent1 2 2 2 4 3 3 2" xfId="21647" xr:uid="{00000000-0005-0000-0000-00001A010000}"/>
    <cellStyle name="20% - Accent1 2 2 2 4 3 4" xfId="11150" xr:uid="{00000000-0005-0000-0000-00001B010000}"/>
    <cellStyle name="20% - Accent1 2 2 2 4 4" xfId="17005" xr:uid="{00000000-0005-0000-0000-00001C010000}"/>
    <cellStyle name="20% - Accent1 2 2 2 4 4 2" xfId="9403" xr:uid="{00000000-0005-0000-0000-00001D010000}"/>
    <cellStyle name="20% - Accent1 2 2 2 4 4 2 2" xfId="21640" xr:uid="{00000000-0005-0000-0000-00001E010000}"/>
    <cellStyle name="20% - Accent1 2 2 2 4 4 3" xfId="11144" xr:uid="{00000000-0005-0000-0000-00001F010000}"/>
    <cellStyle name="20% - Accent1 2 2 2 4 5" xfId="22805" xr:uid="{00000000-0005-0000-0000-000020010000}"/>
    <cellStyle name="20% - Accent1 2 2 2 4 5 2" xfId="29769" xr:uid="{00000000-0005-0000-0000-000021010000}"/>
    <cellStyle name="20% - Accent1 2 2 2 4 6" xfId="27822" xr:uid="{00000000-0005-0000-0000-000022010000}"/>
    <cellStyle name="20% - Accent1 2 2 2 5" xfId="33484" xr:uid="{00000000-0005-0000-0000-000023010000}"/>
    <cellStyle name="20% - Accent1 2 2 2 5 2" xfId="9383" xr:uid="{00000000-0005-0000-0000-000024010000}"/>
    <cellStyle name="20% - Accent1 2 2 2 5 2 2" xfId="9381" xr:uid="{00000000-0005-0000-0000-000025010000}"/>
    <cellStyle name="20% - Accent1 2 2 2 5 2 2 2" xfId="21596" xr:uid="{00000000-0005-0000-0000-000026010000}"/>
    <cellStyle name="20% - Accent1 2 2 2 5 2 2 2 2" xfId="22549" xr:uid="{00000000-0005-0000-0000-000027010000}"/>
    <cellStyle name="20% - Accent1 2 2 2 5 2 2 3" xfId="20240" xr:uid="{00000000-0005-0000-0000-000028010000}"/>
    <cellStyle name="20% - Accent1 2 2 2 5 2 3" xfId="11060" xr:uid="{00000000-0005-0000-0000-000029010000}"/>
    <cellStyle name="20% - Accent1 2 2 2 5 2 3 2" xfId="21589" xr:uid="{00000000-0005-0000-0000-00002A010000}"/>
    <cellStyle name="20% - Accent1 2 2 2 5 2 4" xfId="11043" xr:uid="{00000000-0005-0000-0000-00002B010000}"/>
    <cellStyle name="20% - Accent1 2 2 2 5 3" xfId="13649" xr:uid="{00000000-0005-0000-0000-00002C010000}"/>
    <cellStyle name="20% - Accent1 2 2 2 5 3 2" xfId="28064" xr:uid="{00000000-0005-0000-0000-00002D010000}"/>
    <cellStyle name="20% - Accent1 2 2 2 5 3 2 2" xfId="21585" xr:uid="{00000000-0005-0000-0000-00002E010000}"/>
    <cellStyle name="20% - Accent1 2 2 2 5 3 3" xfId="11039" xr:uid="{00000000-0005-0000-0000-00002F010000}"/>
    <cellStyle name="20% - Accent1 2 2 2 5 4" xfId="9375" xr:uid="{00000000-0005-0000-0000-000030010000}"/>
    <cellStyle name="20% - Accent1 2 2 2 5 4 2" xfId="9371" xr:uid="{00000000-0005-0000-0000-000031010000}"/>
    <cellStyle name="20% - Accent1 2 2 2 5 5" xfId="5514" xr:uid="{00000000-0005-0000-0000-000032010000}"/>
    <cellStyle name="20% - Accent1 2 2 2 6" xfId="32416" xr:uid="{00000000-0005-0000-0000-000033010000}"/>
    <cellStyle name="20% - Accent1 2 2 2 6 2" xfId="11953" xr:uid="{00000000-0005-0000-0000-000034010000}"/>
    <cellStyle name="20% - Accent1 2 2 2 6 2 2" xfId="11950" xr:uid="{00000000-0005-0000-0000-000035010000}"/>
    <cellStyle name="20% - Accent1 2 2 2 6 2 2 2" xfId="21563" xr:uid="{00000000-0005-0000-0000-000036010000}"/>
    <cellStyle name="20% - Accent1 2 2 2 6 2 3" xfId="10979" xr:uid="{00000000-0005-0000-0000-000037010000}"/>
    <cellStyle name="20% - Accent1 2 2 2 6 3" xfId="11946" xr:uid="{00000000-0005-0000-0000-000038010000}"/>
    <cellStyle name="20% - Accent1 2 2 2 6 3 2" xfId="9359" xr:uid="{00000000-0005-0000-0000-000039010000}"/>
    <cellStyle name="20% - Accent1 2 2 2 6 4" xfId="9357" xr:uid="{00000000-0005-0000-0000-00003A010000}"/>
    <cellStyle name="20% - Accent1 2 2 2 7" xfId="30886" xr:uid="{00000000-0005-0000-0000-00003B010000}"/>
    <cellStyle name="20% - Accent1 2 2 2 7 2" xfId="12257" xr:uid="{00000000-0005-0000-0000-00003C010000}"/>
    <cellStyle name="20% - Accent1 2 2 2 7 2 2" xfId="9352" xr:uid="{00000000-0005-0000-0000-00003D010000}"/>
    <cellStyle name="20% - Accent1 2 2 2 7 3" xfId="9350" xr:uid="{00000000-0005-0000-0000-00003E010000}"/>
    <cellStyle name="20% - Accent1 2 2 2 8" xfId="29220" xr:uid="{00000000-0005-0000-0000-00003F010000}"/>
    <cellStyle name="20% - Accent1 2 2 2 8 2" xfId="9343" xr:uid="{00000000-0005-0000-0000-000040010000}"/>
    <cellStyle name="20% - Accent1 2 2 2 9" xfId="25928" xr:uid="{00000000-0005-0000-0000-000041010000}"/>
    <cellStyle name="20% - Accent1 2 2 3" xfId="17470" xr:uid="{00000000-0005-0000-0000-000042010000}"/>
    <cellStyle name="20% - Accent1 2 2 3 2" xfId="31573" xr:uid="{00000000-0005-0000-0000-000043010000}"/>
    <cellStyle name="20% - Accent1 2 2 3 2 2" xfId="34093" xr:uid="{00000000-0005-0000-0000-000044010000}"/>
    <cellStyle name="20% - Accent1 2 2 3 2 2 2" xfId="33628" xr:uid="{00000000-0005-0000-0000-000045010000}"/>
    <cellStyle name="20% - Accent1 2 2 3 2 2 2 2" xfId="30395" xr:uid="{00000000-0005-0000-0000-000046010000}"/>
    <cellStyle name="20% - Accent1 2 2 3 2 2 2 2 2" xfId="14725" xr:uid="{00000000-0005-0000-0000-000047010000}"/>
    <cellStyle name="20% - Accent1 2 2 3 2 2 2 2 2 2" xfId="22267" xr:uid="{00000000-0005-0000-0000-000048010000}"/>
    <cellStyle name="20% - Accent1 2 2 3 2 2 2 2 2 2 2" xfId="33119" xr:uid="{00000000-0005-0000-0000-000049010000}"/>
    <cellStyle name="20% - Accent1 2 2 3 2 2 2 2 2 3" xfId="7206" xr:uid="{00000000-0005-0000-0000-00004A010000}"/>
    <cellStyle name="20% - Accent1 2 2 3 2 2 2 2 3" xfId="12853" xr:uid="{00000000-0005-0000-0000-00004B010000}"/>
    <cellStyle name="20% - Accent1 2 2 3 2 2 2 2 3 2" xfId="24419" xr:uid="{00000000-0005-0000-0000-00004C010000}"/>
    <cellStyle name="20% - Accent1 2 2 3 2 2 2 2 4" xfId="7110" xr:uid="{00000000-0005-0000-0000-00004D010000}"/>
    <cellStyle name="20% - Accent1 2 2 3 2 2 2 3" xfId="23520" xr:uid="{00000000-0005-0000-0000-00004E010000}"/>
    <cellStyle name="20% - Accent1 2 2 3 2 2 2 3 2" xfId="12851" xr:uid="{00000000-0005-0000-0000-00004F010000}"/>
    <cellStyle name="20% - Accent1 2 2 3 2 2 2 3 2 2" xfId="24408" xr:uid="{00000000-0005-0000-0000-000050010000}"/>
    <cellStyle name="20% - Accent1 2 2 3 2 2 2 3 3" xfId="7102" xr:uid="{00000000-0005-0000-0000-000051010000}"/>
    <cellStyle name="20% - Accent1 2 2 3 2 2 2 4" xfId="21477" xr:uid="{00000000-0005-0000-0000-000052010000}"/>
    <cellStyle name="20% - Accent1 2 2 3 2 2 2 4 2" xfId="15398" xr:uid="{00000000-0005-0000-0000-000053010000}"/>
    <cellStyle name="20% - Accent1 2 2 3 2 2 2 5" xfId="21472" xr:uid="{00000000-0005-0000-0000-000054010000}"/>
    <cellStyle name="20% - Accent1 2 2 3 2 2 3" xfId="33919" xr:uid="{00000000-0005-0000-0000-000055010000}"/>
    <cellStyle name="20% - Accent1 2 2 3 2 2 3 2" xfId="23500" xr:uid="{00000000-0005-0000-0000-000056010000}"/>
    <cellStyle name="20% - Accent1 2 2 3 2 2 3 2 2" xfId="12847" xr:uid="{00000000-0005-0000-0000-000057010000}"/>
    <cellStyle name="20% - Accent1 2 2 3 2 2 3 2 2 2" xfId="20159" xr:uid="{00000000-0005-0000-0000-000058010000}"/>
    <cellStyle name="20% - Accent1 2 2 3 2 2 3 2 3" xfId="22764" xr:uid="{00000000-0005-0000-0000-000059010000}"/>
    <cellStyle name="20% - Accent1 2 2 3 2 2 3 3" xfId="21464" xr:uid="{00000000-0005-0000-0000-00005A010000}"/>
    <cellStyle name="20% - Accent1 2 2 3 2 2 3 3 2" xfId="32962" xr:uid="{00000000-0005-0000-0000-00005B010000}"/>
    <cellStyle name="20% - Accent1 2 2 3 2 2 3 4" xfId="21460" xr:uid="{00000000-0005-0000-0000-00005C010000}"/>
    <cellStyle name="20% - Accent1 2 2 3 2 2 4" xfId="32390" xr:uid="{00000000-0005-0000-0000-00005D010000}"/>
    <cellStyle name="20% - Accent1 2 2 3 2 2 4 2" xfId="21458" xr:uid="{00000000-0005-0000-0000-00005E010000}"/>
    <cellStyle name="20% - Accent1 2 2 3 2 2 4 2 2" xfId="30446" xr:uid="{00000000-0005-0000-0000-00005F010000}"/>
    <cellStyle name="20% - Accent1 2 2 3 2 2 4 3" xfId="21454" xr:uid="{00000000-0005-0000-0000-000060010000}"/>
    <cellStyle name="20% - Accent1 2 2 3 2 2 5" xfId="34020" xr:uid="{00000000-0005-0000-0000-000061010000}"/>
    <cellStyle name="20% - Accent1 2 2 3 2 2 5 2" xfId="29825" xr:uid="{00000000-0005-0000-0000-000062010000}"/>
    <cellStyle name="20% - Accent1 2 2 3 2 2 6" xfId="32803" xr:uid="{00000000-0005-0000-0000-000063010000}"/>
    <cellStyle name="20% - Accent1 2 2 3 2 3" xfId="27908" xr:uid="{00000000-0005-0000-0000-000064010000}"/>
    <cellStyle name="20% - Accent1 2 2 3 2 3 2" xfId="34007" xr:uid="{00000000-0005-0000-0000-000065010000}"/>
    <cellStyle name="20% - Accent1 2 2 3 2 3 2 2" xfId="23341" xr:uid="{00000000-0005-0000-0000-000066010000}"/>
    <cellStyle name="20% - Accent1 2 2 3 2 3 2 2 2" xfId="29266" xr:uid="{00000000-0005-0000-0000-000067010000}"/>
    <cellStyle name="20% - Accent1 2 2 3 2 3 2 2 2 2" xfId="24075" xr:uid="{00000000-0005-0000-0000-000068010000}"/>
    <cellStyle name="20% - Accent1 2 2 3 2 3 2 2 3" xfId="28564" xr:uid="{00000000-0005-0000-0000-000069010000}"/>
    <cellStyle name="20% - Accent1 2 2 3 2 3 2 3" xfId="21444" xr:uid="{00000000-0005-0000-0000-00006A010000}"/>
    <cellStyle name="20% - Accent1 2 2 3 2 3 2 3 2" xfId="30552" xr:uid="{00000000-0005-0000-0000-00006B010000}"/>
    <cellStyle name="20% - Accent1 2 2 3 2 3 2 4" xfId="21439" xr:uid="{00000000-0005-0000-0000-00006C010000}"/>
    <cellStyle name="20% - Accent1 2 2 3 2 3 3" xfId="22143" xr:uid="{00000000-0005-0000-0000-00006D010000}"/>
    <cellStyle name="20% - Accent1 2 2 3 2 3 3 2" xfId="21437" xr:uid="{00000000-0005-0000-0000-00006E010000}"/>
    <cellStyle name="20% - Accent1 2 2 3 2 3 3 2 2" xfId="33890" xr:uid="{00000000-0005-0000-0000-00006F010000}"/>
    <cellStyle name="20% - Accent1 2 2 3 2 3 3 3" xfId="21430" xr:uid="{00000000-0005-0000-0000-000070010000}"/>
    <cellStyle name="20% - Accent1 2 2 3 2 3 4" xfId="34003" xr:uid="{00000000-0005-0000-0000-000071010000}"/>
    <cellStyle name="20% - Accent1 2 2 3 2 3 4 2" xfId="30309" xr:uid="{00000000-0005-0000-0000-000072010000}"/>
    <cellStyle name="20% - Accent1 2 2 3 2 3 5" xfId="33893" xr:uid="{00000000-0005-0000-0000-000073010000}"/>
    <cellStyle name="20% - Accent1 2 2 3 2 4" xfId="33989" xr:uid="{00000000-0005-0000-0000-000074010000}"/>
    <cellStyle name="20% - Accent1 2 2 3 2 4 2" xfId="33571" xr:uid="{00000000-0005-0000-0000-000075010000}"/>
    <cellStyle name="20% - Accent1 2 2 3 2 4 2 2" xfId="12738" xr:uid="{00000000-0005-0000-0000-000076010000}"/>
    <cellStyle name="20% - Accent1 2 2 3 2 4 2 2 2" xfId="31851" xr:uid="{00000000-0005-0000-0000-000077010000}"/>
    <cellStyle name="20% - Accent1 2 2 3 2 4 2 3" xfId="12731" xr:uid="{00000000-0005-0000-0000-000078010000}"/>
    <cellStyle name="20% - Accent1 2 2 3 2 4 3" xfId="33567" xr:uid="{00000000-0005-0000-0000-000079010000}"/>
    <cellStyle name="20% - Accent1 2 2 3 2 4 3 2" xfId="21414" xr:uid="{00000000-0005-0000-0000-00007A010000}"/>
    <cellStyle name="20% - Accent1 2 2 3 2 4 4" xfId="33907" xr:uid="{00000000-0005-0000-0000-00007B010000}"/>
    <cellStyle name="20% - Accent1 2 2 3 2 5" xfId="34237" xr:uid="{00000000-0005-0000-0000-00007C010000}"/>
    <cellStyle name="20% - Accent1 2 2 3 2 5 2" xfId="31377" xr:uid="{00000000-0005-0000-0000-00007D010000}"/>
    <cellStyle name="20% - Accent1 2 2 3 2 5 2 2" xfId="12280" xr:uid="{00000000-0005-0000-0000-00007E010000}"/>
    <cellStyle name="20% - Accent1 2 2 3 2 5 3" xfId="25423" xr:uid="{00000000-0005-0000-0000-00007F010000}"/>
    <cellStyle name="20% - Accent1 2 2 3 2 6" xfId="22911" xr:uid="{00000000-0005-0000-0000-000080010000}"/>
    <cellStyle name="20% - Accent1 2 2 3 2 6 2" xfId="33831" xr:uid="{00000000-0005-0000-0000-000081010000}"/>
    <cellStyle name="20% - Accent1 2 2 3 2 7" xfId="34021" xr:uid="{00000000-0005-0000-0000-000082010000}"/>
    <cellStyle name="20% - Accent1 2 2 3 3" xfId="34037" xr:uid="{00000000-0005-0000-0000-000083010000}"/>
    <cellStyle name="20% - Accent1 2 2 3 3 2" xfId="31701" xr:uid="{00000000-0005-0000-0000-000084010000}"/>
    <cellStyle name="20% - Accent1 2 2 3 3 2 2" xfId="24432" xr:uid="{00000000-0005-0000-0000-000085010000}"/>
    <cellStyle name="20% - Accent1 2 2 3 3 2 2 2" xfId="30444" xr:uid="{00000000-0005-0000-0000-000086010000}"/>
    <cellStyle name="20% - Accent1 2 2 3 3 2 2 2 2" xfId="12800" xr:uid="{00000000-0005-0000-0000-000087010000}"/>
    <cellStyle name="20% - Accent1 2 2 3 3 2 2 2 2 2" xfId="22543" xr:uid="{00000000-0005-0000-0000-000088010000}"/>
    <cellStyle name="20% - Accent1 2 2 3 3 2 2 2 3" xfId="11618" xr:uid="{00000000-0005-0000-0000-000089010000}"/>
    <cellStyle name="20% - Accent1 2 2 3 3 2 2 3" xfId="30176" xr:uid="{00000000-0005-0000-0000-00008A010000}"/>
    <cellStyle name="20% - Accent1 2 2 3 3 2 2 3 2" xfId="20595" xr:uid="{00000000-0005-0000-0000-00008B010000}"/>
    <cellStyle name="20% - Accent1 2 2 3 3 2 2 4" xfId="21385" xr:uid="{00000000-0005-0000-0000-00008C010000}"/>
    <cellStyle name="20% - Accent1 2 2 3 3 2 3" xfId="25743" xr:uid="{00000000-0005-0000-0000-00008D010000}"/>
    <cellStyle name="20% - Accent1 2 2 3 3 2 3 2" xfId="29712" xr:uid="{00000000-0005-0000-0000-00008E010000}"/>
    <cellStyle name="20% - Accent1 2 2 3 3 2 3 2 2" xfId="26140" xr:uid="{00000000-0005-0000-0000-00008F010000}"/>
    <cellStyle name="20% - Accent1 2 2 3 3 2 3 3" xfId="21383" xr:uid="{00000000-0005-0000-0000-000090010000}"/>
    <cellStyle name="20% - Accent1 2 2 3 3 2 4" xfId="32884" xr:uid="{00000000-0005-0000-0000-000091010000}"/>
    <cellStyle name="20% - Accent1 2 2 3 3 2 4 2" xfId="21381" xr:uid="{00000000-0005-0000-0000-000092010000}"/>
    <cellStyle name="20% - Accent1 2 2 3 3 2 5" xfId="10805" xr:uid="{00000000-0005-0000-0000-000093010000}"/>
    <cellStyle name="20% - Accent1 2 2 3 3 3" xfId="31675" xr:uid="{00000000-0005-0000-0000-000094010000}"/>
    <cellStyle name="20% - Accent1 2 2 3 3 3 2" xfId="31663" xr:uid="{00000000-0005-0000-0000-000095010000}"/>
    <cellStyle name="20% - Accent1 2 2 3 3 3 2 2" xfId="30142" xr:uid="{00000000-0005-0000-0000-000096010000}"/>
    <cellStyle name="20% - Accent1 2 2 3 3 3 2 2 2" xfId="18806" xr:uid="{00000000-0005-0000-0000-000097010000}"/>
    <cellStyle name="20% - Accent1 2 2 3 3 3 2 3" xfId="21375" xr:uid="{00000000-0005-0000-0000-000098010000}"/>
    <cellStyle name="20% - Accent1 2 2 3 3 3 3" xfId="10799" xr:uid="{00000000-0005-0000-0000-000099010000}"/>
    <cellStyle name="20% - Accent1 2 2 3 3 3 3 2" xfId="18015" xr:uid="{00000000-0005-0000-0000-00009A010000}"/>
    <cellStyle name="20% - Accent1 2 2 3 3 3 4" xfId="10789" xr:uid="{00000000-0005-0000-0000-00009B010000}"/>
    <cellStyle name="20% - Accent1 2 2 3 3 4" xfId="22259" xr:uid="{00000000-0005-0000-0000-00009C010000}"/>
    <cellStyle name="20% - Accent1 2 2 3 3 4 2" xfId="9273" xr:uid="{00000000-0005-0000-0000-00009D010000}"/>
    <cellStyle name="20% - Accent1 2 2 3 3 4 2 2" xfId="11992" xr:uid="{00000000-0005-0000-0000-00009E010000}"/>
    <cellStyle name="20% - Accent1 2 2 3 3 4 3" xfId="22879" xr:uid="{00000000-0005-0000-0000-00009F010000}"/>
    <cellStyle name="20% - Accent1 2 2 3 3 5" xfId="22789" xr:uid="{00000000-0005-0000-0000-0000A0010000}"/>
    <cellStyle name="20% - Accent1 2 2 3 3 5 2" xfId="9271" xr:uid="{00000000-0005-0000-0000-0000A1010000}"/>
    <cellStyle name="20% - Accent1 2 2 3 3 6" xfId="27382" xr:uid="{00000000-0005-0000-0000-0000A2010000}"/>
    <cellStyle name="20% - Accent1 2 2 3 4" xfId="31148" xr:uid="{00000000-0005-0000-0000-0000A3010000}"/>
    <cellStyle name="20% - Accent1 2 2 3 4 2" xfId="31643" xr:uid="{00000000-0005-0000-0000-0000A4010000}"/>
    <cellStyle name="20% - Accent1 2 2 3 4 2 2" xfId="31146" xr:uid="{00000000-0005-0000-0000-0000A5010000}"/>
    <cellStyle name="20% - Accent1 2 2 3 4 2 2 2" xfId="29924" xr:uid="{00000000-0005-0000-0000-0000A6010000}"/>
    <cellStyle name="20% - Accent1 2 2 3 4 2 2 2 2" xfId="18682" xr:uid="{00000000-0005-0000-0000-0000A7010000}"/>
    <cellStyle name="20% - Accent1 2 2 3 4 2 2 3" xfId="21357" xr:uid="{00000000-0005-0000-0000-0000A8010000}"/>
    <cellStyle name="20% - Accent1 2 2 3 4 2 3" xfId="14573" xr:uid="{00000000-0005-0000-0000-0000A9010000}"/>
    <cellStyle name="20% - Accent1 2 2 3 4 2 3 2" xfId="21353" xr:uid="{00000000-0005-0000-0000-0000AA010000}"/>
    <cellStyle name="20% - Accent1 2 2 3 4 2 4" xfId="10692" xr:uid="{00000000-0005-0000-0000-0000AB010000}"/>
    <cellStyle name="20% - Accent1 2 2 3 4 3" xfId="30799" xr:uid="{00000000-0005-0000-0000-0000AC010000}"/>
    <cellStyle name="20% - Accent1 2 2 3 4 3 2" xfId="14566" xr:uid="{00000000-0005-0000-0000-0000AD010000}"/>
    <cellStyle name="20% - Accent1 2 2 3 4 3 2 2" xfId="21350" xr:uid="{00000000-0005-0000-0000-0000AE010000}"/>
    <cellStyle name="20% - Accent1 2 2 3 4 3 3" xfId="10686" xr:uid="{00000000-0005-0000-0000-0000AF010000}"/>
    <cellStyle name="20% - Accent1 2 2 3 4 4" xfId="9237" xr:uid="{00000000-0005-0000-0000-0000B0010000}"/>
    <cellStyle name="20% - Accent1 2 2 3 4 4 2" xfId="9234" xr:uid="{00000000-0005-0000-0000-0000B1010000}"/>
    <cellStyle name="20% - Accent1 2 2 3 4 5" xfId="9232" xr:uid="{00000000-0005-0000-0000-0000B2010000}"/>
    <cellStyle name="20% - Accent1 2 2 3 5" xfId="25418" xr:uid="{00000000-0005-0000-0000-0000B3010000}"/>
    <cellStyle name="20% - Accent1 2 2 3 5 2" xfId="31623" xr:uid="{00000000-0005-0000-0000-0000B4010000}"/>
    <cellStyle name="20% - Accent1 2 2 3 5 2 2" xfId="14559" xr:uid="{00000000-0005-0000-0000-0000B5010000}"/>
    <cellStyle name="20% - Accent1 2 2 3 5 2 2 2" xfId="21340" xr:uid="{00000000-0005-0000-0000-0000B6010000}"/>
    <cellStyle name="20% - Accent1 2 2 3 5 2 3" xfId="10625" xr:uid="{00000000-0005-0000-0000-0000B7010000}"/>
    <cellStyle name="20% - Accent1 2 2 3 5 3" xfId="18208" xr:uid="{00000000-0005-0000-0000-0000B8010000}"/>
    <cellStyle name="20% - Accent1 2 2 3 5 3 2" xfId="9212" xr:uid="{00000000-0005-0000-0000-0000B9010000}"/>
    <cellStyle name="20% - Accent1 2 2 3 5 4" xfId="27713" xr:uid="{00000000-0005-0000-0000-0000BA010000}"/>
    <cellStyle name="20% - Accent1 2 2 3 6" xfId="29905" xr:uid="{00000000-0005-0000-0000-0000BB010000}"/>
    <cellStyle name="20% - Accent1 2 2 3 6 2" xfId="11940" xr:uid="{00000000-0005-0000-0000-0000BC010000}"/>
    <cellStyle name="20% - Accent1 2 2 3 6 2 2" xfId="12812" xr:uid="{00000000-0005-0000-0000-0000BD010000}"/>
    <cellStyle name="20% - Accent1 2 2 3 6 3" xfId="18204" xr:uid="{00000000-0005-0000-0000-0000BE010000}"/>
    <cellStyle name="20% - Accent1 2 2 3 7" xfId="29576" xr:uid="{00000000-0005-0000-0000-0000BF010000}"/>
    <cellStyle name="20% - Accent1 2 2 3 7 2" xfId="9194" xr:uid="{00000000-0005-0000-0000-0000C0010000}"/>
    <cellStyle name="20% - Accent1 2 2 3 8" xfId="29007" xr:uid="{00000000-0005-0000-0000-0000C1010000}"/>
    <cellStyle name="20% - Accent1 2 2 4" xfId="5638" xr:uid="{00000000-0005-0000-0000-0000C2010000}"/>
    <cellStyle name="20% - Accent1 2 2 4 2" xfId="9426" xr:uid="{00000000-0005-0000-0000-0000C3010000}"/>
    <cellStyle name="20% - Accent1 2 2 4 2 2" xfId="9423" xr:uid="{00000000-0005-0000-0000-0000C4010000}"/>
    <cellStyle name="20% - Accent1 2 2 4 2 2 2" xfId="33337" xr:uid="{00000000-0005-0000-0000-0000C5010000}"/>
    <cellStyle name="20% - Accent1 2 2 4 2 2 2 2" xfId="22849" xr:uid="{00000000-0005-0000-0000-0000C6010000}"/>
    <cellStyle name="20% - Accent1 2 2 4 2 2 2 2 2" xfId="29348" xr:uid="{00000000-0005-0000-0000-0000C7010000}"/>
    <cellStyle name="20% - Accent1 2 2 4 2 2 2 2 2 2" xfId="26326" xr:uid="{00000000-0005-0000-0000-0000C8010000}"/>
    <cellStyle name="20% - Accent1 2 2 4 2 2 2 2 3" xfId="10071" xr:uid="{00000000-0005-0000-0000-0000C9010000}"/>
    <cellStyle name="20% - Accent1 2 2 4 2 2 2 3" xfId="23553" xr:uid="{00000000-0005-0000-0000-0000CA010000}"/>
    <cellStyle name="20% - Accent1 2 2 4 2 2 2 3 2" xfId="28382" xr:uid="{00000000-0005-0000-0000-0000CB010000}"/>
    <cellStyle name="20% - Accent1 2 2 4 2 2 2 4" xfId="21251" xr:uid="{00000000-0005-0000-0000-0000CC010000}"/>
    <cellStyle name="20% - Accent1 2 2 4 2 2 3" xfId="33330" xr:uid="{00000000-0005-0000-0000-0000CD010000}"/>
    <cellStyle name="20% - Accent1 2 2 4 2 2 3 2" xfId="21247" xr:uid="{00000000-0005-0000-0000-0000CE010000}"/>
    <cellStyle name="20% - Accent1 2 2 4 2 2 3 2 2" xfId="21216" xr:uid="{00000000-0005-0000-0000-0000CF010000}"/>
    <cellStyle name="20% - Accent1 2 2 4 2 2 3 3" xfId="21244" xr:uid="{00000000-0005-0000-0000-0000D0010000}"/>
    <cellStyle name="20% - Accent1 2 2 4 2 2 4" xfId="33320" xr:uid="{00000000-0005-0000-0000-0000D1010000}"/>
    <cellStyle name="20% - Accent1 2 2 4 2 2 4 2" xfId="21241" xr:uid="{00000000-0005-0000-0000-0000D2010000}"/>
    <cellStyle name="20% - Accent1 2 2 4 2 2 5" xfId="32715" xr:uid="{00000000-0005-0000-0000-0000D3010000}"/>
    <cellStyle name="20% - Accent1 2 2 4 2 3" xfId="5636" xr:uid="{00000000-0005-0000-0000-0000D4010000}"/>
    <cellStyle name="20% - Accent1 2 2 4 2 3 2" xfId="33305" xr:uid="{00000000-0005-0000-0000-0000D5010000}"/>
    <cellStyle name="20% - Accent1 2 2 4 2 3 2 2" xfId="21232" xr:uid="{00000000-0005-0000-0000-0000D6010000}"/>
    <cellStyle name="20% - Accent1 2 2 4 2 3 2 2 2" xfId="20697" xr:uid="{00000000-0005-0000-0000-0000D7010000}"/>
    <cellStyle name="20% - Accent1 2 2 4 2 3 2 3" xfId="21228" xr:uid="{00000000-0005-0000-0000-0000D8010000}"/>
    <cellStyle name="20% - Accent1 2 2 4 2 3 3" xfId="33290" xr:uid="{00000000-0005-0000-0000-0000D9010000}"/>
    <cellStyle name="20% - Accent1 2 2 4 2 3 3 2" xfId="21224" xr:uid="{00000000-0005-0000-0000-0000DA010000}"/>
    <cellStyle name="20% - Accent1 2 2 4 2 3 4" xfId="32646" xr:uid="{00000000-0005-0000-0000-0000DB010000}"/>
    <cellStyle name="20% - Accent1 2 2 4 2 4" xfId="33216" xr:uid="{00000000-0005-0000-0000-0000DC010000}"/>
    <cellStyle name="20% - Accent1 2 2 4 2 4 2" xfId="31992" xr:uid="{00000000-0005-0000-0000-0000DD010000}"/>
    <cellStyle name="20% - Accent1 2 2 4 2 4 2 2" xfId="24393" xr:uid="{00000000-0005-0000-0000-0000DE010000}"/>
    <cellStyle name="20% - Accent1 2 2 4 2 4 3" xfId="32621" xr:uid="{00000000-0005-0000-0000-0000DF010000}"/>
    <cellStyle name="20% - Accent1 2 2 4 2 5" xfId="29112" xr:uid="{00000000-0005-0000-0000-0000E0010000}"/>
    <cellStyle name="20% - Accent1 2 2 4 2 5 2" xfId="16822" xr:uid="{00000000-0005-0000-0000-0000E1010000}"/>
    <cellStyle name="20% - Accent1 2 2 4 2 6" xfId="32583" xr:uid="{00000000-0005-0000-0000-0000E2010000}"/>
    <cellStyle name="20% - Accent1 2 2 4 3" xfId="9420" xr:uid="{00000000-0005-0000-0000-0000E3010000}"/>
    <cellStyle name="20% - Accent1 2 2 4 3 2" xfId="5632" xr:uid="{00000000-0005-0000-0000-0000E4010000}"/>
    <cellStyle name="20% - Accent1 2 2 4 3 2 2" xfId="13513" xr:uid="{00000000-0005-0000-0000-0000E5010000}"/>
    <cellStyle name="20% - Accent1 2 2 4 3 2 2 2" xfId="23356" xr:uid="{00000000-0005-0000-0000-0000E6010000}"/>
    <cellStyle name="20% - Accent1 2 2 4 3 2 2 2 2" xfId="18429" xr:uid="{00000000-0005-0000-0000-0000E7010000}"/>
    <cellStyle name="20% - Accent1 2 2 4 3 2 2 3" xfId="21207" xr:uid="{00000000-0005-0000-0000-0000E8010000}"/>
    <cellStyle name="20% - Accent1 2 2 4 3 2 3" xfId="10511" xr:uid="{00000000-0005-0000-0000-0000E9010000}"/>
    <cellStyle name="20% - Accent1 2 2 4 3 2 3 2" xfId="10419" xr:uid="{00000000-0005-0000-0000-0000EA010000}"/>
    <cellStyle name="20% - Accent1 2 2 4 3 2 4" xfId="10505" xr:uid="{00000000-0005-0000-0000-0000EB010000}"/>
    <cellStyle name="20% - Accent1 2 2 4 3 3" xfId="25484" xr:uid="{00000000-0005-0000-0000-0000EC010000}"/>
    <cellStyle name="20% - Accent1 2 2 4 3 3 2" xfId="9140" xr:uid="{00000000-0005-0000-0000-0000ED010000}"/>
    <cellStyle name="20% - Accent1 2 2 4 3 3 2 2" xfId="21201" xr:uid="{00000000-0005-0000-0000-0000EE010000}"/>
    <cellStyle name="20% - Accent1 2 2 4 3 3 3" xfId="10496" xr:uid="{00000000-0005-0000-0000-0000EF010000}"/>
    <cellStyle name="20% - Accent1 2 2 4 3 4" xfId="22548" xr:uid="{00000000-0005-0000-0000-0000F0010000}"/>
    <cellStyle name="20% - Accent1 2 2 4 3 4 2" xfId="9136" xr:uid="{00000000-0005-0000-0000-0000F1010000}"/>
    <cellStyle name="20% - Accent1 2 2 4 3 5" xfId="18750" xr:uid="{00000000-0005-0000-0000-0000F2010000}"/>
    <cellStyle name="20% - Accent1 2 2 4 4" xfId="5630" xr:uid="{00000000-0005-0000-0000-0000F3010000}"/>
    <cellStyle name="20% - Accent1 2 2 4 4 2" xfId="13291" xr:uid="{00000000-0005-0000-0000-0000F4010000}"/>
    <cellStyle name="20% - Accent1 2 2 4 4 2 2" xfId="13286" xr:uid="{00000000-0005-0000-0000-0000F5010000}"/>
    <cellStyle name="20% - Accent1 2 2 4 4 2 2 2" xfId="23860" xr:uid="{00000000-0005-0000-0000-0000F6010000}"/>
    <cellStyle name="20% - Accent1 2 2 4 4 2 3" xfId="10439" xr:uid="{00000000-0005-0000-0000-0000F7010000}"/>
    <cellStyle name="20% - Accent1 2 2 4 4 3" xfId="24502" xr:uid="{00000000-0005-0000-0000-0000F8010000}"/>
    <cellStyle name="20% - Accent1 2 2 4 4 3 2" xfId="9111" xr:uid="{00000000-0005-0000-0000-0000F9010000}"/>
    <cellStyle name="20% - Accent1 2 2 4 4 4" xfId="13626" xr:uid="{00000000-0005-0000-0000-0000FA010000}"/>
    <cellStyle name="20% - Accent1 2 2 4 5" xfId="25404" xr:uid="{00000000-0005-0000-0000-0000FB010000}"/>
    <cellStyle name="20% - Accent1 2 2 4 5 2" xfId="19583" xr:uid="{00000000-0005-0000-0000-0000FC010000}"/>
    <cellStyle name="20% - Accent1 2 2 4 5 2 2" xfId="9096" xr:uid="{00000000-0005-0000-0000-0000FD010000}"/>
    <cellStyle name="20% - Accent1 2 2 4 5 3" xfId="13165" xr:uid="{00000000-0005-0000-0000-0000FE010000}"/>
    <cellStyle name="20% - Accent1 2 2 4 6" xfId="33024" xr:uid="{00000000-0005-0000-0000-0000FF010000}"/>
    <cellStyle name="20% - Accent1 2 2 4 6 2" xfId="13144" xr:uid="{00000000-0005-0000-0000-000000020000}"/>
    <cellStyle name="20% - Accent1 2 2 4 7" xfId="31102" xr:uid="{00000000-0005-0000-0000-000001020000}"/>
    <cellStyle name="20% - Accent1 2 2 5" xfId="5628" xr:uid="{00000000-0005-0000-0000-000002020000}"/>
    <cellStyle name="20% - Accent1 2 2 5 2" xfId="33157" xr:uid="{00000000-0005-0000-0000-000003020000}"/>
    <cellStyle name="20% - Accent1 2 2 5 2 2" xfId="29214" xr:uid="{00000000-0005-0000-0000-000004020000}"/>
    <cellStyle name="20% - Accent1 2 2 5 2 2 2" xfId="25018" xr:uid="{00000000-0005-0000-0000-000005020000}"/>
    <cellStyle name="20% - Accent1 2 2 5 2 2 2 2" xfId="23178" xr:uid="{00000000-0005-0000-0000-000006020000}"/>
    <cellStyle name="20% - Accent1 2 2 5 2 2 2 2 2" xfId="30998" xr:uid="{00000000-0005-0000-0000-000007020000}"/>
    <cellStyle name="20% - Accent1 2 2 5 2 2 2 3" xfId="23349" xr:uid="{00000000-0005-0000-0000-000008020000}"/>
    <cellStyle name="20% - Accent1 2 2 5 2 2 3" xfId="33078" xr:uid="{00000000-0005-0000-0000-000009020000}"/>
    <cellStyle name="20% - Accent1 2 2 5 2 2 3 2" xfId="23345" xr:uid="{00000000-0005-0000-0000-00000A020000}"/>
    <cellStyle name="20% - Accent1 2 2 5 2 2 4" xfId="32746" xr:uid="{00000000-0005-0000-0000-00000B020000}"/>
    <cellStyle name="20% - Accent1 2 2 5 2 3" xfId="26216" xr:uid="{00000000-0005-0000-0000-00000C020000}"/>
    <cellStyle name="20% - Accent1 2 2 5 2 3 2" xfId="16848" xr:uid="{00000000-0005-0000-0000-00000D020000}"/>
    <cellStyle name="20% - Accent1 2 2 5 2 3 2 2" xfId="23331" xr:uid="{00000000-0005-0000-0000-00000E020000}"/>
    <cellStyle name="20% - Accent1 2 2 5 2 3 3" xfId="32374" xr:uid="{00000000-0005-0000-0000-00000F020000}"/>
    <cellStyle name="20% - Accent1 2 2 5 2 4" xfId="27252" xr:uid="{00000000-0005-0000-0000-000010020000}"/>
    <cellStyle name="20% - Accent1 2 2 5 2 4 2" xfId="27308" xr:uid="{00000000-0005-0000-0000-000011020000}"/>
    <cellStyle name="20% - Accent1 2 2 5 2 5" xfId="31115" xr:uid="{00000000-0005-0000-0000-000012020000}"/>
    <cellStyle name="20% - Accent1 2 2 5 3" xfId="11244" xr:uid="{00000000-0005-0000-0000-000013020000}"/>
    <cellStyle name="20% - Accent1 2 2 5 3 2" xfId="13050" xr:uid="{00000000-0005-0000-0000-000014020000}"/>
    <cellStyle name="20% - Accent1 2 2 5 3 2 2" xfId="13047" xr:uid="{00000000-0005-0000-0000-000015020000}"/>
    <cellStyle name="20% - Accent1 2 2 5 3 2 2 2" xfId="29260" xr:uid="{00000000-0005-0000-0000-000016020000}"/>
    <cellStyle name="20% - Accent1 2 2 5 3 2 3" xfId="10369" xr:uid="{00000000-0005-0000-0000-000017020000}"/>
    <cellStyle name="20% - Accent1 2 2 5 3 3" xfId="25458" xr:uid="{00000000-0005-0000-0000-000018020000}"/>
    <cellStyle name="20% - Accent1 2 2 5 3 3 2" xfId="9065" xr:uid="{00000000-0005-0000-0000-000019020000}"/>
    <cellStyle name="20% - Accent1 2 2 5 3 4" xfId="13584" xr:uid="{00000000-0005-0000-0000-00001A020000}"/>
    <cellStyle name="20% - Accent1 2 2 5 4" xfId="33279" xr:uid="{00000000-0005-0000-0000-00001B020000}"/>
    <cellStyle name="20% - Accent1 2 2 5 4 2" xfId="12966" xr:uid="{00000000-0005-0000-0000-00001C020000}"/>
    <cellStyle name="20% - Accent1 2 2 5 4 2 2" xfId="9057" xr:uid="{00000000-0005-0000-0000-00001D020000}"/>
    <cellStyle name="20% - Accent1 2 2 5 4 3" xfId="12951" xr:uid="{00000000-0005-0000-0000-00001E020000}"/>
    <cellStyle name="20% - Accent1 2 2 5 5" xfId="32695" xr:uid="{00000000-0005-0000-0000-00001F020000}"/>
    <cellStyle name="20% - Accent1 2 2 5 5 2" xfId="12928" xr:uid="{00000000-0005-0000-0000-000020020000}"/>
    <cellStyle name="20% - Accent1 2 2 5 6" xfId="30591" xr:uid="{00000000-0005-0000-0000-000021020000}"/>
    <cellStyle name="20% - Accent1 2 2 6" xfId="5626" xr:uid="{00000000-0005-0000-0000-000022020000}"/>
    <cellStyle name="20% - Accent1 2 2 6 2" xfId="11212" xr:uid="{00000000-0005-0000-0000-000023020000}"/>
    <cellStyle name="20% - Accent1 2 2 6 2 2" xfId="27600" xr:uid="{00000000-0005-0000-0000-000024020000}"/>
    <cellStyle name="20% - Accent1 2 2 6 2 2 2" xfId="24469" xr:uid="{00000000-0005-0000-0000-000025020000}"/>
    <cellStyle name="20% - Accent1 2 2 6 2 2 2 2" xfId="23126" xr:uid="{00000000-0005-0000-0000-000026020000}"/>
    <cellStyle name="20% - Accent1 2 2 6 2 2 3" xfId="18701" xr:uid="{00000000-0005-0000-0000-000027020000}"/>
    <cellStyle name="20% - Accent1 2 2 6 2 3" xfId="26042" xr:uid="{00000000-0005-0000-0000-000028020000}"/>
    <cellStyle name="20% - Accent1 2 2 6 2 3 2" xfId="18691" xr:uid="{00000000-0005-0000-0000-000029020000}"/>
    <cellStyle name="20% - Accent1 2 2 6 2 4" xfId="31084" xr:uid="{00000000-0005-0000-0000-00002A020000}"/>
    <cellStyle name="20% - Accent1 2 2 6 3" xfId="32176" xr:uid="{00000000-0005-0000-0000-00002B020000}"/>
    <cellStyle name="20% - Accent1 2 2 6 3 2" xfId="14748" xr:uid="{00000000-0005-0000-0000-00002C020000}"/>
    <cellStyle name="20% - Accent1 2 2 6 3 2 2" xfId="9022" xr:uid="{00000000-0005-0000-0000-00002D020000}"/>
    <cellStyle name="20% - Accent1 2 2 6 3 3" xfId="14731" xr:uid="{00000000-0005-0000-0000-00002E020000}"/>
    <cellStyle name="20% - Accent1 2 2 6 4" xfId="32523" xr:uid="{00000000-0005-0000-0000-00002F020000}"/>
    <cellStyle name="20% - Accent1 2 2 6 4 2" xfId="14690" xr:uid="{00000000-0005-0000-0000-000030020000}"/>
    <cellStyle name="20% - Accent1 2 2 6 5" xfId="32655" xr:uid="{00000000-0005-0000-0000-000031020000}"/>
    <cellStyle name="20% - Accent1 2 2 7" xfId="5624" xr:uid="{00000000-0005-0000-0000-000032020000}"/>
    <cellStyle name="20% - Accent1 2 2 7 2" xfId="25107" xr:uid="{00000000-0005-0000-0000-000033020000}"/>
    <cellStyle name="20% - Accent1 2 2 7 2 2" xfId="25105" xr:uid="{00000000-0005-0000-0000-000034020000}"/>
    <cellStyle name="20% - Accent1 2 2 7 2 2 2" xfId="19046" xr:uid="{00000000-0005-0000-0000-000035020000}"/>
    <cellStyle name="20% - Accent1 2 2 7 2 3" xfId="32104" xr:uid="{00000000-0005-0000-0000-000036020000}"/>
    <cellStyle name="20% - Accent1 2 2 7 3" xfId="29155" xr:uid="{00000000-0005-0000-0000-000037020000}"/>
    <cellStyle name="20% - Accent1 2 2 7 3 2" xfId="14280" xr:uid="{00000000-0005-0000-0000-000038020000}"/>
    <cellStyle name="20% - Accent1 2 2 7 4" xfId="29151" xr:uid="{00000000-0005-0000-0000-000039020000}"/>
    <cellStyle name="20% - Accent1 2 2 8" xfId="32073" xr:uid="{00000000-0005-0000-0000-00003A020000}"/>
    <cellStyle name="20% - Accent1 2 2 8 2" xfId="30661" xr:uid="{00000000-0005-0000-0000-00003B020000}"/>
    <cellStyle name="20% - Accent1 2 2 8 2 2" xfId="25767" xr:uid="{00000000-0005-0000-0000-00003C020000}"/>
    <cellStyle name="20% - Accent1 2 2 8 3" xfId="29142" xr:uid="{00000000-0005-0000-0000-00003D020000}"/>
    <cellStyle name="20% - Accent1 2 2 9" xfId="32580" xr:uid="{00000000-0005-0000-0000-00003E020000}"/>
    <cellStyle name="20% - Accent1 2 2 9 2" xfId="28558" xr:uid="{00000000-0005-0000-0000-00003F020000}"/>
    <cellStyle name="20% - Accent1 2 3" xfId="199" xr:uid="{00000000-0005-0000-0000-000040020000}"/>
    <cellStyle name="20% - Accent1 2 3 10" xfId="34534" xr:uid="{00000000-0005-0000-0000-000041020000}"/>
    <cellStyle name="20% - Accent1 2 3 11" xfId="30785" xr:uid="{00000000-0005-0000-0000-000042020000}"/>
    <cellStyle name="20% - Accent1 2 3 2" xfId="31372" xr:uid="{00000000-0005-0000-0000-000043020000}"/>
    <cellStyle name="20% - Accent1 2 3 2 2" xfId="31119" xr:uid="{00000000-0005-0000-0000-000044020000}"/>
    <cellStyle name="20% - Accent1 2 3 2 2 2" xfId="25745" xr:uid="{00000000-0005-0000-0000-000045020000}"/>
    <cellStyle name="20% - Accent1 2 3 2 2 2 2" xfId="25792" xr:uid="{00000000-0005-0000-0000-000046020000}"/>
    <cellStyle name="20% - Accent1 2 3 2 2 2 2 2" xfId="29205" xr:uid="{00000000-0005-0000-0000-000047020000}"/>
    <cellStyle name="20% - Accent1 2 3 2 2 2 2 2 2" xfId="16638" xr:uid="{00000000-0005-0000-0000-000048020000}"/>
    <cellStyle name="20% - Accent1 2 3 2 2 2 2 2 2 2" xfId="22346" xr:uid="{00000000-0005-0000-0000-000049020000}"/>
    <cellStyle name="20% - Accent1 2 3 2 2 2 2 2 2 2 2" xfId="18442" xr:uid="{00000000-0005-0000-0000-00004A020000}"/>
    <cellStyle name="20% - Accent1 2 3 2 2 2 2 2 2 3" xfId="26138" xr:uid="{00000000-0005-0000-0000-00004B020000}"/>
    <cellStyle name="20% - Accent1 2 3 2 2 2 2 2 3" xfId="27647" xr:uid="{00000000-0005-0000-0000-00004C020000}"/>
    <cellStyle name="20% - Accent1 2 3 2 2 2 2 2 3 2" xfId="26132" xr:uid="{00000000-0005-0000-0000-00004D020000}"/>
    <cellStyle name="20% - Accent1 2 3 2 2 2 2 2 4" xfId="33551" xr:uid="{00000000-0005-0000-0000-00004E020000}"/>
    <cellStyle name="20% - Accent1 2 3 2 2 2 2 3" xfId="21982" xr:uid="{00000000-0005-0000-0000-00004F020000}"/>
    <cellStyle name="20% - Accent1 2 3 2 2 2 2 3 2" xfId="31353" xr:uid="{00000000-0005-0000-0000-000050020000}"/>
    <cellStyle name="20% - Accent1 2 3 2 2 2 2 3 2 2" xfId="26123" xr:uid="{00000000-0005-0000-0000-000051020000}"/>
    <cellStyle name="20% - Accent1 2 3 2 2 2 2 3 3" xfId="33003" xr:uid="{00000000-0005-0000-0000-000052020000}"/>
    <cellStyle name="20% - Accent1 2 3 2 2 2 2 4" xfId="20764" xr:uid="{00000000-0005-0000-0000-000053020000}"/>
    <cellStyle name="20% - Accent1 2 3 2 2 2 2 4 2" xfId="31839" xr:uid="{00000000-0005-0000-0000-000054020000}"/>
    <cellStyle name="20% - Accent1 2 3 2 2 2 2 5" xfId="20652" xr:uid="{00000000-0005-0000-0000-000055020000}"/>
    <cellStyle name="20% - Accent1 2 3 2 2 2 3" xfId="24858" xr:uid="{00000000-0005-0000-0000-000056020000}"/>
    <cellStyle name="20% - Accent1 2 3 2 2 2 3 2" xfId="21959" xr:uid="{00000000-0005-0000-0000-000057020000}"/>
    <cellStyle name="20% - Accent1 2 3 2 2 2 3 2 2" xfId="31346" xr:uid="{00000000-0005-0000-0000-000058020000}"/>
    <cellStyle name="20% - Accent1 2 3 2 2 2 3 2 2 2" xfId="26107" xr:uid="{00000000-0005-0000-0000-000059020000}"/>
    <cellStyle name="20% - Accent1 2 3 2 2 2 3 2 3" xfId="28195" xr:uid="{00000000-0005-0000-0000-00005A020000}"/>
    <cellStyle name="20% - Accent1 2 3 2 2 2 3 3" xfId="21951" xr:uid="{00000000-0005-0000-0000-00005B020000}"/>
    <cellStyle name="20% - Accent1 2 3 2 2 2 3 3 2" xfId="33720" xr:uid="{00000000-0005-0000-0000-00005C020000}"/>
    <cellStyle name="20% - Accent1 2 3 2 2 2 3 4" xfId="20455" xr:uid="{00000000-0005-0000-0000-00005D020000}"/>
    <cellStyle name="20% - Accent1 2 3 2 2 2 4" xfId="24827" xr:uid="{00000000-0005-0000-0000-00005E020000}"/>
    <cellStyle name="20% - Accent1 2 3 2 2 2 4 2" xfId="21936" xr:uid="{00000000-0005-0000-0000-00005F020000}"/>
    <cellStyle name="20% - Accent1 2 3 2 2 2 4 2 2" xfId="33716" xr:uid="{00000000-0005-0000-0000-000060020000}"/>
    <cellStyle name="20% - Accent1 2 3 2 2 2 4 3" xfId="20966" xr:uid="{00000000-0005-0000-0000-000061020000}"/>
    <cellStyle name="20% - Accent1 2 3 2 2 2 5" xfId="31523" xr:uid="{00000000-0005-0000-0000-000062020000}"/>
    <cellStyle name="20% - Accent1 2 3 2 2 2 5 2" xfId="20961" xr:uid="{00000000-0005-0000-0000-000063020000}"/>
    <cellStyle name="20% - Accent1 2 3 2 2 2 6" xfId="33108" xr:uid="{00000000-0005-0000-0000-000064020000}"/>
    <cellStyle name="20% - Accent1 2 3 2 2 3" xfId="23056" xr:uid="{00000000-0005-0000-0000-000065020000}"/>
    <cellStyle name="20% - Accent1 2 3 2 2 3 2" xfId="24817" xr:uid="{00000000-0005-0000-0000-000066020000}"/>
    <cellStyle name="20% - Accent1 2 3 2 2 3 2 2" xfId="21780" xr:uid="{00000000-0005-0000-0000-000067020000}"/>
    <cellStyle name="20% - Accent1 2 3 2 2 3 2 2 2" xfId="31199" xr:uid="{00000000-0005-0000-0000-000068020000}"/>
    <cellStyle name="20% - Accent1 2 3 2 2 3 2 2 2 2" xfId="25960" xr:uid="{00000000-0005-0000-0000-000069020000}"/>
    <cellStyle name="20% - Accent1 2 3 2 2 3 2 2 3" xfId="32843" xr:uid="{00000000-0005-0000-0000-00006A020000}"/>
    <cellStyle name="20% - Accent1 2 3 2 2 3 2 3" xfId="21769" xr:uid="{00000000-0005-0000-0000-00006B020000}"/>
    <cellStyle name="20% - Accent1 2 3 2 2 3 2 3 2" xfId="34063" xr:uid="{00000000-0005-0000-0000-00006C020000}"/>
    <cellStyle name="20% - Accent1 2 3 2 2 3 2 4" xfId="19143" xr:uid="{00000000-0005-0000-0000-00006D020000}"/>
    <cellStyle name="20% - Accent1 2 3 2 2 3 3" xfId="26759" xr:uid="{00000000-0005-0000-0000-00006E020000}"/>
    <cellStyle name="20% - Accent1 2 3 2 2 3 3 2" xfId="21749" xr:uid="{00000000-0005-0000-0000-00006F020000}"/>
    <cellStyle name="20% - Accent1 2 3 2 2 3 3 2 2" xfId="32099" xr:uid="{00000000-0005-0000-0000-000070020000}"/>
    <cellStyle name="20% - Accent1 2 3 2 2 3 3 3" xfId="20957" xr:uid="{00000000-0005-0000-0000-000071020000}"/>
    <cellStyle name="20% - Accent1 2 3 2 2 3 4" xfId="34280" xr:uid="{00000000-0005-0000-0000-000072020000}"/>
    <cellStyle name="20% - Accent1 2 3 2 2 3 4 2" xfId="20952" xr:uid="{00000000-0005-0000-0000-000073020000}"/>
    <cellStyle name="20% - Accent1 2 3 2 2 3 5" xfId="29912" xr:uid="{00000000-0005-0000-0000-000074020000}"/>
    <cellStyle name="20% - Accent1 2 3 2 2 4" xfId="20473" xr:uid="{00000000-0005-0000-0000-000075020000}"/>
    <cellStyle name="20% - Accent1 2 3 2 2 4 2" xfId="28419" xr:uid="{00000000-0005-0000-0000-000076020000}"/>
    <cellStyle name="20% - Accent1 2 3 2 2 4 2 2" xfId="29125" xr:uid="{00000000-0005-0000-0000-000077020000}"/>
    <cellStyle name="20% - Accent1 2 3 2 2 4 2 2 2" xfId="33262" xr:uid="{00000000-0005-0000-0000-000078020000}"/>
    <cellStyle name="20% - Accent1 2 3 2 2 4 2 3" xfId="20944" xr:uid="{00000000-0005-0000-0000-000079020000}"/>
    <cellStyle name="20% - Accent1 2 3 2 2 4 3" xfId="32762" xr:uid="{00000000-0005-0000-0000-00007A020000}"/>
    <cellStyle name="20% - Accent1 2 3 2 2 4 3 2" xfId="29116" xr:uid="{00000000-0005-0000-0000-00007B020000}"/>
    <cellStyle name="20% - Accent1 2 3 2 2 4 4" xfId="32752" xr:uid="{00000000-0005-0000-0000-00007C020000}"/>
    <cellStyle name="20% - Accent1 2 3 2 2 5" xfId="22781" xr:uid="{00000000-0005-0000-0000-00007D020000}"/>
    <cellStyle name="20% - Accent1 2 3 2 2 5 2" xfId="32264" xr:uid="{00000000-0005-0000-0000-00007E020000}"/>
    <cellStyle name="20% - Accent1 2 3 2 2 5 2 2" xfId="20936" xr:uid="{00000000-0005-0000-0000-00007F020000}"/>
    <cellStyle name="20% - Accent1 2 3 2 2 5 3" xfId="33280" xr:uid="{00000000-0005-0000-0000-000080020000}"/>
    <cellStyle name="20% - Accent1 2 3 2 2 6" xfId="24318" xr:uid="{00000000-0005-0000-0000-000081020000}"/>
    <cellStyle name="20% - Accent1 2 3 2 2 6 2" xfId="34173" xr:uid="{00000000-0005-0000-0000-000082020000}"/>
    <cellStyle name="20% - Accent1 2 3 2 2 7" xfId="21958" xr:uid="{00000000-0005-0000-0000-000083020000}"/>
    <cellStyle name="20% - Accent1 2 3 2 3" xfId="33682" xr:uid="{00000000-0005-0000-0000-000084020000}"/>
    <cellStyle name="20% - Accent1 2 3 2 3 2" xfId="7545" xr:uid="{00000000-0005-0000-0000-000085020000}"/>
    <cellStyle name="20% - Accent1 2 3 2 3 2 2" xfId="7542" xr:uid="{00000000-0005-0000-0000-000086020000}"/>
    <cellStyle name="20% - Accent1 2 3 2 3 2 2 2" xfId="21450" xr:uid="{00000000-0005-0000-0000-000087020000}"/>
    <cellStyle name="20% - Accent1 2 3 2 3 2 2 2 2" xfId="30279" xr:uid="{00000000-0005-0000-0000-000088020000}"/>
    <cellStyle name="20% - Accent1 2 3 2 3 2 2 2 2 2" xfId="24603" xr:uid="{00000000-0005-0000-0000-000089020000}"/>
    <cellStyle name="20% - Accent1 2 3 2 3 2 2 2 3" xfId="30722" xr:uid="{00000000-0005-0000-0000-00008A020000}"/>
    <cellStyle name="20% - Accent1 2 3 2 3 2 2 3" xfId="21446" xr:uid="{00000000-0005-0000-0000-00008B020000}"/>
    <cellStyle name="20% - Accent1 2 3 2 3 2 2 3 2" xfId="33671" xr:uid="{00000000-0005-0000-0000-00008C020000}"/>
    <cellStyle name="20% - Accent1 2 3 2 3 2 2 4" xfId="22404" xr:uid="{00000000-0005-0000-0000-00008D020000}"/>
    <cellStyle name="20% - Accent1 2 3 2 3 2 3" xfId="10126" xr:uid="{00000000-0005-0000-0000-00008E020000}"/>
    <cellStyle name="20% - Accent1 2 3 2 3 2 3 2" xfId="21428" xr:uid="{00000000-0005-0000-0000-00008F020000}"/>
    <cellStyle name="20% - Accent1 2 3 2 3 2 3 2 2" xfId="32869" xr:uid="{00000000-0005-0000-0000-000090020000}"/>
    <cellStyle name="20% - Accent1 2 3 2 3 2 3 3" xfId="20888" xr:uid="{00000000-0005-0000-0000-000091020000}"/>
    <cellStyle name="20% - Accent1 2 3 2 3 2 4" xfId="10113" xr:uid="{00000000-0005-0000-0000-000092020000}"/>
    <cellStyle name="20% - Accent1 2 3 2 3 2 4 2" xfId="20885" xr:uid="{00000000-0005-0000-0000-000093020000}"/>
    <cellStyle name="20% - Accent1 2 3 2 3 2 5" xfId="10109" xr:uid="{00000000-0005-0000-0000-000094020000}"/>
    <cellStyle name="20% - Accent1 2 3 2 3 3" xfId="7523" xr:uid="{00000000-0005-0000-0000-000095020000}"/>
    <cellStyle name="20% - Accent1 2 3 2 3 3 2" xfId="7521" xr:uid="{00000000-0005-0000-0000-000096020000}"/>
    <cellStyle name="20% - Accent1 2 3 2 3 3 2 2" xfId="21378" xr:uid="{00000000-0005-0000-0000-000097020000}"/>
    <cellStyle name="20% - Accent1 2 3 2 3 3 2 2 2" xfId="34113" xr:uid="{00000000-0005-0000-0000-000098020000}"/>
    <cellStyle name="20% - Accent1 2 3 2 3 3 2 3" xfId="20879" xr:uid="{00000000-0005-0000-0000-000099020000}"/>
    <cellStyle name="20% - Accent1 2 3 2 3 3 3" xfId="10103" xr:uid="{00000000-0005-0000-0000-00009A020000}"/>
    <cellStyle name="20% - Accent1 2 3 2 3 3 3 2" xfId="20876" xr:uid="{00000000-0005-0000-0000-00009B020000}"/>
    <cellStyle name="20% - Accent1 2 3 2 3 3 4" xfId="10091" xr:uid="{00000000-0005-0000-0000-00009C020000}"/>
    <cellStyle name="20% - Accent1 2 3 2 3 4" xfId="7513" xr:uid="{00000000-0005-0000-0000-00009D020000}"/>
    <cellStyle name="20% - Accent1 2 3 2 3 4 2" xfId="7511" xr:uid="{00000000-0005-0000-0000-00009E020000}"/>
    <cellStyle name="20% - Accent1 2 3 2 3 4 2 2" xfId="20874" xr:uid="{00000000-0005-0000-0000-00009F020000}"/>
    <cellStyle name="20% - Accent1 2 3 2 3 4 3" xfId="10085" xr:uid="{00000000-0005-0000-0000-0000A0020000}"/>
    <cellStyle name="20% - Accent1 2 3 2 3 5" xfId="20073" xr:uid="{00000000-0005-0000-0000-0000A1020000}"/>
    <cellStyle name="20% - Accent1 2 3 2 3 5 2" xfId="7504" xr:uid="{00000000-0005-0000-0000-0000A2020000}"/>
    <cellStyle name="20% - Accent1 2 3 2 3 6" xfId="17639" xr:uid="{00000000-0005-0000-0000-0000A3020000}"/>
    <cellStyle name="20% - Accent1 2 3 2 4" xfId="6918" xr:uid="{00000000-0005-0000-0000-0000A4020000}"/>
    <cellStyle name="20% - Accent1 2 3 2 4 2" xfId="7475" xr:uid="{00000000-0005-0000-0000-0000A5020000}"/>
    <cellStyle name="20% - Accent1 2 3 2 4 2 2" xfId="7472" xr:uid="{00000000-0005-0000-0000-0000A6020000}"/>
    <cellStyle name="20% - Accent1 2 3 2 4 2 2 2" xfId="21237" xr:uid="{00000000-0005-0000-0000-0000A7020000}"/>
    <cellStyle name="20% - Accent1 2 3 2 4 2 2 2 2" xfId="33019" xr:uid="{00000000-0005-0000-0000-0000A8020000}"/>
    <cellStyle name="20% - Accent1 2 3 2 4 2 2 3" xfId="22179" xr:uid="{00000000-0005-0000-0000-0000A9020000}"/>
    <cellStyle name="20% - Accent1 2 3 2 4 2 3" xfId="10005" xr:uid="{00000000-0005-0000-0000-0000AA020000}"/>
    <cellStyle name="20% - Accent1 2 3 2 4 2 3 2" xfId="20832" xr:uid="{00000000-0005-0000-0000-0000AB020000}"/>
    <cellStyle name="20% - Accent1 2 3 2 4 2 4" xfId="9993" xr:uid="{00000000-0005-0000-0000-0000AC020000}"/>
    <cellStyle name="20% - Accent1 2 3 2 4 3" xfId="7465" xr:uid="{00000000-0005-0000-0000-0000AD020000}"/>
    <cellStyle name="20% - Accent1 2 3 2 4 3 2" xfId="7463" xr:uid="{00000000-0005-0000-0000-0000AE020000}"/>
    <cellStyle name="20% - Accent1 2 3 2 4 3 2 2" xfId="20829" xr:uid="{00000000-0005-0000-0000-0000AF020000}"/>
    <cellStyle name="20% - Accent1 2 3 2 4 3 3" xfId="9988" xr:uid="{00000000-0005-0000-0000-0000B0020000}"/>
    <cellStyle name="20% - Accent1 2 3 2 4 4" xfId="7458" xr:uid="{00000000-0005-0000-0000-0000B1020000}"/>
    <cellStyle name="20% - Accent1 2 3 2 4 4 2" xfId="7456" xr:uid="{00000000-0005-0000-0000-0000B2020000}"/>
    <cellStyle name="20% - Accent1 2 3 2 4 5" xfId="7453" xr:uid="{00000000-0005-0000-0000-0000B3020000}"/>
    <cellStyle name="20% - Accent1 2 3 2 5" xfId="33932" xr:uid="{00000000-0005-0000-0000-0000B4020000}"/>
    <cellStyle name="20% - Accent1 2 3 2 5 2" xfId="7428" xr:uid="{00000000-0005-0000-0000-0000B5020000}"/>
    <cellStyle name="20% - Accent1 2 3 2 5 2 2" xfId="7426" xr:uid="{00000000-0005-0000-0000-0000B6020000}"/>
    <cellStyle name="20% - Accent1 2 3 2 5 2 2 2" xfId="21442" xr:uid="{00000000-0005-0000-0000-0000B7020000}"/>
    <cellStyle name="20% - Accent1 2 3 2 5 2 3" xfId="21884" xr:uid="{00000000-0005-0000-0000-0000B8020000}"/>
    <cellStyle name="20% - Accent1 2 3 2 5 3" xfId="7421" xr:uid="{00000000-0005-0000-0000-0000B9020000}"/>
    <cellStyle name="20% - Accent1 2 3 2 5 3 2" xfId="32199" xr:uid="{00000000-0005-0000-0000-0000BA020000}"/>
    <cellStyle name="20% - Accent1 2 3 2 5 4" xfId="7416" xr:uid="{00000000-0005-0000-0000-0000BB020000}"/>
    <cellStyle name="20% - Accent1 2 3 2 6" xfId="31138" xr:uid="{00000000-0005-0000-0000-0000BC020000}"/>
    <cellStyle name="20% - Accent1 2 3 2 6 2" xfId="11778" xr:uid="{00000000-0005-0000-0000-0000BD020000}"/>
    <cellStyle name="20% - Accent1 2 3 2 6 2 2" xfId="7402" xr:uid="{00000000-0005-0000-0000-0000BE020000}"/>
    <cellStyle name="20% - Accent1 2 3 2 6 3" xfId="7398" xr:uid="{00000000-0005-0000-0000-0000BF020000}"/>
    <cellStyle name="20% - Accent1 2 3 2 7" xfId="31088" xr:uid="{00000000-0005-0000-0000-0000C0020000}"/>
    <cellStyle name="20% - Accent1 2 3 2 7 2" xfId="7388" xr:uid="{00000000-0005-0000-0000-0000C1020000}"/>
    <cellStyle name="20% - Accent1 2 3 2 8" xfId="25915" xr:uid="{00000000-0005-0000-0000-0000C2020000}"/>
    <cellStyle name="20% - Accent1 2 3 3" xfId="33552" xr:uid="{00000000-0005-0000-0000-0000C3020000}"/>
    <cellStyle name="20% - Accent1 2 3 3 2" xfId="33967" xr:uid="{00000000-0005-0000-0000-0000C4020000}"/>
    <cellStyle name="20% - Accent1 2 3 3 2 2" xfId="22932" xr:uid="{00000000-0005-0000-0000-0000C5020000}"/>
    <cellStyle name="20% - Accent1 2 3 3 2 2 2" xfId="22928" xr:uid="{00000000-0005-0000-0000-0000C6020000}"/>
    <cellStyle name="20% - Accent1 2 3 3 2 2 2 2" xfId="20963" xr:uid="{00000000-0005-0000-0000-0000C7020000}"/>
    <cellStyle name="20% - Accent1 2 3 3 2 2 2 2 2" xfId="12567" xr:uid="{00000000-0005-0000-0000-0000C8020000}"/>
    <cellStyle name="20% - Accent1 2 3 3 2 2 2 2 2 2" xfId="28639" xr:uid="{00000000-0005-0000-0000-0000C9020000}"/>
    <cellStyle name="20% - Accent1 2 3 3 2 2 2 2 3" xfId="6683" xr:uid="{00000000-0005-0000-0000-0000CA020000}"/>
    <cellStyle name="20% - Accent1 2 3 3 2 2 2 3" xfId="28828" xr:uid="{00000000-0005-0000-0000-0000CB020000}"/>
    <cellStyle name="20% - Accent1 2 3 3 2 2 2 3 2" xfId="16037" xr:uid="{00000000-0005-0000-0000-0000CC020000}"/>
    <cellStyle name="20% - Accent1 2 3 3 2 2 2 4" xfId="20716" xr:uid="{00000000-0005-0000-0000-0000CD020000}"/>
    <cellStyle name="20% - Accent1 2 3 3 2 2 3" xfId="29700" xr:uid="{00000000-0005-0000-0000-0000CE020000}"/>
    <cellStyle name="20% - Accent1 2 3 3 2 2 3 2" xfId="20948" xr:uid="{00000000-0005-0000-0000-0000CF020000}"/>
    <cellStyle name="20% - Accent1 2 3 3 2 2 3 2 2" xfId="10491" xr:uid="{00000000-0005-0000-0000-0000D0020000}"/>
    <cellStyle name="20% - Accent1 2 3 3 2 2 3 3" xfId="20712" xr:uid="{00000000-0005-0000-0000-0000D1020000}"/>
    <cellStyle name="20% - Accent1 2 3 3 2 2 4" xfId="29691" xr:uid="{00000000-0005-0000-0000-0000D2020000}"/>
    <cellStyle name="20% - Accent1 2 3 3 2 2 4 2" xfId="20709" xr:uid="{00000000-0005-0000-0000-0000D3020000}"/>
    <cellStyle name="20% - Accent1 2 3 3 2 2 5" xfId="33593" xr:uid="{00000000-0005-0000-0000-0000D4020000}"/>
    <cellStyle name="20% - Accent1 2 3 3 2 3" xfId="22919" xr:uid="{00000000-0005-0000-0000-0000D5020000}"/>
    <cellStyle name="20% - Accent1 2 3 3 2 3 2" xfId="22915" xr:uid="{00000000-0005-0000-0000-0000D6020000}"/>
    <cellStyle name="20% - Accent1 2 3 3 2 3 2 2" xfId="20883" xr:uid="{00000000-0005-0000-0000-0000D7020000}"/>
    <cellStyle name="20% - Accent1 2 3 3 2 3 2 2 2" xfId="33583" xr:uid="{00000000-0005-0000-0000-0000D8020000}"/>
    <cellStyle name="20% - Accent1 2 3 3 2 3 2 3" xfId="20707" xr:uid="{00000000-0005-0000-0000-0000D9020000}"/>
    <cellStyle name="20% - Accent1 2 3 3 2 3 3" xfId="29682" xr:uid="{00000000-0005-0000-0000-0000DA020000}"/>
    <cellStyle name="20% - Accent1 2 3 3 2 3 3 2" xfId="28778" xr:uid="{00000000-0005-0000-0000-0000DB020000}"/>
    <cellStyle name="20% - Accent1 2 3 3 2 3 4" xfId="33970" xr:uid="{00000000-0005-0000-0000-0000DC020000}"/>
    <cellStyle name="20% - Accent1 2 3 3 2 4" xfId="27617" xr:uid="{00000000-0005-0000-0000-0000DD020000}"/>
    <cellStyle name="20% - Accent1 2 3 3 2 4 2" xfId="25052" xr:uid="{00000000-0005-0000-0000-0000DE020000}"/>
    <cellStyle name="20% - Accent1 2 3 3 2 4 2 2" xfId="20700" xr:uid="{00000000-0005-0000-0000-0000DF020000}"/>
    <cellStyle name="20% - Accent1 2 3 3 2 4 3" xfId="28520" xr:uid="{00000000-0005-0000-0000-0000E0020000}"/>
    <cellStyle name="20% - Accent1 2 3 3 2 5" xfId="33574" xr:uid="{00000000-0005-0000-0000-0000E1020000}"/>
    <cellStyle name="20% - Accent1 2 3 3 2 5 2" xfId="34130" xr:uid="{00000000-0005-0000-0000-0000E2020000}"/>
    <cellStyle name="20% - Accent1 2 3 3 2 6" xfId="33569" xr:uid="{00000000-0005-0000-0000-0000E3020000}"/>
    <cellStyle name="20% - Accent1 2 3 3 3" xfId="33773" xr:uid="{00000000-0005-0000-0000-0000E4020000}"/>
    <cellStyle name="20% - Accent1 2 3 3 3 2" xfId="22620" xr:uid="{00000000-0005-0000-0000-0000E5020000}"/>
    <cellStyle name="20% - Accent1 2 3 3 3 2 2" xfId="21626" xr:uid="{00000000-0005-0000-0000-0000E6020000}"/>
    <cellStyle name="20% - Accent1 2 3 3 3 2 2 2" xfId="27164" xr:uid="{00000000-0005-0000-0000-0000E7020000}"/>
    <cellStyle name="20% - Accent1 2 3 3 3 2 2 2 2" xfId="24166" xr:uid="{00000000-0005-0000-0000-0000E8020000}"/>
    <cellStyle name="20% - Accent1 2 3 3 3 2 2 3" xfId="27156" xr:uid="{00000000-0005-0000-0000-0000E9020000}"/>
    <cellStyle name="20% - Accent1 2 3 3 3 2 3" xfId="9820" xr:uid="{00000000-0005-0000-0000-0000EA020000}"/>
    <cellStyle name="20% - Accent1 2 3 3 3 2 3 2" xfId="28563" xr:uid="{00000000-0005-0000-0000-0000EB020000}"/>
    <cellStyle name="20% - Accent1 2 3 3 3 2 4" xfId="9804" xr:uid="{00000000-0005-0000-0000-0000EC020000}"/>
    <cellStyle name="20% - Accent1 2 3 3 3 3" xfId="22614" xr:uid="{00000000-0005-0000-0000-0000ED020000}"/>
    <cellStyle name="20% - Accent1 2 3 3 3 3 2" xfId="7321" xr:uid="{00000000-0005-0000-0000-0000EE020000}"/>
    <cellStyle name="20% - Accent1 2 3 3 3 3 2 2" xfId="27136" xr:uid="{00000000-0005-0000-0000-0000EF020000}"/>
    <cellStyle name="20% - Accent1 2 3 3 3 3 3" xfId="9797" xr:uid="{00000000-0005-0000-0000-0000F0020000}"/>
    <cellStyle name="20% - Accent1 2 3 3 3 4" xfId="7314" xr:uid="{00000000-0005-0000-0000-0000F1020000}"/>
    <cellStyle name="20% - Accent1 2 3 3 3 4 2" xfId="6318" xr:uid="{00000000-0005-0000-0000-0000F2020000}"/>
    <cellStyle name="20% - Accent1 2 3 3 3 5" xfId="7308" xr:uid="{00000000-0005-0000-0000-0000F3020000}"/>
    <cellStyle name="20% - Accent1 2 3 3 4" xfId="25387" xr:uid="{00000000-0005-0000-0000-0000F4020000}"/>
    <cellStyle name="20% - Accent1 2 3 3 4 2" xfId="23362" xr:uid="{00000000-0005-0000-0000-0000F5020000}"/>
    <cellStyle name="20% - Accent1 2 3 3 4 2 2" xfId="14509" xr:uid="{00000000-0005-0000-0000-0000F6020000}"/>
    <cellStyle name="20% - Accent1 2 3 3 4 2 2 2" xfId="26926" xr:uid="{00000000-0005-0000-0000-0000F7020000}"/>
    <cellStyle name="20% - Accent1 2 3 3 4 2 3" xfId="9737" xr:uid="{00000000-0005-0000-0000-0000F8020000}"/>
    <cellStyle name="20% - Accent1 2 3 3 4 3" xfId="7284" xr:uid="{00000000-0005-0000-0000-0000F9020000}"/>
    <cellStyle name="20% - Accent1 2 3 3 4 3 2" xfId="7281" xr:uid="{00000000-0005-0000-0000-0000FA020000}"/>
    <cellStyle name="20% - Accent1 2 3 3 4 4" xfId="7277" xr:uid="{00000000-0005-0000-0000-0000FB020000}"/>
    <cellStyle name="20% - Accent1 2 3 3 5" xfId="25384" xr:uid="{00000000-0005-0000-0000-0000FC020000}"/>
    <cellStyle name="20% - Accent1 2 3 3 5 2" xfId="7260" xr:uid="{00000000-0005-0000-0000-0000FD020000}"/>
    <cellStyle name="20% - Accent1 2 3 3 5 2 2" xfId="7258" xr:uid="{00000000-0005-0000-0000-0000FE020000}"/>
    <cellStyle name="20% - Accent1 2 3 3 5 3" xfId="28736" xr:uid="{00000000-0005-0000-0000-0000FF020000}"/>
    <cellStyle name="20% - Accent1 2 3 3 6" xfId="32521" xr:uid="{00000000-0005-0000-0000-000000030000}"/>
    <cellStyle name="20% - Accent1 2 3 3 6 2" xfId="7245" xr:uid="{00000000-0005-0000-0000-000001030000}"/>
    <cellStyle name="20% - Accent1 2 3 3 7" xfId="31083" xr:uid="{00000000-0005-0000-0000-000002030000}"/>
    <cellStyle name="20% - Accent1 2 3 4" xfId="32048" xr:uid="{00000000-0005-0000-0000-000003030000}"/>
    <cellStyle name="20% - Accent1 2 3 4 2" xfId="24724" xr:uid="{00000000-0005-0000-0000-000004030000}"/>
    <cellStyle name="20% - Accent1 2 3 4 2 2" xfId="32031" xr:uid="{00000000-0005-0000-0000-000005030000}"/>
    <cellStyle name="20% - Accent1 2 3 4 2 2 2" xfId="29460" xr:uid="{00000000-0005-0000-0000-000006030000}"/>
    <cellStyle name="20% - Accent1 2 3 4 2 2 2 2" xfId="16955" xr:uid="{00000000-0005-0000-0000-000007030000}"/>
    <cellStyle name="20% - Accent1 2 3 4 2 2 2 2 2" xfId="26891" xr:uid="{00000000-0005-0000-0000-000008030000}"/>
    <cellStyle name="20% - Accent1 2 3 4 2 2 2 3" xfId="21691" xr:uid="{00000000-0005-0000-0000-000009030000}"/>
    <cellStyle name="20% - Accent1 2 3 4 2 2 3" xfId="29623" xr:uid="{00000000-0005-0000-0000-00000A030000}"/>
    <cellStyle name="20% - Accent1 2 3 4 2 2 3 2" xfId="20631" xr:uid="{00000000-0005-0000-0000-00000B030000}"/>
    <cellStyle name="20% - Accent1 2 3 4 2 2 4" xfId="20015" xr:uid="{00000000-0005-0000-0000-00000C030000}"/>
    <cellStyle name="20% - Accent1 2 3 4 2 3" xfId="29853" xr:uid="{00000000-0005-0000-0000-00000D030000}"/>
    <cellStyle name="20% - Accent1 2 3 4 2 3 2" xfId="31683" xr:uid="{00000000-0005-0000-0000-00000E030000}"/>
    <cellStyle name="20% - Accent1 2 3 4 2 3 2 2" xfId="20627" xr:uid="{00000000-0005-0000-0000-00000F030000}"/>
    <cellStyle name="20% - Accent1 2 3 4 2 3 3" xfId="33770" xr:uid="{00000000-0005-0000-0000-000010030000}"/>
    <cellStyle name="20% - Accent1 2 3 4 2 4" xfId="31193" xr:uid="{00000000-0005-0000-0000-000011030000}"/>
    <cellStyle name="20% - Accent1 2 3 4 2 4 2" xfId="34050" xr:uid="{00000000-0005-0000-0000-000012030000}"/>
    <cellStyle name="20% - Accent1 2 3 4 2 5" xfId="31961" xr:uid="{00000000-0005-0000-0000-000013030000}"/>
    <cellStyle name="20% - Accent1 2 3 4 3" xfId="24720" xr:uid="{00000000-0005-0000-0000-000014030000}"/>
    <cellStyle name="20% - Accent1 2 3 4 3 2" xfId="12632" xr:uid="{00000000-0005-0000-0000-000015030000}"/>
    <cellStyle name="20% - Accent1 2 3 4 3 2 2" xfId="7221" xr:uid="{00000000-0005-0000-0000-000016030000}"/>
    <cellStyle name="20% - Accent1 2 3 4 3 2 2 2" xfId="26097" xr:uid="{00000000-0005-0000-0000-000017030000}"/>
    <cellStyle name="20% - Accent1 2 3 4 3 2 3" xfId="9640" xr:uid="{00000000-0005-0000-0000-000018030000}"/>
    <cellStyle name="20% - Accent1 2 3 4 3 3" xfId="25443" xr:uid="{00000000-0005-0000-0000-000019030000}"/>
    <cellStyle name="20% - Accent1 2 3 4 3 3 2" xfId="7214" xr:uid="{00000000-0005-0000-0000-00001A030000}"/>
    <cellStyle name="20% - Accent1 2 3 4 3 4" xfId="21808" xr:uid="{00000000-0005-0000-0000-00001B030000}"/>
    <cellStyle name="20% - Accent1 2 3 4 4" xfId="25372" xr:uid="{00000000-0005-0000-0000-00001C030000}"/>
    <cellStyle name="20% - Accent1 2 3 4 4 2" xfId="12518" xr:uid="{00000000-0005-0000-0000-00001D030000}"/>
    <cellStyle name="20% - Accent1 2 3 4 4 2 2" xfId="7195" xr:uid="{00000000-0005-0000-0000-00001E030000}"/>
    <cellStyle name="20% - Accent1 2 3 4 4 3" xfId="21801" xr:uid="{00000000-0005-0000-0000-00001F030000}"/>
    <cellStyle name="20% - Accent1 2 3 4 5" xfId="32108" xr:uid="{00000000-0005-0000-0000-000020030000}"/>
    <cellStyle name="20% - Accent1 2 3 4 5 2" xfId="12464" xr:uid="{00000000-0005-0000-0000-000021030000}"/>
    <cellStyle name="20% - Accent1 2 3 4 6" xfId="31827" xr:uid="{00000000-0005-0000-0000-000022030000}"/>
    <cellStyle name="20% - Accent1 2 3 5" xfId="31798" xr:uid="{00000000-0005-0000-0000-000023030000}"/>
    <cellStyle name="20% - Accent1 2 3 5 2" xfId="24712" xr:uid="{00000000-0005-0000-0000-000024030000}"/>
    <cellStyle name="20% - Accent1 2 3 5 2 2" xfId="31791" xr:uid="{00000000-0005-0000-0000-000025030000}"/>
    <cellStyle name="20% - Accent1 2 3 5 2 2 2" xfId="26255" xr:uid="{00000000-0005-0000-0000-000026030000}"/>
    <cellStyle name="20% - Accent1 2 3 5 2 2 2 2" xfId="22784" xr:uid="{00000000-0005-0000-0000-000027030000}"/>
    <cellStyle name="20% - Accent1 2 3 5 2 2 3" xfId="31932" xr:uid="{00000000-0005-0000-0000-000028030000}"/>
    <cellStyle name="20% - Accent1 2 3 5 2 3" xfId="31755" xr:uid="{00000000-0005-0000-0000-000029030000}"/>
    <cellStyle name="20% - Accent1 2 3 5 2 3 2" xfId="26232" xr:uid="{00000000-0005-0000-0000-00002A030000}"/>
    <cellStyle name="20% - Accent1 2 3 5 2 4" xfId="31059" xr:uid="{00000000-0005-0000-0000-00002B030000}"/>
    <cellStyle name="20% - Accent1 2 3 5 3" xfId="31714" xr:uid="{00000000-0005-0000-0000-00002C030000}"/>
    <cellStyle name="20% - Accent1 2 3 5 3 2" xfId="12392" xr:uid="{00000000-0005-0000-0000-00002D030000}"/>
    <cellStyle name="20% - Accent1 2 3 5 3 2 2" xfId="7156" xr:uid="{00000000-0005-0000-0000-00002E030000}"/>
    <cellStyle name="20% - Accent1 2 3 5 3 3" xfId="12381" xr:uid="{00000000-0005-0000-0000-00002F030000}"/>
    <cellStyle name="20% - Accent1 2 3 5 4" xfId="32963" xr:uid="{00000000-0005-0000-0000-000030030000}"/>
    <cellStyle name="20% - Accent1 2 3 5 4 2" xfId="16965" xr:uid="{00000000-0005-0000-0000-000031030000}"/>
    <cellStyle name="20% - Accent1 2 3 5 5" xfId="33478" xr:uid="{00000000-0005-0000-0000-000032030000}"/>
    <cellStyle name="20% - Accent1 2 3 6" xfId="27844" xr:uid="{00000000-0005-0000-0000-000033030000}"/>
    <cellStyle name="20% - Accent1 2 3 6 2" xfId="22341" xr:uid="{00000000-0005-0000-0000-000034030000}"/>
    <cellStyle name="20% - Accent1 2 3 6 2 2" xfId="20371" xr:uid="{00000000-0005-0000-0000-000035030000}"/>
    <cellStyle name="20% - Accent1 2 3 6 2 2 2" xfId="18639" xr:uid="{00000000-0005-0000-0000-000036030000}"/>
    <cellStyle name="20% - Accent1 2 3 6 2 3" xfId="31652" xr:uid="{00000000-0005-0000-0000-000037030000}"/>
    <cellStyle name="20% - Accent1 2 3 6 3" xfId="31614" xr:uid="{00000000-0005-0000-0000-000038030000}"/>
    <cellStyle name="20% - Accent1 2 3 6 3 2" xfId="12768" xr:uid="{00000000-0005-0000-0000-000039030000}"/>
    <cellStyle name="20% - Accent1 2 3 6 4" xfId="32505" xr:uid="{00000000-0005-0000-0000-00003A030000}"/>
    <cellStyle name="20% - Accent1 2 3 7" xfId="23032" xr:uid="{00000000-0005-0000-0000-00003B030000}"/>
    <cellStyle name="20% - Accent1 2 3 7 2" xfId="23026" xr:uid="{00000000-0005-0000-0000-00003C030000}"/>
    <cellStyle name="20% - Accent1 2 3 7 2 2" xfId="31586" xr:uid="{00000000-0005-0000-0000-00003D030000}"/>
    <cellStyle name="20% - Accent1 2 3 7 3" xfId="22738" xr:uid="{00000000-0005-0000-0000-00003E030000}"/>
    <cellStyle name="20% - Accent1 2 3 8" xfId="16914" xr:uid="{00000000-0005-0000-0000-00003F030000}"/>
    <cellStyle name="20% - Accent1 2 3 8 2" xfId="23015" xr:uid="{00000000-0005-0000-0000-000040030000}"/>
    <cellStyle name="20% - Accent1 2 3 9" xfId="23445" xr:uid="{00000000-0005-0000-0000-000041030000}"/>
    <cellStyle name="20% - Accent1 2 4" xfId="29805" xr:uid="{00000000-0005-0000-0000-000042030000}"/>
    <cellStyle name="20% - Accent1 2 4 2" xfId="33002" xr:uid="{00000000-0005-0000-0000-000043030000}"/>
    <cellStyle name="20% - Accent1 2 4 2 2" xfId="34086" xr:uid="{00000000-0005-0000-0000-000044030000}"/>
    <cellStyle name="20% - Accent1 2 4 2 2 2" xfId="32975" xr:uid="{00000000-0005-0000-0000-000045030000}"/>
    <cellStyle name="20% - Accent1 2 4 2 2 2 2" xfId="31843" xr:uid="{00000000-0005-0000-0000-000046030000}"/>
    <cellStyle name="20% - Accent1 2 4 2 2 2 2 2" xfId="22318" xr:uid="{00000000-0005-0000-0000-000047030000}"/>
    <cellStyle name="20% - Accent1 2 4 2 2 2 2 2 2" xfId="27480" xr:uid="{00000000-0005-0000-0000-000048030000}"/>
    <cellStyle name="20% - Accent1 2 4 2 2 2 2 2 2 2" xfId="29013" xr:uid="{00000000-0005-0000-0000-000049030000}"/>
    <cellStyle name="20% - Accent1 2 4 2 2 2 2 2 3" xfId="22368" xr:uid="{00000000-0005-0000-0000-00004A030000}"/>
    <cellStyle name="20% - Accent1 2 4 2 2 2 2 3" xfId="22305" xr:uid="{00000000-0005-0000-0000-00004B030000}"/>
    <cellStyle name="20% - Accent1 2 4 2 2 2 2 3 2" xfId="27800" xr:uid="{00000000-0005-0000-0000-00004C030000}"/>
    <cellStyle name="20% - Accent1 2 4 2 2 2 2 4" xfId="18562" xr:uid="{00000000-0005-0000-0000-00004D030000}"/>
    <cellStyle name="20% - Accent1 2 4 2 2 2 3" xfId="31837" xr:uid="{00000000-0005-0000-0000-00004E030000}"/>
    <cellStyle name="20% - Accent1 2 4 2 2 2 3 2" xfId="22297" xr:uid="{00000000-0005-0000-0000-00004F030000}"/>
    <cellStyle name="20% - Accent1 2 4 2 2 2 3 2 2" xfId="27465" xr:uid="{00000000-0005-0000-0000-000050030000}"/>
    <cellStyle name="20% - Accent1 2 4 2 2 2 3 3" xfId="20528" xr:uid="{00000000-0005-0000-0000-000051030000}"/>
    <cellStyle name="20% - Accent1 2 4 2 2 2 4" xfId="33443" xr:uid="{00000000-0005-0000-0000-000052030000}"/>
    <cellStyle name="20% - Accent1 2 4 2 2 2 4 2" xfId="20518" xr:uid="{00000000-0005-0000-0000-000053030000}"/>
    <cellStyle name="20% - Accent1 2 4 2 2 2 5" xfId="32112" xr:uid="{00000000-0005-0000-0000-000054030000}"/>
    <cellStyle name="20% - Accent1 2 4 2 2 3" xfId="31823" xr:uid="{00000000-0005-0000-0000-000055030000}"/>
    <cellStyle name="20% - Accent1 2 4 2 2 3 2" xfId="33440" xr:uid="{00000000-0005-0000-0000-000056030000}"/>
    <cellStyle name="20% - Accent1 2 4 2 2 3 2 2" xfId="22241" xr:uid="{00000000-0005-0000-0000-000057030000}"/>
    <cellStyle name="20% - Accent1 2 4 2 2 3 2 2 2" xfId="33434" xr:uid="{00000000-0005-0000-0000-000058030000}"/>
    <cellStyle name="20% - Accent1 2 4 2 2 3 2 3" xfId="20509" xr:uid="{00000000-0005-0000-0000-000059030000}"/>
    <cellStyle name="20% - Accent1 2 4 2 2 3 3" xfId="33427" xr:uid="{00000000-0005-0000-0000-00005A030000}"/>
    <cellStyle name="20% - Accent1 2 4 2 2 3 3 2" xfId="5660" xr:uid="{00000000-0005-0000-0000-00005B030000}"/>
    <cellStyle name="20% - Accent1 2 4 2 2 3 4" xfId="33412" xr:uid="{00000000-0005-0000-0000-00005C030000}"/>
    <cellStyle name="20% - Accent1 2 4 2 2 4" xfId="22718" xr:uid="{00000000-0005-0000-0000-00005D030000}"/>
    <cellStyle name="20% - Accent1 2 4 2 2 4 2" xfId="33404" xr:uid="{00000000-0005-0000-0000-00005E030000}"/>
    <cellStyle name="20% - Accent1 2 4 2 2 4 2 2" xfId="20499" xr:uid="{00000000-0005-0000-0000-00005F030000}"/>
    <cellStyle name="20% - Accent1 2 4 2 2 4 3" xfId="26610" xr:uid="{00000000-0005-0000-0000-000060030000}"/>
    <cellStyle name="20% - Accent1 2 4 2 2 5" xfId="31799" xr:uid="{00000000-0005-0000-0000-000061030000}"/>
    <cellStyle name="20% - Accent1 2 4 2 2 5 2" xfId="33391" xr:uid="{00000000-0005-0000-0000-000062030000}"/>
    <cellStyle name="20% - Accent1 2 4 2 2 6" xfId="33378" xr:uid="{00000000-0005-0000-0000-000063030000}"/>
    <cellStyle name="20% - Accent1 2 4 2 3" xfId="31282" xr:uid="{00000000-0005-0000-0000-000064030000}"/>
    <cellStyle name="20% - Accent1 2 4 2 3 2" xfId="7908" xr:uid="{00000000-0005-0000-0000-000065030000}"/>
    <cellStyle name="20% - Accent1 2 4 2 3 2 2" xfId="6048" xr:uid="{00000000-0005-0000-0000-000066030000}"/>
    <cellStyle name="20% - Accent1 2 4 2 3 2 2 2" xfId="28345" xr:uid="{00000000-0005-0000-0000-000067030000}"/>
    <cellStyle name="20% - Accent1 2 4 2 3 2 2 2 2" xfId="28390" xr:uid="{00000000-0005-0000-0000-000068030000}"/>
    <cellStyle name="20% - Accent1 2 4 2 3 2 2 3" xfId="28328" xr:uid="{00000000-0005-0000-0000-000069030000}"/>
    <cellStyle name="20% - Accent1 2 4 2 3 2 3" xfId="11459" xr:uid="{00000000-0005-0000-0000-00006A030000}"/>
    <cellStyle name="20% - Accent1 2 4 2 3 2 3 2" xfId="25844" xr:uid="{00000000-0005-0000-0000-00006B030000}"/>
    <cellStyle name="20% - Accent1 2 4 2 3 2 4" xfId="11446" xr:uid="{00000000-0005-0000-0000-00006C030000}"/>
    <cellStyle name="20% - Accent1 2 4 2 3 3" xfId="30526" xr:uid="{00000000-0005-0000-0000-00006D030000}"/>
    <cellStyle name="20% - Accent1 2 4 2 3 3 2" xfId="32921" xr:uid="{00000000-0005-0000-0000-00006E030000}"/>
    <cellStyle name="20% - Accent1 2 4 2 3 3 2 2" xfId="5606" xr:uid="{00000000-0005-0000-0000-00006F030000}"/>
    <cellStyle name="20% - Accent1 2 4 2 3 3 3" xfId="32823" xr:uid="{00000000-0005-0000-0000-000070030000}"/>
    <cellStyle name="20% - Accent1 2 4 2 3 4" xfId="20004" xr:uid="{00000000-0005-0000-0000-000071030000}"/>
    <cellStyle name="20% - Accent1 2 4 2 3 4 2" xfId="14051" xr:uid="{00000000-0005-0000-0000-000072030000}"/>
    <cellStyle name="20% - Accent1 2 4 2 3 5" xfId="17525" xr:uid="{00000000-0005-0000-0000-000073030000}"/>
    <cellStyle name="20% - Accent1 2 4 2 4" xfId="33276" xr:uid="{00000000-0005-0000-0000-000074030000}"/>
    <cellStyle name="20% - Accent1 2 4 2 4 2" xfId="6011" xr:uid="{00000000-0005-0000-0000-000075030000}"/>
    <cellStyle name="20% - Accent1 2 4 2 4 2 2" xfId="17406" xr:uid="{00000000-0005-0000-0000-000076030000}"/>
    <cellStyle name="20% - Accent1 2 4 2 4 2 2 2" xfId="28279" xr:uid="{00000000-0005-0000-0000-000077030000}"/>
    <cellStyle name="20% - Accent1 2 4 2 4 2 3" xfId="17381" xr:uid="{00000000-0005-0000-0000-000078030000}"/>
    <cellStyle name="20% - Accent1 2 4 2 4 3" xfId="17295" xr:uid="{00000000-0005-0000-0000-000079030000}"/>
    <cellStyle name="20% - Accent1 2 4 2 4 3 2" xfId="29005" xr:uid="{00000000-0005-0000-0000-00007A030000}"/>
    <cellStyle name="20% - Accent1 2 4 2 4 4" xfId="18049" xr:uid="{00000000-0005-0000-0000-00007B030000}"/>
    <cellStyle name="20% - Accent1 2 4 2 5" xfId="32694" xr:uid="{00000000-0005-0000-0000-00007C030000}"/>
    <cellStyle name="20% - Accent1 2 4 2 5 2" xfId="5992" xr:uid="{00000000-0005-0000-0000-00007D030000}"/>
    <cellStyle name="20% - Accent1 2 4 2 5 2 2" xfId="17280" xr:uid="{00000000-0005-0000-0000-00007E030000}"/>
    <cellStyle name="20% - Accent1 2 4 2 5 3" xfId="23694" xr:uid="{00000000-0005-0000-0000-00007F030000}"/>
    <cellStyle name="20% - Accent1 2 4 2 6" xfId="29289" xr:uid="{00000000-0005-0000-0000-000080030000}"/>
    <cellStyle name="20% - Accent1 2 4 2 6 2" xfId="5974" xr:uid="{00000000-0005-0000-0000-000081030000}"/>
    <cellStyle name="20% - Accent1 2 4 2 7" xfId="31077" xr:uid="{00000000-0005-0000-0000-000082030000}"/>
    <cellStyle name="20% - Accent1 2 4 3" xfId="22344" xr:uid="{00000000-0005-0000-0000-000083030000}"/>
    <cellStyle name="20% - Accent1 2 4 3 2" xfId="33284" xr:uid="{00000000-0005-0000-0000-000084030000}"/>
    <cellStyle name="20% - Accent1 2 4 3 2 2" xfId="31468" xr:uid="{00000000-0005-0000-0000-000085030000}"/>
    <cellStyle name="20% - Accent1 2 4 3 2 2 2" xfId="31462" xr:uid="{00000000-0005-0000-0000-000086030000}"/>
    <cellStyle name="20% - Accent1 2 4 3 2 2 2 2" xfId="28257" xr:uid="{00000000-0005-0000-0000-000087030000}"/>
    <cellStyle name="20% - Accent1 2 4 3 2 2 2 2 2" xfId="26321" xr:uid="{00000000-0005-0000-0000-000088030000}"/>
    <cellStyle name="20% - Accent1 2 4 3 2 2 2 3" xfId="20446" xr:uid="{00000000-0005-0000-0000-000089030000}"/>
    <cellStyle name="20% - Accent1 2 4 3 2 2 3" xfId="31456" xr:uid="{00000000-0005-0000-0000-00008A030000}"/>
    <cellStyle name="20% - Accent1 2 4 3 2 2 3 2" xfId="20438" xr:uid="{00000000-0005-0000-0000-00008B030000}"/>
    <cellStyle name="20% - Accent1 2 4 3 2 2 4" xfId="30031" xr:uid="{00000000-0005-0000-0000-00008C030000}"/>
    <cellStyle name="20% - Accent1 2 4 3 2 3" xfId="31444" xr:uid="{00000000-0005-0000-0000-00008D030000}"/>
    <cellStyle name="20% - Accent1 2 4 3 2 3 2" xfId="33269" xr:uid="{00000000-0005-0000-0000-00008E030000}"/>
    <cellStyle name="20% - Accent1 2 4 3 2 3 2 2" xfId="20747" xr:uid="{00000000-0005-0000-0000-00008F030000}"/>
    <cellStyle name="20% - Accent1 2 4 3 2 3 3" xfId="29437" xr:uid="{00000000-0005-0000-0000-000090030000}"/>
    <cellStyle name="20% - Accent1 2 4 3 2 4" xfId="31439" xr:uid="{00000000-0005-0000-0000-000091030000}"/>
    <cellStyle name="20% - Accent1 2 4 3 2 4 2" xfId="33267" xr:uid="{00000000-0005-0000-0000-000092030000}"/>
    <cellStyle name="20% - Accent1 2 4 3 2 5" xfId="33220" xr:uid="{00000000-0005-0000-0000-000093030000}"/>
    <cellStyle name="20% - Accent1 2 4 3 3" xfId="33263" xr:uid="{00000000-0005-0000-0000-000094030000}"/>
    <cellStyle name="20% - Accent1 2 4 3 3 2" xfId="24582" xr:uid="{00000000-0005-0000-0000-000095030000}"/>
    <cellStyle name="20% - Accent1 2 4 3 3 2 2" xfId="19489" xr:uid="{00000000-0005-0000-0000-000096030000}"/>
    <cellStyle name="20% - Accent1 2 4 3 3 2 2 2" xfId="28200" xr:uid="{00000000-0005-0000-0000-000097030000}"/>
    <cellStyle name="20% - Accent1 2 4 3 3 2 3" xfId="11236" xr:uid="{00000000-0005-0000-0000-000098030000}"/>
    <cellStyle name="20% - Accent1 2 4 3 3 3" xfId="17286" xr:uid="{00000000-0005-0000-0000-000099030000}"/>
    <cellStyle name="20% - Accent1 2 4 3 3 3 2" xfId="27371" xr:uid="{00000000-0005-0000-0000-00009A030000}"/>
    <cellStyle name="20% - Accent1 2 4 3 3 4" xfId="30465" xr:uid="{00000000-0005-0000-0000-00009B030000}"/>
    <cellStyle name="20% - Accent1 2 4 3 4" xfId="32677" xr:uid="{00000000-0005-0000-0000-00009C030000}"/>
    <cellStyle name="20% - Accent1 2 4 3 4 2" xfId="5955" xr:uid="{00000000-0005-0000-0000-00009D030000}"/>
    <cellStyle name="20% - Accent1 2 4 3 4 2 2" xfId="17155" xr:uid="{00000000-0005-0000-0000-00009E030000}"/>
    <cellStyle name="20% - Accent1 2 4 3 4 3" xfId="30460" xr:uid="{00000000-0005-0000-0000-00009F030000}"/>
    <cellStyle name="20% - Accent1 2 4 3 5" xfId="32101" xr:uid="{00000000-0005-0000-0000-0000A0030000}"/>
    <cellStyle name="20% - Accent1 2 4 3 5 2" xfId="7825" xr:uid="{00000000-0005-0000-0000-0000A1030000}"/>
    <cellStyle name="20% - Accent1 2 4 3 6" xfId="33211" xr:uid="{00000000-0005-0000-0000-0000A2030000}"/>
    <cellStyle name="20% - Accent1 2 4 4" xfId="5622" xr:uid="{00000000-0005-0000-0000-0000A3030000}"/>
    <cellStyle name="20% - Accent1 2 4 4 2" xfId="18963" xr:uid="{00000000-0005-0000-0000-0000A4030000}"/>
    <cellStyle name="20% - Accent1 2 4 4 2 2" xfId="12330" xr:uid="{00000000-0005-0000-0000-0000A5030000}"/>
    <cellStyle name="20% - Accent1 2 4 4 2 2 2" xfId="31239" xr:uid="{00000000-0005-0000-0000-0000A6030000}"/>
    <cellStyle name="20% - Accent1 2 4 4 2 2 2 2" xfId="19534" xr:uid="{00000000-0005-0000-0000-0000A7030000}"/>
    <cellStyle name="20% - Accent1 2 4 4 2 2 3" xfId="32037" xr:uid="{00000000-0005-0000-0000-0000A8030000}"/>
    <cellStyle name="20% - Accent1 2 4 4 2 3" xfId="31234" xr:uid="{00000000-0005-0000-0000-0000A9030000}"/>
    <cellStyle name="20% - Accent1 2 4 4 2 3 2" xfId="31514" xr:uid="{00000000-0005-0000-0000-0000AA030000}"/>
    <cellStyle name="20% - Accent1 2 4 4 2 4" xfId="31510" xr:uid="{00000000-0005-0000-0000-0000AB030000}"/>
    <cellStyle name="20% - Accent1 2 4 4 3" xfId="25056" xr:uid="{00000000-0005-0000-0000-0000AC030000}"/>
    <cellStyle name="20% - Accent1 2 4 4 3 2" xfId="12178" xr:uid="{00000000-0005-0000-0000-0000AD030000}"/>
    <cellStyle name="20% - Accent1 2 4 4 3 2 2" xfId="5920" xr:uid="{00000000-0005-0000-0000-0000AE030000}"/>
    <cellStyle name="20% - Accent1 2 4 4 3 3" xfId="20114" xr:uid="{00000000-0005-0000-0000-0000AF030000}"/>
    <cellStyle name="20% - Accent1 2 4 4 4" xfId="22777" xr:uid="{00000000-0005-0000-0000-0000B0030000}"/>
    <cellStyle name="20% - Accent1 2 4 4 4 2" xfId="12142" xr:uid="{00000000-0005-0000-0000-0000B1030000}"/>
    <cellStyle name="20% - Accent1 2 4 4 5" xfId="31466" xr:uid="{00000000-0005-0000-0000-0000B2030000}"/>
    <cellStyle name="20% - Accent1 2 4 5" xfId="5619" xr:uid="{00000000-0005-0000-0000-0000B3030000}"/>
    <cellStyle name="20% - Accent1 2 4 5 2" xfId="18953" xr:uid="{00000000-0005-0000-0000-0000B4030000}"/>
    <cellStyle name="20% - Accent1 2 4 5 2 2" xfId="28397" xr:uid="{00000000-0005-0000-0000-0000B5030000}"/>
    <cellStyle name="20% - Accent1 2 4 5 2 2 2" xfId="25676" xr:uid="{00000000-0005-0000-0000-0000B6030000}"/>
    <cellStyle name="20% - Accent1 2 4 5 2 3" xfId="31423" xr:uid="{00000000-0005-0000-0000-0000B7030000}"/>
    <cellStyle name="20% - Accent1 2 4 5 3" xfId="12516" xr:uid="{00000000-0005-0000-0000-0000B8030000}"/>
    <cellStyle name="20% - Accent1 2 4 5 3 2" xfId="12077" xr:uid="{00000000-0005-0000-0000-0000B9030000}"/>
    <cellStyle name="20% - Accent1 2 4 5 4" xfId="12507" xr:uid="{00000000-0005-0000-0000-0000BA030000}"/>
    <cellStyle name="20% - Accent1 2 4 6" xfId="5404" xr:uid="{00000000-0005-0000-0000-0000BB030000}"/>
    <cellStyle name="20% - Accent1 2 4 6 2" xfId="31383" xr:uid="{00000000-0005-0000-0000-0000BC030000}"/>
    <cellStyle name="20% - Accent1 2 4 6 2 2" xfId="31381" xr:uid="{00000000-0005-0000-0000-0000BD030000}"/>
    <cellStyle name="20% - Accent1 2 4 6 3" xfId="12503" xr:uid="{00000000-0005-0000-0000-0000BE030000}"/>
    <cellStyle name="20% - Accent1 2 4 7" xfId="23404" xr:uid="{00000000-0005-0000-0000-0000BF030000}"/>
    <cellStyle name="20% - Accent1 2 4 7 2" xfId="23011" xr:uid="{00000000-0005-0000-0000-0000C0030000}"/>
    <cellStyle name="20% - Accent1 2 4 8" xfId="7703" xr:uid="{00000000-0005-0000-0000-0000C1030000}"/>
    <cellStyle name="20% - Accent1 2 4 9" xfId="34751" xr:uid="{00000000-0005-0000-0000-0000C2030000}"/>
    <cellStyle name="20% - Accent1 2 5" xfId="26400" xr:uid="{00000000-0005-0000-0000-0000C3030000}"/>
    <cellStyle name="20% - Accent1 2 5 2" xfId="14267" xr:uid="{00000000-0005-0000-0000-0000C4030000}"/>
    <cellStyle name="20% - Accent1 2 5 2 2" xfId="14265" xr:uid="{00000000-0005-0000-0000-0000C5030000}"/>
    <cellStyle name="20% - Accent1 2 5 2 2 2" xfId="28009" xr:uid="{00000000-0005-0000-0000-0000C6030000}"/>
    <cellStyle name="20% - Accent1 2 5 2 2 2 2" xfId="24191" xr:uid="{00000000-0005-0000-0000-0000C7030000}"/>
    <cellStyle name="20% - Accent1 2 5 2 2 2 2 2" xfId="20352" xr:uid="{00000000-0005-0000-0000-0000C8030000}"/>
    <cellStyle name="20% - Accent1 2 5 2 2 2 2 2 2" xfId="24799" xr:uid="{00000000-0005-0000-0000-0000C9030000}"/>
    <cellStyle name="20% - Accent1 2 5 2 2 2 2 3" xfId="18020" xr:uid="{00000000-0005-0000-0000-0000CA030000}"/>
    <cellStyle name="20% - Accent1 2 5 2 2 2 3" xfId="24186" xr:uid="{00000000-0005-0000-0000-0000CB030000}"/>
    <cellStyle name="20% - Accent1 2 5 2 2 2 3 2" xfId="20342" xr:uid="{00000000-0005-0000-0000-0000CC030000}"/>
    <cellStyle name="20% - Accent1 2 5 2 2 2 4" xfId="33963" xr:uid="{00000000-0005-0000-0000-0000CD030000}"/>
    <cellStyle name="20% - Accent1 2 5 2 2 3" xfId="33168" xr:uid="{00000000-0005-0000-0000-0000CE030000}"/>
    <cellStyle name="20% - Accent1 2 5 2 2 3 2" xfId="33161" xr:uid="{00000000-0005-0000-0000-0000CF030000}"/>
    <cellStyle name="20% - Accent1 2 5 2 2 3 2 2" xfId="28084" xr:uid="{00000000-0005-0000-0000-0000D0030000}"/>
    <cellStyle name="20% - Accent1 2 5 2 2 3 3" xfId="33802" xr:uid="{00000000-0005-0000-0000-0000D1030000}"/>
    <cellStyle name="20% - Accent1 2 5 2 2 4" xfId="33147" xr:uid="{00000000-0005-0000-0000-0000D2030000}"/>
    <cellStyle name="20% - Accent1 2 5 2 2 4 2" xfId="33142" xr:uid="{00000000-0005-0000-0000-0000D3030000}"/>
    <cellStyle name="20% - Accent1 2 5 2 2 5" xfId="19969" xr:uid="{00000000-0005-0000-0000-0000D4030000}"/>
    <cellStyle name="20% - Accent1 2 5 2 3" xfId="28006" xr:uid="{00000000-0005-0000-0000-0000D5030000}"/>
    <cellStyle name="20% - Accent1 2 5 2 3 2" xfId="33517" xr:uid="{00000000-0005-0000-0000-0000D6030000}"/>
    <cellStyle name="20% - Accent1 2 5 2 3 2 2" xfId="6490" xr:uid="{00000000-0005-0000-0000-0000D7030000}"/>
    <cellStyle name="20% - Accent1 2 5 2 3 2 2 2" xfId="28047" xr:uid="{00000000-0005-0000-0000-0000D8030000}"/>
    <cellStyle name="20% - Accent1 2 5 2 3 2 3" xfId="26736" xr:uid="{00000000-0005-0000-0000-0000D9030000}"/>
    <cellStyle name="20% - Accent1 2 5 2 3 3" xfId="17273" xr:uid="{00000000-0005-0000-0000-0000DA030000}"/>
    <cellStyle name="20% - Accent1 2 5 2 3 3 2" xfId="6475" xr:uid="{00000000-0005-0000-0000-0000DB030000}"/>
    <cellStyle name="20% - Accent1 2 5 2 3 4" xfId="17463" xr:uid="{00000000-0005-0000-0000-0000DC030000}"/>
    <cellStyle name="20% - Accent1 2 5 2 4" xfId="32960" xr:uid="{00000000-0005-0000-0000-0000DD030000}"/>
    <cellStyle name="20% - Accent1 2 5 2 4 2" xfId="32940" xr:uid="{00000000-0005-0000-0000-0000DE030000}"/>
    <cellStyle name="20% - Accent1 2 5 2 4 2 2" xfId="6455" xr:uid="{00000000-0005-0000-0000-0000DF030000}"/>
    <cellStyle name="20% - Accent1 2 5 2 4 3" xfId="33096" xr:uid="{00000000-0005-0000-0000-0000E0030000}"/>
    <cellStyle name="20% - Accent1 2 5 2 5" xfId="33074" xr:uid="{00000000-0005-0000-0000-0000E1030000}"/>
    <cellStyle name="20% - Accent1 2 5 2 5 2" xfId="25684" xr:uid="{00000000-0005-0000-0000-0000E2030000}"/>
    <cellStyle name="20% - Accent1 2 5 2 6" xfId="33999" xr:uid="{00000000-0005-0000-0000-0000E3030000}"/>
    <cellStyle name="20% - Accent1 2 5 3" xfId="9879" xr:uid="{00000000-0005-0000-0000-0000E4030000}"/>
    <cellStyle name="20% - Accent1 2 5 3 2" xfId="32711" xr:uid="{00000000-0005-0000-0000-0000E5030000}"/>
    <cellStyle name="20% - Accent1 2 5 3 2 2" xfId="30916" xr:uid="{00000000-0005-0000-0000-0000E6030000}"/>
    <cellStyle name="20% - Accent1 2 5 3 2 2 2" xfId="24093" xr:uid="{00000000-0005-0000-0000-0000E7030000}"/>
    <cellStyle name="20% - Accent1 2 5 3 2 2 2 2" xfId="20289" xr:uid="{00000000-0005-0000-0000-0000E8030000}"/>
    <cellStyle name="20% - Accent1 2 5 3 2 2 3" xfId="19060" xr:uid="{00000000-0005-0000-0000-0000E9030000}"/>
    <cellStyle name="20% - Accent1 2 5 3 2 3" xfId="32448" xr:uid="{00000000-0005-0000-0000-0000EA030000}"/>
    <cellStyle name="20% - Accent1 2 5 3 2 3 2" xfId="19036" xr:uid="{00000000-0005-0000-0000-0000EB030000}"/>
    <cellStyle name="20% - Accent1 2 5 3 2 4" xfId="33033" xr:uid="{00000000-0005-0000-0000-0000EC030000}"/>
    <cellStyle name="20% - Accent1 2 5 3 3" xfId="33014" xr:uid="{00000000-0005-0000-0000-0000ED030000}"/>
    <cellStyle name="20% - Accent1 2 5 3 3 2" xfId="32958" xr:uid="{00000000-0005-0000-0000-0000EE030000}"/>
    <cellStyle name="20% - Accent1 2 5 3 3 2 2" xfId="13252" xr:uid="{00000000-0005-0000-0000-0000EF030000}"/>
    <cellStyle name="20% - Accent1 2 5 3 3 3" xfId="32691" xr:uid="{00000000-0005-0000-0000-0000F0030000}"/>
    <cellStyle name="20% - Accent1 2 5 3 4" xfId="28270" xr:uid="{00000000-0005-0000-0000-0000F1030000}"/>
    <cellStyle name="20% - Accent1 2 5 3 4 2" xfId="32674" xr:uid="{00000000-0005-0000-0000-0000F2030000}"/>
    <cellStyle name="20% - Accent1 2 5 3 5" xfId="28268" xr:uid="{00000000-0005-0000-0000-0000F3030000}"/>
    <cellStyle name="20% - Accent1 2 5 4" xfId="26789" xr:uid="{00000000-0005-0000-0000-0000F4030000}"/>
    <cellStyle name="20% - Accent1 2 5 4 2" xfId="31324" xr:uid="{00000000-0005-0000-0000-0000F5030000}"/>
    <cellStyle name="20% - Accent1 2 5 4 2 2" xfId="31318" xr:uid="{00000000-0005-0000-0000-0000F6030000}"/>
    <cellStyle name="20% - Accent1 2 5 4 2 2 2" xfId="29184" xr:uid="{00000000-0005-0000-0000-0000F7030000}"/>
    <cellStyle name="20% - Accent1 2 5 4 2 3" xfId="30439" xr:uid="{00000000-0005-0000-0000-0000F8030000}"/>
    <cellStyle name="20% - Accent1 2 5 4 3" xfId="31288" xr:uid="{00000000-0005-0000-0000-0000F9030000}"/>
    <cellStyle name="20% - Accent1 2 5 4 3 2" xfId="27279" xr:uid="{00000000-0005-0000-0000-0000FA030000}"/>
    <cellStyle name="20% - Accent1 2 5 4 4" xfId="29457" xr:uid="{00000000-0005-0000-0000-0000FB030000}"/>
    <cellStyle name="20% - Accent1 2 5 5" xfId="13487" xr:uid="{00000000-0005-0000-0000-0000FC030000}"/>
    <cellStyle name="20% - Accent1 2 5 5 2" xfId="31231" xr:uid="{00000000-0005-0000-0000-0000FD030000}"/>
    <cellStyle name="20% - Accent1 2 5 5 2 2" xfId="31228" xr:uid="{00000000-0005-0000-0000-0000FE030000}"/>
    <cellStyle name="20% - Accent1 2 5 5 3" xfId="12494" xr:uid="{00000000-0005-0000-0000-0000FF030000}"/>
    <cellStyle name="20% - Accent1 2 5 6" xfId="28410" xr:uid="{00000000-0005-0000-0000-000000040000}"/>
    <cellStyle name="20% - Accent1 2 5 6 2" xfId="31202" xr:uid="{00000000-0005-0000-0000-000001040000}"/>
    <cellStyle name="20% - Accent1 2 5 7" xfId="23008" xr:uid="{00000000-0005-0000-0000-000002040000}"/>
    <cellStyle name="20% - Accent1 2 5 8" xfId="34941" xr:uid="{00000000-0005-0000-0000-000003040000}"/>
    <cellStyle name="20% - Accent1 2 6" xfId="17182" xr:uid="{00000000-0005-0000-0000-000004040000}"/>
    <cellStyle name="20% - Accent1 2 6 2" xfId="14254" xr:uid="{00000000-0005-0000-0000-000005040000}"/>
    <cellStyle name="20% - Accent1 2 6 2 2" xfId="27988" xr:uid="{00000000-0005-0000-0000-000006040000}"/>
    <cellStyle name="20% - Accent1 2 6 2 2 2" xfId="24735" xr:uid="{00000000-0005-0000-0000-000007040000}"/>
    <cellStyle name="20% - Accent1 2 6 2 2 2 2" xfId="28330" xr:uid="{00000000-0005-0000-0000-000008040000}"/>
    <cellStyle name="20% - Accent1 2 6 2 2 2 2 2" xfId="20237" xr:uid="{00000000-0005-0000-0000-000009040000}"/>
    <cellStyle name="20% - Accent1 2 6 2 2 2 3" xfId="27413" xr:uid="{00000000-0005-0000-0000-00000A040000}"/>
    <cellStyle name="20% - Accent1 2 6 2 2 3" xfId="24732" xr:uid="{00000000-0005-0000-0000-00000B040000}"/>
    <cellStyle name="20% - Accent1 2 6 2 2 3 2" xfId="26510" xr:uid="{00000000-0005-0000-0000-00000C040000}"/>
    <cellStyle name="20% - Accent1 2 6 2 2 4" xfId="24211" xr:uid="{00000000-0005-0000-0000-00000D040000}"/>
    <cellStyle name="20% - Accent1 2 6 2 3" xfId="33834" xr:uid="{00000000-0005-0000-0000-00000E040000}"/>
    <cellStyle name="20% - Accent1 2 6 2 3 2" xfId="24726" xr:uid="{00000000-0005-0000-0000-00000F040000}"/>
    <cellStyle name="20% - Accent1 2 6 2 3 2 2" xfId="6138" xr:uid="{00000000-0005-0000-0000-000010040000}"/>
    <cellStyle name="20% - Accent1 2 6 2 3 3" xfId="32932" xr:uid="{00000000-0005-0000-0000-000011040000}"/>
    <cellStyle name="20% - Accent1 2 6 2 4" xfId="32928" xr:uid="{00000000-0005-0000-0000-000012040000}"/>
    <cellStyle name="20% - Accent1 2 6 2 4 2" xfId="24722" xr:uid="{00000000-0005-0000-0000-000013040000}"/>
    <cellStyle name="20% - Accent1 2 6 2 5" xfId="32399" xr:uid="{00000000-0005-0000-0000-000014040000}"/>
    <cellStyle name="20% - Accent1 2 6 3" xfId="27987" xr:uid="{00000000-0005-0000-0000-000015040000}"/>
    <cellStyle name="20% - Accent1 2 6 3 2" xfId="19404" xr:uid="{00000000-0005-0000-0000-000016040000}"/>
    <cellStyle name="20% - Accent1 2 6 3 2 2" xfId="30167" xr:uid="{00000000-0005-0000-0000-000017040000}"/>
    <cellStyle name="20% - Accent1 2 6 3 2 2 2" xfId="31189" xr:uid="{00000000-0005-0000-0000-000018040000}"/>
    <cellStyle name="20% - Accent1 2 6 3 2 3" xfId="32579" xr:uid="{00000000-0005-0000-0000-000019040000}"/>
    <cellStyle name="20% - Accent1 2 6 3 3" xfId="32891" xr:uid="{00000000-0005-0000-0000-00001A040000}"/>
    <cellStyle name="20% - Accent1 2 6 3 3 2" xfId="30605" xr:uid="{00000000-0005-0000-0000-00001B040000}"/>
    <cellStyle name="20% - Accent1 2 6 3 4" xfId="28262" xr:uid="{00000000-0005-0000-0000-00001C040000}"/>
    <cellStyle name="20% - Accent1 2 6 4" xfId="29541" xr:uid="{00000000-0005-0000-0000-00001D040000}"/>
    <cellStyle name="20% - Accent1 2 6 4 2" xfId="31175" xr:uid="{00000000-0005-0000-0000-00001E040000}"/>
    <cellStyle name="20% - Accent1 2 6 4 2 2" xfId="32860" xr:uid="{00000000-0005-0000-0000-00001F040000}"/>
    <cellStyle name="20% - Accent1 2 6 4 3" xfId="31168" xr:uid="{00000000-0005-0000-0000-000020040000}"/>
    <cellStyle name="20% - Accent1 2 6 5" xfId="13479" xr:uid="{00000000-0005-0000-0000-000021040000}"/>
    <cellStyle name="20% - Accent1 2 6 5 2" xfId="31164" xr:uid="{00000000-0005-0000-0000-000022040000}"/>
    <cellStyle name="20% - Accent1 2 6 6" xfId="27651" xr:uid="{00000000-0005-0000-0000-000023040000}"/>
    <cellStyle name="20% - Accent1 2 6 7" xfId="35146" xr:uid="{00000000-0005-0000-0000-000024040000}"/>
    <cellStyle name="20% - Accent1 2 7" xfId="28413" xr:uid="{00000000-0005-0000-0000-000025040000}"/>
    <cellStyle name="20% - Accent1 2 7 2" xfId="28784" xr:uid="{00000000-0005-0000-0000-000026040000}"/>
    <cellStyle name="20% - Accent1 2 7 2 2" xfId="33857" xr:uid="{00000000-0005-0000-0000-000027040000}"/>
    <cellStyle name="20% - Accent1 2 7 2 2 2" xfId="24686" xr:uid="{00000000-0005-0000-0000-000028040000}"/>
    <cellStyle name="20% - Accent1 2 7 2 2 2 2" xfId="19981" xr:uid="{00000000-0005-0000-0000-000029040000}"/>
    <cellStyle name="20% - Accent1 2 7 2 2 3" xfId="24683" xr:uid="{00000000-0005-0000-0000-00002A040000}"/>
    <cellStyle name="20% - Accent1 2 7 2 3" xfId="34056" xr:uid="{00000000-0005-0000-0000-00002B040000}"/>
    <cellStyle name="20% - Accent1 2 7 2 3 2" xfId="33662" xr:uid="{00000000-0005-0000-0000-00002C040000}"/>
    <cellStyle name="20% - Accent1 2 7 2 4" xfId="32292" xr:uid="{00000000-0005-0000-0000-00002D040000}"/>
    <cellStyle name="20% - Accent1 2 7 3" xfId="32005" xr:uid="{00000000-0005-0000-0000-00002E040000}"/>
    <cellStyle name="20% - Accent1 2 7 3 2" xfId="33746" xr:uid="{00000000-0005-0000-0000-00002F040000}"/>
    <cellStyle name="20% - Accent1 2 7 3 2 2" xfId="15480" xr:uid="{00000000-0005-0000-0000-000030040000}"/>
    <cellStyle name="20% - Accent1 2 7 3 3" xfId="33808" xr:uid="{00000000-0005-0000-0000-000031040000}"/>
    <cellStyle name="20% - Accent1 2 7 4" xfId="25180" xr:uid="{00000000-0005-0000-0000-000032040000}"/>
    <cellStyle name="20% - Accent1 2 7 4 2" xfId="30967" xr:uid="{00000000-0005-0000-0000-000033040000}"/>
    <cellStyle name="20% - Accent1 2 7 5" xfId="19724" xr:uid="{00000000-0005-0000-0000-000034040000}"/>
    <cellStyle name="20% - Accent1 2 7 6" xfId="35375" xr:uid="{00000000-0005-0000-0000-000035040000}"/>
    <cellStyle name="20% - Accent1 2 8" xfId="32586" xr:uid="{00000000-0005-0000-0000-000036040000}"/>
    <cellStyle name="20% - Accent1 2 8 2" xfId="30221" xr:uid="{00000000-0005-0000-0000-000037040000}"/>
    <cellStyle name="20% - Accent1 2 8 2 2" xfId="33678" xr:uid="{00000000-0005-0000-0000-000038040000}"/>
    <cellStyle name="20% - Accent1 2 8 2 2 2" xfId="24652" xr:uid="{00000000-0005-0000-0000-000039040000}"/>
    <cellStyle name="20% - Accent1 2 8 2 3" xfId="33672" xr:uid="{00000000-0005-0000-0000-00003A040000}"/>
    <cellStyle name="20% - Accent1 2 8 3" xfId="20275" xr:uid="{00000000-0005-0000-0000-00003B040000}"/>
    <cellStyle name="20% - Accent1 2 8 3 2" xfId="27648" xr:uid="{00000000-0005-0000-0000-00003C040000}"/>
    <cellStyle name="20% - Accent1 2 8 4" xfId="32840" xr:uid="{00000000-0005-0000-0000-00003D040000}"/>
    <cellStyle name="20% - Accent1 2 8 5" xfId="36247" xr:uid="{00000000-0005-0000-0000-00003E040000}"/>
    <cellStyle name="20% - Accent1 2 9" xfId="33374" xr:uid="{00000000-0005-0000-0000-00003F040000}"/>
    <cellStyle name="20% - Accent1 2 9 2" xfId="32836" xr:uid="{00000000-0005-0000-0000-000040040000}"/>
    <cellStyle name="20% - Accent1 2 9 2 2" xfId="25903" xr:uid="{00000000-0005-0000-0000-000041040000}"/>
    <cellStyle name="20% - Accent1 2 9 3" xfId="32828" xr:uid="{00000000-0005-0000-0000-000042040000}"/>
    <cellStyle name="20% - Accent1 2 9 4" xfId="36533" xr:uid="{00000000-0005-0000-0000-000043040000}"/>
    <cellStyle name="20% - Accent1 20" xfId="35697" xr:uid="{00000000-0005-0000-0000-000044040000}"/>
    <cellStyle name="20% - Accent1 20 2" xfId="36866" xr:uid="{00000000-0005-0000-0000-000045040000}"/>
    <cellStyle name="20% - Accent1 20 3" xfId="37757" xr:uid="{00000000-0005-0000-0000-000046040000}"/>
    <cellStyle name="20% - Accent1 21" xfId="35716" xr:uid="{00000000-0005-0000-0000-000047040000}"/>
    <cellStyle name="20% - Accent1 21 2" xfId="36886" xr:uid="{00000000-0005-0000-0000-000048040000}"/>
    <cellStyle name="20% - Accent1 21 3" xfId="37777" xr:uid="{00000000-0005-0000-0000-000049040000}"/>
    <cellStyle name="20% - Accent1 22" xfId="35735" xr:uid="{00000000-0005-0000-0000-00004A040000}"/>
    <cellStyle name="20% - Accent1 22 2" xfId="36906" xr:uid="{00000000-0005-0000-0000-00004B040000}"/>
    <cellStyle name="20% - Accent1 22 3" xfId="37797" xr:uid="{00000000-0005-0000-0000-00004C040000}"/>
    <cellStyle name="20% - Accent1 23" xfId="35755" xr:uid="{00000000-0005-0000-0000-00004D040000}"/>
    <cellStyle name="20% - Accent1 23 2" xfId="36925" xr:uid="{00000000-0005-0000-0000-00004E040000}"/>
    <cellStyle name="20% - Accent1 23 3" xfId="37817" xr:uid="{00000000-0005-0000-0000-00004F040000}"/>
    <cellStyle name="20% - Accent1 24" xfId="35775" xr:uid="{00000000-0005-0000-0000-000050040000}"/>
    <cellStyle name="20% - Accent1 24 2" xfId="36944" xr:uid="{00000000-0005-0000-0000-000051040000}"/>
    <cellStyle name="20% - Accent1 24 3" xfId="37837" xr:uid="{00000000-0005-0000-0000-000052040000}"/>
    <cellStyle name="20% - Accent1 25" xfId="35794" xr:uid="{00000000-0005-0000-0000-000053040000}"/>
    <cellStyle name="20% - Accent1 25 2" xfId="36964" xr:uid="{00000000-0005-0000-0000-000054040000}"/>
    <cellStyle name="20% - Accent1 25 3" xfId="37857" xr:uid="{00000000-0005-0000-0000-000055040000}"/>
    <cellStyle name="20% - Accent1 26" xfId="35813" xr:uid="{00000000-0005-0000-0000-000056040000}"/>
    <cellStyle name="20% - Accent1 26 2" xfId="36984" xr:uid="{00000000-0005-0000-0000-000057040000}"/>
    <cellStyle name="20% - Accent1 26 3" xfId="37877" xr:uid="{00000000-0005-0000-0000-000058040000}"/>
    <cellStyle name="20% - Accent1 27" xfId="35832" xr:uid="{00000000-0005-0000-0000-000059040000}"/>
    <cellStyle name="20% - Accent1 27 2" xfId="37004" xr:uid="{00000000-0005-0000-0000-00005A040000}"/>
    <cellStyle name="20% - Accent1 27 3" xfId="37897" xr:uid="{00000000-0005-0000-0000-00005B040000}"/>
    <cellStyle name="20% - Accent1 28" xfId="35851" xr:uid="{00000000-0005-0000-0000-00005C040000}"/>
    <cellStyle name="20% - Accent1 28 2" xfId="37024" xr:uid="{00000000-0005-0000-0000-00005D040000}"/>
    <cellStyle name="20% - Accent1 28 3" xfId="37917" xr:uid="{00000000-0005-0000-0000-00005E040000}"/>
    <cellStyle name="20% - Accent1 29" xfId="35870" xr:uid="{00000000-0005-0000-0000-00005F040000}"/>
    <cellStyle name="20% - Accent1 29 2" xfId="37042" xr:uid="{00000000-0005-0000-0000-000060040000}"/>
    <cellStyle name="20% - Accent1 29 3" xfId="37936" xr:uid="{00000000-0005-0000-0000-000061040000}"/>
    <cellStyle name="20% - Accent1 3" xfId="97" xr:uid="{00000000-0005-0000-0000-000062040000}"/>
    <cellStyle name="20% - Accent1 3 10" xfId="29833" xr:uid="{00000000-0005-0000-0000-000063040000}"/>
    <cellStyle name="20% - Accent1 3 10 2" xfId="37437" xr:uid="{00000000-0005-0000-0000-000064040000}"/>
    <cellStyle name="20% - Accent1 3 11" xfId="34451" xr:uid="{00000000-0005-0000-0000-000065040000}"/>
    <cellStyle name="20% - Accent1 3 12" xfId="26677" xr:uid="{00000000-0005-0000-0000-000066040000}"/>
    <cellStyle name="20% - Accent1 3 2" xfId="158" xr:uid="{00000000-0005-0000-0000-000067040000}"/>
    <cellStyle name="20% - Accent1 3 2 10" xfId="34506" xr:uid="{00000000-0005-0000-0000-000068040000}"/>
    <cellStyle name="20% - Accent1 3 2 11" xfId="27049" xr:uid="{00000000-0005-0000-0000-000069040000}"/>
    <cellStyle name="20% - Accent1 3 2 2" xfId="32204" xr:uid="{00000000-0005-0000-0000-00006A040000}"/>
    <cellStyle name="20% - Accent1 3 2 2 2" xfId="30821" xr:uid="{00000000-0005-0000-0000-00006B040000}"/>
    <cellStyle name="20% - Accent1 3 2 2 2 2" xfId="33338" xr:uid="{00000000-0005-0000-0000-00006C040000}"/>
    <cellStyle name="20% - Accent1 3 2 2 2 2 2" xfId="33512" xr:uid="{00000000-0005-0000-0000-00006D040000}"/>
    <cellStyle name="20% - Accent1 3 2 2 2 2 2 2" xfId="14829" xr:uid="{00000000-0005-0000-0000-00006E040000}"/>
    <cellStyle name="20% - Accent1 3 2 2 2 2 2 2 2" xfId="25311" xr:uid="{00000000-0005-0000-0000-00006F040000}"/>
    <cellStyle name="20% - Accent1 3 2 2 2 2 2 2 2 2" xfId="20152" xr:uid="{00000000-0005-0000-0000-000070040000}"/>
    <cellStyle name="20% - Accent1 3 2 2 2 2 2 2 2 2 2" xfId="28252" xr:uid="{00000000-0005-0000-0000-000071040000}"/>
    <cellStyle name="20% - Accent1 3 2 2 2 2 2 2 2 3" xfId="25937" xr:uid="{00000000-0005-0000-0000-000072040000}"/>
    <cellStyle name="20% - Accent1 3 2 2 2 2 2 2 3" xfId="12289" xr:uid="{00000000-0005-0000-0000-000073040000}"/>
    <cellStyle name="20% - Accent1 3 2 2 2 2 2 2 3 2" xfId="26817" xr:uid="{00000000-0005-0000-0000-000074040000}"/>
    <cellStyle name="20% - Accent1 3 2 2 2 2 2 2 4" xfId="32801" xr:uid="{00000000-0005-0000-0000-000075040000}"/>
    <cellStyle name="20% - Accent1 3 2 2 2 2 2 3" xfId="14824" xr:uid="{00000000-0005-0000-0000-000076040000}"/>
    <cellStyle name="20% - Accent1 3 2 2 2 2 2 3 2" xfId="32778" xr:uid="{00000000-0005-0000-0000-000077040000}"/>
    <cellStyle name="20% - Accent1 3 2 2 2 2 2 3 2 2" xfId="18068" xr:uid="{00000000-0005-0000-0000-000078040000}"/>
    <cellStyle name="20% - Accent1 3 2 2 2 2 2 3 3" xfId="32767" xr:uid="{00000000-0005-0000-0000-000079040000}"/>
    <cellStyle name="20% - Accent1 3 2 2 2 2 2 4" xfId="19889" xr:uid="{00000000-0005-0000-0000-00007A040000}"/>
    <cellStyle name="20% - Accent1 3 2 2 2 2 2 4 2" xfId="24058" xr:uid="{00000000-0005-0000-0000-00007B040000}"/>
    <cellStyle name="20% - Accent1 3 2 2 2 2 2 5" xfId="19872" xr:uid="{00000000-0005-0000-0000-00007C040000}"/>
    <cellStyle name="20% - Accent1 3 2 2 2 2 3" xfId="28542" xr:uid="{00000000-0005-0000-0000-00007D040000}"/>
    <cellStyle name="20% - Accent1 3 2 2 2 2 3 2" xfId="18533" xr:uid="{00000000-0005-0000-0000-00007E040000}"/>
    <cellStyle name="20% - Accent1 3 2 2 2 2 3 2 2" xfId="33124" xr:uid="{00000000-0005-0000-0000-00007F040000}"/>
    <cellStyle name="20% - Accent1 3 2 2 2 2 3 2 2 2" xfId="25587" xr:uid="{00000000-0005-0000-0000-000080040000}"/>
    <cellStyle name="20% - Accent1 3 2 2 2 2 3 2 3" xfId="25493" xr:uid="{00000000-0005-0000-0000-000081040000}"/>
    <cellStyle name="20% - Accent1 3 2 2 2 2 3 3" xfId="19850" xr:uid="{00000000-0005-0000-0000-000082040000}"/>
    <cellStyle name="20% - Accent1 3 2 2 2 2 3 3 2" xfId="32750" xr:uid="{00000000-0005-0000-0000-000083040000}"/>
    <cellStyle name="20% - Accent1 3 2 2 2 2 3 4" xfId="19837" xr:uid="{00000000-0005-0000-0000-000084040000}"/>
    <cellStyle name="20% - Accent1 3 2 2 2 2 4" xfId="26771" xr:uid="{00000000-0005-0000-0000-000085040000}"/>
    <cellStyle name="20% - Accent1 3 2 2 2 2 4 2" xfId="19828" xr:uid="{00000000-0005-0000-0000-000086040000}"/>
    <cellStyle name="20% - Accent1 3 2 2 2 2 4 2 2" xfId="29891" xr:uid="{00000000-0005-0000-0000-000087040000}"/>
    <cellStyle name="20% - Accent1 3 2 2 2 2 4 3" xfId="19815" xr:uid="{00000000-0005-0000-0000-000088040000}"/>
    <cellStyle name="20% - Accent1 3 2 2 2 2 5" xfId="29876" xr:uid="{00000000-0005-0000-0000-000089040000}"/>
    <cellStyle name="20% - Accent1 3 2 2 2 2 5 2" xfId="5324" xr:uid="{00000000-0005-0000-0000-00008A040000}"/>
    <cellStyle name="20% - Accent1 3 2 2 2 2 6" xfId="22561" xr:uid="{00000000-0005-0000-0000-00008B040000}"/>
    <cellStyle name="20% - Accent1 3 2 2 2 3" xfId="28058" xr:uid="{00000000-0005-0000-0000-00008C040000}"/>
    <cellStyle name="20% - Accent1 3 2 2 2 3 2" xfId="33324" xr:uid="{00000000-0005-0000-0000-00008D040000}"/>
    <cellStyle name="20% - Accent1 3 2 2 2 3 2 2" xfId="10715" xr:uid="{00000000-0005-0000-0000-00008E040000}"/>
    <cellStyle name="20% - Accent1 3 2 2 2 3 2 2 2" xfId="34235" xr:uid="{00000000-0005-0000-0000-00008F040000}"/>
    <cellStyle name="20% - Accent1 3 2 2 2 3 2 2 2 2" xfId="31637" xr:uid="{00000000-0005-0000-0000-000090040000}"/>
    <cellStyle name="20% - Accent1 3 2 2 2 3 2 2 3" xfId="34374" xr:uid="{00000000-0005-0000-0000-000091040000}"/>
    <cellStyle name="20% - Accent1 3 2 2 2 3 2 3" xfId="19778" xr:uid="{00000000-0005-0000-0000-000092040000}"/>
    <cellStyle name="20% - Accent1 3 2 2 2 3 2 3 2" xfId="29219" xr:uid="{00000000-0005-0000-0000-000093040000}"/>
    <cellStyle name="20% - Accent1 3 2 2 2 3 2 4" xfId="21945" xr:uid="{00000000-0005-0000-0000-000094040000}"/>
    <cellStyle name="20% - Accent1 3 2 2 2 3 3" xfId="33195" xr:uid="{00000000-0005-0000-0000-000095040000}"/>
    <cellStyle name="20% - Accent1 3 2 2 2 3 3 2" xfId="31876" xr:uid="{00000000-0005-0000-0000-000096040000}"/>
    <cellStyle name="20% - Accent1 3 2 2 2 3 3 2 2" xfId="24475" xr:uid="{00000000-0005-0000-0000-000097040000}"/>
    <cellStyle name="20% - Accent1 3 2 2 2 3 3 3" xfId="32731" xr:uid="{00000000-0005-0000-0000-000098040000}"/>
    <cellStyle name="20% - Accent1 3 2 2 2 3 4" xfId="29839" xr:uid="{00000000-0005-0000-0000-000099040000}"/>
    <cellStyle name="20% - Accent1 3 2 2 2 3 4 2" xfId="29837" xr:uid="{00000000-0005-0000-0000-00009A040000}"/>
    <cellStyle name="20% - Accent1 3 2 2 2 3 5" xfId="22580" xr:uid="{00000000-0005-0000-0000-00009B040000}"/>
    <cellStyle name="20% - Accent1 3 2 2 2 4" xfId="33322" xr:uid="{00000000-0005-0000-0000-00009C040000}"/>
    <cellStyle name="20% - Accent1 3 2 2 2 4 2" xfId="33194" xr:uid="{00000000-0005-0000-0000-00009D040000}"/>
    <cellStyle name="20% - Accent1 3 2 2 2 4 2 2" xfId="32043" xr:uid="{00000000-0005-0000-0000-00009E040000}"/>
    <cellStyle name="20% - Accent1 3 2 2 2 4 2 2 2" xfId="33446" xr:uid="{00000000-0005-0000-0000-00009F040000}"/>
    <cellStyle name="20% - Accent1 3 2 2 2 4 2 3" xfId="19743" xr:uid="{00000000-0005-0000-0000-0000A0040000}"/>
    <cellStyle name="20% - Accent1 3 2 2 2 4 3" xfId="33061" xr:uid="{00000000-0005-0000-0000-0000A1040000}"/>
    <cellStyle name="20% - Accent1 3 2 2 2 4 3 2" xfId="30904" xr:uid="{00000000-0005-0000-0000-0000A2040000}"/>
    <cellStyle name="20% - Accent1 3 2 2 2 4 4" xfId="26755" xr:uid="{00000000-0005-0000-0000-0000A3040000}"/>
    <cellStyle name="20% - Accent1 3 2 2 2 5" xfId="32719" xr:uid="{00000000-0005-0000-0000-0000A4040000}"/>
    <cellStyle name="20% - Accent1 3 2 2 2 5 2" xfId="29938" xr:uid="{00000000-0005-0000-0000-0000A5040000}"/>
    <cellStyle name="20% - Accent1 3 2 2 2 5 2 2" xfId="19712" xr:uid="{00000000-0005-0000-0000-0000A6040000}"/>
    <cellStyle name="20% - Accent1 3 2 2 2 5 3" xfId="33735" xr:uid="{00000000-0005-0000-0000-0000A7040000}"/>
    <cellStyle name="20% - Accent1 3 2 2 2 6" xfId="20572" xr:uid="{00000000-0005-0000-0000-0000A8040000}"/>
    <cellStyle name="20% - Accent1 3 2 2 2 6 2" xfId="22657" xr:uid="{00000000-0005-0000-0000-0000A9040000}"/>
    <cellStyle name="20% - Accent1 3 2 2 2 7" xfId="20571" xr:uid="{00000000-0005-0000-0000-0000AA040000}"/>
    <cellStyle name="20% - Accent1 3 2 2 3" xfId="25703" xr:uid="{00000000-0005-0000-0000-0000AB040000}"/>
    <cellStyle name="20% - Accent1 3 2 2 3 2" xfId="27860" xr:uid="{00000000-0005-0000-0000-0000AC040000}"/>
    <cellStyle name="20% - Accent1 3 2 2 3 2 2" xfId="33297" xr:uid="{00000000-0005-0000-0000-0000AD040000}"/>
    <cellStyle name="20% - Accent1 3 2 2 3 2 2 2" xfId="14322" xr:uid="{00000000-0005-0000-0000-0000AE040000}"/>
    <cellStyle name="20% - Accent1 3 2 2 3 2 2 2 2" xfId="22591" xr:uid="{00000000-0005-0000-0000-0000AF040000}"/>
    <cellStyle name="20% - Accent1 3 2 2 3 2 2 2 2 2" xfId="32337" xr:uid="{00000000-0005-0000-0000-0000B0040000}"/>
    <cellStyle name="20% - Accent1 3 2 2 3 2 2 2 3" xfId="32707" xr:uid="{00000000-0005-0000-0000-0000B1040000}"/>
    <cellStyle name="20% - Accent1 3 2 2 3 2 2 3" xfId="30789" xr:uid="{00000000-0005-0000-0000-0000B2040000}"/>
    <cellStyle name="20% - Accent1 3 2 2 3 2 2 3 2" xfId="32701" xr:uid="{00000000-0005-0000-0000-0000B3040000}"/>
    <cellStyle name="20% - Accent1 3 2 2 3 2 2 4" xfId="20613" xr:uid="{00000000-0005-0000-0000-0000B4040000}"/>
    <cellStyle name="20% - Accent1 3 2 2 3 2 3" xfId="32700" xr:uid="{00000000-0005-0000-0000-0000B5040000}"/>
    <cellStyle name="20% - Accent1 3 2 2 3 2 3 2" xfId="19607" xr:uid="{00000000-0005-0000-0000-0000B6040000}"/>
    <cellStyle name="20% - Accent1 3 2 2 3 2 3 2 2" xfId="26889" xr:uid="{00000000-0005-0000-0000-0000B7040000}"/>
    <cellStyle name="20% - Accent1 3 2 2 3 2 3 3" xfId="32685" xr:uid="{00000000-0005-0000-0000-0000B8040000}"/>
    <cellStyle name="20% - Accent1 3 2 2 3 2 4" xfId="26680" xr:uid="{00000000-0005-0000-0000-0000B9040000}"/>
    <cellStyle name="20% - Accent1 3 2 2 3 2 4 2" xfId="19599" xr:uid="{00000000-0005-0000-0000-0000BA040000}"/>
    <cellStyle name="20% - Accent1 3 2 2 3 2 5" xfId="22488" xr:uid="{00000000-0005-0000-0000-0000BB040000}"/>
    <cellStyle name="20% - Accent1 3 2 2 3 3" xfId="33291" xr:uid="{00000000-0005-0000-0000-0000BC040000}"/>
    <cellStyle name="20% - Accent1 3 2 2 3 3 2" xfId="32681" xr:uid="{00000000-0005-0000-0000-0000BD040000}"/>
    <cellStyle name="20% - Accent1 3 2 2 3 3 2 2" xfId="19587" xr:uid="{00000000-0005-0000-0000-0000BE040000}"/>
    <cellStyle name="20% - Accent1 3 2 2 3 3 2 2 2" xfId="34378" xr:uid="{00000000-0005-0000-0000-0000BF040000}"/>
    <cellStyle name="20% - Accent1 3 2 2 3 3 2 3" xfId="31549" xr:uid="{00000000-0005-0000-0000-0000C0040000}"/>
    <cellStyle name="20% - Accent1 3 2 2 3 3 3" xfId="28537" xr:uid="{00000000-0005-0000-0000-0000C1040000}"/>
    <cellStyle name="20% - Accent1 3 2 2 3 3 3 2" xfId="32650" xr:uid="{00000000-0005-0000-0000-0000C2040000}"/>
    <cellStyle name="20% - Accent1 3 2 2 3 3 4" xfId="26671" xr:uid="{00000000-0005-0000-0000-0000C3040000}"/>
    <cellStyle name="20% - Accent1 3 2 2 3 4" xfId="10249" xr:uid="{00000000-0005-0000-0000-0000C4040000}"/>
    <cellStyle name="20% - Accent1 3 2 2 3 4 2" xfId="8457" xr:uid="{00000000-0005-0000-0000-0000C5040000}"/>
    <cellStyle name="20% - Accent1 3 2 2 3 4 2 2" xfId="19571" xr:uid="{00000000-0005-0000-0000-0000C6040000}"/>
    <cellStyle name="20% - Accent1 3 2 2 3 4 3" xfId="8454" xr:uid="{00000000-0005-0000-0000-0000C7040000}"/>
    <cellStyle name="20% - Accent1 3 2 2 3 5" xfId="8452" xr:uid="{00000000-0005-0000-0000-0000C8040000}"/>
    <cellStyle name="20% - Accent1 3 2 2 3 5 2" xfId="31418" xr:uid="{00000000-0005-0000-0000-0000C9040000}"/>
    <cellStyle name="20% - Accent1 3 2 2 3 6" xfId="8450" xr:uid="{00000000-0005-0000-0000-0000CA040000}"/>
    <cellStyle name="20% - Accent1 3 2 2 4" xfId="33289" xr:uid="{00000000-0005-0000-0000-0000CB040000}"/>
    <cellStyle name="20% - Accent1 3 2 2 4 2" xfId="27655" xr:uid="{00000000-0005-0000-0000-0000CC040000}"/>
    <cellStyle name="20% - Accent1 3 2 2 4 2 2" xfId="32629" xr:uid="{00000000-0005-0000-0000-0000CD040000}"/>
    <cellStyle name="20% - Accent1 3 2 2 4 2 2 2" xfId="19517" xr:uid="{00000000-0005-0000-0000-0000CE040000}"/>
    <cellStyle name="20% - Accent1 3 2 2 4 2 2 2 2" xfId="5573" xr:uid="{00000000-0005-0000-0000-0000CF040000}"/>
    <cellStyle name="20% - Accent1 3 2 2 4 2 2 3" xfId="31359" xr:uid="{00000000-0005-0000-0000-0000D0040000}"/>
    <cellStyle name="20% - Accent1 3 2 2 4 2 3" xfId="32626" xr:uid="{00000000-0005-0000-0000-0000D1040000}"/>
    <cellStyle name="20% - Accent1 3 2 2 4 2 3 2" xfId="19511" xr:uid="{00000000-0005-0000-0000-0000D2040000}"/>
    <cellStyle name="20% - Accent1 3 2 2 4 2 4" xfId="25839" xr:uid="{00000000-0005-0000-0000-0000D3040000}"/>
    <cellStyle name="20% - Accent1 3 2 2 4 3" xfId="21102" xr:uid="{00000000-0005-0000-0000-0000D4040000}"/>
    <cellStyle name="20% - Accent1 3 2 2 4 3 2" xfId="27654" xr:uid="{00000000-0005-0000-0000-0000D5040000}"/>
    <cellStyle name="20% - Accent1 3 2 2 4 3 2 2" xfId="19502" xr:uid="{00000000-0005-0000-0000-0000D6040000}"/>
    <cellStyle name="20% - Accent1 3 2 2 4 3 3" xfId="32613" xr:uid="{00000000-0005-0000-0000-0000D7040000}"/>
    <cellStyle name="20% - Accent1 3 2 2 4 4" xfId="8447" xr:uid="{00000000-0005-0000-0000-0000D8040000}"/>
    <cellStyle name="20% - Accent1 3 2 2 4 4 2" xfId="32612" xr:uid="{00000000-0005-0000-0000-0000D9040000}"/>
    <cellStyle name="20% - Accent1 3 2 2 4 5" xfId="18866" xr:uid="{00000000-0005-0000-0000-0000DA040000}"/>
    <cellStyle name="20% - Accent1 3 2 2 5" xfId="33288" xr:uid="{00000000-0005-0000-0000-0000DB040000}"/>
    <cellStyle name="20% - Accent1 3 2 2 5 2" xfId="28580" xr:uid="{00000000-0005-0000-0000-0000DC040000}"/>
    <cellStyle name="20% - Accent1 3 2 2 5 2 2" xfId="32950" xr:uid="{00000000-0005-0000-0000-0000DD040000}"/>
    <cellStyle name="20% - Accent1 3 2 2 5 2 2 2" xfId="18415" xr:uid="{00000000-0005-0000-0000-0000DE040000}"/>
    <cellStyle name="20% - Accent1 3 2 2 5 2 3" xfId="32599" xr:uid="{00000000-0005-0000-0000-0000DF040000}"/>
    <cellStyle name="20% - Accent1 3 2 2 5 3" xfId="32336" xr:uid="{00000000-0005-0000-0000-0000E0040000}"/>
    <cellStyle name="20% - Accent1 3 2 2 5 3 2" xfId="32594" xr:uid="{00000000-0005-0000-0000-0000E1040000}"/>
    <cellStyle name="20% - Accent1 3 2 2 5 4" xfId="28406" xr:uid="{00000000-0005-0000-0000-0000E2040000}"/>
    <cellStyle name="20% - Accent1 3 2 2 6" xfId="32055" xr:uid="{00000000-0005-0000-0000-0000E3040000}"/>
    <cellStyle name="20% - Accent1 3 2 2 6 2" xfId="20148" xr:uid="{00000000-0005-0000-0000-0000E4040000}"/>
    <cellStyle name="20% - Accent1 3 2 2 6 2 2" xfId="31671" xr:uid="{00000000-0005-0000-0000-0000E5040000}"/>
    <cellStyle name="20% - Accent1 3 2 2 6 3" xfId="31810" xr:uid="{00000000-0005-0000-0000-0000E6040000}"/>
    <cellStyle name="20% - Accent1 3 2 2 7" xfId="17830" xr:uid="{00000000-0005-0000-0000-0000E7040000}"/>
    <cellStyle name="20% - Accent1 3 2 2 7 2" xfId="34216" xr:uid="{00000000-0005-0000-0000-0000E8040000}"/>
    <cellStyle name="20% - Accent1 3 2 2 8" xfId="25891" xr:uid="{00000000-0005-0000-0000-0000E9040000}"/>
    <cellStyle name="20% - Accent1 3 2 3" xfId="32560" xr:uid="{00000000-0005-0000-0000-0000EA040000}"/>
    <cellStyle name="20% - Accent1 3 2 3 2" xfId="25666" xr:uid="{00000000-0005-0000-0000-0000EB040000}"/>
    <cellStyle name="20% - Accent1 3 2 3 2 2" xfId="33222" xr:uid="{00000000-0005-0000-0000-0000EC040000}"/>
    <cellStyle name="20% - Accent1 3 2 3 2 2 2" xfId="30168" xr:uid="{00000000-0005-0000-0000-0000ED040000}"/>
    <cellStyle name="20% - Accent1 3 2 3 2 2 2 2" xfId="29847" xr:uid="{00000000-0005-0000-0000-0000EE040000}"/>
    <cellStyle name="20% - Accent1 3 2 3 2 2 2 2 2" xfId="26674" xr:uid="{00000000-0005-0000-0000-0000EF040000}"/>
    <cellStyle name="20% - Accent1 3 2 3 2 2 2 2 2 2" xfId="30428" xr:uid="{00000000-0005-0000-0000-0000F0040000}"/>
    <cellStyle name="20% - Accent1 3 2 3 2 2 2 2 3" xfId="18388" xr:uid="{00000000-0005-0000-0000-0000F1040000}"/>
    <cellStyle name="20% - Accent1 3 2 3 2 2 2 3" xfId="15732" xr:uid="{00000000-0005-0000-0000-0000F2040000}"/>
    <cellStyle name="20% - Accent1 3 2 3 2 2 2 3 2" xfId="23055" xr:uid="{00000000-0005-0000-0000-0000F3040000}"/>
    <cellStyle name="20% - Accent1 3 2 3 2 2 2 4" xfId="10001" xr:uid="{00000000-0005-0000-0000-0000F4040000}"/>
    <cellStyle name="20% - Accent1 3 2 3 2 2 3" xfId="32559" xr:uid="{00000000-0005-0000-0000-0000F5040000}"/>
    <cellStyle name="20% - Accent1 3 2 3 2 2 3 2" xfId="19355" xr:uid="{00000000-0005-0000-0000-0000F6040000}"/>
    <cellStyle name="20% - Accent1 3 2 3 2 2 3 2 2" xfId="33421" xr:uid="{00000000-0005-0000-0000-0000F7040000}"/>
    <cellStyle name="20% - Accent1 3 2 3 2 2 3 3" xfId="19351" xr:uid="{00000000-0005-0000-0000-0000F8040000}"/>
    <cellStyle name="20% - Accent1 3 2 3 2 2 4" xfId="29720" xr:uid="{00000000-0005-0000-0000-0000F9040000}"/>
    <cellStyle name="20% - Accent1 3 2 3 2 2 4 2" xfId="19339" xr:uid="{00000000-0005-0000-0000-0000FA040000}"/>
    <cellStyle name="20% - Accent1 3 2 3 2 2 5" xfId="22378" xr:uid="{00000000-0005-0000-0000-0000FB040000}"/>
    <cellStyle name="20% - Accent1 3 2 3 2 3" xfId="29555" xr:uid="{00000000-0005-0000-0000-0000FC040000}"/>
    <cellStyle name="20% - Accent1 3 2 3 2 3 2" xfId="29544" xr:uid="{00000000-0005-0000-0000-0000FD040000}"/>
    <cellStyle name="20% - Accent1 3 2 3 2 3 2 2" xfId="12759" xr:uid="{00000000-0005-0000-0000-0000FE040000}"/>
    <cellStyle name="20% - Accent1 3 2 3 2 3 2 2 2" xfId="29660" xr:uid="{00000000-0005-0000-0000-0000FF040000}"/>
    <cellStyle name="20% - Accent1 3 2 3 2 3 2 3" xfId="19327" xr:uid="{00000000-0005-0000-0000-000000050000}"/>
    <cellStyle name="20% - Accent1 3 2 3 2 3 3" xfId="29532" xr:uid="{00000000-0005-0000-0000-000001050000}"/>
    <cellStyle name="20% - Accent1 3 2 3 2 3 3 2" xfId="29527" xr:uid="{00000000-0005-0000-0000-000002050000}"/>
    <cellStyle name="20% - Accent1 3 2 3 2 3 4" xfId="29565" xr:uid="{00000000-0005-0000-0000-000003050000}"/>
    <cellStyle name="20% - Accent1 3 2 3 2 4" xfId="31478" xr:uid="{00000000-0005-0000-0000-000004050000}"/>
    <cellStyle name="20% - Accent1 3 2 3 2 4 2" xfId="32451" xr:uid="{00000000-0005-0000-0000-000005050000}"/>
    <cellStyle name="20% - Accent1 3 2 3 2 4 2 2" xfId="19322" xr:uid="{00000000-0005-0000-0000-000006050000}"/>
    <cellStyle name="20% - Accent1 3 2 3 2 4 3" xfId="32899" xr:uid="{00000000-0005-0000-0000-000007050000}"/>
    <cellStyle name="20% - Accent1 3 2 3 2 5" xfId="31471" xr:uid="{00000000-0005-0000-0000-000008050000}"/>
    <cellStyle name="20% - Accent1 3 2 3 2 5 2" xfId="32538" xr:uid="{00000000-0005-0000-0000-000009050000}"/>
    <cellStyle name="20% - Accent1 3 2 3 2 6" xfId="29343" xr:uid="{00000000-0005-0000-0000-00000A050000}"/>
    <cellStyle name="20% - Accent1 3 2 3 3" xfId="33855" xr:uid="{00000000-0005-0000-0000-00000B050000}"/>
    <cellStyle name="20% - Accent1 3 2 3 3 2" xfId="33212" xr:uid="{00000000-0005-0000-0000-00000C050000}"/>
    <cellStyle name="20% - Accent1 3 2 3 3 2 2" xfId="32175" xr:uid="{00000000-0005-0000-0000-00000D050000}"/>
    <cellStyle name="20% - Accent1 3 2 3 3 2 2 2" xfId="12709" xr:uid="{00000000-0005-0000-0000-00000E050000}"/>
    <cellStyle name="20% - Accent1 3 2 3 3 2 2 2 2" xfId="18051" xr:uid="{00000000-0005-0000-0000-00000F050000}"/>
    <cellStyle name="20% - Accent1 3 2 3 3 2 2 3" xfId="28139" xr:uid="{00000000-0005-0000-0000-000010050000}"/>
    <cellStyle name="20% - Accent1 3 2 3 3 2 3" xfId="32524" xr:uid="{00000000-0005-0000-0000-000011050000}"/>
    <cellStyle name="20% - Accent1 3 2 3 3 2 3 2" xfId="19279" xr:uid="{00000000-0005-0000-0000-000012050000}"/>
    <cellStyle name="20% - Accent1 3 2 3 3 2 4" xfId="29676" xr:uid="{00000000-0005-0000-0000-000013050000}"/>
    <cellStyle name="20% - Accent1 3 2 3 3 3" xfId="30986" xr:uid="{00000000-0005-0000-0000-000014050000}"/>
    <cellStyle name="20% - Accent1 3 2 3 3 3 2" xfId="29525" xr:uid="{00000000-0005-0000-0000-000015050000}"/>
    <cellStyle name="20% - Accent1 3 2 3 3 3 2 2" xfId="19275" xr:uid="{00000000-0005-0000-0000-000016050000}"/>
    <cellStyle name="20% - Accent1 3 2 3 3 3 3" xfId="29521" xr:uid="{00000000-0005-0000-0000-000017050000}"/>
    <cellStyle name="20% - Accent1 3 2 3 3 4" xfId="8443" xr:uid="{00000000-0005-0000-0000-000018050000}"/>
    <cellStyle name="20% - Accent1 3 2 3 3 4 2" xfId="8441" xr:uid="{00000000-0005-0000-0000-000019050000}"/>
    <cellStyle name="20% - Accent1 3 2 3 3 5" xfId="8439" xr:uid="{00000000-0005-0000-0000-00001A050000}"/>
    <cellStyle name="20% - Accent1 3 2 3 4" xfId="25350" xr:uid="{00000000-0005-0000-0000-00001B050000}"/>
    <cellStyle name="20% - Accent1 3 2 3 4 2" xfId="20896" xr:uid="{00000000-0005-0000-0000-00001C050000}"/>
    <cellStyle name="20% - Accent1 3 2 3 4 2 2" xfId="31613" xr:uid="{00000000-0005-0000-0000-00001D050000}"/>
    <cellStyle name="20% - Accent1 3 2 3 4 2 2 2" xfId="19231" xr:uid="{00000000-0005-0000-0000-00001E050000}"/>
    <cellStyle name="20% - Accent1 3 2 3 4 2 3" xfId="32506" xr:uid="{00000000-0005-0000-0000-00001F050000}"/>
    <cellStyle name="20% - Accent1 3 2 3 4 3" xfId="30953" xr:uid="{00000000-0005-0000-0000-000020050000}"/>
    <cellStyle name="20% - Accent1 3 2 3 4 3 2" xfId="29506" xr:uid="{00000000-0005-0000-0000-000021050000}"/>
    <cellStyle name="20% - Accent1 3 2 3 4 4" xfId="8435" xr:uid="{00000000-0005-0000-0000-000022050000}"/>
    <cellStyle name="20% - Accent1 3 2 3 5" xfId="25345" xr:uid="{00000000-0005-0000-0000-000023050000}"/>
    <cellStyle name="20% - Accent1 3 2 3 5 2" xfId="32498" xr:uid="{00000000-0005-0000-0000-000024050000}"/>
    <cellStyle name="20% - Accent1 3 2 3 5 2 2" xfId="31370" xr:uid="{00000000-0005-0000-0000-000025050000}"/>
    <cellStyle name="20% - Accent1 3 2 3 5 3" xfId="29485" xr:uid="{00000000-0005-0000-0000-000026050000}"/>
    <cellStyle name="20% - Accent1 3 2 3 6" xfId="33656" xr:uid="{00000000-0005-0000-0000-000027050000}"/>
    <cellStyle name="20% - Accent1 3 2 3 6 2" xfId="32496" xr:uid="{00000000-0005-0000-0000-000028050000}"/>
    <cellStyle name="20% - Accent1 3 2 3 7" xfId="31056" xr:uid="{00000000-0005-0000-0000-000029050000}"/>
    <cellStyle name="20% - Accent1 3 2 4" xfId="30944" xr:uid="{00000000-0005-0000-0000-00002A050000}"/>
    <cellStyle name="20% - Accent1 3 2 4 2" xfId="33058" xr:uid="{00000000-0005-0000-0000-00002B050000}"/>
    <cellStyle name="20% - Accent1 3 2 4 2 2" xfId="30544" xr:uid="{00000000-0005-0000-0000-00002C050000}"/>
    <cellStyle name="20% - Accent1 3 2 4 2 2 2" xfId="29207" xr:uid="{00000000-0005-0000-0000-00002D050000}"/>
    <cellStyle name="20% - Accent1 3 2 4 2 2 2 2" xfId="5546" xr:uid="{00000000-0005-0000-0000-00002E050000}"/>
    <cellStyle name="20% - Accent1 3 2 4 2 2 2 2 2" xfId="21745" xr:uid="{00000000-0005-0000-0000-00002F050000}"/>
    <cellStyle name="20% - Accent1 3 2 4 2 2 2 3" xfId="20654" xr:uid="{00000000-0005-0000-0000-000030050000}"/>
    <cellStyle name="20% - Accent1 3 2 4 2 2 3" xfId="29193" xr:uid="{00000000-0005-0000-0000-000031050000}"/>
    <cellStyle name="20% - Accent1 3 2 4 2 2 3 2" xfId="16609" xr:uid="{00000000-0005-0000-0000-000032050000}"/>
    <cellStyle name="20% - Accent1 3 2 4 2 2 4" xfId="29166" xr:uid="{00000000-0005-0000-0000-000033050000}"/>
    <cellStyle name="20% - Accent1 3 2 4 2 3" xfId="29162" xr:uid="{00000000-0005-0000-0000-000034050000}"/>
    <cellStyle name="20% - Accent1 3 2 4 2 3 2" xfId="29261" xr:uid="{00000000-0005-0000-0000-000035050000}"/>
    <cellStyle name="20% - Accent1 3 2 4 2 3 2 2" xfId="10332" xr:uid="{00000000-0005-0000-0000-000036050000}"/>
    <cellStyle name="20% - Accent1 3 2 4 2 3 3" xfId="29249" xr:uid="{00000000-0005-0000-0000-000037050000}"/>
    <cellStyle name="20% - Accent1 3 2 4 2 4" xfId="26962" xr:uid="{00000000-0005-0000-0000-000038050000}"/>
    <cellStyle name="20% - Accent1 3 2 4 2 4 2" xfId="29247" xr:uid="{00000000-0005-0000-0000-000039050000}"/>
    <cellStyle name="20% - Accent1 3 2 4 2 5" xfId="29454" xr:uid="{00000000-0005-0000-0000-00003A050000}"/>
    <cellStyle name="20% - Accent1 3 2 4 3" xfId="33848" xr:uid="{00000000-0005-0000-0000-00003B050000}"/>
    <cellStyle name="20% - Accent1 3 2 4 3 2" xfId="11506" xr:uid="{00000000-0005-0000-0000-00003C050000}"/>
    <cellStyle name="20% - Accent1 3 2 4 3 2 2" xfId="13549" xr:uid="{00000000-0005-0000-0000-00003D050000}"/>
    <cellStyle name="20% - Accent1 3 2 4 3 2 2 2" xfId="9594" xr:uid="{00000000-0005-0000-0000-00003E050000}"/>
    <cellStyle name="20% - Accent1 3 2 4 3 2 3" xfId="11464" xr:uid="{00000000-0005-0000-0000-00003F050000}"/>
    <cellStyle name="20% - Accent1 3 2 4 3 3" xfId="29300" xr:uid="{00000000-0005-0000-0000-000040050000}"/>
    <cellStyle name="20% - Accent1 3 2 4 3 3 2" xfId="11412" xr:uid="{00000000-0005-0000-0000-000041050000}"/>
    <cellStyle name="20% - Accent1 3 2 4 3 4" xfId="8429" xr:uid="{00000000-0005-0000-0000-000042050000}"/>
    <cellStyle name="20% - Accent1 3 2 4 4" xfId="25334" xr:uid="{00000000-0005-0000-0000-000043050000}"/>
    <cellStyle name="20% - Accent1 3 2 4 4 2" xfId="11262" xr:uid="{00000000-0005-0000-0000-000044050000}"/>
    <cellStyle name="20% - Accent1 3 2 4 4 2 2" xfId="11260" xr:uid="{00000000-0005-0000-0000-000045050000}"/>
    <cellStyle name="20% - Accent1 3 2 4 4 3" xfId="11198" xr:uid="{00000000-0005-0000-0000-000046050000}"/>
    <cellStyle name="20% - Accent1 3 2 4 5" xfId="33929" xr:uid="{00000000-0005-0000-0000-000047050000}"/>
    <cellStyle name="20% - Accent1 3 2 4 5 2" xfId="11107" xr:uid="{00000000-0005-0000-0000-000048050000}"/>
    <cellStyle name="20% - Accent1 3 2 4 6" xfId="32467" xr:uid="{00000000-0005-0000-0000-000049050000}"/>
    <cellStyle name="20% - Accent1 3 2 5" xfId="32456" xr:uid="{00000000-0005-0000-0000-00004A050000}"/>
    <cellStyle name="20% - Accent1 3 2 5 2" xfId="33042" xr:uid="{00000000-0005-0000-0000-00004B050000}"/>
    <cellStyle name="20% - Accent1 3 2 5 2 2" xfId="21779" xr:uid="{00000000-0005-0000-0000-00004C050000}"/>
    <cellStyle name="20% - Accent1 3 2 5 2 2 2" xfId="34039" xr:uid="{00000000-0005-0000-0000-00004D050000}"/>
    <cellStyle name="20% - Accent1 3 2 5 2 2 2 2" xfId="20718" xr:uid="{00000000-0005-0000-0000-00004E050000}"/>
    <cellStyle name="20% - Accent1 3 2 5 2 2 3" xfId="33444" xr:uid="{00000000-0005-0000-0000-00004F050000}"/>
    <cellStyle name="20% - Accent1 3 2 5 2 3" xfId="30873" xr:uid="{00000000-0005-0000-0000-000050050000}"/>
    <cellStyle name="20% - Accent1 3 2 5 2 3 2" xfId="23478" xr:uid="{00000000-0005-0000-0000-000051050000}"/>
    <cellStyle name="20% - Accent1 3 2 5 2 4" xfId="21851" xr:uid="{00000000-0005-0000-0000-000052050000}"/>
    <cellStyle name="20% - Accent1 3 2 5 3" xfId="33644" xr:uid="{00000000-0005-0000-0000-000053050000}"/>
    <cellStyle name="20% - Accent1 3 2 5 3 2" xfId="24466" xr:uid="{00000000-0005-0000-0000-000054050000}"/>
    <cellStyle name="20% - Accent1 3 2 5 3 2 2" xfId="24549" xr:uid="{00000000-0005-0000-0000-000055050000}"/>
    <cellStyle name="20% - Accent1 3 2 5 3 3" xfId="10824" xr:uid="{00000000-0005-0000-0000-000056050000}"/>
    <cellStyle name="20% - Accent1 3 2 5 4" xfId="22022" xr:uid="{00000000-0005-0000-0000-000057050000}"/>
    <cellStyle name="20% - Accent1 3 2 5 4 2" xfId="10743" xr:uid="{00000000-0005-0000-0000-000058050000}"/>
    <cellStyle name="20% - Accent1 3 2 5 5" xfId="27584" xr:uid="{00000000-0005-0000-0000-000059050000}"/>
    <cellStyle name="20% - Accent1 3 2 6" xfId="29344" xr:uid="{00000000-0005-0000-0000-00005A050000}"/>
    <cellStyle name="20% - Accent1 3 2 6 2" xfId="33829" xr:uid="{00000000-0005-0000-0000-00005B050000}"/>
    <cellStyle name="20% - Accent1 3 2 6 2 2" xfId="31545" xr:uid="{00000000-0005-0000-0000-00005C050000}"/>
    <cellStyle name="20% - Accent1 3 2 6 2 2 2" xfId="18578" xr:uid="{00000000-0005-0000-0000-00005D050000}"/>
    <cellStyle name="20% - Accent1 3 2 6 2 3" xfId="29386" xr:uid="{00000000-0005-0000-0000-00005E050000}"/>
    <cellStyle name="20% - Accent1 3 2 6 3" xfId="33744" xr:uid="{00000000-0005-0000-0000-00005F050000}"/>
    <cellStyle name="20% - Accent1 3 2 6 3 2" xfId="10551" xr:uid="{00000000-0005-0000-0000-000060050000}"/>
    <cellStyle name="20% - Accent1 3 2 6 4" xfId="28308" xr:uid="{00000000-0005-0000-0000-000061050000}"/>
    <cellStyle name="20% - Accent1 3 2 7" xfId="31105" xr:uid="{00000000-0005-0000-0000-000062050000}"/>
    <cellStyle name="20% - Accent1 3 2 7 2" xfId="22274" xr:uid="{00000000-0005-0000-0000-000063050000}"/>
    <cellStyle name="20% - Accent1 3 2 7 2 2" xfId="31306" xr:uid="{00000000-0005-0000-0000-000064050000}"/>
    <cellStyle name="20% - Accent1 3 2 7 3" xfId="22270" xr:uid="{00000000-0005-0000-0000-000065050000}"/>
    <cellStyle name="20% - Accent1 3 2 8" xfId="33712" xr:uid="{00000000-0005-0000-0000-000066050000}"/>
    <cellStyle name="20% - Accent1 3 2 8 2" xfId="22256" xr:uid="{00000000-0005-0000-0000-000067050000}"/>
    <cellStyle name="20% - Accent1 3 2 9" xfId="15393" xr:uid="{00000000-0005-0000-0000-000068050000}"/>
    <cellStyle name="20% - Accent1 3 3" xfId="219" xr:uid="{00000000-0005-0000-0000-000069050000}"/>
    <cellStyle name="20% - Accent1 3 3 10" xfId="33163" xr:uid="{00000000-0005-0000-0000-00006A050000}"/>
    <cellStyle name="20% - Accent1 3 3 2" xfId="28196" xr:uid="{00000000-0005-0000-0000-00006B050000}"/>
    <cellStyle name="20% - Accent1 3 3 2 2" xfId="25559" xr:uid="{00000000-0005-0000-0000-00006C050000}"/>
    <cellStyle name="20% - Accent1 3 3 2 2 2" xfId="33739" xr:uid="{00000000-0005-0000-0000-00006D050000}"/>
    <cellStyle name="20% - Accent1 3 3 2 2 2 2" xfId="33101" xr:uid="{00000000-0005-0000-0000-00006E050000}"/>
    <cellStyle name="20% - Accent1 3 3 2 2 2 2 2" xfId="30438" xr:uid="{00000000-0005-0000-0000-00006F050000}"/>
    <cellStyle name="20% - Accent1 3 3 2 2 2 2 2 2" xfId="31001" xr:uid="{00000000-0005-0000-0000-000070050000}"/>
    <cellStyle name="20% - Accent1 3 3 2 2 2 2 2 2 2" xfId="24941" xr:uid="{00000000-0005-0000-0000-000071050000}"/>
    <cellStyle name="20% - Accent1 3 3 2 2 2 2 2 3" xfId="32425" xr:uid="{00000000-0005-0000-0000-000072050000}"/>
    <cellStyle name="20% - Accent1 3 3 2 2 2 2 3" xfId="30433" xr:uid="{00000000-0005-0000-0000-000073050000}"/>
    <cellStyle name="20% - Accent1 3 3 2 2 2 2 3 2" xfId="32418" xr:uid="{00000000-0005-0000-0000-000074050000}"/>
    <cellStyle name="20% - Accent1 3 3 2 2 2 2 4" xfId="17879" xr:uid="{00000000-0005-0000-0000-000075050000}"/>
    <cellStyle name="20% - Accent1 3 3 2 2 2 3" xfId="34034" xr:uid="{00000000-0005-0000-0000-000076050000}"/>
    <cellStyle name="20% - Accent1 3 3 2 2 2 3 2" xfId="18906" xr:uid="{00000000-0005-0000-0000-000077050000}"/>
    <cellStyle name="20% - Accent1 3 3 2 2 2 3 2 2" xfId="32417" xr:uid="{00000000-0005-0000-0000-000078050000}"/>
    <cellStyle name="20% - Accent1 3 3 2 2 2 3 3" xfId="17942" xr:uid="{00000000-0005-0000-0000-000079050000}"/>
    <cellStyle name="20% - Accent1 3 3 2 2 2 4" xfId="29545" xr:uid="{00000000-0005-0000-0000-00007A050000}"/>
    <cellStyle name="20% - Accent1 3 3 2 2 2 4 2" xfId="18895" xr:uid="{00000000-0005-0000-0000-00007B050000}"/>
    <cellStyle name="20% - Accent1 3 3 2 2 2 5" xfId="26994" xr:uid="{00000000-0005-0000-0000-00007C050000}"/>
    <cellStyle name="20% - Accent1 3 3 2 2 3" xfId="33083" xr:uid="{00000000-0005-0000-0000-00007D050000}"/>
    <cellStyle name="20% - Accent1 3 3 2 2 3 2" xfId="32412" xr:uid="{00000000-0005-0000-0000-00007E050000}"/>
    <cellStyle name="20% - Accent1 3 3 2 2 3 2 2" xfId="18889" xr:uid="{00000000-0005-0000-0000-00007F050000}"/>
    <cellStyle name="20% - Accent1 3 3 2 2 3 2 2 2" xfId="32409" xr:uid="{00000000-0005-0000-0000-000080050000}"/>
    <cellStyle name="20% - Accent1 3 3 2 2 3 2 3" xfId="27227" xr:uid="{00000000-0005-0000-0000-000081050000}"/>
    <cellStyle name="20% - Accent1 3 3 2 2 3 3" xfId="32404" xr:uid="{00000000-0005-0000-0000-000082050000}"/>
    <cellStyle name="20% - Accent1 3 3 2 2 3 3 2" xfId="29665" xr:uid="{00000000-0005-0000-0000-000083050000}"/>
    <cellStyle name="20% - Accent1 3 3 2 2 3 4" xfId="32450" xr:uid="{00000000-0005-0000-0000-000084050000}"/>
    <cellStyle name="20% - Accent1 3 3 2 2 4" xfId="26785" xr:uid="{00000000-0005-0000-0000-000085050000}"/>
    <cellStyle name="20% - Accent1 3 3 2 2 4 2" xfId="34188" xr:uid="{00000000-0005-0000-0000-000086050000}"/>
    <cellStyle name="20% - Accent1 3 3 2 2 4 2 2" xfId="16867" xr:uid="{00000000-0005-0000-0000-000087050000}"/>
    <cellStyle name="20% - Accent1 3 3 2 2 4 3" xfId="18529" xr:uid="{00000000-0005-0000-0000-000088050000}"/>
    <cellStyle name="20% - Accent1 3 3 2 2 5" xfId="26315" xr:uid="{00000000-0005-0000-0000-000089050000}"/>
    <cellStyle name="20% - Accent1 3 3 2 2 5 2" xfId="32392" xr:uid="{00000000-0005-0000-0000-00008A050000}"/>
    <cellStyle name="20% - Accent1 3 3 2 2 6" xfId="20389" xr:uid="{00000000-0005-0000-0000-00008B050000}"/>
    <cellStyle name="20% - Accent1 3 3 2 3" xfId="29217" xr:uid="{00000000-0005-0000-0000-00008C050000}"/>
    <cellStyle name="20% - Accent1 3 3 2 3 2" xfId="33065" xr:uid="{00000000-0005-0000-0000-00008D050000}"/>
    <cellStyle name="20% - Accent1 3 3 2 3 2 2" xfId="33710" xr:uid="{00000000-0005-0000-0000-00008E050000}"/>
    <cellStyle name="20% - Accent1 3 3 2 3 2 2 2" xfId="18803" xr:uid="{00000000-0005-0000-0000-00008F050000}"/>
    <cellStyle name="20% - Accent1 3 3 2 3 2 2 2 2" xfId="33961" xr:uid="{00000000-0005-0000-0000-000090050000}"/>
    <cellStyle name="20% - Accent1 3 3 2 3 2 2 3" xfId="26287" xr:uid="{00000000-0005-0000-0000-000091050000}"/>
    <cellStyle name="20% - Accent1 3 3 2 3 2 3" xfId="31840" xr:uid="{00000000-0005-0000-0000-000092050000}"/>
    <cellStyle name="20% - Accent1 3 3 2 3 2 3 2" xfId="18792" xr:uid="{00000000-0005-0000-0000-000093050000}"/>
    <cellStyle name="20% - Accent1 3 3 2 3 2 4" xfId="28012" xr:uid="{00000000-0005-0000-0000-000094050000}"/>
    <cellStyle name="20% - Accent1 3 3 2 3 3" xfId="32375" xr:uid="{00000000-0005-0000-0000-000095050000}"/>
    <cellStyle name="20% - Accent1 3 3 2 3 3 2" xfId="32373" xr:uid="{00000000-0005-0000-0000-000096050000}"/>
    <cellStyle name="20% - Accent1 3 3 2 3 3 2 2" xfId="18782" xr:uid="{00000000-0005-0000-0000-000097050000}"/>
    <cellStyle name="20% - Accent1 3 3 2 3 3 3" xfId="22049" xr:uid="{00000000-0005-0000-0000-000098050000}"/>
    <cellStyle name="20% - Accent1 3 3 2 3 4" xfId="8189" xr:uid="{00000000-0005-0000-0000-000099050000}"/>
    <cellStyle name="20% - Accent1 3 3 2 3 4 2" xfId="8186" xr:uid="{00000000-0005-0000-0000-00009A050000}"/>
    <cellStyle name="20% - Accent1 3 3 2 3 5" xfId="8184" xr:uid="{00000000-0005-0000-0000-00009B050000}"/>
    <cellStyle name="20% - Accent1 3 3 2 4" xfId="33990" xr:uid="{00000000-0005-0000-0000-00009C050000}"/>
    <cellStyle name="20% - Accent1 3 3 2 4 2" xfId="27570" xr:uid="{00000000-0005-0000-0000-00009D050000}"/>
    <cellStyle name="20% - Accent1 3 3 2 4 2 2" xfId="30048" xr:uid="{00000000-0005-0000-0000-00009E050000}"/>
    <cellStyle name="20% - Accent1 3 3 2 4 2 2 2" xfId="18761" xr:uid="{00000000-0005-0000-0000-00009F050000}"/>
    <cellStyle name="20% - Accent1 3 3 2 4 2 3" xfId="34031" xr:uid="{00000000-0005-0000-0000-0000A0050000}"/>
    <cellStyle name="20% - Accent1 3 3 2 4 3" xfId="32325" xr:uid="{00000000-0005-0000-0000-0000A1050000}"/>
    <cellStyle name="20% - Accent1 3 3 2 4 3 2" xfId="34284" xr:uid="{00000000-0005-0000-0000-0000A2050000}"/>
    <cellStyle name="20% - Accent1 3 3 2 4 4" xfId="8180" xr:uid="{00000000-0005-0000-0000-0000A3050000}"/>
    <cellStyle name="20% - Accent1 3 3 2 5" xfId="32362" xr:uid="{00000000-0005-0000-0000-0000A4050000}"/>
    <cellStyle name="20% - Accent1 3 3 2 5 2" xfId="32312" xr:uid="{00000000-0005-0000-0000-0000A5050000}"/>
    <cellStyle name="20% - Accent1 3 3 2 5 2 2" xfId="33922" xr:uid="{00000000-0005-0000-0000-0000A6050000}"/>
    <cellStyle name="20% - Accent1 3 3 2 5 3" xfId="24913" xr:uid="{00000000-0005-0000-0000-0000A7050000}"/>
    <cellStyle name="20% - Accent1 3 3 2 6" xfId="32351" xr:uid="{00000000-0005-0000-0000-0000A8050000}"/>
    <cellStyle name="20% - Accent1 3 3 2 6 2" xfId="24898" xr:uid="{00000000-0005-0000-0000-0000A9050000}"/>
    <cellStyle name="20% - Accent1 3 3 2 7" xfId="31048" xr:uid="{00000000-0005-0000-0000-0000AA050000}"/>
    <cellStyle name="20% - Accent1 3 3 3" xfId="33804" xr:uid="{00000000-0005-0000-0000-0000AB050000}"/>
    <cellStyle name="20% - Accent1 3 3 3 2" xfId="29574" xr:uid="{00000000-0005-0000-0000-0000AC050000}"/>
    <cellStyle name="20% - Accent1 3 3 3 2 2" xfId="33001" xr:uid="{00000000-0005-0000-0000-0000AD050000}"/>
    <cellStyle name="20% - Accent1 3 3 3 2 2 2" xfId="32951" xr:uid="{00000000-0005-0000-0000-0000AE050000}"/>
    <cellStyle name="20% - Accent1 3 3 3 2 2 2 2" xfId="18681" xr:uid="{00000000-0005-0000-0000-0000AF050000}"/>
    <cellStyle name="20% - Accent1 3 3 3 2 2 2 2 2" xfId="11139" xr:uid="{00000000-0005-0000-0000-0000B0050000}"/>
    <cellStyle name="20% - Accent1 3 3 3 2 2 2 3" xfId="30122" xr:uid="{00000000-0005-0000-0000-0000B1050000}"/>
    <cellStyle name="20% - Accent1 3 3 3 2 2 3" xfId="34027" xr:uid="{00000000-0005-0000-0000-0000B2050000}"/>
    <cellStyle name="20% - Accent1 3 3 3 2 2 3 2" xfId="18673" xr:uid="{00000000-0005-0000-0000-0000B3050000}"/>
    <cellStyle name="20% - Accent1 3 3 3 2 2 4" xfId="29265" xr:uid="{00000000-0005-0000-0000-0000B4050000}"/>
    <cellStyle name="20% - Accent1 3 3 3 2 3" xfId="29378" xr:uid="{00000000-0005-0000-0000-0000B5050000}"/>
    <cellStyle name="20% - Accent1 3 3 3 2 3 2" xfId="29365" xr:uid="{00000000-0005-0000-0000-0000B6050000}"/>
    <cellStyle name="20% - Accent1 3 3 3 2 3 2 2" xfId="18666" xr:uid="{00000000-0005-0000-0000-0000B7050000}"/>
    <cellStyle name="20% - Accent1 3 3 3 2 3 3" xfId="29358" xr:uid="{00000000-0005-0000-0000-0000B8050000}"/>
    <cellStyle name="20% - Accent1 3 3 3 2 4" xfId="31259" xr:uid="{00000000-0005-0000-0000-0000B9050000}"/>
    <cellStyle name="20% - Accent1 3 3 3 2 4 2" xfId="33915" xr:uid="{00000000-0005-0000-0000-0000BA050000}"/>
    <cellStyle name="20% - Accent1 3 3 3 2 5" xfId="29349" xr:uid="{00000000-0005-0000-0000-0000BB050000}"/>
    <cellStyle name="20% - Accent1 3 3 3 3" xfId="32996" xr:uid="{00000000-0005-0000-0000-0000BC050000}"/>
    <cellStyle name="20% - Accent1 3 3 3 3 2" xfId="32332" xr:uid="{00000000-0005-0000-0000-0000BD050000}"/>
    <cellStyle name="20% - Accent1 3 3 3 3 2 2" xfId="30448" xr:uid="{00000000-0005-0000-0000-0000BE050000}"/>
    <cellStyle name="20% - Accent1 3 3 3 3 2 2 2" xfId="18630" xr:uid="{00000000-0005-0000-0000-0000BF050000}"/>
    <cellStyle name="20% - Accent1 3 3 3 3 2 3" xfId="30431" xr:uid="{00000000-0005-0000-0000-0000C0050000}"/>
    <cellStyle name="20% - Accent1 3 3 3 3 3" xfId="30946" xr:uid="{00000000-0005-0000-0000-0000C1050000}"/>
    <cellStyle name="20% - Accent1 3 3 3 3 3 2" xfId="30889" xr:uid="{00000000-0005-0000-0000-0000C2050000}"/>
    <cellStyle name="20% - Accent1 3 3 3 3 4" xfId="8172" xr:uid="{00000000-0005-0000-0000-0000C3050000}"/>
    <cellStyle name="20% - Accent1 3 3 3 4" xfId="25319" xr:uid="{00000000-0005-0000-0000-0000C4050000}"/>
    <cellStyle name="20% - Accent1 3 3 3 4 2" xfId="32282" xr:uid="{00000000-0005-0000-0000-0000C5050000}"/>
    <cellStyle name="20% - Accent1 3 3 3 4 2 2" xfId="29926" xr:uid="{00000000-0005-0000-0000-0000C6050000}"/>
    <cellStyle name="20% - Accent1 3 3 3 4 3" xfId="29324" xr:uid="{00000000-0005-0000-0000-0000C7050000}"/>
    <cellStyle name="20% - Accent1 3 3 3 5" xfId="29036" xr:uid="{00000000-0005-0000-0000-0000C8050000}"/>
    <cellStyle name="20% - Accent1 3 3 3 5 2" xfId="32324" xr:uid="{00000000-0005-0000-0000-0000C9050000}"/>
    <cellStyle name="20% - Accent1 3 3 3 6" xfId="32307" xr:uid="{00000000-0005-0000-0000-0000CA050000}"/>
    <cellStyle name="20% - Accent1 3 3 4" xfId="33278" xr:uid="{00000000-0005-0000-0000-0000CB050000}"/>
    <cellStyle name="20% - Accent1 3 3 4 2" xfId="24629" xr:uid="{00000000-0005-0000-0000-0000CC050000}"/>
    <cellStyle name="20% - Accent1 3 3 4 2 2" xfId="32302" xr:uid="{00000000-0005-0000-0000-0000CD050000}"/>
    <cellStyle name="20% - Accent1 3 3 4 2 2 2" xfId="32561" xr:uid="{00000000-0005-0000-0000-0000CE050000}"/>
    <cellStyle name="20% - Accent1 3 3 4 2 2 2 2" xfId="8487" xr:uid="{00000000-0005-0000-0000-0000CF050000}"/>
    <cellStyle name="20% - Accent1 3 3 4 2 2 3" xfId="32298" xr:uid="{00000000-0005-0000-0000-0000D0050000}"/>
    <cellStyle name="20% - Accent1 3 3 4 2 3" xfId="29303" xr:uid="{00000000-0005-0000-0000-0000D1050000}"/>
    <cellStyle name="20% - Accent1 3 3 4 2 3 2" xfId="29290" xr:uid="{00000000-0005-0000-0000-0000D2050000}"/>
    <cellStyle name="20% - Accent1 3 3 4 2 4" xfId="29283" xr:uid="{00000000-0005-0000-0000-0000D3050000}"/>
    <cellStyle name="20% - Accent1 3 3 4 3" xfId="33900" xr:uid="{00000000-0005-0000-0000-0000D4050000}"/>
    <cellStyle name="20% - Accent1 3 3 4 3 2" xfId="10182" xr:uid="{00000000-0005-0000-0000-0000D5050000}"/>
    <cellStyle name="20% - Accent1 3 3 4 3 2 2" xfId="10180" xr:uid="{00000000-0005-0000-0000-0000D6050000}"/>
    <cellStyle name="20% - Accent1 3 3 4 3 3" xfId="29274" xr:uid="{00000000-0005-0000-0000-0000D7050000}"/>
    <cellStyle name="20% - Accent1 3 3 4 4" xfId="33891" xr:uid="{00000000-0005-0000-0000-0000D8050000}"/>
    <cellStyle name="20% - Accent1 3 3 4 4 2" xfId="10039" xr:uid="{00000000-0005-0000-0000-0000D9050000}"/>
    <cellStyle name="20% - Accent1 3 3 4 5" xfId="33205" xr:uid="{00000000-0005-0000-0000-0000DA050000}"/>
    <cellStyle name="20% - Accent1 3 3 5" xfId="13473" xr:uid="{00000000-0005-0000-0000-0000DB050000}"/>
    <cellStyle name="20% - Accent1 3 3 5 2" xfId="33782" xr:uid="{00000000-0005-0000-0000-0000DC050000}"/>
    <cellStyle name="20% - Accent1 3 3 5 2 2" xfId="32281" xr:uid="{00000000-0005-0000-0000-0000DD050000}"/>
    <cellStyle name="20% - Accent1 3 3 5 2 2 2" xfId="32570" xr:uid="{00000000-0005-0000-0000-0000DE050000}"/>
    <cellStyle name="20% - Accent1 3 3 5 2 3" xfId="29254" xr:uid="{00000000-0005-0000-0000-0000DF050000}"/>
    <cellStyle name="20% - Accent1 3 3 5 3" xfId="33189" xr:uid="{00000000-0005-0000-0000-0000E0050000}"/>
    <cellStyle name="20% - Accent1 3 3 5 3 2" xfId="9871" xr:uid="{00000000-0005-0000-0000-0000E1050000}"/>
    <cellStyle name="20% - Accent1 3 3 5 4" xfId="27523" xr:uid="{00000000-0005-0000-0000-0000E2050000}"/>
    <cellStyle name="20% - Accent1 3 3 6" xfId="29996" xr:uid="{00000000-0005-0000-0000-0000E3050000}"/>
    <cellStyle name="20% - Accent1 3 3 6 2" xfId="32274" xr:uid="{00000000-0005-0000-0000-0000E4050000}"/>
    <cellStyle name="20% - Accent1 3 3 6 2 2" xfId="32267" xr:uid="{00000000-0005-0000-0000-0000E5050000}"/>
    <cellStyle name="20% - Accent1 3 3 6 3" xfId="33669" xr:uid="{00000000-0005-0000-0000-0000E6050000}"/>
    <cellStyle name="20% - Accent1 3 3 7" xfId="23386" xr:uid="{00000000-0005-0000-0000-0000E7050000}"/>
    <cellStyle name="20% - Accent1 3 3 7 2" xfId="22227" xr:uid="{00000000-0005-0000-0000-0000E8050000}"/>
    <cellStyle name="20% - Accent1 3 3 8" xfId="22750" xr:uid="{00000000-0005-0000-0000-0000E9050000}"/>
    <cellStyle name="20% - Accent1 3 3 9" xfId="34548" xr:uid="{00000000-0005-0000-0000-0000EA050000}"/>
    <cellStyle name="20% - Accent1 3 4" xfId="23059" xr:uid="{00000000-0005-0000-0000-0000EB050000}"/>
    <cellStyle name="20% - Accent1 3 4 2" xfId="33136" xr:uid="{00000000-0005-0000-0000-0000EC050000}"/>
    <cellStyle name="20% - Accent1 3 4 2 2" xfId="31086" xr:uid="{00000000-0005-0000-0000-0000ED050000}"/>
    <cellStyle name="20% - Accent1 3 4 2 2 2" xfId="29994" xr:uid="{00000000-0005-0000-0000-0000EE050000}"/>
    <cellStyle name="20% - Accent1 3 4 2 2 2 2" xfId="30573" xr:uid="{00000000-0005-0000-0000-0000EF050000}"/>
    <cellStyle name="20% - Accent1 3 4 2 2 2 2 2" xfId="18427" xr:uid="{00000000-0005-0000-0000-0000F0050000}"/>
    <cellStyle name="20% - Accent1 3 4 2 2 2 2 2 2" xfId="33557" xr:uid="{00000000-0005-0000-0000-0000F1050000}"/>
    <cellStyle name="20% - Accent1 3 4 2 2 2 2 3" xfId="27153" xr:uid="{00000000-0005-0000-0000-0000F2050000}"/>
    <cellStyle name="20% - Accent1 3 4 2 2 2 3" xfId="32258" xr:uid="{00000000-0005-0000-0000-0000F3050000}"/>
    <cellStyle name="20% - Accent1 3 4 2 2 2 3 2" xfId="18709" xr:uid="{00000000-0005-0000-0000-0000F4050000}"/>
    <cellStyle name="20% - Accent1 3 4 2 2 2 4" xfId="29368" xr:uid="{00000000-0005-0000-0000-0000F5050000}"/>
    <cellStyle name="20% - Accent1 3 4 2 2 3" xfId="29981" xr:uid="{00000000-0005-0000-0000-0000F6050000}"/>
    <cellStyle name="20% - Accent1 3 4 2 2 3 2" xfId="32250" xr:uid="{00000000-0005-0000-0000-0000F7050000}"/>
    <cellStyle name="20% - Accent1 3 4 2 2 3 2 2" xfId="18407" xr:uid="{00000000-0005-0000-0000-0000F8050000}"/>
    <cellStyle name="20% - Accent1 3 4 2 2 3 3" xfId="32240" xr:uid="{00000000-0005-0000-0000-0000F9050000}"/>
    <cellStyle name="20% - Accent1 3 4 2 2 4" xfId="34119" xr:uid="{00000000-0005-0000-0000-0000FA050000}"/>
    <cellStyle name="20% - Accent1 3 4 2 2 4 2" xfId="34146" xr:uid="{00000000-0005-0000-0000-0000FB050000}"/>
    <cellStyle name="20% - Accent1 3 4 2 2 5" xfId="33765" xr:uid="{00000000-0005-0000-0000-0000FC050000}"/>
    <cellStyle name="20% - Accent1 3 4 2 3" xfId="32901" xr:uid="{00000000-0005-0000-0000-0000FD050000}"/>
    <cellStyle name="20% - Accent1 3 4 2 3 2" xfId="29951" xr:uid="{00000000-0005-0000-0000-0000FE050000}"/>
    <cellStyle name="20% - Accent1 3 4 2 3 2 2" xfId="34368" xr:uid="{00000000-0005-0000-0000-0000FF050000}"/>
    <cellStyle name="20% - Accent1 3 4 2 3 2 2 2" xfId="26924" xr:uid="{00000000-0005-0000-0000-000000060000}"/>
    <cellStyle name="20% - Accent1 3 4 2 3 2 3" xfId="34223" xr:uid="{00000000-0005-0000-0000-000001060000}"/>
    <cellStyle name="20% - Accent1 3 4 2 3 3" xfId="17248" xr:uid="{00000000-0005-0000-0000-000002060000}"/>
    <cellStyle name="20% - Accent1 3 4 2 3 3 2" xfId="32218" xr:uid="{00000000-0005-0000-0000-000003060000}"/>
    <cellStyle name="20% - Accent1 3 4 2 3 4" xfId="8072" xr:uid="{00000000-0005-0000-0000-000004060000}"/>
    <cellStyle name="20% - Accent1 3 4 2 4" xfId="30553" xr:uid="{00000000-0005-0000-0000-000005060000}"/>
    <cellStyle name="20% - Accent1 3 4 2 4 2" xfId="32212" xr:uid="{00000000-0005-0000-0000-000006060000}"/>
    <cellStyle name="20% - Accent1 3 4 2 4 2 2" xfId="28178" xr:uid="{00000000-0005-0000-0000-000007060000}"/>
    <cellStyle name="20% - Accent1 3 4 2 4 3" xfId="18279" xr:uid="{00000000-0005-0000-0000-000008060000}"/>
    <cellStyle name="20% - Accent1 3 4 2 5" xfId="28822" xr:uid="{00000000-0005-0000-0000-000009060000}"/>
    <cellStyle name="20% - Accent1 3 4 2 5 2" xfId="26157" xr:uid="{00000000-0005-0000-0000-00000A060000}"/>
    <cellStyle name="20% - Accent1 3 4 2 6" xfId="32190" xr:uid="{00000000-0005-0000-0000-00000B060000}"/>
    <cellStyle name="20% - Accent1 3 4 3" xfId="32178" xr:uid="{00000000-0005-0000-0000-00000C060000}"/>
    <cellStyle name="20% - Accent1 3 4 3 2" xfId="32864" xr:uid="{00000000-0005-0000-0000-00000D060000}"/>
    <cellStyle name="20% - Accent1 3 4 3 2 2" xfId="32174" xr:uid="{00000000-0005-0000-0000-00000E060000}"/>
    <cellStyle name="20% - Accent1 3 4 3 2 2 2" xfId="32163" xr:uid="{00000000-0005-0000-0000-00000F060000}"/>
    <cellStyle name="20% - Accent1 3 4 3 2 2 2 2" xfId="18368" xr:uid="{00000000-0005-0000-0000-000010060000}"/>
    <cellStyle name="20% - Accent1 3 4 3 2 2 3" xfId="34345" xr:uid="{00000000-0005-0000-0000-000011060000}"/>
    <cellStyle name="20% - Accent1 3 4 3 2 3" xfId="25916" xr:uid="{00000000-0005-0000-0000-000012060000}"/>
    <cellStyle name="20% - Accent1 3 4 3 2 3 2" xfId="34160" xr:uid="{00000000-0005-0000-0000-000013060000}"/>
    <cellStyle name="20% - Accent1 3 4 3 2 4" xfId="25908" xr:uid="{00000000-0005-0000-0000-000014060000}"/>
    <cellStyle name="20% - Accent1 3 4 3 3" xfId="34179" xr:uid="{00000000-0005-0000-0000-000015060000}"/>
    <cellStyle name="20% - Accent1 3 4 3 3 2" xfId="25897" xr:uid="{00000000-0005-0000-0000-000016060000}"/>
    <cellStyle name="20% - Accent1 3 4 3 3 2 2" xfId="32056" xr:uid="{00000000-0005-0000-0000-000017060000}"/>
    <cellStyle name="20% - Accent1 3 4 3 3 3" xfId="25885" xr:uid="{00000000-0005-0000-0000-000018060000}"/>
    <cellStyle name="20% - Accent1 3 4 3 4" xfId="28810" xr:uid="{00000000-0005-0000-0000-000019060000}"/>
    <cellStyle name="20% - Accent1 3 4 3 4 2" xfId="31859" xr:uid="{00000000-0005-0000-0000-00001A060000}"/>
    <cellStyle name="20% - Accent1 3 4 3 5" xfId="33049" xr:uid="{00000000-0005-0000-0000-00001B060000}"/>
    <cellStyle name="20% - Accent1 3 4 4" xfId="32678" xr:uid="{00000000-0005-0000-0000-00001C060000}"/>
    <cellStyle name="20% - Accent1 3 4 4 2" xfId="34108" xr:uid="{00000000-0005-0000-0000-00001D060000}"/>
    <cellStyle name="20% - Accent1 3 4 4 2 2" xfId="18917" xr:uid="{00000000-0005-0000-0000-00001E060000}"/>
    <cellStyle name="20% - Accent1 3 4 4 2 2 2" xfId="32144" xr:uid="{00000000-0005-0000-0000-00001F060000}"/>
    <cellStyle name="20% - Accent1 3 4 4 2 3" xfId="17983" xr:uid="{00000000-0005-0000-0000-000020060000}"/>
    <cellStyle name="20% - Accent1 3 4 4 3" xfId="33862" xr:uid="{00000000-0005-0000-0000-000021060000}"/>
    <cellStyle name="20% - Accent1 3 4 4 3 2" xfId="13546" xr:uid="{00000000-0005-0000-0000-000022060000}"/>
    <cellStyle name="20% - Accent1 3 4 4 4" xfId="33856" xr:uid="{00000000-0005-0000-0000-000023060000}"/>
    <cellStyle name="20% - Accent1 3 4 5" xfId="13465" xr:uid="{00000000-0005-0000-0000-000024060000}"/>
    <cellStyle name="20% - Accent1 3 4 5 2" xfId="32139" xr:uid="{00000000-0005-0000-0000-000025060000}"/>
    <cellStyle name="20% - Accent1 3 4 5 2 2" xfId="17963" xr:uid="{00000000-0005-0000-0000-000026060000}"/>
    <cellStyle name="20% - Accent1 3 4 5 3" xfId="12485" xr:uid="{00000000-0005-0000-0000-000027060000}"/>
    <cellStyle name="20% - Accent1 3 4 6" xfId="25925" xr:uid="{00000000-0005-0000-0000-000028060000}"/>
    <cellStyle name="20% - Accent1 3 4 6 2" xfId="33665" xr:uid="{00000000-0005-0000-0000-000029060000}"/>
    <cellStyle name="20% - Accent1 3 4 7" xfId="22994" xr:uid="{00000000-0005-0000-0000-00002A060000}"/>
    <cellStyle name="20% - Accent1 3 4 8" xfId="34770" xr:uid="{00000000-0005-0000-0000-00002B060000}"/>
    <cellStyle name="20% - Accent1 3 5" xfId="24831" xr:uid="{00000000-0005-0000-0000-00002C060000}"/>
    <cellStyle name="20% - Accent1 3 5 2" xfId="24911" xr:uid="{00000000-0005-0000-0000-00002D060000}"/>
    <cellStyle name="20% - Accent1 3 5 2 2" xfId="27968" xr:uid="{00000000-0005-0000-0000-00002E060000}"/>
    <cellStyle name="20% - Accent1 3 5 2 2 2" xfId="22490" xr:uid="{00000000-0005-0000-0000-00002F060000}"/>
    <cellStyle name="20% - Accent1 3 5 2 2 2 2" xfId="22251" xr:uid="{00000000-0005-0000-0000-000030060000}"/>
    <cellStyle name="20% - Accent1 3 5 2 2 2 2 2" xfId="18262" xr:uid="{00000000-0005-0000-0000-000031060000}"/>
    <cellStyle name="20% - Accent1 3 5 2 2 2 3" xfId="30825" xr:uid="{00000000-0005-0000-0000-000032060000}"/>
    <cellStyle name="20% - Accent1 3 5 2 2 3" xfId="28771" xr:uid="{00000000-0005-0000-0000-000033060000}"/>
    <cellStyle name="20% - Accent1 3 5 2 2 3 2" xfId="20184" xr:uid="{00000000-0005-0000-0000-000034060000}"/>
    <cellStyle name="20% - Accent1 3 5 2 2 4" xfId="33955" xr:uid="{00000000-0005-0000-0000-000035060000}"/>
    <cellStyle name="20% - Accent1 3 5 2 3" xfId="32105" xr:uid="{00000000-0005-0000-0000-000036060000}"/>
    <cellStyle name="20% - Accent1 3 5 2 3 2" xfId="32414" xr:uid="{00000000-0005-0000-0000-000037060000}"/>
    <cellStyle name="20% - Accent1 3 5 2 3 2 2" xfId="32103" xr:uid="{00000000-0005-0000-0000-000038060000}"/>
    <cellStyle name="20% - Accent1 3 5 2 3 3" xfId="32092" xr:uid="{00000000-0005-0000-0000-000039060000}"/>
    <cellStyle name="20% - Accent1 3 5 2 4" xfId="28806" xr:uid="{00000000-0005-0000-0000-00003A060000}"/>
    <cellStyle name="20% - Accent1 3 5 2 4 2" xfId="29903" xr:uid="{00000000-0005-0000-0000-00003B060000}"/>
    <cellStyle name="20% - Accent1 3 5 2 5" xfId="32081" xr:uid="{00000000-0005-0000-0000-00003C060000}"/>
    <cellStyle name="20% - Accent1 3 5 3" xfId="27964" xr:uid="{00000000-0005-0000-0000-00003D060000}"/>
    <cellStyle name="20% - Accent1 3 5 3 2" xfId="32814" xr:uid="{00000000-0005-0000-0000-00003E060000}"/>
    <cellStyle name="20% - Accent1 3 5 3 2 2" xfId="28321" xr:uid="{00000000-0005-0000-0000-00003F060000}"/>
    <cellStyle name="20% - Accent1 3 5 3 2 2 2" xfId="24882" xr:uid="{00000000-0005-0000-0000-000040060000}"/>
    <cellStyle name="20% - Accent1 3 5 3 2 3" xfId="28313" xr:uid="{00000000-0005-0000-0000-000041060000}"/>
    <cellStyle name="20% - Accent1 3 5 3 3" xfId="34352" xr:uid="{00000000-0005-0000-0000-000042060000}"/>
    <cellStyle name="20% - Accent1 3 5 3 3 2" xfId="28296" xr:uid="{00000000-0005-0000-0000-000043060000}"/>
    <cellStyle name="20% - Accent1 3 5 3 4" xfId="26813" xr:uid="{00000000-0005-0000-0000-000044060000}"/>
    <cellStyle name="20% - Accent1 3 5 4" xfId="26696" xr:uid="{00000000-0005-0000-0000-000045060000}"/>
    <cellStyle name="20% - Accent1 3 5 4 2" xfId="32023" xr:uid="{00000000-0005-0000-0000-000046060000}"/>
    <cellStyle name="20% - Accent1 3 5 4 2 2" xfId="17940" xr:uid="{00000000-0005-0000-0000-000047060000}"/>
    <cellStyle name="20% - Accent1 3 5 4 3" xfId="33727" xr:uid="{00000000-0005-0000-0000-000048060000}"/>
    <cellStyle name="20% - Accent1 3 5 5" xfId="13458" xr:uid="{00000000-0005-0000-0000-000049060000}"/>
    <cellStyle name="20% - Accent1 3 5 5 2" xfId="32012" xr:uid="{00000000-0005-0000-0000-00004A060000}"/>
    <cellStyle name="20% - Accent1 3 5 6" xfId="26418" xr:uid="{00000000-0005-0000-0000-00004B060000}"/>
    <cellStyle name="20% - Accent1 3 5 7" xfId="34960" xr:uid="{00000000-0005-0000-0000-00004C060000}"/>
    <cellStyle name="20% - Accent1 3 6" xfId="29500" xr:uid="{00000000-0005-0000-0000-00004D060000}"/>
    <cellStyle name="20% - Accent1 3 6 2" xfId="27955" xr:uid="{00000000-0005-0000-0000-00004E060000}"/>
    <cellStyle name="20% - Accent1 3 6 2 2" xfId="18697" xr:uid="{00000000-0005-0000-0000-00004F060000}"/>
    <cellStyle name="20% - Accent1 3 6 2 2 2" xfId="24633" xr:uid="{00000000-0005-0000-0000-000050060000}"/>
    <cellStyle name="20% - Accent1 3 6 2 2 2 2" xfId="30100" xr:uid="{00000000-0005-0000-0000-000051060000}"/>
    <cellStyle name="20% - Accent1 3 6 2 2 3" xfId="32066" xr:uid="{00000000-0005-0000-0000-000052060000}"/>
    <cellStyle name="20% - Accent1 3 6 2 3" xfId="32062" xr:uid="{00000000-0005-0000-0000-000053060000}"/>
    <cellStyle name="20% - Accent1 3 6 2 3 2" xfId="24631" xr:uid="{00000000-0005-0000-0000-000054060000}"/>
    <cellStyle name="20% - Accent1 3 6 2 4" xfId="32049" xr:uid="{00000000-0005-0000-0000-000055060000}"/>
    <cellStyle name="20% - Accent1 3 6 3" xfId="32002" xr:uid="{00000000-0005-0000-0000-000056060000}"/>
    <cellStyle name="20% - Accent1 3 6 3 2" xfId="32045" xr:uid="{00000000-0005-0000-0000-000057060000}"/>
    <cellStyle name="20% - Accent1 3 6 3 2 2" xfId="26553" xr:uid="{00000000-0005-0000-0000-000058060000}"/>
    <cellStyle name="20% - Accent1 3 6 3 3" xfId="34231" xr:uid="{00000000-0005-0000-0000-000059060000}"/>
    <cellStyle name="20% - Accent1 3 6 4" xfId="29524" xr:uid="{00000000-0005-0000-0000-00005A060000}"/>
    <cellStyle name="20% - Accent1 3 6 4 2" xfId="32008" xr:uid="{00000000-0005-0000-0000-00005B060000}"/>
    <cellStyle name="20% - Accent1 3 6 5" xfId="29520" xr:uid="{00000000-0005-0000-0000-00005C060000}"/>
    <cellStyle name="20% - Accent1 3 6 6" xfId="35165" xr:uid="{00000000-0005-0000-0000-00005D060000}"/>
    <cellStyle name="20% - Accent1 3 7" xfId="32363" xr:uid="{00000000-0005-0000-0000-00005E060000}"/>
    <cellStyle name="20% - Accent1 3 7 2" xfId="31677" xr:uid="{00000000-0005-0000-0000-00005F060000}"/>
    <cellStyle name="20% - Accent1 3 7 2 2" xfId="31665" xr:uid="{00000000-0005-0000-0000-000060060000}"/>
    <cellStyle name="20% - Accent1 3 7 2 2 2" xfId="24613" xr:uid="{00000000-0005-0000-0000-000061060000}"/>
    <cellStyle name="20% - Accent1 3 7 2 3" xfId="33613" xr:uid="{00000000-0005-0000-0000-000062060000}"/>
    <cellStyle name="20% - Accent1 3 7 3" xfId="31659" xr:uid="{00000000-0005-0000-0000-000063060000}"/>
    <cellStyle name="20% - Accent1 3 7 3 2" xfId="33714" xr:uid="{00000000-0005-0000-0000-000064060000}"/>
    <cellStyle name="20% - Accent1 3 7 4" xfId="32433" xr:uid="{00000000-0005-0000-0000-000065060000}"/>
    <cellStyle name="20% - Accent1 3 7 5" xfId="35394" xr:uid="{00000000-0005-0000-0000-000066060000}"/>
    <cellStyle name="20% - Accent1 3 8" xfId="24960" xr:uid="{00000000-0005-0000-0000-000067060000}"/>
    <cellStyle name="20% - Accent1 3 8 2" xfId="31630" xr:uid="{00000000-0005-0000-0000-000068060000}"/>
    <cellStyle name="20% - Accent1 3 8 2 2" xfId="33525" xr:uid="{00000000-0005-0000-0000-000069060000}"/>
    <cellStyle name="20% - Accent1 3 8 3" xfId="29937" xr:uid="{00000000-0005-0000-0000-00006A060000}"/>
    <cellStyle name="20% - Accent1 3 8 4" xfId="36266" xr:uid="{00000000-0005-0000-0000-00006B060000}"/>
    <cellStyle name="20% - Accent1 3 9" xfId="8389" xr:uid="{00000000-0005-0000-0000-00006C060000}"/>
    <cellStyle name="20% - Accent1 3 9 2" xfId="32546" xr:uid="{00000000-0005-0000-0000-00006D060000}"/>
    <cellStyle name="20% - Accent1 3 9 3" xfId="36552" xr:uid="{00000000-0005-0000-0000-00006E060000}"/>
    <cellStyle name="20% - Accent1 30" xfId="35891" xr:uid="{00000000-0005-0000-0000-00006F060000}"/>
    <cellStyle name="20% - Accent1 30 2" xfId="37063" xr:uid="{00000000-0005-0000-0000-000070060000}"/>
    <cellStyle name="20% - Accent1 30 3" xfId="37958" xr:uid="{00000000-0005-0000-0000-000071060000}"/>
    <cellStyle name="20% - Accent1 31" xfId="35911" xr:uid="{00000000-0005-0000-0000-000072060000}"/>
    <cellStyle name="20% - Accent1 31 2" xfId="37082" xr:uid="{00000000-0005-0000-0000-000073060000}"/>
    <cellStyle name="20% - Accent1 31 3" xfId="37978" xr:uid="{00000000-0005-0000-0000-000074060000}"/>
    <cellStyle name="20% - Accent1 32" xfId="35931" xr:uid="{00000000-0005-0000-0000-000075060000}"/>
    <cellStyle name="20% - Accent1 32 2" xfId="37101" xr:uid="{00000000-0005-0000-0000-000076060000}"/>
    <cellStyle name="20% - Accent1 32 3" xfId="37998" xr:uid="{00000000-0005-0000-0000-000077060000}"/>
    <cellStyle name="20% - Accent1 33" xfId="35951" xr:uid="{00000000-0005-0000-0000-000078060000}"/>
    <cellStyle name="20% - Accent1 33 2" xfId="37120" xr:uid="{00000000-0005-0000-0000-000079060000}"/>
    <cellStyle name="20% - Accent1 33 3" xfId="38018" xr:uid="{00000000-0005-0000-0000-00007A060000}"/>
    <cellStyle name="20% - Accent1 34" xfId="35971" xr:uid="{00000000-0005-0000-0000-00007B060000}"/>
    <cellStyle name="20% - Accent1 34 2" xfId="37140" xr:uid="{00000000-0005-0000-0000-00007C060000}"/>
    <cellStyle name="20% - Accent1 34 3" xfId="38038" xr:uid="{00000000-0005-0000-0000-00007D060000}"/>
    <cellStyle name="20% - Accent1 35" xfId="35991" xr:uid="{00000000-0005-0000-0000-00007E060000}"/>
    <cellStyle name="20% - Accent1 35 2" xfId="37160" xr:uid="{00000000-0005-0000-0000-00007F060000}"/>
    <cellStyle name="20% - Accent1 35 3" xfId="38058" xr:uid="{00000000-0005-0000-0000-000080060000}"/>
    <cellStyle name="20% - Accent1 36" xfId="36011" xr:uid="{00000000-0005-0000-0000-000081060000}"/>
    <cellStyle name="20% - Accent1 36 2" xfId="37180" xr:uid="{00000000-0005-0000-0000-000082060000}"/>
    <cellStyle name="20% - Accent1 36 3" xfId="38078" xr:uid="{00000000-0005-0000-0000-000083060000}"/>
    <cellStyle name="20% - Accent1 37" xfId="36031" xr:uid="{00000000-0005-0000-0000-000084060000}"/>
    <cellStyle name="20% - Accent1 37 2" xfId="37200" xr:uid="{00000000-0005-0000-0000-000085060000}"/>
    <cellStyle name="20% - Accent1 37 3" xfId="38098" xr:uid="{00000000-0005-0000-0000-000086060000}"/>
    <cellStyle name="20% - Accent1 38" xfId="36051" xr:uid="{00000000-0005-0000-0000-000087060000}"/>
    <cellStyle name="20% - Accent1 38 2" xfId="37220" xr:uid="{00000000-0005-0000-0000-000088060000}"/>
    <cellStyle name="20% - Accent1 38 3" xfId="38118" xr:uid="{00000000-0005-0000-0000-000089060000}"/>
    <cellStyle name="20% - Accent1 39" xfId="36071" xr:uid="{00000000-0005-0000-0000-00008A060000}"/>
    <cellStyle name="20% - Accent1 39 2" xfId="37240" xr:uid="{00000000-0005-0000-0000-00008B060000}"/>
    <cellStyle name="20% - Accent1 39 3" xfId="38138" xr:uid="{00000000-0005-0000-0000-00008C060000}"/>
    <cellStyle name="20% - Accent1 4" xfId="116" xr:uid="{00000000-0005-0000-0000-00008D060000}"/>
    <cellStyle name="20% - Accent1 4 10" xfId="34470" xr:uid="{00000000-0005-0000-0000-00008E060000}"/>
    <cellStyle name="20% - Accent1 4 11" xfId="5972" xr:uid="{00000000-0005-0000-0000-00008F060000}"/>
    <cellStyle name="20% - Accent1 4 2" xfId="239" xr:uid="{00000000-0005-0000-0000-000090060000}"/>
    <cellStyle name="20% - Accent1 4 2 10" xfId="19753" xr:uid="{00000000-0005-0000-0000-000091060000}"/>
    <cellStyle name="20% - Accent1 4 2 2" xfId="27636" xr:uid="{00000000-0005-0000-0000-000092060000}"/>
    <cellStyle name="20% - Accent1 4 2 2 2" xfId="25368" xr:uid="{00000000-0005-0000-0000-000093060000}"/>
    <cellStyle name="20% - Accent1 4 2 2 2 2" xfId="13640" xr:uid="{00000000-0005-0000-0000-000094060000}"/>
    <cellStyle name="20% - Accent1 4 2 2 2 2 2" xfId="13890" xr:uid="{00000000-0005-0000-0000-000095060000}"/>
    <cellStyle name="20% - Accent1 4 2 2 2 2 2 2" xfId="25033" xr:uid="{00000000-0005-0000-0000-000096060000}"/>
    <cellStyle name="20% - Accent1 4 2 2 2 2 2 2 2" xfId="25952" xr:uid="{00000000-0005-0000-0000-000097060000}"/>
    <cellStyle name="20% - Accent1 4 2 2 2 2 2 2 2 2" xfId="29568" xr:uid="{00000000-0005-0000-0000-000098060000}"/>
    <cellStyle name="20% - Accent1 4 2 2 2 2 2 2 3" xfId="22481" xr:uid="{00000000-0005-0000-0000-000099060000}"/>
    <cellStyle name="20% - Accent1 4 2 2 2 2 2 3" xfId="7403" xr:uid="{00000000-0005-0000-0000-00009A060000}"/>
    <cellStyle name="20% - Accent1 4 2 2 2 2 2 3 2" xfId="32014" xr:uid="{00000000-0005-0000-0000-00009B060000}"/>
    <cellStyle name="20% - Accent1 4 2 2 2 2 2 4" xfId="9928" xr:uid="{00000000-0005-0000-0000-00009C060000}"/>
    <cellStyle name="20% - Accent1 4 2 2 2 2 3" xfId="24013" xr:uid="{00000000-0005-0000-0000-00009D060000}"/>
    <cellStyle name="20% - Accent1 4 2 2 2 2 3 2" xfId="24963" xr:uid="{00000000-0005-0000-0000-00009E060000}"/>
    <cellStyle name="20% - Accent1 4 2 2 2 2 3 2 2" xfId="32009" xr:uid="{00000000-0005-0000-0000-00009F060000}"/>
    <cellStyle name="20% - Accent1 4 2 2 2 2 3 3" xfId="7396" xr:uid="{00000000-0005-0000-0000-0000A0060000}"/>
    <cellStyle name="20% - Accent1 4 2 2 2 2 4" xfId="7854" xr:uid="{00000000-0005-0000-0000-0000A1060000}"/>
    <cellStyle name="20% - Accent1 4 2 2 2 2 4 2" xfId="26355" xr:uid="{00000000-0005-0000-0000-0000A2060000}"/>
    <cellStyle name="20% - Accent1 4 2 2 2 2 5" xfId="28634" xr:uid="{00000000-0005-0000-0000-0000A3060000}"/>
    <cellStyle name="20% - Accent1 4 2 2 2 3" xfId="5488" xr:uid="{00000000-0005-0000-0000-0000A4060000}"/>
    <cellStyle name="20% - Accent1 4 2 2 2 3 2" xfId="23652" xr:uid="{00000000-0005-0000-0000-0000A5060000}"/>
    <cellStyle name="20% - Accent1 4 2 2 2 3 2 2" xfId="24952" xr:uid="{00000000-0005-0000-0000-0000A6060000}"/>
    <cellStyle name="20% - Accent1 4 2 2 2 3 2 2 2" xfId="33640" xr:uid="{00000000-0005-0000-0000-0000A7060000}"/>
    <cellStyle name="20% - Accent1 4 2 2 2 3 2 3" xfId="7386" xr:uid="{00000000-0005-0000-0000-0000A8060000}"/>
    <cellStyle name="20% - Accent1 4 2 2 2 3 3" xfId="32578" xr:uid="{00000000-0005-0000-0000-0000A9060000}"/>
    <cellStyle name="20% - Accent1 4 2 2 2 3 3 2" xfId="31783" xr:uid="{00000000-0005-0000-0000-0000AA060000}"/>
    <cellStyle name="20% - Accent1 4 2 2 2 3 4" xfId="7847" xr:uid="{00000000-0005-0000-0000-0000AB060000}"/>
    <cellStyle name="20% - Accent1 4 2 2 2 4" xfId="32568" xr:uid="{00000000-0005-0000-0000-0000AC060000}"/>
    <cellStyle name="20% - Accent1 4 2 2 2 4 2" xfId="34213" xr:uid="{00000000-0005-0000-0000-0000AD060000}"/>
    <cellStyle name="20% - Accent1 4 2 2 2 4 2 2" xfId="24813" xr:uid="{00000000-0005-0000-0000-0000AE060000}"/>
    <cellStyle name="20% - Accent1 4 2 2 2 4 3" xfId="33503" xr:uid="{00000000-0005-0000-0000-0000AF060000}"/>
    <cellStyle name="20% - Accent1 4 2 2 2 5" xfId="32563" xr:uid="{00000000-0005-0000-0000-0000B0060000}"/>
    <cellStyle name="20% - Accent1 4 2 2 2 5 2" xfId="33691" xr:uid="{00000000-0005-0000-0000-0000B1060000}"/>
    <cellStyle name="20% - Accent1 4 2 2 2 6" xfId="25126" xr:uid="{00000000-0005-0000-0000-0000B2060000}"/>
    <cellStyle name="20% - Accent1 4 2 2 3" xfId="31997" xr:uid="{00000000-0005-0000-0000-0000B3060000}"/>
    <cellStyle name="20% - Accent1 4 2 2 3 2" xfId="10793" xr:uid="{00000000-0005-0000-0000-0000B4060000}"/>
    <cellStyle name="20% - Accent1 4 2 2 3 2 2" xfId="31773" xr:uid="{00000000-0005-0000-0000-0000B5060000}"/>
    <cellStyle name="20% - Accent1 4 2 2 3 2 2 2" xfId="29459" xr:uid="{00000000-0005-0000-0000-0000B6060000}"/>
    <cellStyle name="20% - Accent1 4 2 2 3 2 2 2 2" xfId="19563" xr:uid="{00000000-0005-0000-0000-0000B7060000}"/>
    <cellStyle name="20% - Accent1 4 2 2 3 2 2 3" xfId="7242" xr:uid="{00000000-0005-0000-0000-0000B8060000}"/>
    <cellStyle name="20% - Accent1 4 2 2 3 2 3" xfId="33562" xr:uid="{00000000-0005-0000-0000-0000B9060000}"/>
    <cellStyle name="20% - Accent1 4 2 2 3 2 3 2" xfId="29305" xr:uid="{00000000-0005-0000-0000-0000BA060000}"/>
    <cellStyle name="20% - Accent1 4 2 2 3 2 4" xfId="7842" xr:uid="{00000000-0005-0000-0000-0000BB060000}"/>
    <cellStyle name="20% - Accent1 4 2 2 3 3" xfId="34079" xr:uid="{00000000-0005-0000-0000-0000BC060000}"/>
    <cellStyle name="20% - Accent1 4 2 2 3 3 2" xfId="32492" xr:uid="{00000000-0005-0000-0000-0000BD060000}"/>
    <cellStyle name="20% - Accent1 4 2 2 3 3 2 2" xfId="25396" xr:uid="{00000000-0005-0000-0000-0000BE060000}"/>
    <cellStyle name="20% - Accent1 4 2 2 3 3 3" xfId="31987" xr:uid="{00000000-0005-0000-0000-0000BF060000}"/>
    <cellStyle name="20% - Accent1 4 2 2 3 4" xfId="33114" xr:uid="{00000000-0005-0000-0000-0000C0060000}"/>
    <cellStyle name="20% - Accent1 4 2 2 3 4 2" xfId="7722" xr:uid="{00000000-0005-0000-0000-0000C1060000}"/>
    <cellStyle name="20% - Accent1 4 2 2 3 5" xfId="28338" xr:uid="{00000000-0005-0000-0000-0000C2060000}"/>
    <cellStyle name="20% - Accent1 4 2 2 4" xfId="31984" xr:uid="{00000000-0005-0000-0000-0000C3060000}"/>
    <cellStyle name="20% - Accent1 4 2 2 4 2" xfId="21881" xr:uid="{00000000-0005-0000-0000-0000C4060000}"/>
    <cellStyle name="20% - Accent1 4 2 2 4 2 2" xfId="31424" xr:uid="{00000000-0005-0000-0000-0000C5060000}"/>
    <cellStyle name="20% - Accent1 4 2 2 4 2 2 2" xfId="31974" xr:uid="{00000000-0005-0000-0000-0000C6060000}"/>
    <cellStyle name="20% - Accent1 4 2 2 4 2 3" xfId="30688" xr:uid="{00000000-0005-0000-0000-0000C7060000}"/>
    <cellStyle name="20% - Accent1 4 2 2 4 3" xfId="32461" xr:uid="{00000000-0005-0000-0000-0000C8060000}"/>
    <cellStyle name="20% - Accent1 4 2 2 4 3 2" xfId="31967" xr:uid="{00000000-0005-0000-0000-0000C9060000}"/>
    <cellStyle name="20% - Accent1 4 2 2 4 4" xfId="7719" xr:uid="{00000000-0005-0000-0000-0000CA060000}"/>
    <cellStyle name="20% - Accent1 4 2 2 5" xfId="31964" xr:uid="{00000000-0005-0000-0000-0000CB060000}"/>
    <cellStyle name="20% - Accent1 4 2 2 5 2" xfId="32442" xr:uid="{00000000-0005-0000-0000-0000CC060000}"/>
    <cellStyle name="20% - Accent1 4 2 2 5 2 2" xfId="15219" xr:uid="{00000000-0005-0000-0000-0000CD060000}"/>
    <cellStyle name="20% - Accent1 4 2 2 5 3" xfId="31956" xr:uid="{00000000-0005-0000-0000-0000CE060000}"/>
    <cellStyle name="20% - Accent1 4 2 2 6" xfId="31940" xr:uid="{00000000-0005-0000-0000-0000CF060000}"/>
    <cellStyle name="20% - Accent1 4 2 2 6 2" xfId="31929" xr:uid="{00000000-0005-0000-0000-0000D0060000}"/>
    <cellStyle name="20% - Accent1 4 2 2 7" xfId="31041" xr:uid="{00000000-0005-0000-0000-0000D1060000}"/>
    <cellStyle name="20% - Accent1 4 2 3" xfId="13031" xr:uid="{00000000-0005-0000-0000-0000D2060000}"/>
    <cellStyle name="20% - Accent1 4 2 3 2" xfId="31912" xr:uid="{00000000-0005-0000-0000-0000D3060000}"/>
    <cellStyle name="20% - Accent1 4 2 3 2 2" xfId="5486" xr:uid="{00000000-0005-0000-0000-0000D4060000}"/>
    <cellStyle name="20% - Accent1 4 2 3 2 2 2" xfId="31748" xr:uid="{00000000-0005-0000-0000-0000D5060000}"/>
    <cellStyle name="20% - Accent1 4 2 3 2 2 2 2" xfId="24850" xr:uid="{00000000-0005-0000-0000-0000D6060000}"/>
    <cellStyle name="20% - Accent1 4 2 3 2 2 2 2 2" xfId="29668" xr:uid="{00000000-0005-0000-0000-0000D7060000}"/>
    <cellStyle name="20% - Accent1 4 2 3 2 2 2 3" xfId="29199" xr:uid="{00000000-0005-0000-0000-0000D8060000}"/>
    <cellStyle name="20% - Accent1 4 2 3 2 2 3" xfId="32352" xr:uid="{00000000-0005-0000-0000-0000D9060000}"/>
    <cellStyle name="20% - Accent1 4 2 3 2 2 3 2" xfId="32668" xr:uid="{00000000-0005-0000-0000-0000DA060000}"/>
    <cellStyle name="20% - Accent1 4 2 3 2 2 4" xfId="13133" xr:uid="{00000000-0005-0000-0000-0000DB060000}"/>
    <cellStyle name="20% - Accent1 4 2 3 2 3" xfId="30328" xr:uid="{00000000-0005-0000-0000-0000DC060000}"/>
    <cellStyle name="20% - Accent1 4 2 3 2 3 2" xfId="28497" xr:uid="{00000000-0005-0000-0000-0000DD060000}"/>
    <cellStyle name="20% - Accent1 4 2 3 2 3 2 2" xfId="29782" xr:uid="{00000000-0005-0000-0000-0000DE060000}"/>
    <cellStyle name="20% - Accent1 4 2 3 2 3 3" xfId="28492" xr:uid="{00000000-0005-0000-0000-0000DF060000}"/>
    <cellStyle name="20% - Accent1 4 2 3 2 4" xfId="30326" xr:uid="{00000000-0005-0000-0000-0000E0060000}"/>
    <cellStyle name="20% - Accent1 4 2 3 2 4 2" xfId="28483" xr:uid="{00000000-0005-0000-0000-0000E1060000}"/>
    <cellStyle name="20% - Accent1 4 2 3 2 5" xfId="29514" xr:uid="{00000000-0005-0000-0000-0000E2060000}"/>
    <cellStyle name="20% - Accent1 4 2 3 3" xfId="31902" xr:uid="{00000000-0005-0000-0000-0000E3060000}"/>
    <cellStyle name="20% - Accent1 4 2 3 3 2" xfId="27531" xr:uid="{00000000-0005-0000-0000-0000E4060000}"/>
    <cellStyle name="20% - Accent1 4 2 3 3 2 2" xfId="32310" xr:uid="{00000000-0005-0000-0000-0000E5060000}"/>
    <cellStyle name="20% - Accent1 4 2 3 3 2 2 2" xfId="32875" xr:uid="{00000000-0005-0000-0000-0000E6060000}"/>
    <cellStyle name="20% - Accent1 4 2 3 3 2 3" xfId="31898" xr:uid="{00000000-0005-0000-0000-0000E7060000}"/>
    <cellStyle name="20% - Accent1 4 2 3 3 3" xfId="30322" xr:uid="{00000000-0005-0000-0000-0000E8060000}"/>
    <cellStyle name="20% - Accent1 4 2 3 3 3 2" xfId="28472" xr:uid="{00000000-0005-0000-0000-0000E9060000}"/>
    <cellStyle name="20% - Accent1 4 2 3 3 4" xfId="29495" xr:uid="{00000000-0005-0000-0000-0000EA060000}"/>
    <cellStyle name="20% - Accent1 4 2 3 4" xfId="25308" xr:uid="{00000000-0005-0000-0000-0000EB060000}"/>
    <cellStyle name="20% - Accent1 4 2 3 4 2" xfId="25179" xr:uid="{00000000-0005-0000-0000-0000EC060000}"/>
    <cellStyle name="20% - Accent1 4 2 3 4 2 2" xfId="31894" xr:uid="{00000000-0005-0000-0000-0000ED060000}"/>
    <cellStyle name="20% - Accent1 4 2 3 4 3" xfId="29476" xr:uid="{00000000-0005-0000-0000-0000EE060000}"/>
    <cellStyle name="20% - Accent1 4 2 3 5" xfId="31893" xr:uid="{00000000-0005-0000-0000-0000EF060000}"/>
    <cellStyle name="20% - Accent1 4 2 3 5 2" xfId="29795" xr:uid="{00000000-0005-0000-0000-0000F0060000}"/>
    <cellStyle name="20% - Accent1 4 2 3 6" xfId="26124" xr:uid="{00000000-0005-0000-0000-0000F1060000}"/>
    <cellStyle name="20% - Accent1 4 2 4" xfId="32993" xr:uid="{00000000-0005-0000-0000-0000F2060000}"/>
    <cellStyle name="20% - Accent1 4 2 4 2" xfId="23938" xr:uid="{00000000-0005-0000-0000-0000F3060000}"/>
    <cellStyle name="20% - Accent1 4 2 4 2 2" xfId="32203" xr:uid="{00000000-0005-0000-0000-0000F4060000}"/>
    <cellStyle name="20% - Accent1 4 2 4 2 2 2" xfId="30447" xr:uid="{00000000-0005-0000-0000-0000F5060000}"/>
    <cellStyle name="20% - Accent1 4 2 4 2 2 2 2" xfId="21041" xr:uid="{00000000-0005-0000-0000-0000F6060000}"/>
    <cellStyle name="20% - Accent1 4 2 4 2 2 3" xfId="30426" xr:uid="{00000000-0005-0000-0000-0000F7060000}"/>
    <cellStyle name="20% - Accent1 4 2 4 2 3" xfId="30193" xr:uid="{00000000-0005-0000-0000-0000F8060000}"/>
    <cellStyle name="20% - Accent1 4 2 4 2 3 2" xfId="21424" xr:uid="{00000000-0005-0000-0000-0000F9060000}"/>
    <cellStyle name="20% - Accent1 4 2 4 2 4" xfId="26412" xr:uid="{00000000-0005-0000-0000-0000FA060000}"/>
    <cellStyle name="20% - Accent1 4 2 4 3" xfId="23934" xr:uid="{00000000-0005-0000-0000-0000FB060000}"/>
    <cellStyle name="20% - Accent1 4 2 4 3 2" xfId="8851" xr:uid="{00000000-0005-0000-0000-0000FC060000}"/>
    <cellStyle name="20% - Accent1 4 2 4 3 2 2" xfId="10558" xr:uid="{00000000-0005-0000-0000-0000FD060000}"/>
    <cellStyle name="20% - Accent1 4 2 4 3 3" xfId="8779" xr:uid="{00000000-0005-0000-0000-0000FE060000}"/>
    <cellStyle name="20% - Accent1 4 2 4 4" xfId="31853" xr:uid="{00000000-0005-0000-0000-0000FF060000}"/>
    <cellStyle name="20% - Accent1 4 2 4 4 2" xfId="8636" xr:uid="{00000000-0005-0000-0000-000000070000}"/>
    <cellStyle name="20% - Accent1 4 2 4 5" xfId="34405" xr:uid="{00000000-0005-0000-0000-000001070000}"/>
    <cellStyle name="20% - Accent1 4 2 5" xfId="32983" xr:uid="{00000000-0005-0000-0000-000002070000}"/>
    <cellStyle name="20% - Accent1 4 2 5 2" xfId="28120" xr:uid="{00000000-0005-0000-0000-000003070000}"/>
    <cellStyle name="20% - Accent1 4 2 5 2 2" xfId="31973" xr:uid="{00000000-0005-0000-0000-000004070000}"/>
    <cellStyle name="20% - Accent1 4 2 5 2 2 2" xfId="22191" xr:uid="{00000000-0005-0000-0000-000005070000}"/>
    <cellStyle name="20% - Accent1 4 2 5 2 3" xfId="30184" xr:uid="{00000000-0005-0000-0000-000006070000}"/>
    <cellStyle name="20% - Accent1 4 2 5 3" xfId="25614" xr:uid="{00000000-0005-0000-0000-000007070000}"/>
    <cellStyle name="20% - Accent1 4 2 5 3 2" xfId="8360" xr:uid="{00000000-0005-0000-0000-000008070000}"/>
    <cellStyle name="20% - Accent1 4 2 5 4" xfId="27426" xr:uid="{00000000-0005-0000-0000-000009070000}"/>
    <cellStyle name="20% - Accent1 4 2 6" xfId="23932" xr:uid="{00000000-0005-0000-0000-00000A070000}"/>
    <cellStyle name="20% - Accent1 4 2 6 2" xfId="33439" xr:uid="{00000000-0005-0000-0000-00000B070000}"/>
    <cellStyle name="20% - Accent1 4 2 6 2 2" xfId="31806" xr:uid="{00000000-0005-0000-0000-00000C070000}"/>
    <cellStyle name="20% - Accent1 4 2 6 3" xfId="33422" xr:uid="{00000000-0005-0000-0000-00000D070000}"/>
    <cellStyle name="20% - Accent1 4 2 7" xfId="33407" xr:uid="{00000000-0005-0000-0000-00000E070000}"/>
    <cellStyle name="20% - Accent1 4 2 7 2" xfId="20165" xr:uid="{00000000-0005-0000-0000-00000F070000}"/>
    <cellStyle name="20% - Accent1 4 2 8" xfId="31804" xr:uid="{00000000-0005-0000-0000-000010070000}"/>
    <cellStyle name="20% - Accent1 4 2 9" xfId="34562" xr:uid="{00000000-0005-0000-0000-000011070000}"/>
    <cellStyle name="20% - Accent1 4 3" xfId="19746" xr:uid="{00000000-0005-0000-0000-000012070000}"/>
    <cellStyle name="20% - Accent1 4 3 2" xfId="31794" xr:uid="{00000000-0005-0000-0000-000013070000}"/>
    <cellStyle name="20% - Accent1 4 3 2 2" xfId="31066" xr:uid="{00000000-0005-0000-0000-000014070000}"/>
    <cellStyle name="20% - Accent1 4 3 2 2 2" xfId="5464" xr:uid="{00000000-0005-0000-0000-000015070000}"/>
    <cellStyle name="20% - Accent1 4 3 2 2 2 2" xfId="27229" xr:uid="{00000000-0005-0000-0000-000016070000}"/>
    <cellStyle name="20% - Accent1 4 3 2 2 2 2 2" xfId="25523" xr:uid="{00000000-0005-0000-0000-000017070000}"/>
    <cellStyle name="20% - Accent1 4 3 2 2 2 2 2 2" xfId="20068" xr:uid="{00000000-0005-0000-0000-000018070000}"/>
    <cellStyle name="20% - Accent1 4 3 2 2 2 2 3" xfId="25520" xr:uid="{00000000-0005-0000-0000-000019070000}"/>
    <cellStyle name="20% - Accent1 4 3 2 2 2 3" xfId="31951" xr:uid="{00000000-0005-0000-0000-00001A070000}"/>
    <cellStyle name="20% - Accent1 4 3 2 2 2 3 2" xfId="25514" xr:uid="{00000000-0005-0000-0000-00001B070000}"/>
    <cellStyle name="20% - Accent1 4 3 2 2 2 4" xfId="28502" xr:uid="{00000000-0005-0000-0000-00001C070000}"/>
    <cellStyle name="20% - Accent1 4 3 2 2 3" xfId="31935" xr:uid="{00000000-0005-0000-0000-00001D070000}"/>
    <cellStyle name="20% - Accent1 4 3 2 2 3 2" xfId="31923" xr:uid="{00000000-0005-0000-0000-00001E070000}"/>
    <cellStyle name="20% - Accent1 4 3 2 2 3 2 2" xfId="26743" xr:uid="{00000000-0005-0000-0000-00001F070000}"/>
    <cellStyle name="20% - Accent1 4 3 2 2 3 3" xfId="31772" xr:uid="{00000000-0005-0000-0000-000020070000}"/>
    <cellStyle name="20% - Accent1 4 3 2 2 4" xfId="34302" xr:uid="{00000000-0005-0000-0000-000021070000}"/>
    <cellStyle name="20% - Accent1 4 3 2 2 4 2" xfId="31764" xr:uid="{00000000-0005-0000-0000-000022070000}"/>
    <cellStyle name="20% - Accent1 4 3 2 2 5" xfId="22858" xr:uid="{00000000-0005-0000-0000-000023070000}"/>
    <cellStyle name="20% - Accent1 4 3 2 3" xfId="22161" xr:uid="{00000000-0005-0000-0000-000024070000}"/>
    <cellStyle name="20% - Accent1 4 3 2 3 2" xfId="31891" xr:uid="{00000000-0005-0000-0000-000025070000}"/>
    <cellStyle name="20% - Accent1 4 3 2 3 2 2" xfId="31887" xr:uid="{00000000-0005-0000-0000-000026070000}"/>
    <cellStyle name="20% - Accent1 4 3 2 3 2 2 2" xfId="25224" xr:uid="{00000000-0005-0000-0000-000027070000}"/>
    <cellStyle name="20% - Accent1 4 3 2 3 2 3" xfId="31747" xr:uid="{00000000-0005-0000-0000-000028070000}"/>
    <cellStyle name="20% - Accent1 4 3 2 3 3" xfId="31879" xr:uid="{00000000-0005-0000-0000-000029070000}"/>
    <cellStyle name="20% - Accent1 4 3 2 3 3 2" xfId="31741" xr:uid="{00000000-0005-0000-0000-00002A070000}"/>
    <cellStyle name="20% - Accent1 4 3 2 3 4" xfId="22362" xr:uid="{00000000-0005-0000-0000-00002B070000}"/>
    <cellStyle name="20% - Accent1 4 3 2 4" xfId="31733" xr:uid="{00000000-0005-0000-0000-00002C070000}"/>
    <cellStyle name="20% - Accent1 4 3 2 4 2" xfId="19711" xr:uid="{00000000-0005-0000-0000-00002D070000}"/>
    <cellStyle name="20% - Accent1 4 3 2 4 2 2" xfId="32770" xr:uid="{00000000-0005-0000-0000-00002E070000}"/>
    <cellStyle name="20% - Accent1 4 3 2 4 3" xfId="31732" xr:uid="{00000000-0005-0000-0000-00002F070000}"/>
    <cellStyle name="20% - Accent1 4 3 2 5" xfId="31727" xr:uid="{00000000-0005-0000-0000-000030070000}"/>
    <cellStyle name="20% - Accent1 4 3 2 5 2" xfId="33888" xr:uid="{00000000-0005-0000-0000-000031070000}"/>
    <cellStyle name="20% - Accent1 4 3 2 6" xfId="31723" xr:uid="{00000000-0005-0000-0000-000032070000}"/>
    <cellStyle name="20% - Accent1 4 3 3" xfId="31717" xr:uid="{00000000-0005-0000-0000-000033070000}"/>
    <cellStyle name="20% - Accent1 4 3 3 2" xfId="31052" xr:uid="{00000000-0005-0000-0000-000034070000}"/>
    <cellStyle name="20% - Accent1 4 3 3 2 2" xfId="31725" xr:uid="{00000000-0005-0000-0000-000035070000}"/>
    <cellStyle name="20% - Accent1 4 3 3 2 2 2" xfId="33883" xr:uid="{00000000-0005-0000-0000-000036070000}"/>
    <cellStyle name="20% - Accent1 4 3 3 2 2 2 2" xfId="26442" xr:uid="{00000000-0005-0000-0000-000037070000}"/>
    <cellStyle name="20% - Accent1 4 3 3 2 2 3" xfId="32927" xr:uid="{00000000-0005-0000-0000-000038070000}"/>
    <cellStyle name="20% - Accent1 4 3 3 2 3" xfId="30147" xr:uid="{00000000-0005-0000-0000-000039070000}"/>
    <cellStyle name="20% - Accent1 4 3 3 2 3 2" xfId="32890" xr:uid="{00000000-0005-0000-0000-00003A070000}"/>
    <cellStyle name="20% - Accent1 4 3 3 2 4" xfId="29331" xr:uid="{00000000-0005-0000-0000-00003B070000}"/>
    <cellStyle name="20% - Accent1 4 3 3 3" xfId="32896" xr:uid="{00000000-0005-0000-0000-00003C070000}"/>
    <cellStyle name="20% - Accent1 4 3 3 3 2" xfId="31709" xr:uid="{00000000-0005-0000-0000-00003D070000}"/>
    <cellStyle name="20% - Accent1 4 3 3 3 2 2" xfId="32500" xr:uid="{00000000-0005-0000-0000-00003E070000}"/>
    <cellStyle name="20% - Accent1 4 3 3 3 3" xfId="29316" xr:uid="{00000000-0005-0000-0000-00003F070000}"/>
    <cellStyle name="20% - Accent1 4 3 3 4" xfId="31707" xr:uid="{00000000-0005-0000-0000-000040070000}"/>
    <cellStyle name="20% - Accent1 4 3 3 4 2" xfId="34206" xr:uid="{00000000-0005-0000-0000-000041070000}"/>
    <cellStyle name="20% - Accent1 4 3 3 5" xfId="28826" xr:uid="{00000000-0005-0000-0000-000042070000}"/>
    <cellStyle name="20% - Accent1 4 3 4" xfId="32966" xr:uid="{00000000-0005-0000-0000-000043070000}"/>
    <cellStyle name="20% - Accent1 4 3 4 2" xfId="23928" xr:uid="{00000000-0005-0000-0000-000044070000}"/>
    <cellStyle name="20% - Accent1 4 3 4 2 2" xfId="32385" xr:uid="{00000000-0005-0000-0000-000045070000}"/>
    <cellStyle name="20% - Accent1 4 3 4 2 2 2" xfId="32061" xr:uid="{00000000-0005-0000-0000-000046070000}"/>
    <cellStyle name="20% - Accent1 4 3 4 2 3" xfId="29270" xr:uid="{00000000-0005-0000-0000-000047070000}"/>
    <cellStyle name="20% - Accent1 4 3 4 3" xfId="25604" xr:uid="{00000000-0005-0000-0000-000048070000}"/>
    <cellStyle name="20% - Accent1 4 3 4 3 2" xfId="7831" xr:uid="{00000000-0005-0000-0000-000049070000}"/>
    <cellStyle name="20% - Accent1 4 3 4 4" xfId="34243" xr:uid="{00000000-0005-0000-0000-00004A070000}"/>
    <cellStyle name="20% - Accent1 4 3 5" xfId="13450" xr:uid="{00000000-0005-0000-0000-00004B070000}"/>
    <cellStyle name="20% - Accent1 4 3 5 2" xfId="34186" xr:uid="{00000000-0005-0000-0000-00004C070000}"/>
    <cellStyle name="20% - Accent1 4 3 5 2 2" xfId="33768" xr:uid="{00000000-0005-0000-0000-00004D070000}"/>
    <cellStyle name="20% - Accent1 4 3 5 3" xfId="33373" xr:uid="{00000000-0005-0000-0000-00004E070000}"/>
    <cellStyle name="20% - Accent1 4 3 6" xfId="32167" xr:uid="{00000000-0005-0000-0000-00004F070000}"/>
    <cellStyle name="20% - Accent1 4 3 6 2" xfId="33589" xr:uid="{00000000-0005-0000-0000-000050070000}"/>
    <cellStyle name="20% - Accent1 4 3 7" xfId="22983" xr:uid="{00000000-0005-0000-0000-000051070000}"/>
    <cellStyle name="20% - Accent1 4 3 8" xfId="34783" xr:uid="{00000000-0005-0000-0000-000052070000}"/>
    <cellStyle name="20% - Accent1 4 4" xfId="31706" xr:uid="{00000000-0005-0000-0000-000053070000}"/>
    <cellStyle name="20% - Accent1 4 4 2" xfId="31705" xr:uid="{00000000-0005-0000-0000-000054070000}"/>
    <cellStyle name="20% - Accent1 4 4 2 2" xfId="31046" xr:uid="{00000000-0005-0000-0000-000055070000}"/>
    <cellStyle name="20% - Accent1 4 4 2 2 2" xfId="31703" xr:uid="{00000000-0005-0000-0000-000056070000}"/>
    <cellStyle name="20% - Accent1 4 4 2 2 2 2" xfId="24434" xr:uid="{00000000-0005-0000-0000-000057070000}"/>
    <cellStyle name="20% - Accent1 4 4 2 2 2 2 2" xfId="19854" xr:uid="{00000000-0005-0000-0000-000058070000}"/>
    <cellStyle name="20% - Accent1 4 4 2 2 2 3" xfId="31681" xr:uid="{00000000-0005-0000-0000-000059070000}"/>
    <cellStyle name="20% - Accent1 4 4 2 2 3" xfId="31678" xr:uid="{00000000-0005-0000-0000-00005A070000}"/>
    <cellStyle name="20% - Accent1 4 4 2 2 3 2" xfId="31666" xr:uid="{00000000-0005-0000-0000-00005B070000}"/>
    <cellStyle name="20% - Accent1 4 4 2 2 4" xfId="31660" xr:uid="{00000000-0005-0000-0000-00005C070000}"/>
    <cellStyle name="20% - Accent1 4 4 2 3" xfId="31653" xr:uid="{00000000-0005-0000-0000-00005D070000}"/>
    <cellStyle name="20% - Accent1 4 4 2 3 2" xfId="31645" xr:uid="{00000000-0005-0000-0000-00005E070000}"/>
    <cellStyle name="20% - Accent1 4 4 2 3 2 2" xfId="24979" xr:uid="{00000000-0005-0000-0000-00005F070000}"/>
    <cellStyle name="20% - Accent1 4 4 2 3 3" xfId="31631" xr:uid="{00000000-0005-0000-0000-000060070000}"/>
    <cellStyle name="20% - Accent1 4 4 2 4" xfId="28783" xr:uid="{00000000-0005-0000-0000-000061070000}"/>
    <cellStyle name="20% - Accent1 4 4 2 4 2" xfId="31625" xr:uid="{00000000-0005-0000-0000-000062070000}"/>
    <cellStyle name="20% - Accent1 4 4 2 5" xfId="32381" xr:uid="{00000000-0005-0000-0000-000063070000}"/>
    <cellStyle name="20% - Accent1 4 4 3" xfId="26465" xr:uid="{00000000-0005-0000-0000-000064070000}"/>
    <cellStyle name="20% - Accent1 4 4 3 2" xfId="33013" xr:uid="{00000000-0005-0000-0000-000065070000}"/>
    <cellStyle name="20% - Accent1 4 4 3 2 2" xfId="25594" xr:uid="{00000000-0005-0000-0000-000066070000}"/>
    <cellStyle name="20% - Accent1 4 4 3 2 2 2" xfId="31606" xr:uid="{00000000-0005-0000-0000-000067070000}"/>
    <cellStyle name="20% - Accent1 4 4 3 2 3" xfId="25488" xr:uid="{00000000-0005-0000-0000-000068070000}"/>
    <cellStyle name="20% - Accent1 4 4 3 3" xfId="31597" xr:uid="{00000000-0005-0000-0000-000069070000}"/>
    <cellStyle name="20% - Accent1 4 4 3 3 2" xfId="27611" xr:uid="{00000000-0005-0000-0000-00006A070000}"/>
    <cellStyle name="20% - Accent1 4 4 3 4" xfId="31593" xr:uid="{00000000-0005-0000-0000-00006B070000}"/>
    <cellStyle name="20% - Accent1 4 4 4" xfId="23922" xr:uid="{00000000-0005-0000-0000-00006C070000}"/>
    <cellStyle name="20% - Accent1 4 4 4 2" xfId="34091" xr:uid="{00000000-0005-0000-0000-00006D070000}"/>
    <cellStyle name="20% - Accent1 4 4 4 2 2" xfId="17898" xr:uid="{00000000-0005-0000-0000-00006E070000}"/>
    <cellStyle name="20% - Accent1 4 4 4 3" xfId="34176" xr:uid="{00000000-0005-0000-0000-00006F070000}"/>
    <cellStyle name="20% - Accent1 4 4 5" xfId="13443" xr:uid="{00000000-0005-0000-0000-000070070000}"/>
    <cellStyle name="20% - Accent1 4 4 5 2" xfId="33514" xr:uid="{00000000-0005-0000-0000-000071070000}"/>
    <cellStyle name="20% - Accent1 4 4 6" xfId="30205" xr:uid="{00000000-0005-0000-0000-000072070000}"/>
    <cellStyle name="20% - Accent1 4 4 7" xfId="34979" xr:uid="{00000000-0005-0000-0000-000073070000}"/>
    <cellStyle name="20% - Accent1 4 5" xfId="29487" xr:uid="{00000000-0005-0000-0000-000074070000}"/>
    <cellStyle name="20% - Accent1 4 5 2" xfId="29536" xr:uid="{00000000-0005-0000-0000-000075070000}"/>
    <cellStyle name="20% - Accent1 4 5 2 2" xfId="31587" xr:uid="{00000000-0005-0000-0000-000076070000}"/>
    <cellStyle name="20% - Accent1 4 5 2 2 2" xfId="31584" xr:uid="{00000000-0005-0000-0000-000077070000}"/>
    <cellStyle name="20% - Accent1 4 5 2 2 2 2" xfId="21630" xr:uid="{00000000-0005-0000-0000-000078070000}"/>
    <cellStyle name="20% - Accent1 4 5 2 2 3" xfId="17958" xr:uid="{00000000-0005-0000-0000-000079070000}"/>
    <cellStyle name="20% - Accent1 4 5 2 3" xfId="31570" xr:uid="{00000000-0005-0000-0000-00007A070000}"/>
    <cellStyle name="20% - Accent1 4 5 2 3 2" xfId="30834" xr:uid="{00000000-0005-0000-0000-00007B070000}"/>
    <cellStyle name="20% - Accent1 4 5 2 4" xfId="31569" xr:uid="{00000000-0005-0000-0000-00007C070000}"/>
    <cellStyle name="20% - Accent1 4 5 3" xfId="31561" xr:uid="{00000000-0005-0000-0000-00007D070000}"/>
    <cellStyle name="20% - Accent1 4 5 3 2" xfId="31553" xr:uid="{00000000-0005-0000-0000-00007E070000}"/>
    <cellStyle name="20% - Accent1 4 5 3 2 2" xfId="28288" xr:uid="{00000000-0005-0000-0000-00007F070000}"/>
    <cellStyle name="20% - Accent1 4 5 3 3" xfId="31551" xr:uid="{00000000-0005-0000-0000-000080070000}"/>
    <cellStyle name="20% - Accent1 4 5 4" xfId="33905" xr:uid="{00000000-0005-0000-0000-000081070000}"/>
    <cellStyle name="20% - Accent1 4 5 4 2" xfId="32472" xr:uid="{00000000-0005-0000-0000-000082070000}"/>
    <cellStyle name="20% - Accent1 4 5 5" xfId="33311" xr:uid="{00000000-0005-0000-0000-000083070000}"/>
    <cellStyle name="20% - Accent1 4 5 6" xfId="35184" xr:uid="{00000000-0005-0000-0000-000084070000}"/>
    <cellStyle name="20% - Accent1 4 6" xfId="32354" xr:uid="{00000000-0005-0000-0000-000085070000}"/>
    <cellStyle name="20% - Accent1 4 6 2" xfId="31547" xr:uid="{00000000-0005-0000-0000-000086070000}"/>
    <cellStyle name="20% - Accent1 4 6 2 2" xfId="31543" xr:uid="{00000000-0005-0000-0000-000087070000}"/>
    <cellStyle name="20% - Accent1 4 6 2 2 2" xfId="24585" xr:uid="{00000000-0005-0000-0000-000088070000}"/>
    <cellStyle name="20% - Accent1 4 6 2 3" xfId="32954" xr:uid="{00000000-0005-0000-0000-000089070000}"/>
    <cellStyle name="20% - Accent1 4 6 3" xfId="31542" xr:uid="{00000000-0005-0000-0000-00008A070000}"/>
    <cellStyle name="20% - Accent1 4 6 3 2" xfId="31537" xr:uid="{00000000-0005-0000-0000-00008B070000}"/>
    <cellStyle name="20% - Accent1 4 6 4" xfId="28707" xr:uid="{00000000-0005-0000-0000-00008C070000}"/>
    <cellStyle name="20% - Accent1 4 6 5" xfId="35413" xr:uid="{00000000-0005-0000-0000-00008D070000}"/>
    <cellStyle name="20% - Accent1 4 7" xfId="24948" xr:uid="{00000000-0005-0000-0000-00008E070000}"/>
    <cellStyle name="20% - Accent1 4 7 2" xfId="25487" xr:uid="{00000000-0005-0000-0000-00008F070000}"/>
    <cellStyle name="20% - Accent1 4 7 2 2" xfId="21490" xr:uid="{00000000-0005-0000-0000-000090070000}"/>
    <cellStyle name="20% - Accent1 4 7 3" xfId="31535" xr:uid="{00000000-0005-0000-0000-000091070000}"/>
    <cellStyle name="20% - Accent1 4 7 4" xfId="36285" xr:uid="{00000000-0005-0000-0000-000092070000}"/>
    <cellStyle name="20% - Accent1 4 8" xfId="8378" xr:uid="{00000000-0005-0000-0000-000093070000}"/>
    <cellStyle name="20% - Accent1 4 8 2" xfId="31534" xr:uid="{00000000-0005-0000-0000-000094070000}"/>
    <cellStyle name="20% - Accent1 4 8 3" xfId="36571" xr:uid="{00000000-0005-0000-0000-000095070000}"/>
    <cellStyle name="20% - Accent1 4 9" xfId="17779" xr:uid="{00000000-0005-0000-0000-000096070000}"/>
    <cellStyle name="20% - Accent1 4 9 2" xfId="37456" xr:uid="{00000000-0005-0000-0000-000097070000}"/>
    <cellStyle name="20% - Accent1 40" xfId="36091" xr:uid="{00000000-0005-0000-0000-000098070000}"/>
    <cellStyle name="20% - Accent1 40 2" xfId="37260" xr:uid="{00000000-0005-0000-0000-000099070000}"/>
    <cellStyle name="20% - Accent1 40 3" xfId="38158" xr:uid="{00000000-0005-0000-0000-00009A070000}"/>
    <cellStyle name="20% - Accent1 41" xfId="36111" xr:uid="{00000000-0005-0000-0000-00009B070000}"/>
    <cellStyle name="20% - Accent1 41 2" xfId="37280" xr:uid="{00000000-0005-0000-0000-00009C070000}"/>
    <cellStyle name="20% - Accent1 41 3" xfId="38178" xr:uid="{00000000-0005-0000-0000-00009D070000}"/>
    <cellStyle name="20% - Accent1 42" xfId="36131" xr:uid="{00000000-0005-0000-0000-00009E070000}"/>
    <cellStyle name="20% - Accent1 42 2" xfId="37300" xr:uid="{00000000-0005-0000-0000-00009F070000}"/>
    <cellStyle name="20% - Accent1 42 3" xfId="38198" xr:uid="{00000000-0005-0000-0000-0000A0070000}"/>
    <cellStyle name="20% - Accent1 43" xfId="36151" xr:uid="{00000000-0005-0000-0000-0000A1070000}"/>
    <cellStyle name="20% - Accent1 43 2" xfId="37320" xr:uid="{00000000-0005-0000-0000-0000A2070000}"/>
    <cellStyle name="20% - Accent1 43 3" xfId="38218" xr:uid="{00000000-0005-0000-0000-0000A3070000}"/>
    <cellStyle name="20% - Accent1 44" xfId="36171" xr:uid="{00000000-0005-0000-0000-0000A4070000}"/>
    <cellStyle name="20% - Accent1 44 2" xfId="37340" xr:uid="{00000000-0005-0000-0000-0000A5070000}"/>
    <cellStyle name="20% - Accent1 44 3" xfId="38238" xr:uid="{00000000-0005-0000-0000-0000A6070000}"/>
    <cellStyle name="20% - Accent1 45" xfId="36191" xr:uid="{00000000-0005-0000-0000-0000A7070000}"/>
    <cellStyle name="20% - Accent1 45 2" xfId="37360" xr:uid="{00000000-0005-0000-0000-0000A8070000}"/>
    <cellStyle name="20% - Accent1 45 3" xfId="38258" xr:uid="{00000000-0005-0000-0000-0000A9070000}"/>
    <cellStyle name="20% - Accent1 46" xfId="36211" xr:uid="{00000000-0005-0000-0000-0000AA070000}"/>
    <cellStyle name="20% - Accent1 46 2" xfId="37378" xr:uid="{00000000-0005-0000-0000-0000AB070000}"/>
    <cellStyle name="20% - Accent1 46 3" xfId="38278" xr:uid="{00000000-0005-0000-0000-0000AC070000}"/>
    <cellStyle name="20% - Accent1 47" xfId="36512" xr:uid="{00000000-0005-0000-0000-0000AD070000}"/>
    <cellStyle name="20% - Accent1 48" xfId="37397" xr:uid="{00000000-0005-0000-0000-0000AE070000}"/>
    <cellStyle name="20% - Accent1 5" xfId="259" xr:uid="{00000000-0005-0000-0000-0000AF070000}"/>
    <cellStyle name="20% - Accent1 5 10" xfId="5970" xr:uid="{00000000-0005-0000-0000-0000B0070000}"/>
    <cellStyle name="20% - Accent1 5 2" xfId="19736" xr:uid="{00000000-0005-0000-0000-0000B1070000}"/>
    <cellStyle name="20% - Accent1 5 2 2" xfId="33105" xr:uid="{00000000-0005-0000-0000-0000B2070000}"/>
    <cellStyle name="20% - Accent1 5 2 2 2" xfId="21436" xr:uid="{00000000-0005-0000-0000-0000B3070000}"/>
    <cellStyle name="20% - Accent1 5 2 2 2 2" xfId="5402" xr:uid="{00000000-0005-0000-0000-0000B4070000}"/>
    <cellStyle name="20% - Accent1 5 2 2 2 2 2" xfId="28412" xr:uid="{00000000-0005-0000-0000-0000B5070000}"/>
    <cellStyle name="20% - Accent1 5 2 2 2 2 2 2" xfId="31528" xr:uid="{00000000-0005-0000-0000-0000B6070000}"/>
    <cellStyle name="20% - Accent1 5 2 2 2 2 2 2 2" xfId="23383" xr:uid="{00000000-0005-0000-0000-0000B7070000}"/>
    <cellStyle name="20% - Accent1 5 2 2 2 2 2 3" xfId="17644" xr:uid="{00000000-0005-0000-0000-0000B8070000}"/>
    <cellStyle name="20% - Accent1 5 2 2 2 2 3" xfId="23007" xr:uid="{00000000-0005-0000-0000-0000B9070000}"/>
    <cellStyle name="20% - Accent1 5 2 2 2 2 3 2" xfId="33866" xr:uid="{00000000-0005-0000-0000-0000BA070000}"/>
    <cellStyle name="20% - Accent1 5 2 2 2 2 4" xfId="9565" xr:uid="{00000000-0005-0000-0000-0000BB070000}"/>
    <cellStyle name="20% - Accent1 5 2 2 2 3" xfId="32038" xr:uid="{00000000-0005-0000-0000-0000BC070000}"/>
    <cellStyle name="20% - Accent1 5 2 2 2 3 2" xfId="27650" xr:uid="{00000000-0005-0000-0000-0000BD070000}"/>
    <cellStyle name="20% - Accent1 5 2 2 2 3 2 2" xfId="31524" xr:uid="{00000000-0005-0000-0000-0000BE070000}"/>
    <cellStyle name="20% - Accent1 5 2 2 2 3 3" xfId="33611" xr:uid="{00000000-0005-0000-0000-0000BF070000}"/>
    <cellStyle name="20% - Accent1 5 2 2 2 4" xfId="32436" xr:uid="{00000000-0005-0000-0000-0000C0070000}"/>
    <cellStyle name="20% - Accent1 5 2 2 2 4 2" xfId="11253" xr:uid="{00000000-0005-0000-0000-0000C1070000}"/>
    <cellStyle name="20% - Accent1 5 2 2 2 5" xfId="32431" xr:uid="{00000000-0005-0000-0000-0000C2070000}"/>
    <cellStyle name="20% - Accent1 5 2 2 3" xfId="21429" xr:uid="{00000000-0005-0000-0000-0000C3070000}"/>
    <cellStyle name="20% - Accent1 5 2 2 3 2" xfId="31516" xr:uid="{00000000-0005-0000-0000-0000C4070000}"/>
    <cellStyle name="20% - Accent1 5 2 2 3 2 2" xfId="26417" xr:uid="{00000000-0005-0000-0000-0000C5070000}"/>
    <cellStyle name="20% - Accent1 5 2 2 3 2 2 2" xfId="16543" xr:uid="{00000000-0005-0000-0000-0000C6070000}"/>
    <cellStyle name="20% - Accent1 5 2 2 3 2 3" xfId="33570" xr:uid="{00000000-0005-0000-0000-0000C7070000}"/>
    <cellStyle name="20% - Accent1 5 2 2 3 3" xfId="20953" xr:uid="{00000000-0005-0000-0000-0000C8070000}"/>
    <cellStyle name="20% - Accent1 5 2 2 3 3 2" xfId="33522" xr:uid="{00000000-0005-0000-0000-0000C9070000}"/>
    <cellStyle name="20% - Accent1 5 2 2 3 4" xfId="7502" xr:uid="{00000000-0005-0000-0000-0000CA070000}"/>
    <cellStyle name="20% - Accent1 5 2 2 4" xfId="31511" xr:uid="{00000000-0005-0000-0000-0000CB070000}"/>
    <cellStyle name="20% - Accent1 5 2 2 4 2" xfId="31506" xr:uid="{00000000-0005-0000-0000-0000CC070000}"/>
    <cellStyle name="20% - Accent1 5 2 2 4 2 2" xfId="33500" xr:uid="{00000000-0005-0000-0000-0000CD070000}"/>
    <cellStyle name="20% - Accent1 5 2 2 4 3" xfId="32545" xr:uid="{00000000-0005-0000-0000-0000CE070000}"/>
    <cellStyle name="20% - Accent1 5 2 2 5" xfId="31697" xr:uid="{00000000-0005-0000-0000-0000CF070000}"/>
    <cellStyle name="20% - Accent1 5 2 2 5 2" xfId="31690" xr:uid="{00000000-0005-0000-0000-0000D0070000}"/>
    <cellStyle name="20% - Accent1 5 2 2 6" xfId="13055" xr:uid="{00000000-0005-0000-0000-0000D1070000}"/>
    <cellStyle name="20% - Accent1 5 2 3" xfId="23290" xr:uid="{00000000-0005-0000-0000-0000D2070000}"/>
    <cellStyle name="20% - Accent1 5 2 3 2" xfId="30308" xr:uid="{00000000-0005-0000-0000-0000D3070000}"/>
    <cellStyle name="20% - Accent1 5 2 3 2 2" xfId="31488" xr:uid="{00000000-0005-0000-0000-0000D4070000}"/>
    <cellStyle name="20% - Accent1 5 2 3 2 2 2" xfId="33186" xr:uid="{00000000-0005-0000-0000-0000D5070000}"/>
    <cellStyle name="20% - Accent1 5 2 3 2 2 2 2" xfId="33902" xr:uid="{00000000-0005-0000-0000-0000D6070000}"/>
    <cellStyle name="20% - Accent1 5 2 3 2 2 3" xfId="29381" xr:uid="{00000000-0005-0000-0000-0000D7070000}"/>
    <cellStyle name="20% - Accent1 5 2 3 2 3" xfId="29824" xr:uid="{00000000-0005-0000-0000-0000D8070000}"/>
    <cellStyle name="20% - Accent1 5 2 3 2 3 2" xfId="27604" xr:uid="{00000000-0005-0000-0000-0000D9070000}"/>
    <cellStyle name="20% - Accent1 5 2 3 2 4" xfId="29820" xr:uid="{00000000-0005-0000-0000-0000DA070000}"/>
    <cellStyle name="20% - Accent1 5 2 3 3" xfId="25570" xr:uid="{00000000-0005-0000-0000-0000DB070000}"/>
    <cellStyle name="20% - Accent1 5 2 3 3 2" xfId="30775" xr:uid="{00000000-0005-0000-0000-0000DC070000}"/>
    <cellStyle name="20% - Accent1 5 2 3 3 2 2" xfId="28458" xr:uid="{00000000-0005-0000-0000-0000DD070000}"/>
    <cellStyle name="20% - Accent1 5 2 3 3 3" xfId="29810" xr:uid="{00000000-0005-0000-0000-0000DE070000}"/>
    <cellStyle name="20% - Accent1 5 2 3 4" xfId="25567" xr:uid="{00000000-0005-0000-0000-0000DF070000}"/>
    <cellStyle name="20% - Accent1 5 2 3 4 2" xfId="29674" xr:uid="{00000000-0005-0000-0000-0000E0070000}"/>
    <cellStyle name="20% - Accent1 5 2 3 5" xfId="31640" xr:uid="{00000000-0005-0000-0000-0000E1070000}"/>
    <cellStyle name="20% - Accent1 5 2 4" xfId="32953" xr:uid="{00000000-0005-0000-0000-0000E2070000}"/>
    <cellStyle name="20% - Accent1 5 2 4 2" xfId="23874" xr:uid="{00000000-0005-0000-0000-0000E3070000}"/>
    <cellStyle name="20% - Accent1 5 2 4 2 2" xfId="33651" xr:uid="{00000000-0005-0000-0000-0000E4070000}"/>
    <cellStyle name="20% - Accent1 5 2 4 2 2 2" xfId="26498" xr:uid="{00000000-0005-0000-0000-0000E5070000}"/>
    <cellStyle name="20% - Accent1 5 2 4 2 3" xfId="30075" xr:uid="{00000000-0005-0000-0000-0000E6070000}"/>
    <cellStyle name="20% - Accent1 5 2 4 3" xfId="22452" xr:uid="{00000000-0005-0000-0000-0000E7070000}"/>
    <cellStyle name="20% - Accent1 5 2 4 3 2" xfId="25140" xr:uid="{00000000-0005-0000-0000-0000E8070000}"/>
    <cellStyle name="20% - Accent1 5 2 4 4" xfId="29226" xr:uid="{00000000-0005-0000-0000-0000E9070000}"/>
    <cellStyle name="20% - Accent1 5 2 5" xfId="23872" xr:uid="{00000000-0005-0000-0000-0000EA070000}"/>
    <cellStyle name="20% - Accent1 5 2 5 2" xfId="31463" xr:uid="{00000000-0005-0000-0000-0000EB070000}"/>
    <cellStyle name="20% - Accent1 5 2 5 2 2" xfId="22074" xr:uid="{00000000-0005-0000-0000-0000EC070000}"/>
    <cellStyle name="20% - Accent1 5 2 5 3" xfId="31457" xr:uid="{00000000-0005-0000-0000-0000ED070000}"/>
    <cellStyle name="20% - Accent1 5 2 6" xfId="31449" xr:uid="{00000000-0005-0000-0000-0000EE070000}"/>
    <cellStyle name="20% - Accent1 5 2 6 2" xfId="33268" xr:uid="{00000000-0005-0000-0000-0000EF070000}"/>
    <cellStyle name="20% - Accent1 5 2 7" xfId="31442" xr:uid="{00000000-0005-0000-0000-0000F0070000}"/>
    <cellStyle name="20% - Accent1 5 2 8" xfId="34796" xr:uid="{00000000-0005-0000-0000-0000F1070000}"/>
    <cellStyle name="20% - Accent1 5 3" xfId="32339" xr:uid="{00000000-0005-0000-0000-0000F2070000}"/>
    <cellStyle name="20% - Accent1 5 3 2" xfId="27043" xr:uid="{00000000-0005-0000-0000-0000F3070000}"/>
    <cellStyle name="20% - Accent1 5 3 2 2" xfId="21412" xr:uid="{00000000-0005-0000-0000-0000F4070000}"/>
    <cellStyle name="20% - Accent1 5 3 2 2 2" xfId="16104" xr:uid="{00000000-0005-0000-0000-0000F5070000}"/>
    <cellStyle name="20% - Accent1 5 3 2 2 2 2" xfId="32744" xr:uid="{00000000-0005-0000-0000-0000F6070000}"/>
    <cellStyle name="20% - Accent1 5 3 2 2 2 2 2" xfId="17743" xr:uid="{00000000-0005-0000-0000-0000F7070000}"/>
    <cellStyle name="20% - Accent1 5 3 2 2 2 3" xfId="32394" xr:uid="{00000000-0005-0000-0000-0000F8070000}"/>
    <cellStyle name="20% - Accent1 5 3 2 2 3" xfId="31429" xr:uid="{00000000-0005-0000-0000-0000F9070000}"/>
    <cellStyle name="20% - Accent1 5 3 2 2 3 2" xfId="32368" xr:uid="{00000000-0005-0000-0000-0000FA070000}"/>
    <cellStyle name="20% - Accent1 5 3 2 2 4" xfId="31428" xr:uid="{00000000-0005-0000-0000-0000FB070000}"/>
    <cellStyle name="20% - Accent1 5 3 2 3" xfId="12720" xr:uid="{00000000-0005-0000-0000-0000FC070000}"/>
    <cellStyle name="20% - Accent1 5 3 2 3 2" xfId="25874" xr:uid="{00000000-0005-0000-0000-0000FD070000}"/>
    <cellStyle name="20% - Accent1 5 3 2 3 2 2" xfId="32340" xr:uid="{00000000-0005-0000-0000-0000FE070000}"/>
    <cellStyle name="20% - Accent1 5 3 2 3 3" xfId="31415" xr:uid="{00000000-0005-0000-0000-0000FF070000}"/>
    <cellStyle name="20% - Accent1 5 3 2 4" xfId="31414" xr:uid="{00000000-0005-0000-0000-000000080000}"/>
    <cellStyle name="20% - Accent1 5 3 2 4 2" xfId="31408" xr:uid="{00000000-0005-0000-0000-000001080000}"/>
    <cellStyle name="20% - Accent1 5 3 2 5" xfId="31610" xr:uid="{00000000-0005-0000-0000-000002080000}"/>
    <cellStyle name="20% - Accent1 5 3 3" xfId="31398" xr:uid="{00000000-0005-0000-0000-000003080000}"/>
    <cellStyle name="20% - Accent1 5 3 3 2" xfId="15667" xr:uid="{00000000-0005-0000-0000-000004080000}"/>
    <cellStyle name="20% - Accent1 5 3 3 2 2" xfId="31396" xr:uid="{00000000-0005-0000-0000-000005080000}"/>
    <cellStyle name="20% - Accent1 5 3 3 2 2 2" xfId="34114" xr:uid="{00000000-0005-0000-0000-000006080000}"/>
    <cellStyle name="20% - Accent1 5 3 3 2 3" xfId="29679" xr:uid="{00000000-0005-0000-0000-000007080000}"/>
    <cellStyle name="20% - Accent1 5 3 3 3" xfId="29475" xr:uid="{00000000-0005-0000-0000-000008080000}"/>
    <cellStyle name="20% - Accent1 5 3 3 3 2" xfId="31395" xr:uid="{00000000-0005-0000-0000-000009080000}"/>
    <cellStyle name="20% - Accent1 5 3 3 4" xfId="31391" xr:uid="{00000000-0005-0000-0000-00000A080000}"/>
    <cellStyle name="20% - Accent1 5 3 4" xfId="23868" xr:uid="{00000000-0005-0000-0000-00000B080000}"/>
    <cellStyle name="20% - Accent1 5 3 4 2" xfId="33820" xr:uid="{00000000-0005-0000-0000-00000C080000}"/>
    <cellStyle name="20% - Accent1 5 3 4 2 2" xfId="33756" xr:uid="{00000000-0005-0000-0000-00000D080000}"/>
    <cellStyle name="20% - Accent1 5 3 4 3" xfId="31399" xr:uid="{00000000-0005-0000-0000-00000E080000}"/>
    <cellStyle name="20% - Accent1 5 3 5" xfId="23242" xr:uid="{00000000-0005-0000-0000-00000F080000}"/>
    <cellStyle name="20% - Accent1 5 3 5 2" xfId="33256" xr:uid="{00000000-0005-0000-0000-000010080000}"/>
    <cellStyle name="20% - Accent1 5 3 6" xfId="33380" xr:uid="{00000000-0005-0000-0000-000011080000}"/>
    <cellStyle name="20% - Accent1 5 3 7" xfId="34998" xr:uid="{00000000-0005-0000-0000-000012080000}"/>
    <cellStyle name="20% - Accent1 5 4" xfId="31389" xr:uid="{00000000-0005-0000-0000-000013080000}"/>
    <cellStyle name="20% - Accent1 5 4 2" xfId="31385" xr:uid="{00000000-0005-0000-0000-000014080000}"/>
    <cellStyle name="20% - Accent1 5 4 2 2" xfId="12266" xr:uid="{00000000-0005-0000-0000-000015080000}"/>
    <cellStyle name="20% - Accent1 5 4 2 2 2" xfId="31376" xr:uid="{00000000-0005-0000-0000-000016080000}"/>
    <cellStyle name="20% - Accent1 5 4 2 2 2 2" xfId="34298" xr:uid="{00000000-0005-0000-0000-000017080000}"/>
    <cellStyle name="20% - Accent1 5 4 2 2 3" xfId="31375" xr:uid="{00000000-0005-0000-0000-000018080000}"/>
    <cellStyle name="20% - Accent1 5 4 2 3" xfId="31141" xr:uid="{00000000-0005-0000-0000-000019080000}"/>
    <cellStyle name="20% - Accent1 5 4 2 3 2" xfId="32824" xr:uid="{00000000-0005-0000-0000-00001A080000}"/>
    <cellStyle name="20% - Accent1 5 4 2 4" xfId="27095" xr:uid="{00000000-0005-0000-0000-00001B080000}"/>
    <cellStyle name="20% - Accent1 5 4 3" xfId="31371" xr:uid="{00000000-0005-0000-0000-00001C080000}"/>
    <cellStyle name="20% - Accent1 5 4 3 2" xfId="31362" xr:uid="{00000000-0005-0000-0000-00001D080000}"/>
    <cellStyle name="20% - Accent1 5 4 3 2 2" xfId="25208" xr:uid="{00000000-0005-0000-0000-00001E080000}"/>
    <cellStyle name="20% - Accent1 5 4 3 3" xfId="30786" xr:uid="{00000000-0005-0000-0000-00001F080000}"/>
    <cellStyle name="20% - Accent1 5 4 4" xfId="33964" xr:uid="{00000000-0005-0000-0000-000020080000}"/>
    <cellStyle name="20% - Accent1 5 4 4 2" xfId="27050" xr:uid="{00000000-0005-0000-0000-000021080000}"/>
    <cellStyle name="20% - Accent1 5 4 5" xfId="33225" xr:uid="{00000000-0005-0000-0000-000022080000}"/>
    <cellStyle name="20% - Accent1 5 4 6" xfId="35204" xr:uid="{00000000-0005-0000-0000-000023080000}"/>
    <cellStyle name="20% - Accent1 5 5" xfId="26953" xr:uid="{00000000-0005-0000-0000-000024080000}"/>
    <cellStyle name="20% - Accent1 5 5 2" xfId="31351" xr:uid="{00000000-0005-0000-0000-000025080000}"/>
    <cellStyle name="20% - Accent1 5 5 2 2" xfId="27039" xr:uid="{00000000-0005-0000-0000-000026080000}"/>
    <cellStyle name="20% - Accent1 5 5 2 2 2" xfId="19941" xr:uid="{00000000-0005-0000-0000-000027080000}"/>
    <cellStyle name="20% - Accent1 5 5 2 3" xfId="31350" xr:uid="{00000000-0005-0000-0000-000028080000}"/>
    <cellStyle name="20% - Accent1 5 5 3" xfId="29888" xr:uid="{00000000-0005-0000-0000-000029080000}"/>
    <cellStyle name="20% - Accent1 5 5 3 2" xfId="27035" xr:uid="{00000000-0005-0000-0000-00002A080000}"/>
    <cellStyle name="20% - Accent1 5 5 4" xfId="29887" xr:uid="{00000000-0005-0000-0000-00002B080000}"/>
    <cellStyle name="20% - Accent1 5 5 5" xfId="35433" xr:uid="{00000000-0005-0000-0000-00002C080000}"/>
    <cellStyle name="20% - Accent1 5 6" xfId="33178" xr:uid="{00000000-0005-0000-0000-00002D080000}"/>
    <cellStyle name="20% - Accent1 5 6 2" xfId="33702" xr:uid="{00000000-0005-0000-0000-00002E080000}"/>
    <cellStyle name="20% - Accent1 5 6 2 2" xfId="27025" xr:uid="{00000000-0005-0000-0000-00002F080000}"/>
    <cellStyle name="20% - Accent1 5 6 3" xfId="29879" xr:uid="{00000000-0005-0000-0000-000030080000}"/>
    <cellStyle name="20% - Accent1 5 6 4" xfId="36305" xr:uid="{00000000-0005-0000-0000-000031080000}"/>
    <cellStyle name="20% - Accent1 5 7" xfId="22495" xr:uid="{00000000-0005-0000-0000-000032080000}"/>
    <cellStyle name="20% - Accent1 5 7 2" xfId="31474" xr:uid="{00000000-0005-0000-0000-000033080000}"/>
    <cellStyle name="20% - Accent1 5 7 3" xfId="36591" xr:uid="{00000000-0005-0000-0000-000034080000}"/>
    <cellStyle name="20% - Accent1 5 8" xfId="33859" xr:uid="{00000000-0005-0000-0000-000035080000}"/>
    <cellStyle name="20% - Accent1 5 8 2" xfId="37476" xr:uid="{00000000-0005-0000-0000-000036080000}"/>
    <cellStyle name="20% - Accent1 5 9" xfId="34576" xr:uid="{00000000-0005-0000-0000-000037080000}"/>
    <cellStyle name="20% - Accent1 6" xfId="279" xr:uid="{00000000-0005-0000-0000-000038080000}"/>
    <cellStyle name="20% - Accent1 6 2" xfId="29834" xr:uid="{00000000-0005-0000-0000-000039080000}"/>
    <cellStyle name="20% - Accent1 6 2 2" xfId="31326" xr:uid="{00000000-0005-0000-0000-00003A080000}"/>
    <cellStyle name="20% - Accent1 6 2 2 2" xfId="18016" xr:uid="{00000000-0005-0000-0000-00003B080000}"/>
    <cellStyle name="20% - Accent1 6 2 2 2 2" xfId="26607" xr:uid="{00000000-0005-0000-0000-00003C080000}"/>
    <cellStyle name="20% - Accent1 6 2 2 2 2 2" xfId="5352" xr:uid="{00000000-0005-0000-0000-00003D080000}"/>
    <cellStyle name="20% - Accent1 6 2 2 2 2 2 2" xfId="29762" xr:uid="{00000000-0005-0000-0000-00003E080000}"/>
    <cellStyle name="20% - Accent1 6 2 2 2 2 3" xfId="18186" xr:uid="{00000000-0005-0000-0000-00003F080000}"/>
    <cellStyle name="20% - Accent1 6 2 2 2 3" xfId="31303" xr:uid="{00000000-0005-0000-0000-000040080000}"/>
    <cellStyle name="20% - Accent1 6 2 2 2 3 2" xfId="33747" xr:uid="{00000000-0005-0000-0000-000041080000}"/>
    <cellStyle name="20% - Accent1 6 2 2 2 4" xfId="31300" xr:uid="{00000000-0005-0000-0000-000042080000}"/>
    <cellStyle name="20% - Accent1 6 2 2 3" xfId="23392" xr:uid="{00000000-0005-0000-0000-000043080000}"/>
    <cellStyle name="20% - Accent1 6 2 2 3 2" xfId="25545" xr:uid="{00000000-0005-0000-0000-000044080000}"/>
    <cellStyle name="20% - Accent1 6 2 2 3 2 2" xfId="31299" xr:uid="{00000000-0005-0000-0000-000045080000}"/>
    <cellStyle name="20% - Accent1 6 2 2 3 3" xfId="31293" xr:uid="{00000000-0005-0000-0000-000046080000}"/>
    <cellStyle name="20% - Accent1 6 2 2 4" xfId="32550" xr:uid="{00000000-0005-0000-0000-000047080000}"/>
    <cellStyle name="20% - Accent1 6 2 2 4 2" xfId="31292" xr:uid="{00000000-0005-0000-0000-000048080000}"/>
    <cellStyle name="20% - Accent1 6 2 2 5" xfId="31579" xr:uid="{00000000-0005-0000-0000-000049080000}"/>
    <cellStyle name="20% - Accent1 6 2 3" xfId="31290" xr:uid="{00000000-0005-0000-0000-00004A080000}"/>
    <cellStyle name="20% - Accent1 6 2 3 2" xfId="25777" xr:uid="{00000000-0005-0000-0000-00004B080000}"/>
    <cellStyle name="20% - Accent1 6 2 3 2 2" xfId="27123" xr:uid="{00000000-0005-0000-0000-00004C080000}"/>
    <cellStyle name="20% - Accent1 6 2 3 2 2 2" xfId="28366" xr:uid="{00000000-0005-0000-0000-00004D080000}"/>
    <cellStyle name="20% - Accent1 6 2 3 2 3" xfId="27120" xr:uid="{00000000-0005-0000-0000-00004E080000}"/>
    <cellStyle name="20% - Accent1 6 2 3 3" xfId="25533" xr:uid="{00000000-0005-0000-0000-00004F080000}"/>
    <cellStyle name="20% - Accent1 6 2 3 3 2" xfId="7684" xr:uid="{00000000-0005-0000-0000-000050080000}"/>
    <cellStyle name="20% - Accent1 6 2 3 4" xfId="31272" xr:uid="{00000000-0005-0000-0000-000051080000}"/>
    <cellStyle name="20% - Accent1 6 2 4" xfId="23843" xr:uid="{00000000-0005-0000-0000-000052080000}"/>
    <cellStyle name="20% - Accent1 6 2 4 2" xfId="31267" xr:uid="{00000000-0005-0000-0000-000053080000}"/>
    <cellStyle name="20% - Accent1 6 2 4 2 2" xfId="26076" xr:uid="{00000000-0005-0000-0000-000054080000}"/>
    <cellStyle name="20% - Accent1 6 2 4 3" xfId="31254" xr:uid="{00000000-0005-0000-0000-000055080000}"/>
    <cellStyle name="20% - Accent1 6 2 5" xfId="31251" xr:uid="{00000000-0005-0000-0000-000056080000}"/>
    <cellStyle name="20% - Accent1 6 2 5 2" xfId="31242" xr:uid="{00000000-0005-0000-0000-000057080000}"/>
    <cellStyle name="20% - Accent1 6 2 6" xfId="17574" xr:uid="{00000000-0005-0000-0000-000058080000}"/>
    <cellStyle name="20% - Accent1 6 2 7" xfId="34815" xr:uid="{00000000-0005-0000-0000-000059080000}"/>
    <cellStyle name="20% - Accent1 6 3" xfId="31233" xr:uid="{00000000-0005-0000-0000-00005A080000}"/>
    <cellStyle name="20% - Accent1 6 3 2" xfId="30253" xr:uid="{00000000-0005-0000-0000-00005B080000}"/>
    <cellStyle name="20% - Accent1 6 3 2 2" xfId="11982" xr:uid="{00000000-0005-0000-0000-00005C080000}"/>
    <cellStyle name="20% - Accent1 6 3 2 2 2" xfId="10275" xr:uid="{00000000-0005-0000-0000-00005D080000}"/>
    <cellStyle name="20% - Accent1 6 3 2 2 2 2" xfId="31220" xr:uid="{00000000-0005-0000-0000-00005E080000}"/>
    <cellStyle name="20% - Accent1 6 3 2 2 3" xfId="25373" xr:uid="{00000000-0005-0000-0000-00005F080000}"/>
    <cellStyle name="20% - Accent1 6 3 2 3" xfId="10273" xr:uid="{00000000-0005-0000-0000-000060080000}"/>
    <cellStyle name="20% - Accent1 6 3 2 3 2" xfId="31217" xr:uid="{00000000-0005-0000-0000-000061080000}"/>
    <cellStyle name="20% - Accent1 6 3 2 4" xfId="29027" xr:uid="{00000000-0005-0000-0000-000062080000}"/>
    <cellStyle name="20% - Accent1 6 3 3" xfId="31214" xr:uid="{00000000-0005-0000-0000-000063080000}"/>
    <cellStyle name="20% - Accent1 6 3 3 2" xfId="15629" xr:uid="{00000000-0005-0000-0000-000064080000}"/>
    <cellStyle name="20% - Accent1 6 3 3 2 2" xfId="24360" xr:uid="{00000000-0005-0000-0000-000065080000}"/>
    <cellStyle name="20% - Accent1 6 3 3 3" xfId="29020" xr:uid="{00000000-0005-0000-0000-000066080000}"/>
    <cellStyle name="20% - Accent1 6 3 4" xfId="34084" xr:uid="{00000000-0005-0000-0000-000067080000}"/>
    <cellStyle name="20% - Accent1 6 3 4 2" xfId="33489" xr:uid="{00000000-0005-0000-0000-000068080000}"/>
    <cellStyle name="20% - Accent1 6 3 5" xfId="31497" xr:uid="{00000000-0005-0000-0000-000069080000}"/>
    <cellStyle name="20% - Accent1 6 3 6" xfId="35017" xr:uid="{00000000-0005-0000-0000-00006A080000}"/>
    <cellStyle name="20% - Accent1 6 4" xfId="28953" xr:uid="{00000000-0005-0000-0000-00006B080000}"/>
    <cellStyle name="20% - Accent1 6 4 2" xfId="31206" xr:uid="{00000000-0005-0000-0000-00006C080000}"/>
    <cellStyle name="20% - Accent1 6 4 2 2" xfId="9524" xr:uid="{00000000-0005-0000-0000-00006D080000}"/>
    <cellStyle name="20% - Accent1 6 4 2 2 2" xfId="31201" xr:uid="{00000000-0005-0000-0000-00006E080000}"/>
    <cellStyle name="20% - Accent1 6 4 2 3" xfId="29010" xr:uid="{00000000-0005-0000-0000-00006F080000}"/>
    <cellStyle name="20% - Accent1 6 4 3" xfId="30390" xr:uid="{00000000-0005-0000-0000-000070080000}"/>
    <cellStyle name="20% - Accent1 6 4 3 2" xfId="27002" xr:uid="{00000000-0005-0000-0000-000071080000}"/>
    <cellStyle name="20% - Accent1 6 4 4" xfId="33283" xr:uid="{00000000-0005-0000-0000-000072080000}"/>
    <cellStyle name="20% - Accent1 6 4 5" xfId="35223" xr:uid="{00000000-0005-0000-0000-000073080000}"/>
    <cellStyle name="20% - Accent1 6 5" xfId="33016" xr:uid="{00000000-0005-0000-0000-000074080000}"/>
    <cellStyle name="20% - Accent1 6 5 2" xfId="30388" xr:uid="{00000000-0005-0000-0000-000075080000}"/>
    <cellStyle name="20% - Accent1 6 5 2 2" xfId="26990" xr:uid="{00000000-0005-0000-0000-000076080000}"/>
    <cellStyle name="20% - Accent1 6 5 3" xfId="29869" xr:uid="{00000000-0005-0000-0000-000077080000}"/>
    <cellStyle name="20% - Accent1 6 5 4" xfId="35452" xr:uid="{00000000-0005-0000-0000-000078080000}"/>
    <cellStyle name="20% - Accent1 6 6" xfId="8366" xr:uid="{00000000-0005-0000-0000-000079080000}"/>
    <cellStyle name="20% - Accent1 6 6 2" xfId="31180" xr:uid="{00000000-0005-0000-0000-00007A080000}"/>
    <cellStyle name="20% - Accent1 6 6 3" xfId="36324" xr:uid="{00000000-0005-0000-0000-00007B080000}"/>
    <cellStyle name="20% - Accent1 6 7" xfId="33689" xr:uid="{00000000-0005-0000-0000-00007C080000}"/>
    <cellStyle name="20% - Accent1 6 7 2" xfId="36610" xr:uid="{00000000-0005-0000-0000-00007D080000}"/>
    <cellStyle name="20% - Accent1 6 8" xfId="34590" xr:uid="{00000000-0005-0000-0000-00007E080000}"/>
    <cellStyle name="20% - Accent1 6 9" xfId="13855" xr:uid="{00000000-0005-0000-0000-00007F080000}"/>
    <cellStyle name="20% - Accent1 7" xfId="299" xr:uid="{00000000-0005-0000-0000-000080080000}"/>
    <cellStyle name="20% - Accent1 7 2" xfId="29543" xr:uid="{00000000-0005-0000-0000-000081080000}"/>
    <cellStyle name="20% - Accent1 7 2 2" xfId="31179" xr:uid="{00000000-0005-0000-0000-000082080000}"/>
    <cellStyle name="20% - Accent1 7 2 2 2" xfId="26831" xr:uid="{00000000-0005-0000-0000-000083080000}"/>
    <cellStyle name="20% - Accent1 7 2 2 2 2" xfId="33309" xr:uid="{00000000-0005-0000-0000-000084080000}"/>
    <cellStyle name="20% - Accent1 7 2 2 2 2 2" xfId="33301" xr:uid="{00000000-0005-0000-0000-000085080000}"/>
    <cellStyle name="20% - Accent1 7 2 2 2 3" xfId="33292" xr:uid="{00000000-0005-0000-0000-000086080000}"/>
    <cellStyle name="20% - Accent1 7 2 2 3" xfId="32794" xr:uid="{00000000-0005-0000-0000-000087080000}"/>
    <cellStyle name="20% - Accent1 7 2 2 3 2" xfId="31694" xr:uid="{00000000-0005-0000-0000-000088080000}"/>
    <cellStyle name="20% - Accent1 7 2 2 4" xfId="33012" xr:uid="{00000000-0005-0000-0000-000089080000}"/>
    <cellStyle name="20% - Accent1 7 2 3" xfId="31174" xr:uid="{00000000-0005-0000-0000-00008A080000}"/>
    <cellStyle name="20% - Accent1 7 2 3 2" xfId="33118" xr:uid="{00000000-0005-0000-0000-00008B080000}"/>
    <cellStyle name="20% - Accent1 7 2 3 2 2" xfId="30685" xr:uid="{00000000-0005-0000-0000-00008C080000}"/>
    <cellStyle name="20% - Accent1 7 2 3 3" xfId="33208" xr:uid="{00000000-0005-0000-0000-00008D080000}"/>
    <cellStyle name="20% - Accent1 7 2 4" xfId="27914" xr:uid="{00000000-0005-0000-0000-00008E080000}"/>
    <cellStyle name="20% - Accent1 7 2 4 2" xfId="27909" xr:uid="{00000000-0005-0000-0000-00008F080000}"/>
    <cellStyle name="20% - Accent1 7 2 5" xfId="25035" xr:uid="{00000000-0005-0000-0000-000090080000}"/>
    <cellStyle name="20% - Accent1 7 2 6" xfId="34834" xr:uid="{00000000-0005-0000-0000-000091080000}"/>
    <cellStyle name="20% - Accent1 7 3" xfId="29530" xr:uid="{00000000-0005-0000-0000-000092080000}"/>
    <cellStyle name="20% - Accent1 7 3 2" xfId="28725" xr:uid="{00000000-0005-0000-0000-000093080000}"/>
    <cellStyle name="20% - Accent1 7 3 2 2" xfId="8405" xr:uid="{00000000-0005-0000-0000-000094080000}"/>
    <cellStyle name="20% - Accent1 7 3 2 2 2" xfId="7924" xr:uid="{00000000-0005-0000-0000-000095080000}"/>
    <cellStyle name="20% - Accent1 7 3 2 3" xfId="7921" xr:uid="{00000000-0005-0000-0000-000096080000}"/>
    <cellStyle name="20% - Accent1 7 3 3" xfId="31163" xr:uid="{00000000-0005-0000-0000-000097080000}"/>
    <cellStyle name="20% - Accent1 7 3 3 2" xfId="15601" xr:uid="{00000000-0005-0000-0000-000098080000}"/>
    <cellStyle name="20% - Accent1 7 3 4" xfId="27902" xr:uid="{00000000-0005-0000-0000-000099080000}"/>
    <cellStyle name="20% - Accent1 7 3 5" xfId="35036" xr:uid="{00000000-0005-0000-0000-00009A080000}"/>
    <cellStyle name="20% - Accent1 7 4" xfId="29562" xr:uid="{00000000-0005-0000-0000-00009B080000}"/>
    <cellStyle name="20% - Accent1 7 4 2" xfId="30385" xr:uid="{00000000-0005-0000-0000-00009C080000}"/>
    <cellStyle name="20% - Accent1 7 4 2 2" xfId="7592" xr:uid="{00000000-0005-0000-0000-00009D080000}"/>
    <cellStyle name="20% - Accent1 7 4 3" xfId="31160" xr:uid="{00000000-0005-0000-0000-00009E080000}"/>
    <cellStyle name="20% - Accent1 7 4 4" xfId="35243" xr:uid="{00000000-0005-0000-0000-00009F080000}"/>
    <cellStyle name="20% - Accent1 7 5" xfId="8363" xr:uid="{00000000-0005-0000-0000-0000A0080000}"/>
    <cellStyle name="20% - Accent1 7 5 2" xfId="20379" xr:uid="{00000000-0005-0000-0000-0000A1080000}"/>
    <cellStyle name="20% - Accent1 7 5 3" xfId="35472" xr:uid="{00000000-0005-0000-0000-0000A2080000}"/>
    <cellStyle name="20% - Accent1 7 6" xfId="33686" xr:uid="{00000000-0005-0000-0000-0000A3080000}"/>
    <cellStyle name="20% - Accent1 7 6 2" xfId="36344" xr:uid="{00000000-0005-0000-0000-0000A4080000}"/>
    <cellStyle name="20% - Accent1 7 7" xfId="34604" xr:uid="{00000000-0005-0000-0000-0000A5080000}"/>
    <cellStyle name="20% - Accent1 7 8" xfId="29551" xr:uid="{00000000-0005-0000-0000-0000A6080000}"/>
    <cellStyle name="20% - Accent1 7 8 2" xfId="37502" xr:uid="{00000000-0005-0000-0000-0000A7080000}"/>
    <cellStyle name="20% - Accent1 8" xfId="319" xr:uid="{00000000-0005-0000-0000-0000A8080000}"/>
    <cellStyle name="20% - Accent1 8 2" xfId="23688" xr:uid="{00000000-0005-0000-0000-0000A9080000}"/>
    <cellStyle name="20% - Accent1 8 2 2" xfId="19885" xr:uid="{00000000-0005-0000-0000-0000AA080000}"/>
    <cellStyle name="20% - Accent1 8 2 2 2" xfId="32197" xr:uid="{00000000-0005-0000-0000-0000AB080000}"/>
    <cellStyle name="20% - Accent1 8 2 2 2 2" xfId="32191" xr:uid="{00000000-0005-0000-0000-0000AC080000}"/>
    <cellStyle name="20% - Accent1 8 2 2 3" xfId="32184" xr:uid="{00000000-0005-0000-0000-0000AD080000}"/>
    <cellStyle name="20% - Accent1 8 2 3" xfId="26857" xr:uid="{00000000-0005-0000-0000-0000AE080000}"/>
    <cellStyle name="20% - Accent1 8 2 3 2" xfId="33045" xr:uid="{00000000-0005-0000-0000-0000AF080000}"/>
    <cellStyle name="20% - Accent1 8 2 4" xfId="30133" xr:uid="{00000000-0005-0000-0000-0000B0080000}"/>
    <cellStyle name="20% - Accent1 8 2 5" xfId="34853" xr:uid="{00000000-0005-0000-0000-0000B1080000}"/>
    <cellStyle name="20% - Accent1 8 3" xfId="32972" xr:uid="{00000000-0005-0000-0000-0000B2080000}"/>
    <cellStyle name="20% - Accent1 8 3 2" xfId="17661" xr:uid="{00000000-0005-0000-0000-0000B3080000}"/>
    <cellStyle name="20% - Accent1 8 3 2 2" xfId="6350" xr:uid="{00000000-0005-0000-0000-0000B4080000}"/>
    <cellStyle name="20% - Accent1 8 3 3" xfId="27520" xr:uid="{00000000-0005-0000-0000-0000B5080000}"/>
    <cellStyle name="20% - Accent1 8 3 4" xfId="35055" xr:uid="{00000000-0005-0000-0000-0000B6080000}"/>
    <cellStyle name="20% - Accent1 8 4" xfId="31818" xr:uid="{00000000-0005-0000-0000-0000B7080000}"/>
    <cellStyle name="20% - Accent1 8 4 2" xfId="34032" xr:uid="{00000000-0005-0000-0000-0000B8080000}"/>
    <cellStyle name="20% - Accent1 8 4 3" xfId="35262" xr:uid="{00000000-0005-0000-0000-0000B9080000}"/>
    <cellStyle name="20% - Accent1 8 5" xfId="33451" xr:uid="{00000000-0005-0000-0000-0000BA080000}"/>
    <cellStyle name="20% - Accent1 8 5 2" xfId="35491" xr:uid="{00000000-0005-0000-0000-0000BB080000}"/>
    <cellStyle name="20% - Accent1 8 6" xfId="34618" xr:uid="{00000000-0005-0000-0000-0000BC080000}"/>
    <cellStyle name="20% - Accent1 8 7" xfId="31481" xr:uid="{00000000-0005-0000-0000-0000BD080000}"/>
    <cellStyle name="20% - Accent1 8 7 2" xfId="36636" xr:uid="{00000000-0005-0000-0000-0000BE080000}"/>
    <cellStyle name="20% - Accent1 8 8" xfId="37521" xr:uid="{00000000-0005-0000-0000-0000BF080000}"/>
    <cellStyle name="20% - Accent1 9" xfId="339" xr:uid="{00000000-0005-0000-0000-0000C0080000}"/>
    <cellStyle name="20% - Accent1 9 2" xfId="32839" xr:uid="{00000000-0005-0000-0000-0000C1080000}"/>
    <cellStyle name="20% - Accent1 9 2 2" xfId="25785" xr:uid="{00000000-0005-0000-0000-0000C2080000}"/>
    <cellStyle name="20% - Accent1 9 2 2 2" xfId="32378" xr:uid="{00000000-0005-0000-0000-0000C3080000}"/>
    <cellStyle name="20% - Accent1 9 2 3" xfId="25867" xr:uid="{00000000-0005-0000-0000-0000C4080000}"/>
    <cellStyle name="20% - Accent1 9 2 4" xfId="34873" xr:uid="{00000000-0005-0000-0000-0000C5080000}"/>
    <cellStyle name="20% - Accent1 9 3" xfId="34362" xr:uid="{00000000-0005-0000-0000-0000C6080000}"/>
    <cellStyle name="20% - Accent1 9 3 2" xfId="34184" xr:uid="{00000000-0005-0000-0000-0000C7080000}"/>
    <cellStyle name="20% - Accent1 9 3 3" xfId="35074" xr:uid="{00000000-0005-0000-0000-0000C8080000}"/>
    <cellStyle name="20% - Accent1 9 4" xfId="33977" xr:uid="{00000000-0005-0000-0000-0000C9080000}"/>
    <cellStyle name="20% - Accent1 9 4 2" xfId="35282" xr:uid="{00000000-0005-0000-0000-0000CA080000}"/>
    <cellStyle name="20% - Accent1 9 5" xfId="34632" xr:uid="{00000000-0005-0000-0000-0000CB080000}"/>
    <cellStyle name="20% - Accent1 9 6" xfId="31310" xr:uid="{00000000-0005-0000-0000-0000CC080000}"/>
    <cellStyle name="20% - Accent1 9 6 2" xfId="36370" xr:uid="{00000000-0005-0000-0000-0000CD080000}"/>
    <cellStyle name="20% - Accent1 9 7" xfId="36656" xr:uid="{00000000-0005-0000-0000-0000CE080000}"/>
    <cellStyle name="20% - Accent1 9 8" xfId="37541" xr:uid="{00000000-0005-0000-0000-0000CF080000}"/>
    <cellStyle name="20% - Accent2" xfId="26" builtinId="34" customBuiltin="1"/>
    <cellStyle name="20% - Accent2 10" xfId="180" xr:uid="{00000000-0005-0000-0000-0000D1080000}"/>
    <cellStyle name="20% - Accent2 10 2" xfId="28605" xr:uid="{00000000-0005-0000-0000-0000D2080000}"/>
    <cellStyle name="20% - Accent2 10 2 2" xfId="25195" xr:uid="{00000000-0005-0000-0000-0000D3080000}"/>
    <cellStyle name="20% - Accent2 10 2 3" xfId="34894" xr:uid="{00000000-0005-0000-0000-0000D4080000}"/>
    <cellStyle name="20% - Accent2 10 3" xfId="25191" xr:uid="{00000000-0005-0000-0000-0000D5080000}"/>
    <cellStyle name="20% - Accent2 10 3 2" xfId="35096" xr:uid="{00000000-0005-0000-0000-0000D6080000}"/>
    <cellStyle name="20% - Accent2 10 4" xfId="34521" xr:uid="{00000000-0005-0000-0000-0000D7080000}"/>
    <cellStyle name="20% - Accent2 10 5" xfId="27390" xr:uid="{00000000-0005-0000-0000-0000D8080000}"/>
    <cellStyle name="20% - Accent2 10 5 2" xfId="35519" xr:uid="{00000000-0005-0000-0000-0000D9080000}"/>
    <cellStyle name="20% - Accent2 10 6" xfId="36392" xr:uid="{00000000-0005-0000-0000-0000DA080000}"/>
    <cellStyle name="20% - Accent2 10 7" xfId="36678" xr:uid="{00000000-0005-0000-0000-0000DB080000}"/>
    <cellStyle name="20% - Accent2 10 8" xfId="37563" xr:uid="{00000000-0005-0000-0000-0000DC080000}"/>
    <cellStyle name="20% - Accent2 11" xfId="26645" xr:uid="{00000000-0005-0000-0000-0000DD080000}"/>
    <cellStyle name="20% - Accent2 11 2" xfId="26636" xr:uid="{00000000-0005-0000-0000-0000DE080000}"/>
    <cellStyle name="20% - Accent2 11 2 2" xfId="35115" xr:uid="{00000000-0005-0000-0000-0000DF080000}"/>
    <cellStyle name="20% - Accent2 11 3" xfId="34691" xr:uid="{00000000-0005-0000-0000-0000E0080000}"/>
    <cellStyle name="20% - Accent2 11 4" xfId="35539" xr:uid="{00000000-0005-0000-0000-0000E1080000}"/>
    <cellStyle name="20% - Accent2 11 5" xfId="36412" xr:uid="{00000000-0005-0000-0000-0000E2080000}"/>
    <cellStyle name="20% - Accent2 11 6" xfId="36698" xr:uid="{00000000-0005-0000-0000-0000E3080000}"/>
    <cellStyle name="20% - Accent2 11 7" xfId="37583" xr:uid="{00000000-0005-0000-0000-0000E4080000}"/>
    <cellStyle name="20% - Accent2 12" xfId="30673" xr:uid="{00000000-0005-0000-0000-0000E5080000}"/>
    <cellStyle name="20% - Accent2 12 2" xfId="34705" xr:uid="{00000000-0005-0000-0000-0000E6080000}"/>
    <cellStyle name="20% - Accent2 12 3" xfId="35318" xr:uid="{00000000-0005-0000-0000-0000E7080000}"/>
    <cellStyle name="20% - Accent2 12 4" xfId="35558" xr:uid="{00000000-0005-0000-0000-0000E8080000}"/>
    <cellStyle name="20% - Accent2 12 5" xfId="36431" xr:uid="{00000000-0005-0000-0000-0000E9080000}"/>
    <cellStyle name="20% - Accent2 12 6" xfId="36717" xr:uid="{00000000-0005-0000-0000-0000EA080000}"/>
    <cellStyle name="20% - Accent2 12 7" xfId="37602" xr:uid="{00000000-0005-0000-0000-0000EB080000}"/>
    <cellStyle name="20% - Accent2 13" xfId="31154" xr:uid="{00000000-0005-0000-0000-0000EC080000}"/>
    <cellStyle name="20% - Accent2 13 2" xfId="34733" xr:uid="{00000000-0005-0000-0000-0000ED080000}"/>
    <cellStyle name="20% - Accent2 13 3" xfId="35577" xr:uid="{00000000-0005-0000-0000-0000EE080000}"/>
    <cellStyle name="20% - Accent2 13 4" xfId="36452" xr:uid="{00000000-0005-0000-0000-0000EF080000}"/>
    <cellStyle name="20% - Accent2 13 5" xfId="36738" xr:uid="{00000000-0005-0000-0000-0000F0080000}"/>
    <cellStyle name="20% - Accent2 13 6" xfId="37623" xr:uid="{00000000-0005-0000-0000-0000F1080000}"/>
    <cellStyle name="20% - Accent2 14" xfId="31152" xr:uid="{00000000-0005-0000-0000-0000F2080000}"/>
    <cellStyle name="20% - Accent2 14 2" xfId="34923" xr:uid="{00000000-0005-0000-0000-0000F3080000}"/>
    <cellStyle name="20% - Accent2 14 3" xfId="36754" xr:uid="{00000000-0005-0000-0000-0000F4080000}"/>
    <cellStyle name="20% - Accent2 14 4" xfId="37639" xr:uid="{00000000-0005-0000-0000-0000F5080000}"/>
    <cellStyle name="20% - Accent2 15" xfId="34647" xr:uid="{00000000-0005-0000-0000-0000F6080000}"/>
    <cellStyle name="20% - Accent2 15 2" xfId="36477" xr:uid="{00000000-0005-0000-0000-0000F7080000}"/>
    <cellStyle name="20% - Accent2 15 3" xfId="36775" xr:uid="{00000000-0005-0000-0000-0000F8080000}"/>
    <cellStyle name="20% - Accent2 15 4" xfId="37663" xr:uid="{00000000-0005-0000-0000-0000F9080000}"/>
    <cellStyle name="20% - Accent2 16" xfId="35357" xr:uid="{00000000-0005-0000-0000-0000FA080000}"/>
    <cellStyle name="20% - Accent2 16 2" xfId="36495" xr:uid="{00000000-0005-0000-0000-0000FB080000}"/>
    <cellStyle name="20% - Accent2 16 3" xfId="36793" xr:uid="{00000000-0005-0000-0000-0000FC080000}"/>
    <cellStyle name="20% - Accent2 16 4" xfId="37682" xr:uid="{00000000-0005-0000-0000-0000FD080000}"/>
    <cellStyle name="20% - Accent2 17" xfId="35644" xr:uid="{00000000-0005-0000-0000-0000FE080000}"/>
    <cellStyle name="20% - Accent2 17 2" xfId="36812" xr:uid="{00000000-0005-0000-0000-0000FF080000}"/>
    <cellStyle name="20% - Accent2 17 3" xfId="37702" xr:uid="{00000000-0005-0000-0000-000000090000}"/>
    <cellStyle name="20% - Accent2 18" xfId="35662" xr:uid="{00000000-0005-0000-0000-000001090000}"/>
    <cellStyle name="20% - Accent2 18 2" xfId="36831" xr:uid="{00000000-0005-0000-0000-000002090000}"/>
    <cellStyle name="20% - Accent2 18 3" xfId="37721" xr:uid="{00000000-0005-0000-0000-000003090000}"/>
    <cellStyle name="20% - Accent2 19" xfId="35681" xr:uid="{00000000-0005-0000-0000-000004090000}"/>
    <cellStyle name="20% - Accent2 19 2" xfId="36850" xr:uid="{00000000-0005-0000-0000-000005090000}"/>
    <cellStyle name="20% - Accent2 19 3" xfId="37740" xr:uid="{00000000-0005-0000-0000-000006090000}"/>
    <cellStyle name="20% - Accent2 2" xfId="80" xr:uid="{00000000-0005-0000-0000-000007090000}"/>
    <cellStyle name="20% - Accent2 2 10" xfId="6018" xr:uid="{00000000-0005-0000-0000-000008090000}"/>
    <cellStyle name="20% - Accent2 2 10 2" xfId="32577" xr:uid="{00000000-0005-0000-0000-000009090000}"/>
    <cellStyle name="20% - Accent2 2 10 3" xfId="37421" xr:uid="{00000000-0005-0000-0000-00000A090000}"/>
    <cellStyle name="20% - Accent2 2 11" xfId="6016" xr:uid="{00000000-0005-0000-0000-00000B090000}"/>
    <cellStyle name="20% - Accent2 2 12" xfId="34439" xr:uid="{00000000-0005-0000-0000-00000C090000}"/>
    <cellStyle name="20% - Accent2 2 13" xfId="14854" xr:uid="{00000000-0005-0000-0000-00000D090000}"/>
    <cellStyle name="20% - Accent2 2 2" xfId="141" xr:uid="{00000000-0005-0000-0000-00000E090000}"/>
    <cellStyle name="20% - Accent2 2 2 10" xfId="34054" xr:uid="{00000000-0005-0000-0000-00000F090000}"/>
    <cellStyle name="20% - Accent2 2 2 11" xfId="34494" xr:uid="{00000000-0005-0000-0000-000010090000}"/>
    <cellStyle name="20% - Accent2 2 2 12" xfId="27034" xr:uid="{00000000-0005-0000-0000-000011090000}"/>
    <cellStyle name="20% - Accent2 2 2 2" xfId="33851" xr:uid="{00000000-0005-0000-0000-000012090000}"/>
    <cellStyle name="20% - Accent2 2 2 2 2" xfId="31147" xr:uid="{00000000-0005-0000-0000-000013090000}"/>
    <cellStyle name="20% - Accent2 2 2 2 2 2" xfId="27219" xr:uid="{00000000-0005-0000-0000-000014090000}"/>
    <cellStyle name="20% - Accent2 2 2 2 2 2 2" xfId="31128" xr:uid="{00000000-0005-0000-0000-000015090000}"/>
    <cellStyle name="20% - Accent2 2 2 2 2 2 2 2" xfId="9145" xr:uid="{00000000-0005-0000-0000-000016090000}"/>
    <cellStyle name="20% - Accent2 2 2 2 2 2 2 2 2" xfId="26963" xr:uid="{00000000-0005-0000-0000-000017090000}"/>
    <cellStyle name="20% - Accent2 2 2 2 2 2 2 2 2 2" xfId="19860" xr:uid="{00000000-0005-0000-0000-000018090000}"/>
    <cellStyle name="20% - Accent2 2 2 2 2 2 2 2 2 2 2" xfId="25893" xr:uid="{00000000-0005-0000-0000-000019090000}"/>
    <cellStyle name="20% - Accent2 2 2 2 2 2 2 2 2 2 2 2" xfId="32309" xr:uid="{00000000-0005-0000-0000-00001A090000}"/>
    <cellStyle name="20% - Accent2 2 2 2 2 2 2 2 2 2 3" xfId="30980" xr:uid="{00000000-0005-0000-0000-00001B090000}"/>
    <cellStyle name="20% - Accent2 2 2 2 2 2 2 2 2 3" xfId="19855" xr:uid="{00000000-0005-0000-0000-00001C090000}"/>
    <cellStyle name="20% - Accent2 2 2 2 2 2 2 2 2 3 2" xfId="29884" xr:uid="{00000000-0005-0000-0000-00001D090000}"/>
    <cellStyle name="20% - Accent2 2 2 2 2 2 2 2 2 4" xfId="28977" xr:uid="{00000000-0005-0000-0000-00001E090000}"/>
    <cellStyle name="20% - Accent2 2 2 2 2 2 2 2 3" xfId="30114" xr:uid="{00000000-0005-0000-0000-00001F090000}"/>
    <cellStyle name="20% - Accent2 2 2 2 2 2 2 2 3 2" xfId="19844" xr:uid="{00000000-0005-0000-0000-000020090000}"/>
    <cellStyle name="20% - Accent2 2 2 2 2 2 2 2 3 2 2" xfId="31116" xr:uid="{00000000-0005-0000-0000-000021090000}"/>
    <cellStyle name="20% - Accent2 2 2 2 2 2 2 2 3 3" xfId="28969" xr:uid="{00000000-0005-0000-0000-000022090000}"/>
    <cellStyle name="20% - Accent2 2 2 2 2 2 2 2 4" xfId="30110" xr:uid="{00000000-0005-0000-0000-000023090000}"/>
    <cellStyle name="20% - Accent2 2 2 2 2 2 2 2 4 2" xfId="31109" xr:uid="{00000000-0005-0000-0000-000024090000}"/>
    <cellStyle name="20% - Accent2 2 2 2 2 2 2 2 5" xfId="6232" xr:uid="{00000000-0005-0000-0000-000025090000}"/>
    <cellStyle name="20% - Accent2 2 2 2 2 2 2 3" xfId="13495" xr:uid="{00000000-0005-0000-0000-000026090000}"/>
    <cellStyle name="20% - Accent2 2 2 2 2 2 2 3 2" xfId="33639" xr:uid="{00000000-0005-0000-0000-000027090000}"/>
    <cellStyle name="20% - Accent2 2 2 2 2 2 2 3 2 2" xfId="19821" xr:uid="{00000000-0005-0000-0000-000028090000}"/>
    <cellStyle name="20% - Accent2 2 2 2 2 2 2 3 2 2 2" xfId="27064" xr:uid="{00000000-0005-0000-0000-000029090000}"/>
    <cellStyle name="20% - Accent2 2 2 2 2 2 2 3 2 3" xfId="28895" xr:uid="{00000000-0005-0000-0000-00002A090000}"/>
    <cellStyle name="20% - Accent2 2 2 2 2 2 2 3 3" xfId="32638" xr:uid="{00000000-0005-0000-0000-00002B090000}"/>
    <cellStyle name="20% - Accent2 2 2 2 2 2 2 3 3 2" xfId="31085" xr:uid="{00000000-0005-0000-0000-00002C090000}"/>
    <cellStyle name="20% - Accent2 2 2 2 2 2 2 3 4" xfId="27961" xr:uid="{00000000-0005-0000-0000-00002D090000}"/>
    <cellStyle name="20% - Accent2 2 2 2 2 2 2 4" xfId="13482" xr:uid="{00000000-0005-0000-0000-00002E090000}"/>
    <cellStyle name="20% - Accent2 2 2 2 2 2 2 4 2" xfId="33837" xr:uid="{00000000-0005-0000-0000-00002F090000}"/>
    <cellStyle name="20% - Accent2 2 2 2 2 2 2 4 2 2" xfId="31078" xr:uid="{00000000-0005-0000-0000-000030090000}"/>
    <cellStyle name="20% - Accent2 2 2 2 2 2 2 4 3" xfId="27948" xr:uid="{00000000-0005-0000-0000-000031090000}"/>
    <cellStyle name="20% - Accent2 2 2 2 2 2 2 5" xfId="13476" xr:uid="{00000000-0005-0000-0000-000032090000}"/>
    <cellStyle name="20% - Accent2 2 2 2 2 2 2 5 2" xfId="9463" xr:uid="{00000000-0005-0000-0000-000033090000}"/>
    <cellStyle name="20% - Accent2 2 2 2 2 2 2 6" xfId="24851" xr:uid="{00000000-0005-0000-0000-000034090000}"/>
    <cellStyle name="20% - Accent2 2 2 2 2 2 3" xfId="31533" xr:uid="{00000000-0005-0000-0000-000035090000}"/>
    <cellStyle name="20% - Accent2 2 2 2 2 2 3 2" xfId="13467" xr:uid="{00000000-0005-0000-0000-000036090000}"/>
    <cellStyle name="20% - Accent2 2 2 2 2 2 3 2 2" xfId="23004" xr:uid="{00000000-0005-0000-0000-000037090000}"/>
    <cellStyle name="20% - Accent2 2 2 2 2 2 3 2 2 2" xfId="27191" xr:uid="{00000000-0005-0000-0000-000038090000}"/>
    <cellStyle name="20% - Accent2 2 2 2 2 2 3 2 2 2 2" xfId="26203" xr:uid="{00000000-0005-0000-0000-000039090000}"/>
    <cellStyle name="20% - Accent2 2 2 2 2 2 3 2 2 3" xfId="28687" xr:uid="{00000000-0005-0000-0000-00003A090000}"/>
    <cellStyle name="20% - Accent2 2 2 2 2 2 3 2 3" xfId="31133" xr:uid="{00000000-0005-0000-0000-00003B090000}"/>
    <cellStyle name="20% - Accent2 2 2 2 2 2 3 2 3 2" xfId="21479" xr:uid="{00000000-0005-0000-0000-00003C090000}"/>
    <cellStyle name="20% - Accent2 2 2 2 2 2 3 2 4" xfId="27866" xr:uid="{00000000-0005-0000-0000-00003D090000}"/>
    <cellStyle name="20% - Accent2 2 2 2 2 2 3 3" xfId="13461" xr:uid="{00000000-0005-0000-0000-00003E090000}"/>
    <cellStyle name="20% - Accent2 2 2 2 2 2 3 3 2" xfId="33793" xr:uid="{00000000-0005-0000-0000-00003F090000}"/>
    <cellStyle name="20% - Accent2 2 2 2 2 2 3 3 2 2" xfId="31049" xr:uid="{00000000-0005-0000-0000-000040090000}"/>
    <cellStyle name="20% - Accent2 2 2 2 2 2 3 3 3" xfId="30849" xr:uid="{00000000-0005-0000-0000-000041090000}"/>
    <cellStyle name="20% - Accent2 2 2 2 2 2 3 4" xfId="13454" xr:uid="{00000000-0005-0000-0000-000042090000}"/>
    <cellStyle name="20% - Accent2 2 2 2 2 2 3 4 2" xfId="12183" xr:uid="{00000000-0005-0000-0000-000043090000}"/>
    <cellStyle name="20% - Accent2 2 2 2 2 2 3 5" xfId="13073" xr:uid="{00000000-0005-0000-0000-000044090000}"/>
    <cellStyle name="20% - Accent2 2 2 2 2 2 4" xfId="31518" xr:uid="{00000000-0005-0000-0000-000045090000}"/>
    <cellStyle name="20% - Accent2 2 2 2 2 2 4 2" xfId="13445" xr:uid="{00000000-0005-0000-0000-000046090000}"/>
    <cellStyle name="20% - Accent2 2 2 2 2 2 4 2 2" xfId="16942" xr:uid="{00000000-0005-0000-0000-000047090000}"/>
    <cellStyle name="20% - Accent2 2 2 2 2 2 4 2 2 2" xfId="16496" xr:uid="{00000000-0005-0000-0000-000048090000}"/>
    <cellStyle name="20% - Accent2 2 2 2 2 2 4 2 3" xfId="16938" xr:uid="{00000000-0005-0000-0000-000049090000}"/>
    <cellStyle name="20% - Accent2 2 2 2 2 2 4 3" xfId="14191" xr:uid="{00000000-0005-0000-0000-00004A090000}"/>
    <cellStyle name="20% - Accent2 2 2 2 2 2 4 3 2" xfId="16934" xr:uid="{00000000-0005-0000-0000-00004B090000}"/>
    <cellStyle name="20% - Accent2 2 2 2 2 2 4 4" xfId="27984" xr:uid="{00000000-0005-0000-0000-00004C090000}"/>
    <cellStyle name="20% - Accent2 2 2 2 2 2 5" xfId="5593" xr:uid="{00000000-0005-0000-0000-00004D090000}"/>
    <cellStyle name="20% - Accent2 2 2 2 2 2 5 2" xfId="13437" xr:uid="{00000000-0005-0000-0000-00004E090000}"/>
    <cellStyle name="20% - Accent2 2 2 2 2 2 5 2 2" xfId="16900" xr:uid="{00000000-0005-0000-0000-00004F090000}"/>
    <cellStyle name="20% - Accent2 2 2 2 2 2 5 3" xfId="33438" xr:uid="{00000000-0005-0000-0000-000050090000}"/>
    <cellStyle name="20% - Accent2 2 2 2 2 2 6" xfId="31696" xr:uid="{00000000-0005-0000-0000-000051090000}"/>
    <cellStyle name="20% - Accent2 2 2 2 2 2 6 2" xfId="31947" xr:uid="{00000000-0005-0000-0000-000052090000}"/>
    <cellStyle name="20% - Accent2 2 2 2 2 2 7" xfId="30014" xr:uid="{00000000-0005-0000-0000-000053090000}"/>
    <cellStyle name="20% - Accent2 2 2 2 2 3" xfId="27812" xr:uid="{00000000-0005-0000-0000-000054090000}"/>
    <cellStyle name="20% - Accent2 2 2 2 2 3 2" xfId="31030" xr:uid="{00000000-0005-0000-0000-000055090000}"/>
    <cellStyle name="20% - Accent2 2 2 2 2 3 2 2" xfId="13426" xr:uid="{00000000-0005-0000-0000-000056090000}"/>
    <cellStyle name="20% - Accent2 2 2 2 2 3 2 2 2" xfId="33496" xr:uid="{00000000-0005-0000-0000-000057090000}"/>
    <cellStyle name="20% - Accent2 2 2 2 2 3 2 2 2 2" xfId="19604" xr:uid="{00000000-0005-0000-0000-000058090000}"/>
    <cellStyle name="20% - Accent2 2 2 2 2 3 2 2 2 2 2" xfId="25722" xr:uid="{00000000-0005-0000-0000-000059090000}"/>
    <cellStyle name="20% - Accent2 2 2 2 2 3 2 2 2 3" xfId="27751" xr:uid="{00000000-0005-0000-0000-00005A090000}"/>
    <cellStyle name="20% - Accent2 2 2 2 2 3 2 2 3" xfId="18905" xr:uid="{00000000-0005-0000-0000-00005B090000}"/>
    <cellStyle name="20% - Accent2 2 2 2 2 3 2 2 3 2" xfId="29399" xr:uid="{00000000-0005-0000-0000-00005C090000}"/>
    <cellStyle name="20% - Accent2 2 2 2 2 3 2 2 4" xfId="17943" xr:uid="{00000000-0005-0000-0000-00005D090000}"/>
    <cellStyle name="20% - Accent2 2 2 2 2 3 2 3" xfId="25473" xr:uid="{00000000-0005-0000-0000-00005E090000}"/>
    <cellStyle name="20% - Accent2 2 2 2 2 3 2 3 2" xfId="33482" xr:uid="{00000000-0005-0000-0000-00005F090000}"/>
    <cellStyle name="20% - Accent2 2 2 2 2 3 2 3 2 2" xfId="27696" xr:uid="{00000000-0005-0000-0000-000060090000}"/>
    <cellStyle name="20% - Accent2 2 2 2 2 3 2 3 3" xfId="18894" xr:uid="{00000000-0005-0000-0000-000061090000}"/>
    <cellStyle name="20% - Accent2 2 2 2 2 3 2 4" xfId="29102" xr:uid="{00000000-0005-0000-0000-000062090000}"/>
    <cellStyle name="20% - Accent2 2 2 2 2 3 2 4 2" xfId="33475" xr:uid="{00000000-0005-0000-0000-000063090000}"/>
    <cellStyle name="20% - Accent2 2 2 2 2 3 2 5" xfId="29096" xr:uid="{00000000-0005-0000-0000-000064090000}"/>
    <cellStyle name="20% - Accent2 2 2 2 2 3 3" xfId="31494" xr:uid="{00000000-0005-0000-0000-000065090000}"/>
    <cellStyle name="20% - Accent2 2 2 2 2 3 3 2" xfId="13410" xr:uid="{00000000-0005-0000-0000-000066090000}"/>
    <cellStyle name="20% - Accent2 2 2 2 2 3 3 2 2" xfId="33460" xr:uid="{00000000-0005-0000-0000-000067090000}"/>
    <cellStyle name="20% - Accent2 2 2 2 2 3 3 2 2 2" xfId="30692" xr:uid="{00000000-0005-0000-0000-000068090000}"/>
    <cellStyle name="20% - Accent2 2 2 2 2 3 3 2 3" xfId="29664" xr:uid="{00000000-0005-0000-0000-000069090000}"/>
    <cellStyle name="20% - Accent2 2 2 2 2 3 3 3" xfId="13404" xr:uid="{00000000-0005-0000-0000-00006A090000}"/>
    <cellStyle name="20% - Accent2 2 2 2 2 3 3 3 2" xfId="34211" xr:uid="{00000000-0005-0000-0000-00006B090000}"/>
    <cellStyle name="20% - Accent2 2 2 2 2 3 3 4" xfId="29088" xr:uid="{00000000-0005-0000-0000-00006C090000}"/>
    <cellStyle name="20% - Accent2 2 2 2 2 3 4" xfId="33465" xr:uid="{00000000-0005-0000-0000-00006D090000}"/>
    <cellStyle name="20% - Accent2 2 2 2 2 3 4 2" xfId="31019" xr:uid="{00000000-0005-0000-0000-00006E090000}"/>
    <cellStyle name="20% - Accent2 2 2 2 2 3 4 2 2" xfId="24087" xr:uid="{00000000-0005-0000-0000-00006F090000}"/>
    <cellStyle name="20% - Accent2 2 2 2 2 3 4 3" xfId="30924" xr:uid="{00000000-0005-0000-0000-000070090000}"/>
    <cellStyle name="20% - Accent2 2 2 2 2 3 5" xfId="31485" xr:uid="{00000000-0005-0000-0000-000071090000}"/>
    <cellStyle name="20% - Accent2 2 2 2 2 3 5 2" xfId="32478" xr:uid="{00000000-0005-0000-0000-000072090000}"/>
    <cellStyle name="20% - Accent2 2 2 2 2 3 6" xfId="30957" xr:uid="{00000000-0005-0000-0000-000073090000}"/>
    <cellStyle name="20% - Accent2 2 2 2 2 4" xfId="31015" xr:uid="{00000000-0005-0000-0000-000074090000}"/>
    <cellStyle name="20% - Accent2 2 2 2 2 4 2" xfId="29554" xr:uid="{00000000-0005-0000-0000-000075090000}"/>
    <cellStyle name="20% - Accent2 2 2 2 2 4 2 2" xfId="13385" xr:uid="{00000000-0005-0000-0000-000076090000}"/>
    <cellStyle name="20% - Accent2 2 2 2 2 4 2 2 2" xfId="30982" xr:uid="{00000000-0005-0000-0000-000077090000}"/>
    <cellStyle name="20% - Accent2 2 2 2 2 4 2 2 2 2" xfId="29397" xr:uid="{00000000-0005-0000-0000-000078090000}"/>
    <cellStyle name="20% - Accent2 2 2 2 2 4 2 2 3" xfId="18791" xr:uid="{00000000-0005-0000-0000-000079090000}"/>
    <cellStyle name="20% - Accent2 2 2 2 2 4 2 3" xfId="13383" xr:uid="{00000000-0005-0000-0000-00007A090000}"/>
    <cellStyle name="20% - Accent2 2 2 2 2 4 2 3 2" xfId="34310" xr:uid="{00000000-0005-0000-0000-00007B090000}"/>
    <cellStyle name="20% - Accent2 2 2 2 2 4 2 4" xfId="24293" xr:uid="{00000000-0005-0000-0000-00007C090000}"/>
    <cellStyle name="20% - Accent2 2 2 2 2 4 3" xfId="27281" xr:uid="{00000000-0005-0000-0000-00007D090000}"/>
    <cellStyle name="20% - Accent2 2 2 2 2 4 3 2" xfId="13374" xr:uid="{00000000-0005-0000-0000-00007E090000}"/>
    <cellStyle name="20% - Accent2 2 2 2 2 4 3 2 2" xfId="30994" xr:uid="{00000000-0005-0000-0000-00007F090000}"/>
    <cellStyle name="20% - Accent2 2 2 2 2 4 3 3" xfId="30993" xr:uid="{00000000-0005-0000-0000-000080090000}"/>
    <cellStyle name="20% - Accent2 2 2 2 2 4 4" xfId="11930" xr:uid="{00000000-0005-0000-0000-000081090000}"/>
    <cellStyle name="20% - Accent2 2 2 2 2 4 4 2" xfId="28242" xr:uid="{00000000-0005-0000-0000-000082090000}"/>
    <cellStyle name="20% - Accent2 2 2 2 2 4 5" xfId="11926" xr:uid="{00000000-0005-0000-0000-000083090000}"/>
    <cellStyle name="20% - Accent2 2 2 2 2 5" xfId="14921" xr:uid="{00000000-0005-0000-0000-000084090000}"/>
    <cellStyle name="20% - Accent2 2 2 2 2 5 2" xfId="12955" xr:uid="{00000000-0005-0000-0000-000085090000}"/>
    <cellStyle name="20% - Accent2 2 2 2 2 5 2 2" xfId="19360" xr:uid="{00000000-0005-0000-0000-000086090000}"/>
    <cellStyle name="20% - Accent2 2 2 2 2 5 2 2 2" xfId="15959" xr:uid="{00000000-0005-0000-0000-000087090000}"/>
    <cellStyle name="20% - Accent2 2 2 2 2 5 2 3" xfId="25574" xr:uid="{00000000-0005-0000-0000-000088090000}"/>
    <cellStyle name="20% - Accent2 2 2 2 2 5 3" xfId="11923" xr:uid="{00000000-0005-0000-0000-000089090000}"/>
    <cellStyle name="20% - Accent2 2 2 2 2 5 3 2" xfId="25861" xr:uid="{00000000-0005-0000-0000-00008A090000}"/>
    <cellStyle name="20% - Accent2 2 2 2 2 5 4" xfId="11917" xr:uid="{00000000-0005-0000-0000-00008B090000}"/>
    <cellStyle name="20% - Accent2 2 2 2 2 6" xfId="25222" xr:uid="{00000000-0005-0000-0000-00008C090000}"/>
    <cellStyle name="20% - Accent2 2 2 2 2 6 2" xfId="6375" xr:uid="{00000000-0005-0000-0000-00008D090000}"/>
    <cellStyle name="20% - Accent2 2 2 2 2 6 2 2" xfId="25848" xr:uid="{00000000-0005-0000-0000-00008E090000}"/>
    <cellStyle name="20% - Accent2 2 2 2 2 6 3" xfId="11910" xr:uid="{00000000-0005-0000-0000-00008F090000}"/>
    <cellStyle name="20% - Accent2 2 2 2 2 7" xfId="19909" xr:uid="{00000000-0005-0000-0000-000090090000}"/>
    <cellStyle name="20% - Accent2 2 2 2 2 7 2" xfId="29126" xr:uid="{00000000-0005-0000-0000-000091090000}"/>
    <cellStyle name="20% - Accent2 2 2 2 2 8" xfId="19903" xr:uid="{00000000-0005-0000-0000-000092090000}"/>
    <cellStyle name="20% - Accent2 2 2 2 3" xfId="33942" xr:uid="{00000000-0005-0000-0000-000093090000}"/>
    <cellStyle name="20% - Accent2 2 2 2 3 2" xfId="19977" xr:uid="{00000000-0005-0000-0000-000094090000}"/>
    <cellStyle name="20% - Accent2 2 2 2 3 2 2" xfId="30974" xr:uid="{00000000-0005-0000-0000-000095090000}"/>
    <cellStyle name="20% - Accent2 2 2 2 3 2 2 2" xfId="30966" xr:uid="{00000000-0005-0000-0000-000096090000}"/>
    <cellStyle name="20% - Accent2 2 2 2 3 2 2 2 2" xfId="31390" xr:uid="{00000000-0005-0000-0000-000097090000}"/>
    <cellStyle name="20% - Accent2 2 2 2 3 2 2 2 2 2" xfId="17408" xr:uid="{00000000-0005-0000-0000-000098090000}"/>
    <cellStyle name="20% - Accent2 2 2 2 3 2 2 2 2 2 2" xfId="25672" xr:uid="{00000000-0005-0000-0000-000099090000}"/>
    <cellStyle name="20% - Accent2 2 2 2 3 2 2 2 2 3" xfId="17385" xr:uid="{00000000-0005-0000-0000-00009A090000}"/>
    <cellStyle name="20% - Accent2 2 2 2 3 2 2 2 3" xfId="29657" xr:uid="{00000000-0005-0000-0000-00009B090000}"/>
    <cellStyle name="20% - Accent2 2 2 2 3 2 2 2 3 2" xfId="24285" xr:uid="{00000000-0005-0000-0000-00009C090000}"/>
    <cellStyle name="20% - Accent2 2 2 2 3 2 2 2 4" xfId="34207" xr:uid="{00000000-0005-0000-0000-00009D090000}"/>
    <cellStyle name="20% - Accent2 2 2 2 3 2 2 3" xfId="25882" xr:uid="{00000000-0005-0000-0000-00009E090000}"/>
    <cellStyle name="20% - Accent2 2 2 2 3 2 2 3 2" xfId="27148" xr:uid="{00000000-0005-0000-0000-00009F090000}"/>
    <cellStyle name="20% - Accent2 2 2 2 3 2 2 3 2 2" xfId="17282" xr:uid="{00000000-0005-0000-0000-0000A0090000}"/>
    <cellStyle name="20% - Accent2 2 2 2 3 2 2 3 3" xfId="33254" xr:uid="{00000000-0005-0000-0000-0000A1090000}"/>
    <cellStyle name="20% - Accent2 2 2 2 3 2 2 4" xfId="29407" xr:uid="{00000000-0005-0000-0000-0000A2090000}"/>
    <cellStyle name="20% - Accent2 2 2 2 3 2 2 4 2" xfId="25756" xr:uid="{00000000-0005-0000-0000-0000A3090000}"/>
    <cellStyle name="20% - Accent2 2 2 2 3 2 2 5" xfId="23247" xr:uid="{00000000-0005-0000-0000-0000A4090000}"/>
    <cellStyle name="20% - Accent2 2 2 2 3 2 3" xfId="31432" xr:uid="{00000000-0005-0000-0000-0000A5090000}"/>
    <cellStyle name="20% - Accent2 2 2 2 3 2 3 2" xfId="30961" xr:uid="{00000000-0005-0000-0000-0000A6090000}"/>
    <cellStyle name="20% - Accent2 2 2 2 3 2 3 2 2" xfId="31695" xr:uid="{00000000-0005-0000-0000-0000A7090000}"/>
    <cellStyle name="20% - Accent2 2 2 2 3 2 3 2 2 2" xfId="17157" xr:uid="{00000000-0005-0000-0000-0000A8090000}"/>
    <cellStyle name="20% - Accent2 2 2 2 3 2 3 2 3" xfId="30015" xr:uid="{00000000-0005-0000-0000-0000A9090000}"/>
    <cellStyle name="20% - Accent2 2 2 2 3 2 3 3" xfId="23746" xr:uid="{00000000-0005-0000-0000-0000AA090000}"/>
    <cellStyle name="20% - Accent2 2 2 2 3 2 3 3 2" xfId="30958" xr:uid="{00000000-0005-0000-0000-0000AB090000}"/>
    <cellStyle name="20% - Accent2 2 2 2 3 2 3 4" xfId="23741" xr:uid="{00000000-0005-0000-0000-0000AC090000}"/>
    <cellStyle name="20% - Accent2 2 2 2 3 2 4" xfId="31420" xr:uid="{00000000-0005-0000-0000-0000AD090000}"/>
    <cellStyle name="20% - Accent2 2 2 2 3 2 4 2" xfId="27718" xr:uid="{00000000-0005-0000-0000-0000AE090000}"/>
    <cellStyle name="20% - Accent2 2 2 2 3 2 4 2 2" xfId="16264" xr:uid="{00000000-0005-0000-0000-0000AF090000}"/>
    <cellStyle name="20% - Accent2 2 2 2 3 2 4 3" xfId="23731" xr:uid="{00000000-0005-0000-0000-0000B0090000}"/>
    <cellStyle name="20% - Accent2 2 2 2 3 2 5" xfId="31413" xr:uid="{00000000-0005-0000-0000-0000B1090000}"/>
    <cellStyle name="20% - Accent2 2 2 2 3 2 5 2" xfId="32047" xr:uid="{00000000-0005-0000-0000-0000B2090000}"/>
    <cellStyle name="20% - Accent2 2 2 2 3 2 6" xfId="16262" xr:uid="{00000000-0005-0000-0000-0000B3090000}"/>
    <cellStyle name="20% - Accent2 2 2 2 3 3" xfId="32164" xr:uid="{00000000-0005-0000-0000-0000B4090000}"/>
    <cellStyle name="20% - Accent2 2 2 2 3 3 2" xfId="32160" xr:uid="{00000000-0005-0000-0000-0000B5090000}"/>
    <cellStyle name="20% - Accent2 2 2 2 3 3 2 2" xfId="31981" xr:uid="{00000000-0005-0000-0000-0000B6090000}"/>
    <cellStyle name="20% - Accent2 2 2 2 3 3 2 2 2" xfId="32913" xr:uid="{00000000-0005-0000-0000-0000B7090000}"/>
    <cellStyle name="20% - Accent2 2 2 2 3 3 2 2 2 2" xfId="23677" xr:uid="{00000000-0005-0000-0000-0000B8090000}"/>
    <cellStyle name="20% - Accent2 2 2 2 3 3 2 2 3" xfId="18672" xr:uid="{00000000-0005-0000-0000-0000B9090000}"/>
    <cellStyle name="20% - Accent2 2 2 2 3 3 2 3" xfId="23719" xr:uid="{00000000-0005-0000-0000-0000BA090000}"/>
    <cellStyle name="20% - Accent2 2 2 2 3 3 2 3 2" xfId="34349" xr:uid="{00000000-0005-0000-0000-0000BB090000}"/>
    <cellStyle name="20% - Accent2 2 2 2 3 3 2 4" xfId="20559" xr:uid="{00000000-0005-0000-0000-0000BC090000}"/>
    <cellStyle name="20% - Accent2 2 2 2 3 3 3" xfId="26663" xr:uid="{00000000-0005-0000-0000-0000BD090000}"/>
    <cellStyle name="20% - Accent2 2 2 2 3 3 3 2" xfId="29968" xr:uid="{00000000-0005-0000-0000-0000BE090000}"/>
    <cellStyle name="20% - Accent2 2 2 2 3 3 3 2 2" xfId="30949" xr:uid="{00000000-0005-0000-0000-0000BF090000}"/>
    <cellStyle name="20% - Accent2 2 2 2 3 3 3 3" xfId="23717" xr:uid="{00000000-0005-0000-0000-0000C0090000}"/>
    <cellStyle name="20% - Accent2 2 2 2 3 3 4" xfId="26659" xr:uid="{00000000-0005-0000-0000-0000C1090000}"/>
    <cellStyle name="20% - Accent2 2 2 2 3 3 4 2" xfId="30945" xr:uid="{00000000-0005-0000-0000-0000C2090000}"/>
    <cellStyle name="20% - Accent2 2 2 2 3 3 5" xfId="28556" xr:uid="{00000000-0005-0000-0000-0000C3090000}"/>
    <cellStyle name="20% - Accent2 2 2 2 3 4" xfId="20892" xr:uid="{00000000-0005-0000-0000-0000C4090000}"/>
    <cellStyle name="20% - Accent2 2 2 2 3 4 2" xfId="29455" xr:uid="{00000000-0005-0000-0000-0000C5090000}"/>
    <cellStyle name="20% - Accent2 2 2 2 3 4 2 2" xfId="24028" xr:uid="{00000000-0005-0000-0000-0000C6090000}"/>
    <cellStyle name="20% - Accent2 2 2 2 3 4 2 2 2" xfId="32861" xr:uid="{00000000-0005-0000-0000-0000C7090000}"/>
    <cellStyle name="20% - Accent2 2 2 2 3 4 2 3" xfId="23704" xr:uid="{00000000-0005-0000-0000-0000C8090000}"/>
    <cellStyle name="20% - Accent2 2 2 2 3 4 3" xfId="11906" xr:uid="{00000000-0005-0000-0000-0000C9090000}"/>
    <cellStyle name="20% - Accent2 2 2 2 3 4 3 2" xfId="32799" xr:uid="{00000000-0005-0000-0000-0000CA090000}"/>
    <cellStyle name="20% - Accent2 2 2 2 3 4 4" xfId="11899" xr:uid="{00000000-0005-0000-0000-0000CB090000}"/>
    <cellStyle name="20% - Accent2 2 2 2 3 5" xfId="28597" xr:uid="{00000000-0005-0000-0000-0000CC090000}"/>
    <cellStyle name="20% - Accent2 2 2 2 3 5 2" xfId="6373" xr:uid="{00000000-0005-0000-0000-0000CD090000}"/>
    <cellStyle name="20% - Accent2 2 2 2 3 5 2 2" xfId="23919" xr:uid="{00000000-0005-0000-0000-0000CE090000}"/>
    <cellStyle name="20% - Accent2 2 2 2 3 5 3" xfId="11890" xr:uid="{00000000-0005-0000-0000-0000CF090000}"/>
    <cellStyle name="20% - Accent2 2 2 2 3 6" xfId="19899" xr:uid="{00000000-0005-0000-0000-0000D0090000}"/>
    <cellStyle name="20% - Accent2 2 2 2 3 6 2" xfId="6371" xr:uid="{00000000-0005-0000-0000-0000D1090000}"/>
    <cellStyle name="20% - Accent2 2 2 2 3 7" xfId="19893" xr:uid="{00000000-0005-0000-0000-0000D2090000}"/>
    <cellStyle name="20% - Accent2 2 2 2 4" xfId="33631" xr:uid="{00000000-0005-0000-0000-0000D3090000}"/>
    <cellStyle name="20% - Accent2 2 2 2 4 2" xfId="30941" xr:uid="{00000000-0005-0000-0000-0000D4090000}"/>
    <cellStyle name="20% - Accent2 2 2 2 4 2 2" xfId="32633" xr:uid="{00000000-0005-0000-0000-0000D5090000}"/>
    <cellStyle name="20% - Accent2 2 2 2 4 2 2 2" xfId="30937" xr:uid="{00000000-0005-0000-0000-0000D6090000}"/>
    <cellStyle name="20% - Accent2 2 2 2 4 2 2 2 2" xfId="31877" xr:uid="{00000000-0005-0000-0000-0000D7090000}"/>
    <cellStyle name="20% - Accent2 2 2 2 4 2 2 2 2 2" xfId="15169" xr:uid="{00000000-0005-0000-0000-0000D8090000}"/>
    <cellStyle name="20% - Accent2 2 2 2 4 2 2 2 3" xfId="8576" xr:uid="{00000000-0005-0000-0000-0000D9090000}"/>
    <cellStyle name="20% - Accent2 2 2 2 4 2 2 3" xfId="22942" xr:uid="{00000000-0005-0000-0000-0000DA090000}"/>
    <cellStyle name="20% - Accent2 2 2 2 4 2 2 3 2" xfId="30935" xr:uid="{00000000-0005-0000-0000-0000DB090000}"/>
    <cellStyle name="20% - Accent2 2 2 2 4 2 2 4" xfId="21985" xr:uid="{00000000-0005-0000-0000-0000DC090000}"/>
    <cellStyle name="20% - Accent2 2 2 2 4 2 3" xfId="25618" xr:uid="{00000000-0005-0000-0000-0000DD090000}"/>
    <cellStyle name="20% - Accent2 2 2 2 4 2 3 2" xfId="30920" xr:uid="{00000000-0005-0000-0000-0000DE090000}"/>
    <cellStyle name="20% - Accent2 2 2 2 4 2 3 2 2" xfId="30910" xr:uid="{00000000-0005-0000-0000-0000DF090000}"/>
    <cellStyle name="20% - Accent2 2 2 2 4 2 3 3" xfId="21960" xr:uid="{00000000-0005-0000-0000-0000E0090000}"/>
    <cellStyle name="20% - Accent2 2 2 2 4 2 4" xfId="30152" xr:uid="{00000000-0005-0000-0000-0000E1090000}"/>
    <cellStyle name="20% - Accent2 2 2 2 4 2 4 2" xfId="30899" xr:uid="{00000000-0005-0000-0000-0000E2090000}"/>
    <cellStyle name="20% - Accent2 2 2 2 4 2 5" xfId="31374" xr:uid="{00000000-0005-0000-0000-0000E3090000}"/>
    <cellStyle name="20% - Accent2 2 2 2 4 3" xfId="32810" xr:uid="{00000000-0005-0000-0000-0000E4090000}"/>
    <cellStyle name="20% - Accent2 2 2 2 4 3 2" xfId="25274" xr:uid="{00000000-0005-0000-0000-0000E5090000}"/>
    <cellStyle name="20% - Accent2 2 2 2 4 3 2 2" xfId="22374" xr:uid="{00000000-0005-0000-0000-0000E6090000}"/>
    <cellStyle name="20% - Accent2 2 2 2 4 3 2 2 2" xfId="34181" xr:uid="{00000000-0005-0000-0000-0000E7090000}"/>
    <cellStyle name="20% - Accent2 2 2 2 4 3 2 3" xfId="21781" xr:uid="{00000000-0005-0000-0000-0000E8090000}"/>
    <cellStyle name="20% - Accent2 2 2 2 4 3 3" xfId="26640" xr:uid="{00000000-0005-0000-0000-0000E9090000}"/>
    <cellStyle name="20% - Accent2 2 2 2 4 3 3 2" xfId="27840" xr:uid="{00000000-0005-0000-0000-0000EA090000}"/>
    <cellStyle name="20% - Accent2 2 2 2 4 3 4" xfId="31356" xr:uid="{00000000-0005-0000-0000-0000EB090000}"/>
    <cellStyle name="20% - Accent2 2 2 2 4 4" xfId="29404" xr:uid="{00000000-0005-0000-0000-0000EC090000}"/>
    <cellStyle name="20% - Accent2 2 2 2 4 4 2" xfId="30880" xr:uid="{00000000-0005-0000-0000-0000ED090000}"/>
    <cellStyle name="20% - Accent2 2 2 2 4 4 2 2" xfId="29917" xr:uid="{00000000-0005-0000-0000-0000EE090000}"/>
    <cellStyle name="20% - Accent2 2 2 2 4 4 3" xfId="11880" xr:uid="{00000000-0005-0000-0000-0000EF090000}"/>
    <cellStyle name="20% - Accent2 2 2 2 4 5" xfId="19880" xr:uid="{00000000-0005-0000-0000-0000F0090000}"/>
    <cellStyle name="20% - Accent2 2 2 2 4 5 2" xfId="6369" xr:uid="{00000000-0005-0000-0000-0000F1090000}"/>
    <cellStyle name="20% - Accent2 2 2 2 4 6" xfId="19875" xr:uid="{00000000-0005-0000-0000-0000F2090000}"/>
    <cellStyle name="20% - Accent2 2 2 2 5" xfId="34133" xr:uid="{00000000-0005-0000-0000-0000F3090000}"/>
    <cellStyle name="20% - Accent2 2 2 2 5 2" xfId="30866" xr:uid="{00000000-0005-0000-0000-0000F4090000}"/>
    <cellStyle name="20% - Accent2 2 2 2 5 2 2" xfId="30864" xr:uid="{00000000-0005-0000-0000-0000F5090000}"/>
    <cellStyle name="20% - Accent2 2 2 2 5 2 2 2" xfId="6366" xr:uid="{00000000-0005-0000-0000-0000F6090000}"/>
    <cellStyle name="20% - Accent2 2 2 2 5 2 2 2 2" xfId="30852" xr:uid="{00000000-0005-0000-0000-0000F7090000}"/>
    <cellStyle name="20% - Accent2 2 2 2 5 2 2 3" xfId="5540" xr:uid="{00000000-0005-0000-0000-0000F8090000}"/>
    <cellStyle name="20% - Accent2 2 2 2 5 2 3" xfId="30120" xr:uid="{00000000-0005-0000-0000-0000F9090000}"/>
    <cellStyle name="20% - Accent2 2 2 2 5 2 3 2" xfId="5520" xr:uid="{00000000-0005-0000-0000-0000FA090000}"/>
    <cellStyle name="20% - Accent2 2 2 2 5 2 4" xfId="31348" xr:uid="{00000000-0005-0000-0000-0000FB090000}"/>
    <cellStyle name="20% - Accent2 2 2 2 5 3" xfId="32808" xr:uid="{00000000-0005-0000-0000-0000FC090000}"/>
    <cellStyle name="20% - Accent2 2 2 2 5 3 2" xfId="30844" xr:uid="{00000000-0005-0000-0000-0000FD090000}"/>
    <cellStyle name="20% - Accent2 2 2 2 5 3 2 2" xfId="20074" xr:uid="{00000000-0005-0000-0000-0000FE090000}"/>
    <cellStyle name="20% - Accent2 2 2 2 5 3 3" xfId="31336" xr:uid="{00000000-0005-0000-0000-0000FF090000}"/>
    <cellStyle name="20% - Accent2 2 2 2 5 4" xfId="29394" xr:uid="{00000000-0005-0000-0000-0000000A0000}"/>
    <cellStyle name="20% - Accent2 2 2 2 5 4 2" xfId="29385" xr:uid="{00000000-0005-0000-0000-0000010A0000}"/>
    <cellStyle name="20% - Accent2 2 2 2 5 5" xfId="19868" xr:uid="{00000000-0005-0000-0000-0000020A0000}"/>
    <cellStyle name="20% - Accent2 2 2 2 6" xfId="30835" xr:uid="{00000000-0005-0000-0000-0000030A0000}"/>
    <cellStyle name="20% - Accent2 2 2 2 6 2" xfId="30831" xr:uid="{00000000-0005-0000-0000-0000040A0000}"/>
    <cellStyle name="20% - Accent2 2 2 2 6 2 2" xfId="30829" xr:uid="{00000000-0005-0000-0000-0000050A0000}"/>
    <cellStyle name="20% - Accent2 2 2 2 6 2 2 2" xfId="17568" xr:uid="{00000000-0005-0000-0000-0000060A0000}"/>
    <cellStyle name="20% - Accent2 2 2 2 6 2 3" xfId="27001" xr:uid="{00000000-0005-0000-0000-0000070A0000}"/>
    <cellStyle name="20% - Accent2 2 2 2 6 3" xfId="31856" xr:uid="{00000000-0005-0000-0000-0000080A0000}"/>
    <cellStyle name="20% - Accent2 2 2 2 6 3 2" xfId="30820" xr:uid="{00000000-0005-0000-0000-0000090A0000}"/>
    <cellStyle name="20% - Accent2 2 2 2 6 4" xfId="30353" xr:uid="{00000000-0005-0000-0000-00000A0A0000}"/>
    <cellStyle name="20% - Accent2 2 2 2 7" xfId="30813" xr:uid="{00000000-0005-0000-0000-00000B0A0000}"/>
    <cellStyle name="20% - Accent2 2 2 2 7 2" xfId="13183" xr:uid="{00000000-0005-0000-0000-00000C0A0000}"/>
    <cellStyle name="20% - Accent2 2 2 2 7 2 2" xfId="33218" xr:uid="{00000000-0005-0000-0000-00000D0A0000}"/>
    <cellStyle name="20% - Accent2 2 2 2 7 3" xfId="33731" xr:uid="{00000000-0005-0000-0000-00000E0A0000}"/>
    <cellStyle name="20% - Accent2 2 2 2 8" xfId="27208" xr:uid="{00000000-0005-0000-0000-00000F0A0000}"/>
    <cellStyle name="20% - Accent2 2 2 2 8 2" xfId="30803" xr:uid="{00000000-0005-0000-0000-0000100A0000}"/>
    <cellStyle name="20% - Accent2 2 2 2 9" xfId="30801" xr:uid="{00000000-0005-0000-0000-0000110A0000}"/>
    <cellStyle name="20% - Accent2 2 2 3" xfId="29560" xr:uid="{00000000-0005-0000-0000-0000120A0000}"/>
    <cellStyle name="20% - Accent2 2 2 3 2" xfId="30796" xr:uid="{00000000-0005-0000-0000-0000130A0000}"/>
    <cellStyle name="20% - Accent2 2 2 3 2 2" xfId="30769" xr:uid="{00000000-0005-0000-0000-0000140A0000}"/>
    <cellStyle name="20% - Accent2 2 2 3 2 2 2" xfId="30768" xr:uid="{00000000-0005-0000-0000-0000150A0000}"/>
    <cellStyle name="20% - Accent2 2 2 3 2 2 2 2" xfId="27691" xr:uid="{00000000-0005-0000-0000-0000160A0000}"/>
    <cellStyle name="20% - Accent2 2 2 3 2 2 2 2 2" xfId="30766" xr:uid="{00000000-0005-0000-0000-0000170A0000}"/>
    <cellStyle name="20% - Accent2 2 2 3 2 2 2 2 2 2" xfId="18903" xr:uid="{00000000-0005-0000-0000-0000180A0000}"/>
    <cellStyle name="20% - Accent2 2 2 3 2 2 2 2 2 2 2" xfId="21965" xr:uid="{00000000-0005-0000-0000-0000190A0000}"/>
    <cellStyle name="20% - Accent2 2 2 3 2 2 2 2 2 3" xfId="30341" xr:uid="{00000000-0005-0000-0000-00001A0A0000}"/>
    <cellStyle name="20% - Accent2 2 2 3 2 2 2 2 3" xfId="31274" xr:uid="{00000000-0005-0000-0000-00001B0A0000}"/>
    <cellStyle name="20% - Accent2 2 2 3 2 2 2 2 3 2" xfId="30760" xr:uid="{00000000-0005-0000-0000-00001C0A0000}"/>
    <cellStyle name="20% - Accent2 2 2 3 2 2 2 2 4" xfId="31993" xr:uid="{00000000-0005-0000-0000-00001D0A0000}"/>
    <cellStyle name="20% - Accent2 2 2 3 2 2 2 3" xfId="13033" xr:uid="{00000000-0005-0000-0000-00001E0A0000}"/>
    <cellStyle name="20% - Accent2 2 2 3 2 2 2 3 2" xfId="30755" xr:uid="{00000000-0005-0000-0000-00001F0A0000}"/>
    <cellStyle name="20% - Accent2 2 2 3 2 2 2 3 2 2" xfId="30806" xr:uid="{00000000-0005-0000-0000-0000200A0000}"/>
    <cellStyle name="20% - Accent2 2 2 3 2 2 2 3 3" xfId="32631" xr:uid="{00000000-0005-0000-0000-0000210A0000}"/>
    <cellStyle name="20% - Accent2 2 2 3 2 2 2 4" xfId="13027" xr:uid="{00000000-0005-0000-0000-0000220A0000}"/>
    <cellStyle name="20% - Accent2 2 2 3 2 2 2 4 2" xfId="25786" xr:uid="{00000000-0005-0000-0000-0000230A0000}"/>
    <cellStyle name="20% - Accent2 2 2 3 2 2 2 5" xfId="33976" xr:uid="{00000000-0005-0000-0000-0000240A0000}"/>
    <cellStyle name="20% - Accent2 2 2 3 2 2 3" xfId="31312" xr:uid="{00000000-0005-0000-0000-0000250A0000}"/>
    <cellStyle name="20% - Accent2 2 2 3 2 2 3 2" xfId="13023" xr:uid="{00000000-0005-0000-0000-0000260A0000}"/>
    <cellStyle name="20% - Accent2 2 2 3 2 2 3 2 2" xfId="18927" xr:uid="{00000000-0005-0000-0000-0000270A0000}"/>
    <cellStyle name="20% - Accent2 2 2 3 2 2 3 2 2 2" xfId="30731" xr:uid="{00000000-0005-0000-0000-0000280A0000}"/>
    <cellStyle name="20% - Accent2 2 2 3 2 2 3 2 3" xfId="18919" xr:uid="{00000000-0005-0000-0000-0000290A0000}"/>
    <cellStyle name="20% - Accent2 2 2 3 2 2 3 3" xfId="13020" xr:uid="{00000000-0005-0000-0000-00002A0A0000}"/>
    <cellStyle name="20% - Accent2 2 2 3 2 2 3 3 2" xfId="18911" xr:uid="{00000000-0005-0000-0000-00002B0A0000}"/>
    <cellStyle name="20% - Accent2 2 2 3 2 2 3 4" xfId="32914" xr:uid="{00000000-0005-0000-0000-00002C0A0000}"/>
    <cellStyle name="20% - Accent2 2 2 3 2 2 4" xfId="32553" xr:uid="{00000000-0005-0000-0000-00002D0A0000}"/>
    <cellStyle name="20% - Accent2 2 2 3 2 2 4 2" xfId="13013" xr:uid="{00000000-0005-0000-0000-00002E0A0000}"/>
    <cellStyle name="20% - Accent2 2 2 3 2 2 4 2 2" xfId="14799" xr:uid="{00000000-0005-0000-0000-00002F0A0000}"/>
    <cellStyle name="20% - Accent2 2 2 3 2 2 4 3" xfId="25100" xr:uid="{00000000-0005-0000-0000-0000300A0000}"/>
    <cellStyle name="20% - Accent2 2 2 3 2 2 5" xfId="32427" xr:uid="{00000000-0005-0000-0000-0000310A0000}"/>
    <cellStyle name="20% - Accent2 2 2 3 2 2 5 2" xfId="25091" xr:uid="{00000000-0005-0000-0000-0000320A0000}"/>
    <cellStyle name="20% - Accent2 2 2 3 2 2 6" xfId="30948" xr:uid="{00000000-0005-0000-0000-0000330A0000}"/>
    <cellStyle name="20% - Accent2 2 2 3 2 3" xfId="34097" xr:uid="{00000000-0005-0000-0000-0000340A0000}"/>
    <cellStyle name="20% - Accent2 2 2 3 2 3 2" xfId="30717" xr:uid="{00000000-0005-0000-0000-0000350A0000}"/>
    <cellStyle name="20% - Accent2 2 2 3 2 3 2 2" xfId="13006" xr:uid="{00000000-0005-0000-0000-0000360A0000}"/>
    <cellStyle name="20% - Accent2 2 2 3 2 3 2 2 2" xfId="31007" xr:uid="{00000000-0005-0000-0000-0000370A0000}"/>
    <cellStyle name="20% - Accent2 2 2 3 2 3 2 2 2 2" xfId="29045" xr:uid="{00000000-0005-0000-0000-0000380A0000}"/>
    <cellStyle name="20% - Accent2 2 2 3 2 3 2 2 3" xfId="18708" xr:uid="{00000000-0005-0000-0000-0000390A0000}"/>
    <cellStyle name="20% - Accent2 2 2 3 2 3 2 3" xfId="13003" xr:uid="{00000000-0005-0000-0000-00003A0A0000}"/>
    <cellStyle name="20% - Accent2 2 2 3 2 3 2 3 2" xfId="33988" xr:uid="{00000000-0005-0000-0000-00003B0A0000}"/>
    <cellStyle name="20% - Accent2 2 2 3 2 3 2 4" xfId="28739" xr:uid="{00000000-0005-0000-0000-00003C0A0000}"/>
    <cellStyle name="20% - Accent2 2 2 3 2 3 3" xfId="25030" xr:uid="{00000000-0005-0000-0000-00003D0A0000}"/>
    <cellStyle name="20% - Accent2 2 2 3 2 3 3 2" xfId="12999" xr:uid="{00000000-0005-0000-0000-00003E0A0000}"/>
    <cellStyle name="20% - Accent2 2 2 3 2 3 3 2 2" xfId="18881" xr:uid="{00000000-0005-0000-0000-00003F0A0000}"/>
    <cellStyle name="20% - Accent2 2 2 3 2 3 3 3" xfId="31264" xr:uid="{00000000-0005-0000-0000-0000400A0000}"/>
    <cellStyle name="20% - Accent2 2 2 3 2 3 4" xfId="32411" xr:uid="{00000000-0005-0000-0000-0000410A0000}"/>
    <cellStyle name="20% - Accent2 2 2 3 2 3 4 2" xfId="31273" xr:uid="{00000000-0005-0000-0000-0000420A0000}"/>
    <cellStyle name="20% - Accent2 2 2 3 2 3 5" xfId="31269" xr:uid="{00000000-0005-0000-0000-0000430A0000}"/>
    <cellStyle name="20% - Accent2 2 2 3 2 4" xfId="30706" xr:uid="{00000000-0005-0000-0000-0000440A0000}"/>
    <cellStyle name="20% - Accent2 2 2 3 2 4 2" xfId="21710" xr:uid="{00000000-0005-0000-0000-0000450A0000}"/>
    <cellStyle name="20% - Accent2 2 2 3 2 4 2 2" xfId="12993" xr:uid="{00000000-0005-0000-0000-0000460A0000}"/>
    <cellStyle name="20% - Accent2 2 2 3 2 4 2 2 2" xfId="32589" xr:uid="{00000000-0005-0000-0000-0000470A0000}"/>
    <cellStyle name="20% - Accent2 2 2 3 2 4 2 3" xfId="23218" xr:uid="{00000000-0005-0000-0000-0000480A0000}"/>
    <cellStyle name="20% - Accent2 2 2 3 2 4 3" xfId="11855" xr:uid="{00000000-0005-0000-0000-0000490A0000}"/>
    <cellStyle name="20% - Accent2 2 2 3 2 4 3 2" xfId="31197" xr:uid="{00000000-0005-0000-0000-00004A0A0000}"/>
    <cellStyle name="20% - Accent2 2 2 3 2 4 4" xfId="11851" xr:uid="{00000000-0005-0000-0000-00004B0A0000}"/>
    <cellStyle name="20% - Accent2 2 2 3 2 5" xfId="15560" xr:uid="{00000000-0005-0000-0000-00004C0A0000}"/>
    <cellStyle name="20% - Accent2 2 2 3 2 5 2" xfId="6358" xr:uid="{00000000-0005-0000-0000-00004D0A0000}"/>
    <cellStyle name="20% - Accent2 2 2 3 2 5 2 2" xfId="23146" xr:uid="{00000000-0005-0000-0000-00004E0A0000}"/>
    <cellStyle name="20% - Accent2 2 2 3 2 5 3" xfId="15362" xr:uid="{00000000-0005-0000-0000-00004F0A0000}"/>
    <cellStyle name="20% - Accent2 2 2 3 2 6" xfId="15554" xr:uid="{00000000-0005-0000-0000-0000500A0000}"/>
    <cellStyle name="20% - Accent2 2 2 3 2 6 2" xfId="6355" xr:uid="{00000000-0005-0000-0000-0000510A0000}"/>
    <cellStyle name="20% - Accent2 2 2 3 2 7" xfId="19852" xr:uid="{00000000-0005-0000-0000-0000520A0000}"/>
    <cellStyle name="20% - Accent2 2 2 3 3" xfId="30701" xr:uid="{00000000-0005-0000-0000-0000530A0000}"/>
    <cellStyle name="20% - Accent2 2 2 3 3 2" xfId="30697" xr:uid="{00000000-0005-0000-0000-0000540A0000}"/>
    <cellStyle name="20% - Accent2 2 2 3 3 2 2" xfId="30696" xr:uid="{00000000-0005-0000-0000-0000550A0000}"/>
    <cellStyle name="20% - Accent2 2 2 3 3 2 2 2" xfId="16591" xr:uid="{00000000-0005-0000-0000-0000560A0000}"/>
    <cellStyle name="20% - Accent2 2 2 3 3 2 2 2 2" xfId="30686" xr:uid="{00000000-0005-0000-0000-0000570A0000}"/>
    <cellStyle name="20% - Accent2 2 2 3 3 2 2 2 2 2" xfId="21503" xr:uid="{00000000-0005-0000-0000-0000580A0000}"/>
    <cellStyle name="20% - Accent2 2 2 3 3 2 2 2 3" xfId="27562" xr:uid="{00000000-0005-0000-0000-0000590A0000}"/>
    <cellStyle name="20% - Accent2 2 2 3 3 2 2 3" xfId="16198" xr:uid="{00000000-0005-0000-0000-00005A0A0000}"/>
    <cellStyle name="20% - Accent2 2 2 3 3 2 2 3 2" xfId="31609" xr:uid="{00000000-0005-0000-0000-00005B0A0000}"/>
    <cellStyle name="20% - Accent2 2 2 3 3 2 2 4" xfId="17447" xr:uid="{00000000-0005-0000-0000-00005C0A0000}"/>
    <cellStyle name="20% - Accent2 2 2 3 3 2 3" xfId="31226" xr:uid="{00000000-0005-0000-0000-00005D0A0000}"/>
    <cellStyle name="20% - Accent2 2 2 3 3 2 3 2" xfId="29335" xr:uid="{00000000-0005-0000-0000-00005E0A0000}"/>
    <cellStyle name="20% - Accent2 2 2 3 3 2 3 2 2" xfId="18798" xr:uid="{00000000-0005-0000-0000-00005F0A0000}"/>
    <cellStyle name="20% - Accent2 2 2 3 3 2 3 3" xfId="16179" xr:uid="{00000000-0005-0000-0000-0000600A0000}"/>
    <cellStyle name="20% - Accent2 2 2 3 3 2 4" xfId="32541" xr:uid="{00000000-0005-0000-0000-0000610A0000}"/>
    <cellStyle name="20% - Accent2 2 2 3 3 2 4 2" xfId="25077" xr:uid="{00000000-0005-0000-0000-0000620A0000}"/>
    <cellStyle name="20% - Accent2 2 2 3 3 2 5" xfId="31216" xr:uid="{00000000-0005-0000-0000-0000630A0000}"/>
    <cellStyle name="20% - Accent2 2 2 3 3 3" xfId="32145" xr:uid="{00000000-0005-0000-0000-0000640A0000}"/>
    <cellStyle name="20% - Accent2 2 2 3 3 3 2" xfId="32143" xr:uid="{00000000-0005-0000-0000-0000650A0000}"/>
    <cellStyle name="20% - Accent2 2 2 3 3 3 2 2" xfId="29281" xr:uid="{00000000-0005-0000-0000-0000660A0000}"/>
    <cellStyle name="20% - Accent2 2 2 3 3 3 2 2 2" xfId="31120" xr:uid="{00000000-0005-0000-0000-0000670A0000}"/>
    <cellStyle name="20% - Accent2 2 2 3 3 3 2 3" xfId="16158" xr:uid="{00000000-0005-0000-0000-0000680A0000}"/>
    <cellStyle name="20% - Accent2 2 2 3 3 3 3" xfId="26619" xr:uid="{00000000-0005-0000-0000-0000690A0000}"/>
    <cellStyle name="20% - Accent2 2 2 3 3 3 3 2" xfId="30671" xr:uid="{00000000-0005-0000-0000-00006A0A0000}"/>
    <cellStyle name="20% - Accent2 2 2 3 3 3 4" xfId="31210" xr:uid="{00000000-0005-0000-0000-00006B0A0000}"/>
    <cellStyle name="20% - Accent2 2 2 3 3 4" xfId="30212" xr:uid="{00000000-0005-0000-0000-00006C0A0000}"/>
    <cellStyle name="20% - Accent2 2 2 3 3 4 2" xfId="29298" xr:uid="{00000000-0005-0000-0000-00006D0A0000}"/>
    <cellStyle name="20% - Accent2 2 2 3 3 4 2 2" xfId="23078" xr:uid="{00000000-0005-0000-0000-00006E0A0000}"/>
    <cellStyle name="20% - Accent2 2 2 3 3 4 3" xfId="11844" xr:uid="{00000000-0005-0000-0000-00006F0A0000}"/>
    <cellStyle name="20% - Accent2 2 2 3 3 5" xfId="15550" xr:uid="{00000000-0005-0000-0000-0000700A0000}"/>
    <cellStyle name="20% - Accent2 2 2 3 3 5 2" xfId="6352" xr:uid="{00000000-0005-0000-0000-0000710A0000}"/>
    <cellStyle name="20% - Accent2 2 2 3 3 6" xfId="19841" xr:uid="{00000000-0005-0000-0000-0000720A0000}"/>
    <cellStyle name="20% - Accent2 2 2 3 4" xfId="25280" xr:uid="{00000000-0005-0000-0000-0000730A0000}"/>
    <cellStyle name="20% - Accent2 2 2 3 4 2" xfId="30660" xr:uid="{00000000-0005-0000-0000-0000740A0000}"/>
    <cellStyle name="20% - Accent2 2 2 3 4 2 2" xfId="31946" xr:uid="{00000000-0005-0000-0000-0000750A0000}"/>
    <cellStyle name="20% - Accent2 2 2 3 4 2 2 2" xfId="31779" xr:uid="{00000000-0005-0000-0000-0000760A0000}"/>
    <cellStyle name="20% - Accent2 2 2 3 4 2 2 2 2" xfId="30657" xr:uid="{00000000-0005-0000-0000-0000770A0000}"/>
    <cellStyle name="20% - Accent2 2 2 3 4 2 2 3" xfId="16114" xr:uid="{00000000-0005-0000-0000-0000780A0000}"/>
    <cellStyle name="20% - Accent2 2 2 3 4 2 3" xfId="19052" xr:uid="{00000000-0005-0000-0000-0000790A0000}"/>
    <cellStyle name="20% - Accent2 2 2 3 4 2 3 2" xfId="30656" xr:uid="{00000000-0005-0000-0000-00007A0A0000}"/>
    <cellStyle name="20% - Accent2 2 2 3 4 2 4" xfId="19049" xr:uid="{00000000-0005-0000-0000-00007B0A0000}"/>
    <cellStyle name="20% - Accent2 2 2 3 4 3" xfId="32141" xr:uid="{00000000-0005-0000-0000-00007C0A0000}"/>
    <cellStyle name="20% - Accent2 2 2 3 4 3 2" xfId="31766" xr:uid="{00000000-0005-0000-0000-00007D0A0000}"/>
    <cellStyle name="20% - Accent2 2 2 3 4 3 2 2" xfId="30400" xr:uid="{00000000-0005-0000-0000-00007E0A0000}"/>
    <cellStyle name="20% - Accent2 2 2 3 4 3 3" xfId="31183" xr:uid="{00000000-0005-0000-0000-00007F0A0000}"/>
    <cellStyle name="20% - Accent2 2 2 3 4 4" xfId="30179" xr:uid="{00000000-0005-0000-0000-0000800A0000}"/>
    <cellStyle name="20% - Accent2 2 2 3 4 4 2" xfId="29252" xr:uid="{00000000-0005-0000-0000-0000810A0000}"/>
    <cellStyle name="20% - Accent2 2 2 3 4 5" xfId="19830" xr:uid="{00000000-0005-0000-0000-0000820A0000}"/>
    <cellStyle name="20% - Accent2 2 2 3 5" xfId="25275" xr:uid="{00000000-0005-0000-0000-0000830A0000}"/>
    <cellStyle name="20% - Accent2 2 2 3 5 2" xfId="30652" xr:uid="{00000000-0005-0000-0000-0000840A0000}"/>
    <cellStyle name="20% - Accent2 2 2 3 5 2 2" xfId="27894" xr:uid="{00000000-0005-0000-0000-0000850A0000}"/>
    <cellStyle name="20% - Accent2 2 2 3 5 2 2 2" xfId="31123" xr:uid="{00000000-0005-0000-0000-0000860A0000}"/>
    <cellStyle name="20% - Accent2 2 2 3 5 2 3" xfId="30922" xr:uid="{00000000-0005-0000-0000-0000870A0000}"/>
    <cellStyle name="20% - Accent2 2 2 3 5 3" xfId="30650" xr:uid="{00000000-0005-0000-0000-0000880A0000}"/>
    <cellStyle name="20% - Accent2 2 2 3 5 3 2" xfId="27693" xr:uid="{00000000-0005-0000-0000-0000890A0000}"/>
    <cellStyle name="20% - Accent2 2 2 3 5 4" xfId="30638" xr:uid="{00000000-0005-0000-0000-00008A0A0000}"/>
    <cellStyle name="20% - Accent2 2 2 3 6" xfId="30633" xr:uid="{00000000-0005-0000-0000-00008B0A0000}"/>
    <cellStyle name="20% - Accent2 2 2 3 6 2" xfId="30632" xr:uid="{00000000-0005-0000-0000-00008C0A0000}"/>
    <cellStyle name="20% - Accent2 2 2 3 6 2 2" xfId="27796" xr:uid="{00000000-0005-0000-0000-00008D0A0000}"/>
    <cellStyle name="20% - Accent2 2 2 3 6 3" xfId="30625" xr:uid="{00000000-0005-0000-0000-00008E0A0000}"/>
    <cellStyle name="20% - Accent2 2 2 3 7" xfId="30620" xr:uid="{00000000-0005-0000-0000-00008F0A0000}"/>
    <cellStyle name="20% - Accent2 2 2 3 7 2" xfId="30617" xr:uid="{00000000-0005-0000-0000-0000900A0000}"/>
    <cellStyle name="20% - Accent2 2 2 3 8" xfId="27849" xr:uid="{00000000-0005-0000-0000-0000910A0000}"/>
    <cellStyle name="20% - Accent2 2 2 4" xfId="5602" xr:uid="{00000000-0005-0000-0000-0000920A0000}"/>
    <cellStyle name="20% - Accent2 2 2 4 2" xfId="32942" xr:uid="{00000000-0005-0000-0000-0000930A0000}"/>
    <cellStyle name="20% - Accent2 2 2 4 2 2" xfId="30612" xr:uid="{00000000-0005-0000-0000-0000940A0000}"/>
    <cellStyle name="20% - Accent2 2 2 4 2 2 2" xfId="34101" xr:uid="{00000000-0005-0000-0000-0000950A0000}"/>
    <cellStyle name="20% - Accent2 2 2 4 2 2 2 2" xfId="14740" xr:uid="{00000000-0005-0000-0000-0000960A0000}"/>
    <cellStyle name="20% - Accent2 2 2 4 2 2 2 2 2" xfId="30607" xr:uid="{00000000-0005-0000-0000-0000970A0000}"/>
    <cellStyle name="20% - Accent2 2 2 4 2 2 2 2 2 2" xfId="28827" xr:uid="{00000000-0005-0000-0000-0000980A0000}"/>
    <cellStyle name="20% - Accent2 2 2 4 2 2 2 2 3" xfId="27292" xr:uid="{00000000-0005-0000-0000-0000990A0000}"/>
    <cellStyle name="20% - Accent2 2 2 4 2 2 2 3" xfId="12862" xr:uid="{00000000-0005-0000-0000-00009A0A0000}"/>
    <cellStyle name="20% - Accent2 2 2 4 2 2 2 3 2" xfId="30599" xr:uid="{00000000-0005-0000-0000-00009B0A0000}"/>
    <cellStyle name="20% - Accent2 2 2 4 2 2 2 4" xfId="34230" xr:uid="{00000000-0005-0000-0000-00009C0A0000}"/>
    <cellStyle name="20% - Accent2 2 2 4 2 2 3" xfId="33319" xr:uid="{00000000-0005-0000-0000-00009D0A0000}"/>
    <cellStyle name="20% - Accent2 2 2 4 2 2 3 2" xfId="12859" xr:uid="{00000000-0005-0000-0000-00009E0A0000}"/>
    <cellStyle name="20% - Accent2 2 2 4 2 2 3 2 2" xfId="19045" xr:uid="{00000000-0005-0000-0000-00009F0A0000}"/>
    <cellStyle name="20% - Accent2 2 2 4 2 2 3 3" xfId="30782" xr:uid="{00000000-0005-0000-0000-0000A00A0000}"/>
    <cellStyle name="20% - Accent2 2 2 4 2 2 4" xfId="32786" xr:uid="{00000000-0005-0000-0000-0000A10A0000}"/>
    <cellStyle name="20% - Accent2 2 2 4 2 2 4 2" xfId="15411" xr:uid="{00000000-0005-0000-0000-0000A20A0000}"/>
    <cellStyle name="20% - Accent2 2 2 4 2 2 5" xfId="12449" xr:uid="{00000000-0005-0000-0000-0000A30A0000}"/>
    <cellStyle name="20% - Accent2 2 2 4 2 3" xfId="26106" xr:uid="{00000000-0005-0000-0000-0000A40A0000}"/>
    <cellStyle name="20% - Accent2 2 2 4 2 3 2" xfId="33229" xr:uid="{00000000-0005-0000-0000-0000A50A0000}"/>
    <cellStyle name="20% - Accent2 2 2 4 2 3 2 2" xfId="12854" xr:uid="{00000000-0005-0000-0000-0000A60A0000}"/>
    <cellStyle name="20% - Accent2 2 2 4 2 3 2 2 2" xfId="21824" xr:uid="{00000000-0005-0000-0000-0000A70A0000}"/>
    <cellStyle name="20% - Accent2 2 2 4 2 3 2 3" xfId="7109" xr:uid="{00000000-0005-0000-0000-0000A80A0000}"/>
    <cellStyle name="20% - Accent2 2 2 4 2 3 3" xfId="32628" xr:uid="{00000000-0005-0000-0000-0000A90A0000}"/>
    <cellStyle name="20% - Accent2 2 2 4 2 3 3 2" xfId="7103" xr:uid="{00000000-0005-0000-0000-0000AA0A0000}"/>
    <cellStyle name="20% - Accent2 2 2 4 2 3 4" xfId="32625" xr:uid="{00000000-0005-0000-0000-0000AB0A0000}"/>
    <cellStyle name="20% - Accent2 2 2 4 2 4" xfId="26194" xr:uid="{00000000-0005-0000-0000-0000AC0A0000}"/>
    <cellStyle name="20% - Accent2 2 2 4 2 4 2" xfId="32645" xr:uid="{00000000-0005-0000-0000-0000AD0A0000}"/>
    <cellStyle name="20% - Accent2 2 2 4 2 4 2 2" xfId="22766" xr:uid="{00000000-0005-0000-0000-0000AE0A0000}"/>
    <cellStyle name="20% - Accent2 2 2 4 2 4 3" xfId="11820" xr:uid="{00000000-0005-0000-0000-0000AF0A0000}"/>
    <cellStyle name="20% - Accent2 2 2 4 2 5" xfId="15540" xr:uid="{00000000-0005-0000-0000-0000B00A0000}"/>
    <cellStyle name="20% - Accent2 2 2 4 2 5 2" xfId="6346" xr:uid="{00000000-0005-0000-0000-0000B10A0000}"/>
    <cellStyle name="20% - Accent2 2 2 4 2 6" xfId="19819" xr:uid="{00000000-0005-0000-0000-0000B20A0000}"/>
    <cellStyle name="20% - Accent2 2 2 4 3" xfId="27436" xr:uid="{00000000-0005-0000-0000-0000B30A0000}"/>
    <cellStyle name="20% - Accent2 2 2 4 3 2" xfId="30561" xr:uid="{00000000-0005-0000-0000-0000B40A0000}"/>
    <cellStyle name="20% - Accent2 2 2 4 3 2 2" xfId="33122" xr:uid="{00000000-0005-0000-0000-0000B50A0000}"/>
    <cellStyle name="20% - Accent2 2 2 4 3 2 2 2" xfId="18434" xr:uid="{00000000-0005-0000-0000-0000B60A0000}"/>
    <cellStyle name="20% - Accent2 2 2 4 3 2 2 2 2" xfId="30556" xr:uid="{00000000-0005-0000-0000-0000B70A0000}"/>
    <cellStyle name="20% - Accent2 2 2 4 3 2 2 3" xfId="16045" xr:uid="{00000000-0005-0000-0000-0000B80A0000}"/>
    <cellStyle name="20% - Accent2 2 2 4 3 2 3" xfId="33069" xr:uid="{00000000-0005-0000-0000-0000B90A0000}"/>
    <cellStyle name="20% - Accent2 2 2 4 3 2 3 2" xfId="30543" xr:uid="{00000000-0005-0000-0000-0000BA0A0000}"/>
    <cellStyle name="20% - Accent2 2 2 4 3 2 4" xfId="28438" xr:uid="{00000000-0005-0000-0000-0000BB0A0000}"/>
    <cellStyle name="20% - Accent2 2 2 4 3 3" xfId="26806" xr:uid="{00000000-0005-0000-0000-0000BC0A0000}"/>
    <cellStyle name="20% - Accent2 2 2 4 3 3 2" xfId="33008" xr:uid="{00000000-0005-0000-0000-0000BD0A0000}"/>
    <cellStyle name="20% - Accent2 2 2 4 3 3 2 2" xfId="28565" xr:uid="{00000000-0005-0000-0000-0000BE0A0000}"/>
    <cellStyle name="20% - Accent2 2 2 4 3 3 3" xfId="32948" xr:uid="{00000000-0005-0000-0000-0000BF0A0000}"/>
    <cellStyle name="20% - Accent2 2 2 4 3 4" xfId="30752" xr:uid="{00000000-0005-0000-0000-0000C00A0000}"/>
    <cellStyle name="20% - Accent2 2 2 4 3 4 2" xfId="32608" xr:uid="{00000000-0005-0000-0000-0000C10A0000}"/>
    <cellStyle name="20% - Accent2 2 2 4 3 5" xfId="19807" xr:uid="{00000000-0005-0000-0000-0000C20A0000}"/>
    <cellStyle name="20% - Accent2 2 2 4 4" xfId="25269" xr:uid="{00000000-0005-0000-0000-0000C30A0000}"/>
    <cellStyle name="20% - Accent2 2 2 4 4 2" xfId="23303" xr:uid="{00000000-0005-0000-0000-0000C40A0000}"/>
    <cellStyle name="20% - Accent2 2 2 4 4 2 2" xfId="32923" xr:uid="{00000000-0005-0000-0000-0000C50A0000}"/>
    <cellStyle name="20% - Accent2 2 2 4 4 2 2 2" xfId="30524" xr:uid="{00000000-0005-0000-0000-0000C60A0000}"/>
    <cellStyle name="20% - Accent2 2 2 4 4 2 3" xfId="32902" xr:uid="{00000000-0005-0000-0000-0000C70A0000}"/>
    <cellStyle name="20% - Accent2 2 2 4 4 3" xfId="30518" xr:uid="{00000000-0005-0000-0000-0000C80A0000}"/>
    <cellStyle name="20% - Accent2 2 2 4 4 3 2" xfId="32867" xr:uid="{00000000-0005-0000-0000-0000C90A0000}"/>
    <cellStyle name="20% - Accent2 2 2 4 4 4" xfId="30741" xr:uid="{00000000-0005-0000-0000-0000CA0A0000}"/>
    <cellStyle name="20% - Accent2 2 2 4 5" xfId="30517" xr:uid="{00000000-0005-0000-0000-0000CB0A0000}"/>
    <cellStyle name="20% - Accent2 2 2 4 5 2" xfId="30511" xr:uid="{00000000-0005-0000-0000-0000CC0A0000}"/>
    <cellStyle name="20% - Accent2 2 2 4 5 2 2" xfId="30123" xr:uid="{00000000-0005-0000-0000-0000CD0A0000}"/>
    <cellStyle name="20% - Accent2 2 2 4 5 3" xfId="30507" xr:uid="{00000000-0005-0000-0000-0000CE0A0000}"/>
    <cellStyle name="20% - Accent2 2 2 4 6" xfId="30498" xr:uid="{00000000-0005-0000-0000-0000CF0A0000}"/>
    <cellStyle name="20% - Accent2 2 2 4 6 2" xfId="30495" xr:uid="{00000000-0005-0000-0000-0000D00A0000}"/>
    <cellStyle name="20% - Accent2 2 2 4 7" xfId="30492" xr:uid="{00000000-0005-0000-0000-0000D10A0000}"/>
    <cellStyle name="20% - Accent2 2 2 5" xfId="32938" xr:uid="{00000000-0005-0000-0000-0000D20A0000}"/>
    <cellStyle name="20% - Accent2 2 2 5 2" xfId="32933" xr:uid="{00000000-0005-0000-0000-0000D30A0000}"/>
    <cellStyle name="20% - Accent2 2 2 5 2 2" xfId="33129" xr:uid="{00000000-0005-0000-0000-0000D40A0000}"/>
    <cellStyle name="20% - Accent2 2 2 5 2 2 2" xfId="32214" xr:uid="{00000000-0005-0000-0000-0000D50A0000}"/>
    <cellStyle name="20% - Accent2 2 2 5 2 2 2 2" xfId="12804" xr:uid="{00000000-0005-0000-0000-0000D60A0000}"/>
    <cellStyle name="20% - Accent2 2 2 5 2 2 2 2 2" xfId="27729" xr:uid="{00000000-0005-0000-0000-0000D70A0000}"/>
    <cellStyle name="20% - Accent2 2 2 5 2 2 2 3" xfId="33877" xr:uid="{00000000-0005-0000-0000-0000D80A0000}"/>
    <cellStyle name="20% - Accent2 2 2 5 2 2 3" xfId="30329" xr:uid="{00000000-0005-0000-0000-0000D90A0000}"/>
    <cellStyle name="20% - Accent2 2 2 5 2 2 3 2" xfId="33393" xr:uid="{00000000-0005-0000-0000-0000DA0A0000}"/>
    <cellStyle name="20% - Accent2 2 2 5 2 2 4" xfId="32179" xr:uid="{00000000-0005-0000-0000-0000DB0A0000}"/>
    <cellStyle name="20% - Accent2 2 2 5 2 3" xfId="30484" xr:uid="{00000000-0005-0000-0000-0000DC0A0000}"/>
    <cellStyle name="20% - Accent2 2 2 5 2 3 2" xfId="34067" xr:uid="{00000000-0005-0000-0000-0000DD0A0000}"/>
    <cellStyle name="20% - Accent2 2 2 5 2 3 2 2" xfId="11617" xr:uid="{00000000-0005-0000-0000-0000DE0A0000}"/>
    <cellStyle name="20% - Accent2 2 2 5 2 3 3" xfId="32507" xr:uid="{00000000-0005-0000-0000-0000DF0A0000}"/>
    <cellStyle name="20% - Accent2 2 2 5 2 4" xfId="30737" xr:uid="{00000000-0005-0000-0000-0000E00A0000}"/>
    <cellStyle name="20% - Accent2 2 2 5 2 4 2" xfId="21131" xr:uid="{00000000-0005-0000-0000-0000E10A0000}"/>
    <cellStyle name="20% - Accent2 2 2 5 2 5" xfId="19803" xr:uid="{00000000-0005-0000-0000-0000E20A0000}"/>
    <cellStyle name="20% - Accent2 2 2 5 3" xfId="30483" xr:uid="{00000000-0005-0000-0000-0000E30A0000}"/>
    <cellStyle name="20% - Accent2 2 2 5 3 2" xfId="30479" xr:uid="{00000000-0005-0000-0000-0000E40A0000}"/>
    <cellStyle name="20% - Accent2 2 2 5 3 2 2" xfId="32086" xr:uid="{00000000-0005-0000-0000-0000E50A0000}"/>
    <cellStyle name="20% - Accent2 2 2 5 3 2 2 2" xfId="30475" xr:uid="{00000000-0005-0000-0000-0000E60A0000}"/>
    <cellStyle name="20% - Accent2 2 2 5 3 2 3" xfId="32080" xr:uid="{00000000-0005-0000-0000-0000E70A0000}"/>
    <cellStyle name="20% - Accent2 2 2 5 3 3" xfId="30471" xr:uid="{00000000-0005-0000-0000-0000E80A0000}"/>
    <cellStyle name="20% - Accent2 2 2 5 3 3 2" xfId="23236" xr:uid="{00000000-0005-0000-0000-0000E90A0000}"/>
    <cellStyle name="20% - Accent2 2 2 5 3 4" xfId="30727" xr:uid="{00000000-0005-0000-0000-0000EA0A0000}"/>
    <cellStyle name="20% - Accent2 2 2 5 4" xfId="23686" xr:uid="{00000000-0005-0000-0000-0000EB0A0000}"/>
    <cellStyle name="20% - Accent2 2 2 5 4 2" xfId="22702" xr:uid="{00000000-0005-0000-0000-0000EC0A0000}"/>
    <cellStyle name="20% - Accent2 2 2 5 4 2 2" xfId="27373" xr:uid="{00000000-0005-0000-0000-0000ED0A0000}"/>
    <cellStyle name="20% - Accent2 2 2 5 4 3" xfId="30467" xr:uid="{00000000-0005-0000-0000-0000EE0A0000}"/>
    <cellStyle name="20% - Accent2 2 2 5 5" xfId="23667" xr:uid="{00000000-0005-0000-0000-0000EF0A0000}"/>
    <cellStyle name="20% - Accent2 2 2 5 5 2" xfId="30462" xr:uid="{00000000-0005-0000-0000-0000F00A0000}"/>
    <cellStyle name="20% - Accent2 2 2 5 6" xfId="23657" xr:uid="{00000000-0005-0000-0000-0000F10A0000}"/>
    <cellStyle name="20% - Accent2 2 2 6" xfId="32658" xr:uid="{00000000-0005-0000-0000-0000F20A0000}"/>
    <cellStyle name="20% - Accent2 2 2 6 2" xfId="30451" xr:uid="{00000000-0005-0000-0000-0000F30A0000}"/>
    <cellStyle name="20% - Accent2 2 2 6 2 2" xfId="30450" xr:uid="{00000000-0005-0000-0000-0000F40A0000}"/>
    <cellStyle name="20% - Accent2 2 2 6 2 2 2" xfId="31089" xr:uid="{00000000-0005-0000-0000-0000F50A0000}"/>
    <cellStyle name="20% - Accent2 2 2 6 2 2 2 2" xfId="20836" xr:uid="{00000000-0005-0000-0000-0000F60A0000}"/>
    <cellStyle name="20% - Accent2 2 2 6 2 2 3" xfId="32376" xr:uid="{00000000-0005-0000-0000-0000F70A0000}"/>
    <cellStyle name="20% - Accent2 2 2 6 2 3" xfId="34001" xr:uid="{00000000-0005-0000-0000-0000F80A0000}"/>
    <cellStyle name="20% - Accent2 2 2 6 2 3 2" xfId="31590" xr:uid="{00000000-0005-0000-0000-0000F90A0000}"/>
    <cellStyle name="20% - Accent2 2 2 6 2 4" xfId="31685" xr:uid="{00000000-0005-0000-0000-0000FA0A0000}"/>
    <cellStyle name="20% - Accent2 2 2 6 3" xfId="30033" xr:uid="{00000000-0005-0000-0000-0000FB0A0000}"/>
    <cellStyle name="20% - Accent2 2 2 6 3 2" xfId="15054" xr:uid="{00000000-0005-0000-0000-0000FC0A0000}"/>
    <cellStyle name="20% - Accent2 2 2 6 3 2 2" xfId="31564" xr:uid="{00000000-0005-0000-0000-0000FD0A0000}"/>
    <cellStyle name="20% - Accent2 2 2 6 3 3" xfId="23133" xr:uid="{00000000-0005-0000-0000-0000FE0A0000}"/>
    <cellStyle name="20% - Accent2 2 2 6 4" xfId="23646" xr:uid="{00000000-0005-0000-0000-0000FF0A0000}"/>
    <cellStyle name="20% - Accent2 2 2 6 4 2" xfId="21768" xr:uid="{00000000-0005-0000-0000-0000000B0000}"/>
    <cellStyle name="20% - Accent2 2 2 6 5" xfId="23284" xr:uid="{00000000-0005-0000-0000-0000010B0000}"/>
    <cellStyle name="20% - Accent2 2 2 7" xfId="30423" xr:uid="{00000000-0005-0000-0000-0000020B0000}"/>
    <cellStyle name="20% - Accent2 2 2 7 2" xfId="30421" xr:uid="{00000000-0005-0000-0000-0000030B0000}"/>
    <cellStyle name="20% - Accent2 2 2 7 2 2" xfId="30420" xr:uid="{00000000-0005-0000-0000-0000040B0000}"/>
    <cellStyle name="20% - Accent2 2 2 7 2 2 2" xfId="27797" xr:uid="{00000000-0005-0000-0000-0000050B0000}"/>
    <cellStyle name="20% - Accent2 2 2 7 2 3" xfId="30417" xr:uid="{00000000-0005-0000-0000-0000060B0000}"/>
    <cellStyle name="20% - Accent2 2 2 7 3" xfId="28993" xr:uid="{00000000-0005-0000-0000-0000070B0000}"/>
    <cellStyle name="20% - Accent2 2 2 7 3 2" xfId="16303" xr:uid="{00000000-0005-0000-0000-0000080B0000}"/>
    <cellStyle name="20% - Accent2 2 2 7 4" xfId="16301" xr:uid="{00000000-0005-0000-0000-0000090B0000}"/>
    <cellStyle name="20% - Accent2 2 2 8" xfId="30416" xr:uid="{00000000-0005-0000-0000-00000A0B0000}"/>
    <cellStyle name="20% - Accent2 2 2 8 2" xfId="33428" xr:uid="{00000000-0005-0000-0000-00000B0B0000}"/>
    <cellStyle name="20% - Accent2 2 2 8 2 2" xfId="25589" xr:uid="{00000000-0005-0000-0000-00000C0B0000}"/>
    <cellStyle name="20% - Accent2 2 2 8 3" xfId="16295" xr:uid="{00000000-0005-0000-0000-00000D0B0000}"/>
    <cellStyle name="20% - Accent2 2 2 9" xfId="30413" xr:uid="{00000000-0005-0000-0000-00000E0B0000}"/>
    <cellStyle name="20% - Accent2 2 2 9 2" xfId="27538" xr:uid="{00000000-0005-0000-0000-00000F0B0000}"/>
    <cellStyle name="20% - Accent2 2 3" xfId="202" xr:uid="{00000000-0005-0000-0000-0000100B0000}"/>
    <cellStyle name="20% - Accent2 2 3 10" xfId="34536" xr:uid="{00000000-0005-0000-0000-0000110B0000}"/>
    <cellStyle name="20% - Accent2 2 3 11" xfId="33236" xr:uid="{00000000-0005-0000-0000-0000120B0000}"/>
    <cellStyle name="20% - Accent2 2 3 2" xfId="32842" xr:uid="{00000000-0005-0000-0000-0000130B0000}"/>
    <cellStyle name="20% - Accent2 2 3 2 2" xfId="33172" xr:uid="{00000000-0005-0000-0000-0000140B0000}"/>
    <cellStyle name="20% - Accent2 2 3 2 2 2" xfId="30412" xr:uid="{00000000-0005-0000-0000-0000150B0000}"/>
    <cellStyle name="20% - Accent2 2 3 2 2 2 2" xfId="30397" xr:uid="{00000000-0005-0000-0000-0000160B0000}"/>
    <cellStyle name="20% - Accent2 2 3 2 2 2 2 2" xfId="7216" xr:uid="{00000000-0005-0000-0000-0000170B0000}"/>
    <cellStyle name="20% - Accent2 2 3 2 2 2 2 2 2" xfId="14583" xr:uid="{00000000-0005-0000-0000-0000180B0000}"/>
    <cellStyle name="20% - Accent2 2 3 2 2 2 2 2 2 2" xfId="7559" xr:uid="{00000000-0005-0000-0000-0000190B0000}"/>
    <cellStyle name="20% - Accent2 2 3 2 2 2 2 2 2 2 2" xfId="21852" xr:uid="{00000000-0005-0000-0000-00001A0B0000}"/>
    <cellStyle name="20% - Accent2 2 3 2 2 2 2 2 2 3" xfId="7554" xr:uid="{00000000-0005-0000-0000-00001B0B0000}"/>
    <cellStyle name="20% - Accent2 2 3 2 2 2 2 2 3" xfId="27040" xr:uid="{00000000-0005-0000-0000-00001C0B0000}"/>
    <cellStyle name="20% - Accent2 2 3 2 2 2 2 2 3 2" xfId="7550" xr:uid="{00000000-0005-0000-0000-00001D0B0000}"/>
    <cellStyle name="20% - Accent2 2 3 2 2 2 2 2 4" xfId="31349" xr:uid="{00000000-0005-0000-0000-00001E0B0000}"/>
    <cellStyle name="20% - Accent2 2 3 2 2 2 2 3" xfId="12615" xr:uid="{00000000-0005-0000-0000-00001F0B0000}"/>
    <cellStyle name="20% - Accent2 2 3 2 2 2 2 3 2" xfId="29746" xr:uid="{00000000-0005-0000-0000-0000200B0000}"/>
    <cellStyle name="20% - Accent2 2 3 2 2 2 2 3 2 2" xfId="30387" xr:uid="{00000000-0005-0000-0000-0000210B0000}"/>
    <cellStyle name="20% - Accent2 2 3 2 2 2 2 3 3" xfId="27036" xr:uid="{00000000-0005-0000-0000-0000220B0000}"/>
    <cellStyle name="20% - Accent2 2 3 2 2 2 2 4" xfId="12607" xr:uid="{00000000-0005-0000-0000-0000230B0000}"/>
    <cellStyle name="20% - Accent2 2 3 2 2 2 2 4 2" xfId="28930" xr:uid="{00000000-0005-0000-0000-0000240B0000}"/>
    <cellStyle name="20% - Accent2 2 3 2 2 2 2 5" xfId="28926" xr:uid="{00000000-0005-0000-0000-0000250B0000}"/>
    <cellStyle name="20% - Accent2 2 3 2 2 2 3" xfId="30378" xr:uid="{00000000-0005-0000-0000-0000260B0000}"/>
    <cellStyle name="20% - Accent2 2 3 2 2 2 3 2" xfId="12593" xr:uid="{00000000-0005-0000-0000-0000270B0000}"/>
    <cellStyle name="20% - Accent2 2 3 2 2 2 3 2 2" xfId="30547" xr:uid="{00000000-0005-0000-0000-0000280B0000}"/>
    <cellStyle name="20% - Accent2 2 3 2 2 2 3 2 2 2" xfId="7527" xr:uid="{00000000-0005-0000-0000-0000290B0000}"/>
    <cellStyle name="20% - Accent2 2 3 2 2 2 3 2 3" xfId="27024" xr:uid="{00000000-0005-0000-0000-00002A0B0000}"/>
    <cellStyle name="20% - Accent2 2 3 2 2 2 3 3" xfId="12589" xr:uid="{00000000-0005-0000-0000-00002B0B0000}"/>
    <cellStyle name="20% - Accent2 2 3 2 2 2 3 3 2" xfId="33449" xr:uid="{00000000-0005-0000-0000-00002C0B0000}"/>
    <cellStyle name="20% - Accent2 2 3 2 2 2 3 4" xfId="18196" xr:uid="{00000000-0005-0000-0000-00002D0B0000}"/>
    <cellStyle name="20% - Accent2 2 3 2 2 2 4" xfId="30376" xr:uid="{00000000-0005-0000-0000-00002E0B0000}"/>
    <cellStyle name="20% - Accent2 2 3 2 2 2 4 2" xfId="12581" xr:uid="{00000000-0005-0000-0000-00002F0B0000}"/>
    <cellStyle name="20% - Accent2 2 3 2 2 2 4 2 2" xfId="30459" xr:uid="{00000000-0005-0000-0000-0000300B0000}"/>
    <cellStyle name="20% - Accent2 2 3 2 2 2 4 3" xfId="25252" xr:uid="{00000000-0005-0000-0000-0000310B0000}"/>
    <cellStyle name="20% - Accent2 2 3 2 2 2 5" xfId="30501" xr:uid="{00000000-0005-0000-0000-0000320B0000}"/>
    <cellStyle name="20% - Accent2 2 3 2 2 2 5 2" xfId="15563" xr:uid="{00000000-0005-0000-0000-0000330B0000}"/>
    <cellStyle name="20% - Accent2 2 3 2 2 2 6" xfId="30909" xr:uid="{00000000-0005-0000-0000-0000340B0000}"/>
    <cellStyle name="20% - Accent2 2 3 2 2 3" xfId="30374" xr:uid="{00000000-0005-0000-0000-0000350B0000}"/>
    <cellStyle name="20% - Accent2 2 3 2 2 3 2" xfId="30361" xr:uid="{00000000-0005-0000-0000-0000360B0000}"/>
    <cellStyle name="20% - Accent2 2 3 2 2 3 2 2" xfId="30358" xr:uid="{00000000-0005-0000-0000-0000370B0000}"/>
    <cellStyle name="20% - Accent2 2 3 2 2 3 2 2 2" xfId="29492" xr:uid="{00000000-0005-0000-0000-0000380B0000}"/>
    <cellStyle name="20% - Accent2 2 3 2 2 3 2 2 2 2" xfId="30356" xr:uid="{00000000-0005-0000-0000-0000390B0000}"/>
    <cellStyle name="20% - Accent2 2 3 2 2 3 2 2 3" xfId="25513" xr:uid="{00000000-0005-0000-0000-00003A0B0000}"/>
    <cellStyle name="20% - Accent2 2 3 2 2 3 2 3" xfId="12569" xr:uid="{00000000-0005-0000-0000-00003B0B0000}"/>
    <cellStyle name="20% - Accent2 2 3 2 2 3 2 3 2" xfId="33847" xr:uid="{00000000-0005-0000-0000-00003C0B0000}"/>
    <cellStyle name="20% - Accent2 2 3 2 2 3 2 4" xfId="28351" xr:uid="{00000000-0005-0000-0000-00003D0B0000}"/>
    <cellStyle name="20% - Accent2 2 3 2 2 3 3" xfId="30333" xr:uid="{00000000-0005-0000-0000-00003E0B0000}"/>
    <cellStyle name="20% - Accent2 2 3 2 2 3 3 2" xfId="16042" xr:uid="{00000000-0005-0000-0000-00003F0B0000}"/>
    <cellStyle name="20% - Accent2 2 3 2 2 3 3 2 2" xfId="31759" xr:uid="{00000000-0005-0000-0000-0000400B0000}"/>
    <cellStyle name="20% - Accent2 2 3 2 2 3 3 3" xfId="18169" xr:uid="{00000000-0005-0000-0000-0000410B0000}"/>
    <cellStyle name="20% - Accent2 2 3 2 2 3 4" xfId="30331" xr:uid="{00000000-0005-0000-0000-0000420B0000}"/>
    <cellStyle name="20% - Accent2 2 3 2 2 3 4 2" xfId="25206" xr:uid="{00000000-0005-0000-0000-0000430B0000}"/>
    <cellStyle name="20% - Accent2 2 3 2 2 3 5" xfId="32576" xr:uid="{00000000-0005-0000-0000-0000440B0000}"/>
    <cellStyle name="20% - Accent2 2 3 2 2 4" xfId="31309" xr:uid="{00000000-0005-0000-0000-0000450B0000}"/>
    <cellStyle name="20% - Accent2 2 3 2 2 4 2" xfId="28305" xr:uid="{00000000-0005-0000-0000-0000460B0000}"/>
    <cellStyle name="20% - Accent2 2 3 2 2 4 2 2" xfId="13499" xr:uid="{00000000-0005-0000-0000-0000470B0000}"/>
    <cellStyle name="20% - Accent2 2 3 2 2 4 2 2 2" xfId="31571" xr:uid="{00000000-0005-0000-0000-0000480B0000}"/>
    <cellStyle name="20% - Accent2 2 3 2 2 4 2 3" xfId="21514" xr:uid="{00000000-0005-0000-0000-0000490B0000}"/>
    <cellStyle name="20% - Accent2 2 3 2 2 4 3" xfId="11770" xr:uid="{00000000-0005-0000-0000-00004A0B0000}"/>
    <cellStyle name="20% - Accent2 2 3 2 2 4 3 2" xfId="18156" xr:uid="{00000000-0005-0000-0000-00004B0B0000}"/>
    <cellStyle name="20% - Accent2 2 3 2 2 4 4" xfId="11761" xr:uid="{00000000-0005-0000-0000-00004C0B0000}"/>
    <cellStyle name="20% - Accent2 2 3 2 2 5" xfId="25136" xr:uid="{00000000-0005-0000-0000-00004D0B0000}"/>
    <cellStyle name="20% - Accent2 2 3 2 2 5 2" xfId="6092" xr:uid="{00000000-0005-0000-0000-00004E0B0000}"/>
    <cellStyle name="20% - Accent2 2 3 2 2 5 2 2" xfId="30481" xr:uid="{00000000-0005-0000-0000-00004F0B0000}"/>
    <cellStyle name="20% - Accent2 2 3 2 2 5 3" xfId="13492" xr:uid="{00000000-0005-0000-0000-0000500B0000}"/>
    <cellStyle name="20% - Accent2 2 3 2 2 6" xfId="19790" xr:uid="{00000000-0005-0000-0000-0000510B0000}"/>
    <cellStyle name="20% - Accent2 2 3 2 2 6 2" xfId="15787" xr:uid="{00000000-0005-0000-0000-0000520B0000}"/>
    <cellStyle name="20% - Accent2 2 3 2 2 7" xfId="19783" xr:uid="{00000000-0005-0000-0000-0000530B0000}"/>
    <cellStyle name="20% - Accent2 2 3 2 3" xfId="27455" xr:uid="{00000000-0005-0000-0000-0000540B0000}"/>
    <cellStyle name="20% - Accent2 2 3 2 3 2" xfId="32721" xr:uid="{00000000-0005-0000-0000-0000550B0000}"/>
    <cellStyle name="20% - Accent2 2 3 2 3 2 2" xfId="29580" xr:uid="{00000000-0005-0000-0000-0000560B0000}"/>
    <cellStyle name="20% - Accent2 2 3 2 3 2 2 2" xfId="12505" xr:uid="{00000000-0005-0000-0000-0000570B0000}"/>
    <cellStyle name="20% - Accent2 2 3 2 3 2 2 2 2" xfId="30925" xr:uid="{00000000-0005-0000-0000-0000580B0000}"/>
    <cellStyle name="20% - Accent2 2 3 2 3 2 2 2 2 2" xfId="7345" xr:uid="{00000000-0005-0000-0000-0000590B0000}"/>
    <cellStyle name="20% - Accent2 2 3 2 3 2 2 2 3" xfId="29817" xr:uid="{00000000-0005-0000-0000-00005A0B0000}"/>
    <cellStyle name="20% - Accent2 2 3 2 3 2 2 3" xfId="12501" xr:uid="{00000000-0005-0000-0000-00005B0B0000}"/>
    <cellStyle name="20% - Accent2 2 3 2 3 2 2 3 2" xfId="30304" xr:uid="{00000000-0005-0000-0000-00005C0B0000}"/>
    <cellStyle name="20% - Accent2 2 3 2 3 2 2 4" xfId="28907" xr:uid="{00000000-0005-0000-0000-00005D0B0000}"/>
    <cellStyle name="20% - Accent2 2 3 2 3 2 3" xfId="28878" xr:uid="{00000000-0005-0000-0000-00005E0B0000}"/>
    <cellStyle name="20% - Accent2 2 3 2 3 2 3 2" xfId="12492" xr:uid="{00000000-0005-0000-0000-00005F0B0000}"/>
    <cellStyle name="20% - Accent2 2 3 2 3 2 3 2 2" xfId="27586" xr:uid="{00000000-0005-0000-0000-0000600B0000}"/>
    <cellStyle name="20% - Accent2 2 3 2 3 2 3 3" xfId="30972" xr:uid="{00000000-0005-0000-0000-0000610B0000}"/>
    <cellStyle name="20% - Accent2 2 3 2 3 2 4" xfId="28876" xr:uid="{00000000-0005-0000-0000-0000620B0000}"/>
    <cellStyle name="20% - Accent2 2 3 2 3 2 4 2" xfId="28208" xr:uid="{00000000-0005-0000-0000-0000630B0000}"/>
    <cellStyle name="20% - Accent2 2 3 2 3 2 5" xfId="30296" xr:uid="{00000000-0005-0000-0000-0000640B0000}"/>
    <cellStyle name="20% - Accent2 2 3 2 3 3" xfId="34371" xr:uid="{00000000-0005-0000-0000-0000650B0000}"/>
    <cellStyle name="20% - Accent2 2 3 2 3 3 2" xfId="32077" xr:uid="{00000000-0005-0000-0000-0000660B0000}"/>
    <cellStyle name="20% - Accent2 2 3 2 3 3 2 2" xfId="12483" xr:uid="{00000000-0005-0000-0000-0000670B0000}"/>
    <cellStyle name="20% - Accent2 2 3 2 3 3 2 2 2" xfId="32455" xr:uid="{00000000-0005-0000-0000-0000680B0000}"/>
    <cellStyle name="20% - Accent2 2 3 2 3 3 2 3" xfId="28913" xr:uid="{00000000-0005-0000-0000-0000690B0000}"/>
    <cellStyle name="20% - Accent2 2 3 2 3 3 3" xfId="26519" xr:uid="{00000000-0005-0000-0000-00006A0B0000}"/>
    <cellStyle name="20% - Accent2 2 3 2 3 3 3 2" xfId="22410" xr:uid="{00000000-0005-0000-0000-00006B0B0000}"/>
    <cellStyle name="20% - Accent2 2 3 2 3 3 4" xfId="30293" xr:uid="{00000000-0005-0000-0000-00006C0B0000}"/>
    <cellStyle name="20% - Accent2 2 3 2 3 4" xfId="28816" xr:uid="{00000000-0005-0000-0000-00006D0B0000}"/>
    <cellStyle name="20% - Accent2 2 3 2 3 4 2" xfId="30312" xr:uid="{00000000-0005-0000-0000-00006E0B0000}"/>
    <cellStyle name="20% - Accent2 2 3 2 3 4 2 2" xfId="21300" xr:uid="{00000000-0005-0000-0000-00006F0B0000}"/>
    <cellStyle name="20% - Accent2 2 3 2 3 4 3" xfId="11749" xr:uid="{00000000-0005-0000-0000-0000700B0000}"/>
    <cellStyle name="20% - Accent2 2 3 2 3 5" xfId="17488" xr:uid="{00000000-0005-0000-0000-0000710B0000}"/>
    <cellStyle name="20% - Accent2 2 3 2 3 5 2" xfId="27112" xr:uid="{00000000-0005-0000-0000-0000720B0000}"/>
    <cellStyle name="20% - Accent2 2 3 2 3 6" xfId="17482" xr:uid="{00000000-0005-0000-0000-0000730B0000}"/>
    <cellStyle name="20% - Accent2 2 3 2 4" xfId="26387" xr:uid="{00000000-0005-0000-0000-0000740B0000}"/>
    <cellStyle name="20% - Accent2 2 3 2 4 2" xfId="30291" xr:uid="{00000000-0005-0000-0000-0000750B0000}"/>
    <cellStyle name="20% - Accent2 2 3 2 4 2 2" xfId="30453" xr:uid="{00000000-0005-0000-0000-0000760B0000}"/>
    <cellStyle name="20% - Accent2 2 3 2 4 2 2 2" xfId="12459" xr:uid="{00000000-0005-0000-0000-0000770B0000}"/>
    <cellStyle name="20% - Accent2 2 3 2 4 2 2 2 2" xfId="31994" xr:uid="{00000000-0005-0000-0000-0000780B0000}"/>
    <cellStyle name="20% - Accent2 2 3 2 4 2 2 3" xfId="22319" xr:uid="{00000000-0005-0000-0000-0000790B0000}"/>
    <cellStyle name="20% - Accent2 2 3 2 4 2 3" xfId="28862" xr:uid="{00000000-0005-0000-0000-00007A0B0000}"/>
    <cellStyle name="20% - Accent2 2 3 2 4 2 3 2" xfId="30287" xr:uid="{00000000-0005-0000-0000-00007B0B0000}"/>
    <cellStyle name="20% - Accent2 2 3 2 4 2 4" xfId="30281" xr:uid="{00000000-0005-0000-0000-00007C0B0000}"/>
    <cellStyle name="20% - Accent2 2 3 2 4 3" xfId="32075" xr:uid="{00000000-0005-0000-0000-00007D0B0000}"/>
    <cellStyle name="20% - Accent2 2 3 2 4 3 2" xfId="30278" xr:uid="{00000000-0005-0000-0000-00007E0B0000}"/>
    <cellStyle name="20% - Accent2 2 3 2 4 3 2 2" xfId="29444" xr:uid="{00000000-0005-0000-0000-00007F0B0000}"/>
    <cellStyle name="20% - Accent2 2 3 2 4 3 3" xfId="30275" xr:uid="{00000000-0005-0000-0000-0000800B0000}"/>
    <cellStyle name="20% - Accent2 2 3 2 4 4" xfId="30272" xr:uid="{00000000-0005-0000-0000-0000810B0000}"/>
    <cellStyle name="20% - Accent2 2 3 2 4 4 2" xfId="30268" xr:uid="{00000000-0005-0000-0000-0000820B0000}"/>
    <cellStyle name="20% - Accent2 2 3 2 4 5" xfId="17468" xr:uid="{00000000-0005-0000-0000-0000830B0000}"/>
    <cellStyle name="20% - Accent2 2 3 2 5" xfId="34358" xr:uid="{00000000-0005-0000-0000-0000840B0000}"/>
    <cellStyle name="20% - Accent2 2 3 2 5 2" xfId="30263" xr:uid="{00000000-0005-0000-0000-0000850B0000}"/>
    <cellStyle name="20% - Accent2 2 3 2 5 2 2" xfId="30261" xr:uid="{00000000-0005-0000-0000-0000860B0000}"/>
    <cellStyle name="20% - Accent2 2 3 2 5 2 2 2" xfId="20496" xr:uid="{00000000-0005-0000-0000-0000870B0000}"/>
    <cellStyle name="20% - Accent2 2 3 2 5 2 3" xfId="30257" xr:uid="{00000000-0005-0000-0000-0000880B0000}"/>
    <cellStyle name="20% - Accent2 2 3 2 5 3" xfId="30251" xr:uid="{00000000-0005-0000-0000-0000890B0000}"/>
    <cellStyle name="20% - Accent2 2 3 2 5 3 2" xfId="30246" xr:uid="{00000000-0005-0000-0000-00008A0B0000}"/>
    <cellStyle name="20% - Accent2 2 3 2 5 4" xfId="33155" xr:uid="{00000000-0005-0000-0000-00008B0B0000}"/>
    <cellStyle name="20% - Accent2 2 3 2 6" xfId="32482" xr:uid="{00000000-0005-0000-0000-00008C0B0000}"/>
    <cellStyle name="20% - Accent2 2 3 2 6 2" xfId="30243" xr:uid="{00000000-0005-0000-0000-00008D0B0000}"/>
    <cellStyle name="20% - Accent2 2 3 2 6 2 2" xfId="17643" xr:uid="{00000000-0005-0000-0000-00008E0B0000}"/>
    <cellStyle name="20% - Accent2 2 3 2 6 3" xfId="29146" xr:uid="{00000000-0005-0000-0000-00008F0B0000}"/>
    <cellStyle name="20% - Accent2 2 3 2 7" xfId="30234" xr:uid="{00000000-0005-0000-0000-0000900B0000}"/>
    <cellStyle name="20% - Accent2 2 3 2 7 2" xfId="30227" xr:uid="{00000000-0005-0000-0000-0000910B0000}"/>
    <cellStyle name="20% - Accent2 2 3 2 8" xfId="30224" xr:uid="{00000000-0005-0000-0000-0000920B0000}"/>
    <cellStyle name="20% - Accent2 2 3 3" xfId="31815" xr:uid="{00000000-0005-0000-0000-0000930B0000}"/>
    <cellStyle name="20% - Accent2 2 3 3 2" xfId="33912" xr:uid="{00000000-0005-0000-0000-0000940B0000}"/>
    <cellStyle name="20% - Accent2 2 3 3 2 2" xfId="30218" xr:uid="{00000000-0005-0000-0000-0000950B0000}"/>
    <cellStyle name="20% - Accent2 2 3 3 2 2 2" xfId="32327" xr:uid="{00000000-0005-0000-0000-0000960B0000}"/>
    <cellStyle name="20% - Accent2 2 3 3 2 2 2 2" xfId="28265" xr:uid="{00000000-0005-0000-0000-0000970B0000}"/>
    <cellStyle name="20% - Accent2 2 3 3 2 2 2 2 2" xfId="30216" xr:uid="{00000000-0005-0000-0000-0000980B0000}"/>
    <cellStyle name="20% - Accent2 2 3 3 2 2 2 2 2 2" xfId="29697" xr:uid="{00000000-0005-0000-0000-0000990B0000}"/>
    <cellStyle name="20% - Accent2 2 3 3 2 2 2 2 3" xfId="30210" xr:uid="{00000000-0005-0000-0000-00009A0B0000}"/>
    <cellStyle name="20% - Accent2 2 3 3 2 2 2 3" xfId="30196" xr:uid="{00000000-0005-0000-0000-00009B0B0000}"/>
    <cellStyle name="20% - Accent2 2 3 3 2 2 2 3 2" xfId="30181" xr:uid="{00000000-0005-0000-0000-00009C0B0000}"/>
    <cellStyle name="20% - Accent2 2 3 3 2 2 2 4" xfId="29422" xr:uid="{00000000-0005-0000-0000-00009D0B0000}"/>
    <cellStyle name="20% - Accent2 2 3 3 2 2 3" xfId="28040" xr:uid="{00000000-0005-0000-0000-00009E0B0000}"/>
    <cellStyle name="20% - Accent2 2 3 3 2 2 3 2" xfId="28776" xr:uid="{00000000-0005-0000-0000-00009F0B0000}"/>
    <cellStyle name="20% - Accent2 2 3 3 2 2 3 2 2" xfId="18421" xr:uid="{00000000-0005-0000-0000-0000A00B0000}"/>
    <cellStyle name="20% - Accent2 2 3 3 2 2 3 3" xfId="30173" xr:uid="{00000000-0005-0000-0000-0000A10B0000}"/>
    <cellStyle name="20% - Accent2 2 3 3 2 2 4" xfId="11569" xr:uid="{00000000-0005-0000-0000-0000A20B0000}"/>
    <cellStyle name="20% - Accent2 2 3 3 2 2 4 2" xfId="30170" xr:uid="{00000000-0005-0000-0000-0000A30B0000}"/>
    <cellStyle name="20% - Accent2 2 3 3 2 2 5" xfId="30165" xr:uid="{00000000-0005-0000-0000-0000A40B0000}"/>
    <cellStyle name="20% - Accent2 2 3 3 2 3" xfId="28525" xr:uid="{00000000-0005-0000-0000-0000A50B0000}"/>
    <cellStyle name="20% - Accent2 2 3 3 2 3 2" xfId="11561" xr:uid="{00000000-0005-0000-0000-0000A60B0000}"/>
    <cellStyle name="20% - Accent2 2 3 3 2 3 2 2" xfId="30155" xr:uid="{00000000-0005-0000-0000-0000A70B0000}"/>
    <cellStyle name="20% - Accent2 2 3 3 2 3 2 2 2" xfId="19843" xr:uid="{00000000-0005-0000-0000-0000A80B0000}"/>
    <cellStyle name="20% - Accent2 2 3 3 2 3 2 3" xfId="27341" xr:uid="{00000000-0005-0000-0000-0000A90B0000}"/>
    <cellStyle name="20% - Accent2 2 3 3 2 3 3" xfId="11558" xr:uid="{00000000-0005-0000-0000-0000AA0B0000}"/>
    <cellStyle name="20% - Accent2 2 3 3 2 3 3 2" xfId="31061" xr:uid="{00000000-0005-0000-0000-0000AB0B0000}"/>
    <cellStyle name="20% - Accent2 2 3 3 2 3 4" xfId="30149" xr:uid="{00000000-0005-0000-0000-0000AC0B0000}"/>
    <cellStyle name="20% - Accent2 2 3 3 2 4" xfId="28516" xr:uid="{00000000-0005-0000-0000-0000AD0B0000}"/>
    <cellStyle name="20% - Accent2 2 3 3 2 4 2" xfId="11551" xr:uid="{00000000-0005-0000-0000-0000AE0B0000}"/>
    <cellStyle name="20% - Accent2 2 3 3 2 4 2 2" xfId="20758" xr:uid="{00000000-0005-0000-0000-0000AF0B0000}"/>
    <cellStyle name="20% - Accent2 2 3 3 2 4 3" xfId="11730" xr:uid="{00000000-0005-0000-0000-0000B00B0000}"/>
    <cellStyle name="20% - Accent2 2 3 3 2 5" xfId="15520" xr:uid="{00000000-0005-0000-0000-0000B10B0000}"/>
    <cellStyle name="20% - Accent2 2 3 3 2 5 2" xfId="6082" xr:uid="{00000000-0005-0000-0000-0000B20B0000}"/>
    <cellStyle name="20% - Accent2 2 3 3 2 6" xfId="27188" xr:uid="{00000000-0005-0000-0000-0000B30B0000}"/>
    <cellStyle name="20% - Accent2 2 3 3 3" xfId="34328" xr:uid="{00000000-0005-0000-0000-0000B40B0000}"/>
    <cellStyle name="20% - Accent2 2 3 3 3 2" xfId="30144" xr:uid="{00000000-0005-0000-0000-0000B50B0000}"/>
    <cellStyle name="20% - Accent2 2 3 3 3 2 2" xfId="11537" xr:uid="{00000000-0005-0000-0000-0000B60B0000}"/>
    <cellStyle name="20% - Accent2 2 3 3 3 2 2 2" xfId="16793" xr:uid="{00000000-0005-0000-0000-0000B70B0000}"/>
    <cellStyle name="20% - Accent2 2 3 3 3 2 2 2 2" xfId="28572" xr:uid="{00000000-0005-0000-0000-0000B80B0000}"/>
    <cellStyle name="20% - Accent2 2 3 3 3 2 2 3" xfId="15878" xr:uid="{00000000-0005-0000-0000-0000B90B0000}"/>
    <cellStyle name="20% - Accent2 2 3 3 3 2 3" xfId="11534" xr:uid="{00000000-0005-0000-0000-0000BA0B0000}"/>
    <cellStyle name="20% - Accent2 2 3 3 3 2 3 2" xfId="30132" xr:uid="{00000000-0005-0000-0000-0000BB0B0000}"/>
    <cellStyle name="20% - Accent2 2 3 3 3 2 4" xfId="30127" xr:uid="{00000000-0005-0000-0000-0000BC0B0000}"/>
    <cellStyle name="20% - Accent2 2 3 3 3 3" xfId="28509" xr:uid="{00000000-0005-0000-0000-0000BD0B0000}"/>
    <cellStyle name="20% - Accent2 2 3 3 3 3 2" xfId="11529" xr:uid="{00000000-0005-0000-0000-0000BE0B0000}"/>
    <cellStyle name="20% - Accent2 2 3 3 3 3 2 2" xfId="30513" xr:uid="{00000000-0005-0000-0000-0000BF0B0000}"/>
    <cellStyle name="20% - Accent2 2 3 3 3 3 3" xfId="30112" xr:uid="{00000000-0005-0000-0000-0000C00B0000}"/>
    <cellStyle name="20% - Accent2 2 3 3 3 4" xfId="27104" xr:uid="{00000000-0005-0000-0000-0000C10B0000}"/>
    <cellStyle name="20% - Accent2 2 3 3 3 4 2" xfId="33660" xr:uid="{00000000-0005-0000-0000-0000C20B0000}"/>
    <cellStyle name="20% - Accent2 2 3 3 3 5" xfId="19770" xr:uid="{00000000-0005-0000-0000-0000C30B0000}"/>
    <cellStyle name="20% - Accent2 2 3 3 4" xfId="25256" xr:uid="{00000000-0005-0000-0000-0000C40B0000}"/>
    <cellStyle name="20% - Accent2 2 3 3 4 2" xfId="30609" xr:uid="{00000000-0005-0000-0000-0000C50B0000}"/>
    <cellStyle name="20% - Accent2 2 3 3 4 2 2" xfId="11518" xr:uid="{00000000-0005-0000-0000-0000C60B0000}"/>
    <cellStyle name="20% - Accent2 2 3 3 4 2 2 2" xfId="30107" xr:uid="{00000000-0005-0000-0000-0000C70B0000}"/>
    <cellStyle name="20% - Accent2 2 3 3 4 2 3" xfId="30104" xr:uid="{00000000-0005-0000-0000-0000C80B0000}"/>
    <cellStyle name="20% - Accent2 2 3 3 4 3" xfId="27102" xr:uid="{00000000-0005-0000-0000-0000C90B0000}"/>
    <cellStyle name="20% - Accent2 2 3 3 4 3 2" xfId="31136" xr:uid="{00000000-0005-0000-0000-0000CA0B0000}"/>
    <cellStyle name="20% - Accent2 2 3 3 4 4" xfId="25540" xr:uid="{00000000-0005-0000-0000-0000CB0B0000}"/>
    <cellStyle name="20% - Accent2 2 3 3 5" xfId="30102" xr:uid="{00000000-0005-0000-0000-0000CC0B0000}"/>
    <cellStyle name="20% - Accent2 2 3 3 5 2" xfId="30595" xr:uid="{00000000-0005-0000-0000-0000CD0B0000}"/>
    <cellStyle name="20% - Accent2 2 3 3 5 2 2" xfId="8683" xr:uid="{00000000-0005-0000-0000-0000CE0B0000}"/>
    <cellStyle name="20% - Accent2 2 3 3 5 3" xfId="30774" xr:uid="{00000000-0005-0000-0000-0000CF0B0000}"/>
    <cellStyle name="20% - Accent2 2 3 3 6" xfId="30092" xr:uid="{00000000-0005-0000-0000-0000D00B0000}"/>
    <cellStyle name="20% - Accent2 2 3 3 6 2" xfId="30588" xr:uid="{00000000-0005-0000-0000-0000D10B0000}"/>
    <cellStyle name="20% - Accent2 2 3 3 7" xfId="30086" xr:uid="{00000000-0005-0000-0000-0000D20B0000}"/>
    <cellStyle name="20% - Accent2 2 3 4" xfId="21722" xr:uid="{00000000-0005-0000-0000-0000D30B0000}"/>
    <cellStyle name="20% - Accent2 2 3 4 2" xfId="27130" xr:uid="{00000000-0005-0000-0000-0000D40B0000}"/>
    <cellStyle name="20% - Accent2 2 3 4 2 2" xfId="30080" xr:uid="{00000000-0005-0000-0000-0000D50B0000}"/>
    <cellStyle name="20% - Accent2 2 3 4 2 2 2" xfId="11455" xr:uid="{00000000-0005-0000-0000-0000D60B0000}"/>
    <cellStyle name="20% - Accent2 2 3 4 2 2 2 2" xfId="16146" xr:uid="{00000000-0005-0000-0000-0000D70B0000}"/>
    <cellStyle name="20% - Accent2 2 3 4 2 2 2 2 2" xfId="27895" xr:uid="{00000000-0005-0000-0000-0000D80B0000}"/>
    <cellStyle name="20% - Accent2 2 3 4 2 2 2 3" xfId="30078" xr:uid="{00000000-0005-0000-0000-0000D90B0000}"/>
    <cellStyle name="20% - Accent2 2 3 4 2 2 3" xfId="11452" xr:uid="{00000000-0005-0000-0000-0000DA0B0000}"/>
    <cellStyle name="20% - Accent2 2 3 4 2 2 3 2" xfId="30068" xr:uid="{00000000-0005-0000-0000-0000DB0B0000}"/>
    <cellStyle name="20% - Accent2 2 3 4 2 2 4" xfId="22399" xr:uid="{00000000-0005-0000-0000-0000DC0B0000}"/>
    <cellStyle name="20% - Accent2 2 3 4 2 3" xfId="30055" xr:uid="{00000000-0005-0000-0000-0000DD0B0000}"/>
    <cellStyle name="20% - Accent2 2 3 4 2 3 2" xfId="11443" xr:uid="{00000000-0005-0000-0000-0000DE0B0000}"/>
    <cellStyle name="20% - Accent2 2 3 4 2 3 2 2" xfId="10070" xr:uid="{00000000-0005-0000-0000-0000DF0B0000}"/>
    <cellStyle name="20% - Accent2 2 3 4 2 3 3" xfId="30050" xr:uid="{00000000-0005-0000-0000-0000E00B0000}"/>
    <cellStyle name="20% - Accent2 2 3 4 2 4" xfId="27082" xr:uid="{00000000-0005-0000-0000-0000E10B0000}"/>
    <cellStyle name="20% - Accent2 2 3 4 2 4 2" xfId="32785" xr:uid="{00000000-0005-0000-0000-0000E20B0000}"/>
    <cellStyle name="20% - Accent2 2 3 4 2 5" xfId="19762" xr:uid="{00000000-0005-0000-0000-0000E30B0000}"/>
    <cellStyle name="20% - Accent2 2 3 4 3" xfId="34380" xr:uid="{00000000-0005-0000-0000-0000E40B0000}"/>
    <cellStyle name="20% - Accent2 2 3 4 3 2" xfId="27016" xr:uid="{00000000-0005-0000-0000-0000E50B0000}"/>
    <cellStyle name="20% - Accent2 2 3 4 3 2 2" xfId="11428" xr:uid="{00000000-0005-0000-0000-0000E60B0000}"/>
    <cellStyle name="20% - Accent2 2 3 4 3 2 2 2" xfId="17965" xr:uid="{00000000-0005-0000-0000-0000E70B0000}"/>
    <cellStyle name="20% - Accent2 2 3 4 3 2 3" xfId="30027" xr:uid="{00000000-0005-0000-0000-0000E80B0000}"/>
    <cellStyle name="20% - Accent2 2 3 4 3 3" xfId="27080" xr:uid="{00000000-0005-0000-0000-0000E90B0000}"/>
    <cellStyle name="20% - Accent2 2 3 4 3 3 2" xfId="33486" xr:uid="{00000000-0005-0000-0000-0000EA0B0000}"/>
    <cellStyle name="20% - Accent2 2 3 4 3 4" xfId="33987" xr:uid="{00000000-0005-0000-0000-0000EB0B0000}"/>
    <cellStyle name="20% - Accent2 2 3 4 4" xfId="30011" xr:uid="{00000000-0005-0000-0000-0000EC0B0000}"/>
    <cellStyle name="20% - Accent2 2 3 4 4 2" xfId="30585" xr:uid="{00000000-0005-0000-0000-0000ED0B0000}"/>
    <cellStyle name="20% - Accent2 2 3 4 4 2 2" xfId="30008" xr:uid="{00000000-0005-0000-0000-0000EE0B0000}"/>
    <cellStyle name="20% - Accent2 2 3 4 4 3" xfId="34277" xr:uid="{00000000-0005-0000-0000-0000EF0B0000}"/>
    <cellStyle name="20% - Accent2 2 3 4 5" xfId="30000" xr:uid="{00000000-0005-0000-0000-0000F00B0000}"/>
    <cellStyle name="20% - Accent2 2 3 4 5 2" xfId="19391" xr:uid="{00000000-0005-0000-0000-0000F10B0000}"/>
    <cellStyle name="20% - Accent2 2 3 4 6" xfId="29987" xr:uid="{00000000-0005-0000-0000-0000F20B0000}"/>
    <cellStyle name="20% - Accent2 2 3 5" xfId="20111" xr:uid="{00000000-0005-0000-0000-0000F30B0000}"/>
    <cellStyle name="20% - Accent2 2 3 5 2" xfId="34396" xr:uid="{00000000-0005-0000-0000-0000F40B0000}"/>
    <cellStyle name="20% - Accent2 2 3 5 2 2" xfId="29978" xr:uid="{00000000-0005-0000-0000-0000F50B0000}"/>
    <cellStyle name="20% - Accent2 2 3 5 2 2 2" xfId="11378" xr:uid="{00000000-0005-0000-0000-0000F60B0000}"/>
    <cellStyle name="20% - Accent2 2 3 5 2 2 2 2" xfId="29976" xr:uid="{00000000-0005-0000-0000-0000F70B0000}"/>
    <cellStyle name="20% - Accent2 2 3 5 2 2 3" xfId="33650" xr:uid="{00000000-0005-0000-0000-0000F80B0000}"/>
    <cellStyle name="20% - Accent2 2 3 5 2 3" xfId="27070" xr:uid="{00000000-0005-0000-0000-0000F90B0000}"/>
    <cellStyle name="20% - Accent2 2 3 5 2 3 2" xfId="29975" xr:uid="{00000000-0005-0000-0000-0000FA0B0000}"/>
    <cellStyle name="20% - Accent2 2 3 5 2 4" xfId="30714" xr:uid="{00000000-0005-0000-0000-0000FB0B0000}"/>
    <cellStyle name="20% - Accent2 2 3 5 3" xfId="32530" xr:uid="{00000000-0005-0000-0000-0000FC0B0000}"/>
    <cellStyle name="20% - Accent2 2 3 5 3 2" xfId="29963" xr:uid="{00000000-0005-0000-0000-0000FD0B0000}"/>
    <cellStyle name="20% - Accent2 2 3 5 3 2 2" xfId="29959" xr:uid="{00000000-0005-0000-0000-0000FE0B0000}"/>
    <cellStyle name="20% - Accent2 2 3 5 3 3" xfId="29957" xr:uid="{00000000-0005-0000-0000-0000FF0B0000}"/>
    <cellStyle name="20% - Accent2 2 3 5 4" xfId="23630" xr:uid="{00000000-0005-0000-0000-0000000C0000}"/>
    <cellStyle name="20% - Accent2 2 3 5 4 2" xfId="30563" xr:uid="{00000000-0005-0000-0000-0000010C0000}"/>
    <cellStyle name="20% - Accent2 2 3 5 5" xfId="23624" xr:uid="{00000000-0005-0000-0000-0000020C0000}"/>
    <cellStyle name="20% - Accent2 2 3 6" xfId="28888" xr:uid="{00000000-0005-0000-0000-0000030C0000}"/>
    <cellStyle name="20% - Accent2 2 3 6 2" xfId="29945" xr:uid="{00000000-0005-0000-0000-0000040C0000}"/>
    <cellStyle name="20% - Accent2 2 3 6 2 2" xfId="29943" xr:uid="{00000000-0005-0000-0000-0000050C0000}"/>
    <cellStyle name="20% - Accent2 2 3 6 2 2 2" xfId="29469" xr:uid="{00000000-0005-0000-0000-0000060C0000}"/>
    <cellStyle name="20% - Accent2 2 3 6 2 3" xfId="29931" xr:uid="{00000000-0005-0000-0000-0000070C0000}"/>
    <cellStyle name="20% - Accent2 2 3 6 3" xfId="29929" xr:uid="{00000000-0005-0000-0000-0000080C0000}"/>
    <cellStyle name="20% - Accent2 2 3 6 3 2" xfId="23021" xr:uid="{00000000-0005-0000-0000-0000090C0000}"/>
    <cellStyle name="20% - Accent2 2 3 6 4" xfId="23272" xr:uid="{00000000-0005-0000-0000-00000A0C0000}"/>
    <cellStyle name="20% - Accent2 2 3 7" xfId="25651" xr:uid="{00000000-0005-0000-0000-00000B0C0000}"/>
    <cellStyle name="20% - Accent2 2 3 7 2" xfId="25645" xr:uid="{00000000-0005-0000-0000-00000C0C0000}"/>
    <cellStyle name="20% - Accent2 2 3 7 2 2" xfId="19955" xr:uid="{00000000-0005-0000-0000-00000D0C0000}"/>
    <cellStyle name="20% - Accent2 2 3 7 3" xfId="16286" xr:uid="{00000000-0005-0000-0000-00000E0C0000}"/>
    <cellStyle name="20% - Accent2 2 3 8" xfId="25641" xr:uid="{00000000-0005-0000-0000-00000F0C0000}"/>
    <cellStyle name="20% - Accent2 2 3 8 2" xfId="34372" xr:uid="{00000000-0005-0000-0000-0000100C0000}"/>
    <cellStyle name="20% - Accent2 2 3 9" xfId="25965" xr:uid="{00000000-0005-0000-0000-0000110C0000}"/>
    <cellStyle name="20% - Accent2 2 4" xfId="23044" xr:uid="{00000000-0005-0000-0000-0000120C0000}"/>
    <cellStyle name="20% - Accent2 2 4 2" xfId="29901" xr:uid="{00000000-0005-0000-0000-0000130C0000}"/>
    <cellStyle name="20% - Accent2 2 4 2 2" xfId="32423" xr:uid="{00000000-0005-0000-0000-0000140C0000}"/>
    <cellStyle name="20% - Accent2 2 4 2 2 2" xfId="29897" xr:uid="{00000000-0005-0000-0000-0000150C0000}"/>
    <cellStyle name="20% - Accent2 2 4 2 2 2 2" xfId="26773" xr:uid="{00000000-0005-0000-0000-0000160C0000}"/>
    <cellStyle name="20% - Accent2 2 4 2 2 2 2 2" xfId="5913" xr:uid="{00000000-0005-0000-0000-0000170C0000}"/>
    <cellStyle name="20% - Accent2 2 4 2 2 2 2 2 2" xfId="29892" xr:uid="{00000000-0005-0000-0000-0000180C0000}"/>
    <cellStyle name="20% - Accent2 2 4 2 2 2 2 2 2 2" xfId="17707" xr:uid="{00000000-0005-0000-0000-0000190C0000}"/>
    <cellStyle name="20% - Accent2 2 4 2 2 2 2 2 3" xfId="26011" xr:uid="{00000000-0005-0000-0000-00001A0C0000}"/>
    <cellStyle name="20% - Accent2 2 4 2 2 2 2 3" xfId="19817" xr:uid="{00000000-0005-0000-0000-00001B0C0000}"/>
    <cellStyle name="20% - Accent2 2 4 2 2 2 2 3 2" xfId="28293" xr:uid="{00000000-0005-0000-0000-00001C0C0000}"/>
    <cellStyle name="20% - Accent2 2 4 2 2 2 2 4" xfId="21913" xr:uid="{00000000-0005-0000-0000-00001D0C0000}"/>
    <cellStyle name="20% - Accent2 2 4 2 2 2 3" xfId="29878" xr:uid="{00000000-0005-0000-0000-00001E0C0000}"/>
    <cellStyle name="20% - Accent2 2 4 2 2 2 3 2" xfId="22309" xr:uid="{00000000-0005-0000-0000-00001F0C0000}"/>
    <cellStyle name="20% - Accent2 2 4 2 2 2 3 2 2" xfId="29870" xr:uid="{00000000-0005-0000-0000-0000200C0000}"/>
    <cellStyle name="20% - Accent2 2 4 2 2 2 3 3" xfId="19801" xr:uid="{00000000-0005-0000-0000-0000210C0000}"/>
    <cellStyle name="20% - Accent2 2 4 2 2 2 4" xfId="29245" xr:uid="{00000000-0005-0000-0000-0000220C0000}"/>
    <cellStyle name="20% - Accent2 2 4 2 2 2 4 2" xfId="19798" xr:uid="{00000000-0005-0000-0000-0000230C0000}"/>
    <cellStyle name="20% - Accent2 2 4 2 2 2 5" xfId="29849" xr:uid="{00000000-0005-0000-0000-0000240C0000}"/>
    <cellStyle name="20% - Accent2 2 4 2 2 3" xfId="29844" xr:uid="{00000000-0005-0000-0000-0000250C0000}"/>
    <cellStyle name="20% - Accent2 2 4 2 2 3 2" xfId="29841" xr:uid="{00000000-0005-0000-0000-0000260C0000}"/>
    <cellStyle name="20% - Accent2 2 4 2 2 3 2 2" xfId="26894" xr:uid="{00000000-0005-0000-0000-0000270C0000}"/>
    <cellStyle name="20% - Accent2 2 4 2 2 3 2 2 2" xfId="29835" xr:uid="{00000000-0005-0000-0000-0000280C0000}"/>
    <cellStyle name="20% - Accent2 2 4 2 2 3 2 3" xfId="19759" xr:uid="{00000000-0005-0000-0000-0000290C0000}"/>
    <cellStyle name="20% - Accent2 2 4 2 2 3 3" xfId="19765" xr:uid="{00000000-0005-0000-0000-00002A0C0000}"/>
    <cellStyle name="20% - Accent2 2 4 2 2 3 3 2" xfId="19757" xr:uid="{00000000-0005-0000-0000-00002B0C0000}"/>
    <cellStyle name="20% - Accent2 2 4 2 2 3 4" xfId="29829" xr:uid="{00000000-0005-0000-0000-00002C0C0000}"/>
    <cellStyle name="20% - Accent2 2 4 2 2 4" xfId="31281" xr:uid="{00000000-0005-0000-0000-00002D0C0000}"/>
    <cellStyle name="20% - Accent2 2 4 2 2 4 2" xfId="26758" xr:uid="{00000000-0005-0000-0000-00002E0C0000}"/>
    <cellStyle name="20% - Accent2 2 4 2 2 4 2 2" xfId="19406" xr:uid="{00000000-0005-0000-0000-00002F0C0000}"/>
    <cellStyle name="20% - Accent2 2 4 2 2 4 3" xfId="20261" xr:uid="{00000000-0005-0000-0000-0000300C0000}"/>
    <cellStyle name="20% - Accent2 2 4 2 2 5" xfId="19754" xr:uid="{00000000-0005-0000-0000-0000310C0000}"/>
    <cellStyle name="20% - Accent2 2 4 2 2 5 2" xfId="27637" xr:uid="{00000000-0005-0000-0000-0000320C0000}"/>
    <cellStyle name="20% - Accent2 2 4 2 2 6" xfId="19747" xr:uid="{00000000-0005-0000-0000-0000330C0000}"/>
    <cellStyle name="20% - Accent2 2 4 2 3" xfId="32136" xr:uid="{00000000-0005-0000-0000-0000340C0000}"/>
    <cellStyle name="20% - Accent2 2 4 2 3 2" xfId="29799" xr:uid="{00000000-0005-0000-0000-0000350C0000}"/>
    <cellStyle name="20% - Accent2 2 4 2 3 2 2" xfId="26682" xr:uid="{00000000-0005-0000-0000-0000360C0000}"/>
    <cellStyle name="20% - Accent2 2 4 2 3 2 2 2" xfId="19598" xr:uid="{00000000-0005-0000-0000-0000370C0000}"/>
    <cellStyle name="20% - Accent2 2 4 2 3 2 2 2 2" xfId="24834" xr:uid="{00000000-0005-0000-0000-0000380C0000}"/>
    <cellStyle name="20% - Accent2 2 4 2 3 2 2 3" xfId="27175" xr:uid="{00000000-0005-0000-0000-0000390C0000}"/>
    <cellStyle name="20% - Accent2 2 4 2 3 2 3" xfId="22515" xr:uid="{00000000-0005-0000-0000-00003A0C0000}"/>
    <cellStyle name="20% - Accent2 2 4 2 3 2 3 2" xfId="19591" xr:uid="{00000000-0005-0000-0000-00003B0C0000}"/>
    <cellStyle name="20% - Accent2 2 4 2 3 2 4" xfId="29791" xr:uid="{00000000-0005-0000-0000-00003C0C0000}"/>
    <cellStyle name="20% - Accent2 2 4 2 3 3" xfId="17216" xr:uid="{00000000-0005-0000-0000-00003D0C0000}"/>
    <cellStyle name="20% - Accent2 2 4 2 3 3 2" xfId="26673" xr:uid="{00000000-0005-0000-0000-00003E0C0000}"/>
    <cellStyle name="20% - Accent2 2 4 2 3 3 2 2" xfId="19576" xr:uid="{00000000-0005-0000-0000-00003F0C0000}"/>
    <cellStyle name="20% - Accent2 2 4 2 3 3 3" xfId="29785" xr:uid="{00000000-0005-0000-0000-0000400C0000}"/>
    <cellStyle name="20% - Accent2 2 4 2 3 4" xfId="29783" xr:uid="{00000000-0005-0000-0000-0000410C0000}"/>
    <cellStyle name="20% - Accent2 2 4 2 3 4 2" xfId="31980" xr:uid="{00000000-0005-0000-0000-0000420C0000}"/>
    <cellStyle name="20% - Accent2 2 4 2 3 5" xfId="19737" xr:uid="{00000000-0005-0000-0000-0000430C0000}"/>
    <cellStyle name="20% - Accent2 2 4 2 4" xfId="20594" xr:uid="{00000000-0005-0000-0000-0000440C0000}"/>
    <cellStyle name="20% - Accent2 2 4 2 4 2" xfId="29778" xr:uid="{00000000-0005-0000-0000-0000450C0000}"/>
    <cellStyle name="20% - Accent2 2 4 2 4 2 2" xfId="25841" xr:uid="{00000000-0005-0000-0000-0000460C0000}"/>
    <cellStyle name="20% - Accent2 2 4 2 4 2 2 2" xfId="19508" xr:uid="{00000000-0005-0000-0000-0000470C0000}"/>
    <cellStyle name="20% - Accent2 2 4 2 4 2 3" xfId="29776" xr:uid="{00000000-0005-0000-0000-0000480C0000}"/>
    <cellStyle name="20% - Accent2 2 4 2 4 3" xfId="29774" xr:uid="{00000000-0005-0000-0000-0000490C0000}"/>
    <cellStyle name="20% - Accent2 2 4 2 4 3 2" xfId="29768" xr:uid="{00000000-0005-0000-0000-00004A0C0000}"/>
    <cellStyle name="20% - Accent2 2 4 2 4 4" xfId="29765" xr:uid="{00000000-0005-0000-0000-00004B0C0000}"/>
    <cellStyle name="20% - Accent2 2 4 2 5" xfId="30072" xr:uid="{00000000-0005-0000-0000-00004C0C0000}"/>
    <cellStyle name="20% - Accent2 2 4 2 5 2" xfId="29760" xr:uid="{00000000-0005-0000-0000-00004D0C0000}"/>
    <cellStyle name="20% - Accent2 2 4 2 5 2 2" xfId="29754" xr:uid="{00000000-0005-0000-0000-00004E0C0000}"/>
    <cellStyle name="20% - Accent2 2 4 2 5 3" xfId="29751" xr:uid="{00000000-0005-0000-0000-00004F0C0000}"/>
    <cellStyle name="20% - Accent2 2 4 2 6" xfId="30063" xr:uid="{00000000-0005-0000-0000-0000500C0000}"/>
    <cellStyle name="20% - Accent2 2 4 2 6 2" xfId="29745" xr:uid="{00000000-0005-0000-0000-0000510C0000}"/>
    <cellStyle name="20% - Accent2 2 4 2 7" xfId="29742" xr:uid="{00000000-0005-0000-0000-0000520C0000}"/>
    <cellStyle name="20% - Accent2 2 4 3" xfId="28925" xr:uid="{00000000-0005-0000-0000-0000530C0000}"/>
    <cellStyle name="20% - Accent2 2 4 3 2" xfId="33827" xr:uid="{00000000-0005-0000-0000-0000540C0000}"/>
    <cellStyle name="20% - Accent2 2 4 3 2 2" xfId="29737" xr:uid="{00000000-0005-0000-0000-0000550C0000}"/>
    <cellStyle name="20% - Accent2 2 4 3 2 2 2" xfId="29724" xr:uid="{00000000-0005-0000-0000-0000560C0000}"/>
    <cellStyle name="20% - Accent2 2 4 3 2 2 2 2" xfId="19338" xr:uid="{00000000-0005-0000-0000-0000570C0000}"/>
    <cellStyle name="20% - Accent2 2 4 3 2 2 2 2 2" xfId="29717" xr:uid="{00000000-0005-0000-0000-0000580C0000}"/>
    <cellStyle name="20% - Accent2 2 4 3 2 2 2 3" xfId="19334" xr:uid="{00000000-0005-0000-0000-0000590C0000}"/>
    <cellStyle name="20% - Accent2 2 4 3 2 2 3" xfId="11295" xr:uid="{00000000-0005-0000-0000-00005A0C0000}"/>
    <cellStyle name="20% - Accent2 2 4 3 2 2 3 2" xfId="20180" xr:uid="{00000000-0005-0000-0000-00005B0C0000}"/>
    <cellStyle name="20% - Accent2 2 4 3 2 2 4" xfId="5580" xr:uid="{00000000-0005-0000-0000-00005C0C0000}"/>
    <cellStyle name="20% - Accent2 2 4 3 2 3" xfId="29704" xr:uid="{00000000-0005-0000-0000-00005D0C0000}"/>
    <cellStyle name="20% - Accent2 2 4 3 2 3 2" xfId="11290" xr:uid="{00000000-0005-0000-0000-00005E0C0000}"/>
    <cellStyle name="20% - Accent2 2 4 3 2 3 2 2" xfId="27579" xr:uid="{00000000-0005-0000-0000-00005F0C0000}"/>
    <cellStyle name="20% - Accent2 2 4 3 2 3 3" xfId="20335" xr:uid="{00000000-0005-0000-0000-0000600C0000}"/>
    <cellStyle name="20% - Accent2 2 4 3 2 4" xfId="27022" xr:uid="{00000000-0005-0000-0000-0000610C0000}"/>
    <cellStyle name="20% - Accent2 2 4 3 2 4 2" xfId="20325" xr:uid="{00000000-0005-0000-0000-0000620C0000}"/>
    <cellStyle name="20% - Accent2 2 4 3 2 5" xfId="19729" xr:uid="{00000000-0005-0000-0000-0000630C0000}"/>
    <cellStyle name="20% - Accent2 2 4 3 3" xfId="20590" xr:uid="{00000000-0005-0000-0000-0000640C0000}"/>
    <cellStyle name="20% - Accent2 2 4 3 3 2" xfId="29678" xr:uid="{00000000-0005-0000-0000-0000650C0000}"/>
    <cellStyle name="20% - Accent2 2 4 3 3 2 2" xfId="11276" xr:uid="{00000000-0005-0000-0000-0000660C0000}"/>
    <cellStyle name="20% - Accent2 2 4 3 3 2 2 2" xfId="19276" xr:uid="{00000000-0005-0000-0000-0000670C0000}"/>
    <cellStyle name="20% - Accent2 2 4 3 3 2 3" xfId="29673" xr:uid="{00000000-0005-0000-0000-0000680C0000}"/>
    <cellStyle name="20% - Accent2 2 4 3 3 3" xfId="27012" xr:uid="{00000000-0005-0000-0000-0000690C0000}"/>
    <cellStyle name="20% - Accent2 2 4 3 3 3 2" xfId="28803" xr:uid="{00000000-0005-0000-0000-00006A0C0000}"/>
    <cellStyle name="20% - Accent2 2 4 3 3 4" xfId="29504" xr:uid="{00000000-0005-0000-0000-00006B0C0000}"/>
    <cellStyle name="20% - Accent2 2 4 3 4" xfId="30052" xr:uid="{00000000-0005-0000-0000-00006C0C0000}"/>
    <cellStyle name="20% - Accent2 2 4 3 4 2" xfId="28435" xr:uid="{00000000-0005-0000-0000-00006D0C0000}"/>
    <cellStyle name="20% - Accent2 2 4 3 4 2 2" xfId="29656" xr:uid="{00000000-0005-0000-0000-00006E0C0000}"/>
    <cellStyle name="20% - Accent2 2 4 3 4 3" xfId="30550" xr:uid="{00000000-0005-0000-0000-00006F0C0000}"/>
    <cellStyle name="20% - Accent2 2 4 3 5" xfId="30047" xr:uid="{00000000-0005-0000-0000-0000700C0000}"/>
    <cellStyle name="20% - Accent2 2 4 3 5 2" xfId="30537" xr:uid="{00000000-0005-0000-0000-0000710C0000}"/>
    <cellStyle name="20% - Accent2 2 4 3 6" xfId="29651" xr:uid="{00000000-0005-0000-0000-0000720C0000}"/>
    <cellStyle name="20% - Accent2 2 4 4" xfId="21365" xr:uid="{00000000-0005-0000-0000-0000730C0000}"/>
    <cellStyle name="20% - Accent2 2 4 4 2" xfId="32518" xr:uid="{00000000-0005-0000-0000-0000740C0000}"/>
    <cellStyle name="20% - Accent2 2 4 4 2 2" xfId="29643" xr:uid="{00000000-0005-0000-0000-0000750C0000}"/>
    <cellStyle name="20% - Accent2 2 4 4 2 2 2" xfId="11231" xr:uid="{00000000-0005-0000-0000-0000760C0000}"/>
    <cellStyle name="20% - Accent2 2 4 4 2 2 2 2" xfId="20302" xr:uid="{00000000-0005-0000-0000-0000770C0000}"/>
    <cellStyle name="20% - Accent2 2 4 4 2 2 3" xfId="29639" xr:uid="{00000000-0005-0000-0000-0000780C0000}"/>
    <cellStyle name="20% - Accent2 2 4 4 2 3" xfId="29633" xr:uid="{00000000-0005-0000-0000-0000790C0000}"/>
    <cellStyle name="20% - Accent2 2 4 4 2 3 2" xfId="29630" xr:uid="{00000000-0005-0000-0000-00007A0C0000}"/>
    <cellStyle name="20% - Accent2 2 4 4 2 4" xfId="29881" xr:uid="{00000000-0005-0000-0000-00007B0C0000}"/>
    <cellStyle name="20% - Accent2 2 4 4 3" xfId="33335" xr:uid="{00000000-0005-0000-0000-00007C0C0000}"/>
    <cellStyle name="20% - Accent2 2 4 4 3 2" xfId="29621" xr:uid="{00000000-0005-0000-0000-00007D0C0000}"/>
    <cellStyle name="20% - Accent2 2 4 4 3 2 2" xfId="24889" xr:uid="{00000000-0005-0000-0000-00007E0C0000}"/>
    <cellStyle name="20% - Accent2 2 4 4 3 3" xfId="29616" xr:uid="{00000000-0005-0000-0000-00007F0C0000}"/>
    <cellStyle name="20% - Accent2 2 4 4 4" xfId="32782" xr:uid="{00000000-0005-0000-0000-0000800C0000}"/>
    <cellStyle name="20% - Accent2 2 4 4 4 2" xfId="30532" xr:uid="{00000000-0005-0000-0000-0000810C0000}"/>
    <cellStyle name="20% - Accent2 2 4 4 5" xfId="32172" xr:uid="{00000000-0005-0000-0000-0000820C0000}"/>
    <cellStyle name="20% - Accent2 2 4 5" xfId="13424" xr:uid="{00000000-0005-0000-0000-0000830C0000}"/>
    <cellStyle name="20% - Accent2 2 4 5 2" xfId="29608" xr:uid="{00000000-0005-0000-0000-0000840C0000}"/>
    <cellStyle name="20% - Accent2 2 4 5 2 2" xfId="25738" xr:uid="{00000000-0005-0000-0000-0000850C0000}"/>
    <cellStyle name="20% - Accent2 2 4 5 2 2 2" xfId="24353" xr:uid="{00000000-0005-0000-0000-0000860C0000}"/>
    <cellStyle name="20% - Accent2 2 4 5 2 3" xfId="29600" xr:uid="{00000000-0005-0000-0000-0000870C0000}"/>
    <cellStyle name="20% - Accent2 2 4 5 3" xfId="13039" xr:uid="{00000000-0005-0000-0000-0000880C0000}"/>
    <cellStyle name="20% - Accent2 2 4 5 3 2" xfId="29598" xr:uid="{00000000-0005-0000-0000-0000890C0000}"/>
    <cellStyle name="20% - Accent2 2 4 5 4" xfId="32758" xr:uid="{00000000-0005-0000-0000-00008A0C0000}"/>
    <cellStyle name="20% - Accent2 2 4 6" xfId="28856" xr:uid="{00000000-0005-0000-0000-00008B0C0000}"/>
    <cellStyle name="20% - Accent2 2 4 6 2" xfId="29590" xr:uid="{00000000-0005-0000-0000-00008C0C0000}"/>
    <cellStyle name="20% - Accent2 2 4 6 2 2" xfId="29588" xr:uid="{00000000-0005-0000-0000-00008D0C0000}"/>
    <cellStyle name="20% - Accent2 2 4 6 3" xfId="23260" xr:uid="{00000000-0005-0000-0000-00008E0C0000}"/>
    <cellStyle name="20% - Accent2 2 4 7" xfId="25626" xr:uid="{00000000-0005-0000-0000-00008F0C0000}"/>
    <cellStyle name="20% - Accent2 2 4 7 2" xfId="29583" xr:uid="{00000000-0005-0000-0000-0000900C0000}"/>
    <cellStyle name="20% - Accent2 2 4 8" xfId="11013" xr:uid="{00000000-0005-0000-0000-0000910C0000}"/>
    <cellStyle name="20% - Accent2 2 4 9" xfId="34754" xr:uid="{00000000-0005-0000-0000-0000920C0000}"/>
    <cellStyle name="20% - Accent2 2 5" xfId="17173" xr:uid="{00000000-0005-0000-0000-0000930C0000}"/>
    <cellStyle name="20% - Accent2 2 5 2" xfId="13912" xr:uid="{00000000-0005-0000-0000-0000940C0000}"/>
    <cellStyle name="20% - Accent2 2 5 2 2" xfId="25211" xr:uid="{00000000-0005-0000-0000-0000950C0000}"/>
    <cellStyle name="20% - Accent2 2 5 2 2 2" xfId="29557" xr:uid="{00000000-0005-0000-0000-0000960C0000}"/>
    <cellStyle name="20% - Accent2 2 5 2 2 2 2" xfId="29547" xr:uid="{00000000-0005-0000-0000-0000970C0000}"/>
    <cellStyle name="20% - Accent2 2 5 2 2 2 2 2" xfId="18893" xr:uid="{00000000-0005-0000-0000-0000980C0000}"/>
    <cellStyle name="20% - Accent2 2 5 2 2 2 2 2 2" xfId="29735" xr:uid="{00000000-0005-0000-0000-0000990C0000}"/>
    <cellStyle name="20% - Accent2 2 5 2 2 2 2 3" xfId="26142" xr:uid="{00000000-0005-0000-0000-00009A0C0000}"/>
    <cellStyle name="20% - Accent2 2 5 2 2 2 3" xfId="29535" xr:uid="{00000000-0005-0000-0000-00009B0C0000}"/>
    <cellStyle name="20% - Accent2 2 5 2 2 2 3 2" xfId="20577" xr:uid="{00000000-0005-0000-0000-00009C0C0000}"/>
    <cellStyle name="20% - Accent2 2 5 2 2 2 4" xfId="29570" xr:uid="{00000000-0005-0000-0000-00009D0C0000}"/>
    <cellStyle name="20% - Accent2 2 5 2 2 3" xfId="31480" xr:uid="{00000000-0005-0000-0000-00009E0C0000}"/>
    <cellStyle name="20% - Accent2 2 5 2 2 3 2" xfId="18473" xr:uid="{00000000-0005-0000-0000-00009F0C0000}"/>
    <cellStyle name="20% - Accent2 2 5 2 2 3 2 2" xfId="18874" xr:uid="{00000000-0005-0000-0000-0000A00C0000}"/>
    <cellStyle name="20% - Accent2 2 5 2 2 3 3" xfId="24533" xr:uid="{00000000-0005-0000-0000-0000A10C0000}"/>
    <cellStyle name="20% - Accent2 2 5 2 2 4" xfId="31473" xr:uid="{00000000-0005-0000-0000-0000A20C0000}"/>
    <cellStyle name="20% - Accent2 2 5 2 2 4 2" xfId="18467" xr:uid="{00000000-0005-0000-0000-0000A30C0000}"/>
    <cellStyle name="20% - Accent2 2 5 2 2 5" xfId="19708" xr:uid="{00000000-0005-0000-0000-0000A40C0000}"/>
    <cellStyle name="20% - Accent2 2 5 2 3" xfId="8395" xr:uid="{00000000-0005-0000-0000-0000A50C0000}"/>
    <cellStyle name="20% - Accent2 2 5 2 3 2" xfId="30988" xr:uid="{00000000-0005-0000-0000-0000A60C0000}"/>
    <cellStyle name="20% - Accent2 2 5 2 3 2 2" xfId="28014" xr:uid="{00000000-0005-0000-0000-0000A70C0000}"/>
    <cellStyle name="20% - Accent2 2 5 2 3 2 2 2" xfId="18786" xr:uid="{00000000-0005-0000-0000-0000A80C0000}"/>
    <cellStyle name="20% - Accent2 2 5 2 3 2 3" xfId="28005" xr:uid="{00000000-0005-0000-0000-0000A90C0000}"/>
    <cellStyle name="20% - Accent2 2 5 2 3 3" xfId="31461" xr:uid="{00000000-0005-0000-0000-0000AA0C0000}"/>
    <cellStyle name="20% - Accent2 2 5 2 3 3 2" xfId="18457" xr:uid="{00000000-0005-0000-0000-0000AB0C0000}"/>
    <cellStyle name="20% - Accent2 2 5 2 3 4" xfId="28415" xr:uid="{00000000-0005-0000-0000-0000AC0C0000}"/>
    <cellStyle name="20% - Accent2 2 5 2 4" xfId="30040" xr:uid="{00000000-0005-0000-0000-0000AD0C0000}"/>
    <cellStyle name="20% - Accent2 2 5 2 4 2" xfId="30955" xr:uid="{00000000-0005-0000-0000-0000AE0C0000}"/>
    <cellStyle name="20% - Accent2 2 5 2 4 2 2" xfId="27974" xr:uid="{00000000-0005-0000-0000-0000AF0C0000}"/>
    <cellStyle name="20% - Accent2 2 5 2 4 3" xfId="29502" xr:uid="{00000000-0005-0000-0000-0000B00C0000}"/>
    <cellStyle name="20% - Accent2 2 5 2 5" xfId="30024" xr:uid="{00000000-0005-0000-0000-0000B10C0000}"/>
    <cellStyle name="20% - Accent2 2 5 2 5 2" xfId="22798" xr:uid="{00000000-0005-0000-0000-0000B20C0000}"/>
    <cellStyle name="20% - Accent2 2 5 2 6" xfId="29474" xr:uid="{00000000-0005-0000-0000-0000B30C0000}"/>
    <cellStyle name="20% - Accent2 2 5 3" xfId="27873" xr:uid="{00000000-0005-0000-0000-0000B40C0000}"/>
    <cellStyle name="20% - Accent2 2 5 3 2" xfId="8392" xr:uid="{00000000-0005-0000-0000-0000B50C0000}"/>
    <cellStyle name="20% - Accent2 2 5 3 2 2" xfId="29161" xr:uid="{00000000-0005-0000-0000-0000B60C0000}"/>
    <cellStyle name="20% - Accent2 2 5 3 2 2 2" xfId="11281" xr:uid="{00000000-0005-0000-0000-0000B70C0000}"/>
    <cellStyle name="20% - Accent2 2 5 3 2 2 2 2" xfId="18667" xr:uid="{00000000-0005-0000-0000-0000B80C0000}"/>
    <cellStyle name="20% - Accent2 2 5 3 2 2 3" xfId="11271" xr:uid="{00000000-0005-0000-0000-0000B90C0000}"/>
    <cellStyle name="20% - Accent2 2 5 3 2 3" xfId="26961" xr:uid="{00000000-0005-0000-0000-0000BA0C0000}"/>
    <cellStyle name="20% - Accent2 2 5 3 2 3 2" xfId="13234" xr:uid="{00000000-0005-0000-0000-0000BB0C0000}"/>
    <cellStyle name="20% - Accent2 2 5 3 2 4" xfId="26045" xr:uid="{00000000-0005-0000-0000-0000BC0C0000}"/>
    <cellStyle name="20% - Accent2 2 5 3 3" xfId="29447" xr:uid="{00000000-0005-0000-0000-0000BD0C0000}"/>
    <cellStyle name="20% - Accent2 2 5 3 3 2" xfId="29578" xr:uid="{00000000-0005-0000-0000-0000BE0C0000}"/>
    <cellStyle name="20% - Accent2 2 5 3 3 2 2" xfId="27878" xr:uid="{00000000-0005-0000-0000-0000BF0C0000}"/>
    <cellStyle name="20% - Accent2 2 5 3 3 3" xfId="29427" xr:uid="{00000000-0005-0000-0000-0000C00C0000}"/>
    <cellStyle name="20% - Accent2 2 5 3 4" xfId="28025" xr:uid="{00000000-0005-0000-0000-0000C10C0000}"/>
    <cellStyle name="20% - Accent2 2 5 3 4 2" xfId="30172" xr:uid="{00000000-0005-0000-0000-0000C20C0000}"/>
    <cellStyle name="20% - Accent2 2 5 3 5" xfId="29418" xr:uid="{00000000-0005-0000-0000-0000C30C0000}"/>
    <cellStyle name="20% - Accent2 2 5 4" xfId="26547" xr:uid="{00000000-0005-0000-0000-0000C40C0000}"/>
    <cellStyle name="20% - Accent2 2 5 4 2" xfId="29408" xr:uid="{00000000-0005-0000-0000-0000C50C0000}"/>
    <cellStyle name="20% - Accent2 2 5 4 2 2" xfId="30875" xr:uid="{00000000-0005-0000-0000-0000C60C0000}"/>
    <cellStyle name="20% - Accent2 2 5 4 2 2 2" xfId="10755" xr:uid="{00000000-0005-0000-0000-0000C70C0000}"/>
    <cellStyle name="20% - Accent2 2 5 4 2 3" xfId="27162" xr:uid="{00000000-0005-0000-0000-0000C80C0000}"/>
    <cellStyle name="20% - Accent2 2 5 4 3" xfId="23246" xr:uid="{00000000-0005-0000-0000-0000C90C0000}"/>
    <cellStyle name="20% - Accent2 2 5 4 3 2" xfId="30189" xr:uid="{00000000-0005-0000-0000-0000CA0C0000}"/>
    <cellStyle name="20% - Accent2 2 5 4 4" xfId="23238" xr:uid="{00000000-0005-0000-0000-0000CB0C0000}"/>
    <cellStyle name="20% - Accent2 2 5 5" xfId="13421" xr:uid="{00000000-0005-0000-0000-0000CC0C0000}"/>
    <cellStyle name="20% - Accent2 2 5 5 2" xfId="23740" xr:uid="{00000000-0005-0000-0000-0000CD0C0000}"/>
    <cellStyle name="20% - Accent2 2 5 5 2 2" xfId="29388" xr:uid="{00000000-0005-0000-0000-0000CE0C0000}"/>
    <cellStyle name="20% - Accent2 2 5 5 3" xfId="23230" xr:uid="{00000000-0005-0000-0000-0000CF0C0000}"/>
    <cellStyle name="20% - Accent2 2 5 6" xfId="33187" xr:uid="{00000000-0005-0000-0000-0000D00C0000}"/>
    <cellStyle name="20% - Accent2 2 5 6 2" xfId="30344" xr:uid="{00000000-0005-0000-0000-0000D10C0000}"/>
    <cellStyle name="20% - Accent2 2 5 7" xfId="29382" xr:uid="{00000000-0005-0000-0000-0000D20C0000}"/>
    <cellStyle name="20% - Accent2 2 5 8" xfId="34944" xr:uid="{00000000-0005-0000-0000-0000D30C0000}"/>
    <cellStyle name="20% - Accent2 2 6" xfId="29425" xr:uid="{00000000-0005-0000-0000-0000D40C0000}"/>
    <cellStyle name="20% - Accent2 2 6 2" xfId="18925" xr:uid="{00000000-0005-0000-0000-0000D50C0000}"/>
    <cellStyle name="20% - Accent2 2 6 2 2" xfId="30705" xr:uid="{00000000-0005-0000-0000-0000D60C0000}"/>
    <cellStyle name="20% - Accent2 2 6 2 2 2" xfId="24537" xr:uid="{00000000-0005-0000-0000-0000D70C0000}"/>
    <cellStyle name="20% - Accent2 2 6 2 2 2 2" xfId="29371" xr:uid="{00000000-0005-0000-0000-0000D80C0000}"/>
    <cellStyle name="20% - Accent2 2 6 2 2 2 2 2" xfId="18704" xr:uid="{00000000-0005-0000-0000-0000D90C0000}"/>
    <cellStyle name="20% - Accent2 2 6 2 2 2 3" xfId="29362" xr:uid="{00000000-0005-0000-0000-0000DA0C0000}"/>
    <cellStyle name="20% - Accent2 2 6 2 2 3" xfId="31263" xr:uid="{00000000-0005-0000-0000-0000DB0C0000}"/>
    <cellStyle name="20% - Accent2 2 6 2 2 3 2" xfId="19424" xr:uid="{00000000-0005-0000-0000-0000DC0C0000}"/>
    <cellStyle name="20% - Accent2 2 6 2 2 4" xfId="29352" xr:uid="{00000000-0005-0000-0000-0000DD0C0000}"/>
    <cellStyle name="20% - Accent2 2 6 2 3" xfId="31604" xr:uid="{00000000-0005-0000-0000-0000DE0C0000}"/>
    <cellStyle name="20% - Accent2 2 6 2 3 2" xfId="24524" xr:uid="{00000000-0005-0000-0000-0000DF0C0000}"/>
    <cellStyle name="20% - Accent2 2 6 2 3 2 2" xfId="30892" xr:uid="{00000000-0005-0000-0000-0000E00C0000}"/>
    <cellStyle name="20% - Accent2 2 6 2 3 3" xfId="29341" xr:uid="{00000000-0005-0000-0000-0000E10C0000}"/>
    <cellStyle name="20% - Accent2 2 6 2 4" xfId="30006" xr:uid="{00000000-0005-0000-0000-0000E20C0000}"/>
    <cellStyle name="20% - Accent2 2 6 2 4 2" xfId="29327" xr:uid="{00000000-0005-0000-0000-0000E30C0000}"/>
    <cellStyle name="20% - Accent2 2 6 2 5" xfId="29313" xr:uid="{00000000-0005-0000-0000-0000E40C0000}"/>
    <cellStyle name="20% - Accent2 2 6 3" xfId="18916" xr:uid="{00000000-0005-0000-0000-0000E50C0000}"/>
    <cellStyle name="20% - Accent2 2 6 3 2" xfId="30215" xr:uid="{00000000-0005-0000-0000-0000E60C0000}"/>
    <cellStyle name="20% - Accent2 2 6 3 2 2" xfId="24517" xr:uid="{00000000-0005-0000-0000-0000E70C0000}"/>
    <cellStyle name="20% - Accent2 2 6 3 2 2 2" xfId="10048" xr:uid="{00000000-0005-0000-0000-0000E80C0000}"/>
    <cellStyle name="20% - Accent2 2 6 3 2 3" xfId="29287" xr:uid="{00000000-0005-0000-0000-0000E90C0000}"/>
    <cellStyle name="20% - Accent2 2 6 3 3" xfId="30204" xr:uid="{00000000-0005-0000-0000-0000EA0C0000}"/>
    <cellStyle name="20% - Accent2 2 6 3 3 2" xfId="29277" xr:uid="{00000000-0005-0000-0000-0000EB0C0000}"/>
    <cellStyle name="20% - Accent2 2 6 3 4" xfId="30408" xr:uid="{00000000-0005-0000-0000-0000EC0C0000}"/>
    <cellStyle name="20% - Accent2 2 6 4" xfId="17982" xr:uid="{00000000-0005-0000-0000-0000ED0C0000}"/>
    <cellStyle name="20% - Accent2 2 6 4 2" xfId="20557" xr:uid="{00000000-0005-0000-0000-0000EE0C0000}"/>
    <cellStyle name="20% - Accent2 2 6 4 2 2" xfId="29257" xr:uid="{00000000-0005-0000-0000-0000EF0C0000}"/>
    <cellStyle name="20% - Accent2 2 6 4 3" xfId="23214" xr:uid="{00000000-0005-0000-0000-0000F00C0000}"/>
    <cellStyle name="20% - Accent2 2 6 5" xfId="28961" xr:uid="{00000000-0005-0000-0000-0000F10C0000}"/>
    <cellStyle name="20% - Accent2 2 6 5 2" xfId="30636" xr:uid="{00000000-0005-0000-0000-0000F20C0000}"/>
    <cellStyle name="20% - Accent2 2 6 6" xfId="27605" xr:uid="{00000000-0005-0000-0000-0000F30C0000}"/>
    <cellStyle name="20% - Accent2 2 6 7" xfId="35149" xr:uid="{00000000-0005-0000-0000-0000F40C0000}"/>
    <cellStyle name="20% - Accent2 2 7" xfId="28100" xr:uid="{00000000-0005-0000-0000-0000F50C0000}"/>
    <cellStyle name="20% - Accent2 2 7 2" xfId="18910" xr:uid="{00000000-0005-0000-0000-0000F60C0000}"/>
    <cellStyle name="20% - Accent2 2 7 2 2" xfId="26274" xr:uid="{00000000-0005-0000-0000-0000F70C0000}"/>
    <cellStyle name="20% - Accent2 2 7 2 2 2" xfId="24491" xr:uid="{00000000-0005-0000-0000-0000F80C0000}"/>
    <cellStyle name="20% - Accent2 2 7 2 2 2 2" xfId="18957" xr:uid="{00000000-0005-0000-0000-0000F90C0000}"/>
    <cellStyle name="20% - Accent2 2 7 2 2 3" xfId="32620" xr:uid="{00000000-0005-0000-0000-0000FA0C0000}"/>
    <cellStyle name="20% - Accent2 2 7 2 3" xfId="32642" xr:uid="{00000000-0005-0000-0000-0000FB0C0000}"/>
    <cellStyle name="20% - Accent2 2 7 2 3 2" xfId="24848" xr:uid="{00000000-0005-0000-0000-0000FC0C0000}"/>
    <cellStyle name="20% - Accent2 2 7 2 4" xfId="32157" xr:uid="{00000000-0005-0000-0000-0000FD0C0000}"/>
    <cellStyle name="20% - Accent2 2 7 3" xfId="17978" xr:uid="{00000000-0005-0000-0000-0000FE0C0000}"/>
    <cellStyle name="20% - Accent2 2 7 3 2" xfId="30747" xr:uid="{00000000-0005-0000-0000-0000FF0C0000}"/>
    <cellStyle name="20% - Accent2 2 7 3 2 2" xfId="15368" xr:uid="{00000000-0005-0000-0000-0000000D0000}"/>
    <cellStyle name="20% - Accent2 2 7 3 3" xfId="32606" xr:uid="{00000000-0005-0000-0000-0000010D0000}"/>
    <cellStyle name="20% - Accent2 2 7 4" xfId="28941" xr:uid="{00000000-0005-0000-0000-0000020D0000}"/>
    <cellStyle name="20% - Accent2 2 7 4 2" xfId="17841" xr:uid="{00000000-0005-0000-0000-0000030D0000}"/>
    <cellStyle name="20% - Accent2 2 7 5" xfId="11103" xr:uid="{00000000-0005-0000-0000-0000040D0000}"/>
    <cellStyle name="20% - Accent2 2 7 6" xfId="35378" xr:uid="{00000000-0005-0000-0000-0000050D0000}"/>
    <cellStyle name="20% - Accent2 2 8" xfId="25637" xr:uid="{00000000-0005-0000-0000-0000060D0000}"/>
    <cellStyle name="20% - Accent2 2 8 2" xfId="17974" xr:uid="{00000000-0005-0000-0000-0000070D0000}"/>
    <cellStyle name="20% - Accent2 2 8 2 2" xfId="30735" xr:uid="{00000000-0005-0000-0000-0000080D0000}"/>
    <cellStyle name="20% - Accent2 2 8 2 2 2" xfId="32513" xr:uid="{00000000-0005-0000-0000-0000090D0000}"/>
    <cellStyle name="20% - Accent2 2 8 2 3" xfId="31127" xr:uid="{00000000-0005-0000-0000-00000A0D0000}"/>
    <cellStyle name="20% - Accent2 2 8 3" xfId="29867" xr:uid="{00000000-0005-0000-0000-00000B0D0000}"/>
    <cellStyle name="20% - Accent2 2 8 3 2" xfId="30723" xr:uid="{00000000-0005-0000-0000-00000C0D0000}"/>
    <cellStyle name="20% - Accent2 2 8 4" xfId="29241" xr:uid="{00000000-0005-0000-0000-00000D0D0000}"/>
    <cellStyle name="20% - Accent2 2 8 5" xfId="36250" xr:uid="{00000000-0005-0000-0000-00000E0D0000}"/>
    <cellStyle name="20% - Accent2 2 9" xfId="29230" xr:uid="{00000000-0005-0000-0000-00000F0D0000}"/>
    <cellStyle name="20% - Accent2 2 9 2" xfId="22863" xr:uid="{00000000-0005-0000-0000-0000100D0000}"/>
    <cellStyle name="20% - Accent2 2 9 2 2" xfId="25184" xr:uid="{00000000-0005-0000-0000-0000110D0000}"/>
    <cellStyle name="20% - Accent2 2 9 3" xfId="21718" xr:uid="{00000000-0005-0000-0000-0000120D0000}"/>
    <cellStyle name="20% - Accent2 2 9 4" xfId="36536" xr:uid="{00000000-0005-0000-0000-0000130D0000}"/>
    <cellStyle name="20% - Accent2 20" xfId="35700" xr:uid="{00000000-0005-0000-0000-0000140D0000}"/>
    <cellStyle name="20% - Accent2 20 2" xfId="36869" xr:uid="{00000000-0005-0000-0000-0000150D0000}"/>
    <cellStyle name="20% - Accent2 20 3" xfId="37760" xr:uid="{00000000-0005-0000-0000-0000160D0000}"/>
    <cellStyle name="20% - Accent2 21" xfId="35719" xr:uid="{00000000-0005-0000-0000-0000170D0000}"/>
    <cellStyle name="20% - Accent2 21 2" xfId="36889" xr:uid="{00000000-0005-0000-0000-0000180D0000}"/>
    <cellStyle name="20% - Accent2 21 3" xfId="37780" xr:uid="{00000000-0005-0000-0000-0000190D0000}"/>
    <cellStyle name="20% - Accent2 22" xfId="35738" xr:uid="{00000000-0005-0000-0000-00001A0D0000}"/>
    <cellStyle name="20% - Accent2 22 2" xfId="36909" xr:uid="{00000000-0005-0000-0000-00001B0D0000}"/>
    <cellStyle name="20% - Accent2 22 3" xfId="37800" xr:uid="{00000000-0005-0000-0000-00001C0D0000}"/>
    <cellStyle name="20% - Accent2 23" xfId="35758" xr:uid="{00000000-0005-0000-0000-00001D0D0000}"/>
    <cellStyle name="20% - Accent2 23 2" xfId="36928" xr:uid="{00000000-0005-0000-0000-00001E0D0000}"/>
    <cellStyle name="20% - Accent2 23 3" xfId="37820" xr:uid="{00000000-0005-0000-0000-00001F0D0000}"/>
    <cellStyle name="20% - Accent2 24" xfId="35778" xr:uid="{00000000-0005-0000-0000-0000200D0000}"/>
    <cellStyle name="20% - Accent2 24 2" xfId="36947" xr:uid="{00000000-0005-0000-0000-0000210D0000}"/>
    <cellStyle name="20% - Accent2 24 3" xfId="37840" xr:uid="{00000000-0005-0000-0000-0000220D0000}"/>
    <cellStyle name="20% - Accent2 25" xfId="35797" xr:uid="{00000000-0005-0000-0000-0000230D0000}"/>
    <cellStyle name="20% - Accent2 25 2" xfId="36967" xr:uid="{00000000-0005-0000-0000-0000240D0000}"/>
    <cellStyle name="20% - Accent2 25 3" xfId="37860" xr:uid="{00000000-0005-0000-0000-0000250D0000}"/>
    <cellStyle name="20% - Accent2 26" xfId="35816" xr:uid="{00000000-0005-0000-0000-0000260D0000}"/>
    <cellStyle name="20% - Accent2 26 2" xfId="36987" xr:uid="{00000000-0005-0000-0000-0000270D0000}"/>
    <cellStyle name="20% - Accent2 26 3" xfId="37880" xr:uid="{00000000-0005-0000-0000-0000280D0000}"/>
    <cellStyle name="20% - Accent2 27" xfId="35835" xr:uid="{00000000-0005-0000-0000-0000290D0000}"/>
    <cellStyle name="20% - Accent2 27 2" xfId="37007" xr:uid="{00000000-0005-0000-0000-00002A0D0000}"/>
    <cellStyle name="20% - Accent2 27 3" xfId="37900" xr:uid="{00000000-0005-0000-0000-00002B0D0000}"/>
    <cellStyle name="20% - Accent2 28" xfId="35854" xr:uid="{00000000-0005-0000-0000-00002C0D0000}"/>
    <cellStyle name="20% - Accent2 28 2" xfId="37027" xr:uid="{00000000-0005-0000-0000-00002D0D0000}"/>
    <cellStyle name="20% - Accent2 28 3" xfId="37920" xr:uid="{00000000-0005-0000-0000-00002E0D0000}"/>
    <cellStyle name="20% - Accent2 29" xfId="35871" xr:uid="{00000000-0005-0000-0000-00002F0D0000}"/>
    <cellStyle name="20% - Accent2 29 2" xfId="37043" xr:uid="{00000000-0005-0000-0000-0000300D0000}"/>
    <cellStyle name="20% - Accent2 29 3" xfId="37937" xr:uid="{00000000-0005-0000-0000-0000310D0000}"/>
    <cellStyle name="20% - Accent2 3" xfId="100" xr:uid="{00000000-0005-0000-0000-0000320D0000}"/>
    <cellStyle name="20% - Accent2 3 10" xfId="27225" xr:uid="{00000000-0005-0000-0000-0000330D0000}"/>
    <cellStyle name="20% - Accent2 3 10 2" xfId="37440" xr:uid="{00000000-0005-0000-0000-0000340D0000}"/>
    <cellStyle name="20% - Accent2 3 11" xfId="34454" xr:uid="{00000000-0005-0000-0000-0000350D0000}"/>
    <cellStyle name="20% - Accent2 3 12" xfId="29210" xr:uid="{00000000-0005-0000-0000-0000360D0000}"/>
    <cellStyle name="20% - Accent2 3 2" xfId="161" xr:uid="{00000000-0005-0000-0000-0000370D0000}"/>
    <cellStyle name="20% - Accent2 3 2 10" xfId="34508" xr:uid="{00000000-0005-0000-0000-0000380D0000}"/>
    <cellStyle name="20% - Accent2 3 2 11" xfId="28531" xr:uid="{00000000-0005-0000-0000-0000390D0000}"/>
    <cellStyle name="20% - Accent2 3 2 2" xfId="33057" xr:uid="{00000000-0005-0000-0000-00003A0D0000}"/>
    <cellStyle name="20% - Accent2 3 2 2 2" xfId="30546" xr:uid="{00000000-0005-0000-0000-00003B0D0000}"/>
    <cellStyle name="20% - Accent2 3 2 2 2 2" xfId="22157" xr:uid="{00000000-0005-0000-0000-00003C0D0000}"/>
    <cellStyle name="20% - Accent2 3 2 2 2 2 2" xfId="29206" xr:uid="{00000000-0005-0000-0000-00003D0D0000}"/>
    <cellStyle name="20% - Accent2 3 2 2 2 2 2 2" xfId="11490" xr:uid="{00000000-0005-0000-0000-00003E0D0000}"/>
    <cellStyle name="20% - Accent2 3 2 2 2 2 2 2 2" xfId="23715" xr:uid="{00000000-0005-0000-0000-00003F0D0000}"/>
    <cellStyle name="20% - Accent2 3 2 2 2 2 2 2 2 2" xfId="28864" xr:uid="{00000000-0005-0000-0000-0000400D0000}"/>
    <cellStyle name="20% - Accent2 3 2 2 2 2 2 2 2 2 2" xfId="29400" xr:uid="{00000000-0005-0000-0000-0000410D0000}"/>
    <cellStyle name="20% - Accent2 3 2 2 2 2 2 2 2 3" xfId="21158" xr:uid="{00000000-0005-0000-0000-0000420D0000}"/>
    <cellStyle name="20% - Accent2 3 2 2 2 2 2 2 3" xfId="17392" xr:uid="{00000000-0005-0000-0000-0000430D0000}"/>
    <cellStyle name="20% - Accent2 3 2 2 2 2 2 2 3 2" xfId="29894" xr:uid="{00000000-0005-0000-0000-0000440D0000}"/>
    <cellStyle name="20% - Accent2 3 2 2 2 2 2 2 4" xfId="29238" xr:uid="{00000000-0005-0000-0000-0000450D0000}"/>
    <cellStyle name="20% - Accent2 3 2 2 2 2 2 3" xfId="11482" xr:uid="{00000000-0005-0000-0000-0000460D0000}"/>
    <cellStyle name="20% - Accent2 3 2 2 2 2 2 3 2" xfId="29228" xr:uid="{00000000-0005-0000-0000-0000470D0000}"/>
    <cellStyle name="20% - Accent2 3 2 2 2 2 2 3 2 2" xfId="28663" xr:uid="{00000000-0005-0000-0000-0000480D0000}"/>
    <cellStyle name="20% - Accent2 3 2 2 2 2 2 3 3" xfId="29225" xr:uid="{00000000-0005-0000-0000-0000490D0000}"/>
    <cellStyle name="20% - Accent2 3 2 2 2 2 2 4" xfId="11476" xr:uid="{00000000-0005-0000-0000-00004A0D0000}"/>
    <cellStyle name="20% - Accent2 3 2 2 2 2 2 4 2" xfId="30037" xr:uid="{00000000-0005-0000-0000-00004B0D0000}"/>
    <cellStyle name="20% - Accent2 3 2 2 2 2 2 5" xfId="11469" xr:uid="{00000000-0005-0000-0000-00004C0D0000}"/>
    <cellStyle name="20% - Accent2 3 2 2 2 2 3" xfId="29227" xr:uid="{00000000-0005-0000-0000-00004D0D0000}"/>
    <cellStyle name="20% - Accent2 3 2 2 2 2 3 2" xfId="11449" xr:uid="{00000000-0005-0000-0000-00004E0D0000}"/>
    <cellStyle name="20% - Accent2 3 2 2 2 2 3 2 2" xfId="30981" xr:uid="{00000000-0005-0000-0000-00004F0D0000}"/>
    <cellStyle name="20% - Accent2 3 2 2 2 2 3 2 2 2" xfId="30035" xr:uid="{00000000-0005-0000-0000-0000500D0000}"/>
    <cellStyle name="20% - Accent2 3 2 2 2 2 3 2 3" xfId="33939" xr:uid="{00000000-0005-0000-0000-0000510D0000}"/>
    <cellStyle name="20% - Accent2 3 2 2 2 2 3 3" xfId="11440" xr:uid="{00000000-0005-0000-0000-0000520D0000}"/>
    <cellStyle name="20% - Accent2 3 2 2 2 2 3 3 2" xfId="29197" xr:uid="{00000000-0005-0000-0000-0000530D0000}"/>
    <cellStyle name="20% - Accent2 3 2 2 2 2 3 4" xfId="11434" xr:uid="{00000000-0005-0000-0000-0000540D0000}"/>
    <cellStyle name="20% - Accent2 3 2 2 2 2 4" xfId="26901" xr:uid="{00000000-0005-0000-0000-0000550D0000}"/>
    <cellStyle name="20% - Accent2 3 2 2 2 2 4 2" xfId="22565" xr:uid="{00000000-0005-0000-0000-0000560D0000}"/>
    <cellStyle name="20% - Accent2 3 2 2 2 2 4 2 2" xfId="26896" xr:uid="{00000000-0005-0000-0000-0000570D0000}"/>
    <cellStyle name="20% - Accent2 3 2 2 2 2 4 3" xfId="6970" xr:uid="{00000000-0005-0000-0000-0000580D0000}"/>
    <cellStyle name="20% - Accent2 3 2 2 2 2 5" xfId="27540" xr:uid="{00000000-0005-0000-0000-0000590D0000}"/>
    <cellStyle name="20% - Accent2 3 2 2 2 2 5 2" xfId="11420" xr:uid="{00000000-0005-0000-0000-00005A0D0000}"/>
    <cellStyle name="20% - Accent2 3 2 2 2 2 6" xfId="18799" xr:uid="{00000000-0005-0000-0000-00005B0D0000}"/>
    <cellStyle name="20% - Accent2 3 2 2 2 3" xfId="22149" xr:uid="{00000000-0005-0000-0000-00005C0D0000}"/>
    <cellStyle name="20% - Accent2 3 2 2 2 3 2" xfId="31453" xr:uid="{00000000-0005-0000-0000-00005D0D0000}"/>
    <cellStyle name="20% - Accent2 3 2 2 2 3 2 2" xfId="7507" xr:uid="{00000000-0005-0000-0000-00005E0D0000}"/>
    <cellStyle name="20% - Accent2 3 2 2 2 3 2 2 2" xfId="10157" xr:uid="{00000000-0005-0000-0000-00005F0D0000}"/>
    <cellStyle name="20% - Accent2 3 2 2 2 3 2 2 2 2" xfId="23137" xr:uid="{00000000-0005-0000-0000-0000600D0000}"/>
    <cellStyle name="20% - Accent2 3 2 2 2 3 2 2 3" xfId="10151" xr:uid="{00000000-0005-0000-0000-0000610D0000}"/>
    <cellStyle name="20% - Accent2 3 2 2 2 3 2 3" xfId="11398" xr:uid="{00000000-0005-0000-0000-0000620D0000}"/>
    <cellStyle name="20% - Accent2 3 2 2 2 3 2 3 2" xfId="10145" xr:uid="{00000000-0005-0000-0000-0000630D0000}"/>
    <cellStyle name="20% - Accent2 3 2 2 2 3 2 4" xfId="11392" xr:uid="{00000000-0005-0000-0000-0000640D0000}"/>
    <cellStyle name="20% - Accent2 3 2 2 2 3 3" xfId="30032" xr:uid="{00000000-0005-0000-0000-0000650D0000}"/>
    <cellStyle name="20% - Accent2 3 2 2 2 3 3 2" xfId="17362" xr:uid="{00000000-0005-0000-0000-0000660D0000}"/>
    <cellStyle name="20% - Accent2 3 2 2 2 3 3 2 2" xfId="15144" xr:uid="{00000000-0005-0000-0000-0000670D0000}"/>
    <cellStyle name="20% - Accent2 3 2 2 2 3 3 3" xfId="17349" xr:uid="{00000000-0005-0000-0000-0000680D0000}"/>
    <cellStyle name="20% - Accent2 3 2 2 2 3 4" xfId="26870" xr:uid="{00000000-0005-0000-0000-0000690D0000}"/>
    <cellStyle name="20% - Accent2 3 2 2 2 3 4 2" xfId="26865" xr:uid="{00000000-0005-0000-0000-00006A0D0000}"/>
    <cellStyle name="20% - Accent2 3 2 2 2 3 5" xfId="21180" xr:uid="{00000000-0005-0000-0000-00006B0D0000}"/>
    <cellStyle name="20% - Accent2 3 2 2 2 4" xfId="29180" xr:uid="{00000000-0005-0000-0000-00006C0D0000}"/>
    <cellStyle name="20% - Accent2 3 2 2 2 4 2" xfId="29438" xr:uid="{00000000-0005-0000-0000-00006D0D0000}"/>
    <cellStyle name="20% - Accent2 3 2 2 2 4 2 2" xfId="12512" xr:uid="{00000000-0005-0000-0000-00006E0D0000}"/>
    <cellStyle name="20% - Accent2 3 2 2 2 4 2 2 2" xfId="10022" xr:uid="{00000000-0005-0000-0000-00006F0D0000}"/>
    <cellStyle name="20% - Accent2 3 2 2 2 4 2 3" xfId="11358" xr:uid="{00000000-0005-0000-0000-0000700D0000}"/>
    <cellStyle name="20% - Accent2 3 2 2 2 4 3" xfId="24553" xr:uid="{00000000-0005-0000-0000-0000710D0000}"/>
    <cellStyle name="20% - Accent2 3 2 2 2 4 3 2" xfId="17253" xr:uid="{00000000-0005-0000-0000-0000720D0000}"/>
    <cellStyle name="20% - Accent2 3 2 2 2 4 4" xfId="9328" xr:uid="{00000000-0005-0000-0000-0000730D0000}"/>
    <cellStyle name="20% - Accent2 3 2 2 2 5" xfId="28801" xr:uid="{00000000-0005-0000-0000-0000740D0000}"/>
    <cellStyle name="20% - Accent2 3 2 2 2 5 2" xfId="28323" xr:uid="{00000000-0005-0000-0000-0000750D0000}"/>
    <cellStyle name="20% - Accent2 3 2 2 2 5 2 2" xfId="11330" xr:uid="{00000000-0005-0000-0000-0000760D0000}"/>
    <cellStyle name="20% - Accent2 3 2 2 2 5 3" xfId="10878" xr:uid="{00000000-0005-0000-0000-0000770D0000}"/>
    <cellStyle name="20% - Accent2 3 2 2 2 6" xfId="28793" xr:uid="{00000000-0005-0000-0000-0000780D0000}"/>
    <cellStyle name="20% - Accent2 3 2 2 2 6 2" xfId="28297" xr:uid="{00000000-0005-0000-0000-0000790D0000}"/>
    <cellStyle name="20% - Accent2 3 2 2 2 7" xfId="28789" xr:uid="{00000000-0005-0000-0000-00007A0D0000}"/>
    <cellStyle name="20% - Accent2 3 2 2 3" xfId="29163" xr:uid="{00000000-0005-0000-0000-00007B0D0000}"/>
    <cellStyle name="20% - Accent2 3 2 2 3 2" xfId="22145" xr:uid="{00000000-0005-0000-0000-00007C0D0000}"/>
    <cellStyle name="20% - Accent2 3 2 2 3 2 2" xfId="31400" xr:uid="{00000000-0005-0000-0000-00007D0D0000}"/>
    <cellStyle name="20% - Accent2 3 2 2 3 2 2 2" xfId="11254" xr:uid="{00000000-0005-0000-0000-00007E0D0000}"/>
    <cellStyle name="20% - Accent2 3 2 2 3 2 2 2 2" xfId="31161" xr:uid="{00000000-0005-0000-0000-00007F0D0000}"/>
    <cellStyle name="20% - Accent2 3 2 2 3 2 2 2 2 2" xfId="29973" xr:uid="{00000000-0005-0000-0000-0000800D0000}"/>
    <cellStyle name="20% - Accent2 3 2 2 3 2 2 2 3" xfId="31192" xr:uid="{00000000-0005-0000-0000-0000810D0000}"/>
    <cellStyle name="20% - Accent2 3 2 2 3 2 2 3" xfId="29158" xr:uid="{00000000-0005-0000-0000-0000820D0000}"/>
    <cellStyle name="20% - Accent2 3 2 2 3 2 2 3 2" xfId="29154" xr:uid="{00000000-0005-0000-0000-0000830D0000}"/>
    <cellStyle name="20% - Accent2 3 2 2 3 2 2 4" xfId="11248" xr:uid="{00000000-0005-0000-0000-0000840D0000}"/>
    <cellStyle name="20% - Accent2 3 2 2 3 2 3" xfId="29148" xr:uid="{00000000-0005-0000-0000-0000850D0000}"/>
    <cellStyle name="20% - Accent2 3 2 2 3 2 3 2" xfId="11227" xr:uid="{00000000-0005-0000-0000-0000860D0000}"/>
    <cellStyle name="20% - Accent2 3 2 2 3 2 3 2 2" xfId="29147" xr:uid="{00000000-0005-0000-0000-0000870D0000}"/>
    <cellStyle name="20% - Accent2 3 2 2 3 2 3 3" xfId="11217" xr:uid="{00000000-0005-0000-0000-0000880D0000}"/>
    <cellStyle name="20% - Accent2 3 2 2 3 2 4" xfId="28772" xr:uid="{00000000-0005-0000-0000-0000890D0000}"/>
    <cellStyle name="20% - Accent2 3 2 2 3 2 4 2" xfId="26804" xr:uid="{00000000-0005-0000-0000-00008A0D0000}"/>
    <cellStyle name="20% - Accent2 3 2 2 3 2 5" xfId="18789" xr:uid="{00000000-0005-0000-0000-00008B0D0000}"/>
    <cellStyle name="20% - Accent2 3 2 2 3 3" xfId="22142" xr:uid="{00000000-0005-0000-0000-00008C0D0000}"/>
    <cellStyle name="20% - Accent2 3 2 2 3 3 2" xfId="33242" xr:uid="{00000000-0005-0000-0000-00008D0D0000}"/>
    <cellStyle name="20% - Accent2 3 2 2 3 3 2 2" xfId="11183" xr:uid="{00000000-0005-0000-0000-00008E0D0000}"/>
    <cellStyle name="20% - Accent2 3 2 2 3 3 2 2 2" xfId="9845" xr:uid="{00000000-0005-0000-0000-00008F0D0000}"/>
    <cellStyle name="20% - Accent2 3 2 2 3 3 2 3" xfId="18981" xr:uid="{00000000-0005-0000-0000-0000900D0000}"/>
    <cellStyle name="20% - Accent2 3 2 2 3 3 3" xfId="25865" xr:uid="{00000000-0005-0000-0000-0000910D0000}"/>
    <cellStyle name="20% - Accent2 3 2 2 3 3 3 2" xfId="17122" xr:uid="{00000000-0005-0000-0000-0000920D0000}"/>
    <cellStyle name="20% - Accent2 3 2 2 3 3 4" xfId="28752" xr:uid="{00000000-0005-0000-0000-0000930D0000}"/>
    <cellStyle name="20% - Accent2 3 2 2 3 4" xfId="19374" xr:uid="{00000000-0005-0000-0000-0000940D0000}"/>
    <cellStyle name="20% - Accent2 3 2 2 3 4 2" xfId="6711" xr:uid="{00000000-0005-0000-0000-0000950D0000}"/>
    <cellStyle name="20% - Accent2 3 2 2 3 4 2 2" xfId="11156" xr:uid="{00000000-0005-0000-0000-0000960D0000}"/>
    <cellStyle name="20% - Accent2 3 2 2 3 4 3" xfId="9297" xr:uid="{00000000-0005-0000-0000-0000970D0000}"/>
    <cellStyle name="20% - Accent2 3 2 2 3 5" xfId="6708" xr:uid="{00000000-0005-0000-0000-0000980D0000}"/>
    <cellStyle name="20% - Accent2 3 2 2 3 5 2" xfId="28278" xr:uid="{00000000-0005-0000-0000-0000990D0000}"/>
    <cellStyle name="20% - Accent2 3 2 2 3 6" xfId="6706" xr:uid="{00000000-0005-0000-0000-00009A0D0000}"/>
    <cellStyle name="20% - Accent2 3 2 2 4" xfId="33740" xr:uid="{00000000-0005-0000-0000-00009B0D0000}"/>
    <cellStyle name="20% - Accent2 3 2 2 4 2" xfId="19912" xr:uid="{00000000-0005-0000-0000-00009C0D0000}"/>
    <cellStyle name="20% - Accent2 3 2 2 4 2 2" xfId="29128" xr:uid="{00000000-0005-0000-0000-00009D0D0000}"/>
    <cellStyle name="20% - Accent2 3 2 2 4 2 2 2" xfId="11090" xr:uid="{00000000-0005-0000-0000-00009E0D0000}"/>
    <cellStyle name="20% - Accent2 3 2 2 4 2 2 2 2" xfId="29122" xr:uid="{00000000-0005-0000-0000-00009F0D0000}"/>
    <cellStyle name="20% - Accent2 3 2 2 4 2 2 3" xfId="27447" xr:uid="{00000000-0005-0000-0000-0000A00D0000}"/>
    <cellStyle name="20% - Accent2 3 2 2 4 2 3" xfId="24314" xr:uid="{00000000-0005-0000-0000-0000A10D0000}"/>
    <cellStyle name="20% - Accent2 3 2 2 4 2 3 2" xfId="11075" xr:uid="{00000000-0005-0000-0000-0000A20D0000}"/>
    <cellStyle name="20% - Accent2 3 2 2 4 2 4" xfId="21956" xr:uid="{00000000-0005-0000-0000-0000A30D0000}"/>
    <cellStyle name="20% - Accent2 3 2 2 4 3" xfId="19905" xr:uid="{00000000-0005-0000-0000-0000A40D0000}"/>
    <cellStyle name="20% - Accent2 3 2 2 4 3 2" xfId="29118" xr:uid="{00000000-0005-0000-0000-0000A50D0000}"/>
    <cellStyle name="20% - Accent2 3 2 2 4 3 2 2" xfId="11051" xr:uid="{00000000-0005-0000-0000-0000A60D0000}"/>
    <cellStyle name="20% - Accent2 3 2 2 4 3 3" xfId="31777" xr:uid="{00000000-0005-0000-0000-0000A70D0000}"/>
    <cellStyle name="20% - Accent2 3 2 2 4 4" xfId="6704" xr:uid="{00000000-0005-0000-0000-0000A80D0000}"/>
    <cellStyle name="20% - Accent2 3 2 2 4 4 2" xfId="12979" xr:uid="{00000000-0005-0000-0000-0000A90D0000}"/>
    <cellStyle name="20% - Accent2 3 2 2 4 5" xfId="6702" xr:uid="{00000000-0005-0000-0000-0000AA0D0000}"/>
    <cellStyle name="20% - Accent2 3 2 2 5" xfId="33088" xr:uid="{00000000-0005-0000-0000-0000AB0D0000}"/>
    <cellStyle name="20% - Accent2 3 2 2 5 2" xfId="19896" xr:uid="{00000000-0005-0000-0000-0000AC0D0000}"/>
    <cellStyle name="20% - Accent2 3 2 2 5 2 2" xfId="29104" xr:uid="{00000000-0005-0000-0000-0000AD0D0000}"/>
    <cellStyle name="20% - Accent2 3 2 2 5 2 2 2" xfId="10999" xr:uid="{00000000-0005-0000-0000-0000AE0D0000}"/>
    <cellStyle name="20% - Accent2 3 2 2 5 2 3" xfId="29098" xr:uid="{00000000-0005-0000-0000-0000AF0D0000}"/>
    <cellStyle name="20% - Accent2 3 2 2 5 3" xfId="29094" xr:uid="{00000000-0005-0000-0000-0000B00D0000}"/>
    <cellStyle name="20% - Accent2 3 2 2 5 3 2" xfId="29091" xr:uid="{00000000-0005-0000-0000-0000B10D0000}"/>
    <cellStyle name="20% - Accent2 3 2 2 5 4" xfId="6699" xr:uid="{00000000-0005-0000-0000-0000B20D0000}"/>
    <cellStyle name="20% - Accent2 3 2 2 6" xfId="33076" xr:uid="{00000000-0005-0000-0000-0000B30D0000}"/>
    <cellStyle name="20% - Accent2 3 2 2 6 2" xfId="29079" xr:uid="{00000000-0005-0000-0000-0000B40D0000}"/>
    <cellStyle name="20% - Accent2 3 2 2 6 2 2" xfId="29072" xr:uid="{00000000-0005-0000-0000-0000B50D0000}"/>
    <cellStyle name="20% - Accent2 3 2 2 6 3" xfId="29069" xr:uid="{00000000-0005-0000-0000-0000B60D0000}"/>
    <cellStyle name="20% - Accent2 3 2 2 7" xfId="31026" xr:uid="{00000000-0005-0000-0000-0000B70D0000}"/>
    <cellStyle name="20% - Accent2 3 2 2 7 2" xfId="29056" xr:uid="{00000000-0005-0000-0000-0000B80D0000}"/>
    <cellStyle name="20% - Accent2 3 2 2 8" xfId="29049" xr:uid="{00000000-0005-0000-0000-0000B90D0000}"/>
    <cellStyle name="20% - Accent2 3 2 3" xfId="27775" xr:uid="{00000000-0005-0000-0000-0000BA0D0000}"/>
    <cellStyle name="20% - Accent2 3 2 3 2" xfId="32485" xr:uid="{00000000-0005-0000-0000-0000BB0D0000}"/>
    <cellStyle name="20% - Accent2 3 2 3 2 2" xfId="22121" xr:uid="{00000000-0005-0000-0000-0000BC0D0000}"/>
    <cellStyle name="20% - Accent2 3 2 3 2 2 2" xfId="31252" xr:uid="{00000000-0005-0000-0000-0000BD0D0000}"/>
    <cellStyle name="20% - Accent2 3 2 3 2 2 2 2" xfId="10869" xr:uid="{00000000-0005-0000-0000-0000BE0D0000}"/>
    <cellStyle name="20% - Accent2 3 2 3 2 2 2 2 2" xfId="31256" xr:uid="{00000000-0005-0000-0000-0000BF0D0000}"/>
    <cellStyle name="20% - Accent2 3 2 3 2 2 2 2 2 2" xfId="29044" xr:uid="{00000000-0005-0000-0000-0000C00D0000}"/>
    <cellStyle name="20% - Accent2 3 2 3 2 2 2 2 3" xfId="27404" xr:uid="{00000000-0005-0000-0000-0000C10D0000}"/>
    <cellStyle name="20% - Accent2 3 2 3 2 2 2 3" xfId="10864" xr:uid="{00000000-0005-0000-0000-0000C20D0000}"/>
    <cellStyle name="20% - Accent2 3 2 3 2 2 2 3 2" xfId="29933" xr:uid="{00000000-0005-0000-0000-0000C30D0000}"/>
    <cellStyle name="20% - Accent2 3 2 3 2 2 2 4" xfId="10859" xr:uid="{00000000-0005-0000-0000-0000C40D0000}"/>
    <cellStyle name="20% - Accent2 3 2 3 2 2 3" xfId="29030" xr:uid="{00000000-0005-0000-0000-0000C50D0000}"/>
    <cellStyle name="20% - Accent2 3 2 3 2 2 3 2" xfId="10847" xr:uid="{00000000-0005-0000-0000-0000C60D0000}"/>
    <cellStyle name="20% - Accent2 3 2 3 2 2 3 2 2" xfId="33343" xr:uid="{00000000-0005-0000-0000-0000C70D0000}"/>
    <cellStyle name="20% - Accent2 3 2 3 2 2 3 3" xfId="10841" xr:uid="{00000000-0005-0000-0000-0000C80D0000}"/>
    <cellStyle name="20% - Accent2 3 2 3 2 2 4" xfId="26750" xr:uid="{00000000-0005-0000-0000-0000C90D0000}"/>
    <cellStyle name="20% - Accent2 3 2 3 2 2 4 2" xfId="10834" xr:uid="{00000000-0005-0000-0000-0000CA0D0000}"/>
    <cellStyle name="20% - Accent2 3 2 3 2 2 5" xfId="22209" xr:uid="{00000000-0005-0000-0000-0000CB0D0000}"/>
    <cellStyle name="20% - Accent2 3 2 3 2 3" xfId="22118" xr:uid="{00000000-0005-0000-0000-0000CC0D0000}"/>
    <cellStyle name="20% - Accent2 3 2 3 2 3 2" xfId="26574" xr:uid="{00000000-0005-0000-0000-0000CD0D0000}"/>
    <cellStyle name="20% - Accent2 3 2 3 2 3 2 2" xfId="10815" xr:uid="{00000000-0005-0000-0000-0000CE0D0000}"/>
    <cellStyle name="20% - Accent2 3 2 3 2 3 2 2 2" xfId="9484" xr:uid="{00000000-0005-0000-0000-0000CF0D0000}"/>
    <cellStyle name="20% - Accent2 3 2 3 2 3 2 3" xfId="10810" xr:uid="{00000000-0005-0000-0000-0000D00D0000}"/>
    <cellStyle name="20% - Accent2 3 2 3 2 3 3" xfId="26571" xr:uid="{00000000-0005-0000-0000-0000D10D0000}"/>
    <cellStyle name="20% - Accent2 3 2 3 2 3 3 2" xfId="16498" xr:uid="{00000000-0005-0000-0000-0000D20D0000}"/>
    <cellStyle name="20% - Accent2 3 2 3 2 3 4" xfId="26740" xr:uid="{00000000-0005-0000-0000-0000D30D0000}"/>
    <cellStyle name="20% - Accent2 3 2 3 2 4" xfId="29003" xr:uid="{00000000-0005-0000-0000-0000D40D0000}"/>
    <cellStyle name="20% - Accent2 3 2 3 2 4 2" xfId="26567" xr:uid="{00000000-0005-0000-0000-0000D50D0000}"/>
    <cellStyle name="20% - Accent2 3 2 3 2 4 2 2" xfId="10795" xr:uid="{00000000-0005-0000-0000-0000D60D0000}"/>
    <cellStyle name="20% - Accent2 3 2 3 2 4 3" xfId="9267" xr:uid="{00000000-0005-0000-0000-0000D70D0000}"/>
    <cellStyle name="20% - Accent2 3 2 3 2 5" xfId="23396" xr:uid="{00000000-0005-0000-0000-0000D80D0000}"/>
    <cellStyle name="20% - Accent2 3 2 3 2 5 2" xfId="23564" xr:uid="{00000000-0005-0000-0000-0000D90D0000}"/>
    <cellStyle name="20% - Accent2 3 2 3 2 6" xfId="28697" xr:uid="{00000000-0005-0000-0000-0000DA0D0000}"/>
    <cellStyle name="20% - Accent2 3 2 3 3" xfId="32477" xr:uid="{00000000-0005-0000-0000-0000DB0D0000}"/>
    <cellStyle name="20% - Accent2 3 2 3 3 2" xfId="22117" xr:uid="{00000000-0005-0000-0000-0000DC0D0000}"/>
    <cellStyle name="20% - Accent2 3 2 3 3 2 2" xfId="28998" xr:uid="{00000000-0005-0000-0000-0000DD0D0000}"/>
    <cellStyle name="20% - Accent2 3 2 3 3 2 2 2" xfId="10733" xr:uid="{00000000-0005-0000-0000-0000DE0D0000}"/>
    <cellStyle name="20% - Accent2 3 2 3 3 2 2 2 2" xfId="28997" xr:uid="{00000000-0005-0000-0000-0000DF0D0000}"/>
    <cellStyle name="20% - Accent2 3 2 3 3 2 2 3" xfId="14234" xr:uid="{00000000-0005-0000-0000-0000E00D0000}"/>
    <cellStyle name="20% - Accent2 3 2 3 3 2 3" xfId="26902" xr:uid="{00000000-0005-0000-0000-0000E10D0000}"/>
    <cellStyle name="20% - Accent2 3 2 3 3 2 3 2" xfId="10718" xr:uid="{00000000-0005-0000-0000-0000E20D0000}"/>
    <cellStyle name="20% - Accent2 3 2 3 3 2 4" xfId="28593" xr:uid="{00000000-0005-0000-0000-0000E30D0000}"/>
    <cellStyle name="20% - Accent2 3 2 3 3 3" xfId="28989" xr:uid="{00000000-0005-0000-0000-0000E40D0000}"/>
    <cellStyle name="20% - Accent2 3 2 3 3 3 2" xfId="28216" xr:uid="{00000000-0005-0000-0000-0000E50D0000}"/>
    <cellStyle name="20% - Accent2 3 2 3 3 3 2 2" xfId="10698" xr:uid="{00000000-0005-0000-0000-0000E60D0000}"/>
    <cellStyle name="20% - Accent2 3 2 3 3 3 3" xfId="26551" xr:uid="{00000000-0005-0000-0000-0000E70D0000}"/>
    <cellStyle name="20% - Accent2 3 2 3 3 4" xfId="15528" xr:uid="{00000000-0005-0000-0000-0000E80D0000}"/>
    <cellStyle name="20% - Accent2 3 2 3 3 4 2" xfId="6697" xr:uid="{00000000-0005-0000-0000-0000E90D0000}"/>
    <cellStyle name="20% - Accent2 3 2 3 3 5" xfId="15525" xr:uid="{00000000-0005-0000-0000-0000EA0D0000}"/>
    <cellStyle name="20% - Accent2 3 2 3 4" xfId="25240" xr:uid="{00000000-0005-0000-0000-0000EB0D0000}"/>
    <cellStyle name="20% - Accent2 3 2 3 4 2" xfId="19856" xr:uid="{00000000-0005-0000-0000-0000EC0D0000}"/>
    <cellStyle name="20% - Accent2 3 2 3 4 2 2" xfId="28985" xr:uid="{00000000-0005-0000-0000-0000ED0D0000}"/>
    <cellStyle name="20% - Accent2 3 2 3 4 2 2 2" xfId="10648" xr:uid="{00000000-0005-0000-0000-0000EE0D0000}"/>
    <cellStyle name="20% - Accent2 3 2 3 4 2 3" xfId="28979" xr:uid="{00000000-0005-0000-0000-0000EF0D0000}"/>
    <cellStyle name="20% - Accent2 3 2 3 4 3" xfId="28978" xr:uid="{00000000-0005-0000-0000-0000F00D0000}"/>
    <cellStyle name="20% - Accent2 3 2 3 4 3 2" xfId="31477" xr:uid="{00000000-0005-0000-0000-0000F10D0000}"/>
    <cellStyle name="20% - Accent2 3 2 3 4 4" xfId="15517" xr:uid="{00000000-0005-0000-0000-0000F20D0000}"/>
    <cellStyle name="20% - Accent2 3 2 3 5" xfId="28973" xr:uid="{00000000-0005-0000-0000-0000F30D0000}"/>
    <cellStyle name="20% - Accent2 3 2 3 5 2" xfId="28970" xr:uid="{00000000-0005-0000-0000-0000F40D0000}"/>
    <cellStyle name="20% - Accent2 3 2 3 5 2 2" xfId="28968" xr:uid="{00000000-0005-0000-0000-0000F50D0000}"/>
    <cellStyle name="20% - Accent2 3 2 3 5 3" xfId="28965" xr:uid="{00000000-0005-0000-0000-0000F60D0000}"/>
    <cellStyle name="20% - Accent2 3 2 3 6" xfId="28958" xr:uid="{00000000-0005-0000-0000-0000F70D0000}"/>
    <cellStyle name="20% - Accent2 3 2 3 6 2" xfId="28947" xr:uid="{00000000-0005-0000-0000-0000F80D0000}"/>
    <cellStyle name="20% - Accent2 3 2 3 7" xfId="28937" xr:uid="{00000000-0005-0000-0000-0000F90D0000}"/>
    <cellStyle name="20% - Accent2 3 2 4" xfId="5585" xr:uid="{00000000-0005-0000-0000-0000FA0D0000}"/>
    <cellStyle name="20% - Accent2 3 2 4 2" xfId="32475" xr:uid="{00000000-0005-0000-0000-0000FB0D0000}"/>
    <cellStyle name="20% - Accent2 3 2 4 2 2" xfId="23727" xr:uid="{00000000-0005-0000-0000-0000FC0D0000}"/>
    <cellStyle name="20% - Accent2 3 2 4 2 2 2" xfId="28933" xr:uid="{00000000-0005-0000-0000-0000FD0D0000}"/>
    <cellStyle name="20% - Accent2 3 2 4 2 2 2 2" xfId="12605" xr:uid="{00000000-0005-0000-0000-0000FE0D0000}"/>
    <cellStyle name="20% - Accent2 3 2 4 2 2 2 2 2" xfId="28932" xr:uid="{00000000-0005-0000-0000-0000FF0D0000}"/>
    <cellStyle name="20% - Accent2 3 2 4 2 2 2 3" xfId="10542" xr:uid="{00000000-0005-0000-0000-0000000E0000}"/>
    <cellStyle name="20% - Accent2 3 2 4 2 2 3" xfId="28921" xr:uid="{00000000-0005-0000-0000-0000010E0000}"/>
    <cellStyle name="20% - Accent2 3 2 4 2 2 3 2" xfId="10529" xr:uid="{00000000-0005-0000-0000-0000020E0000}"/>
    <cellStyle name="20% - Accent2 3 2 4 2 2 4" xfId="26665" xr:uid="{00000000-0005-0000-0000-0000030E0000}"/>
    <cellStyle name="20% - Accent2 3 2 4 2 3" xfId="28919" xr:uid="{00000000-0005-0000-0000-0000040E0000}"/>
    <cellStyle name="20% - Accent2 3 2 4 2 3 2" xfId="26542" xr:uid="{00000000-0005-0000-0000-0000050E0000}"/>
    <cellStyle name="20% - Accent2 3 2 4 2 3 2 2" xfId="6684" xr:uid="{00000000-0005-0000-0000-0000060E0000}"/>
    <cellStyle name="20% - Accent2 3 2 4 2 3 3" xfId="26536" xr:uid="{00000000-0005-0000-0000-0000070E0000}"/>
    <cellStyle name="20% - Accent2 3 2 4 2 4" xfId="28911" xr:uid="{00000000-0005-0000-0000-0000080E0000}"/>
    <cellStyle name="20% - Accent2 3 2 4 2 4 2" xfId="26534" xr:uid="{00000000-0005-0000-0000-0000090E0000}"/>
    <cellStyle name="20% - Accent2 3 2 4 2 5" xfId="26530" xr:uid="{00000000-0005-0000-0000-00000A0E0000}"/>
    <cellStyle name="20% - Accent2 3 2 4 3" xfId="32474" xr:uid="{00000000-0005-0000-0000-00000B0E0000}"/>
    <cellStyle name="20% - Accent2 3 2 4 3 2" xfId="24965" xr:uid="{00000000-0005-0000-0000-00000C0E0000}"/>
    <cellStyle name="20% - Accent2 3 2 4 3 2 2" xfId="28908" xr:uid="{00000000-0005-0000-0000-00000D0E0000}"/>
    <cellStyle name="20% - Accent2 3 2 4 3 2 2 2" xfId="10460" xr:uid="{00000000-0005-0000-0000-00000E0E0000}"/>
    <cellStyle name="20% - Accent2 3 2 4 3 2 3" xfId="28899" xr:uid="{00000000-0005-0000-0000-00000F0E0000}"/>
    <cellStyle name="20% - Accent2 3 2 4 3 3" xfId="28897" xr:uid="{00000000-0005-0000-0000-0000100E0000}"/>
    <cellStyle name="20% - Accent2 3 2 4 3 3 2" xfId="26528" xr:uid="{00000000-0005-0000-0000-0000110E0000}"/>
    <cellStyle name="20% - Accent2 3 2 4 3 4" xfId="15513" xr:uid="{00000000-0005-0000-0000-0000120E0000}"/>
    <cellStyle name="20% - Accent2 3 2 4 4" xfId="24634" xr:uid="{00000000-0005-0000-0000-0000130E0000}"/>
    <cellStyle name="20% - Accent2 3 2 4 4 2" xfId="28896" xr:uid="{00000000-0005-0000-0000-0000140E0000}"/>
    <cellStyle name="20% - Accent2 3 2 4 4 2 2" xfId="13578" xr:uid="{00000000-0005-0000-0000-0000150E0000}"/>
    <cellStyle name="20% - Accent2 3 2 4 4 3" xfId="26526" xr:uid="{00000000-0005-0000-0000-0000160E0000}"/>
    <cellStyle name="20% - Accent2 3 2 4 5" xfId="28892" xr:uid="{00000000-0005-0000-0000-0000170E0000}"/>
    <cellStyle name="20% - Accent2 3 2 4 5 2" xfId="34088" xr:uid="{00000000-0005-0000-0000-0000180E0000}"/>
    <cellStyle name="20% - Accent2 3 2 4 6" xfId="28886" xr:uid="{00000000-0005-0000-0000-0000190E0000}"/>
    <cellStyle name="20% - Accent2 3 2 5" xfId="33926" xr:uid="{00000000-0005-0000-0000-00001A0E0000}"/>
    <cellStyle name="20% - Accent2 3 2 5 2" xfId="32468" xr:uid="{00000000-0005-0000-0000-00001B0E0000}"/>
    <cellStyle name="20% - Accent2 3 2 5 2 2" xfId="28881" xr:uid="{00000000-0005-0000-0000-00001C0E0000}"/>
    <cellStyle name="20% - Accent2 3 2 5 2 2 2" xfId="19929" xr:uid="{00000000-0005-0000-0000-00001D0E0000}"/>
    <cellStyle name="20% - Accent2 3 2 5 2 2 2 2" xfId="29421" xr:uid="{00000000-0005-0000-0000-00001E0E0000}"/>
    <cellStyle name="20% - Accent2 3 2 5 2 2 3" xfId="19925" xr:uid="{00000000-0005-0000-0000-00001F0E0000}"/>
    <cellStyle name="20% - Accent2 3 2 5 2 3" xfId="29108" xr:uid="{00000000-0005-0000-0000-0000200E0000}"/>
    <cellStyle name="20% - Accent2 3 2 5 2 3 2" xfId="19922" xr:uid="{00000000-0005-0000-0000-0000210E0000}"/>
    <cellStyle name="20% - Accent2 3 2 5 2 4" xfId="7481" xr:uid="{00000000-0005-0000-0000-0000220E0000}"/>
    <cellStyle name="20% - Accent2 3 2 5 3" xfId="28867" xr:uid="{00000000-0005-0000-0000-0000230E0000}"/>
    <cellStyle name="20% - Accent2 3 2 5 3 2" xfId="28863" xr:uid="{00000000-0005-0000-0000-0000240E0000}"/>
    <cellStyle name="20% - Accent2 3 2 5 3 2 2" xfId="25766" xr:uid="{00000000-0005-0000-0000-0000250E0000}"/>
    <cellStyle name="20% - Accent2 3 2 5 3 3" xfId="26516" xr:uid="{00000000-0005-0000-0000-0000260E0000}"/>
    <cellStyle name="20% - Accent2 3 2 5 4" xfId="23567" xr:uid="{00000000-0005-0000-0000-0000270E0000}"/>
    <cellStyle name="20% - Accent2 3 2 5 4 2" xfId="28049" xr:uid="{00000000-0005-0000-0000-0000280E0000}"/>
    <cellStyle name="20% - Accent2 3 2 5 5" xfId="23559" xr:uid="{00000000-0005-0000-0000-0000290E0000}"/>
    <cellStyle name="20% - Accent2 3 2 6" xfId="32462" xr:uid="{00000000-0005-0000-0000-00002A0E0000}"/>
    <cellStyle name="20% - Accent2 3 2 6 2" xfId="28853" xr:uid="{00000000-0005-0000-0000-00002B0E0000}"/>
    <cellStyle name="20% - Accent2 3 2 6 2 2" xfId="29611" xr:uid="{00000000-0005-0000-0000-00002C0E0000}"/>
    <cellStyle name="20% - Accent2 3 2 6 2 2 2" xfId="19865" xr:uid="{00000000-0005-0000-0000-00002D0E0000}"/>
    <cellStyle name="20% - Accent2 3 2 6 2 3" xfId="26505" xr:uid="{00000000-0005-0000-0000-00002E0E0000}"/>
    <cellStyle name="20% - Accent2 3 2 6 3" xfId="30065" xr:uid="{00000000-0005-0000-0000-00002F0E0000}"/>
    <cellStyle name="20% - Accent2 3 2 6 3 2" xfId="22733" xr:uid="{00000000-0005-0000-0000-0000300E0000}"/>
    <cellStyle name="20% - Accent2 3 2 6 4" xfId="7697" xr:uid="{00000000-0005-0000-0000-0000310E0000}"/>
    <cellStyle name="20% - Accent2 3 2 7" xfId="28848" xr:uid="{00000000-0005-0000-0000-0000320E0000}"/>
    <cellStyle name="20% - Accent2 3 2 7 2" xfId="28847" xr:uid="{00000000-0005-0000-0000-0000330E0000}"/>
    <cellStyle name="20% - Accent2 3 2 7 2 2" xfId="28846" xr:uid="{00000000-0005-0000-0000-0000340E0000}"/>
    <cellStyle name="20% - Accent2 3 2 7 3" xfId="16240" xr:uid="{00000000-0005-0000-0000-0000350E0000}"/>
    <cellStyle name="20% - Accent2 3 2 8" xfId="28837" xr:uid="{00000000-0005-0000-0000-0000360E0000}"/>
    <cellStyle name="20% - Accent2 3 2 8 2" xfId="32879" xr:uid="{00000000-0005-0000-0000-0000370E0000}"/>
    <cellStyle name="20% - Accent2 3 2 9" xfId="28836" xr:uid="{00000000-0005-0000-0000-0000380E0000}"/>
    <cellStyle name="20% - Accent2 3 3" xfId="222" xr:uid="{00000000-0005-0000-0000-0000390E0000}"/>
    <cellStyle name="20% - Accent2 3 3 10" xfId="32449" xr:uid="{00000000-0005-0000-0000-00003A0E0000}"/>
    <cellStyle name="20% - Accent2 3 3 2" xfId="31566" xr:uid="{00000000-0005-0000-0000-00003B0E0000}"/>
    <cellStyle name="20% - Accent2 3 3 2 2" xfId="32183" xr:uid="{00000000-0005-0000-0000-00003C0E0000}"/>
    <cellStyle name="20% - Accent2 3 3 2 2 2" xfId="22099" xr:uid="{00000000-0005-0000-0000-00003D0E0000}"/>
    <cellStyle name="20% - Accent2 3 3 2 2 2 2" xfId="33453" xr:uid="{00000000-0005-0000-0000-00003E0E0000}"/>
    <cellStyle name="20% - Accent2 3 3 2 2 2 2 2" xfId="10170" xr:uid="{00000000-0005-0000-0000-00003F0E0000}"/>
    <cellStyle name="20% - Accent2 3 3 2 2 2 2 2 2" xfId="29165" xr:uid="{00000000-0005-0000-0000-0000400E0000}"/>
    <cellStyle name="20% - Accent2 3 3 2 2 2 2 2 2 2" xfId="24544" xr:uid="{00000000-0005-0000-0000-0000410E0000}"/>
    <cellStyle name="20% - Accent2 3 3 2 2 2 2 2 3" xfId="22526" xr:uid="{00000000-0005-0000-0000-0000420E0000}"/>
    <cellStyle name="20% - Accent2 3 3 2 2 2 2 3" xfId="28835" xr:uid="{00000000-0005-0000-0000-0000430E0000}"/>
    <cellStyle name="20% - Accent2 3 3 2 2 2 2 3 2" xfId="33705" xr:uid="{00000000-0005-0000-0000-0000440E0000}"/>
    <cellStyle name="20% - Accent2 3 3 2 2 2 2 4" xfId="25041" xr:uid="{00000000-0005-0000-0000-0000450E0000}"/>
    <cellStyle name="20% - Accent2 3 3 2 2 2 3" xfId="28829" xr:uid="{00000000-0005-0000-0000-0000460E0000}"/>
    <cellStyle name="20% - Accent2 3 3 2 2 2 3 2" xfId="10150" xr:uid="{00000000-0005-0000-0000-0000470E0000}"/>
    <cellStyle name="20% - Accent2 3 3 2 2 2 3 2 2" xfId="32430" xr:uid="{00000000-0005-0000-0000-0000480E0000}"/>
    <cellStyle name="20% - Accent2 3 3 2 2 2 3 3" xfId="28825" xr:uid="{00000000-0005-0000-0000-0000490E0000}"/>
    <cellStyle name="20% - Accent2 3 3 2 2 2 4" xfId="26575" xr:uid="{00000000-0005-0000-0000-00004A0E0000}"/>
    <cellStyle name="20% - Accent2 3 3 2 2 2 4 2" xfId="10140" xr:uid="{00000000-0005-0000-0000-00004B0E0000}"/>
    <cellStyle name="20% - Accent2 3 3 2 2 2 5" xfId="23865" xr:uid="{00000000-0005-0000-0000-00004C0E0000}"/>
    <cellStyle name="20% - Accent2 3 3 2 2 3" xfId="24283" xr:uid="{00000000-0005-0000-0000-00004D0E0000}"/>
    <cellStyle name="20% - Accent2 3 3 2 2 3 2" xfId="33464" xr:uid="{00000000-0005-0000-0000-00004E0E0000}"/>
    <cellStyle name="20% - Accent2 3 3 2 2 3 2 2" xfId="10120" xr:uid="{00000000-0005-0000-0000-00004F0E0000}"/>
    <cellStyle name="20% - Accent2 3 3 2 2 3 2 2 2" xfId="18004" xr:uid="{00000000-0005-0000-0000-0000500E0000}"/>
    <cellStyle name="20% - Accent2 3 3 2 2 3 2 3" xfId="28809" xr:uid="{00000000-0005-0000-0000-0000510E0000}"/>
    <cellStyle name="20% - Accent2 3 3 2 2 3 3" xfId="28807" xr:uid="{00000000-0005-0000-0000-0000520E0000}"/>
    <cellStyle name="20% - Accent2 3 3 2 2 3 3 2" xfId="15136" xr:uid="{00000000-0005-0000-0000-0000530E0000}"/>
    <cellStyle name="20% - Accent2 3 3 2 2 3 4" xfId="26568" xr:uid="{00000000-0005-0000-0000-0000540E0000}"/>
    <cellStyle name="20% - Accent2 3 3 2 2 4" xfId="22585" xr:uid="{00000000-0005-0000-0000-0000550E0000}"/>
    <cellStyle name="20% - Accent2 3 3 2 2 4 2" xfId="28796" xr:uid="{00000000-0005-0000-0000-0000560E0000}"/>
    <cellStyle name="20% - Accent2 3 3 2 2 4 2 2" xfId="10098" xr:uid="{00000000-0005-0000-0000-0000570E0000}"/>
    <cellStyle name="20% - Accent2 3 3 2 2 4 3" xfId="9176" xr:uid="{00000000-0005-0000-0000-0000580E0000}"/>
    <cellStyle name="20% - Accent2 3 3 2 2 5" xfId="28615" xr:uid="{00000000-0005-0000-0000-0000590E0000}"/>
    <cellStyle name="20% - Accent2 3 3 2 2 5 2" xfId="28292" xr:uid="{00000000-0005-0000-0000-00005A0E0000}"/>
    <cellStyle name="20% - Accent2 3 3 2 2 6" xfId="28602" xr:uid="{00000000-0005-0000-0000-00005B0E0000}"/>
    <cellStyle name="20% - Accent2 3 3 2 3" xfId="32847" xr:uid="{00000000-0005-0000-0000-00005C0E0000}"/>
    <cellStyle name="20% - Accent2 3 3 2 3 2" xfId="30487" xr:uid="{00000000-0005-0000-0000-00005D0E0000}"/>
    <cellStyle name="20% - Accent2 3 3 2 3 2 2" xfId="28787" xr:uid="{00000000-0005-0000-0000-00005E0E0000}"/>
    <cellStyle name="20% - Accent2 3 3 2 3 2 2 2" xfId="10030" xr:uid="{00000000-0005-0000-0000-00005F0E0000}"/>
    <cellStyle name="20% - Accent2 3 3 2 3 2 2 2 2" xfId="34202" xr:uid="{00000000-0005-0000-0000-0000600E0000}"/>
    <cellStyle name="20% - Accent2 3 3 2 3 2 2 3" xfId="31620" xr:uid="{00000000-0005-0000-0000-0000610E0000}"/>
    <cellStyle name="20% - Accent2 3 3 2 3 2 3" xfId="28266" xr:uid="{00000000-0005-0000-0000-0000620E0000}"/>
    <cellStyle name="20% - Accent2 3 3 2 3 2 3 2" xfId="10018" xr:uid="{00000000-0005-0000-0000-0000630E0000}"/>
    <cellStyle name="20% - Accent2 3 3 2 3 2 4" xfId="28217" xr:uid="{00000000-0005-0000-0000-0000640E0000}"/>
    <cellStyle name="20% - Accent2 3 3 2 3 3" xfId="28781" xr:uid="{00000000-0005-0000-0000-0000650E0000}"/>
    <cellStyle name="20% - Accent2 3 3 2 3 3 2" xfId="28780" xr:uid="{00000000-0005-0000-0000-0000660E0000}"/>
    <cellStyle name="20% - Accent2 3 3 2 3 3 2 2" xfId="9998" xr:uid="{00000000-0005-0000-0000-0000670E0000}"/>
    <cellStyle name="20% - Accent2 3 3 2 3 3 3" xfId="28777" xr:uid="{00000000-0005-0000-0000-0000680E0000}"/>
    <cellStyle name="20% - Accent2 3 3 2 3 4" xfId="21080" xr:uid="{00000000-0005-0000-0000-0000690E0000}"/>
    <cellStyle name="20% - Accent2 3 3 2 3 4 2" xfId="6516" xr:uid="{00000000-0005-0000-0000-00006A0E0000}"/>
    <cellStyle name="20% - Accent2 3 3 2 3 5" xfId="6513" xr:uid="{00000000-0005-0000-0000-00006B0E0000}"/>
    <cellStyle name="20% - Accent2 3 3 2 4" xfId="33006" xr:uid="{00000000-0005-0000-0000-00006C0E0000}"/>
    <cellStyle name="20% - Accent2 3 3 2 4 2" xfId="19786" xr:uid="{00000000-0005-0000-0000-00006D0E0000}"/>
    <cellStyle name="20% - Accent2 3 3 2 4 2 2" xfId="28764" xr:uid="{00000000-0005-0000-0000-00006E0E0000}"/>
    <cellStyle name="20% - Accent2 3 3 2 4 2 2 2" xfId="9957" xr:uid="{00000000-0005-0000-0000-00006F0E0000}"/>
    <cellStyle name="20% - Accent2 3 3 2 4 2 3" xfId="28761" xr:uid="{00000000-0005-0000-0000-0000700E0000}"/>
    <cellStyle name="20% - Accent2 3 3 2 4 3" xfId="28760" xr:uid="{00000000-0005-0000-0000-0000710E0000}"/>
    <cellStyle name="20% - Accent2 3 3 2 4 3 2" xfId="28756" xr:uid="{00000000-0005-0000-0000-0000720E0000}"/>
    <cellStyle name="20% - Accent2 3 3 2 4 4" xfId="6510" xr:uid="{00000000-0005-0000-0000-0000730E0000}"/>
    <cellStyle name="20% - Accent2 3 3 2 5" xfId="28749" xr:uid="{00000000-0005-0000-0000-0000740E0000}"/>
    <cellStyle name="20% - Accent2 3 3 2 5 2" xfId="28746" xr:uid="{00000000-0005-0000-0000-0000750E0000}"/>
    <cellStyle name="20% - Accent2 3 3 2 5 2 2" xfId="28741" xr:uid="{00000000-0005-0000-0000-0000760E0000}"/>
    <cellStyle name="20% - Accent2 3 3 2 5 3" xfId="28735" xr:uid="{00000000-0005-0000-0000-0000770E0000}"/>
    <cellStyle name="20% - Accent2 3 3 2 6" xfId="28732" xr:uid="{00000000-0005-0000-0000-0000780E0000}"/>
    <cellStyle name="20% - Accent2 3 3 2 6 2" xfId="28723" xr:uid="{00000000-0005-0000-0000-0000790E0000}"/>
    <cellStyle name="20% - Accent2 3 3 2 7" xfId="13682" xr:uid="{00000000-0005-0000-0000-00007A0E0000}"/>
    <cellStyle name="20% - Accent2 3 3 3" xfId="26296" xr:uid="{00000000-0005-0000-0000-00007B0E0000}"/>
    <cellStyle name="20% - Accent2 3 3 3 2" xfId="32845" xr:uid="{00000000-0005-0000-0000-00007C0E0000}"/>
    <cellStyle name="20% - Accent2 3 3 3 2 2" xfId="22080" xr:uid="{00000000-0005-0000-0000-00007D0E0000}"/>
    <cellStyle name="20% - Accent2 3 3 3 2 2 2" xfId="10907" xr:uid="{00000000-0005-0000-0000-00007E0E0000}"/>
    <cellStyle name="20% - Accent2 3 3 3 2 2 2 2" xfId="9860" xr:uid="{00000000-0005-0000-0000-00007F0E0000}"/>
    <cellStyle name="20% - Accent2 3 3 3 2 2 2 2 2" xfId="32661" xr:uid="{00000000-0005-0000-0000-0000800E0000}"/>
    <cellStyle name="20% - Accent2 3 3 3 2 2 2 3" xfId="31404" xr:uid="{00000000-0005-0000-0000-0000810E0000}"/>
    <cellStyle name="20% - Accent2 3 3 3 2 2 3" xfId="10904" xr:uid="{00000000-0005-0000-0000-0000820E0000}"/>
    <cellStyle name="20% - Accent2 3 3 3 2 2 3 2" xfId="9837" xr:uid="{00000000-0005-0000-0000-0000830E0000}"/>
    <cellStyle name="20% - Accent2 3 3 3 2 2 4" xfId="26543" xr:uid="{00000000-0005-0000-0000-0000840E0000}"/>
    <cellStyle name="20% - Accent2 3 3 3 2 3" xfId="26849" xr:uid="{00000000-0005-0000-0000-0000850E0000}"/>
    <cellStyle name="20% - Accent2 3 3 3 2 3 2" xfId="10899" xr:uid="{00000000-0005-0000-0000-0000860E0000}"/>
    <cellStyle name="20% - Accent2 3 3 3 2 3 2 2" xfId="9811" xr:uid="{00000000-0005-0000-0000-0000870E0000}"/>
    <cellStyle name="20% - Accent2 3 3 3 2 3 3" xfId="26489" xr:uid="{00000000-0005-0000-0000-0000880E0000}"/>
    <cellStyle name="20% - Accent2 3 3 3 2 4" xfId="26837" xr:uid="{00000000-0005-0000-0000-0000890E0000}"/>
    <cellStyle name="20% - Accent2 3 3 3 2 4 2" xfId="26484" xr:uid="{00000000-0005-0000-0000-00008A0E0000}"/>
    <cellStyle name="20% - Accent2 3 3 3 2 5" xfId="26474" xr:uid="{00000000-0005-0000-0000-00008B0E0000}"/>
    <cellStyle name="20% - Accent2 3 3 3 3" xfId="32838" xr:uid="{00000000-0005-0000-0000-00008C0E0000}"/>
    <cellStyle name="20% - Accent2 3 3 3 3 2" xfId="28695" xr:uid="{00000000-0005-0000-0000-00008D0E0000}"/>
    <cellStyle name="20% - Accent2 3 3 3 3 2 2" xfId="10891" xr:uid="{00000000-0005-0000-0000-00008E0E0000}"/>
    <cellStyle name="20% - Accent2 3 3 3 3 2 2 2" xfId="9754" xr:uid="{00000000-0005-0000-0000-00008F0E0000}"/>
    <cellStyle name="20% - Accent2 3 3 3 3 2 3" xfId="34024" xr:uid="{00000000-0005-0000-0000-0000900E0000}"/>
    <cellStyle name="20% - Accent2 3 3 3 3 3" xfId="26812" xr:uid="{00000000-0005-0000-0000-0000910E0000}"/>
    <cellStyle name="20% - Accent2 3 3 3 3 3 2" xfId="26471" xr:uid="{00000000-0005-0000-0000-0000920E0000}"/>
    <cellStyle name="20% - Accent2 3 3 3 3 4" xfId="26469" xr:uid="{00000000-0005-0000-0000-0000930E0000}"/>
    <cellStyle name="20% - Accent2 3 3 3 4" xfId="28692" xr:uid="{00000000-0005-0000-0000-0000940E0000}"/>
    <cellStyle name="20% - Accent2 3 3 3 4 2" xfId="28689" xr:uid="{00000000-0005-0000-0000-0000950E0000}"/>
    <cellStyle name="20% - Accent2 3 3 3 4 2 2" xfId="28686" xr:uid="{00000000-0005-0000-0000-0000960E0000}"/>
    <cellStyle name="20% - Accent2 3 3 3 4 3" xfId="26463" xr:uid="{00000000-0005-0000-0000-0000970E0000}"/>
    <cellStyle name="20% - Accent2 3 3 3 5" xfId="28685" xr:uid="{00000000-0005-0000-0000-0000980E0000}"/>
    <cellStyle name="20% - Accent2 3 3 3 5 2" xfId="28683" xr:uid="{00000000-0005-0000-0000-0000990E0000}"/>
    <cellStyle name="20% - Accent2 3 3 3 6" xfId="28681" xr:uid="{00000000-0005-0000-0000-00009A0E0000}"/>
    <cellStyle name="20% - Accent2 3 3 4" xfId="20869" xr:uid="{00000000-0005-0000-0000-00009B0E0000}"/>
    <cellStyle name="20% - Accent2 3 3 4 2" xfId="32826" xr:uid="{00000000-0005-0000-0000-00009C0E0000}"/>
    <cellStyle name="20% - Accent2 3 3 4 2 2" xfId="24968" xr:uid="{00000000-0005-0000-0000-00009D0E0000}"/>
    <cellStyle name="20% - Accent2 3 3 4 2 2 2" xfId="10850" xr:uid="{00000000-0005-0000-0000-00009E0E0000}"/>
    <cellStyle name="20% - Accent2 3 3 4 2 2 2 2" xfId="9658" xr:uid="{00000000-0005-0000-0000-00009F0E0000}"/>
    <cellStyle name="20% - Accent2 3 3 4 2 2 3" xfId="28679" xr:uid="{00000000-0005-0000-0000-0000A00E0000}"/>
    <cellStyle name="20% - Accent2 3 3 4 2 3" xfId="25002" xr:uid="{00000000-0005-0000-0000-0000A10E0000}"/>
    <cellStyle name="20% - Accent2 3 3 4 2 3 2" xfId="26460" xr:uid="{00000000-0005-0000-0000-0000A20E0000}"/>
    <cellStyle name="20% - Accent2 3 3 4 2 4" xfId="24985" xr:uid="{00000000-0005-0000-0000-0000A30E0000}"/>
    <cellStyle name="20% - Accent2 3 3 4 3" xfId="28678" xr:uid="{00000000-0005-0000-0000-0000A40E0000}"/>
    <cellStyle name="20% - Accent2 3 3 4 3 2" xfId="24958" xr:uid="{00000000-0005-0000-0000-0000A50E0000}"/>
    <cellStyle name="20% - Accent2 3 3 4 3 2 2" xfId="28676" xr:uid="{00000000-0005-0000-0000-0000A60E0000}"/>
    <cellStyle name="20% - Accent2 3 3 4 3 3" xfId="24942" xr:uid="{00000000-0005-0000-0000-0000A70E0000}"/>
    <cellStyle name="20% - Accent2 3 3 4 4" xfId="28675" xr:uid="{00000000-0005-0000-0000-0000A80E0000}"/>
    <cellStyle name="20% - Accent2 3 3 4 4 2" xfId="24923" xr:uid="{00000000-0005-0000-0000-0000A90E0000}"/>
    <cellStyle name="20% - Accent2 3 3 4 5" xfId="32123" xr:uid="{00000000-0005-0000-0000-0000AA0E0000}"/>
    <cellStyle name="20% - Accent2 3 3 5" xfId="13416" xr:uid="{00000000-0005-0000-0000-0000AB0E0000}"/>
    <cellStyle name="20% - Accent2 3 3 5 2" xfId="28673" xr:uid="{00000000-0005-0000-0000-0000AC0E0000}"/>
    <cellStyle name="20% - Accent2 3 3 5 2 2" xfId="22105" xr:uid="{00000000-0005-0000-0000-0000AD0E0000}"/>
    <cellStyle name="20% - Accent2 3 3 5 2 2 2" xfId="19796" xr:uid="{00000000-0005-0000-0000-0000AE0E0000}"/>
    <cellStyle name="20% - Accent2 3 3 5 2 3" xfId="24289" xr:uid="{00000000-0005-0000-0000-0000AF0E0000}"/>
    <cellStyle name="20% - Accent2 3 3 5 3" xfId="28668" xr:uid="{00000000-0005-0000-0000-0000B00E0000}"/>
    <cellStyle name="20% - Accent2 3 3 5 3 2" xfId="22094" xr:uid="{00000000-0005-0000-0000-0000B10E0000}"/>
    <cellStyle name="20% - Accent2 3 3 5 4" xfId="23546" xr:uid="{00000000-0005-0000-0000-0000B20E0000}"/>
    <cellStyle name="20% - Accent2 3 3 6" xfId="28658" xr:uid="{00000000-0005-0000-0000-0000B30E0000}"/>
    <cellStyle name="20% - Accent2 3 3 6 2" xfId="28655" xr:uid="{00000000-0005-0000-0000-0000B40E0000}"/>
    <cellStyle name="20% - Accent2 3 3 6 2 2" xfId="22089" xr:uid="{00000000-0005-0000-0000-0000B50E0000}"/>
    <cellStyle name="20% - Accent2 3 3 6 3" xfId="19020" xr:uid="{00000000-0005-0000-0000-0000B60E0000}"/>
    <cellStyle name="20% - Accent2 3 3 7" xfId="28649" xr:uid="{00000000-0005-0000-0000-0000B70E0000}"/>
    <cellStyle name="20% - Accent2 3 3 7 2" xfId="28646" xr:uid="{00000000-0005-0000-0000-0000B80E0000}"/>
    <cellStyle name="20% - Accent2 3 3 8" xfId="7688" xr:uid="{00000000-0005-0000-0000-0000B90E0000}"/>
    <cellStyle name="20% - Accent2 3 3 9" xfId="34550" xr:uid="{00000000-0005-0000-0000-0000BA0E0000}"/>
    <cellStyle name="20% - Accent2 3 4" xfId="18678" xr:uid="{00000000-0005-0000-0000-0000BB0E0000}"/>
    <cellStyle name="20% - Accent2 3 4 2" xfId="27355" xr:uid="{00000000-0005-0000-0000-0000BC0E0000}"/>
    <cellStyle name="20% - Accent2 3 4 2 2" xfId="32438" xr:uid="{00000000-0005-0000-0000-0000BD0E0000}"/>
    <cellStyle name="20% - Accent2 3 4 2 2 2" xfId="20154" xr:uid="{00000000-0005-0000-0000-0000BE0E0000}"/>
    <cellStyle name="20% - Accent2 3 4 2 2 2 2" xfId="11700" xr:uid="{00000000-0005-0000-0000-0000BF0E0000}"/>
    <cellStyle name="20% - Accent2 3 4 2 2 2 2 2" xfId="26353" xr:uid="{00000000-0005-0000-0000-0000C00E0000}"/>
    <cellStyle name="20% - Accent2 3 4 2 2 2 2 2 2" xfId="34341" xr:uid="{00000000-0005-0000-0000-0000C10E0000}"/>
    <cellStyle name="20% - Accent2 3 4 2 2 2 2 3" xfId="21184" xr:uid="{00000000-0005-0000-0000-0000C20E0000}"/>
    <cellStyle name="20% - Accent2 3 4 2 2 2 3" xfId="28635" xr:uid="{00000000-0005-0000-0000-0000C30E0000}"/>
    <cellStyle name="20% - Accent2 3 4 2 2 2 3 2" xfId="9481" xr:uid="{00000000-0005-0000-0000-0000C40E0000}"/>
    <cellStyle name="20% - Accent2 3 4 2 2 2 4" xfId="28630" xr:uid="{00000000-0005-0000-0000-0000C50E0000}"/>
    <cellStyle name="20% - Accent2 3 4 2 2 3" xfId="28627" xr:uid="{00000000-0005-0000-0000-0000C60E0000}"/>
    <cellStyle name="20% - Accent2 3 4 2 2 3 2" xfId="28626" xr:uid="{00000000-0005-0000-0000-0000C70E0000}"/>
    <cellStyle name="20% - Accent2 3 4 2 2 3 2 2" xfId="28842" xr:uid="{00000000-0005-0000-0000-0000C80E0000}"/>
    <cellStyle name="20% - Accent2 3 4 2 2 3 3" xfId="28619" xr:uid="{00000000-0005-0000-0000-0000C90E0000}"/>
    <cellStyle name="20% - Accent2 3 4 2 2 4" xfId="28618" xr:uid="{00000000-0005-0000-0000-0000CA0E0000}"/>
    <cellStyle name="20% - Accent2 3 4 2 2 4 2" xfId="28610" xr:uid="{00000000-0005-0000-0000-0000CB0E0000}"/>
    <cellStyle name="20% - Accent2 3 4 2 2 5" xfId="28608" xr:uid="{00000000-0005-0000-0000-0000CC0E0000}"/>
    <cellStyle name="20% - Accent2 3 4 2 3" xfId="20395" xr:uid="{00000000-0005-0000-0000-0000CD0E0000}"/>
    <cellStyle name="20% - Accent2 3 4 2 3 2" xfId="27629" xr:uid="{00000000-0005-0000-0000-0000CE0E0000}"/>
    <cellStyle name="20% - Accent2 3 4 2 3 2 2" xfId="9079" xr:uid="{00000000-0005-0000-0000-0000CF0E0000}"/>
    <cellStyle name="20% - Accent2 3 4 2 3 2 2 2" xfId="14897" xr:uid="{00000000-0005-0000-0000-0000D00E0000}"/>
    <cellStyle name="20% - Accent2 3 4 2 3 2 3" xfId="18322" xr:uid="{00000000-0005-0000-0000-0000D10E0000}"/>
    <cellStyle name="20% - Accent2 3 4 2 3 3" xfId="28596" xr:uid="{00000000-0005-0000-0000-0000D20E0000}"/>
    <cellStyle name="20% - Accent2 3 4 2 3 3 2" xfId="28595" xr:uid="{00000000-0005-0000-0000-0000D30E0000}"/>
    <cellStyle name="20% - Accent2 3 4 2 3 4" xfId="6429" xr:uid="{00000000-0005-0000-0000-0000D40E0000}"/>
    <cellStyle name="20% - Accent2 3 4 2 4" xfId="28592" xr:uid="{00000000-0005-0000-0000-0000D50E0000}"/>
    <cellStyle name="20% - Accent2 3 4 2 4 2" xfId="28586" xr:uid="{00000000-0005-0000-0000-0000D60E0000}"/>
    <cellStyle name="20% - Accent2 3 4 2 4 2 2" xfId="7162" xr:uid="{00000000-0005-0000-0000-0000D70E0000}"/>
    <cellStyle name="20% - Accent2 3 4 2 4 3" xfId="27885" xr:uid="{00000000-0005-0000-0000-0000D80E0000}"/>
    <cellStyle name="20% - Accent2 3 4 2 5" xfId="28582" xr:uid="{00000000-0005-0000-0000-0000D90E0000}"/>
    <cellStyle name="20% - Accent2 3 4 2 5 2" xfId="28579" xr:uid="{00000000-0005-0000-0000-0000DA0E0000}"/>
    <cellStyle name="20% - Accent2 3 4 2 6" xfId="28574" xr:uid="{00000000-0005-0000-0000-0000DB0E0000}"/>
    <cellStyle name="20% - Accent2 3 4 3" xfId="33175" xr:uid="{00000000-0005-0000-0000-0000DC0E0000}"/>
    <cellStyle name="20% - Accent2 3 4 3 2" xfId="34315" xr:uid="{00000000-0005-0000-0000-0000DD0E0000}"/>
    <cellStyle name="20% - Accent2 3 4 3 2 2" xfId="23076" xr:uid="{00000000-0005-0000-0000-0000DE0E0000}"/>
    <cellStyle name="20% - Accent2 3 4 3 2 2 2" xfId="18264" xr:uid="{00000000-0005-0000-0000-0000DF0E0000}"/>
    <cellStyle name="20% - Accent2 3 4 3 2 2 2 2" xfId="16878" xr:uid="{00000000-0005-0000-0000-0000E00E0000}"/>
    <cellStyle name="20% - Accent2 3 4 3 2 2 3" xfId="18251" xr:uid="{00000000-0005-0000-0000-0000E10E0000}"/>
    <cellStyle name="20% - Accent2 3 4 3 2 3" xfId="23067" xr:uid="{00000000-0005-0000-0000-0000E20E0000}"/>
    <cellStyle name="20% - Accent2 3 4 3 2 3 2" xfId="18240" xr:uid="{00000000-0005-0000-0000-0000E30E0000}"/>
    <cellStyle name="20% - Accent2 3 4 3 2 4" xfId="23061" xr:uid="{00000000-0005-0000-0000-0000E40E0000}"/>
    <cellStyle name="20% - Accent2 3 4 3 3" xfId="28560" xr:uid="{00000000-0005-0000-0000-0000E50E0000}"/>
    <cellStyle name="20% - Accent2 3 4 3 3 2" xfId="28555" xr:uid="{00000000-0005-0000-0000-0000E60E0000}"/>
    <cellStyle name="20% - Accent2 3 4 3 3 2 2" xfId="28554" xr:uid="{00000000-0005-0000-0000-0000E70E0000}"/>
    <cellStyle name="20% - Accent2 3 4 3 3 3" xfId="26439" xr:uid="{00000000-0005-0000-0000-0000E80E0000}"/>
    <cellStyle name="20% - Accent2 3 4 3 4" xfId="28551" xr:uid="{00000000-0005-0000-0000-0000E90E0000}"/>
    <cellStyle name="20% - Accent2 3 4 3 4 2" xfId="28543" xr:uid="{00000000-0005-0000-0000-0000EA0E0000}"/>
    <cellStyle name="20% - Accent2 3 4 3 5" xfId="28541" xr:uid="{00000000-0005-0000-0000-0000EB0E0000}"/>
    <cellStyle name="20% - Accent2 3 4 4" xfId="20687" xr:uid="{00000000-0005-0000-0000-0000EC0E0000}"/>
    <cellStyle name="20% - Accent2 3 4 4 2" xfId="21089" xr:uid="{00000000-0005-0000-0000-0000ED0E0000}"/>
    <cellStyle name="20% - Accent2 3 4 4 2 2" xfId="17845" xr:uid="{00000000-0005-0000-0000-0000EE0E0000}"/>
    <cellStyle name="20% - Accent2 3 4 4 2 2 2" xfId="24296" xr:uid="{00000000-0005-0000-0000-0000EF0E0000}"/>
    <cellStyle name="20% - Accent2 3 4 4 2 3" xfId="23019" xr:uid="{00000000-0005-0000-0000-0000F00E0000}"/>
    <cellStyle name="20% - Accent2 3 4 4 3" xfId="21077" xr:uid="{00000000-0005-0000-0000-0000F10E0000}"/>
    <cellStyle name="20% - Accent2 3 4 4 3 2" xfId="28529" xr:uid="{00000000-0005-0000-0000-0000F20E0000}"/>
    <cellStyle name="20% - Accent2 3 4 4 4" xfId="21065" xr:uid="{00000000-0005-0000-0000-0000F30E0000}"/>
    <cellStyle name="20% - Accent2 3 4 5" xfId="13408" xr:uid="{00000000-0005-0000-0000-0000F40E0000}"/>
    <cellStyle name="20% - Accent2 3 4 5 2" xfId="21036" xr:uid="{00000000-0005-0000-0000-0000F50E0000}"/>
    <cellStyle name="20% - Accent2 3 4 5 2 2" xfId="22067" xr:uid="{00000000-0005-0000-0000-0000F60E0000}"/>
    <cellStyle name="20% - Accent2 3 4 5 3" xfId="21027" xr:uid="{00000000-0005-0000-0000-0000F70E0000}"/>
    <cellStyle name="20% - Accent2 3 4 6" xfId="25980" xr:uid="{00000000-0005-0000-0000-0000F80E0000}"/>
    <cellStyle name="20% - Accent2 3 4 6 2" xfId="21008" xr:uid="{00000000-0005-0000-0000-0000F90E0000}"/>
    <cellStyle name="20% - Accent2 3 4 7" xfId="28506" xr:uid="{00000000-0005-0000-0000-0000FA0E0000}"/>
    <cellStyle name="20% - Accent2 3 4 8" xfId="34772" xr:uid="{00000000-0005-0000-0000-0000FB0E0000}"/>
    <cellStyle name="20% - Accent2 3 5" xfId="26586" xr:uid="{00000000-0005-0000-0000-0000FC0E0000}"/>
    <cellStyle name="20% - Accent2 3 5 2" xfId="23912" xr:uid="{00000000-0005-0000-0000-0000FD0E0000}"/>
    <cellStyle name="20% - Accent2 3 5 2 2" xfId="12106" xr:uid="{00000000-0005-0000-0000-0000FE0E0000}"/>
    <cellStyle name="20% - Accent2 3 5 2 2 2" xfId="14568" xr:uid="{00000000-0005-0000-0000-0000FF0E0000}"/>
    <cellStyle name="20% - Accent2 3 5 2 2 2 2" xfId="24730" xr:uid="{00000000-0005-0000-0000-0000000F0000}"/>
    <cellStyle name="20% - Accent2 3 5 2 2 2 2 2" xfId="9307" xr:uid="{00000000-0005-0000-0000-0000010F0000}"/>
    <cellStyle name="20% - Accent2 3 5 2 2 2 3" xfId="28496" xr:uid="{00000000-0005-0000-0000-0000020F0000}"/>
    <cellStyle name="20% - Accent2 3 5 2 2 3" xfId="18935" xr:uid="{00000000-0005-0000-0000-0000030F0000}"/>
    <cellStyle name="20% - Accent2 3 5 2 2 3 2" xfId="28489" xr:uid="{00000000-0005-0000-0000-0000040F0000}"/>
    <cellStyle name="20% - Accent2 3 5 2 2 4" xfId="29516" xr:uid="{00000000-0005-0000-0000-0000050F0000}"/>
    <cellStyle name="20% - Accent2 3 5 2 3" xfId="30038" xr:uid="{00000000-0005-0000-0000-0000060F0000}"/>
    <cellStyle name="20% - Accent2 3 5 2 3 2" xfId="30323" xr:uid="{00000000-0005-0000-0000-0000070F0000}"/>
    <cellStyle name="20% - Accent2 3 5 2 3 2 2" xfId="28478" xr:uid="{00000000-0005-0000-0000-0000080F0000}"/>
    <cellStyle name="20% - Accent2 3 5 2 3 3" xfId="29497" xr:uid="{00000000-0005-0000-0000-0000090F0000}"/>
    <cellStyle name="20% - Accent2 3 5 2 4" xfId="30018" xr:uid="{00000000-0005-0000-0000-00000A0F0000}"/>
    <cellStyle name="20% - Accent2 3 5 2 4 2" xfId="6058" xr:uid="{00000000-0005-0000-0000-00000B0F0000}"/>
    <cellStyle name="20% - Accent2 3 5 2 5" xfId="29465" xr:uid="{00000000-0005-0000-0000-00000C0F0000}"/>
    <cellStyle name="20% - Accent2 3 5 3" xfId="31990" xr:uid="{00000000-0005-0000-0000-00000D0F0000}"/>
    <cellStyle name="20% - Accent2 3 5 3 2" xfId="29440" xr:uid="{00000000-0005-0000-0000-00000E0F0000}"/>
    <cellStyle name="20% - Accent2 3 5 3 2 2" xfId="26917" xr:uid="{00000000-0005-0000-0000-00000F0F0000}"/>
    <cellStyle name="20% - Accent2 3 5 3 2 2 2" xfId="8653" xr:uid="{00000000-0005-0000-0000-0000100F0000}"/>
    <cellStyle name="20% - Accent2 3 5 3 2 3" xfId="26410" xr:uid="{00000000-0005-0000-0000-0000110F0000}"/>
    <cellStyle name="20% - Accent2 3 5 3 3" xfId="33636" xr:uid="{00000000-0005-0000-0000-0000120F0000}"/>
    <cellStyle name="20% - Accent2 3 5 3 3 2" xfId="25673" xr:uid="{00000000-0005-0000-0000-0000130F0000}"/>
    <cellStyle name="20% - Accent2 3 5 3 4" xfId="29413" xr:uid="{00000000-0005-0000-0000-0000140F0000}"/>
    <cellStyle name="20% - Accent2 3 5 4" xfId="28467" xr:uid="{00000000-0005-0000-0000-0000150F0000}"/>
    <cellStyle name="20% - Accent2 3 5 4 2" xfId="21984" xr:uid="{00000000-0005-0000-0000-0000160F0000}"/>
    <cellStyle name="20% - Accent2 3 5 4 2 2" xfId="25647" xr:uid="{00000000-0005-0000-0000-0000170F0000}"/>
    <cellStyle name="20% - Accent2 3 5 4 3" xfId="20765" xr:uid="{00000000-0005-0000-0000-0000180F0000}"/>
    <cellStyle name="20% - Accent2 3 5 5" xfId="28464" xr:uid="{00000000-0005-0000-0000-0000190F0000}"/>
    <cellStyle name="20% - Accent2 3 5 5 2" xfId="21953" xr:uid="{00000000-0005-0000-0000-00001A0F0000}"/>
    <cellStyle name="20% - Accent2 3 5 6" xfId="28459" xr:uid="{00000000-0005-0000-0000-00001B0F0000}"/>
    <cellStyle name="20% - Accent2 3 5 7" xfId="34963" xr:uid="{00000000-0005-0000-0000-00001C0F0000}"/>
    <cellStyle name="20% - Accent2 3 6" xfId="28341" xr:uid="{00000000-0005-0000-0000-00001D0F0000}"/>
    <cellStyle name="20% - Accent2 3 6 2" xfId="18901" xr:uid="{00000000-0005-0000-0000-00001E0F0000}"/>
    <cellStyle name="20% - Accent2 3 6 2 2" xfId="31298" xr:uid="{00000000-0005-0000-0000-00001F0F0000}"/>
    <cellStyle name="20% - Accent2 3 6 2 2 2" xfId="24462" xr:uid="{00000000-0005-0000-0000-0000200F0000}"/>
    <cellStyle name="20% - Accent2 3 6 2 2 2 2" xfId="32888" xr:uid="{00000000-0005-0000-0000-0000210F0000}"/>
    <cellStyle name="20% - Accent2 3 6 2 2 3" xfId="29334" xr:uid="{00000000-0005-0000-0000-0000220F0000}"/>
    <cellStyle name="20% - Accent2 3 6 2 3" xfId="30003" xr:uid="{00000000-0005-0000-0000-0000230F0000}"/>
    <cellStyle name="20% - Accent2 3 6 2 3 2" xfId="29318" xr:uid="{00000000-0005-0000-0000-0000240F0000}"/>
    <cellStyle name="20% - Accent2 3 6 2 4" xfId="29310" xr:uid="{00000000-0005-0000-0000-0000250F0000}"/>
    <cellStyle name="20% - Accent2 3 6 3" xfId="17962" xr:uid="{00000000-0005-0000-0000-0000260F0000}"/>
    <cellStyle name="20% - Accent2 3 6 3 2" xfId="30200" xr:uid="{00000000-0005-0000-0000-0000270F0000}"/>
    <cellStyle name="20% - Accent2 3 6 3 2 2" xfId="25551" xr:uid="{00000000-0005-0000-0000-0000280F0000}"/>
    <cellStyle name="20% - Accent2 3 6 3 3" xfId="30405" xr:uid="{00000000-0005-0000-0000-0000290F0000}"/>
    <cellStyle name="20% - Accent2 3 6 4" xfId="29432" xr:uid="{00000000-0005-0000-0000-00002A0F0000}"/>
    <cellStyle name="20% - Accent2 3 6 4 2" xfId="21773" xr:uid="{00000000-0005-0000-0000-00002B0F0000}"/>
    <cellStyle name="20% - Accent2 3 6 5" xfId="28454" xr:uid="{00000000-0005-0000-0000-00002C0F0000}"/>
    <cellStyle name="20% - Accent2 3 6 6" xfId="35168" xr:uid="{00000000-0005-0000-0000-00002D0F0000}"/>
    <cellStyle name="20% - Accent2 3 7" xfId="24931" xr:uid="{00000000-0005-0000-0000-00002E0F0000}"/>
    <cellStyle name="20% - Accent2 3 7 2" xfId="17959" xr:uid="{00000000-0005-0000-0000-00002F0F0000}"/>
    <cellStyle name="20% - Accent2 3 7 2 2" xfId="31005" xr:uid="{00000000-0005-0000-0000-0000300F0000}"/>
    <cellStyle name="20% - Accent2 3 7 2 2 2" xfId="31601" xr:uid="{00000000-0005-0000-0000-0000310F0000}"/>
    <cellStyle name="20% - Accent2 3 7 2 3" xfId="32159" xr:uid="{00000000-0005-0000-0000-0000320F0000}"/>
    <cellStyle name="20% - Accent2 3 7 3" xfId="31875" xr:uid="{00000000-0005-0000-0000-0000330F0000}"/>
    <cellStyle name="20% - Accent2 3 7 3 2" xfId="32602" xr:uid="{00000000-0005-0000-0000-0000340F0000}"/>
    <cellStyle name="20% - Accent2 3 7 4" xfId="33354" xr:uid="{00000000-0005-0000-0000-0000350F0000}"/>
    <cellStyle name="20% - Accent2 3 7 5" xfId="35397" xr:uid="{00000000-0005-0000-0000-0000360F0000}"/>
    <cellStyle name="20% - Accent2 3 8" xfId="8344" xr:uid="{00000000-0005-0000-0000-0000370F0000}"/>
    <cellStyle name="20% - Accent2 3 8 2" xfId="28445" xr:uid="{00000000-0005-0000-0000-0000380F0000}"/>
    <cellStyle name="20% - Accent2 3 8 2 2" xfId="30711" xr:uid="{00000000-0005-0000-0000-0000390F0000}"/>
    <cellStyle name="20% - Accent2 3 8 3" xfId="30934" xr:uid="{00000000-0005-0000-0000-00003A0F0000}"/>
    <cellStyle name="20% - Accent2 3 8 4" xfId="36269" xr:uid="{00000000-0005-0000-0000-00003B0F0000}"/>
    <cellStyle name="20% - Accent2 3 9" xfId="28442" xr:uid="{00000000-0005-0000-0000-00003C0F0000}"/>
    <cellStyle name="20% - Accent2 3 9 2" xfId="22846" xr:uid="{00000000-0005-0000-0000-00003D0F0000}"/>
    <cellStyle name="20% - Accent2 3 9 3" xfId="36555" xr:uid="{00000000-0005-0000-0000-00003E0F0000}"/>
    <cellStyle name="20% - Accent2 30" xfId="35894" xr:uid="{00000000-0005-0000-0000-00003F0F0000}"/>
    <cellStyle name="20% - Accent2 30 2" xfId="37066" xr:uid="{00000000-0005-0000-0000-0000400F0000}"/>
    <cellStyle name="20% - Accent2 30 3" xfId="37961" xr:uid="{00000000-0005-0000-0000-0000410F0000}"/>
    <cellStyle name="20% - Accent2 31" xfId="35914" xr:uid="{00000000-0005-0000-0000-0000420F0000}"/>
    <cellStyle name="20% - Accent2 31 2" xfId="37085" xr:uid="{00000000-0005-0000-0000-0000430F0000}"/>
    <cellStyle name="20% - Accent2 31 3" xfId="37981" xr:uid="{00000000-0005-0000-0000-0000440F0000}"/>
    <cellStyle name="20% - Accent2 32" xfId="35934" xr:uid="{00000000-0005-0000-0000-0000450F0000}"/>
    <cellStyle name="20% - Accent2 32 2" xfId="37104" xr:uid="{00000000-0005-0000-0000-0000460F0000}"/>
    <cellStyle name="20% - Accent2 32 3" xfId="38001" xr:uid="{00000000-0005-0000-0000-0000470F0000}"/>
    <cellStyle name="20% - Accent2 33" xfId="35954" xr:uid="{00000000-0005-0000-0000-0000480F0000}"/>
    <cellStyle name="20% - Accent2 33 2" xfId="37123" xr:uid="{00000000-0005-0000-0000-0000490F0000}"/>
    <cellStyle name="20% - Accent2 33 3" xfId="38021" xr:uid="{00000000-0005-0000-0000-00004A0F0000}"/>
    <cellStyle name="20% - Accent2 34" xfId="35974" xr:uid="{00000000-0005-0000-0000-00004B0F0000}"/>
    <cellStyle name="20% - Accent2 34 2" xfId="37143" xr:uid="{00000000-0005-0000-0000-00004C0F0000}"/>
    <cellStyle name="20% - Accent2 34 3" xfId="38041" xr:uid="{00000000-0005-0000-0000-00004D0F0000}"/>
    <cellStyle name="20% - Accent2 35" xfId="35994" xr:uid="{00000000-0005-0000-0000-00004E0F0000}"/>
    <cellStyle name="20% - Accent2 35 2" xfId="37163" xr:uid="{00000000-0005-0000-0000-00004F0F0000}"/>
    <cellStyle name="20% - Accent2 35 3" xfId="38061" xr:uid="{00000000-0005-0000-0000-0000500F0000}"/>
    <cellStyle name="20% - Accent2 36" xfId="36014" xr:uid="{00000000-0005-0000-0000-0000510F0000}"/>
    <cellStyle name="20% - Accent2 36 2" xfId="37183" xr:uid="{00000000-0005-0000-0000-0000520F0000}"/>
    <cellStyle name="20% - Accent2 36 3" xfId="38081" xr:uid="{00000000-0005-0000-0000-0000530F0000}"/>
    <cellStyle name="20% - Accent2 37" xfId="36034" xr:uid="{00000000-0005-0000-0000-0000540F0000}"/>
    <cellStyle name="20% - Accent2 37 2" xfId="37203" xr:uid="{00000000-0005-0000-0000-0000550F0000}"/>
    <cellStyle name="20% - Accent2 37 3" xfId="38101" xr:uid="{00000000-0005-0000-0000-0000560F0000}"/>
    <cellStyle name="20% - Accent2 38" xfId="36054" xr:uid="{00000000-0005-0000-0000-0000570F0000}"/>
    <cellStyle name="20% - Accent2 38 2" xfId="37223" xr:uid="{00000000-0005-0000-0000-0000580F0000}"/>
    <cellStyle name="20% - Accent2 38 3" xfId="38121" xr:uid="{00000000-0005-0000-0000-0000590F0000}"/>
    <cellStyle name="20% - Accent2 39" xfId="36074" xr:uid="{00000000-0005-0000-0000-00005A0F0000}"/>
    <cellStyle name="20% - Accent2 39 2" xfId="37243" xr:uid="{00000000-0005-0000-0000-00005B0F0000}"/>
    <cellStyle name="20% - Accent2 39 3" xfId="38141" xr:uid="{00000000-0005-0000-0000-00005C0F0000}"/>
    <cellStyle name="20% - Accent2 4" xfId="119" xr:uid="{00000000-0005-0000-0000-00005D0F0000}"/>
    <cellStyle name="20% - Accent2 4 10" xfId="34473" xr:uid="{00000000-0005-0000-0000-00005E0F0000}"/>
    <cellStyle name="20% - Accent2 4 11" xfId="5967" xr:uid="{00000000-0005-0000-0000-00005F0F0000}"/>
    <cellStyle name="20% - Accent2 4 2" xfId="242" xr:uid="{00000000-0005-0000-0000-0000600F0000}"/>
    <cellStyle name="20% - Accent2 4 2 10" xfId="19728" xr:uid="{00000000-0005-0000-0000-0000610F0000}"/>
    <cellStyle name="20% - Accent2 4 2 2" xfId="16417" xr:uid="{00000000-0005-0000-0000-0000620F0000}"/>
    <cellStyle name="20% - Accent2 4 2 2 2" xfId="32299" xr:uid="{00000000-0005-0000-0000-0000630F0000}"/>
    <cellStyle name="20% - Accent2 4 2 2 2 2" xfId="22030" xr:uid="{00000000-0005-0000-0000-0000640F0000}"/>
    <cellStyle name="20% - Accent2 4 2 2 2 2 2" xfId="24120" xr:uid="{00000000-0005-0000-0000-0000650F0000}"/>
    <cellStyle name="20% - Accent2 4 2 2 2 2 2 2" xfId="8836" xr:uid="{00000000-0005-0000-0000-0000660F0000}"/>
    <cellStyle name="20% - Accent2 4 2 2 2 2 2 2 2" xfId="22001" xr:uid="{00000000-0005-0000-0000-0000670F0000}"/>
    <cellStyle name="20% - Accent2 4 2 2 2 2 2 2 2 2" xfId="32343" xr:uid="{00000000-0005-0000-0000-0000680F0000}"/>
    <cellStyle name="20% - Accent2 4 2 2 2 2 2 2 3" xfId="15154" xr:uid="{00000000-0005-0000-0000-0000690F0000}"/>
    <cellStyle name="20% - Accent2 4 2 2 2 2 2 3" xfId="15557" xr:uid="{00000000-0005-0000-0000-00006A0F0000}"/>
    <cellStyle name="20% - Accent2 4 2 2 2 2 2 3 2" xfId="28433" xr:uid="{00000000-0005-0000-0000-00006B0F0000}"/>
    <cellStyle name="20% - Accent2 4 2 2 2 2 2 4" xfId="8824" xr:uid="{00000000-0005-0000-0000-00006C0F0000}"/>
    <cellStyle name="20% - Accent2 4 2 2 2 2 3" xfId="24580" xr:uid="{00000000-0005-0000-0000-00006D0F0000}"/>
    <cellStyle name="20% - Accent2 4 2 2 2 2 3 2" xfId="8807" xr:uid="{00000000-0005-0000-0000-00006E0F0000}"/>
    <cellStyle name="20% - Accent2 4 2 2 2 2 3 2 2" xfId="23452" xr:uid="{00000000-0005-0000-0000-00006F0F0000}"/>
    <cellStyle name="20% - Accent2 4 2 2 2 2 3 3" xfId="8802" xr:uid="{00000000-0005-0000-0000-0000700F0000}"/>
    <cellStyle name="20% - Accent2 4 2 2 2 2 4" xfId="21794" xr:uid="{00000000-0005-0000-0000-0000710F0000}"/>
    <cellStyle name="20% - Accent2 4 2 2 2 2 4 2" xfId="8790" xr:uid="{00000000-0005-0000-0000-0000720F0000}"/>
    <cellStyle name="20% - Accent2 4 2 2 2 2 5" xfId="18628" xr:uid="{00000000-0005-0000-0000-0000730F0000}"/>
    <cellStyle name="20% - Accent2 4 2 2 2 3" xfId="21648" xr:uid="{00000000-0005-0000-0000-0000740F0000}"/>
    <cellStyle name="20% - Accent2 4 2 2 2 3 2" xfId="24576" xr:uid="{00000000-0005-0000-0000-0000750F0000}"/>
    <cellStyle name="20% - Accent2 4 2 2 2 3 2 2" xfId="8761" xr:uid="{00000000-0005-0000-0000-0000760F0000}"/>
    <cellStyle name="20% - Accent2 4 2 2 2 3 2 2 2" xfId="21784" xr:uid="{00000000-0005-0000-0000-0000770F0000}"/>
    <cellStyle name="20% - Accent2 4 2 2 2 3 2 3" xfId="8751" xr:uid="{00000000-0005-0000-0000-0000780F0000}"/>
    <cellStyle name="20% - Accent2 4 2 2 2 3 3" xfId="21788" xr:uid="{00000000-0005-0000-0000-0000790F0000}"/>
    <cellStyle name="20% - Accent2 4 2 2 2 3 3 2" xfId="8737" xr:uid="{00000000-0005-0000-0000-00007A0F0000}"/>
    <cellStyle name="20% - Accent2 4 2 2 2 3 4" xfId="28405" xr:uid="{00000000-0005-0000-0000-00007B0F0000}"/>
    <cellStyle name="20% - Accent2 4 2 2 2 4" xfId="28402" xr:uid="{00000000-0005-0000-0000-00007C0F0000}"/>
    <cellStyle name="20% - Accent2 4 2 2 2 4 2" xfId="28401" xr:uid="{00000000-0005-0000-0000-00007D0F0000}"/>
    <cellStyle name="20% - Accent2 4 2 2 2 4 2 2" xfId="27378" xr:uid="{00000000-0005-0000-0000-00007E0F0000}"/>
    <cellStyle name="20% - Accent2 4 2 2 2 4 3" xfId="21727" xr:uid="{00000000-0005-0000-0000-00007F0F0000}"/>
    <cellStyle name="20% - Accent2 4 2 2 2 5" xfId="28400" xr:uid="{00000000-0005-0000-0000-0000800F0000}"/>
    <cellStyle name="20% - Accent2 4 2 2 2 5 2" xfId="26921" xr:uid="{00000000-0005-0000-0000-0000810F0000}"/>
    <cellStyle name="20% - Accent2 4 2 2 2 6" xfId="28398" xr:uid="{00000000-0005-0000-0000-0000820F0000}"/>
    <cellStyle name="20% - Accent2 4 2 2 3" xfId="32293" xr:uid="{00000000-0005-0000-0000-0000830F0000}"/>
    <cellStyle name="20% - Accent2 4 2 2 3 2" xfId="22025" xr:uid="{00000000-0005-0000-0000-0000840F0000}"/>
    <cellStyle name="20% - Accent2 4 2 2 3 2 2" xfId="24571" xr:uid="{00000000-0005-0000-0000-0000850F0000}"/>
    <cellStyle name="20% - Accent2 4 2 2 3 2 2 2" xfId="8625" xr:uid="{00000000-0005-0000-0000-0000860F0000}"/>
    <cellStyle name="20% - Accent2 4 2 2 3 2 2 2 2" xfId="21459" xr:uid="{00000000-0005-0000-0000-0000870F0000}"/>
    <cellStyle name="20% - Accent2 4 2 2 3 2 2 3" xfId="8619" xr:uid="{00000000-0005-0000-0000-0000880F0000}"/>
    <cellStyle name="20% - Accent2 4 2 2 3 2 3" xfId="23114" xr:uid="{00000000-0005-0000-0000-0000890F0000}"/>
    <cellStyle name="20% - Accent2 4 2 2 3 2 3 2" xfId="8605" xr:uid="{00000000-0005-0000-0000-00008A0F0000}"/>
    <cellStyle name="20% - Accent2 4 2 2 3 2 4" xfId="26033" xr:uid="{00000000-0005-0000-0000-00008B0F0000}"/>
    <cellStyle name="20% - Accent2 4 2 2 3 3" xfId="28384" xr:uid="{00000000-0005-0000-0000-00008C0F0000}"/>
    <cellStyle name="20% - Accent2 4 2 2 3 3 2" xfId="28383" xr:uid="{00000000-0005-0000-0000-00008D0F0000}"/>
    <cellStyle name="20% - Accent2 4 2 2 3 3 2 2" xfId="8585" xr:uid="{00000000-0005-0000-0000-00008E0F0000}"/>
    <cellStyle name="20% - Accent2 4 2 2 3 3 3" xfId="28381" xr:uid="{00000000-0005-0000-0000-00008F0F0000}"/>
    <cellStyle name="20% - Accent2 4 2 2 3 4" xfId="6210" xr:uid="{00000000-0005-0000-0000-0000900F0000}"/>
    <cellStyle name="20% - Accent2 4 2 2 3 4 2" xfId="28376" xr:uid="{00000000-0005-0000-0000-0000910F0000}"/>
    <cellStyle name="20% - Accent2 4 2 2 3 5" xfId="25894" xr:uid="{00000000-0005-0000-0000-0000920F0000}"/>
    <cellStyle name="20% - Accent2 4 2 2 4" xfId="29523" xr:uid="{00000000-0005-0000-0000-0000930F0000}"/>
    <cellStyle name="20% - Accent2 4 2 2 4 2" xfId="16912" xr:uid="{00000000-0005-0000-0000-0000940F0000}"/>
    <cellStyle name="20% - Accent2 4 2 2 4 2 2" xfId="16907" xr:uid="{00000000-0005-0000-0000-0000950F0000}"/>
    <cellStyle name="20% - Accent2 4 2 2 4 2 2 2" xfId="8506" xr:uid="{00000000-0005-0000-0000-0000960F0000}"/>
    <cellStyle name="20% - Accent2 4 2 2 4 2 3" xfId="20088" xr:uid="{00000000-0005-0000-0000-0000970F0000}"/>
    <cellStyle name="20% - Accent2 4 2 2 4 3" xfId="16905" xr:uid="{00000000-0005-0000-0000-0000980F0000}"/>
    <cellStyle name="20% - Accent2 4 2 2 4 3 2" xfId="20061" xr:uid="{00000000-0005-0000-0000-0000990F0000}"/>
    <cellStyle name="20% - Accent2 4 2 2 4 4" xfId="27803" xr:uid="{00000000-0005-0000-0000-00009A0F0000}"/>
    <cellStyle name="20% - Accent2 4 2 2 5" xfId="28357" xr:uid="{00000000-0005-0000-0000-00009B0F0000}"/>
    <cellStyle name="20% - Accent2 4 2 2 5 2" xfId="16896" xr:uid="{00000000-0005-0000-0000-00009C0F0000}"/>
    <cellStyle name="20% - Accent2 4 2 2 5 2 2" xfId="28354" xr:uid="{00000000-0005-0000-0000-00009D0F0000}"/>
    <cellStyle name="20% - Accent2 4 2 2 5 3" xfId="27788" xr:uid="{00000000-0005-0000-0000-00009E0F0000}"/>
    <cellStyle name="20% - Accent2 4 2 2 6" xfId="27780" xr:uid="{00000000-0005-0000-0000-00009F0F0000}"/>
    <cellStyle name="20% - Accent2 4 2 2 6 2" xfId="27768" xr:uid="{00000000-0005-0000-0000-0000A00F0000}"/>
    <cellStyle name="20% - Accent2 4 2 2 7" xfId="28349" xr:uid="{00000000-0005-0000-0000-0000A10F0000}"/>
    <cellStyle name="20% - Accent2 4 2 3" xfId="28201" xr:uid="{00000000-0005-0000-0000-0000A20F0000}"/>
    <cellStyle name="20% - Accent2 4 2 3 2" xfId="32291" xr:uid="{00000000-0005-0000-0000-0000A30F0000}"/>
    <cellStyle name="20% - Accent2 4 2 3 2 2" xfId="22023" xr:uid="{00000000-0005-0000-0000-0000A40F0000}"/>
    <cellStyle name="20% - Accent2 4 2 3 2 2 2" xfId="10744" xr:uid="{00000000-0005-0000-0000-0000A50F0000}"/>
    <cellStyle name="20% - Accent2 4 2 3 2 2 2 2" xfId="28343" xr:uid="{00000000-0005-0000-0000-0000A60F0000}"/>
    <cellStyle name="20% - Accent2 4 2 3 2 2 2 2 2" xfId="20454" xr:uid="{00000000-0005-0000-0000-0000A70F0000}"/>
    <cellStyle name="20% - Accent2 4 2 3 2 2 2 3" xfId="24930" xr:uid="{00000000-0005-0000-0000-0000A80F0000}"/>
    <cellStyle name="20% - Accent2 4 2 3 2 2 3" xfId="10704" xr:uid="{00000000-0005-0000-0000-0000A90F0000}"/>
    <cellStyle name="20% - Accent2 4 2 3 2 2 3 2" xfId="24917" xr:uid="{00000000-0005-0000-0000-0000AA0F0000}"/>
    <cellStyle name="20% - Accent2 4 2 3 2 2 4" xfId="13312" xr:uid="{00000000-0005-0000-0000-0000AB0F0000}"/>
    <cellStyle name="20% - Accent2 4 2 3 2 3" xfId="27585" xr:uid="{00000000-0005-0000-0000-0000AC0F0000}"/>
    <cellStyle name="20% - Accent2 4 2 3 2 3 2" xfId="10660" xr:uid="{00000000-0005-0000-0000-0000AD0F0000}"/>
    <cellStyle name="20% - Accent2 4 2 3 2 3 2 2" xfId="25753" xr:uid="{00000000-0005-0000-0000-0000AE0F0000}"/>
    <cellStyle name="20% - Accent2 4 2 3 2 3 3" xfId="10628" xr:uid="{00000000-0005-0000-0000-0000AF0F0000}"/>
    <cellStyle name="20% - Accent2 4 2 3 2 4" xfId="27580" xr:uid="{00000000-0005-0000-0000-0000B00F0000}"/>
    <cellStyle name="20% - Accent2 4 2 3 2 4 2" xfId="10598" xr:uid="{00000000-0005-0000-0000-0000B10F0000}"/>
    <cellStyle name="20% - Accent2 4 2 3 2 5" xfId="25835" xr:uid="{00000000-0005-0000-0000-0000B20F0000}"/>
    <cellStyle name="20% - Accent2 4 2 3 3" xfId="32287" xr:uid="{00000000-0005-0000-0000-0000B30F0000}"/>
    <cellStyle name="20% - Accent2 4 2 3 3 2" xfId="28309" xr:uid="{00000000-0005-0000-0000-0000B40F0000}"/>
    <cellStyle name="20% - Accent2 4 2 3 3 2 2" xfId="10467" xr:uid="{00000000-0005-0000-0000-0000B50F0000}"/>
    <cellStyle name="20% - Accent2 4 2 3 3 2 2 2" xfId="22124" xr:uid="{00000000-0005-0000-0000-0000B60F0000}"/>
    <cellStyle name="20% - Accent2 4 2 3 3 2 3" xfId="10443" xr:uid="{00000000-0005-0000-0000-0000B70F0000}"/>
    <cellStyle name="20% - Accent2 4 2 3 3 3" xfId="28301" xr:uid="{00000000-0005-0000-0000-0000B80F0000}"/>
    <cellStyle name="20% - Accent2 4 2 3 3 3 2" xfId="25829" xr:uid="{00000000-0005-0000-0000-0000B90F0000}"/>
    <cellStyle name="20% - Accent2 4 2 3 3 4" xfId="17823" xr:uid="{00000000-0005-0000-0000-0000BA0F0000}"/>
    <cellStyle name="20% - Accent2 4 2 3 4" xfId="28285" xr:uid="{00000000-0005-0000-0000-0000BB0F0000}"/>
    <cellStyle name="20% - Accent2 4 2 3 4 2" xfId="16888" xr:uid="{00000000-0005-0000-0000-0000BC0F0000}"/>
    <cellStyle name="20% - Accent2 4 2 3 4 2 2" xfId="12029" xr:uid="{00000000-0005-0000-0000-0000BD0F0000}"/>
    <cellStyle name="20% - Accent2 4 2 3 4 3" xfId="26292" xr:uid="{00000000-0005-0000-0000-0000BE0F0000}"/>
    <cellStyle name="20% - Accent2 4 2 3 5" xfId="27738" xr:uid="{00000000-0005-0000-0000-0000BF0F0000}"/>
    <cellStyle name="20% - Accent2 4 2 3 5 2" xfId="33054" xr:uid="{00000000-0005-0000-0000-0000C00F0000}"/>
    <cellStyle name="20% - Accent2 4 2 3 6" xfId="27732" xr:uid="{00000000-0005-0000-0000-0000C10F0000}"/>
    <cellStyle name="20% - Accent2 4 2 4" xfId="21196" xr:uid="{00000000-0005-0000-0000-0000C20F0000}"/>
    <cellStyle name="20% - Accent2 4 2 4 2" xfId="26227" xr:uid="{00000000-0005-0000-0000-0000C30F0000}"/>
    <cellStyle name="20% - Accent2 4 2 4 2 2" xfId="27524" xr:uid="{00000000-0005-0000-0000-0000C40F0000}"/>
    <cellStyle name="20% - Accent2 4 2 4 2 2 2" xfId="14226" xr:uid="{00000000-0005-0000-0000-0000C50F0000}"/>
    <cellStyle name="20% - Accent2 4 2 4 2 2 2 2" xfId="25044" xr:uid="{00000000-0005-0000-0000-0000C60F0000}"/>
    <cellStyle name="20% - Accent2 4 2 4 2 2 3" xfId="9740" xr:uid="{00000000-0005-0000-0000-0000C70F0000}"/>
    <cellStyle name="20% - Accent2 4 2 4 2 3" xfId="27515" xr:uid="{00000000-0005-0000-0000-0000C80F0000}"/>
    <cellStyle name="20% - Accent2 4 2 4 2 3 2" xfId="9703" xr:uid="{00000000-0005-0000-0000-0000C90F0000}"/>
    <cellStyle name="20% - Accent2 4 2 4 2 4" xfId="25823" xr:uid="{00000000-0005-0000-0000-0000CA0F0000}"/>
    <cellStyle name="20% - Accent2 4 2 4 3" xfId="25296" xr:uid="{00000000-0005-0000-0000-0000CB0F0000}"/>
    <cellStyle name="20% - Accent2 4 2 4 3 2" xfId="28273" xr:uid="{00000000-0005-0000-0000-0000CC0F0000}"/>
    <cellStyle name="20% - Accent2 4 2 4 3 2 2" xfId="9625" xr:uid="{00000000-0005-0000-0000-0000CD0F0000}"/>
    <cellStyle name="20% - Accent2 4 2 4 3 3" xfId="25817" xr:uid="{00000000-0005-0000-0000-0000CE0F0000}"/>
    <cellStyle name="20% - Accent2 4 2 4 4" xfId="27724" xr:uid="{00000000-0005-0000-0000-0000CF0F0000}"/>
    <cellStyle name="20% - Accent2 4 2 4 4 2" xfId="10390" xr:uid="{00000000-0005-0000-0000-0000D00F0000}"/>
    <cellStyle name="20% - Accent2 4 2 4 5" xfId="27704" xr:uid="{00000000-0005-0000-0000-0000D10F0000}"/>
    <cellStyle name="20% - Accent2 4 2 5" xfId="26223" xr:uid="{00000000-0005-0000-0000-0000D20F0000}"/>
    <cellStyle name="20% - Accent2 4 2 5 2" xfId="32760" xr:uid="{00000000-0005-0000-0000-0000D30F0000}"/>
    <cellStyle name="20% - Accent2 4 2 5 2 2" xfId="27476" xr:uid="{00000000-0005-0000-0000-0000D40F0000}"/>
    <cellStyle name="20% - Accent2 4 2 5 2 2 2" xfId="11195" xr:uid="{00000000-0005-0000-0000-0000D50F0000}"/>
    <cellStyle name="20% - Accent2 4 2 5 2 3" xfId="25810" xr:uid="{00000000-0005-0000-0000-0000D60F0000}"/>
    <cellStyle name="20% - Accent2 4 2 5 3" xfId="33775" xr:uid="{00000000-0005-0000-0000-0000D70F0000}"/>
    <cellStyle name="20% - Accent2 4 2 5 3 2" xfId="27890" xr:uid="{00000000-0005-0000-0000-0000D80F0000}"/>
    <cellStyle name="20% - Accent2 4 2 5 4" xfId="23516" xr:uid="{00000000-0005-0000-0000-0000D90F0000}"/>
    <cellStyle name="20% - Accent2 4 2 6" xfId="33165" xr:uid="{00000000-0005-0000-0000-0000DA0F0000}"/>
    <cellStyle name="20% - Accent2 4 2 6 2" xfId="33158" xr:uid="{00000000-0005-0000-0000-0000DB0F0000}"/>
    <cellStyle name="20% - Accent2 4 2 6 2 2" xfId="28261" xr:uid="{00000000-0005-0000-0000-0000DC0F0000}"/>
    <cellStyle name="20% - Accent2 4 2 6 3" xfId="22997" xr:uid="{00000000-0005-0000-0000-0000DD0F0000}"/>
    <cellStyle name="20% - Accent2 4 2 7" xfId="33146" xr:uid="{00000000-0005-0000-0000-0000DE0F0000}"/>
    <cellStyle name="20% - Accent2 4 2 7 2" xfId="33141" xr:uid="{00000000-0005-0000-0000-0000DF0F0000}"/>
    <cellStyle name="20% - Accent2 4 2 8" xfId="33133" xr:uid="{00000000-0005-0000-0000-0000E00F0000}"/>
    <cellStyle name="20% - Accent2 4 2 9" xfId="34564" xr:uid="{00000000-0005-0000-0000-0000E10F0000}"/>
    <cellStyle name="20% - Accent2 4 3" xfId="32692" xr:uid="{00000000-0005-0000-0000-0000E20F0000}"/>
    <cellStyle name="20% - Accent2 4 3 2" xfId="26284" xr:uid="{00000000-0005-0000-0000-0000E30F0000}"/>
    <cellStyle name="20% - Accent2 4 3 2 2" xfId="32279" xr:uid="{00000000-0005-0000-0000-0000E40F0000}"/>
    <cellStyle name="20% - Accent2 4 3 2 2 2" xfId="22008" xr:uid="{00000000-0005-0000-0000-0000E50F0000}"/>
    <cellStyle name="20% - Accent2 4 3 2 2 2 2" xfId="24441" xr:uid="{00000000-0005-0000-0000-0000E60F0000}"/>
    <cellStyle name="20% - Accent2 4 3 2 2 2 2 2" xfId="18011" xr:uid="{00000000-0005-0000-0000-0000E70F0000}"/>
    <cellStyle name="20% - Accent2 4 3 2 2 2 2 2 2" xfId="19835" xr:uid="{00000000-0005-0000-0000-0000E80F0000}"/>
    <cellStyle name="20% - Accent2 4 3 2 2 2 2 3" xfId="19173" xr:uid="{00000000-0005-0000-0000-0000E90F0000}"/>
    <cellStyle name="20% - Accent2 4 3 2 2 2 3" xfId="26371" xr:uid="{00000000-0005-0000-0000-0000EA0F0000}"/>
    <cellStyle name="20% - Accent2 4 3 2 2 2 3 2" xfId="25773" xr:uid="{00000000-0005-0000-0000-0000EB0F0000}"/>
    <cellStyle name="20% - Accent2 4 3 2 2 2 4" xfId="25846" xr:uid="{00000000-0005-0000-0000-0000EC0F0000}"/>
    <cellStyle name="20% - Accent2 4 3 2 2 3" xfId="31521" xr:uid="{00000000-0005-0000-0000-0000ED0F0000}"/>
    <cellStyle name="20% - Accent2 4 3 2 2 3 2" xfId="28235" xr:uid="{00000000-0005-0000-0000-0000EE0F0000}"/>
    <cellStyle name="20% - Accent2 4 3 2 2 3 2 2" xfId="26503" xr:uid="{00000000-0005-0000-0000-0000EF0F0000}"/>
    <cellStyle name="20% - Accent2 4 3 2 2 3 3" xfId="34132" xr:uid="{00000000-0005-0000-0000-0000F00F0000}"/>
    <cellStyle name="20% - Accent2 4 3 2 2 4" xfId="28233" xr:uid="{00000000-0005-0000-0000-0000F10F0000}"/>
    <cellStyle name="20% - Accent2 4 3 2 2 4 2" xfId="32834" xr:uid="{00000000-0005-0000-0000-0000F20F0000}"/>
    <cellStyle name="20% - Accent2 4 3 2 2 5" xfId="26596" xr:uid="{00000000-0005-0000-0000-0000F30F0000}"/>
    <cellStyle name="20% - Accent2 4 3 2 3" xfId="32528" xr:uid="{00000000-0005-0000-0000-0000F40F0000}"/>
    <cellStyle name="20% - Accent2 4 3 2 3 2" xfId="28228" xr:uid="{00000000-0005-0000-0000-0000F50F0000}"/>
    <cellStyle name="20% - Accent2 4 3 2 3 2 2" xfId="33234" xr:uid="{00000000-0005-0000-0000-0000F60F0000}"/>
    <cellStyle name="20% - Accent2 4 3 2 3 2 2 2" xfId="26828" xr:uid="{00000000-0005-0000-0000-0000F70F0000}"/>
    <cellStyle name="20% - Accent2 4 3 2 3 2 3" xfId="34126" xr:uid="{00000000-0005-0000-0000-0000F80F0000}"/>
    <cellStyle name="20% - Accent2 4 3 2 3 3" xfId="28226" xr:uid="{00000000-0005-0000-0000-0000F90F0000}"/>
    <cellStyle name="20% - Accent2 4 3 2 3 3 2" xfId="28223" xr:uid="{00000000-0005-0000-0000-0000FA0F0000}"/>
    <cellStyle name="20% - Accent2 4 3 2 3 4" xfId="28221" xr:uid="{00000000-0005-0000-0000-0000FB0F0000}"/>
    <cellStyle name="20% - Accent2 4 3 2 4" xfId="28215" xr:uid="{00000000-0005-0000-0000-0000FC0F0000}"/>
    <cellStyle name="20% - Accent2 4 3 2 4 2" xfId="16855" xr:uid="{00000000-0005-0000-0000-0000FD0F0000}"/>
    <cellStyle name="20% - Accent2 4 3 2 4 2 2" xfId="19927" xr:uid="{00000000-0005-0000-0000-0000FE0F0000}"/>
    <cellStyle name="20% - Accent2 4 3 2 4 3" xfId="27320" xr:uid="{00000000-0005-0000-0000-0000FF0F0000}"/>
    <cellStyle name="20% - Accent2 4 3 2 5" xfId="28212" xr:uid="{00000000-0005-0000-0000-000000100000}"/>
    <cellStyle name="20% - Accent2 4 3 2 5 2" xfId="27316" xr:uid="{00000000-0005-0000-0000-000001100000}"/>
    <cellStyle name="20% - Accent2 4 3 2 6" xfId="28207" xr:uid="{00000000-0005-0000-0000-000002100000}"/>
    <cellStyle name="20% - Accent2 4 3 3" xfId="26281" xr:uid="{00000000-0005-0000-0000-000003100000}"/>
    <cellStyle name="20% - Accent2 4 3 3 2" xfId="32276" xr:uid="{00000000-0005-0000-0000-000004100000}"/>
    <cellStyle name="20% - Accent2 4 3 3 2 2" xfId="27427" xr:uid="{00000000-0005-0000-0000-000005100000}"/>
    <cellStyle name="20% - Accent2 4 3 3 2 2 2" xfId="8279" xr:uid="{00000000-0005-0000-0000-000006100000}"/>
    <cellStyle name="20% - Accent2 4 3 3 2 2 2 2" xfId="28199" xr:uid="{00000000-0005-0000-0000-000007100000}"/>
    <cellStyle name="20% - Accent2 4 3 3 2 2 3" xfId="8261" xr:uid="{00000000-0005-0000-0000-000008100000}"/>
    <cellStyle name="20% - Accent2 4 3 3 2 3" xfId="26563" xr:uid="{00000000-0005-0000-0000-000009100000}"/>
    <cellStyle name="20% - Accent2 4 3 3 2 3 2" xfId="8222" xr:uid="{00000000-0005-0000-0000-00000A100000}"/>
    <cellStyle name="20% - Accent2 4 3 3 2 4" xfId="25803" xr:uid="{00000000-0005-0000-0000-00000B100000}"/>
    <cellStyle name="20% - Accent2 4 3 3 3" xfId="28193" xr:uid="{00000000-0005-0000-0000-00000C100000}"/>
    <cellStyle name="20% - Accent2 4 3 3 3 2" xfId="28191" xr:uid="{00000000-0005-0000-0000-00000D100000}"/>
    <cellStyle name="20% - Accent2 4 3 3 3 2 2" xfId="8114" xr:uid="{00000000-0005-0000-0000-00000E100000}"/>
    <cellStyle name="20% - Accent2 4 3 3 3 3" xfId="25797" xr:uid="{00000000-0005-0000-0000-00000F100000}"/>
    <cellStyle name="20% - Accent2 4 3 3 4" xfId="27304" xr:uid="{00000000-0005-0000-0000-000010100000}"/>
    <cellStyle name="20% - Accent2 4 3 3 4 2" xfId="27301" xr:uid="{00000000-0005-0000-0000-000011100000}"/>
    <cellStyle name="20% - Accent2 4 3 3 5" xfId="27298" xr:uid="{00000000-0005-0000-0000-000012100000}"/>
    <cellStyle name="20% - Accent2 4 3 4" xfId="20470" xr:uid="{00000000-0005-0000-0000-000013100000}"/>
    <cellStyle name="20% - Accent2 4 3 4 2" xfId="32736" xr:uid="{00000000-0005-0000-0000-000014100000}"/>
    <cellStyle name="20% - Accent2 4 3 4 2 2" xfId="32687" xr:uid="{00000000-0005-0000-0000-000015100000}"/>
    <cellStyle name="20% - Accent2 4 3 4 2 2 2" xfId="7674" xr:uid="{00000000-0005-0000-0000-000016100000}"/>
    <cellStyle name="20% - Accent2 4 3 4 2 3" xfId="29728" xr:uid="{00000000-0005-0000-0000-000017100000}"/>
    <cellStyle name="20% - Accent2 4 3 4 3" xfId="32114" xr:uid="{00000000-0005-0000-0000-000018100000}"/>
    <cellStyle name="20% - Accent2 4 3 4 3 2" xfId="32777" xr:uid="{00000000-0005-0000-0000-000019100000}"/>
    <cellStyle name="20% - Accent2 4 3 4 4" xfId="27287" xr:uid="{00000000-0005-0000-0000-00001A100000}"/>
    <cellStyle name="20% - Accent2 4 3 5" xfId="13400" xr:uid="{00000000-0005-0000-0000-00001B100000}"/>
    <cellStyle name="20% - Accent2 4 3 5 2" xfId="32727" xr:uid="{00000000-0005-0000-0000-00001C100000}"/>
    <cellStyle name="20% - Accent2 4 3 5 2 2" xfId="22011" xr:uid="{00000000-0005-0000-0000-00001D100000}"/>
    <cellStyle name="20% - Accent2 4 3 5 3" xfId="33630" xr:uid="{00000000-0005-0000-0000-00001E100000}"/>
    <cellStyle name="20% - Accent2 4 3 6" xfId="33313" xr:uid="{00000000-0005-0000-0000-00001F100000}"/>
    <cellStyle name="20% - Accent2 4 3 6 2" xfId="33128" xr:uid="{00000000-0005-0000-0000-000020100000}"/>
    <cellStyle name="20% - Accent2 4 3 7" xfId="33126" xr:uid="{00000000-0005-0000-0000-000021100000}"/>
    <cellStyle name="20% - Accent2 4 3 8" xfId="34785" xr:uid="{00000000-0005-0000-0000-000022100000}"/>
    <cellStyle name="20% - Accent2 4 4" xfId="33245" xr:uid="{00000000-0005-0000-0000-000023100000}"/>
    <cellStyle name="20% - Accent2 4 4 2" xfId="32271" xr:uid="{00000000-0005-0000-0000-000024100000}"/>
    <cellStyle name="20% - Accent2 4 4 2 2" xfId="32263" xr:uid="{00000000-0005-0000-0000-000025100000}"/>
    <cellStyle name="20% - Accent2 4 4 2 2 2" xfId="28185" xr:uid="{00000000-0005-0000-0000-000026100000}"/>
    <cellStyle name="20% - Accent2 4 4 2 2 2 2" xfId="28183" xr:uid="{00000000-0005-0000-0000-000027100000}"/>
    <cellStyle name="20% - Accent2 4 4 2 2 2 2 2" xfId="7555" xr:uid="{00000000-0005-0000-0000-000028100000}"/>
    <cellStyle name="20% - Accent2 4 4 2 2 2 3" xfId="33874" xr:uid="{00000000-0005-0000-0000-000029100000}"/>
    <cellStyle name="20% - Accent2 4 4 2 2 3" xfId="28180" xr:uid="{00000000-0005-0000-0000-00002A100000}"/>
    <cellStyle name="20% - Accent2 4 4 2 2 3 2" xfId="28175" xr:uid="{00000000-0005-0000-0000-00002B100000}"/>
    <cellStyle name="20% - Accent2 4 4 2 2 4" xfId="5341" xr:uid="{00000000-0005-0000-0000-00002C100000}"/>
    <cellStyle name="20% - Accent2 4 4 2 3" xfId="28172" xr:uid="{00000000-0005-0000-0000-00002D100000}"/>
    <cellStyle name="20% - Accent2 4 4 2 3 2" xfId="28169" xr:uid="{00000000-0005-0000-0000-00002E100000}"/>
    <cellStyle name="20% - Accent2 4 4 2 3 2 2" xfId="28167" xr:uid="{00000000-0005-0000-0000-00002F100000}"/>
    <cellStyle name="20% - Accent2 4 4 2 3 3" xfId="28164" xr:uid="{00000000-0005-0000-0000-000030100000}"/>
    <cellStyle name="20% - Accent2 4 4 2 4" xfId="28162" xr:uid="{00000000-0005-0000-0000-000031100000}"/>
    <cellStyle name="20% - Accent2 4 4 2 4 2" xfId="34168" xr:uid="{00000000-0005-0000-0000-000032100000}"/>
    <cellStyle name="20% - Accent2 4 4 2 5" xfId="28155" xr:uid="{00000000-0005-0000-0000-000033100000}"/>
    <cellStyle name="20% - Accent2 4 4 3" xfId="33701" xr:uid="{00000000-0005-0000-0000-000034100000}"/>
    <cellStyle name="20% - Accent2 4 4 3 2" xfId="28151" xr:uid="{00000000-0005-0000-0000-000035100000}"/>
    <cellStyle name="20% - Accent2 4 4 3 2 2" xfId="22686" xr:uid="{00000000-0005-0000-0000-000036100000}"/>
    <cellStyle name="20% - Accent2 4 4 3 2 2 2" xfId="6589" xr:uid="{00000000-0005-0000-0000-000037100000}"/>
    <cellStyle name="20% - Accent2 4 4 3 2 3" xfId="22682" xr:uid="{00000000-0005-0000-0000-000038100000}"/>
    <cellStyle name="20% - Accent2 4 4 3 3" xfId="28148" xr:uid="{00000000-0005-0000-0000-000039100000}"/>
    <cellStyle name="20% - Accent2 4 4 3 3 2" xfId="28136" xr:uid="{00000000-0005-0000-0000-00003A100000}"/>
    <cellStyle name="20% - Accent2 4 4 3 4" xfId="28134" xr:uid="{00000000-0005-0000-0000-00003B100000}"/>
    <cellStyle name="20% - Accent2 4 4 4" xfId="22662" xr:uid="{00000000-0005-0000-0000-00003C100000}"/>
    <cellStyle name="20% - Accent2 4 4 4 2" xfId="21016" xr:uid="{00000000-0005-0000-0000-00003D100000}"/>
    <cellStyle name="20% - Accent2 4 4 4 2 2" xfId="22669" xr:uid="{00000000-0005-0000-0000-00003E100000}"/>
    <cellStyle name="20% - Accent2 4 4 4 3" xfId="19113" xr:uid="{00000000-0005-0000-0000-00003F100000}"/>
    <cellStyle name="20% - Accent2 4 4 5" xfId="33326" xr:uid="{00000000-0005-0000-0000-000040100000}"/>
    <cellStyle name="20% - Accent2 4 4 5 2" xfId="21005" xr:uid="{00000000-0005-0000-0000-000041100000}"/>
    <cellStyle name="20% - Accent2 4 4 6" xfId="33093" xr:uid="{00000000-0005-0000-0000-000042100000}"/>
    <cellStyle name="20% - Accent2 4 4 7" xfId="34982" xr:uid="{00000000-0005-0000-0000-000043100000}"/>
    <cellStyle name="20% - Accent2 4 5" xfId="32314" xr:uid="{00000000-0005-0000-0000-000044100000}"/>
    <cellStyle name="20% - Accent2 4 5 2" xfId="34069" xr:uid="{00000000-0005-0000-0000-000045100000}"/>
    <cellStyle name="20% - Accent2 4 5 2 2" xfId="31278" xr:uid="{00000000-0005-0000-0000-000046100000}"/>
    <cellStyle name="20% - Accent2 4 5 2 2 2" xfId="29827" xr:uid="{00000000-0005-0000-0000-000047100000}"/>
    <cellStyle name="20% - Accent2 4 5 2 2 2 2" xfId="28118" xr:uid="{00000000-0005-0000-0000-000048100000}"/>
    <cellStyle name="20% - Accent2 4 5 2 2 3" xfId="29823" xr:uid="{00000000-0005-0000-0000-000049100000}"/>
    <cellStyle name="20% - Accent2 4 5 2 3" xfId="29816" xr:uid="{00000000-0005-0000-0000-00004A100000}"/>
    <cellStyle name="20% - Accent2 4 5 2 3 2" xfId="29812" xr:uid="{00000000-0005-0000-0000-00004B100000}"/>
    <cellStyle name="20% - Accent2 4 5 2 4" xfId="29802" xr:uid="{00000000-0005-0000-0000-00004C100000}"/>
    <cellStyle name="20% - Accent2 4 5 3" xfId="28116" xr:uid="{00000000-0005-0000-0000-00004D100000}"/>
    <cellStyle name="20% - Accent2 4 5 3 2" xfId="29780" xr:uid="{00000000-0005-0000-0000-00004E100000}"/>
    <cellStyle name="20% - Accent2 4 5 3 2 2" xfId="25337" xr:uid="{00000000-0005-0000-0000-00004F100000}"/>
    <cellStyle name="20% - Accent2 4 5 3 3" xfId="34100" xr:uid="{00000000-0005-0000-0000-000050100000}"/>
    <cellStyle name="20% - Accent2 4 5 4" xfId="28112" xr:uid="{00000000-0005-0000-0000-000051100000}"/>
    <cellStyle name="20% - Accent2 4 5 4 2" xfId="5535" xr:uid="{00000000-0005-0000-0000-000052100000}"/>
    <cellStyle name="20% - Accent2 4 5 5" xfId="21813" xr:uid="{00000000-0005-0000-0000-000053100000}"/>
    <cellStyle name="20% - Accent2 4 5 6" xfId="35187" xr:uid="{00000000-0005-0000-0000-000054100000}"/>
    <cellStyle name="20% - Accent2 4 6" xfId="24916" xr:uid="{00000000-0005-0000-0000-000055100000}"/>
    <cellStyle name="20% - Accent2 4 6 2" xfId="17953" xr:uid="{00000000-0005-0000-0000-000056100000}"/>
    <cellStyle name="20% - Accent2 4 6 2 2" xfId="29687" xr:uid="{00000000-0005-0000-0000-000057100000}"/>
    <cellStyle name="20% - Accent2 4 6 2 2 2" xfId="24782" xr:uid="{00000000-0005-0000-0000-000058100000}"/>
    <cellStyle name="20% - Accent2 4 6 2 3" xfId="29593" xr:uid="{00000000-0005-0000-0000-000059100000}"/>
    <cellStyle name="20% - Accent2 4 6 3" xfId="28110" xr:uid="{00000000-0005-0000-0000-00005A100000}"/>
    <cellStyle name="20% - Accent2 4 6 3 2" xfId="32537" xr:uid="{00000000-0005-0000-0000-00005B100000}"/>
    <cellStyle name="20% - Accent2 4 6 4" xfId="28107" xr:uid="{00000000-0005-0000-0000-00005C100000}"/>
    <cellStyle name="20% - Accent2 4 6 5" xfId="35416" xr:uid="{00000000-0005-0000-0000-00005D100000}"/>
    <cellStyle name="20% - Accent2 4 7" xfId="8336" xr:uid="{00000000-0005-0000-0000-00005E100000}"/>
    <cellStyle name="20% - Accent2 4 7 2" xfId="28098" xr:uid="{00000000-0005-0000-0000-00005F100000}"/>
    <cellStyle name="20% - Accent2 4 7 2 2" xfId="21260" xr:uid="{00000000-0005-0000-0000-000060100000}"/>
    <cellStyle name="20% - Accent2 4 7 3" xfId="30903" xr:uid="{00000000-0005-0000-0000-000061100000}"/>
    <cellStyle name="20% - Accent2 4 7 4" xfId="36288" xr:uid="{00000000-0005-0000-0000-000062100000}"/>
    <cellStyle name="20% - Accent2 4 8" xfId="17219" xr:uid="{00000000-0005-0000-0000-000063100000}"/>
    <cellStyle name="20% - Accent2 4 8 2" xfId="28094" xr:uid="{00000000-0005-0000-0000-000064100000}"/>
    <cellStyle name="20% - Accent2 4 8 3" xfId="36574" xr:uid="{00000000-0005-0000-0000-000065100000}"/>
    <cellStyle name="20% - Accent2 4 9" xfId="17212" xr:uid="{00000000-0005-0000-0000-000066100000}"/>
    <cellStyle name="20% - Accent2 4 9 2" xfId="37459" xr:uid="{00000000-0005-0000-0000-000067100000}"/>
    <cellStyle name="20% - Accent2 40" xfId="36094" xr:uid="{00000000-0005-0000-0000-000068100000}"/>
    <cellStyle name="20% - Accent2 40 2" xfId="37263" xr:uid="{00000000-0005-0000-0000-000069100000}"/>
    <cellStyle name="20% - Accent2 40 3" xfId="38161" xr:uid="{00000000-0005-0000-0000-00006A100000}"/>
    <cellStyle name="20% - Accent2 41" xfId="36114" xr:uid="{00000000-0005-0000-0000-00006B100000}"/>
    <cellStyle name="20% - Accent2 41 2" xfId="37283" xr:uid="{00000000-0005-0000-0000-00006C100000}"/>
    <cellStyle name="20% - Accent2 41 3" xfId="38181" xr:uid="{00000000-0005-0000-0000-00006D100000}"/>
    <cellStyle name="20% - Accent2 42" xfId="36134" xr:uid="{00000000-0005-0000-0000-00006E100000}"/>
    <cellStyle name="20% - Accent2 42 2" xfId="37303" xr:uid="{00000000-0005-0000-0000-00006F100000}"/>
    <cellStyle name="20% - Accent2 42 3" xfId="38201" xr:uid="{00000000-0005-0000-0000-000070100000}"/>
    <cellStyle name="20% - Accent2 43" xfId="36154" xr:uid="{00000000-0005-0000-0000-000071100000}"/>
    <cellStyle name="20% - Accent2 43 2" xfId="37323" xr:uid="{00000000-0005-0000-0000-000072100000}"/>
    <cellStyle name="20% - Accent2 43 3" xfId="38221" xr:uid="{00000000-0005-0000-0000-000073100000}"/>
    <cellStyle name="20% - Accent2 44" xfId="36174" xr:uid="{00000000-0005-0000-0000-000074100000}"/>
    <cellStyle name="20% - Accent2 44 2" xfId="37343" xr:uid="{00000000-0005-0000-0000-000075100000}"/>
    <cellStyle name="20% - Accent2 44 3" xfId="38241" xr:uid="{00000000-0005-0000-0000-000076100000}"/>
    <cellStyle name="20% - Accent2 45" xfId="36194" xr:uid="{00000000-0005-0000-0000-000077100000}"/>
    <cellStyle name="20% - Accent2 45 2" xfId="37363" xr:uid="{00000000-0005-0000-0000-000078100000}"/>
    <cellStyle name="20% - Accent2 45 3" xfId="38261" xr:uid="{00000000-0005-0000-0000-000079100000}"/>
    <cellStyle name="20% - Accent2 46" xfId="36214" xr:uid="{00000000-0005-0000-0000-00007A100000}"/>
    <cellStyle name="20% - Accent2 46 2" xfId="37381" xr:uid="{00000000-0005-0000-0000-00007B100000}"/>
    <cellStyle name="20% - Accent2 46 3" xfId="38281" xr:uid="{00000000-0005-0000-0000-00007C100000}"/>
    <cellStyle name="20% - Accent2 47" xfId="36515" xr:uid="{00000000-0005-0000-0000-00007D100000}"/>
    <cellStyle name="20% - Accent2 48" xfId="37400" xr:uid="{00000000-0005-0000-0000-00007E100000}"/>
    <cellStyle name="20% - Accent2 5" xfId="262" xr:uid="{00000000-0005-0000-0000-00007F100000}"/>
    <cellStyle name="20% - Accent2 5 10" xfId="5965" xr:uid="{00000000-0005-0000-0000-000080100000}"/>
    <cellStyle name="20% - Accent2 5 2" xfId="32676" xr:uid="{00000000-0005-0000-0000-000081100000}"/>
    <cellStyle name="20% - Accent2 5 2 2" xfId="29192" xr:uid="{00000000-0005-0000-0000-000082100000}"/>
    <cellStyle name="20% - Accent2 5 2 2 2" xfId="21223" xr:uid="{00000000-0005-0000-0000-000083100000}"/>
    <cellStyle name="20% - Accent2 5 2 2 2 2" xfId="21978" xr:uid="{00000000-0005-0000-0000-000084100000}"/>
    <cellStyle name="20% - Accent2 5 2 2 2 2 2" xfId="24107" xr:uid="{00000000-0005-0000-0000-000085100000}"/>
    <cellStyle name="20% - Accent2 5 2 2 2 2 2 2" xfId="7000" xr:uid="{00000000-0005-0000-0000-000086100000}"/>
    <cellStyle name="20% - Accent2 5 2 2 2 2 2 2 2" xfId="13455" xr:uid="{00000000-0005-0000-0000-000087100000}"/>
    <cellStyle name="20% - Accent2 5 2 2 2 2 2 3" xfId="6994" xr:uid="{00000000-0005-0000-0000-000088100000}"/>
    <cellStyle name="20% - Accent2 5 2 2 2 2 3" xfId="25300" xr:uid="{00000000-0005-0000-0000-000089100000}"/>
    <cellStyle name="20% - Accent2 5 2 2 2 2 3 2" xfId="6982" xr:uid="{00000000-0005-0000-0000-00008A100000}"/>
    <cellStyle name="20% - Accent2 5 2 2 2 2 4" xfId="25494" xr:uid="{00000000-0005-0000-0000-00008B100000}"/>
    <cellStyle name="20% - Accent2 5 2 2 2 3" xfId="28318" xr:uid="{00000000-0005-0000-0000-00008C100000}"/>
    <cellStyle name="20% - Accent2 5 2 2 2 3 2" xfId="32854" xr:uid="{00000000-0005-0000-0000-00008D100000}"/>
    <cellStyle name="20% - Accent2 5 2 2 2 3 2 2" xfId="6951" xr:uid="{00000000-0005-0000-0000-00008E100000}"/>
    <cellStyle name="20% - Accent2 5 2 2 2 3 3" xfId="28088" xr:uid="{00000000-0005-0000-0000-00008F100000}"/>
    <cellStyle name="20% - Accent2 5 2 2 2 4" xfId="28317" xr:uid="{00000000-0005-0000-0000-000090100000}"/>
    <cellStyle name="20% - Accent2 5 2 2 2 4 2" xfId="8626" xr:uid="{00000000-0005-0000-0000-000091100000}"/>
    <cellStyle name="20% - Accent2 5 2 2 2 5" xfId="28086" xr:uid="{00000000-0005-0000-0000-000092100000}"/>
    <cellStyle name="20% - Accent2 5 2 2 3" xfId="32223" xr:uid="{00000000-0005-0000-0000-000093100000}"/>
    <cellStyle name="20% - Accent2 5 2 2 3 2" xfId="7712" xr:uid="{00000000-0005-0000-0000-000094100000}"/>
    <cellStyle name="20% - Accent2 5 2 2 3 2 2" xfId="5818" xr:uid="{00000000-0005-0000-0000-000095100000}"/>
    <cellStyle name="20% - Accent2 5 2 2 3 2 2 2" xfId="6844" xr:uid="{00000000-0005-0000-0000-000096100000}"/>
    <cellStyle name="20% - Accent2 5 2 2 3 2 3" xfId="5815" xr:uid="{00000000-0005-0000-0000-000097100000}"/>
    <cellStyle name="20% - Accent2 5 2 2 3 3" xfId="7707" xr:uid="{00000000-0005-0000-0000-000098100000}"/>
    <cellStyle name="20% - Accent2 5 2 2 3 3 2" xfId="5813" xr:uid="{00000000-0005-0000-0000-000099100000}"/>
    <cellStyle name="20% - Accent2 5 2 2 3 4" xfId="6031" xr:uid="{00000000-0005-0000-0000-00009A100000}"/>
    <cellStyle name="20% - Accent2 5 2 2 4" xfId="13216" xr:uid="{00000000-0005-0000-0000-00009B100000}"/>
    <cellStyle name="20% - Accent2 5 2 2 4 2" xfId="13210" xr:uid="{00000000-0005-0000-0000-00009C100000}"/>
    <cellStyle name="20% - Accent2 5 2 2 4 2 2" xfId="17532" xr:uid="{00000000-0005-0000-0000-00009D100000}"/>
    <cellStyle name="20% - Accent2 5 2 2 4 3" xfId="13194" xr:uid="{00000000-0005-0000-0000-00009E100000}"/>
    <cellStyle name="20% - Accent2 5 2 2 5" xfId="19580" xr:uid="{00000000-0005-0000-0000-00009F100000}"/>
    <cellStyle name="20% - Accent2 5 2 2 5 2" xfId="13181" xr:uid="{00000000-0005-0000-0000-0000A0100000}"/>
    <cellStyle name="20% - Accent2 5 2 2 6" xfId="12866" xr:uid="{00000000-0005-0000-0000-0000A1100000}"/>
    <cellStyle name="20% - Accent2 5 2 3" xfId="33861" xr:uid="{00000000-0005-0000-0000-0000A2100000}"/>
    <cellStyle name="20% - Accent2 5 2 3 2" xfId="32142" xr:uid="{00000000-0005-0000-0000-0000A3100000}"/>
    <cellStyle name="20% - Accent2 5 2 3 2 2" xfId="23566" xr:uid="{00000000-0005-0000-0000-0000A4100000}"/>
    <cellStyle name="20% - Accent2 5 2 3 2 2 2" xfId="28050" xr:uid="{00000000-0005-0000-0000-0000A5100000}"/>
    <cellStyle name="20% - Accent2 5 2 3 2 2 2 2" xfId="32244" xr:uid="{00000000-0005-0000-0000-0000A6100000}"/>
    <cellStyle name="20% - Accent2 5 2 3 2 2 3" xfId="28044" xr:uid="{00000000-0005-0000-0000-0000A7100000}"/>
    <cellStyle name="20% - Accent2 5 2 3 2 3" xfId="23558" xr:uid="{00000000-0005-0000-0000-0000A8100000}"/>
    <cellStyle name="20% - Accent2 5 2 3 2 3 2" xfId="28043" xr:uid="{00000000-0005-0000-0000-0000A9100000}"/>
    <cellStyle name="20% - Accent2 5 2 3 2 4" xfId="25447" xr:uid="{00000000-0005-0000-0000-0000AA100000}"/>
    <cellStyle name="20% - Accent2 5 2 3 3" xfId="5811" xr:uid="{00000000-0005-0000-0000-0000AB100000}"/>
    <cellStyle name="20% - Accent2 5 2 3 3 2" xfId="7698" xr:uid="{00000000-0005-0000-0000-0000AC100000}"/>
    <cellStyle name="20% - Accent2 5 2 3 3 2 2" xfId="14554" xr:uid="{00000000-0005-0000-0000-0000AD100000}"/>
    <cellStyle name="20% - Accent2 5 2 3 3 3" xfId="25441" xr:uid="{00000000-0005-0000-0000-0000AE100000}"/>
    <cellStyle name="20% - Accent2 5 2 3 4" xfId="13155" xr:uid="{00000000-0005-0000-0000-0000AF100000}"/>
    <cellStyle name="20% - Accent2 5 2 3 4 2" xfId="13153" xr:uid="{00000000-0005-0000-0000-0000B0100000}"/>
    <cellStyle name="20% - Accent2 5 2 3 5" xfId="13142" xr:uid="{00000000-0005-0000-0000-0000B1100000}"/>
    <cellStyle name="20% - Accent2 5 2 4" xfId="23979" xr:uid="{00000000-0005-0000-0000-0000B2100000}"/>
    <cellStyle name="20% - Accent2 5 2 4 2" xfId="32702" xr:uid="{00000000-0005-0000-0000-0000B3100000}"/>
    <cellStyle name="20% - Accent2 5 2 4 2 2" xfId="23545" xr:uid="{00000000-0005-0000-0000-0000B4100000}"/>
    <cellStyle name="20% - Accent2 5 2 4 2 2 2" xfId="28028" xr:uid="{00000000-0005-0000-0000-0000B5100000}"/>
    <cellStyle name="20% - Accent2 5 2 4 2 3" xfId="25437" xr:uid="{00000000-0005-0000-0000-0000B6100000}"/>
    <cellStyle name="20% - Accent2 5 2 4 3" xfId="5809" xr:uid="{00000000-0005-0000-0000-0000B7100000}"/>
    <cellStyle name="20% - Accent2 5 2 4 3 2" xfId="6421" xr:uid="{00000000-0005-0000-0000-0000B8100000}"/>
    <cellStyle name="20% - Accent2 5 2 4 4" xfId="13122" xr:uid="{00000000-0005-0000-0000-0000B9100000}"/>
    <cellStyle name="20% - Accent2 5 2 5" xfId="16779" xr:uid="{00000000-0005-0000-0000-0000BA100000}"/>
    <cellStyle name="20% - Accent2 5 2 5 2" xfId="32682" xr:uid="{00000000-0005-0000-0000-0000BB100000}"/>
    <cellStyle name="20% - Accent2 5 2 5 2 2" xfId="21020" xr:uid="{00000000-0005-0000-0000-0000BC100000}"/>
    <cellStyle name="20% - Accent2 5 2 5 3" xfId="17375" xr:uid="{00000000-0005-0000-0000-0000BD100000}"/>
    <cellStyle name="20% - Accent2 5 2 6" xfId="20055" xr:uid="{00000000-0005-0000-0000-0000BE100000}"/>
    <cellStyle name="20% - Accent2 5 2 6 2" xfId="33043" xr:uid="{00000000-0005-0000-0000-0000BF100000}"/>
    <cellStyle name="20% - Accent2 5 2 7" xfId="20047" xr:uid="{00000000-0005-0000-0000-0000C0100000}"/>
    <cellStyle name="20% - Accent2 5 2 8" xfId="34799" xr:uid="{00000000-0005-0000-0000-0000C1100000}"/>
    <cellStyle name="20% - Accent2 5 3" xfId="32652" xr:uid="{00000000-0005-0000-0000-0000C2100000}"/>
    <cellStyle name="20% - Accent2 5 3 2" xfId="26277" xr:uid="{00000000-0005-0000-0000-0000C3100000}"/>
    <cellStyle name="20% - Accent2 5 3 2 2" xfId="32132" xr:uid="{00000000-0005-0000-0000-0000C4100000}"/>
    <cellStyle name="20% - Accent2 5 3 2 2 2" xfId="28021" xr:uid="{00000000-0005-0000-0000-0000C5100000}"/>
    <cellStyle name="20% - Accent2 5 3 2 2 2 2" xfId="28019" xr:uid="{00000000-0005-0000-0000-0000C6100000}"/>
    <cellStyle name="20% - Accent2 5 3 2 2 2 2 2" xfId="7274" xr:uid="{00000000-0005-0000-0000-0000C7100000}"/>
    <cellStyle name="20% - Accent2 5 3 2 2 2 3" xfId="32330" xr:uid="{00000000-0005-0000-0000-0000C8100000}"/>
    <cellStyle name="20% - Accent2 5 3 2 2 3" xfId="28275" xr:uid="{00000000-0005-0000-0000-0000C9100000}"/>
    <cellStyle name="20% - Accent2 5 3 2 2 3 2" xfId="19514" xr:uid="{00000000-0005-0000-0000-0000CA100000}"/>
    <cellStyle name="20% - Accent2 5 3 2 2 4" xfId="33498" xr:uid="{00000000-0005-0000-0000-0000CB100000}"/>
    <cellStyle name="20% - Accent2 5 3 2 3" xfId="5806" xr:uid="{00000000-0005-0000-0000-0000CC100000}"/>
    <cellStyle name="20% - Accent2 5 3 2 3 2" xfId="23440" xr:uid="{00000000-0005-0000-0000-0000CD100000}"/>
    <cellStyle name="20% - Accent2 5 3 2 3 2 2" xfId="5803" xr:uid="{00000000-0005-0000-0000-0000CE100000}"/>
    <cellStyle name="20% - Accent2 5 3 2 3 3" xfId="5800" xr:uid="{00000000-0005-0000-0000-0000CF100000}"/>
    <cellStyle name="20% - Accent2 5 3 2 4" xfId="12937" xr:uid="{00000000-0005-0000-0000-0000D0100000}"/>
    <cellStyle name="20% - Accent2 5 3 2 4 2" xfId="32714" xr:uid="{00000000-0005-0000-0000-0000D1100000}"/>
    <cellStyle name="20% - Accent2 5 3 2 5" xfId="12926" xr:uid="{00000000-0005-0000-0000-0000D2100000}"/>
    <cellStyle name="20% - Accent2 5 3 3" xfId="30109" xr:uid="{00000000-0005-0000-0000-0000D3100000}"/>
    <cellStyle name="20% - Accent2 5 3 3 2" xfId="27997" xr:uid="{00000000-0005-0000-0000-0000D4100000}"/>
    <cellStyle name="20% - Accent2 5 3 3 2 2" xfId="23515" xr:uid="{00000000-0005-0000-0000-0000D5100000}"/>
    <cellStyle name="20% - Accent2 5 3 3 2 2 2" xfId="27995" xr:uid="{00000000-0005-0000-0000-0000D6100000}"/>
    <cellStyle name="20% - Accent2 5 3 3 2 3" xfId="27990" xr:uid="{00000000-0005-0000-0000-0000D7100000}"/>
    <cellStyle name="20% - Accent2 5 3 3 3" xfId="5797" xr:uid="{00000000-0005-0000-0000-0000D8100000}"/>
    <cellStyle name="20% - Accent2 5 3 3 3 2" xfId="5794" xr:uid="{00000000-0005-0000-0000-0000D9100000}"/>
    <cellStyle name="20% - Accent2 5 3 3 4" xfId="12913" xr:uid="{00000000-0005-0000-0000-0000DA100000}"/>
    <cellStyle name="20% - Accent2 5 3 4" xfId="20315" xr:uid="{00000000-0005-0000-0000-0000DB100000}"/>
    <cellStyle name="20% - Accent2 5 3 4 2" xfId="32663" xr:uid="{00000000-0005-0000-0000-0000DC100000}"/>
    <cellStyle name="20% - Accent2 5 3 4 2 2" xfId="33982" xr:uid="{00000000-0005-0000-0000-0000DD100000}"/>
    <cellStyle name="20% - Accent2 5 3 4 3" xfId="5790" xr:uid="{00000000-0005-0000-0000-0000DE100000}"/>
    <cellStyle name="20% - Accent2 5 3 5" xfId="16767" xr:uid="{00000000-0005-0000-0000-0000DF100000}"/>
    <cellStyle name="20% - Accent2 5 3 5 2" xfId="33934" xr:uid="{00000000-0005-0000-0000-0000E0100000}"/>
    <cellStyle name="20% - Accent2 5 3 6" xfId="28071" xr:uid="{00000000-0005-0000-0000-0000E1100000}"/>
    <cellStyle name="20% - Accent2 5 3 7" xfId="35001" xr:uid="{00000000-0005-0000-0000-0000E2100000}"/>
    <cellStyle name="20% - Accent2 5 4" xfId="32643" xr:uid="{00000000-0005-0000-0000-0000E3100000}"/>
    <cellStyle name="20% - Accent2 5 4 2" xfId="32637" xr:uid="{00000000-0005-0000-0000-0000E4100000}"/>
    <cellStyle name="20% - Accent2 5 4 2 2" xfId="27986" xr:uid="{00000000-0005-0000-0000-0000E5100000}"/>
    <cellStyle name="20% - Accent2 5 4 2 2 2" xfId="28423" xr:uid="{00000000-0005-0000-0000-0000E6100000}"/>
    <cellStyle name="20% - Accent2 5 4 2 2 2 2" xfId="27983" xr:uid="{00000000-0005-0000-0000-0000E7100000}"/>
    <cellStyle name="20% - Accent2 5 4 2 2 3" xfId="27980" xr:uid="{00000000-0005-0000-0000-0000E8100000}"/>
    <cellStyle name="20% - Accent2 5 4 2 3" xfId="27978" xr:uid="{00000000-0005-0000-0000-0000E9100000}"/>
    <cellStyle name="20% - Accent2 5 4 2 3 2" xfId="27971" xr:uid="{00000000-0005-0000-0000-0000EA100000}"/>
    <cellStyle name="20% - Accent2 5 4 2 4" xfId="27967" xr:uid="{00000000-0005-0000-0000-0000EB100000}"/>
    <cellStyle name="20% - Accent2 5 4 3" xfId="27963" xr:uid="{00000000-0005-0000-0000-0000EC100000}"/>
    <cellStyle name="20% - Accent2 5 4 3 2" xfId="27959" xr:uid="{00000000-0005-0000-0000-0000ED100000}"/>
    <cellStyle name="20% - Accent2 5 4 3 2 2" xfId="22534" xr:uid="{00000000-0005-0000-0000-0000EE100000}"/>
    <cellStyle name="20% - Accent2 5 4 3 3" xfId="25341" xr:uid="{00000000-0005-0000-0000-0000EF100000}"/>
    <cellStyle name="20% - Accent2 5 4 4" xfId="20279" xr:uid="{00000000-0005-0000-0000-0000F0100000}"/>
    <cellStyle name="20% - Accent2 5 4 4 2" xfId="20970" xr:uid="{00000000-0005-0000-0000-0000F1100000}"/>
    <cellStyle name="20% - Accent2 5 4 5" xfId="16762" xr:uid="{00000000-0005-0000-0000-0000F2100000}"/>
    <cellStyle name="20% - Accent2 5 4 6" xfId="35207" xr:uid="{00000000-0005-0000-0000-0000F3100000}"/>
    <cellStyle name="20% - Accent2 5 5" xfId="23682" xr:uid="{00000000-0005-0000-0000-0000F4100000}"/>
    <cellStyle name="20% - Accent2 5 5 2" xfId="27950" xr:uid="{00000000-0005-0000-0000-0000F5100000}"/>
    <cellStyle name="20% - Accent2 5 5 2 2" xfId="29819" xr:uid="{00000000-0005-0000-0000-0000F6100000}"/>
    <cellStyle name="20% - Accent2 5 5 2 2 2" xfId="29814" xr:uid="{00000000-0005-0000-0000-0000F7100000}"/>
    <cellStyle name="20% - Accent2 5 5 2 3" xfId="29539" xr:uid="{00000000-0005-0000-0000-0000F8100000}"/>
    <cellStyle name="20% - Accent2 5 5 3" xfId="22401" xr:uid="{00000000-0005-0000-0000-0000F9100000}"/>
    <cellStyle name="20% - Accent2 5 5 3 2" xfId="29512" xr:uid="{00000000-0005-0000-0000-0000FA100000}"/>
    <cellStyle name="20% - Accent2 5 5 4" xfId="31559" xr:uid="{00000000-0005-0000-0000-0000FB100000}"/>
    <cellStyle name="20% - Accent2 5 5 5" xfId="35436" xr:uid="{00000000-0005-0000-0000-0000FC100000}"/>
    <cellStyle name="20% - Accent2 5 6" xfId="8330" xr:uid="{00000000-0005-0000-0000-0000FD100000}"/>
    <cellStyle name="20% - Accent2 5 6 2" xfId="27941" xr:uid="{00000000-0005-0000-0000-0000FE100000}"/>
    <cellStyle name="20% - Accent2 5 6 2 2" xfId="29452" xr:uid="{00000000-0005-0000-0000-0000FF100000}"/>
    <cellStyle name="20% - Accent2 5 6 3" xfId="27937" xr:uid="{00000000-0005-0000-0000-000000110000}"/>
    <cellStyle name="20% - Accent2 5 6 4" xfId="36308" xr:uid="{00000000-0005-0000-0000-000001110000}"/>
    <cellStyle name="20% - Accent2 5 7" xfId="27934" xr:uid="{00000000-0005-0000-0000-000002110000}"/>
    <cellStyle name="20% - Accent2 5 7 2" xfId="33556" xr:uid="{00000000-0005-0000-0000-000003110000}"/>
    <cellStyle name="20% - Accent2 5 7 3" xfId="36594" xr:uid="{00000000-0005-0000-0000-000004110000}"/>
    <cellStyle name="20% - Accent2 5 8" xfId="17206" xr:uid="{00000000-0005-0000-0000-000005110000}"/>
    <cellStyle name="20% - Accent2 5 8 2" xfId="37479" xr:uid="{00000000-0005-0000-0000-000006110000}"/>
    <cellStyle name="20% - Accent2 5 9" xfId="34578" xr:uid="{00000000-0005-0000-0000-000007110000}"/>
    <cellStyle name="20% - Accent2 6" xfId="282" xr:uid="{00000000-0005-0000-0000-000008110000}"/>
    <cellStyle name="20% - Accent2 6 2" xfId="25225" xr:uid="{00000000-0005-0000-0000-000009110000}"/>
    <cellStyle name="20% - Accent2 6 2 2" xfId="32022" xr:uid="{00000000-0005-0000-0000-00000A110000}"/>
    <cellStyle name="20% - Accent2 6 2 2 2" xfId="7061" xr:uid="{00000000-0005-0000-0000-00000B110000}"/>
    <cellStyle name="20% - Accent2 6 2 2 2 2" xfId="23820" xr:uid="{00000000-0005-0000-0000-00000C110000}"/>
    <cellStyle name="20% - Accent2 6 2 2 2 2 2" xfId="27925" xr:uid="{00000000-0005-0000-0000-00000D110000}"/>
    <cellStyle name="20% - Accent2 6 2 2 2 2 2 2" xfId="27922" xr:uid="{00000000-0005-0000-0000-00000E110000}"/>
    <cellStyle name="20% - Accent2 6 2 2 2 2 3" xfId="18611" xr:uid="{00000000-0005-0000-0000-00000F110000}"/>
    <cellStyle name="20% - Accent2 6 2 2 2 3" xfId="28194" xr:uid="{00000000-0005-0000-0000-000010110000}"/>
    <cellStyle name="20% - Accent2 6 2 2 2 3 2" xfId="33432" xr:uid="{00000000-0005-0000-0000-000011110000}"/>
    <cellStyle name="20% - Accent2 6 2 2 2 4" xfId="27915" xr:uid="{00000000-0005-0000-0000-000012110000}"/>
    <cellStyle name="20% - Accent2 6 2 2 3" xfId="5781" xr:uid="{00000000-0005-0000-0000-000013110000}"/>
    <cellStyle name="20% - Accent2 6 2 2 3 2" xfId="7690" xr:uid="{00000000-0005-0000-0000-000014110000}"/>
    <cellStyle name="20% - Accent2 6 2 2 3 2 2" xfId="5778" xr:uid="{00000000-0005-0000-0000-000015110000}"/>
    <cellStyle name="20% - Accent2 6 2 2 3 3" xfId="5776" xr:uid="{00000000-0005-0000-0000-000016110000}"/>
    <cellStyle name="20% - Accent2 6 2 2 4" xfId="12475" xr:uid="{00000000-0005-0000-0000-000017110000}"/>
    <cellStyle name="20% - Accent2 6 2 2 4 2" xfId="12471" xr:uid="{00000000-0005-0000-0000-000018110000}"/>
    <cellStyle name="20% - Accent2 6 2 2 5" xfId="12462" xr:uid="{00000000-0005-0000-0000-000019110000}"/>
    <cellStyle name="20% - Accent2 6 2 3" xfId="33726" xr:uid="{00000000-0005-0000-0000-00001A110000}"/>
    <cellStyle name="20% - Accent2 6 2 3 2" xfId="23803" xr:uid="{00000000-0005-0000-0000-00001B110000}"/>
    <cellStyle name="20% - Accent2 6 2 3 2 2" xfId="26121" xr:uid="{00000000-0005-0000-0000-00001C110000}"/>
    <cellStyle name="20% - Accent2 6 2 3 2 2 2" xfId="26115" xr:uid="{00000000-0005-0000-0000-00001D110000}"/>
    <cellStyle name="20% - Accent2 6 2 3 2 3" xfId="23364" xr:uid="{00000000-0005-0000-0000-00001E110000}"/>
    <cellStyle name="20% - Accent2 6 2 3 3" xfId="5774" xr:uid="{00000000-0005-0000-0000-00001F110000}"/>
    <cellStyle name="20% - Accent2 6 2 3 3 2" xfId="5769" xr:uid="{00000000-0005-0000-0000-000020110000}"/>
    <cellStyle name="20% - Accent2 6 2 3 4" xfId="12452" xr:uid="{00000000-0005-0000-0000-000021110000}"/>
    <cellStyle name="20% - Accent2 6 2 4" xfId="23955" xr:uid="{00000000-0005-0000-0000-000022110000}"/>
    <cellStyle name="20% - Accent2 6 2 4 2" xfId="32543" xr:uid="{00000000-0005-0000-0000-000023110000}"/>
    <cellStyle name="20% - Accent2 6 2 4 2 2" xfId="25949" xr:uid="{00000000-0005-0000-0000-000024110000}"/>
    <cellStyle name="20% - Accent2 6 2 4 3" xfId="24002" xr:uid="{00000000-0005-0000-0000-000025110000}"/>
    <cellStyle name="20% - Accent2 6 2 5" xfId="16730" xr:uid="{00000000-0005-0000-0000-000026110000}"/>
    <cellStyle name="20% - Accent2 6 2 5 2" xfId="31311" xr:uid="{00000000-0005-0000-0000-000027110000}"/>
    <cellStyle name="20% - Accent2 6 2 6" xfId="27913" xr:uid="{00000000-0005-0000-0000-000028110000}"/>
    <cellStyle name="20% - Accent2 6 2 7" xfId="34818" xr:uid="{00000000-0005-0000-0000-000029110000}"/>
    <cellStyle name="20% - Accent2 6 3" xfId="19915" xr:uid="{00000000-0005-0000-0000-00002A110000}"/>
    <cellStyle name="20% - Accent2 6 3 2" xfId="31132" xr:uid="{00000000-0005-0000-0000-00002B110000}"/>
    <cellStyle name="20% - Accent2 6 3 2 2" xfId="23767" xr:uid="{00000000-0005-0000-0000-00002C110000}"/>
    <cellStyle name="20% - Accent2 6 3 2 2 2" xfId="27884" xr:uid="{00000000-0005-0000-0000-00002D110000}"/>
    <cellStyle name="20% - Accent2 6 3 2 2 2 2" xfId="15876" xr:uid="{00000000-0005-0000-0000-00002E110000}"/>
    <cellStyle name="20% - Accent2 6 3 2 2 3" xfId="27882" xr:uid="{00000000-0005-0000-0000-00002F110000}"/>
    <cellStyle name="20% - Accent2 6 3 2 3" xfId="5761" xr:uid="{00000000-0005-0000-0000-000030110000}"/>
    <cellStyle name="20% - Accent2 6 3 2 3 2" xfId="15764" xr:uid="{00000000-0005-0000-0000-000031110000}"/>
    <cellStyle name="20% - Accent2 6 3 2 4" xfId="12346" xr:uid="{00000000-0005-0000-0000-000032110000}"/>
    <cellStyle name="20% - Accent2 6 3 3" xfId="27868" xr:uid="{00000000-0005-0000-0000-000033110000}"/>
    <cellStyle name="20% - Accent2 6 3 3 2" xfId="27864" xr:uid="{00000000-0005-0000-0000-000034110000}"/>
    <cellStyle name="20% - Accent2 6 3 3 2 2" xfId="23496" xr:uid="{00000000-0005-0000-0000-000035110000}"/>
    <cellStyle name="20% - Accent2 6 3 3 3" xfId="5757" xr:uid="{00000000-0005-0000-0000-000036110000}"/>
    <cellStyle name="20% - Accent2 6 3 4" xfId="20222" xr:uid="{00000000-0005-0000-0000-000037110000}"/>
    <cellStyle name="20% - Accent2 6 3 4 2" xfId="27859" xr:uid="{00000000-0005-0000-0000-000038110000}"/>
    <cellStyle name="20% - Accent2 6 3 5" xfId="16724" xr:uid="{00000000-0005-0000-0000-000039110000}"/>
    <cellStyle name="20% - Accent2 6 3 6" xfId="35020" xr:uid="{00000000-0005-0000-0000-00003A110000}"/>
    <cellStyle name="20% - Accent2 6 4" xfId="19906" xr:uid="{00000000-0005-0000-0000-00003B110000}"/>
    <cellStyle name="20% - Accent2 6 4 2" xfId="33348" xr:uid="{00000000-0005-0000-0000-00003C110000}"/>
    <cellStyle name="20% - Accent2 6 4 2 2" xfId="27857" xr:uid="{00000000-0005-0000-0000-00003D110000}"/>
    <cellStyle name="20% - Accent2 6 4 2 2 2" xfId="32850" xr:uid="{00000000-0005-0000-0000-00003E110000}"/>
    <cellStyle name="20% - Accent2 6 4 2 3" xfId="27853" xr:uid="{00000000-0005-0000-0000-00003F110000}"/>
    <cellStyle name="20% - Accent2 6 4 3" xfId="27848" xr:uid="{00000000-0005-0000-0000-000040110000}"/>
    <cellStyle name="20% - Accent2 6 4 3 2" xfId="27846" xr:uid="{00000000-0005-0000-0000-000041110000}"/>
    <cellStyle name="20% - Accent2 6 4 4" xfId="31366" xr:uid="{00000000-0005-0000-0000-000042110000}"/>
    <cellStyle name="20% - Accent2 6 4 5" xfId="35226" xr:uid="{00000000-0005-0000-0000-000043110000}"/>
    <cellStyle name="20% - Accent2 6 5" xfId="8327" xr:uid="{00000000-0005-0000-0000-000044110000}"/>
    <cellStyle name="20% - Accent2 6 5 2" xfId="27837" xr:uid="{00000000-0005-0000-0000-000045110000}"/>
    <cellStyle name="20% - Accent2 6 5 2 2" xfId="29346" xr:uid="{00000000-0005-0000-0000-000046110000}"/>
    <cellStyle name="20% - Accent2 6 5 3" xfId="27832" xr:uid="{00000000-0005-0000-0000-000047110000}"/>
    <cellStyle name="20% - Accent2 6 5 4" xfId="35455" xr:uid="{00000000-0005-0000-0000-000048110000}"/>
    <cellStyle name="20% - Accent2 6 6" xfId="27829" xr:uid="{00000000-0005-0000-0000-000049110000}"/>
    <cellStyle name="20% - Accent2 6 6 2" xfId="27820" xr:uid="{00000000-0005-0000-0000-00004A110000}"/>
    <cellStyle name="20% - Accent2 6 6 3" xfId="36327" xr:uid="{00000000-0005-0000-0000-00004B110000}"/>
    <cellStyle name="20% - Accent2 6 7" xfId="27817" xr:uid="{00000000-0005-0000-0000-00004C110000}"/>
    <cellStyle name="20% - Accent2 6 7 2" xfId="36613" xr:uid="{00000000-0005-0000-0000-00004D110000}"/>
    <cellStyle name="20% - Accent2 6 8" xfId="34592" xr:uid="{00000000-0005-0000-0000-00004E110000}"/>
    <cellStyle name="20% - Accent2 6 9" xfId="27927" xr:uid="{00000000-0005-0000-0000-00004F110000}"/>
    <cellStyle name="20% - Accent2 7" xfId="302" xr:uid="{00000000-0005-0000-0000-000050110000}"/>
    <cellStyle name="20% - Accent2 7 2" xfId="19901" xr:uid="{00000000-0005-0000-0000-000051110000}"/>
    <cellStyle name="20% - Accent2 7 2 2" xfId="28372" xr:uid="{00000000-0005-0000-0000-000052110000}"/>
    <cellStyle name="20% - Accent2 7 2 2 2" xfId="22977" xr:uid="{00000000-0005-0000-0000-000053110000}"/>
    <cellStyle name="20% - Accent2 7 2 2 2 2" xfId="33903" xr:uid="{00000000-0005-0000-0000-000054110000}"/>
    <cellStyle name="20% - Accent2 7 2 2 2 2 2" xfId="27813" xr:uid="{00000000-0005-0000-0000-000055110000}"/>
    <cellStyle name="20% - Accent2 7 2 2 2 3" xfId="33868" xr:uid="{00000000-0005-0000-0000-000056110000}"/>
    <cellStyle name="20% - Accent2 7 2 2 3" xfId="28365" xr:uid="{00000000-0005-0000-0000-000057110000}"/>
    <cellStyle name="20% - Accent2 7 2 2 3 2" xfId="5749" xr:uid="{00000000-0005-0000-0000-000058110000}"/>
    <cellStyle name="20% - Accent2 7 2 2 4" xfId="12123" xr:uid="{00000000-0005-0000-0000-000059110000}"/>
    <cellStyle name="20% - Accent2 7 2 3" xfId="27810" xr:uid="{00000000-0005-0000-0000-00005A110000}"/>
    <cellStyle name="20% - Accent2 7 2 3 2" xfId="28358" xr:uid="{00000000-0005-0000-0000-00005B110000}"/>
    <cellStyle name="20% - Accent2 7 2 3 2 2" xfId="17783" xr:uid="{00000000-0005-0000-0000-00005C110000}"/>
    <cellStyle name="20% - Accent2 7 2 3 3" xfId="5747" xr:uid="{00000000-0005-0000-0000-00005D110000}"/>
    <cellStyle name="20% - Accent2 7 2 4" xfId="24333" xr:uid="{00000000-0005-0000-0000-00005E110000}"/>
    <cellStyle name="20% - Accent2 7 2 4 2" xfId="25017" xr:uid="{00000000-0005-0000-0000-00005F110000}"/>
    <cellStyle name="20% - Accent2 7 2 5" xfId="29402" xr:uid="{00000000-0005-0000-0000-000060110000}"/>
    <cellStyle name="20% - Accent2 7 2 6" xfId="34837" xr:uid="{00000000-0005-0000-0000-000061110000}"/>
    <cellStyle name="20% - Accent2 7 3" xfId="19897" xr:uid="{00000000-0005-0000-0000-000062110000}"/>
    <cellStyle name="20% - Accent2 7 3 2" xfId="27793" xr:uid="{00000000-0005-0000-0000-000063110000}"/>
    <cellStyle name="20% - Accent2 7 3 2 2" xfId="17867" xr:uid="{00000000-0005-0000-0000-000064110000}"/>
    <cellStyle name="20% - Accent2 7 3 2 2 2" xfId="34083" xr:uid="{00000000-0005-0000-0000-000065110000}"/>
    <cellStyle name="20% - Accent2 7 3 2 3" xfId="5744" xr:uid="{00000000-0005-0000-0000-000066110000}"/>
    <cellStyle name="20% - Accent2 7 3 3" xfId="27789" xr:uid="{00000000-0005-0000-0000-000067110000}"/>
    <cellStyle name="20% - Accent2 7 3 3 2" xfId="33059" xr:uid="{00000000-0005-0000-0000-000068110000}"/>
    <cellStyle name="20% - Accent2 7 3 4" xfId="20163" xr:uid="{00000000-0005-0000-0000-000069110000}"/>
    <cellStyle name="20% - Accent2 7 3 5" xfId="35039" xr:uid="{00000000-0005-0000-0000-00006A110000}"/>
    <cellStyle name="20% - Accent2 7 4" xfId="27781" xr:uid="{00000000-0005-0000-0000-00006B110000}"/>
    <cellStyle name="20% - Accent2 7 4 2" xfId="27769" xr:uid="{00000000-0005-0000-0000-00006C110000}"/>
    <cellStyle name="20% - Accent2 7 4 2 2" xfId="32659" xr:uid="{00000000-0005-0000-0000-00006D110000}"/>
    <cellStyle name="20% - Accent2 7 4 3" xfId="27757" xr:uid="{00000000-0005-0000-0000-00006E110000}"/>
    <cellStyle name="20% - Accent2 7 4 4" xfId="35246" xr:uid="{00000000-0005-0000-0000-00006F110000}"/>
    <cellStyle name="20% - Accent2 7 5" xfId="23654" xr:uid="{00000000-0005-0000-0000-000070110000}"/>
    <cellStyle name="20% - Accent2 7 5 2" xfId="20995" xr:uid="{00000000-0005-0000-0000-000071110000}"/>
    <cellStyle name="20% - Accent2 7 5 3" xfId="35475" xr:uid="{00000000-0005-0000-0000-000072110000}"/>
    <cellStyle name="20% - Accent2 7 6" xfId="28539" xr:uid="{00000000-0005-0000-0000-000073110000}"/>
    <cellStyle name="20% - Accent2 7 6 2" xfId="36347" xr:uid="{00000000-0005-0000-0000-000074110000}"/>
    <cellStyle name="20% - Accent2 7 7" xfId="34606" xr:uid="{00000000-0005-0000-0000-000075110000}"/>
    <cellStyle name="20% - Accent2 7 8" xfId="30985" xr:uid="{00000000-0005-0000-0000-000076110000}"/>
    <cellStyle name="20% - Accent2 7 8 2" xfId="37505" xr:uid="{00000000-0005-0000-0000-000077110000}"/>
    <cellStyle name="20% - Accent2 8" xfId="322" xr:uid="{00000000-0005-0000-0000-000078110000}"/>
    <cellStyle name="20% - Accent2 8 2" xfId="19878" xr:uid="{00000000-0005-0000-0000-000079110000}"/>
    <cellStyle name="20% - Accent2 8 2 2" xfId="26735" xr:uid="{00000000-0005-0000-0000-00007A110000}"/>
    <cellStyle name="20% - Accent2 8 2 2 2" xfId="28284" xr:uid="{00000000-0005-0000-0000-00007B110000}"/>
    <cellStyle name="20% - Accent2 8 2 2 2 2" xfId="34296" xr:uid="{00000000-0005-0000-0000-00007C110000}"/>
    <cellStyle name="20% - Accent2 8 2 2 3" xfId="23435" xr:uid="{00000000-0005-0000-0000-00007D110000}"/>
    <cellStyle name="20% - Accent2 8 2 3" xfId="26293" xr:uid="{00000000-0005-0000-0000-00007E110000}"/>
    <cellStyle name="20% - Accent2 8 2 3 2" xfId="27743" xr:uid="{00000000-0005-0000-0000-00007F110000}"/>
    <cellStyle name="20% - Accent2 8 2 4" xfId="27742" xr:uid="{00000000-0005-0000-0000-000080110000}"/>
    <cellStyle name="20% - Accent2 8 2 5" xfId="34856" xr:uid="{00000000-0005-0000-0000-000081110000}"/>
    <cellStyle name="20% - Accent2 8 3" xfId="27739" xr:uid="{00000000-0005-0000-0000-000082110000}"/>
    <cellStyle name="20% - Accent2 8 3 2" xfId="33056" xr:uid="{00000000-0005-0000-0000-000083110000}"/>
    <cellStyle name="20% - Accent2 8 3 2 2" xfId="31017" xr:uid="{00000000-0005-0000-0000-000084110000}"/>
    <cellStyle name="20% - Accent2 8 3 3" xfId="34193" xr:uid="{00000000-0005-0000-0000-000085110000}"/>
    <cellStyle name="20% - Accent2 8 3 4" xfId="35058" xr:uid="{00000000-0005-0000-0000-000086110000}"/>
    <cellStyle name="20% - Accent2 8 4" xfId="27733" xr:uid="{00000000-0005-0000-0000-000087110000}"/>
    <cellStyle name="20% - Accent2 8 4 2" xfId="33038" xr:uid="{00000000-0005-0000-0000-000088110000}"/>
    <cellStyle name="20% - Accent2 8 4 3" xfId="35265" xr:uid="{00000000-0005-0000-0000-000089110000}"/>
    <cellStyle name="20% - Accent2 8 5" xfId="27726" xr:uid="{00000000-0005-0000-0000-00008A110000}"/>
    <cellStyle name="20% - Accent2 8 5 2" xfId="35494" xr:uid="{00000000-0005-0000-0000-00008B110000}"/>
    <cellStyle name="20% - Accent2 8 6" xfId="34620" xr:uid="{00000000-0005-0000-0000-00008C110000}"/>
    <cellStyle name="20% - Accent2 8 7" xfId="31459" xr:uid="{00000000-0005-0000-0000-00008D110000}"/>
    <cellStyle name="20% - Accent2 8 7 2" xfId="36639" xr:uid="{00000000-0005-0000-0000-00008E110000}"/>
    <cellStyle name="20% - Accent2 8 8" xfId="37524" xr:uid="{00000000-0005-0000-0000-00008F110000}"/>
    <cellStyle name="20% - Accent2 9" xfId="342" xr:uid="{00000000-0005-0000-0000-000090110000}"/>
    <cellStyle name="20% - Accent2 9 2" xfId="27725" xr:uid="{00000000-0005-0000-0000-000091110000}"/>
    <cellStyle name="20% - Accent2 9 2 2" xfId="27721" xr:uid="{00000000-0005-0000-0000-000092110000}"/>
    <cellStyle name="20% - Accent2 9 2 2 2" xfId="27719" xr:uid="{00000000-0005-0000-0000-000093110000}"/>
    <cellStyle name="20% - Accent2 9 2 3" xfId="27711" xr:uid="{00000000-0005-0000-0000-000094110000}"/>
    <cellStyle name="20% - Accent2 9 2 4" xfId="34876" xr:uid="{00000000-0005-0000-0000-000095110000}"/>
    <cellStyle name="20% - Accent2 9 3" xfId="27525" xr:uid="{00000000-0005-0000-0000-000096110000}"/>
    <cellStyle name="20% - Accent2 9 3 2" xfId="34287" xr:uid="{00000000-0005-0000-0000-000097110000}"/>
    <cellStyle name="20% - Accent2 9 3 3" xfId="35077" xr:uid="{00000000-0005-0000-0000-000098110000}"/>
    <cellStyle name="20% - Accent2 9 4" xfId="18752" xr:uid="{00000000-0005-0000-0000-000099110000}"/>
    <cellStyle name="20% - Accent2 9 4 2" xfId="35285" xr:uid="{00000000-0005-0000-0000-00009A110000}"/>
    <cellStyle name="20% - Accent2 9 5" xfId="34634" xr:uid="{00000000-0005-0000-0000-00009B110000}"/>
    <cellStyle name="20% - Accent2 9 6" xfId="29510" xr:uid="{00000000-0005-0000-0000-00009C110000}"/>
    <cellStyle name="20% - Accent2 9 6 2" xfId="36373" xr:uid="{00000000-0005-0000-0000-00009D110000}"/>
    <cellStyle name="20% - Accent2 9 7" xfId="36659" xr:uid="{00000000-0005-0000-0000-00009E110000}"/>
    <cellStyle name="20% - Accent2 9 8" xfId="37544" xr:uid="{00000000-0005-0000-0000-00009F110000}"/>
    <cellStyle name="20% - Accent3" xfId="30" builtinId="38" customBuiltin="1"/>
    <cellStyle name="20% - Accent3 10" xfId="183" xr:uid="{00000000-0005-0000-0000-0000A1110000}"/>
    <cellStyle name="20% - Accent3 10 2" xfId="26182" xr:uid="{00000000-0005-0000-0000-0000A2110000}"/>
    <cellStyle name="20% - Accent3 10 2 2" xfId="26147" xr:uid="{00000000-0005-0000-0000-0000A3110000}"/>
    <cellStyle name="20% - Accent3 10 2 3" xfId="34897" xr:uid="{00000000-0005-0000-0000-0000A4110000}"/>
    <cellStyle name="20% - Accent3 10 3" xfId="26175" xr:uid="{00000000-0005-0000-0000-0000A5110000}"/>
    <cellStyle name="20% - Accent3 10 3 2" xfId="35099" xr:uid="{00000000-0005-0000-0000-0000A6110000}"/>
    <cellStyle name="20% - Accent3 10 4" xfId="34523" xr:uid="{00000000-0005-0000-0000-0000A7110000}"/>
    <cellStyle name="20% - Accent3 10 5" xfId="24245" xr:uid="{00000000-0005-0000-0000-0000A8110000}"/>
    <cellStyle name="20% - Accent3 10 5 2" xfId="35522" xr:uid="{00000000-0005-0000-0000-0000A9110000}"/>
    <cellStyle name="20% - Accent3 10 6" xfId="36395" xr:uid="{00000000-0005-0000-0000-0000AA110000}"/>
    <cellStyle name="20% - Accent3 10 7" xfId="36681" xr:uid="{00000000-0005-0000-0000-0000AB110000}"/>
    <cellStyle name="20% - Accent3 10 8" xfId="37566" xr:uid="{00000000-0005-0000-0000-0000AC110000}"/>
    <cellStyle name="20% - Accent3 11" xfId="24235" xr:uid="{00000000-0005-0000-0000-0000AD110000}"/>
    <cellStyle name="20% - Accent3 11 2" xfId="26164" xr:uid="{00000000-0005-0000-0000-0000AE110000}"/>
    <cellStyle name="20% - Accent3 11 2 2" xfId="35118" xr:uid="{00000000-0005-0000-0000-0000AF110000}"/>
    <cellStyle name="20% - Accent3 11 3" xfId="34693" xr:uid="{00000000-0005-0000-0000-0000B0110000}"/>
    <cellStyle name="20% - Accent3 11 4" xfId="35542" xr:uid="{00000000-0005-0000-0000-0000B1110000}"/>
    <cellStyle name="20% - Accent3 11 5" xfId="36415" xr:uid="{00000000-0005-0000-0000-0000B2110000}"/>
    <cellStyle name="20% - Accent3 11 6" xfId="36701" xr:uid="{00000000-0005-0000-0000-0000B3110000}"/>
    <cellStyle name="20% - Accent3 11 7" xfId="37586" xr:uid="{00000000-0005-0000-0000-0000B4110000}"/>
    <cellStyle name="20% - Accent3 12" xfId="26160" xr:uid="{00000000-0005-0000-0000-0000B5110000}"/>
    <cellStyle name="20% - Accent3 12 2" xfId="34708" xr:uid="{00000000-0005-0000-0000-0000B6110000}"/>
    <cellStyle name="20% - Accent3 12 3" xfId="35321" xr:uid="{00000000-0005-0000-0000-0000B7110000}"/>
    <cellStyle name="20% - Accent3 12 4" xfId="35561" xr:uid="{00000000-0005-0000-0000-0000B8110000}"/>
    <cellStyle name="20% - Accent3 12 5" xfId="36434" xr:uid="{00000000-0005-0000-0000-0000B9110000}"/>
    <cellStyle name="20% - Accent3 12 6" xfId="36720" xr:uid="{00000000-0005-0000-0000-0000BA110000}"/>
    <cellStyle name="20% - Accent3 12 7" xfId="37605" xr:uid="{00000000-0005-0000-0000-0000BB110000}"/>
    <cellStyle name="20% - Accent3 13" xfId="27484" xr:uid="{00000000-0005-0000-0000-0000BC110000}"/>
    <cellStyle name="20% - Accent3 13 2" xfId="34736" xr:uid="{00000000-0005-0000-0000-0000BD110000}"/>
    <cellStyle name="20% - Accent3 13 3" xfId="35580" xr:uid="{00000000-0005-0000-0000-0000BE110000}"/>
    <cellStyle name="20% - Accent3 13 4" xfId="36455" xr:uid="{00000000-0005-0000-0000-0000BF110000}"/>
    <cellStyle name="20% - Accent3 13 5" xfId="36741" xr:uid="{00000000-0005-0000-0000-0000C0110000}"/>
    <cellStyle name="20% - Accent3 13 6" xfId="37626" xr:uid="{00000000-0005-0000-0000-0000C1110000}"/>
    <cellStyle name="20% - Accent3 14" xfId="33675" xr:uid="{00000000-0005-0000-0000-0000C2110000}"/>
    <cellStyle name="20% - Accent3 14 2" xfId="34926" xr:uid="{00000000-0005-0000-0000-0000C3110000}"/>
    <cellStyle name="20% - Accent3 14 3" xfId="36755" xr:uid="{00000000-0005-0000-0000-0000C4110000}"/>
    <cellStyle name="20% - Accent3 14 4" xfId="37640" xr:uid="{00000000-0005-0000-0000-0000C5110000}"/>
    <cellStyle name="20% - Accent3 15" xfId="34648" xr:uid="{00000000-0005-0000-0000-0000C6110000}"/>
    <cellStyle name="20% - Accent3 15 2" xfId="36480" xr:uid="{00000000-0005-0000-0000-0000C7110000}"/>
    <cellStyle name="20% - Accent3 15 3" xfId="36778" xr:uid="{00000000-0005-0000-0000-0000C8110000}"/>
    <cellStyle name="20% - Accent3 15 4" xfId="37666" xr:uid="{00000000-0005-0000-0000-0000C9110000}"/>
    <cellStyle name="20% - Accent3 16" xfId="35360" xr:uid="{00000000-0005-0000-0000-0000CA110000}"/>
    <cellStyle name="20% - Accent3 16 2" xfId="36498" xr:uid="{00000000-0005-0000-0000-0000CB110000}"/>
    <cellStyle name="20% - Accent3 16 3" xfId="36796" xr:uid="{00000000-0005-0000-0000-0000CC110000}"/>
    <cellStyle name="20% - Accent3 16 4" xfId="37685" xr:uid="{00000000-0005-0000-0000-0000CD110000}"/>
    <cellStyle name="20% - Accent3 17" xfId="35647" xr:uid="{00000000-0005-0000-0000-0000CE110000}"/>
    <cellStyle name="20% - Accent3 17 2" xfId="36815" xr:uid="{00000000-0005-0000-0000-0000CF110000}"/>
    <cellStyle name="20% - Accent3 17 3" xfId="37705" xr:uid="{00000000-0005-0000-0000-0000D0110000}"/>
    <cellStyle name="20% - Accent3 18" xfId="35665" xr:uid="{00000000-0005-0000-0000-0000D1110000}"/>
    <cellStyle name="20% - Accent3 18 2" xfId="36834" xr:uid="{00000000-0005-0000-0000-0000D2110000}"/>
    <cellStyle name="20% - Accent3 18 3" xfId="37724" xr:uid="{00000000-0005-0000-0000-0000D3110000}"/>
    <cellStyle name="20% - Accent3 19" xfId="35684" xr:uid="{00000000-0005-0000-0000-0000D4110000}"/>
    <cellStyle name="20% - Accent3 19 2" xfId="36853" xr:uid="{00000000-0005-0000-0000-0000D5110000}"/>
    <cellStyle name="20% - Accent3 19 3" xfId="37743" xr:uid="{00000000-0005-0000-0000-0000D6110000}"/>
    <cellStyle name="20% - Accent3 2" xfId="83" xr:uid="{00000000-0005-0000-0000-0000D7110000}"/>
    <cellStyle name="20% - Accent3 2 10" xfId="27127" xr:uid="{00000000-0005-0000-0000-0000D8110000}"/>
    <cellStyle name="20% - Accent3 2 10 2" xfId="21598" xr:uid="{00000000-0005-0000-0000-0000D9110000}"/>
    <cellStyle name="20% - Accent3 2 10 3" xfId="37424" xr:uid="{00000000-0005-0000-0000-0000DA110000}"/>
    <cellStyle name="20% - Accent3 2 11" xfId="21644" xr:uid="{00000000-0005-0000-0000-0000DB110000}"/>
    <cellStyle name="20% - Accent3 2 12" xfId="34441" xr:uid="{00000000-0005-0000-0000-0000DC110000}"/>
    <cellStyle name="20% - Accent3 2 13" xfId="34002" xr:uid="{00000000-0005-0000-0000-0000DD110000}"/>
    <cellStyle name="20% - Accent3 2 2" xfId="144" xr:uid="{00000000-0005-0000-0000-0000DE110000}"/>
    <cellStyle name="20% - Accent3 2 2 10" xfId="29549" xr:uid="{00000000-0005-0000-0000-0000DF110000}"/>
    <cellStyle name="20% - Accent3 2 2 11" xfId="34496" xr:uid="{00000000-0005-0000-0000-0000E0110000}"/>
    <cellStyle name="20% - Accent3 2 2 12" xfId="33468" xr:uid="{00000000-0005-0000-0000-0000E1110000}"/>
    <cellStyle name="20% - Accent3 2 2 2" xfId="34317" xr:uid="{00000000-0005-0000-0000-0000E2110000}"/>
    <cellStyle name="20% - Accent3 2 2 2 2" xfId="33462" xr:uid="{00000000-0005-0000-0000-0000E3110000}"/>
    <cellStyle name="20% - Accent3 2 2 2 2 2" xfId="17571" xr:uid="{00000000-0005-0000-0000-0000E4110000}"/>
    <cellStyle name="20% - Accent3 2 2 2 2 2 2" xfId="32863" xr:uid="{00000000-0005-0000-0000-0000E5110000}"/>
    <cellStyle name="20% - Accent3 2 2 2 2 2 2 2" xfId="27686" xr:uid="{00000000-0005-0000-0000-0000E6110000}"/>
    <cellStyle name="20% - Accent3 2 2 2 2 2 2 2 2" xfId="27681" xr:uid="{00000000-0005-0000-0000-0000E7110000}"/>
    <cellStyle name="20% - Accent3 2 2 2 2 2 2 2 2 2" xfId="27679" xr:uid="{00000000-0005-0000-0000-0000E8110000}"/>
    <cellStyle name="20% - Accent3 2 2 2 2 2 2 2 2 2 2" xfId="27678" xr:uid="{00000000-0005-0000-0000-0000E9110000}"/>
    <cellStyle name="20% - Accent3 2 2 2 2 2 2 2 2 2 2 2" xfId="22084" xr:uid="{00000000-0005-0000-0000-0000EA110000}"/>
    <cellStyle name="20% - Accent3 2 2 2 2 2 2 2 2 2 3" xfId="27675" xr:uid="{00000000-0005-0000-0000-0000EB110000}"/>
    <cellStyle name="20% - Accent3 2 2 2 2 2 2 2 2 3" xfId="27674" xr:uid="{00000000-0005-0000-0000-0000EC110000}"/>
    <cellStyle name="20% - Accent3 2 2 2 2 2 2 2 2 3 2" xfId="33240" xr:uid="{00000000-0005-0000-0000-0000ED110000}"/>
    <cellStyle name="20% - Accent3 2 2 2 2 2 2 2 2 4" xfId="27672" xr:uid="{00000000-0005-0000-0000-0000EE110000}"/>
    <cellStyle name="20% - Accent3 2 2 2 2 2 2 2 3" xfId="27667" xr:uid="{00000000-0005-0000-0000-0000EF110000}"/>
    <cellStyle name="20% - Accent3 2 2 2 2 2 2 2 3 2" xfId="27659" xr:uid="{00000000-0005-0000-0000-0000F0110000}"/>
    <cellStyle name="20% - Accent3 2 2 2 2 2 2 2 3 2 2" xfId="27658" xr:uid="{00000000-0005-0000-0000-0000F1110000}"/>
    <cellStyle name="20% - Accent3 2 2 2 2 2 2 2 3 3" xfId="27657" xr:uid="{00000000-0005-0000-0000-0000F2110000}"/>
    <cellStyle name="20% - Accent3 2 2 2 2 2 2 2 4" xfId="27656" xr:uid="{00000000-0005-0000-0000-0000F3110000}"/>
    <cellStyle name="20% - Accent3 2 2 2 2 2 2 2 4 2" xfId="12658" xr:uid="{00000000-0005-0000-0000-0000F4110000}"/>
    <cellStyle name="20% - Accent3 2 2 2 2 2 2 2 5" xfId="21101" xr:uid="{00000000-0005-0000-0000-0000F5110000}"/>
    <cellStyle name="20% - Accent3 2 2 2 2 2 2 3" xfId="32848" xr:uid="{00000000-0005-0000-0000-0000F6110000}"/>
    <cellStyle name="20% - Accent3 2 2 2 2 2 2 3 2" xfId="27770" xr:uid="{00000000-0005-0000-0000-0000F7110000}"/>
    <cellStyle name="20% - Accent3 2 2 2 2 2 2 3 2 2" xfId="27652" xr:uid="{00000000-0005-0000-0000-0000F8110000}"/>
    <cellStyle name="20% - Accent3 2 2 2 2 2 2 3 2 2 2" xfId="27649" xr:uid="{00000000-0005-0000-0000-0000F9110000}"/>
    <cellStyle name="20% - Accent3 2 2 2 2 2 2 3 2 3" xfId="27644" xr:uid="{00000000-0005-0000-0000-0000FA110000}"/>
    <cellStyle name="20% - Accent3 2 2 2 2 2 2 3 3" xfId="28589" xr:uid="{00000000-0005-0000-0000-0000FB110000}"/>
    <cellStyle name="20% - Accent3 2 2 2 2 2 2 3 3 2" xfId="27641" xr:uid="{00000000-0005-0000-0000-0000FC110000}"/>
    <cellStyle name="20% - Accent3 2 2 2 2 2 2 3 4" xfId="28581" xr:uid="{00000000-0005-0000-0000-0000FD110000}"/>
    <cellStyle name="20% - Accent3 2 2 2 2 2 2 4" xfId="19689" xr:uid="{00000000-0005-0000-0000-0000FE110000}"/>
    <cellStyle name="20% - Accent3 2 2 2 2 2 2 4 2" xfId="19284" xr:uid="{00000000-0005-0000-0000-0000FF110000}"/>
    <cellStyle name="20% - Accent3 2 2 2 2 2 2 4 2 2" xfId="23834" xr:uid="{00000000-0005-0000-0000-000000120000}"/>
    <cellStyle name="20% - Accent3 2 2 2 2 2 2 4 3" xfId="28547" xr:uid="{00000000-0005-0000-0000-000001120000}"/>
    <cellStyle name="20% - Accent3 2 2 2 2 2 2 5" xfId="31888" xr:uid="{00000000-0005-0000-0000-000002120000}"/>
    <cellStyle name="20% - Accent3 2 2 2 2 2 2 5 2" xfId="15291" xr:uid="{00000000-0005-0000-0000-000003120000}"/>
    <cellStyle name="20% - Accent3 2 2 2 2 2 2 6" xfId="27633" xr:uid="{00000000-0005-0000-0000-000004120000}"/>
    <cellStyle name="20% - Accent3 2 2 2 2 2 3" xfId="25426" xr:uid="{00000000-0005-0000-0000-000005120000}"/>
    <cellStyle name="20% - Accent3 2 2 2 2 2 3 2" xfId="27628" xr:uid="{00000000-0005-0000-0000-000006120000}"/>
    <cellStyle name="20% - Accent3 2 2 2 2 2 3 2 2" xfId="18718" xr:uid="{00000000-0005-0000-0000-000007120000}"/>
    <cellStyle name="20% - Accent3 2 2 2 2 2 3 2 2 2" xfId="27627" xr:uid="{00000000-0005-0000-0000-000008120000}"/>
    <cellStyle name="20% - Accent3 2 2 2 2 2 3 2 2 2 2" xfId="27708" xr:uid="{00000000-0005-0000-0000-000009120000}"/>
    <cellStyle name="20% - Accent3 2 2 2 2 2 3 2 2 3" xfId="27624" xr:uid="{00000000-0005-0000-0000-00000A120000}"/>
    <cellStyle name="20% - Accent3 2 2 2 2 2 3 2 3" xfId="23536" xr:uid="{00000000-0005-0000-0000-00000B120000}"/>
    <cellStyle name="20% - Accent3 2 2 2 2 2 3 2 3 2" xfId="27616" xr:uid="{00000000-0005-0000-0000-00000C120000}"/>
    <cellStyle name="20% - Accent3 2 2 2 2 2 3 2 4" xfId="20898" xr:uid="{00000000-0005-0000-0000-00000D120000}"/>
    <cellStyle name="20% - Accent3 2 2 2 2 2 3 3" xfId="27608" xr:uid="{00000000-0005-0000-0000-00000E120000}"/>
    <cellStyle name="20% - Accent3 2 2 2 2 2 3 3 2" xfId="28902" xr:uid="{00000000-0005-0000-0000-00000F120000}"/>
    <cellStyle name="20% - Accent3 2 2 2 2 2 3 3 2 2" xfId="27607" xr:uid="{00000000-0005-0000-0000-000010120000}"/>
    <cellStyle name="20% - Accent3 2 2 2 2 2 3 3 3" xfId="20886" xr:uid="{00000000-0005-0000-0000-000011120000}"/>
    <cellStyle name="20% - Accent3 2 2 2 2 2 3 4" xfId="19541" xr:uid="{00000000-0005-0000-0000-000012120000}"/>
    <cellStyle name="20% - Accent3 2 2 2 2 2 3 4 2" xfId="19245" xr:uid="{00000000-0005-0000-0000-000013120000}"/>
    <cellStyle name="20% - Accent3 2 2 2 2 2 3 5" xfId="10902" xr:uid="{00000000-0005-0000-0000-000014120000}"/>
    <cellStyle name="20% - Accent3 2 2 2 2 2 4" xfId="31976" xr:uid="{00000000-0005-0000-0000-000015120000}"/>
    <cellStyle name="20% - Accent3 2 2 2 2 2 4 2" xfId="27597" xr:uid="{00000000-0005-0000-0000-000016120000}"/>
    <cellStyle name="20% - Accent3 2 2 2 2 2 4 2 2" xfId="23527" xr:uid="{00000000-0005-0000-0000-000017120000}"/>
    <cellStyle name="20% - Accent3 2 2 2 2 2 4 2 2 2" xfId="27596" xr:uid="{00000000-0005-0000-0000-000018120000}"/>
    <cellStyle name="20% - Accent3 2 2 2 2 2 4 2 3" xfId="20845" xr:uid="{00000000-0005-0000-0000-000019120000}"/>
    <cellStyle name="20% - Accent3 2 2 2 2 2 4 3" xfId="27592" xr:uid="{00000000-0005-0000-0000-00001A120000}"/>
    <cellStyle name="20% - Accent3 2 2 2 2 2 4 3 2" xfId="20835" xr:uid="{00000000-0005-0000-0000-00001B120000}"/>
    <cellStyle name="20% - Accent3 2 2 2 2 2 4 4" xfId="13579" xr:uid="{00000000-0005-0000-0000-00001C120000}"/>
    <cellStyle name="20% - Accent3 2 2 2 2 2 5" xfId="22021" xr:uid="{00000000-0005-0000-0000-00001D120000}"/>
    <cellStyle name="20% - Accent3 2 2 2 2 2 5 2" xfId="27590" xr:uid="{00000000-0005-0000-0000-00001E120000}"/>
    <cellStyle name="20% - Accent3 2 2 2 2 2 5 2 2" xfId="20809" xr:uid="{00000000-0005-0000-0000-00001F120000}"/>
    <cellStyle name="20% - Accent3 2 2 2 2 2 5 3" xfId="34355" xr:uid="{00000000-0005-0000-0000-000020120000}"/>
    <cellStyle name="20% - Accent3 2 2 2 2 2 6" xfId="27588" xr:uid="{00000000-0005-0000-0000-000021120000}"/>
    <cellStyle name="20% - Accent3 2 2 2 2 2 6 2" xfId="27583" xr:uid="{00000000-0005-0000-0000-000022120000}"/>
    <cellStyle name="20% - Accent3 2 2 2 2 2 7" xfId="27271" xr:uid="{00000000-0005-0000-0000-000023120000}"/>
    <cellStyle name="20% - Accent3 2 2 2 2 3" xfId="32675" xr:uid="{00000000-0005-0000-0000-000024120000}"/>
    <cellStyle name="20% - Accent3 2 2 2 2 3 2" xfId="32765" xr:uid="{00000000-0005-0000-0000-000025120000}"/>
    <cellStyle name="20% - Accent3 2 2 2 2 3 2 2" xfId="19715" xr:uid="{00000000-0005-0000-0000-000026120000}"/>
    <cellStyle name="20% - Accent3 2 2 2 2 3 2 2 2" xfId="27578" xr:uid="{00000000-0005-0000-0000-000027120000}"/>
    <cellStyle name="20% - Accent3 2 2 2 2 3 2 2 2 2" xfId="27576" xr:uid="{00000000-0005-0000-0000-000028120000}"/>
    <cellStyle name="20% - Accent3 2 2 2 2 3 2 2 2 2 2" xfId="28001" xr:uid="{00000000-0005-0000-0000-000029120000}"/>
    <cellStyle name="20% - Accent3 2 2 2 2 3 2 2 2 3" xfId="27575" xr:uid="{00000000-0005-0000-0000-00002A120000}"/>
    <cellStyle name="20% - Accent3 2 2 2 2 3 2 2 3" xfId="27077" xr:uid="{00000000-0005-0000-0000-00002B120000}"/>
    <cellStyle name="20% - Accent3 2 2 2 2 3 2 2 3 2" xfId="27573" xr:uid="{00000000-0005-0000-0000-00002C120000}"/>
    <cellStyle name="20% - Accent3 2 2 2 2 3 2 2 4" xfId="27571" xr:uid="{00000000-0005-0000-0000-00002D120000}"/>
    <cellStyle name="20% - Accent3 2 2 2 2 3 2 3" xfId="19704" xr:uid="{00000000-0005-0000-0000-00002E120000}"/>
    <cellStyle name="20% - Accent3 2 2 2 2 3 2 3 2" xfId="27687" xr:uid="{00000000-0005-0000-0000-00002F120000}"/>
    <cellStyle name="20% - Accent3 2 2 2 2 3 2 3 2 2" xfId="27568" xr:uid="{00000000-0005-0000-0000-000030120000}"/>
    <cellStyle name="20% - Accent3 2 2 2 2 3 2 3 3" xfId="28157" xr:uid="{00000000-0005-0000-0000-000031120000}"/>
    <cellStyle name="20% - Accent3 2 2 2 2 3 2 4" xfId="29062" xr:uid="{00000000-0005-0000-0000-000032120000}"/>
    <cellStyle name="20% - Accent3 2 2 2 2 3 2 4 2" xfId="28144" xr:uid="{00000000-0005-0000-0000-000033120000}"/>
    <cellStyle name="20% - Accent3 2 2 2 2 3 2 5" xfId="27566" xr:uid="{00000000-0005-0000-0000-000034120000}"/>
    <cellStyle name="20% - Accent3 2 2 2 2 3 3" xfId="30740" xr:uid="{00000000-0005-0000-0000-000035120000}"/>
    <cellStyle name="20% - Accent3 2 2 2 2 3 3 2" xfId="21573" xr:uid="{00000000-0005-0000-0000-000036120000}"/>
    <cellStyle name="20% - Accent3 2 2 2 2 3 3 2 2" xfId="26987" xr:uid="{00000000-0005-0000-0000-000037120000}"/>
    <cellStyle name="20% - Accent3 2 2 2 2 3 3 2 2 2" xfId="32068" xr:uid="{00000000-0005-0000-0000-000038120000}"/>
    <cellStyle name="20% - Accent3 2 2 2 2 3 3 2 3" xfId="27181" xr:uid="{00000000-0005-0000-0000-000039120000}"/>
    <cellStyle name="20% - Accent3 2 2 2 2 3 3 3" xfId="19697" xr:uid="{00000000-0005-0000-0000-00003A120000}"/>
    <cellStyle name="20% - Accent3 2 2 2 2 3 3 3 2" xfId="27147" xr:uid="{00000000-0005-0000-0000-00003B120000}"/>
    <cellStyle name="20% - Accent3 2 2 2 2 3 3 4" xfId="25165" xr:uid="{00000000-0005-0000-0000-00003C120000}"/>
    <cellStyle name="20% - Accent3 2 2 2 2 3 4" xfId="33778" xr:uid="{00000000-0005-0000-0000-00003D120000}"/>
    <cellStyle name="20% - Accent3 2 2 2 2 3 4 2" xfId="27565" xr:uid="{00000000-0005-0000-0000-00003E120000}"/>
    <cellStyle name="20% - Accent3 2 2 2 2 3 4 2 2" xfId="24074" xr:uid="{00000000-0005-0000-0000-00003F120000}"/>
    <cellStyle name="20% - Accent3 2 2 2 2 3 4 3" xfId="34203" xr:uid="{00000000-0005-0000-0000-000040120000}"/>
    <cellStyle name="20% - Accent3 2 2 2 2 3 5" xfId="28307" xr:uid="{00000000-0005-0000-0000-000041120000}"/>
    <cellStyle name="20% - Accent3 2 2 2 2 3 5 2" xfId="33601" xr:uid="{00000000-0005-0000-0000-000042120000}"/>
    <cellStyle name="20% - Accent3 2 2 2 2 3 6" xfId="28300" xr:uid="{00000000-0005-0000-0000-000043120000}"/>
    <cellStyle name="20% - Accent3 2 2 2 2 4" xfId="32651" xr:uid="{00000000-0005-0000-0000-000044120000}"/>
    <cellStyle name="20% - Accent3 2 2 2 2 4 2" xfId="23028" xr:uid="{00000000-0005-0000-0000-000045120000}"/>
    <cellStyle name="20% - Accent3 2 2 2 2 4 2 2" xfId="19555" xr:uid="{00000000-0005-0000-0000-000046120000}"/>
    <cellStyle name="20% - Accent3 2 2 2 2 4 2 2 2" xfId="26781" xr:uid="{00000000-0005-0000-0000-000047120000}"/>
    <cellStyle name="20% - Accent3 2 2 2 2 4 2 2 2 2" xfId="27561" xr:uid="{00000000-0005-0000-0000-000048120000}"/>
    <cellStyle name="20% - Accent3 2 2 2 2 4 2 2 3" xfId="27560" xr:uid="{00000000-0005-0000-0000-000049120000}"/>
    <cellStyle name="20% - Accent3 2 2 2 2 4 2 3" xfId="19550" xr:uid="{00000000-0005-0000-0000-00004A120000}"/>
    <cellStyle name="20% - Accent3 2 2 2 2 4 2 3 2" xfId="27972" xr:uid="{00000000-0005-0000-0000-00004B120000}"/>
    <cellStyle name="20% - Accent3 2 2 2 2 4 2 4" xfId="19120" xr:uid="{00000000-0005-0000-0000-00004C120000}"/>
    <cellStyle name="20% - Accent3 2 2 2 2 4 3" xfId="22487" xr:uid="{00000000-0005-0000-0000-00004D120000}"/>
    <cellStyle name="20% - Accent3 2 2 2 2 4 3 2" xfId="19545" xr:uid="{00000000-0005-0000-0000-00004E120000}"/>
    <cellStyle name="20% - Accent3 2 2 2 2 4 3 2 2" xfId="26117" xr:uid="{00000000-0005-0000-0000-00004F120000}"/>
    <cellStyle name="20% - Accent3 2 2 2 2 4 3 3" xfId="27559" xr:uid="{00000000-0005-0000-0000-000050120000}"/>
    <cellStyle name="20% - Accent3 2 2 2 2 4 4" xfId="19603" xr:uid="{00000000-0005-0000-0000-000051120000}"/>
    <cellStyle name="20% - Accent3 2 2 2 2 4 4 2" xfId="27557" xr:uid="{00000000-0005-0000-0000-000052120000}"/>
    <cellStyle name="20% - Accent3 2 2 2 2 4 5" xfId="27750" xr:uid="{00000000-0005-0000-0000-000053120000}"/>
    <cellStyle name="20% - Accent3 2 2 2 2 5" xfId="19499" xr:uid="{00000000-0005-0000-0000-000054120000}"/>
    <cellStyle name="20% - Accent3 2 2 2 2 5 2" xfId="10671" xr:uid="{00000000-0005-0000-0000-000055120000}"/>
    <cellStyle name="20% - Accent3 2 2 2 2 5 2 2" xfId="22899" xr:uid="{00000000-0005-0000-0000-000056120000}"/>
    <cellStyle name="20% - Accent3 2 2 2 2 5 2 2 2" xfId="27553" xr:uid="{00000000-0005-0000-0000-000057120000}"/>
    <cellStyle name="20% - Accent3 2 2 2 2 5 2 3" xfId="25377" xr:uid="{00000000-0005-0000-0000-000058120000}"/>
    <cellStyle name="20% - Accent3 2 2 2 2 5 3" xfId="10667" xr:uid="{00000000-0005-0000-0000-000059120000}"/>
    <cellStyle name="20% - Accent3 2 2 2 2 5 3 2" xfId="28429" xr:uid="{00000000-0005-0000-0000-00005A120000}"/>
    <cellStyle name="20% - Accent3 2 2 2 2 5 4" xfId="10662" xr:uid="{00000000-0005-0000-0000-00005B120000}"/>
    <cellStyle name="20% - Accent3 2 2 2 2 6" xfId="32127" xr:uid="{00000000-0005-0000-0000-00005C120000}"/>
    <cellStyle name="20% - Accent3 2 2 2 2 6 2" xfId="10640" xr:uid="{00000000-0005-0000-0000-00005D120000}"/>
    <cellStyle name="20% - Accent3 2 2 2 2 6 2 2" xfId="25325" xr:uid="{00000000-0005-0000-0000-00005E120000}"/>
    <cellStyle name="20% - Accent3 2 2 2 2 6 3" xfId="10632" xr:uid="{00000000-0005-0000-0000-00005F120000}"/>
    <cellStyle name="20% - Accent3 2 2 2 2 7" xfId="27942" xr:uid="{00000000-0005-0000-0000-000060120000}"/>
    <cellStyle name="20% - Accent3 2 2 2 2 7 2" xfId="10617" xr:uid="{00000000-0005-0000-0000-000061120000}"/>
    <cellStyle name="20% - Accent3 2 2 2 2 8" xfId="27931" xr:uid="{00000000-0005-0000-0000-000062120000}"/>
    <cellStyle name="20% - Accent3 2 2 2 3" xfId="34394" xr:uid="{00000000-0005-0000-0000-000063120000}"/>
    <cellStyle name="20% - Accent3 2 2 2 3 2" xfId="17565" xr:uid="{00000000-0005-0000-0000-000064120000}"/>
    <cellStyle name="20% - Accent3 2 2 2 3 2 2" xfId="32742" xr:uid="{00000000-0005-0000-0000-000065120000}"/>
    <cellStyle name="20% - Accent3 2 2 2 3 2 2 2" xfId="27552" xr:uid="{00000000-0005-0000-0000-000066120000}"/>
    <cellStyle name="20% - Accent3 2 2 2 3 2 2 2 2" xfId="20250" xr:uid="{00000000-0005-0000-0000-000067120000}"/>
    <cellStyle name="20% - Accent3 2 2 2 3 2 2 2 2 2" xfId="32557" xr:uid="{00000000-0005-0000-0000-000068120000}"/>
    <cellStyle name="20% - Accent3 2 2 2 3 2 2 2 2 2 2" xfId="19247" xr:uid="{00000000-0005-0000-0000-000069120000}"/>
    <cellStyle name="20% - Accent3 2 2 2 3 2 2 2 2 3" xfId="30973" xr:uid="{00000000-0005-0000-0000-00006A120000}"/>
    <cellStyle name="20% - Accent3 2 2 2 3 2 2 2 3" xfId="16431" xr:uid="{00000000-0005-0000-0000-00006B120000}"/>
    <cellStyle name="20% - Accent3 2 2 2 3 2 2 2 3 2" xfId="29479" xr:uid="{00000000-0005-0000-0000-00006C120000}"/>
    <cellStyle name="20% - Accent3 2 2 2 3 2 2 2 4" xfId="21882" xr:uid="{00000000-0005-0000-0000-00006D120000}"/>
    <cellStyle name="20% - Accent3 2 2 2 3 2 2 3" xfId="27550" xr:uid="{00000000-0005-0000-0000-00006E120000}"/>
    <cellStyle name="20% - Accent3 2 2 2 3 2 2 3 2" xfId="26312" xr:uid="{00000000-0005-0000-0000-00006F120000}"/>
    <cellStyle name="20% - Accent3 2 2 2 3 2 2 3 2 2" xfId="32542" xr:uid="{00000000-0005-0000-0000-000070120000}"/>
    <cellStyle name="20% - Accent3 2 2 2 3 2 2 3 3" xfId="20156" xr:uid="{00000000-0005-0000-0000-000071120000}"/>
    <cellStyle name="20% - Accent3 2 2 2 3 2 2 4" xfId="18843" xr:uid="{00000000-0005-0000-0000-000072120000}"/>
    <cellStyle name="20% - Accent3 2 2 2 3 2 2 4 2" xfId="18632" xr:uid="{00000000-0005-0000-0000-000073120000}"/>
    <cellStyle name="20% - Accent3 2 2 2 3 2 2 5" xfId="18614" xr:uid="{00000000-0005-0000-0000-000074120000}"/>
    <cellStyle name="20% - Accent3 2 2 2 3 2 3" xfId="32740" xr:uid="{00000000-0005-0000-0000-000075120000}"/>
    <cellStyle name="20% - Accent3 2 2 2 3 2 3 2" xfId="27530" xr:uid="{00000000-0005-0000-0000-000076120000}"/>
    <cellStyle name="20% - Accent3 2 2 2 3 2 3 2 2" xfId="18128" xr:uid="{00000000-0005-0000-0000-000077120000}"/>
    <cellStyle name="20% - Accent3 2 2 2 3 2 3 2 2 2" xfId="32796" xr:uid="{00000000-0005-0000-0000-000078120000}"/>
    <cellStyle name="20% - Accent3 2 2 2 3 2 3 2 3" xfId="18111" xr:uid="{00000000-0005-0000-0000-000079120000}"/>
    <cellStyle name="20% - Accent3 2 2 2 3 2 3 3" xfId="27529" xr:uid="{00000000-0005-0000-0000-00007A120000}"/>
    <cellStyle name="20% - Accent3 2 2 2 3 2 3 3 2" xfId="27470" xr:uid="{00000000-0005-0000-0000-00007B120000}"/>
    <cellStyle name="20% - Accent3 2 2 2 3 2 3 4" xfId="19487" xr:uid="{00000000-0005-0000-0000-00007C120000}"/>
    <cellStyle name="20% - Accent3 2 2 2 3 2 4" xfId="32117" xr:uid="{00000000-0005-0000-0000-00007D120000}"/>
    <cellStyle name="20% - Accent3 2 2 2 3 2 4 2" xfId="27528" xr:uid="{00000000-0005-0000-0000-00007E120000}"/>
    <cellStyle name="20% - Accent3 2 2 2 3 2 4 2 2" xfId="26205" xr:uid="{00000000-0005-0000-0000-00007F120000}"/>
    <cellStyle name="20% - Accent3 2 2 2 3 2 4 3" xfId="27527" xr:uid="{00000000-0005-0000-0000-000080120000}"/>
    <cellStyle name="20% - Accent3 2 2 2 3 2 5" xfId="24650" xr:uid="{00000000-0005-0000-0000-000081120000}"/>
    <cellStyle name="20% - Accent3 2 2 2 3 2 5 2" xfId="27517" xr:uid="{00000000-0005-0000-0000-000082120000}"/>
    <cellStyle name="20% - Accent3 2 2 2 3 2 6" xfId="24648" xr:uid="{00000000-0005-0000-0000-000083120000}"/>
    <cellStyle name="20% - Accent3 2 2 2 3 3" xfId="32004" xr:uid="{00000000-0005-0000-0000-000084120000}"/>
    <cellStyle name="20% - Accent3 2 2 2 3 3 2" xfId="32020" xr:uid="{00000000-0005-0000-0000-000085120000}"/>
    <cellStyle name="20% - Accent3 2 2 2 3 3 2 2" xfId="19317" xr:uid="{00000000-0005-0000-0000-000086120000}"/>
    <cellStyle name="20% - Accent3 2 2 2 3 3 2 2 2" xfId="26028" xr:uid="{00000000-0005-0000-0000-000087120000}"/>
    <cellStyle name="20% - Accent3 2 2 2 3 3 2 2 2 2" xfId="16360" xr:uid="{00000000-0005-0000-0000-000088120000}"/>
    <cellStyle name="20% - Accent3 2 2 2 3 3 2 2 3" xfId="27511" xr:uid="{00000000-0005-0000-0000-000089120000}"/>
    <cellStyle name="20% - Accent3 2 2 2 3 3 2 3" xfId="19311" xr:uid="{00000000-0005-0000-0000-00008A120000}"/>
    <cellStyle name="20% - Accent3 2 2 2 3 3 2 3 2" xfId="27510" xr:uid="{00000000-0005-0000-0000-00008B120000}"/>
    <cellStyle name="20% - Accent3 2 2 2 3 3 2 4" xfId="18646" xr:uid="{00000000-0005-0000-0000-00008C120000}"/>
    <cellStyle name="20% - Accent3 2 2 2 3 3 3" xfId="32729" xr:uid="{00000000-0005-0000-0000-00008D120000}"/>
    <cellStyle name="20% - Accent3 2 2 2 3 3 3 2" xfId="19306" xr:uid="{00000000-0005-0000-0000-00008E120000}"/>
    <cellStyle name="20% - Accent3 2 2 2 3 3 3 2 2" xfId="27507" xr:uid="{00000000-0005-0000-0000-00008F120000}"/>
    <cellStyle name="20% - Accent3 2 2 2 3 3 3 3" xfId="34303" xr:uid="{00000000-0005-0000-0000-000090120000}"/>
    <cellStyle name="20% - Accent3 2 2 2 3 3 4" xfId="27897" xr:uid="{00000000-0005-0000-0000-000091120000}"/>
    <cellStyle name="20% - Accent3 2 2 2 3 3 4 2" xfId="33299" xr:uid="{00000000-0005-0000-0000-000092120000}"/>
    <cellStyle name="20% - Accent3 2 2 2 3 3 5" xfId="24640" xr:uid="{00000000-0005-0000-0000-000093120000}"/>
    <cellStyle name="20% - Accent3 2 2 2 3 4" xfId="32988" xr:uid="{00000000-0005-0000-0000-000094120000}"/>
    <cellStyle name="20% - Accent3 2 2 2 3 4 2" xfId="22065" xr:uid="{00000000-0005-0000-0000-000095120000}"/>
    <cellStyle name="20% - Accent3 2 2 2 3 4 2 2" xfId="25921" xr:uid="{00000000-0005-0000-0000-000096120000}"/>
    <cellStyle name="20% - Accent3 2 2 2 3 4 2 2 2" xfId="27504" xr:uid="{00000000-0005-0000-0000-000097120000}"/>
    <cellStyle name="20% - Accent3 2 2 2 3 4 2 3" xfId="27503" xr:uid="{00000000-0005-0000-0000-000098120000}"/>
    <cellStyle name="20% - Accent3 2 2 2 3 4 3" xfId="19594" xr:uid="{00000000-0005-0000-0000-000099120000}"/>
    <cellStyle name="20% - Accent3 2 2 2 3 4 3 2" xfId="27500" xr:uid="{00000000-0005-0000-0000-00009A120000}"/>
    <cellStyle name="20% - Accent3 2 2 2 3 4 4" xfId="27697" xr:uid="{00000000-0005-0000-0000-00009B120000}"/>
    <cellStyle name="20% - Accent3 2 2 2 3 5" xfId="27680" xr:uid="{00000000-0005-0000-0000-00009C120000}"/>
    <cellStyle name="20% - Accent3 2 2 2 3 5 2" xfId="10603" xr:uid="{00000000-0005-0000-0000-00009D120000}"/>
    <cellStyle name="20% - Accent3 2 2 2 3 5 2 2" xfId="25264" xr:uid="{00000000-0005-0000-0000-00009E120000}"/>
    <cellStyle name="20% - Accent3 2 2 2 3 5 3" xfId="10600" xr:uid="{00000000-0005-0000-0000-00009F120000}"/>
    <cellStyle name="20% - Accent3 2 2 2 3 6" xfId="27666" xr:uid="{00000000-0005-0000-0000-0000A0120000}"/>
    <cellStyle name="20% - Accent3 2 2 2 3 6 2" xfId="10590" xr:uid="{00000000-0005-0000-0000-0000A1120000}"/>
    <cellStyle name="20% - Accent3 2 2 2 3 7" xfId="16502" xr:uid="{00000000-0005-0000-0000-0000A2120000}"/>
    <cellStyle name="20% - Accent3 2 2 2 4" xfId="22875" xr:uid="{00000000-0005-0000-0000-0000A3120000}"/>
    <cellStyle name="20% - Accent3 2 2 2 4 2" xfId="28528" xr:uid="{00000000-0005-0000-0000-0000A4120000}"/>
    <cellStyle name="20% - Accent3 2 2 2 4 2 2" xfId="32044" xr:uid="{00000000-0005-0000-0000-0000A5120000}"/>
    <cellStyle name="20% - Accent3 2 2 2 4 2 2 2" xfId="27497" xr:uid="{00000000-0005-0000-0000-0000A6120000}"/>
    <cellStyle name="20% - Accent3 2 2 2 4 2 2 2 2" xfId="25721" xr:uid="{00000000-0005-0000-0000-0000A7120000}"/>
    <cellStyle name="20% - Accent3 2 2 2 4 2 2 2 2 2" xfId="27493" xr:uid="{00000000-0005-0000-0000-0000A8120000}"/>
    <cellStyle name="20% - Accent3 2 2 2 4 2 2 2 3" xfId="26003" xr:uid="{00000000-0005-0000-0000-0000A9120000}"/>
    <cellStyle name="20% - Accent3 2 2 2 4 2 2 3" xfId="29073" xr:uid="{00000000-0005-0000-0000-0000AA120000}"/>
    <cellStyle name="20% - Accent3 2 2 2 4 2 2 3 2" xfId="27496" xr:uid="{00000000-0005-0000-0000-0000AB120000}"/>
    <cellStyle name="20% - Accent3 2 2 2 4 2 2 4" xfId="29063" xr:uid="{00000000-0005-0000-0000-0000AC120000}"/>
    <cellStyle name="20% - Accent3 2 2 2 4 2 3" xfId="30750" xr:uid="{00000000-0005-0000-0000-0000AD120000}"/>
    <cellStyle name="20% - Accent3 2 2 2 4 2 3 2" xfId="14396" xr:uid="{00000000-0005-0000-0000-0000AE120000}"/>
    <cellStyle name="20% - Accent3 2 2 2 4 2 3 2 2" xfId="27491" xr:uid="{00000000-0005-0000-0000-0000AF120000}"/>
    <cellStyle name="20% - Accent3 2 2 2 4 2 3 3" xfId="29050" xr:uid="{00000000-0005-0000-0000-0000B0120000}"/>
    <cellStyle name="20% - Accent3 2 2 2 4 2 4" xfId="27481" xr:uid="{00000000-0005-0000-0000-0000B1120000}"/>
    <cellStyle name="20% - Accent3 2 2 2 4 2 4 2" xfId="27478" xr:uid="{00000000-0005-0000-0000-0000B2120000}"/>
    <cellStyle name="20% - Accent3 2 2 2 4 2 5" xfId="24597" xr:uid="{00000000-0005-0000-0000-0000B3120000}"/>
    <cellStyle name="20% - Accent3 2 2 2 4 3" xfId="18797" xr:uid="{00000000-0005-0000-0000-0000B4120000}"/>
    <cellStyle name="20% - Accent3 2 2 2 4 3 2" xfId="32007" xr:uid="{00000000-0005-0000-0000-0000B5120000}"/>
    <cellStyle name="20% - Accent3 2 2 2 4 3 2 2" xfId="19127" xr:uid="{00000000-0005-0000-0000-0000B6120000}"/>
    <cellStyle name="20% - Accent3 2 2 2 4 3 2 2 2" xfId="27475" xr:uid="{00000000-0005-0000-0000-0000B7120000}"/>
    <cellStyle name="20% - Accent3 2 2 2 4 3 2 3" xfId="28938" xr:uid="{00000000-0005-0000-0000-0000B8120000}"/>
    <cellStyle name="20% - Accent3 2 2 2 4 3 3" xfId="27809" xr:uid="{00000000-0005-0000-0000-0000B9120000}"/>
    <cellStyle name="20% - Accent3 2 2 2 4 3 3 2" xfId="27473" xr:uid="{00000000-0005-0000-0000-0000BA120000}"/>
    <cellStyle name="20% - Accent3 2 2 2 4 3 4" xfId="27801" xr:uid="{00000000-0005-0000-0000-0000BB120000}"/>
    <cellStyle name="20% - Accent3 2 2 2 4 4" xfId="29519" xr:uid="{00000000-0005-0000-0000-0000BC120000}"/>
    <cellStyle name="20% - Accent3 2 2 2 4 4 2" xfId="22054" xr:uid="{00000000-0005-0000-0000-0000BD120000}"/>
    <cellStyle name="20% - Accent3 2 2 2 4 4 2 2" xfId="34386" xr:uid="{00000000-0005-0000-0000-0000BE120000}"/>
    <cellStyle name="20% - Accent3 2 2 2 4 4 3" xfId="27785" xr:uid="{00000000-0005-0000-0000-0000BF120000}"/>
    <cellStyle name="20% - Accent3 2 2 2 4 5" xfId="27772" xr:uid="{00000000-0005-0000-0000-0000C0120000}"/>
    <cellStyle name="20% - Accent3 2 2 2 4 5 2" xfId="10581" xr:uid="{00000000-0005-0000-0000-0000C1120000}"/>
    <cellStyle name="20% - Accent3 2 2 2 4 6" xfId="28588" xr:uid="{00000000-0005-0000-0000-0000C2120000}"/>
    <cellStyle name="20% - Accent3 2 2 2 5" xfId="27492" xr:uid="{00000000-0005-0000-0000-0000C3120000}"/>
    <cellStyle name="20% - Accent3 2 2 2 5 2" xfId="21179" xr:uid="{00000000-0005-0000-0000-0000C4120000}"/>
    <cellStyle name="20% - Accent3 2 2 2 5 2 2" xfId="29772" xr:uid="{00000000-0005-0000-0000-0000C5120000}"/>
    <cellStyle name="20% - Accent3 2 2 2 5 2 2 2" xfId="34256" xr:uid="{00000000-0005-0000-0000-0000C6120000}"/>
    <cellStyle name="20% - Accent3 2 2 2 5 2 2 2 2" xfId="27472" xr:uid="{00000000-0005-0000-0000-0000C7120000}"/>
    <cellStyle name="20% - Accent3 2 2 2 5 2 2 3" xfId="28712" xr:uid="{00000000-0005-0000-0000-0000C8120000}"/>
    <cellStyle name="20% - Accent3 2 2 2 5 2 3" xfId="27469" xr:uid="{00000000-0005-0000-0000-0000C9120000}"/>
    <cellStyle name="20% - Accent3 2 2 2 5 2 3 2" xfId="27467" xr:uid="{00000000-0005-0000-0000-0000CA120000}"/>
    <cellStyle name="20% - Accent3 2 2 2 5 2 4" xfId="27466" xr:uid="{00000000-0005-0000-0000-0000CB120000}"/>
    <cellStyle name="20% - Accent3 2 2 2 5 3" xfId="32432" xr:uid="{00000000-0005-0000-0000-0000CC120000}"/>
    <cellStyle name="20% - Accent3 2 2 2 5 3 2" xfId="27747" xr:uid="{00000000-0005-0000-0000-0000CD120000}"/>
    <cellStyle name="20% - Accent3 2 2 2 5 3 2 2" xfId="17750" xr:uid="{00000000-0005-0000-0000-0000CE120000}"/>
    <cellStyle name="20% - Accent3 2 2 2 5 3 3" xfId="27746" xr:uid="{00000000-0005-0000-0000-0000CF120000}"/>
    <cellStyle name="20% - Accent3 2 2 2 5 4" xfId="8553" xr:uid="{00000000-0005-0000-0000-0000D0120000}"/>
    <cellStyle name="20% - Accent3 2 2 2 5 4 2" xfId="33051" xr:uid="{00000000-0005-0000-0000-0000D1120000}"/>
    <cellStyle name="20% - Accent3 2 2 2 5 5" xfId="8547" xr:uid="{00000000-0005-0000-0000-0000D2120000}"/>
    <cellStyle name="20% - Accent3 2 2 2 6" xfId="30927" xr:uid="{00000000-0005-0000-0000-0000D3120000}"/>
    <cellStyle name="20% - Accent3 2 2 2 6 2" xfId="34312" xr:uid="{00000000-0005-0000-0000-0000D4120000}"/>
    <cellStyle name="20% - Accent3 2 2 2 6 2 2" xfId="27460" xr:uid="{00000000-0005-0000-0000-0000D5120000}"/>
    <cellStyle name="20% - Accent3 2 2 2 6 2 2 2" xfId="27458" xr:uid="{00000000-0005-0000-0000-0000D6120000}"/>
    <cellStyle name="20% - Accent3 2 2 2 6 2 3" xfId="17222" xr:uid="{00000000-0005-0000-0000-0000D7120000}"/>
    <cellStyle name="20% - Accent3 2 2 2 6 3" xfId="27723" xr:uid="{00000000-0005-0000-0000-0000D8120000}"/>
    <cellStyle name="20% - Accent3 2 2 2 6 3 2" xfId="17066" xr:uid="{00000000-0005-0000-0000-0000D9120000}"/>
    <cellStyle name="20% - Accent3 2 2 2 6 4" xfId="18694" xr:uid="{00000000-0005-0000-0000-0000DA120000}"/>
    <cellStyle name="20% - Accent3 2 2 2 7" xfId="31008" xr:uid="{00000000-0005-0000-0000-0000DB120000}"/>
    <cellStyle name="20% - Accent3 2 2 2 7 2" xfId="11109" xr:uid="{00000000-0005-0000-0000-0000DC120000}"/>
    <cellStyle name="20% - Accent3 2 2 2 7 2 2" xfId="16462" xr:uid="{00000000-0005-0000-0000-0000DD120000}"/>
    <cellStyle name="20% - Accent3 2 2 2 7 3" xfId="27445" xr:uid="{00000000-0005-0000-0000-0000DE120000}"/>
    <cellStyle name="20% - Accent3 2 2 2 8" xfId="27443" xr:uid="{00000000-0005-0000-0000-0000DF120000}"/>
    <cellStyle name="20% - Accent3 2 2 2 8 2" xfId="27442" xr:uid="{00000000-0005-0000-0000-0000E0120000}"/>
    <cellStyle name="20% - Accent3 2 2 2 9" xfId="33822" xr:uid="{00000000-0005-0000-0000-0000E1120000}"/>
    <cellStyle name="20% - Accent3 2 2 3" xfId="17653" xr:uid="{00000000-0005-0000-0000-0000E2120000}"/>
    <cellStyle name="20% - Accent3 2 2 3 2" xfId="33824" xr:uid="{00000000-0005-0000-0000-0000E3120000}"/>
    <cellStyle name="20% - Accent3 2 2 3 2 2" xfId="17546" xr:uid="{00000000-0005-0000-0000-0000E4120000}"/>
    <cellStyle name="20% - Accent3 2 2 3 2 2 2" xfId="24996" xr:uid="{00000000-0005-0000-0000-0000E5120000}"/>
    <cellStyle name="20% - Accent3 2 2 3 2 2 2 2" xfId="27438" xr:uid="{00000000-0005-0000-0000-0000E6120000}"/>
    <cellStyle name="20% - Accent3 2 2 3 2 2 2 2 2" xfId="25098" xr:uid="{00000000-0005-0000-0000-0000E7120000}"/>
    <cellStyle name="20% - Accent3 2 2 3 2 2 2 2 2 2" xfId="18284" xr:uid="{00000000-0005-0000-0000-0000E8120000}"/>
    <cellStyle name="20% - Accent3 2 2 3 2 2 2 2 2 2 2" xfId="27437" xr:uid="{00000000-0005-0000-0000-0000E9120000}"/>
    <cellStyle name="20% - Accent3 2 2 3 2 2 2 2 2 3" xfId="18136" xr:uid="{00000000-0005-0000-0000-0000EA120000}"/>
    <cellStyle name="20% - Accent3 2 2 3 2 2 2 2 3" xfId="29916" xr:uid="{00000000-0005-0000-0000-0000EB120000}"/>
    <cellStyle name="20% - Accent3 2 2 3 2 2 2 2 3 2" xfId="33102" xr:uid="{00000000-0005-0000-0000-0000EC120000}"/>
    <cellStyle name="20% - Accent3 2 2 3 2 2 2 2 4" xfId="19911" xr:uid="{00000000-0005-0000-0000-0000ED120000}"/>
    <cellStyle name="20% - Accent3 2 2 3 2 2 2 3" xfId="27435" xr:uid="{00000000-0005-0000-0000-0000EE120000}"/>
    <cellStyle name="20% - Accent3 2 2 3 2 2 2 3 2" xfId="29594" xr:uid="{00000000-0005-0000-0000-0000EF120000}"/>
    <cellStyle name="20% - Accent3 2 2 3 2 2 2 3 2 2" xfId="33719" xr:uid="{00000000-0005-0000-0000-0000F0120000}"/>
    <cellStyle name="20% - Accent3 2 2 3 2 2 2 3 3" xfId="24773" xr:uid="{00000000-0005-0000-0000-0000F1120000}"/>
    <cellStyle name="20% - Accent3 2 2 3 2 2 2 4" xfId="31118" xr:uid="{00000000-0005-0000-0000-0000F2120000}"/>
    <cellStyle name="20% - Accent3 2 2 3 2 2 2 4 2" xfId="33183" xr:uid="{00000000-0005-0000-0000-0000F3120000}"/>
    <cellStyle name="20% - Accent3 2 2 3 2 2 2 5" xfId="27434" xr:uid="{00000000-0005-0000-0000-0000F4120000}"/>
    <cellStyle name="20% - Accent3 2 2 3 2 2 3" xfId="31596" xr:uid="{00000000-0005-0000-0000-0000F5120000}"/>
    <cellStyle name="20% - Accent3 2 2 3 2 2 3 2" xfId="32539" xr:uid="{00000000-0005-0000-0000-0000F6120000}"/>
    <cellStyle name="20% - Accent3 2 2 3 2 2 3 2 2" xfId="21267" xr:uid="{00000000-0005-0000-0000-0000F7120000}"/>
    <cellStyle name="20% - Accent3 2 2 3 2 2 3 2 2 2" xfId="34029" xr:uid="{00000000-0005-0000-0000-0000F8120000}"/>
    <cellStyle name="20% - Accent3 2 2 3 2 2 3 2 3" xfId="24594" xr:uid="{00000000-0005-0000-0000-0000F9120000}"/>
    <cellStyle name="20% - Accent3 2 2 3 2 2 3 3" xfId="31215" xr:uid="{00000000-0005-0000-0000-0000FA120000}"/>
    <cellStyle name="20% - Accent3 2 2 3 2 2 3 3 2" xfId="24565" xr:uid="{00000000-0005-0000-0000-0000FB120000}"/>
    <cellStyle name="20% - Accent3 2 2 3 2 2 3 4" xfId="27432" xr:uid="{00000000-0005-0000-0000-0000FC120000}"/>
    <cellStyle name="20% - Accent3 2 2 3 2 2 4" xfId="31591" xr:uid="{00000000-0005-0000-0000-0000FD120000}"/>
    <cellStyle name="20% - Accent3 2 2 3 2 2 4 2" xfId="31207" xr:uid="{00000000-0005-0000-0000-0000FE120000}"/>
    <cellStyle name="20% - Accent3 2 2 3 2 2 4 2 2" xfId="28022" xr:uid="{00000000-0005-0000-0000-0000FF120000}"/>
    <cellStyle name="20% - Accent3 2 2 3 2 2 4 3" xfId="27428" xr:uid="{00000000-0005-0000-0000-000000130000}"/>
    <cellStyle name="20% - Accent3 2 2 3 2 2 5" xfId="26776" xr:uid="{00000000-0005-0000-0000-000001130000}"/>
    <cellStyle name="20% - Accent3 2 2 3 2 2 5 2" xfId="27424" xr:uid="{00000000-0005-0000-0000-000002130000}"/>
    <cellStyle name="20% - Accent3 2 2 3 2 2 6" xfId="26561" xr:uid="{00000000-0005-0000-0000-000003130000}"/>
    <cellStyle name="20% - Accent3 2 2 3 2 3" xfId="25004" xr:uid="{00000000-0005-0000-0000-000004130000}"/>
    <cellStyle name="20% - Accent3 2 2 3 2 3 2" xfId="33728" xr:uid="{00000000-0005-0000-0000-000005130000}"/>
    <cellStyle name="20% - Accent3 2 2 3 2 3 2 2" xfId="18856" xr:uid="{00000000-0005-0000-0000-000006130000}"/>
    <cellStyle name="20% - Accent3 2 2 3 2 3 2 2 2" xfId="22244" xr:uid="{00000000-0005-0000-0000-000007130000}"/>
    <cellStyle name="20% - Accent3 2 2 3 2 3 2 2 2 2" xfId="34322" xr:uid="{00000000-0005-0000-0000-000008130000}"/>
    <cellStyle name="20% - Accent3 2 2 3 2 3 2 2 3" xfId="24223" xr:uid="{00000000-0005-0000-0000-000009130000}"/>
    <cellStyle name="20% - Accent3 2 2 3 2 3 2 3" xfId="18852" xr:uid="{00000000-0005-0000-0000-00000A130000}"/>
    <cellStyle name="20% - Accent3 2 2 3 2 3 2 3 2" xfId="24184" xr:uid="{00000000-0005-0000-0000-00000B130000}"/>
    <cellStyle name="20% - Accent3 2 2 3 2 3 2 4" xfId="27411" xr:uid="{00000000-0005-0000-0000-00000C130000}"/>
    <cellStyle name="20% - Accent3 2 2 3 2 3 3" xfId="32683" xr:uid="{00000000-0005-0000-0000-00000D130000}"/>
    <cellStyle name="20% - Accent3 2 2 3 2 3 3 2" xfId="18849" xr:uid="{00000000-0005-0000-0000-00000E130000}"/>
    <cellStyle name="20% - Accent3 2 2 3 2 3 3 2 2" xfId="24112" xr:uid="{00000000-0005-0000-0000-00000F130000}"/>
    <cellStyle name="20% - Accent3 2 2 3 2 3 3 3" xfId="25200" xr:uid="{00000000-0005-0000-0000-000010130000}"/>
    <cellStyle name="20% - Accent3 2 2 3 2 3 4" xfId="27406" xr:uid="{00000000-0005-0000-0000-000011130000}"/>
    <cellStyle name="20% - Accent3 2 2 3 2 3 4 2" xfId="27405" xr:uid="{00000000-0005-0000-0000-000012130000}"/>
    <cellStyle name="20% - Accent3 2 2 3 2 3 5" xfId="28189" xr:uid="{00000000-0005-0000-0000-000013130000}"/>
    <cellStyle name="20% - Accent3 2 2 3 2 4" xfId="24987" xr:uid="{00000000-0005-0000-0000-000014130000}"/>
    <cellStyle name="20% - Accent3 2 2 3 2 4 2" xfId="25648" xr:uid="{00000000-0005-0000-0000-000015130000}"/>
    <cellStyle name="20% - Accent3 2 2 3 2 4 2 2" xfId="28403" xr:uid="{00000000-0005-0000-0000-000016130000}"/>
    <cellStyle name="20% - Accent3 2 2 3 2 4 2 2 2" xfId="23951" xr:uid="{00000000-0005-0000-0000-000017130000}"/>
    <cellStyle name="20% - Accent3 2 2 3 2 4 2 3" xfId="27400" xr:uid="{00000000-0005-0000-0000-000018130000}"/>
    <cellStyle name="20% - Accent3 2 2 3 2 4 3" xfId="19934" xr:uid="{00000000-0005-0000-0000-000019130000}"/>
    <cellStyle name="20% - Accent3 2 2 3 2 4 3 2" xfId="27397" xr:uid="{00000000-0005-0000-0000-00001A130000}"/>
    <cellStyle name="20% - Accent3 2 2 3 2 4 4" xfId="30693" xr:uid="{00000000-0005-0000-0000-00001B130000}"/>
    <cellStyle name="20% - Accent3 2 2 3 2 5" xfId="17189" xr:uid="{00000000-0005-0000-0000-00001C130000}"/>
    <cellStyle name="20% - Accent3 2 2 3 2 5 2" xfId="25622" xr:uid="{00000000-0005-0000-0000-00001D130000}"/>
    <cellStyle name="20% - Accent3 2 2 3 2 5 2 2" xfId="32903" xr:uid="{00000000-0005-0000-0000-00001E130000}"/>
    <cellStyle name="20% - Accent3 2 2 3 2 5 3" xfId="10421" xr:uid="{00000000-0005-0000-0000-00001F130000}"/>
    <cellStyle name="20% - Accent3 2 2 3 2 6" xfId="27451" xr:uid="{00000000-0005-0000-0000-000020130000}"/>
    <cellStyle name="20% - Accent3 2 2 3 2 6 2" xfId="10414" xr:uid="{00000000-0005-0000-0000-000021130000}"/>
    <cellStyle name="20% - Accent3 2 2 3 2 7" xfId="27388" xr:uid="{00000000-0005-0000-0000-000022130000}"/>
    <cellStyle name="20% - Accent3 2 2 3 3" xfId="21545" xr:uid="{00000000-0005-0000-0000-000023130000}"/>
    <cellStyle name="20% - Accent3 2 2 3 3 2" xfId="24959" xr:uid="{00000000-0005-0000-0000-000024130000}"/>
    <cellStyle name="20% - Accent3 2 2 3 3 2 2" xfId="31552" xr:uid="{00000000-0005-0000-0000-000025130000}"/>
    <cellStyle name="20% - Accent3 2 2 3 3 2 2 2" xfId="27380" xr:uid="{00000000-0005-0000-0000-000026130000}"/>
    <cellStyle name="20% - Accent3 2 2 3 3 2 2 2 2" xfId="27369" xr:uid="{00000000-0005-0000-0000-000027130000}"/>
    <cellStyle name="20% - Accent3 2 2 3 3 2 2 2 2 2" xfId="10729" xr:uid="{00000000-0005-0000-0000-000028130000}"/>
    <cellStyle name="20% - Accent3 2 2 3 3 2 2 2 3" xfId="16924" xr:uid="{00000000-0005-0000-0000-000029130000}"/>
    <cellStyle name="20% - Accent3 2 2 3 3 2 2 3" xfId="27364" xr:uid="{00000000-0005-0000-0000-00002A130000}"/>
    <cellStyle name="20% - Accent3 2 2 3 3 2 2 3 2" xfId="23501" xr:uid="{00000000-0005-0000-0000-00002B130000}"/>
    <cellStyle name="20% - Accent3 2 2 3 3 2 2 4" xfId="27362" xr:uid="{00000000-0005-0000-0000-00002C130000}"/>
    <cellStyle name="20% - Accent3 2 2 3 3 2 3" xfId="31550" xr:uid="{00000000-0005-0000-0000-00002D130000}"/>
    <cellStyle name="20% - Accent3 2 2 3 3 2 3 2" xfId="33992" xr:uid="{00000000-0005-0000-0000-00002E130000}"/>
    <cellStyle name="20% - Accent3 2 2 3 3 2 3 2 2" xfId="22273" xr:uid="{00000000-0005-0000-0000-00002F130000}"/>
    <cellStyle name="20% - Accent3 2 2 3 3 2 3 3" xfId="27359" xr:uid="{00000000-0005-0000-0000-000030130000}"/>
    <cellStyle name="20% - Accent3 2 2 3 3 2 4" xfId="27357" xr:uid="{00000000-0005-0000-0000-000031130000}"/>
    <cellStyle name="20% - Accent3 2 2 3 3 2 4 2" xfId="32596" xr:uid="{00000000-0005-0000-0000-000032130000}"/>
    <cellStyle name="20% - Accent3 2 2 3 3 2 5" xfId="26686" xr:uid="{00000000-0005-0000-0000-000033130000}"/>
    <cellStyle name="20% - Accent3 2 2 3 3 3" xfId="24944" xr:uid="{00000000-0005-0000-0000-000034130000}"/>
    <cellStyle name="20% - Accent3 2 2 3 3 3 2" xfId="32649" xr:uid="{00000000-0005-0000-0000-000035130000}"/>
    <cellStyle name="20% - Accent3 2 2 3 3 3 2 2" xfId="18651" xr:uid="{00000000-0005-0000-0000-000036130000}"/>
    <cellStyle name="20% - Accent3 2 2 3 3 3 2 2 2" xfId="27353" xr:uid="{00000000-0005-0000-0000-000037130000}"/>
    <cellStyle name="20% - Accent3 2 2 3 3 3 2 3" xfId="27351" xr:uid="{00000000-0005-0000-0000-000038130000}"/>
    <cellStyle name="20% - Accent3 2 2 3 3 3 3" xfId="27350" xr:uid="{00000000-0005-0000-0000-000039130000}"/>
    <cellStyle name="20% - Accent3 2 2 3 3 3 3 2" xfId="27345" xr:uid="{00000000-0005-0000-0000-00003A130000}"/>
    <cellStyle name="20% - Accent3 2 2 3 3 3 4" xfId="24809" xr:uid="{00000000-0005-0000-0000-00003B130000}"/>
    <cellStyle name="20% - Accent3 2 2 3 3 4" xfId="24936" xr:uid="{00000000-0005-0000-0000-00003C130000}"/>
    <cellStyle name="20% - Accent3 2 2 3 3 4 2" xfId="22045" xr:uid="{00000000-0005-0000-0000-00003D130000}"/>
    <cellStyle name="20% - Accent3 2 2 3 3 4 2 2" xfId="27340" xr:uid="{00000000-0005-0000-0000-00003E130000}"/>
    <cellStyle name="20% - Accent3 2 2 3 3 4 3" xfId="27338" xr:uid="{00000000-0005-0000-0000-00003F130000}"/>
    <cellStyle name="20% - Accent3 2 2 3 3 5" xfId="23540" xr:uid="{00000000-0005-0000-0000-000040130000}"/>
    <cellStyle name="20% - Accent3 2 2 3 3 5 2" xfId="10404" xr:uid="{00000000-0005-0000-0000-000041130000}"/>
    <cellStyle name="20% - Accent3 2 2 3 3 6" xfId="23535" xr:uid="{00000000-0005-0000-0000-000042130000}"/>
    <cellStyle name="20% - Accent3 2 2 3 4" xfId="30914" xr:uid="{00000000-0005-0000-0000-000043130000}"/>
    <cellStyle name="20% - Accent3 2 2 3 4 2" xfId="18788" xr:uid="{00000000-0005-0000-0000-000044130000}"/>
    <cellStyle name="20% - Accent3 2 2 3 4 2 2" xfId="31536" xr:uid="{00000000-0005-0000-0000-000045130000}"/>
    <cellStyle name="20% - Accent3 2 2 3 4 2 2 2" xfId="27332" xr:uid="{00000000-0005-0000-0000-000046130000}"/>
    <cellStyle name="20% - Accent3 2 2 3 4 2 2 2 2" xfId="22852" xr:uid="{00000000-0005-0000-0000-000047130000}"/>
    <cellStyle name="20% - Accent3 2 2 3 4 2 2 3" xfId="19539" xr:uid="{00000000-0005-0000-0000-000048130000}"/>
    <cellStyle name="20% - Accent3 2 2 3 4 2 3" xfId="27330" xr:uid="{00000000-0005-0000-0000-000049130000}"/>
    <cellStyle name="20% - Accent3 2 2 3 4 2 3 2" xfId="27327" xr:uid="{00000000-0005-0000-0000-00004A130000}"/>
    <cellStyle name="20% - Accent3 2 2 3 4 2 4" xfId="33433" xr:uid="{00000000-0005-0000-0000-00004B130000}"/>
    <cellStyle name="20% - Accent3 2 2 3 4 3" xfId="12814" xr:uid="{00000000-0005-0000-0000-00004C130000}"/>
    <cellStyle name="20% - Accent3 2 2 3 4 3 2" xfId="27326" xr:uid="{00000000-0005-0000-0000-00004D130000}"/>
    <cellStyle name="20% - Accent3 2 2 3 4 3 2 2" xfId="33143" xr:uid="{00000000-0005-0000-0000-00004E130000}"/>
    <cellStyle name="20% - Accent3 2 2 3 4 3 3" xfId="27322" xr:uid="{00000000-0005-0000-0000-00004F130000}"/>
    <cellStyle name="20% - Accent3 2 2 3 4 4" xfId="29031" xr:uid="{00000000-0005-0000-0000-000050130000}"/>
    <cellStyle name="20% - Accent3 2 2 3 4 4 2" xfId="26358" xr:uid="{00000000-0005-0000-0000-000051130000}"/>
    <cellStyle name="20% - Accent3 2 2 3 4 5" xfId="28904" xr:uid="{00000000-0005-0000-0000-000052130000}"/>
    <cellStyle name="20% - Accent3 2 2 3 5" xfId="30900" xr:uid="{00000000-0005-0000-0000-000053130000}"/>
    <cellStyle name="20% - Accent3 2 2 3 5 2" xfId="24885" xr:uid="{00000000-0005-0000-0000-000054130000}"/>
    <cellStyle name="20% - Accent3 2 2 3 5 2 2" xfId="27312" xr:uid="{00000000-0005-0000-0000-000055130000}"/>
    <cellStyle name="20% - Accent3 2 2 3 5 2 2 2" xfId="33523" xr:uid="{00000000-0005-0000-0000-000056130000}"/>
    <cellStyle name="20% - Accent3 2 2 3 5 2 3" xfId="27311" xr:uid="{00000000-0005-0000-0000-000057130000}"/>
    <cellStyle name="20% - Accent3 2 2 3 5 3" xfId="27310" xr:uid="{00000000-0005-0000-0000-000058130000}"/>
    <cellStyle name="20% - Accent3 2 2 3 5 3 2" xfId="27302" xr:uid="{00000000-0005-0000-0000-000059130000}"/>
    <cellStyle name="20% - Accent3 2 2 3 5 4" xfId="8535" xr:uid="{00000000-0005-0000-0000-00005A130000}"/>
    <cellStyle name="20% - Accent3 2 2 3 6" xfId="27296" xr:uid="{00000000-0005-0000-0000-00005B130000}"/>
    <cellStyle name="20% - Accent3 2 2 3 6 2" xfId="27294" xr:uid="{00000000-0005-0000-0000-00005C130000}"/>
    <cellStyle name="20% - Accent3 2 2 3 6 2 2" xfId="15067" xr:uid="{00000000-0005-0000-0000-00005D130000}"/>
    <cellStyle name="20% - Accent3 2 2 3 6 3" xfId="27291" xr:uid="{00000000-0005-0000-0000-00005E130000}"/>
    <cellStyle name="20% - Accent3 2 2 3 7" xfId="27285" xr:uid="{00000000-0005-0000-0000-00005F130000}"/>
    <cellStyle name="20% - Accent3 2 2 3 7 2" xfId="27283" xr:uid="{00000000-0005-0000-0000-000060130000}"/>
    <cellStyle name="20% - Accent3 2 2 3 8" xfId="25116" xr:uid="{00000000-0005-0000-0000-000061130000}"/>
    <cellStyle name="20% - Accent3 2 2 4" xfId="29042" xr:uid="{00000000-0005-0000-0000-000062130000}"/>
    <cellStyle name="20% - Accent3 2 2 4 2" xfId="29836" xr:uid="{00000000-0005-0000-0000-000063130000}"/>
    <cellStyle name="20% - Accent3 2 2 4 2 2" xfId="24878" xr:uid="{00000000-0005-0000-0000-000064130000}"/>
    <cellStyle name="20% - Accent3 2 2 4 2 2 2" xfId="30579" xr:uid="{00000000-0005-0000-0000-000065130000}"/>
    <cellStyle name="20% - Accent3 2 2 4 2 2 2 2" xfId="27278" xr:uid="{00000000-0005-0000-0000-000066130000}"/>
    <cellStyle name="20% - Accent3 2 2 4 2 2 2 2 2" xfId="28418" xr:uid="{00000000-0005-0000-0000-000067130000}"/>
    <cellStyle name="20% - Accent3 2 2 4 2 2 2 2 2 2" xfId="27344" xr:uid="{00000000-0005-0000-0000-000068130000}"/>
    <cellStyle name="20% - Accent3 2 2 4 2 2 2 2 3" xfId="21987" xr:uid="{00000000-0005-0000-0000-000069130000}"/>
    <cellStyle name="20% - Accent3 2 2 4 2 2 2 3" xfId="27277" xr:uid="{00000000-0005-0000-0000-00006A130000}"/>
    <cellStyle name="20% - Accent3 2 2 4 2 2 2 3 2" xfId="21962" xr:uid="{00000000-0005-0000-0000-00006B130000}"/>
    <cellStyle name="20% - Accent3 2 2 4 2 2 2 4" xfId="34212" xr:uid="{00000000-0005-0000-0000-00006C130000}"/>
    <cellStyle name="20% - Accent3 2 2 4 2 2 3" xfId="31360" xr:uid="{00000000-0005-0000-0000-00006D130000}"/>
    <cellStyle name="20% - Accent3 2 2 4 2 2 3 2" xfId="30124" xr:uid="{00000000-0005-0000-0000-00006E130000}"/>
    <cellStyle name="20% - Accent3 2 2 4 2 2 3 2 2" xfId="20035" xr:uid="{00000000-0005-0000-0000-00006F130000}"/>
    <cellStyle name="20% - Accent3 2 2 4 2 2 3 3" xfId="27276" xr:uid="{00000000-0005-0000-0000-000070130000}"/>
    <cellStyle name="20% - Accent3 2 2 4 2 2 4" xfId="27275" xr:uid="{00000000-0005-0000-0000-000071130000}"/>
    <cellStyle name="20% - Accent3 2 2 4 2 2 4 2" xfId="7734" xr:uid="{00000000-0005-0000-0000-000072130000}"/>
    <cellStyle name="20% - Accent3 2 2 4 2 2 5" xfId="22688" xr:uid="{00000000-0005-0000-0000-000073130000}"/>
    <cellStyle name="20% - Accent3 2 2 4 2 3" xfId="24868" xr:uid="{00000000-0005-0000-0000-000074130000}"/>
    <cellStyle name="20% - Accent3 2 2 4 2 3 2" xfId="22705" xr:uid="{00000000-0005-0000-0000-000075130000}"/>
    <cellStyle name="20% - Accent3 2 2 4 2 3 2 2" xfId="18390" xr:uid="{00000000-0005-0000-0000-000076130000}"/>
    <cellStyle name="20% - Accent3 2 2 4 2 3 2 2 2" xfId="21453" xr:uid="{00000000-0005-0000-0000-000077130000}"/>
    <cellStyle name="20% - Accent3 2 2 4 2 3 2 3" xfId="27274" xr:uid="{00000000-0005-0000-0000-000078130000}"/>
    <cellStyle name="20% - Accent3 2 2 4 2 3 3" xfId="22723" xr:uid="{00000000-0005-0000-0000-000079130000}"/>
    <cellStyle name="20% - Accent3 2 2 4 2 3 3 2" xfId="20472" xr:uid="{00000000-0005-0000-0000-00007A130000}"/>
    <cellStyle name="20% - Accent3 2 2 4 2 3 4" xfId="31562" xr:uid="{00000000-0005-0000-0000-00007B130000}"/>
    <cellStyle name="20% - Accent3 2 2 4 2 4" xfId="24861" xr:uid="{00000000-0005-0000-0000-00007C130000}"/>
    <cellStyle name="20% - Accent3 2 2 4 2 4 2" xfId="32095" xr:uid="{00000000-0005-0000-0000-00007D130000}"/>
    <cellStyle name="20% - Accent3 2 2 4 2 4 2 2" xfId="23981" xr:uid="{00000000-0005-0000-0000-00007E130000}"/>
    <cellStyle name="20% - Accent3 2 2 4 2 4 3" xfId="29114" xr:uid="{00000000-0005-0000-0000-00007F130000}"/>
    <cellStyle name="20% - Accent3 2 2 4 2 5" xfId="32088" xr:uid="{00000000-0005-0000-0000-000080130000}"/>
    <cellStyle name="20% - Accent3 2 2 4 2 5 2" xfId="10341" xr:uid="{00000000-0005-0000-0000-000081130000}"/>
    <cellStyle name="20% - Accent3 2 2 4 2 6" xfId="27268" xr:uid="{00000000-0005-0000-0000-000082130000}"/>
    <cellStyle name="20% - Accent3 2 2 4 3" xfId="31486" xr:uid="{00000000-0005-0000-0000-000083130000}"/>
    <cellStyle name="20% - Accent3 2 2 4 3 2" xfId="24841" xr:uid="{00000000-0005-0000-0000-000084130000}"/>
    <cellStyle name="20% - Accent3 2 2 4 3 2 2" xfId="17837" xr:uid="{00000000-0005-0000-0000-000085130000}"/>
    <cellStyle name="20% - Accent3 2 2 4 3 2 2 2" xfId="27266" xr:uid="{00000000-0005-0000-0000-000086130000}"/>
    <cellStyle name="20% - Accent3 2 2 4 3 2 2 2 2" xfId="20964" xr:uid="{00000000-0005-0000-0000-000087130000}"/>
    <cellStyle name="20% - Accent3 2 2 4 3 2 2 3" xfId="27263" xr:uid="{00000000-0005-0000-0000-000088130000}"/>
    <cellStyle name="20% - Accent3 2 2 4 3 2 3" xfId="15645" xr:uid="{00000000-0005-0000-0000-000089130000}"/>
    <cellStyle name="20% - Accent3 2 2 4 3 2 3 2" xfId="27258" xr:uid="{00000000-0005-0000-0000-00008A130000}"/>
    <cellStyle name="20% - Accent3 2 2 4 3 2 4" xfId="15640" xr:uid="{00000000-0005-0000-0000-00008B130000}"/>
    <cellStyle name="20% - Accent3 2 2 4 3 3" xfId="25410" xr:uid="{00000000-0005-0000-0000-00008C130000}"/>
    <cellStyle name="20% - Accent3 2 2 4 3 3 2" xfId="15615" xr:uid="{00000000-0005-0000-0000-00008D130000}"/>
    <cellStyle name="20% - Accent3 2 2 4 3 3 2 2" xfId="27254" xr:uid="{00000000-0005-0000-0000-00008E130000}"/>
    <cellStyle name="20% - Accent3 2 2 4 3 3 3" xfId="27088" xr:uid="{00000000-0005-0000-0000-00008F130000}"/>
    <cellStyle name="20% - Accent3 2 2 4 3 4" xfId="24836" xr:uid="{00000000-0005-0000-0000-000090130000}"/>
    <cellStyle name="20% - Accent3 2 2 4 3 4 2" xfId="15596" xr:uid="{00000000-0005-0000-0000-000091130000}"/>
    <cellStyle name="20% - Accent3 2 2 4 3 5" xfId="23529" xr:uid="{00000000-0005-0000-0000-000092130000}"/>
    <cellStyle name="20% - Accent3 2 2 4 4" xfId="30894" xr:uid="{00000000-0005-0000-0000-000093130000}"/>
    <cellStyle name="20% - Accent3 2 2 4 4 2" xfId="24824" xr:uid="{00000000-0005-0000-0000-000094130000}"/>
    <cellStyle name="20% - Accent3 2 2 4 4 2 2" xfId="13729" xr:uid="{00000000-0005-0000-0000-000095130000}"/>
    <cellStyle name="20% - Accent3 2 2 4 4 2 2 2" xfId="27250" xr:uid="{00000000-0005-0000-0000-000096130000}"/>
    <cellStyle name="20% - Accent3 2 2 4 4 2 3" xfId="13720" xr:uid="{00000000-0005-0000-0000-000097130000}"/>
    <cellStyle name="20% - Accent3 2 2 4 4 3" xfId="24105" xr:uid="{00000000-0005-0000-0000-000098130000}"/>
    <cellStyle name="20% - Accent3 2 2 4 4 3 2" xfId="13702" xr:uid="{00000000-0005-0000-0000-000099130000}"/>
    <cellStyle name="20% - Accent3 2 2 4 4 4" xfId="27236" xr:uid="{00000000-0005-0000-0000-00009A130000}"/>
    <cellStyle name="20% - Accent3 2 2 4 5" xfId="27234" xr:uid="{00000000-0005-0000-0000-00009B130000}"/>
    <cellStyle name="20% - Accent3 2 2 4 5 2" xfId="24818" xr:uid="{00000000-0005-0000-0000-00009C130000}"/>
    <cellStyle name="20% - Accent3 2 2 4 5 2 2" xfId="21699" xr:uid="{00000000-0005-0000-0000-00009D130000}"/>
    <cellStyle name="20% - Accent3 2 2 4 5 3" xfId="27233" xr:uid="{00000000-0005-0000-0000-00009E130000}"/>
    <cellStyle name="20% - Accent3 2 2 4 6" xfId="27231" xr:uid="{00000000-0005-0000-0000-00009F130000}"/>
    <cellStyle name="20% - Accent3 2 2 4 6 2" xfId="7092" xr:uid="{00000000-0005-0000-0000-0000A0130000}"/>
    <cellStyle name="20% - Accent3 2 2 4 7" xfId="27230" xr:uid="{00000000-0005-0000-0000-0000A1130000}"/>
    <cellStyle name="20% - Accent3 2 2 5" xfId="31544" xr:uid="{00000000-0005-0000-0000-0000A2130000}"/>
    <cellStyle name="20% - Accent3 2 2 5 2" xfId="29830" xr:uid="{00000000-0005-0000-0000-0000A3130000}"/>
    <cellStyle name="20% - Accent3 2 2 5 2 2" xfId="27441" xr:uid="{00000000-0005-0000-0000-0000A4130000}"/>
    <cellStyle name="20% - Accent3 2 2 5 2 2 2" xfId="28089" xr:uid="{00000000-0005-0000-0000-0000A5130000}"/>
    <cellStyle name="20% - Accent3 2 2 5 2 2 2 2" xfId="17544" xr:uid="{00000000-0005-0000-0000-0000A6130000}"/>
    <cellStyle name="20% - Accent3 2 2 5 2 2 2 2 2" xfId="22315" xr:uid="{00000000-0005-0000-0000-0000A7130000}"/>
    <cellStyle name="20% - Accent3 2 2 5 2 2 2 3" xfId="27221" xr:uid="{00000000-0005-0000-0000-0000A8130000}"/>
    <cellStyle name="20% - Accent3 2 2 5 2 2 3" xfId="27217" xr:uid="{00000000-0005-0000-0000-0000A9130000}"/>
    <cellStyle name="20% - Accent3 2 2 5 2 2 3 2" xfId="27212" xr:uid="{00000000-0005-0000-0000-0000AA130000}"/>
    <cellStyle name="20% - Accent3 2 2 5 2 2 4" xfId="27210" xr:uid="{00000000-0005-0000-0000-0000AB130000}"/>
    <cellStyle name="20% - Accent3 2 2 5 2 3" xfId="24801" xr:uid="{00000000-0005-0000-0000-0000AC130000}"/>
    <cellStyle name="20% - Accent3 2 2 5 2 3 2" xfId="12986" xr:uid="{00000000-0005-0000-0000-0000AD130000}"/>
    <cellStyle name="20% - Accent3 2 2 5 2 3 2 2" xfId="8957" xr:uid="{00000000-0005-0000-0000-0000AE130000}"/>
    <cellStyle name="20% - Accent3 2 2 5 2 3 3" xfId="28984" xr:uid="{00000000-0005-0000-0000-0000AF130000}"/>
    <cellStyle name="20% - Accent3 2 2 5 2 4" xfId="24796" xr:uid="{00000000-0005-0000-0000-0000B0130000}"/>
    <cellStyle name="20% - Accent3 2 2 5 2 4 2" xfId="15853" xr:uid="{00000000-0005-0000-0000-0000B1130000}"/>
    <cellStyle name="20% - Accent3 2 2 5 2 5" xfId="15849" xr:uid="{00000000-0005-0000-0000-0000B2130000}"/>
    <cellStyle name="20% - Accent3 2 2 5 3" xfId="27205" xr:uid="{00000000-0005-0000-0000-0000B3130000}"/>
    <cellStyle name="20% - Accent3 2 2 5 3 2" xfId="24788" xr:uid="{00000000-0005-0000-0000-0000B4130000}"/>
    <cellStyle name="20% - Accent3 2 2 5 3 2 2" xfId="27203" xr:uid="{00000000-0005-0000-0000-0000B5130000}"/>
    <cellStyle name="20% - Accent3 2 2 5 3 2 2 2" xfId="27201" xr:uid="{00000000-0005-0000-0000-0000B6130000}"/>
    <cellStyle name="20% - Accent3 2 2 5 3 2 3" xfId="25704" xr:uid="{00000000-0005-0000-0000-0000B7130000}"/>
    <cellStyle name="20% - Accent3 2 2 5 3 3" xfId="24785" xr:uid="{00000000-0005-0000-0000-0000B8130000}"/>
    <cellStyle name="20% - Accent3 2 2 5 3 3 2" xfId="22760" xr:uid="{00000000-0005-0000-0000-0000B9130000}"/>
    <cellStyle name="20% - Accent3 2 2 5 3 4" xfId="15843" xr:uid="{00000000-0005-0000-0000-0000BA130000}"/>
    <cellStyle name="20% - Accent3 2 2 5 4" xfId="23449" xr:uid="{00000000-0005-0000-0000-0000BB130000}"/>
    <cellStyle name="20% - Accent3 2 2 5 4 2" xfId="24778" xr:uid="{00000000-0005-0000-0000-0000BC130000}"/>
    <cellStyle name="20% - Accent3 2 2 5 4 2 2" xfId="25560" xr:uid="{00000000-0005-0000-0000-0000BD130000}"/>
    <cellStyle name="20% - Accent3 2 2 5 4 3" xfId="27184" xr:uid="{00000000-0005-0000-0000-0000BE130000}"/>
    <cellStyle name="20% - Accent3 2 2 5 5" xfId="23438" xr:uid="{00000000-0005-0000-0000-0000BF130000}"/>
    <cellStyle name="20% - Accent3 2 2 5 5 2" xfId="27180" xr:uid="{00000000-0005-0000-0000-0000C0130000}"/>
    <cellStyle name="20% - Accent3 2 2 5 6" xfId="23437" xr:uid="{00000000-0005-0000-0000-0000C1130000}"/>
    <cellStyle name="20% - Accent3 2 2 6" xfId="20990" xr:uid="{00000000-0005-0000-0000-0000C2130000}"/>
    <cellStyle name="20% - Accent3 2 2 6 2" xfId="13008" xr:uid="{00000000-0005-0000-0000-0000C3130000}"/>
    <cellStyle name="20% - Accent3 2 2 6 2 2" xfId="24769" xr:uid="{00000000-0005-0000-0000-0000C4130000}"/>
    <cellStyle name="20% - Accent3 2 2 6 2 2 2" xfId="27177" xr:uid="{00000000-0005-0000-0000-0000C5130000}"/>
    <cellStyle name="20% - Accent3 2 2 6 2 2 2 2" xfId="17318" xr:uid="{00000000-0005-0000-0000-0000C6130000}"/>
    <cellStyle name="20% - Accent3 2 2 6 2 2 3" xfId="27167" xr:uid="{00000000-0005-0000-0000-0000C7130000}"/>
    <cellStyle name="20% - Accent3 2 2 6 2 3" xfId="24766" xr:uid="{00000000-0005-0000-0000-0000C8130000}"/>
    <cellStyle name="20% - Accent3 2 2 6 2 3 2" xfId="25973" xr:uid="{00000000-0005-0000-0000-0000C9130000}"/>
    <cellStyle name="20% - Accent3 2 2 6 2 4" xfId="15809" xr:uid="{00000000-0005-0000-0000-0000CA130000}"/>
    <cellStyle name="20% - Accent3 2 2 6 3" xfId="32058" xr:uid="{00000000-0005-0000-0000-0000CB130000}"/>
    <cellStyle name="20% - Accent3 2 2 6 3 2" xfId="24760" xr:uid="{00000000-0005-0000-0000-0000CC130000}"/>
    <cellStyle name="20% - Accent3 2 2 6 3 2 2" xfId="25369" xr:uid="{00000000-0005-0000-0000-0000CD130000}"/>
    <cellStyle name="20% - Accent3 2 2 6 3 3" xfId="27158" xr:uid="{00000000-0005-0000-0000-0000CE130000}"/>
    <cellStyle name="20% - Accent3 2 2 6 4" xfId="7646" xr:uid="{00000000-0005-0000-0000-0000CF130000}"/>
    <cellStyle name="20% - Accent3 2 2 6 4 2" xfId="28567" xr:uid="{00000000-0005-0000-0000-0000D0130000}"/>
    <cellStyle name="20% - Accent3 2 2 6 5" xfId="23434" xr:uid="{00000000-0005-0000-0000-0000D1130000}"/>
    <cellStyle name="20% - Accent3 2 2 7" xfId="27145" xr:uid="{00000000-0005-0000-0000-0000D2130000}"/>
    <cellStyle name="20% - Accent3 2 2 7 2" xfId="26208" xr:uid="{00000000-0005-0000-0000-0000D3130000}"/>
    <cellStyle name="20% - Accent3 2 2 7 2 2" xfId="24754" xr:uid="{00000000-0005-0000-0000-0000D4130000}"/>
    <cellStyle name="20% - Accent3 2 2 7 2 2 2" xfId="24345" xr:uid="{00000000-0005-0000-0000-0000D5130000}"/>
    <cellStyle name="20% - Accent3 2 2 7 2 3" xfId="24226" xr:uid="{00000000-0005-0000-0000-0000D6130000}"/>
    <cellStyle name="20% - Accent3 2 2 7 3" xfId="15931" xr:uid="{00000000-0005-0000-0000-0000D7130000}"/>
    <cellStyle name="20% - Accent3 2 2 7 3 2" xfId="27138" xr:uid="{00000000-0005-0000-0000-0000D8130000}"/>
    <cellStyle name="20% - Accent3 2 2 7 4" xfId="23906" xr:uid="{00000000-0005-0000-0000-0000D9130000}"/>
    <cellStyle name="20% - Accent3 2 2 8" xfId="27124" xr:uid="{00000000-0005-0000-0000-0000DA130000}"/>
    <cellStyle name="20% - Accent3 2 2 8 2" xfId="28367" xr:uid="{00000000-0005-0000-0000-0000DB130000}"/>
    <cellStyle name="20% - Accent3 2 2 8 2 2" xfId="27122" xr:uid="{00000000-0005-0000-0000-0000DC130000}"/>
    <cellStyle name="20% - Accent3 2 2 8 3" xfId="27699" xr:uid="{00000000-0005-0000-0000-0000DD130000}"/>
    <cellStyle name="20% - Accent3 2 2 9" xfId="27121" xr:uid="{00000000-0005-0000-0000-0000DE130000}"/>
    <cellStyle name="20% - Accent3 2 2 9 2" xfId="26572" xr:uid="{00000000-0005-0000-0000-0000DF130000}"/>
    <cellStyle name="20% - Accent3 2 3" xfId="205" xr:uid="{00000000-0005-0000-0000-0000E0130000}"/>
    <cellStyle name="20% - Accent3 2 3 10" xfId="34538" xr:uid="{00000000-0005-0000-0000-0000E1130000}"/>
    <cellStyle name="20% - Accent3 2 3 11" xfId="22607" xr:uid="{00000000-0005-0000-0000-0000E2130000}"/>
    <cellStyle name="20% - Accent3 2 3 2" xfId="33538" xr:uid="{00000000-0005-0000-0000-0000E3130000}"/>
    <cellStyle name="20% - Accent3 2 3 2 2" xfId="33535" xr:uid="{00000000-0005-0000-0000-0000E4130000}"/>
    <cellStyle name="20% - Accent3 2 3 2 2 2" xfId="27910" xr:uid="{00000000-0005-0000-0000-0000E5130000}"/>
    <cellStyle name="20% - Accent3 2 3 2 2 2 2" xfId="29488" xr:uid="{00000000-0005-0000-0000-0000E6130000}"/>
    <cellStyle name="20% - Accent3 2 3 2 2 2 2 2" xfId="27118" xr:uid="{00000000-0005-0000-0000-0000E7130000}"/>
    <cellStyle name="20% - Accent3 2 3 2 2 2 2 2 2" xfId="12514" xr:uid="{00000000-0005-0000-0000-0000E8130000}"/>
    <cellStyle name="20% - Accent3 2 3 2 2 2 2 2 2 2" xfId="33502" xr:uid="{00000000-0005-0000-0000-0000E9130000}"/>
    <cellStyle name="20% - Accent3 2 3 2 2 2 2 2 2 2 2" xfId="30379" xr:uid="{00000000-0005-0000-0000-0000EA130000}"/>
    <cellStyle name="20% - Accent3 2 3 2 2 2 2 2 2 3" xfId="27109" xr:uid="{00000000-0005-0000-0000-0000EB130000}"/>
    <cellStyle name="20% - Accent3 2 3 2 2 2 2 2 3" xfId="33698" xr:uid="{00000000-0005-0000-0000-0000EC130000}"/>
    <cellStyle name="20% - Accent3 2 3 2 2 2 2 2 3 2" xfId="9941" xr:uid="{00000000-0005-0000-0000-0000ED130000}"/>
    <cellStyle name="20% - Accent3 2 3 2 2 2 2 2 4" xfId="33706" xr:uid="{00000000-0005-0000-0000-0000EE130000}"/>
    <cellStyle name="20% - Accent3 2 3 2 2 2 2 3" xfId="32967" xr:uid="{00000000-0005-0000-0000-0000EF130000}"/>
    <cellStyle name="20% - Accent3 2 3 2 2 2 2 3 2" xfId="21622" xr:uid="{00000000-0005-0000-0000-0000F0130000}"/>
    <cellStyle name="20% - Accent3 2 3 2 2 2 2 3 2 2" xfId="25566" xr:uid="{00000000-0005-0000-0000-0000F1130000}"/>
    <cellStyle name="20% - Accent3 2 3 2 2 2 2 3 3" xfId="21578" xr:uid="{00000000-0005-0000-0000-0000F2130000}"/>
    <cellStyle name="20% - Accent3 2 3 2 2 2 2 4" xfId="29800" xr:uid="{00000000-0005-0000-0000-0000F3130000}"/>
    <cellStyle name="20% - Accent3 2 3 2 2 2 2 4 2" xfId="22531" xr:uid="{00000000-0005-0000-0000-0000F4130000}"/>
    <cellStyle name="20% - Accent3 2 3 2 2 2 2 5" xfId="26212" xr:uid="{00000000-0005-0000-0000-0000F5130000}"/>
    <cellStyle name="20% - Accent3 2 3 2 2 2 3" xfId="21451" xr:uid="{00000000-0005-0000-0000-0000F6130000}"/>
    <cellStyle name="20% - Accent3 2 3 2 2 2 3 2" xfId="15285" xr:uid="{00000000-0005-0000-0000-0000F7130000}"/>
    <cellStyle name="20% - Accent3 2 3 2 2 2 3 2 2" xfId="22071" xr:uid="{00000000-0005-0000-0000-0000F8130000}"/>
    <cellStyle name="20% - Accent3 2 3 2 2 2 3 2 2 2" xfId="29065" xr:uid="{00000000-0005-0000-0000-0000F9130000}"/>
    <cellStyle name="20% - Accent3 2 3 2 2 2 3 2 3" xfId="33809" xr:uid="{00000000-0005-0000-0000-0000FA130000}"/>
    <cellStyle name="20% - Accent3 2 3 2 2 2 3 3" xfId="9591" xr:uid="{00000000-0005-0000-0000-0000FB130000}"/>
    <cellStyle name="20% - Accent3 2 3 2 2 2 3 3 2" xfId="20821" xr:uid="{00000000-0005-0000-0000-0000FC130000}"/>
    <cellStyle name="20% - Accent3 2 3 2 2 2 3 4" xfId="9582" xr:uid="{00000000-0005-0000-0000-0000FD130000}"/>
    <cellStyle name="20% - Accent3 2 3 2 2 2 4" xfId="28544" xr:uid="{00000000-0005-0000-0000-0000FE130000}"/>
    <cellStyle name="20% - Accent3 2 3 2 2 2 4 2" xfId="26979" xr:uid="{00000000-0005-0000-0000-0000FF130000}"/>
    <cellStyle name="20% - Accent3 2 3 2 2 2 4 2 2" xfId="29960" xr:uid="{00000000-0005-0000-0000-000000140000}"/>
    <cellStyle name="20% - Accent3 2 3 2 2 2 4 3" xfId="11965" xr:uid="{00000000-0005-0000-0000-000001140000}"/>
    <cellStyle name="20% - Accent3 2 3 2 2 2 5" xfId="28052" xr:uid="{00000000-0005-0000-0000-000002140000}"/>
    <cellStyle name="20% - Accent3 2 3 2 2 2 5 2" xfId="20928" xr:uid="{00000000-0005-0000-0000-000003140000}"/>
    <cellStyle name="20% - Accent3 2 3 2 2 2 6" xfId="27107" xr:uid="{00000000-0005-0000-0000-000004140000}"/>
    <cellStyle name="20% - Accent3 2 3 2 2 3" xfId="34331" xr:uid="{00000000-0005-0000-0000-000005140000}"/>
    <cellStyle name="20% - Accent3 2 3 2 2 3 2" xfId="22237" xr:uid="{00000000-0005-0000-0000-000006140000}"/>
    <cellStyle name="20% - Accent3 2 3 2 2 3 2 2" xfId="19415" xr:uid="{00000000-0005-0000-0000-000007140000}"/>
    <cellStyle name="20% - Accent3 2 3 2 2 3 2 2 2" xfId="32973" xr:uid="{00000000-0005-0000-0000-000008140000}"/>
    <cellStyle name="20% - Accent3 2 3 2 2 3 2 2 2 2" xfId="31157" xr:uid="{00000000-0005-0000-0000-000009140000}"/>
    <cellStyle name="20% - Accent3 2 3 2 2 3 2 2 3" xfId="22110" xr:uid="{00000000-0005-0000-0000-00000A140000}"/>
    <cellStyle name="20% - Accent3 2 3 2 2 3 2 3" xfId="15379" xr:uid="{00000000-0005-0000-0000-00000B140000}"/>
    <cellStyle name="20% - Accent3 2 3 2 2 3 2 3 2" xfId="19485" xr:uid="{00000000-0005-0000-0000-00000C140000}"/>
    <cellStyle name="20% - Accent3 2 3 2 2 3 2 4" xfId="15376" xr:uid="{00000000-0005-0000-0000-00000D140000}"/>
    <cellStyle name="20% - Accent3 2 3 2 2 3 3" xfId="22215" xr:uid="{00000000-0005-0000-0000-00000E140000}"/>
    <cellStyle name="20% - Accent3 2 3 2 2 3 3 2" xfId="19165" xr:uid="{00000000-0005-0000-0000-00000F140000}"/>
    <cellStyle name="20% - Accent3 2 3 2 2 3 3 2 2" xfId="31464" xr:uid="{00000000-0005-0000-0000-000010140000}"/>
    <cellStyle name="20% - Accent3 2 3 2 2 3 3 3" xfId="9545" xr:uid="{00000000-0005-0000-0000-000011140000}"/>
    <cellStyle name="20% - Accent3 2 3 2 2 3 4" xfId="28527" xr:uid="{00000000-0005-0000-0000-000012140000}"/>
    <cellStyle name="20% - Accent3 2 3 2 2 3 4 2" xfId="34260" xr:uid="{00000000-0005-0000-0000-000013140000}"/>
    <cellStyle name="20% - Accent3 2 3 2 2 3 5" xfId="28034" xr:uid="{00000000-0005-0000-0000-000014140000}"/>
    <cellStyle name="20% - Accent3 2 3 2 2 4" xfId="28841" xr:uid="{00000000-0005-0000-0000-000015140000}"/>
    <cellStyle name="20% - Accent3 2 3 2 2 4 2" xfId="20146" xr:uid="{00000000-0005-0000-0000-000016140000}"/>
    <cellStyle name="20% - Accent3 2 3 2 2 4 2 2" xfId="18729" xr:uid="{00000000-0005-0000-0000-000017140000}"/>
    <cellStyle name="20% - Accent3 2 3 2 2 4 2 2 2" xfId="33201" xr:uid="{00000000-0005-0000-0000-000018140000}"/>
    <cellStyle name="20% - Accent3 2 3 2 2 4 2 3" xfId="15353" xr:uid="{00000000-0005-0000-0000-000019140000}"/>
    <cellStyle name="20% - Accent3 2 3 2 2 4 3" xfId="20124" xr:uid="{00000000-0005-0000-0000-00001A140000}"/>
    <cellStyle name="20% - Accent3 2 3 2 2 4 3 2" xfId="27105" xr:uid="{00000000-0005-0000-0000-00001B140000}"/>
    <cellStyle name="20% - Accent3 2 3 2 2 4 4" xfId="29395" xr:uid="{00000000-0005-0000-0000-00001C140000}"/>
    <cellStyle name="20% - Accent3 2 3 2 2 5" xfId="28512" xr:uid="{00000000-0005-0000-0000-00001D140000}"/>
    <cellStyle name="20% - Accent3 2 3 2 2 5 2" xfId="9710" xr:uid="{00000000-0005-0000-0000-00001E140000}"/>
    <cellStyle name="20% - Accent3 2 3 2 2 5 2 2" xfId="28332" xr:uid="{00000000-0005-0000-0000-00001F140000}"/>
    <cellStyle name="20% - Accent3 2 3 2 2 5 3" xfId="17885" xr:uid="{00000000-0005-0000-0000-000020140000}"/>
    <cellStyle name="20% - Accent3 2 3 2 2 6" xfId="28503" xr:uid="{00000000-0005-0000-0000-000021140000}"/>
    <cellStyle name="20% - Accent3 2 3 2 2 6 2" xfId="12533" xr:uid="{00000000-0005-0000-0000-000022140000}"/>
    <cellStyle name="20% - Accent3 2 3 2 2 7" xfId="20343" xr:uid="{00000000-0005-0000-0000-000023140000}"/>
    <cellStyle name="20% - Accent3 2 3 2 3" xfId="27099" xr:uid="{00000000-0005-0000-0000-000024140000}"/>
    <cellStyle name="20% - Accent3 2 3 2 3 2" xfId="31988" xr:uid="{00000000-0005-0000-0000-000025140000}"/>
    <cellStyle name="20% - Accent3 2 3 2 3 2 2" xfId="29789" xr:uid="{00000000-0005-0000-0000-000026140000}"/>
    <cellStyle name="20% - Accent3 2 3 2 3 2 2 2" xfId="27097" xr:uid="{00000000-0005-0000-0000-000027140000}"/>
    <cellStyle name="20% - Accent3 2 3 2 3 2 2 2 2" xfId="33737" xr:uid="{00000000-0005-0000-0000-000028140000}"/>
    <cellStyle name="20% - Accent3 2 3 2 3 2 2 2 2 2" xfId="29018" xr:uid="{00000000-0005-0000-0000-000029140000}"/>
    <cellStyle name="20% - Accent3 2 3 2 3 2 2 2 3" xfId="33077" xr:uid="{00000000-0005-0000-0000-00002A140000}"/>
    <cellStyle name="20% - Accent3 2 3 2 3 2 2 3" xfId="34154" xr:uid="{00000000-0005-0000-0000-00002B140000}"/>
    <cellStyle name="20% - Accent3 2 3 2 3 2 2 3 2" xfId="33062" xr:uid="{00000000-0005-0000-0000-00002C140000}"/>
    <cellStyle name="20% - Accent3 2 3 2 3 2 2 4" xfId="26180" xr:uid="{00000000-0005-0000-0000-00002D140000}"/>
    <cellStyle name="20% - Accent3 2 3 2 3 2 3" xfId="26139" xr:uid="{00000000-0005-0000-0000-00002E140000}"/>
    <cellStyle name="20% - Accent3 2 3 2 3 2 3 2" xfId="27096" xr:uid="{00000000-0005-0000-0000-00002F140000}"/>
    <cellStyle name="20% - Accent3 2 3 2 3 2 3 2 2" xfId="32997" xr:uid="{00000000-0005-0000-0000-000030140000}"/>
    <cellStyle name="20% - Accent3 2 3 2 3 2 3 3" xfId="9365" xr:uid="{00000000-0005-0000-0000-000031140000}"/>
    <cellStyle name="20% - Accent3 2 3 2 3 2 4" xfId="9285" xr:uid="{00000000-0005-0000-0000-000032140000}"/>
    <cellStyle name="20% - Accent3 2 3 2 3 2 4 2" xfId="27093" xr:uid="{00000000-0005-0000-0000-000033140000}"/>
    <cellStyle name="20% - Accent3 2 3 2 3 2 5" xfId="6749" xr:uid="{00000000-0005-0000-0000-000034140000}"/>
    <cellStyle name="20% - Accent3 2 3 2 3 3" xfId="28465" xr:uid="{00000000-0005-0000-0000-000035140000}"/>
    <cellStyle name="20% - Accent3 2 3 2 3 3 2" xfId="29528" xr:uid="{00000000-0005-0000-0000-000036140000}"/>
    <cellStyle name="20% - Accent3 2 3 2 3 3 2 2" xfId="27090" xr:uid="{00000000-0005-0000-0000-000037140000}"/>
    <cellStyle name="20% - Accent3 2 3 2 3 3 2 2 2" xfId="29988" xr:uid="{00000000-0005-0000-0000-000038140000}"/>
    <cellStyle name="20% - Accent3 2 3 2 3 3 2 3" xfId="15300" xr:uid="{00000000-0005-0000-0000-000039140000}"/>
    <cellStyle name="20% - Accent3 2 3 2 3 3 3" xfId="26130" xr:uid="{00000000-0005-0000-0000-00003A140000}"/>
    <cellStyle name="20% - Accent3 2 3 2 3 3 3 2" xfId="27086" xr:uid="{00000000-0005-0000-0000-00003B140000}"/>
    <cellStyle name="20% - Accent3 2 3 2 3 3 4" xfId="6713" xr:uid="{00000000-0005-0000-0000-00003C140000}"/>
    <cellStyle name="20% - Accent3 2 3 2 3 4" xfId="28462" xr:uid="{00000000-0005-0000-0000-00003D140000}"/>
    <cellStyle name="20% - Accent3 2 3 2 3 4 2" xfId="21991" xr:uid="{00000000-0005-0000-0000-00003E140000}"/>
    <cellStyle name="20% - Accent3 2 3 2 3 4 2 2" xfId="10080" xr:uid="{00000000-0005-0000-0000-00003F140000}"/>
    <cellStyle name="20% - Accent3 2 3 2 3 4 3" xfId="27083" xr:uid="{00000000-0005-0000-0000-000040140000}"/>
    <cellStyle name="20% - Accent3 2 3 2 3 5" xfId="27577" xr:uid="{00000000-0005-0000-0000-000041140000}"/>
    <cellStyle name="20% - Accent3 2 3 2 3 5 2" xfId="9685" xr:uid="{00000000-0005-0000-0000-000042140000}"/>
    <cellStyle name="20% - Accent3 2 3 2 3 6" xfId="27078" xr:uid="{00000000-0005-0000-0000-000043140000}"/>
    <cellStyle name="20% - Accent3 2 3 2 4" xfId="30893" xr:uid="{00000000-0005-0000-0000-000044140000}"/>
    <cellStyle name="20% - Accent3 2 3 2 4 2" xfId="22020" xr:uid="{00000000-0005-0000-0000-000045140000}"/>
    <cellStyle name="20% - Accent3 2 3 2 4 2 2" xfId="5587" xr:uid="{00000000-0005-0000-0000-000046140000}"/>
    <cellStyle name="20% - Accent3 2 3 2 4 2 2 2" xfId="27073" xr:uid="{00000000-0005-0000-0000-000047140000}"/>
    <cellStyle name="20% - Accent3 2 3 2 4 2 2 2 2" xfId="27017" xr:uid="{00000000-0005-0000-0000-000048140000}"/>
    <cellStyle name="20% - Accent3 2 3 2 4 2 2 3" xfId="32027" xr:uid="{00000000-0005-0000-0000-000049140000}"/>
    <cellStyle name="20% - Accent3 2 3 2 4 2 3" xfId="6194" xr:uid="{00000000-0005-0000-0000-00004A140000}"/>
    <cellStyle name="20% - Accent3 2 3 2 4 2 3 2" xfId="27072" xr:uid="{00000000-0005-0000-0000-00004B140000}"/>
    <cellStyle name="20% - Accent3 2 3 2 4 2 4" xfId="6534" xr:uid="{00000000-0005-0000-0000-00004C140000}"/>
    <cellStyle name="20% - Accent3 2 3 2 4 3" xfId="27587" xr:uid="{00000000-0005-0000-0000-00004D140000}"/>
    <cellStyle name="20% - Accent3 2 3 2 4 3 2" xfId="25733" xr:uid="{00000000-0005-0000-0000-00004E140000}"/>
    <cellStyle name="20% - Accent3 2 3 2 4 3 2 2" xfId="27071" xr:uid="{00000000-0005-0000-0000-00004F140000}"/>
    <cellStyle name="20% - Accent3 2 3 2 4 3 3" xfId="18883" xr:uid="{00000000-0005-0000-0000-000050140000}"/>
    <cellStyle name="20% - Accent3 2 3 2 4 4" xfId="27272" xr:uid="{00000000-0005-0000-0000-000051140000}"/>
    <cellStyle name="20% - Accent3 2 3 2 4 4 2" xfId="23985" xr:uid="{00000000-0005-0000-0000-000052140000}"/>
    <cellStyle name="20% - Accent3 2 3 2 4 5" xfId="27689" xr:uid="{00000000-0005-0000-0000-000053140000}"/>
    <cellStyle name="20% - Accent3 2 3 2 5" xfId="30882" xr:uid="{00000000-0005-0000-0000-000054140000}"/>
    <cellStyle name="20% - Accent3 2 3 2 5 2" xfId="28306" xr:uid="{00000000-0005-0000-0000-000055140000}"/>
    <cellStyle name="20% - Accent3 2 3 2 5 2 2" xfId="33984" xr:uid="{00000000-0005-0000-0000-000056140000}"/>
    <cellStyle name="20% - Accent3 2 3 2 5 2 2 2" xfId="27414" xr:uid="{00000000-0005-0000-0000-000057140000}"/>
    <cellStyle name="20% - Accent3 2 3 2 5 2 3" xfId="27068" xr:uid="{00000000-0005-0000-0000-000058140000}"/>
    <cellStyle name="20% - Accent3 2 3 2 5 3" xfId="28299" xr:uid="{00000000-0005-0000-0000-000059140000}"/>
    <cellStyle name="20% - Accent3 2 3 2 5 3 2" xfId="27066" xr:uid="{00000000-0005-0000-0000-00005A140000}"/>
    <cellStyle name="20% - Accent3 2 3 2 5 4" xfId="8512" xr:uid="{00000000-0005-0000-0000-00005B140000}"/>
    <cellStyle name="20% - Accent3 2 3 2 6" xfId="27062" xr:uid="{00000000-0005-0000-0000-00005C140000}"/>
    <cellStyle name="20% - Accent3 2 3 2 6 2" xfId="27749" xr:uid="{00000000-0005-0000-0000-00005D140000}"/>
    <cellStyle name="20% - Accent3 2 3 2 6 2 2" xfId="27058" xr:uid="{00000000-0005-0000-0000-00005E140000}"/>
    <cellStyle name="20% - Accent3 2 3 2 6 3" xfId="27057" xr:uid="{00000000-0005-0000-0000-00005F140000}"/>
    <cellStyle name="20% - Accent3 2 3 2 7" xfId="34059" xr:uid="{00000000-0005-0000-0000-000060140000}"/>
    <cellStyle name="20% - Accent3 2 3 2 7 2" xfId="27055" xr:uid="{00000000-0005-0000-0000-000061140000}"/>
    <cellStyle name="20% - Accent3 2 3 2 8" xfId="27053" xr:uid="{00000000-0005-0000-0000-000062140000}"/>
    <cellStyle name="20% - Accent3 2 3 3" xfId="17650" xr:uid="{00000000-0005-0000-0000-000063140000}"/>
    <cellStyle name="20% - Accent3 2 3 3 2" xfId="27052" xr:uid="{00000000-0005-0000-0000-000064140000}"/>
    <cellStyle name="20% - Accent3 2 3 3 2 2" xfId="28540" xr:uid="{00000000-0005-0000-0000-000065140000}"/>
    <cellStyle name="20% - Accent3 2 3 3 2 2 2" xfId="25276" xr:uid="{00000000-0005-0000-0000-000066140000}"/>
    <cellStyle name="20% - Accent3 2 3 3 2 2 2 2" xfId="31382" xr:uid="{00000000-0005-0000-0000-000067140000}"/>
    <cellStyle name="20% - Accent3 2 3 3 2 2 2 2 2" xfId="30410" xr:uid="{00000000-0005-0000-0000-000068140000}"/>
    <cellStyle name="20% - Accent3 2 3 3 2 2 2 2 2 2" xfId="28955" xr:uid="{00000000-0005-0000-0000-000069140000}"/>
    <cellStyle name="20% - Accent3 2 3 3 2 2 2 2 3" xfId="30365" xr:uid="{00000000-0005-0000-0000-00006A140000}"/>
    <cellStyle name="20% - Accent3 2 3 3 2 2 2 3" xfId="31142" xr:uid="{00000000-0005-0000-0000-00006B140000}"/>
    <cellStyle name="20% - Accent3 2 3 3 2 2 2 3 2" xfId="25026" xr:uid="{00000000-0005-0000-0000-00006C140000}"/>
    <cellStyle name="20% - Accent3 2 3 3 2 2 2 4" xfId="27094" xr:uid="{00000000-0005-0000-0000-00006D140000}"/>
    <cellStyle name="20% - Accent3 2 3 3 2 2 3" xfId="25331" xr:uid="{00000000-0005-0000-0000-00006E140000}"/>
    <cellStyle name="20% - Accent3 2 3 3 2 2 3 2" xfId="31361" xr:uid="{00000000-0005-0000-0000-00006F140000}"/>
    <cellStyle name="20% - Accent3 2 3 3 2 2 3 2 2" xfId="22642" xr:uid="{00000000-0005-0000-0000-000070140000}"/>
    <cellStyle name="20% - Accent3 2 3 3 2 2 3 3" xfId="29177" xr:uid="{00000000-0005-0000-0000-000071140000}"/>
    <cellStyle name="20% - Accent3 2 3 3 2 2 4" xfId="28131" xr:uid="{00000000-0005-0000-0000-000072140000}"/>
    <cellStyle name="20% - Accent3 2 3 3 2 2 4 2" xfId="27051" xr:uid="{00000000-0005-0000-0000-000073140000}"/>
    <cellStyle name="20% - Accent3 2 3 3 2 2 5" xfId="27045" xr:uid="{00000000-0005-0000-0000-000074140000}"/>
    <cellStyle name="20% - Accent3 2 3 3 2 3" xfId="26432" xr:uid="{00000000-0005-0000-0000-000075140000}"/>
    <cellStyle name="20% - Accent3 2 3 3 2 3 2" xfId="22106" xr:uid="{00000000-0005-0000-0000-000076140000}"/>
    <cellStyle name="20% - Accent3 2 3 3 2 3 2 2" xfId="27042" xr:uid="{00000000-0005-0000-0000-000077140000}"/>
    <cellStyle name="20% - Accent3 2 3 3 2 3 2 2 2" xfId="29895" xr:uid="{00000000-0005-0000-0000-000078140000}"/>
    <cellStyle name="20% - Accent3 2 3 3 2 3 2 3" xfId="15038" xr:uid="{00000000-0005-0000-0000-000079140000}"/>
    <cellStyle name="20% - Accent3 2 3 3 2 3 3" xfId="28124" xr:uid="{00000000-0005-0000-0000-00007A140000}"/>
    <cellStyle name="20% - Accent3 2 3 3 2 3 3 2" xfId="27038" xr:uid="{00000000-0005-0000-0000-00007B140000}"/>
    <cellStyle name="20% - Accent3 2 3 3 2 3 4" xfId="27030" xr:uid="{00000000-0005-0000-0000-00007C140000}"/>
    <cellStyle name="20% - Accent3 2 3 3 2 4" xfId="24696" xr:uid="{00000000-0005-0000-0000-00007D140000}"/>
    <cellStyle name="20% - Accent3 2 3 3 2 4 2" xfId="25302" xr:uid="{00000000-0005-0000-0000-00007E140000}"/>
    <cellStyle name="20% - Accent3 2 3 3 2 4 2 2" xfId="27027" xr:uid="{00000000-0005-0000-0000-00007F140000}"/>
    <cellStyle name="20% - Accent3 2 3 3 2 4 3" xfId="27023" xr:uid="{00000000-0005-0000-0000-000080140000}"/>
    <cellStyle name="20% - Accent3 2 3 3 2 5" xfId="24689" xr:uid="{00000000-0005-0000-0000-000081140000}"/>
    <cellStyle name="20% - Accent3 2 3 3 2 5 2" xfId="9603" xr:uid="{00000000-0005-0000-0000-000082140000}"/>
    <cellStyle name="20% - Accent3 2 3 3 2 6" xfId="27008" xr:uid="{00000000-0005-0000-0000-000083140000}"/>
    <cellStyle name="20% - Accent3 2 3 3 3" xfId="27007" xr:uid="{00000000-0005-0000-0000-000084140000}"/>
    <cellStyle name="20% - Accent3 2 3 3 3 2" xfId="28113" xr:uid="{00000000-0005-0000-0000-000085140000}"/>
    <cellStyle name="20% - Accent3 2 3 3 3 2 2" xfId="10193" xr:uid="{00000000-0005-0000-0000-000086140000}"/>
    <cellStyle name="20% - Accent3 2 3 3 3 2 2 2" xfId="14657" xr:uid="{00000000-0005-0000-0000-000087140000}"/>
    <cellStyle name="20% - Accent3 2 3 3 3 2 2 2 2" xfId="34036" xr:uid="{00000000-0005-0000-0000-000088140000}"/>
    <cellStyle name="20% - Accent3 2 3 3 3 2 2 3" xfId="29009" xr:uid="{00000000-0005-0000-0000-000089140000}"/>
    <cellStyle name="20% - Accent3 2 3 3 3 2 3" xfId="26105" xr:uid="{00000000-0005-0000-0000-00008A140000}"/>
    <cellStyle name="20% - Accent3 2 3 3 3 2 3 2" xfId="27003" xr:uid="{00000000-0005-0000-0000-00008B140000}"/>
    <cellStyle name="20% - Accent3 2 3 3 3 2 4" xfId="13891" xr:uid="{00000000-0005-0000-0000-00008C140000}"/>
    <cellStyle name="20% - Accent3 2 3 3 3 3" xfId="24662" xr:uid="{00000000-0005-0000-0000-00008D140000}"/>
    <cellStyle name="20% - Accent3 2 3 3 3 3 2" xfId="29763" xr:uid="{00000000-0005-0000-0000-00008E140000}"/>
    <cellStyle name="20% - Accent3 2 3 3 3 3 2 2" xfId="26992" xr:uid="{00000000-0005-0000-0000-00008F140000}"/>
    <cellStyle name="20% - Accent3 2 3 3 3 3 3" xfId="33819" xr:uid="{00000000-0005-0000-0000-000090140000}"/>
    <cellStyle name="20% - Accent3 2 3 3 3 4" xfId="24657" xr:uid="{00000000-0005-0000-0000-000091140000}"/>
    <cellStyle name="20% - Accent3 2 3 3 3 4 2" xfId="29631" xr:uid="{00000000-0005-0000-0000-000092140000}"/>
    <cellStyle name="20% - Accent3 2 3 3 3 5" xfId="26989" xr:uid="{00000000-0005-0000-0000-000093140000}"/>
    <cellStyle name="20% - Accent3 2 3 3 4" xfId="33097" xr:uid="{00000000-0005-0000-0000-000094140000}"/>
    <cellStyle name="20% - Accent3 2 3 3 4 2" xfId="24651" xr:uid="{00000000-0005-0000-0000-000095140000}"/>
    <cellStyle name="20% - Accent3 2 3 3 4 2 2" xfId="27601" xr:uid="{00000000-0005-0000-0000-000096140000}"/>
    <cellStyle name="20% - Accent3 2 3 3 4 2 2 2" xfId="26986" xr:uid="{00000000-0005-0000-0000-000097140000}"/>
    <cellStyle name="20% - Accent3 2 3 3 4 2 3" xfId="26985" xr:uid="{00000000-0005-0000-0000-000098140000}"/>
    <cellStyle name="20% - Accent3 2 3 3 4 3" xfId="24649" xr:uid="{00000000-0005-0000-0000-000099140000}"/>
    <cellStyle name="20% - Accent3 2 3 3 4 3 2" xfId="30872" xr:uid="{00000000-0005-0000-0000-00009A140000}"/>
    <cellStyle name="20% - Accent3 2 3 3 4 4" xfId="26984" xr:uid="{00000000-0005-0000-0000-00009B140000}"/>
    <cellStyle name="20% - Accent3 2 3 3 5" xfId="15303" xr:uid="{00000000-0005-0000-0000-00009C140000}"/>
    <cellStyle name="20% - Accent3 2 3 3 5 2" xfId="24641" xr:uid="{00000000-0005-0000-0000-00009D140000}"/>
    <cellStyle name="20% - Accent3 2 3 3 5 2 2" xfId="26980" xr:uid="{00000000-0005-0000-0000-00009E140000}"/>
    <cellStyle name="20% - Accent3 2 3 3 5 3" xfId="26978" xr:uid="{00000000-0005-0000-0000-00009F140000}"/>
    <cellStyle name="20% - Accent3 2 3 3 6" xfId="26977" xr:uid="{00000000-0005-0000-0000-0000A0140000}"/>
    <cellStyle name="20% - Accent3 2 3 3 6 2" xfId="32290" xr:uid="{00000000-0005-0000-0000-0000A1140000}"/>
    <cellStyle name="20% - Accent3 2 3 3 7" xfId="26970" xr:uid="{00000000-0005-0000-0000-0000A2140000}"/>
    <cellStyle name="20% - Accent3 2 3 4" xfId="26968" xr:uid="{00000000-0005-0000-0000-0000A3140000}"/>
    <cellStyle name="20% - Accent3 2 3 4 2" xfId="29964" xr:uid="{00000000-0005-0000-0000-0000A4140000}"/>
    <cellStyle name="20% - Accent3 2 3 4 2 2" xfId="27960" xr:uid="{00000000-0005-0000-0000-0000A5140000}"/>
    <cellStyle name="20% - Accent3 2 3 4 2 2 2" xfId="10153" xr:uid="{00000000-0005-0000-0000-0000A6140000}"/>
    <cellStyle name="20% - Accent3 2 3 4 2 2 2 2" xfId="21757" xr:uid="{00000000-0005-0000-0000-0000A7140000}"/>
    <cellStyle name="20% - Accent3 2 3 4 2 2 2 2 2" xfId="34338" xr:uid="{00000000-0005-0000-0000-0000A8140000}"/>
    <cellStyle name="20% - Accent3 2 3 4 2 2 2 3" xfId="27975" xr:uid="{00000000-0005-0000-0000-0000A9140000}"/>
    <cellStyle name="20% - Accent3 2 3 4 2 2 3" xfId="24999" xr:uid="{00000000-0005-0000-0000-0000AA140000}"/>
    <cellStyle name="20% - Accent3 2 3 4 2 2 3 2" xfId="27957" xr:uid="{00000000-0005-0000-0000-0000AB140000}"/>
    <cellStyle name="20% - Accent3 2 3 4 2 2 4" xfId="24994" xr:uid="{00000000-0005-0000-0000-0000AC140000}"/>
    <cellStyle name="20% - Accent3 2 3 4 2 3" xfId="24623" xr:uid="{00000000-0005-0000-0000-0000AD140000}"/>
    <cellStyle name="20% - Accent3 2 3 4 2 3 2" xfId="27952" xr:uid="{00000000-0005-0000-0000-0000AE140000}"/>
    <cellStyle name="20% - Accent3 2 3 4 2 3 2 2" xfId="28447" xr:uid="{00000000-0005-0000-0000-0000AF140000}"/>
    <cellStyle name="20% - Accent3 2 3 4 2 3 3" xfId="24982" xr:uid="{00000000-0005-0000-0000-0000B0140000}"/>
    <cellStyle name="20% - Accent3 2 3 4 2 4" xfId="32050" xr:uid="{00000000-0005-0000-0000-0000B1140000}"/>
    <cellStyle name="20% - Accent3 2 3 4 2 4 2" xfId="25079" xr:uid="{00000000-0005-0000-0000-0000B2140000}"/>
    <cellStyle name="20% - Accent3 2 3 4 2 5" xfId="31063" xr:uid="{00000000-0005-0000-0000-0000B3140000}"/>
    <cellStyle name="20% - Accent3 2 3 4 3" xfId="11125" xr:uid="{00000000-0005-0000-0000-0000B4140000}"/>
    <cellStyle name="20% - Accent3 2 3 4 3 2" xfId="24610" xr:uid="{00000000-0005-0000-0000-0000B5140000}"/>
    <cellStyle name="20% - Accent3 2 3 4 3 2 2" xfId="29509" xr:uid="{00000000-0005-0000-0000-0000B6140000}"/>
    <cellStyle name="20% - Accent3 2 3 4 3 2 2 2" xfId="23663" xr:uid="{00000000-0005-0000-0000-0000B7140000}"/>
    <cellStyle name="20% - Accent3 2 3 4 3 2 3" xfId="26956" xr:uid="{00000000-0005-0000-0000-0000B8140000}"/>
    <cellStyle name="20% - Accent3 2 3 4 3 3" xfId="24601" xr:uid="{00000000-0005-0000-0000-0000B9140000}"/>
    <cellStyle name="20% - Accent3 2 3 4 3 3 2" xfId="30811" xr:uid="{00000000-0005-0000-0000-0000BA140000}"/>
    <cellStyle name="20% - Accent3 2 3 4 3 4" xfId="33652" xr:uid="{00000000-0005-0000-0000-0000BB140000}"/>
    <cellStyle name="20% - Accent3 2 3 4 4" xfId="26952" xr:uid="{00000000-0005-0000-0000-0000BC140000}"/>
    <cellStyle name="20% - Accent3 2 3 4 4 2" xfId="24598" xr:uid="{00000000-0005-0000-0000-0000BD140000}"/>
    <cellStyle name="20% - Accent3 2 3 4 4 2 2" xfId="26449" xr:uid="{00000000-0005-0000-0000-0000BE140000}"/>
    <cellStyle name="20% - Accent3 2 3 4 4 3" xfId="31539" xr:uid="{00000000-0005-0000-0000-0000BF140000}"/>
    <cellStyle name="20% - Accent3 2 3 4 5" xfId="31698" xr:uid="{00000000-0005-0000-0000-0000C0140000}"/>
    <cellStyle name="20% - Accent3 2 3 4 5 2" xfId="31691" xr:uid="{00000000-0005-0000-0000-0000C1140000}"/>
    <cellStyle name="20% - Accent3 2 3 4 6" xfId="31669" xr:uid="{00000000-0005-0000-0000-0000C2140000}"/>
    <cellStyle name="20% - Accent3 2 3 5" xfId="13390" xr:uid="{00000000-0005-0000-0000-0000C3140000}"/>
    <cellStyle name="20% - Accent3 2 3 5 2" xfId="26947" xr:uid="{00000000-0005-0000-0000-0000C4140000}"/>
    <cellStyle name="20% - Accent3 2 3 5 2 2" xfId="24578" xr:uid="{00000000-0005-0000-0000-0000C5140000}"/>
    <cellStyle name="20% - Accent3 2 3 5 2 2 2" xfId="20086" xr:uid="{00000000-0005-0000-0000-0000C6140000}"/>
    <cellStyle name="20% - Accent3 2 3 5 2 2 2 2" xfId="22418" xr:uid="{00000000-0005-0000-0000-0000C7140000}"/>
    <cellStyle name="20% - Accent3 2 3 5 2 2 3" xfId="20077" xr:uid="{00000000-0005-0000-0000-0000C8140000}"/>
    <cellStyle name="20% - Accent3 2 3 5 2 3" xfId="31364" xr:uid="{00000000-0005-0000-0000-0000C9140000}"/>
    <cellStyle name="20% - Accent3 2 3 5 2 3 2" xfId="20052" xr:uid="{00000000-0005-0000-0000-0000CA140000}"/>
    <cellStyle name="20% - Accent3 2 3 5 2 4" xfId="15720" xr:uid="{00000000-0005-0000-0000-0000CB140000}"/>
    <cellStyle name="20% - Accent3 2 3 5 3" xfId="26945" xr:uid="{00000000-0005-0000-0000-0000CC140000}"/>
    <cellStyle name="20% - Accent3 2 3 5 3 2" xfId="24568" xr:uid="{00000000-0005-0000-0000-0000CD140000}"/>
    <cellStyle name="20% - Accent3 2 3 5 3 2 2" xfId="26943" xr:uid="{00000000-0005-0000-0000-0000CE140000}"/>
    <cellStyle name="20% - Accent3 2 3 5 3 3" xfId="31338" xr:uid="{00000000-0005-0000-0000-0000CF140000}"/>
    <cellStyle name="20% - Accent3 2 3 5 4" xfId="23422" xr:uid="{00000000-0005-0000-0000-0000D0140000}"/>
    <cellStyle name="20% - Accent3 2 3 5 4 2" xfId="26939" xr:uid="{00000000-0005-0000-0000-0000D1140000}"/>
    <cellStyle name="20% - Accent3 2 3 5 5" xfId="23416" xr:uid="{00000000-0005-0000-0000-0000D2140000}"/>
    <cellStyle name="20% - Accent3 2 3 6" xfId="27421" xr:uid="{00000000-0005-0000-0000-0000D3140000}"/>
    <cellStyle name="20% - Accent3 2 3 6 2" xfId="26935" xr:uid="{00000000-0005-0000-0000-0000D4140000}"/>
    <cellStyle name="20% - Accent3 2 3 6 2 2" xfId="24560" xr:uid="{00000000-0005-0000-0000-0000D5140000}"/>
    <cellStyle name="20% - Accent3 2 3 6 2 2 2" xfId="20010" xr:uid="{00000000-0005-0000-0000-0000D6140000}"/>
    <cellStyle name="20% - Accent3 2 3 6 2 3" xfId="28818" xr:uid="{00000000-0005-0000-0000-0000D7140000}"/>
    <cellStyle name="20% - Accent3 2 3 6 3" xfId="25508" xr:uid="{00000000-0005-0000-0000-0000D8140000}"/>
    <cellStyle name="20% - Accent3 2 3 6 3 2" xfId="19562" xr:uid="{00000000-0005-0000-0000-0000D9140000}"/>
    <cellStyle name="20% - Accent3 2 3 6 4" xfId="23408" xr:uid="{00000000-0005-0000-0000-0000DA140000}"/>
    <cellStyle name="20% - Accent3 2 3 7" xfId="27417" xr:uid="{00000000-0005-0000-0000-0000DB140000}"/>
    <cellStyle name="20% - Accent3 2 3 7 2" xfId="26176" xr:uid="{00000000-0005-0000-0000-0000DC140000}"/>
    <cellStyle name="20% - Accent3 2 3 7 2 2" xfId="18938" xr:uid="{00000000-0005-0000-0000-0000DD140000}"/>
    <cellStyle name="20% - Accent3 2 3 7 3" xfId="26913" xr:uid="{00000000-0005-0000-0000-0000DE140000}"/>
    <cellStyle name="20% - Accent3 2 3 8" xfId="7685" xr:uid="{00000000-0005-0000-0000-0000DF140000}"/>
    <cellStyle name="20% - Accent3 2 3 8 2" xfId="26904" xr:uid="{00000000-0005-0000-0000-0000E0140000}"/>
    <cellStyle name="20% - Accent3 2 3 9" xfId="25851" xr:uid="{00000000-0005-0000-0000-0000E1140000}"/>
    <cellStyle name="20% - Accent3 2 4" xfId="22602" xr:uid="{00000000-0005-0000-0000-0000E2140000}"/>
    <cellStyle name="20% - Accent3 2 4 2" xfId="28905" xr:uid="{00000000-0005-0000-0000-0000E3140000}"/>
    <cellStyle name="20% - Accent3 2 4 2 2" xfId="7583" xr:uid="{00000000-0005-0000-0000-0000E4140000}"/>
    <cellStyle name="20% - Accent3 2 4 2 2 2" xfId="32790" xr:uid="{00000000-0005-0000-0000-0000E5140000}"/>
    <cellStyle name="20% - Accent3 2 4 2 2 2 2" xfId="23655" xr:uid="{00000000-0005-0000-0000-0000E6140000}"/>
    <cellStyle name="20% - Accent3 2 4 2 2 2 2 2" xfId="22563" xr:uid="{00000000-0005-0000-0000-0000E7140000}"/>
    <cellStyle name="20% - Accent3 2 4 2 2 2 2 2 2" xfId="26897" xr:uid="{00000000-0005-0000-0000-0000E8140000}"/>
    <cellStyle name="20% - Accent3 2 4 2 2 2 2 2 2 2" xfId="30067" xr:uid="{00000000-0005-0000-0000-0000E9140000}"/>
    <cellStyle name="20% - Accent3 2 4 2 2 2 2 2 3" xfId="26893" xr:uid="{00000000-0005-0000-0000-0000EA140000}"/>
    <cellStyle name="20% - Accent3 2 4 2 2 2 2 3" xfId="19378" xr:uid="{00000000-0005-0000-0000-0000EB140000}"/>
    <cellStyle name="20% - Accent3 2 4 2 2 2 2 3 2" xfId="26899" xr:uid="{00000000-0005-0000-0000-0000EC140000}"/>
    <cellStyle name="20% - Accent3 2 4 2 2 2 2 4" xfId="19372" xr:uid="{00000000-0005-0000-0000-0000ED140000}"/>
    <cellStyle name="20% - Accent3 2 4 2 2 2 3" xfId="27541" xr:uid="{00000000-0005-0000-0000-0000EE140000}"/>
    <cellStyle name="20% - Accent3 2 4 2 2 2 3 2" xfId="26884" xr:uid="{00000000-0005-0000-0000-0000EF140000}"/>
    <cellStyle name="20% - Accent3 2 4 2 2 2 3 2 2" xfId="22137" xr:uid="{00000000-0005-0000-0000-0000F0140000}"/>
    <cellStyle name="20% - Accent3 2 4 2 2 2 3 3" xfId="26883" xr:uid="{00000000-0005-0000-0000-0000F1140000}"/>
    <cellStyle name="20% - Accent3 2 4 2 2 2 4" xfId="26880" xr:uid="{00000000-0005-0000-0000-0000F2140000}"/>
    <cellStyle name="20% - Accent3 2 4 2 2 2 4 2" xfId="33789" xr:uid="{00000000-0005-0000-0000-0000F3140000}"/>
    <cellStyle name="20% - Accent3 2 4 2 2 2 5" xfId="26875" xr:uid="{00000000-0005-0000-0000-0000F4140000}"/>
    <cellStyle name="20% - Accent3 2 4 2 2 3" xfId="32835" xr:uid="{00000000-0005-0000-0000-0000F5140000}"/>
    <cellStyle name="20% - Accent3 2 4 2 2 3 2" xfId="26871" xr:uid="{00000000-0005-0000-0000-0000F6140000}"/>
    <cellStyle name="20% - Accent3 2 4 2 2 3 2 2" xfId="26866" xr:uid="{00000000-0005-0000-0000-0000F7140000}"/>
    <cellStyle name="20% - Accent3 2 4 2 2 3 2 2 2" xfId="26863" xr:uid="{00000000-0005-0000-0000-0000F8140000}"/>
    <cellStyle name="20% - Accent3 2 4 2 2 3 2 3" xfId="19340" xr:uid="{00000000-0005-0000-0000-0000F9140000}"/>
    <cellStyle name="20% - Accent3 2 4 2 2 3 3" xfId="26862" xr:uid="{00000000-0005-0000-0000-0000FA140000}"/>
    <cellStyle name="20% - Accent3 2 4 2 2 3 3 2" xfId="26860" xr:uid="{00000000-0005-0000-0000-0000FB140000}"/>
    <cellStyle name="20% - Accent3 2 4 2 2 3 4" xfId="26859" xr:uid="{00000000-0005-0000-0000-0000FC140000}"/>
    <cellStyle name="20% - Accent3 2 4 2 2 4" xfId="26856" xr:uid="{00000000-0005-0000-0000-0000FD140000}"/>
    <cellStyle name="20% - Accent3 2 4 2 2 4 2" xfId="22498" xr:uid="{00000000-0005-0000-0000-0000FE140000}"/>
    <cellStyle name="20% - Accent3 2 4 2 2 4 2 2" xfId="26839" xr:uid="{00000000-0005-0000-0000-0000FF140000}"/>
    <cellStyle name="20% - Accent3 2 4 2 2 4 3" xfId="26838" xr:uid="{00000000-0005-0000-0000-000000150000}"/>
    <cellStyle name="20% - Accent3 2 4 2 2 5" xfId="26822" xr:uid="{00000000-0005-0000-0000-000001150000}"/>
    <cellStyle name="20% - Accent3 2 4 2 2 5 2" xfId="9405" xr:uid="{00000000-0005-0000-0000-000002150000}"/>
    <cellStyle name="20% - Accent3 2 4 2 2 6" xfId="28999" xr:uid="{00000000-0005-0000-0000-000003150000}"/>
    <cellStyle name="20% - Accent3 2 4 2 3" xfId="24400" xr:uid="{00000000-0005-0000-0000-000004150000}"/>
    <cellStyle name="20% - Accent3 2 4 2 3 2" xfId="33396" xr:uid="{00000000-0005-0000-0000-000005150000}"/>
    <cellStyle name="20% - Accent3 2 4 2 3 2 2" xfId="28773" xr:uid="{00000000-0005-0000-0000-000006150000}"/>
    <cellStyle name="20% - Accent3 2 4 2 3 2 2 2" xfId="26805" xr:uid="{00000000-0005-0000-0000-000007150000}"/>
    <cellStyle name="20% - Accent3 2 4 2 3 2 2 2 2" xfId="32213" xr:uid="{00000000-0005-0000-0000-000008150000}"/>
    <cellStyle name="20% - Accent3 2 4 2 3 2 2 3" xfId="12416" xr:uid="{00000000-0005-0000-0000-000009150000}"/>
    <cellStyle name="20% - Accent3 2 4 2 3 2 3" xfId="25961" xr:uid="{00000000-0005-0000-0000-00000A150000}"/>
    <cellStyle name="20% - Accent3 2 4 2 3 2 3 2" xfId="26802" xr:uid="{00000000-0005-0000-0000-00000B150000}"/>
    <cellStyle name="20% - Accent3 2 4 2 3 2 4" xfId="5469" xr:uid="{00000000-0005-0000-0000-00000C150000}"/>
    <cellStyle name="20% - Accent3 2 4 2 3 3" xfId="26798" xr:uid="{00000000-0005-0000-0000-00000D150000}"/>
    <cellStyle name="20% - Accent3 2 4 2 3 3 2" xfId="28753" xr:uid="{00000000-0005-0000-0000-00000E150000}"/>
    <cellStyle name="20% - Accent3 2 4 2 3 3 2 2" xfId="26796" xr:uid="{00000000-0005-0000-0000-00000F150000}"/>
    <cellStyle name="20% - Accent3 2 4 2 3 3 3" xfId="26795" xr:uid="{00000000-0005-0000-0000-000010150000}"/>
    <cellStyle name="20% - Accent3 2 4 2 3 4" xfId="26793" xr:uid="{00000000-0005-0000-0000-000011150000}"/>
    <cellStyle name="20% - Accent3 2 4 2 3 4 2" xfId="25003" xr:uid="{00000000-0005-0000-0000-000012150000}"/>
    <cellStyle name="20% - Accent3 2 4 2 3 5" xfId="26782" xr:uid="{00000000-0005-0000-0000-000013150000}"/>
    <cellStyle name="20% - Accent3 2 4 2 4" xfId="30871" xr:uid="{00000000-0005-0000-0000-000014150000}"/>
    <cellStyle name="20% - Accent3 2 4 2 4 2" xfId="26777" xr:uid="{00000000-0005-0000-0000-000015150000}"/>
    <cellStyle name="20% - Accent3 2 4 2 4 2 2" xfId="33602" xr:uid="{00000000-0005-0000-0000-000016150000}"/>
    <cellStyle name="20% - Accent3 2 4 2 4 2 2 2" xfId="26770" xr:uid="{00000000-0005-0000-0000-000017150000}"/>
    <cellStyle name="20% - Accent3 2 4 2 4 2 3" xfId="34047" xr:uid="{00000000-0005-0000-0000-000018150000}"/>
    <cellStyle name="20% - Accent3 2 4 2 4 3" xfId="26560" xr:uid="{00000000-0005-0000-0000-000019150000}"/>
    <cellStyle name="20% - Accent3 2 4 2 4 3 2" xfId="33864" xr:uid="{00000000-0005-0000-0000-00001A150000}"/>
    <cellStyle name="20% - Accent3 2 4 2 4 4" xfId="28974" xr:uid="{00000000-0005-0000-0000-00001B150000}"/>
    <cellStyle name="20% - Accent3 2 4 2 5" xfId="26768" xr:uid="{00000000-0005-0000-0000-00001C150000}"/>
    <cellStyle name="20% - Accent3 2 4 2 5 2" xfId="28188" xr:uid="{00000000-0005-0000-0000-00001D150000}"/>
    <cellStyle name="20% - Accent3 2 4 2 5 2 2" xfId="32862" xr:uid="{00000000-0005-0000-0000-00001E150000}"/>
    <cellStyle name="20% - Accent3 2 4 2 5 3" xfId="30180" xr:uid="{00000000-0005-0000-0000-00001F150000}"/>
    <cellStyle name="20% - Accent3 2 4 2 6" xfId="26767" xr:uid="{00000000-0005-0000-0000-000020150000}"/>
    <cellStyle name="20% - Accent3 2 4 2 6 2" xfId="26763" xr:uid="{00000000-0005-0000-0000-000021150000}"/>
    <cellStyle name="20% - Accent3 2 4 2 7" xfId="26754" xr:uid="{00000000-0005-0000-0000-000022150000}"/>
    <cellStyle name="20% - Accent3 2 4 3" xfId="28916" xr:uid="{00000000-0005-0000-0000-000023150000}"/>
    <cellStyle name="20% - Accent3 2 4 3 2" xfId="26752" xr:uid="{00000000-0005-0000-0000-000024150000}"/>
    <cellStyle name="20% - Accent3 2 4 3 2 2" xfId="29522" xr:uid="{00000000-0005-0000-0000-000025150000}"/>
    <cellStyle name="20% - Accent3 2 4 3 2 2 2" xfId="10054" xr:uid="{00000000-0005-0000-0000-000026150000}"/>
    <cellStyle name="20% - Accent3 2 4 3 2 2 2 2" xfId="29021" xr:uid="{00000000-0005-0000-0000-000027150000}"/>
    <cellStyle name="20% - Accent3 2 4 3 2 2 2 2 2" xfId="26975" xr:uid="{00000000-0005-0000-0000-000028150000}"/>
    <cellStyle name="20% - Accent3 2 4 3 2 2 2 3" xfId="20998" xr:uid="{00000000-0005-0000-0000-000029150000}"/>
    <cellStyle name="20% - Accent3 2 4 3 2 2 3" xfId="26749" xr:uid="{00000000-0005-0000-0000-00002A150000}"/>
    <cellStyle name="20% - Accent3 2 4 3 2 2 3 2" xfId="32509" xr:uid="{00000000-0005-0000-0000-00002B150000}"/>
    <cellStyle name="20% - Accent3 2 4 3 2 2 4" xfId="20442" xr:uid="{00000000-0005-0000-0000-00002C150000}"/>
    <cellStyle name="20% - Accent3 2 4 3 2 3" xfId="24510" xr:uid="{00000000-0005-0000-0000-00002D150000}"/>
    <cellStyle name="20% - Accent3 2 4 3 2 3 2" xfId="14695" xr:uid="{00000000-0005-0000-0000-00002E150000}"/>
    <cellStyle name="20% - Accent3 2 4 3 2 3 2 2" xfId="30209" xr:uid="{00000000-0005-0000-0000-00002F150000}"/>
    <cellStyle name="20% - Accent3 2 4 3 2 3 3" xfId="20433" xr:uid="{00000000-0005-0000-0000-000030150000}"/>
    <cellStyle name="20% - Accent3 2 4 3 2 4" xfId="24501" xr:uid="{00000000-0005-0000-0000-000031150000}"/>
    <cellStyle name="20% - Accent3 2 4 3 2 4 2" xfId="18860" xr:uid="{00000000-0005-0000-0000-000032150000}"/>
    <cellStyle name="20% - Accent3 2 4 3 2 5" xfId="26727" xr:uid="{00000000-0005-0000-0000-000033150000}"/>
    <cellStyle name="20% - Accent3 2 4 3 3" xfId="26715" xr:uid="{00000000-0005-0000-0000-000034150000}"/>
    <cellStyle name="20% - Accent3 2 4 3 3 2" xfId="24484" xr:uid="{00000000-0005-0000-0000-000035150000}"/>
    <cellStyle name="20% - Accent3 2 4 3 3 2 2" xfId="20753" xr:uid="{00000000-0005-0000-0000-000036150000}"/>
    <cellStyle name="20% - Accent3 2 4 3 3 2 2 2" xfId="31589" xr:uid="{00000000-0005-0000-0000-000037150000}"/>
    <cellStyle name="20% - Accent3 2 4 3 3 2 3" xfId="20744" xr:uid="{00000000-0005-0000-0000-000038150000}"/>
    <cellStyle name="20% - Accent3 2 4 3 3 3" xfId="24472" xr:uid="{00000000-0005-0000-0000-000039150000}"/>
    <cellStyle name="20% - Accent3 2 4 3 3 3 2" xfId="27114" xr:uid="{00000000-0005-0000-0000-00003A150000}"/>
    <cellStyle name="20% - Accent3 2 4 3 3 4" xfId="26701" xr:uid="{00000000-0005-0000-0000-00003B150000}"/>
    <cellStyle name="20% - Accent3 2 4 3 4" xfId="26690" xr:uid="{00000000-0005-0000-0000-00003C150000}"/>
    <cellStyle name="20% - Accent3 2 4 3 4 2" xfId="26687" xr:uid="{00000000-0005-0000-0000-00003D150000}"/>
    <cellStyle name="20% - Accent3 2 4 3 4 2 2" xfId="20739" xr:uid="{00000000-0005-0000-0000-00003E150000}"/>
    <cellStyle name="20% - Accent3 2 4 3 4 3" xfId="34109" xr:uid="{00000000-0005-0000-0000-00003F150000}"/>
    <cellStyle name="20% - Accent3 2 4 3 5" xfId="26679" xr:uid="{00000000-0005-0000-0000-000040150000}"/>
    <cellStyle name="20% - Accent3 2 4 3 5 2" xfId="26678" xr:uid="{00000000-0005-0000-0000-000041150000}"/>
    <cellStyle name="20% - Accent3 2 4 3 6" xfId="26670" xr:uid="{00000000-0005-0000-0000-000042150000}"/>
    <cellStyle name="20% - Accent3 2 4 4" xfId="26668" xr:uid="{00000000-0005-0000-0000-000043150000}"/>
    <cellStyle name="20% - Accent3 2 4 4 2" xfId="28929" xr:uid="{00000000-0005-0000-0000-000044150000}"/>
    <cellStyle name="20% - Accent3 2 4 4 2 2" xfId="24457" xr:uid="{00000000-0005-0000-0000-000045150000}"/>
    <cellStyle name="20% - Accent3 2 4 4 2 2 2" xfId="18670" xr:uid="{00000000-0005-0000-0000-000046150000}"/>
    <cellStyle name="20% - Accent3 2 4 4 2 2 2 2" xfId="28710" xr:uid="{00000000-0005-0000-0000-000047150000}"/>
    <cellStyle name="20% - Accent3 2 4 4 2 2 3" xfId="24710" xr:uid="{00000000-0005-0000-0000-000048150000}"/>
    <cellStyle name="20% - Accent3 2 4 4 2 3" xfId="24453" xr:uid="{00000000-0005-0000-0000-000049150000}"/>
    <cellStyle name="20% - Accent3 2 4 4 2 3 2" xfId="18656" xr:uid="{00000000-0005-0000-0000-00004A150000}"/>
    <cellStyle name="20% - Accent3 2 4 4 2 4" xfId="28869" xr:uid="{00000000-0005-0000-0000-00004B150000}"/>
    <cellStyle name="20% - Accent3 2 4 4 3" xfId="26650" xr:uid="{00000000-0005-0000-0000-00004C150000}"/>
    <cellStyle name="20% - Accent3 2 4 4 3 2" xfId="26648" xr:uid="{00000000-0005-0000-0000-00004D150000}"/>
    <cellStyle name="20% - Accent3 2 4 4 3 2 2" xfId="20729" xr:uid="{00000000-0005-0000-0000-00004E150000}"/>
    <cellStyle name="20% - Accent3 2 4 4 3 3" xfId="30677" xr:uid="{00000000-0005-0000-0000-00004F150000}"/>
    <cellStyle name="20% - Accent3 2 4 4 4" xfId="26635" xr:uid="{00000000-0005-0000-0000-000050150000}"/>
    <cellStyle name="20% - Accent3 2 4 4 4 2" xfId="26629" xr:uid="{00000000-0005-0000-0000-000051150000}"/>
    <cellStyle name="20% - Accent3 2 4 4 5" xfId="31612" xr:uid="{00000000-0005-0000-0000-000052150000}"/>
    <cellStyle name="20% - Accent3 2 4 5" xfId="18031" xr:uid="{00000000-0005-0000-0000-000053150000}"/>
    <cellStyle name="20% - Accent3 2 4 5 2" xfId="18025" xr:uid="{00000000-0005-0000-0000-000054150000}"/>
    <cellStyle name="20% - Accent3 2 4 5 2 2" xfId="18019" xr:uid="{00000000-0005-0000-0000-000055150000}"/>
    <cellStyle name="20% - Accent3 2 4 5 2 2 2" xfId="18553" xr:uid="{00000000-0005-0000-0000-000056150000}"/>
    <cellStyle name="20% - Accent3 2 4 5 2 3" xfId="30666" xr:uid="{00000000-0005-0000-0000-000057150000}"/>
    <cellStyle name="20% - Accent3 2 4 5 3" xfId="18013" xr:uid="{00000000-0005-0000-0000-000058150000}"/>
    <cellStyle name="20% - Accent3 2 4 5 3 2" xfId="26608" xr:uid="{00000000-0005-0000-0000-000059150000}"/>
    <cellStyle name="20% - Accent3 2 4 5 4" xfId="23393" xr:uid="{00000000-0005-0000-0000-00005A150000}"/>
    <cellStyle name="20% - Accent3 2 4 6" xfId="18009" xr:uid="{00000000-0005-0000-0000-00005B150000}"/>
    <cellStyle name="20% - Accent3 2 4 6 2" xfId="18006" xr:uid="{00000000-0005-0000-0000-00005C150000}"/>
    <cellStyle name="20% - Accent3 2 4 6 2 2" xfId="26594" xr:uid="{00000000-0005-0000-0000-00005D150000}"/>
    <cellStyle name="20% - Accent3 2 4 6 3" xfId="25775" xr:uid="{00000000-0005-0000-0000-00005E150000}"/>
    <cellStyle name="20% - Accent3 2 4 7" xfId="26590" xr:uid="{00000000-0005-0000-0000-00005F150000}"/>
    <cellStyle name="20% - Accent3 2 4 7 2" xfId="26583" xr:uid="{00000000-0005-0000-0000-000060150000}"/>
    <cellStyle name="20% - Accent3 2 4 8" xfId="30138" xr:uid="{00000000-0005-0000-0000-000061150000}"/>
    <cellStyle name="20% - Accent3 2 4 9" xfId="34757" xr:uid="{00000000-0005-0000-0000-000062150000}"/>
    <cellStyle name="20% - Accent3 2 5" xfId="30187" xr:uid="{00000000-0005-0000-0000-000063150000}"/>
    <cellStyle name="20% - Accent3 2 5 2" xfId="26578" xr:uid="{00000000-0005-0000-0000-000064150000}"/>
    <cellStyle name="20% - Accent3 2 5 2 2" xfId="12043" xr:uid="{00000000-0005-0000-0000-000065150000}"/>
    <cellStyle name="20% - Accent3 2 5 2 2 2" xfId="22417" xr:uid="{00000000-0005-0000-0000-000066150000}"/>
    <cellStyle name="20% - Accent3 2 5 2 2 2 2" xfId="26576" xr:uid="{00000000-0005-0000-0000-000067150000}"/>
    <cellStyle name="20% - Accent3 2 5 2 2 2 2 2" xfId="28811" xr:uid="{00000000-0005-0000-0000-000068150000}"/>
    <cellStyle name="20% - Accent3 2 5 2 2 2 2 2 2" xfId="28844" xr:uid="{00000000-0005-0000-0000-000069150000}"/>
    <cellStyle name="20% - Accent3 2 5 2 2 2 2 3" xfId="29016" xr:uid="{00000000-0005-0000-0000-00006A150000}"/>
    <cellStyle name="20% - Accent3 2 5 2 2 2 3" xfId="26573" xr:uid="{00000000-0005-0000-0000-00006B150000}"/>
    <cellStyle name="20% - Accent3 2 5 2 2 2 3 2" xfId="29006" xr:uid="{00000000-0005-0000-0000-00006C150000}"/>
    <cellStyle name="20% - Accent3 2 5 2 2 2 4" xfId="14475" xr:uid="{00000000-0005-0000-0000-00006D150000}"/>
    <cellStyle name="20% - Accent3 2 5 2 2 3" xfId="29002" xr:uid="{00000000-0005-0000-0000-00006E150000}"/>
    <cellStyle name="20% - Accent3 2 5 2 2 3 2" xfId="26570" xr:uid="{00000000-0005-0000-0000-00006F150000}"/>
    <cellStyle name="20% - Accent3 2 5 2 2 3 2 2" xfId="31598" xr:uid="{00000000-0005-0000-0000-000070150000}"/>
    <cellStyle name="20% - Accent3 2 5 2 2 3 3" xfId="26566" xr:uid="{00000000-0005-0000-0000-000071150000}"/>
    <cellStyle name="20% - Accent3 2 5 2 2 4" xfId="28702" xr:uid="{00000000-0005-0000-0000-000072150000}"/>
    <cellStyle name="20% - Accent3 2 5 2 2 4 2" xfId="26564" xr:uid="{00000000-0005-0000-0000-000073150000}"/>
    <cellStyle name="20% - Accent3 2 5 2 2 5" xfId="28696" xr:uid="{00000000-0005-0000-0000-000074150000}"/>
    <cellStyle name="20% - Accent3 2 5 2 3" xfId="29169" xr:uid="{00000000-0005-0000-0000-000075150000}"/>
    <cellStyle name="20% - Accent3 2 5 2 3 2" xfId="28988" xr:uid="{00000000-0005-0000-0000-000076150000}"/>
    <cellStyle name="20% - Accent3 2 5 2 3 2 2" xfId="28218" xr:uid="{00000000-0005-0000-0000-000077150000}"/>
    <cellStyle name="20% - Accent3 2 5 2 3 2 2 2" xfId="28987" xr:uid="{00000000-0005-0000-0000-000078150000}"/>
    <cellStyle name="20% - Accent3 2 5 2 3 2 3" xfId="26552" xr:uid="{00000000-0005-0000-0000-000079150000}"/>
    <cellStyle name="20% - Accent3 2 5 2 3 3" xfId="28986" xr:uid="{00000000-0005-0000-0000-00007A150000}"/>
    <cellStyle name="20% - Accent3 2 5 2 3 3 2" xfId="26550" xr:uid="{00000000-0005-0000-0000-00007B150000}"/>
    <cellStyle name="20% - Accent3 2 5 2 3 4" xfId="26549" xr:uid="{00000000-0005-0000-0000-00007C150000}"/>
    <cellStyle name="20% - Accent3 2 5 2 4" xfId="29173" xr:uid="{00000000-0005-0000-0000-00007D150000}"/>
    <cellStyle name="20% - Accent3 2 5 2 4 2" xfId="22687" xr:uid="{00000000-0005-0000-0000-00007E150000}"/>
    <cellStyle name="20% - Accent3 2 5 2 4 2 2" xfId="31475" xr:uid="{00000000-0005-0000-0000-00007F150000}"/>
    <cellStyle name="20% - Accent3 2 5 2 4 3" xfId="28976" xr:uid="{00000000-0005-0000-0000-000080150000}"/>
    <cellStyle name="20% - Accent3 2 5 2 5" xfId="30979" xr:uid="{00000000-0005-0000-0000-000081150000}"/>
    <cellStyle name="20% - Accent3 2 5 2 5 2" xfId="28964" xr:uid="{00000000-0005-0000-0000-000082150000}"/>
    <cellStyle name="20% - Accent3 2 5 2 6" xfId="26545" xr:uid="{00000000-0005-0000-0000-000083150000}"/>
    <cellStyle name="20% - Accent3 2 5 3" xfId="31969" xr:uid="{00000000-0005-0000-0000-000084150000}"/>
    <cellStyle name="20% - Accent3 2 5 3 2" xfId="29139" xr:uid="{00000000-0005-0000-0000-000085150000}"/>
    <cellStyle name="20% - Accent3 2 5 3 2 2" xfId="15756" xr:uid="{00000000-0005-0000-0000-000086150000}"/>
    <cellStyle name="20% - Accent3 2 5 3 2 2 2" xfId="18409" xr:uid="{00000000-0005-0000-0000-000087150000}"/>
    <cellStyle name="20% - Accent3 2 5 3 2 2 2 2" xfId="28917" xr:uid="{00000000-0005-0000-0000-000088150000}"/>
    <cellStyle name="20% - Accent3 2 5 3 2 2 3" xfId="15752" xr:uid="{00000000-0005-0000-0000-000089150000}"/>
    <cellStyle name="20% - Accent3 2 5 3 2 3" xfId="15750" xr:uid="{00000000-0005-0000-0000-00008A150000}"/>
    <cellStyle name="20% - Accent3 2 5 3 2 3 2" xfId="18402" xr:uid="{00000000-0005-0000-0000-00008B150000}"/>
    <cellStyle name="20% - Accent3 2 5 3 2 4" xfId="26532" xr:uid="{00000000-0005-0000-0000-00008C150000}"/>
    <cellStyle name="20% - Accent3 2 5 3 3" xfId="29132" xr:uid="{00000000-0005-0000-0000-00008D150000}"/>
    <cellStyle name="20% - Accent3 2 5 3 3 2" xfId="15677" xr:uid="{00000000-0005-0000-0000-00008E150000}"/>
    <cellStyle name="20% - Accent3 2 5 3 3 2 2" xfId="15675" xr:uid="{00000000-0005-0000-0000-00008F150000}"/>
    <cellStyle name="20% - Accent3 2 5 3 3 3" xfId="15672" xr:uid="{00000000-0005-0000-0000-000090150000}"/>
    <cellStyle name="20% - Accent3 2 5 3 4" xfId="22115" xr:uid="{00000000-0005-0000-0000-000091150000}"/>
    <cellStyle name="20% - Accent3 2 5 3 4 2" xfId="15637" xr:uid="{00000000-0005-0000-0000-000092150000}"/>
    <cellStyle name="20% - Accent3 2 5 3 5" xfId="26522" xr:uid="{00000000-0005-0000-0000-000093150000}"/>
    <cellStyle name="20% - Accent3 2 5 4" xfId="26520" xr:uid="{00000000-0005-0000-0000-000094150000}"/>
    <cellStyle name="20% - Accent3 2 5 4 2" xfId="17446" xr:uid="{00000000-0005-0000-0000-000095150000}"/>
    <cellStyle name="20% - Accent3 2 5 4 2 2" xfId="20520" xr:uid="{00000000-0005-0000-0000-000096150000}"/>
    <cellStyle name="20% - Accent3 2 5 4 2 2 2" xfId="11220" xr:uid="{00000000-0005-0000-0000-000097150000}"/>
    <cellStyle name="20% - Accent3 2 5 4 2 3" xfId="19004" xr:uid="{00000000-0005-0000-0000-000098150000}"/>
    <cellStyle name="20% - Accent3 2 5 4 3" xfId="19522" xr:uid="{00000000-0005-0000-0000-000099150000}"/>
    <cellStyle name="20% - Accent3 2 5 4 3 2" xfId="19000" xr:uid="{00000000-0005-0000-0000-00009A150000}"/>
    <cellStyle name="20% - Accent3 2 5 4 4" xfId="16182" xr:uid="{00000000-0005-0000-0000-00009B150000}"/>
    <cellStyle name="20% - Accent3 2 5 5" xfId="26512" xr:uid="{00000000-0005-0000-0000-00009C150000}"/>
    <cellStyle name="20% - Accent3 2 5 5 2" xfId="29084" xr:uid="{00000000-0005-0000-0000-00009D150000}"/>
    <cellStyle name="20% - Accent3 2 5 5 2 2" xfId="18992" xr:uid="{00000000-0005-0000-0000-00009E150000}"/>
    <cellStyle name="20% - Accent3 2 5 5 3" xfId="16170" xr:uid="{00000000-0005-0000-0000-00009F150000}"/>
    <cellStyle name="20% - Accent3 2 5 6" xfId="26499" xr:uid="{00000000-0005-0000-0000-0000A0150000}"/>
    <cellStyle name="20% - Accent3 2 5 6 2" xfId="16162" xr:uid="{00000000-0005-0000-0000-0000A1150000}"/>
    <cellStyle name="20% - Accent3 2 5 7" xfId="32316" xr:uid="{00000000-0005-0000-0000-0000A2150000}"/>
    <cellStyle name="20% - Accent3 2 5 8" xfId="34947" xr:uid="{00000000-0005-0000-0000-0000A3150000}"/>
    <cellStyle name="20% - Accent3 2 6" xfId="26492" xr:uid="{00000000-0005-0000-0000-0000A4150000}"/>
    <cellStyle name="20% - Accent3 2 6 2" xfId="18879" xr:uid="{00000000-0005-0000-0000-0000A5150000}"/>
    <cellStyle name="20% - Accent3 2 6 2 2" xfId="26855" xr:uid="{00000000-0005-0000-0000-0000A6150000}"/>
    <cellStyle name="20% - Accent3 2 6 2 2 2" xfId="20215" xr:uid="{00000000-0005-0000-0000-0000A7150000}"/>
    <cellStyle name="20% - Accent3 2 6 2 2 2 2" xfId="28629" xr:uid="{00000000-0005-0000-0000-0000A8150000}"/>
    <cellStyle name="20% - Accent3 2 6 2 2 2 2 2" xfId="13520" xr:uid="{00000000-0005-0000-0000-0000A9150000}"/>
    <cellStyle name="20% - Accent3 2 6 2 2 2 3" xfId="26490" xr:uid="{00000000-0005-0000-0000-0000AA150000}"/>
    <cellStyle name="20% - Accent3 2 6 2 2 3" xfId="26833" xr:uid="{00000000-0005-0000-0000-0000AB150000}"/>
    <cellStyle name="20% - Accent3 2 6 2 2 3 2" xfId="26485" xr:uid="{00000000-0005-0000-0000-0000AC150000}"/>
    <cellStyle name="20% - Accent3 2 6 2 2 4" xfId="26479" xr:uid="{00000000-0005-0000-0000-0000AD150000}"/>
    <cellStyle name="20% - Accent3 2 6 2 3" xfId="26821" xr:uid="{00000000-0005-0000-0000-0000AE150000}"/>
    <cellStyle name="20% - Accent3 2 6 2 3 2" xfId="26811" xr:uid="{00000000-0005-0000-0000-0000AF150000}"/>
    <cellStyle name="20% - Accent3 2 6 2 3 2 2" xfId="26472" xr:uid="{00000000-0005-0000-0000-0000B0150000}"/>
    <cellStyle name="20% - Accent3 2 6 2 3 3" xfId="26470" xr:uid="{00000000-0005-0000-0000-0000B1150000}"/>
    <cellStyle name="20% - Accent3 2 6 2 4" xfId="29001" xr:uid="{00000000-0005-0000-0000-0000B2150000}"/>
    <cellStyle name="20% - Accent3 2 6 2 4 2" xfId="26464" xr:uid="{00000000-0005-0000-0000-0000B3150000}"/>
    <cellStyle name="20% - Accent3 2 6 2 5" xfId="26461" xr:uid="{00000000-0005-0000-0000-0000B4150000}"/>
    <cellStyle name="20% - Accent3 2 6 3" xfId="17939" xr:uid="{00000000-0005-0000-0000-0000B5150000}"/>
    <cellStyle name="20% - Accent3 2 6 3 2" xfId="26792" xr:uid="{00000000-0005-0000-0000-0000B6150000}"/>
    <cellStyle name="20% - Accent3 2 6 3 2 2" xfId="24396" xr:uid="{00000000-0005-0000-0000-0000B7150000}"/>
    <cellStyle name="20% - Accent3 2 6 3 2 2 2" xfId="18247" xr:uid="{00000000-0005-0000-0000-0000B8150000}"/>
    <cellStyle name="20% - Accent3 2 6 3 2 3" xfId="24986" xr:uid="{00000000-0005-0000-0000-0000B9150000}"/>
    <cellStyle name="20% - Accent3 2 6 3 3" xfId="26780" xr:uid="{00000000-0005-0000-0000-0000BA150000}"/>
    <cellStyle name="20% - Accent3 2 6 3 3 2" xfId="24943" xr:uid="{00000000-0005-0000-0000-0000BB150000}"/>
    <cellStyle name="20% - Accent3 2 6 3 4" xfId="28333" xr:uid="{00000000-0005-0000-0000-0000BC150000}"/>
    <cellStyle name="20% - Accent3 2 6 4" xfId="23659" xr:uid="{00000000-0005-0000-0000-0000BD150000}"/>
    <cellStyle name="20% - Accent3 2 6 4 2" xfId="19506" xr:uid="{00000000-0005-0000-0000-0000BE150000}"/>
    <cellStyle name="20% - Accent3 2 6 4 2 2" xfId="20553" xr:uid="{00000000-0005-0000-0000-0000BF150000}"/>
    <cellStyle name="20% - Accent3 2 6 4 3" xfId="16748" xr:uid="{00000000-0005-0000-0000-0000C0150000}"/>
    <cellStyle name="20% - Accent3 2 6 5" xfId="26457" xr:uid="{00000000-0005-0000-0000-0000C1150000}"/>
    <cellStyle name="20% - Accent3 2 6 5 2" xfId="16138" xr:uid="{00000000-0005-0000-0000-0000C2150000}"/>
    <cellStyle name="20% - Accent3 2 6 6" xfId="26450" xr:uid="{00000000-0005-0000-0000-0000C3150000}"/>
    <cellStyle name="20% - Accent3 2 6 7" xfId="35152" xr:uid="{00000000-0005-0000-0000-0000C4150000}"/>
    <cellStyle name="20% - Accent3 2 7" xfId="25761" xr:uid="{00000000-0005-0000-0000-0000C5150000}"/>
    <cellStyle name="20% - Accent3 2 7 2" xfId="17935" xr:uid="{00000000-0005-0000-0000-0000C6150000}"/>
    <cellStyle name="20% - Accent3 2 7 2 2" xfId="28910" xr:uid="{00000000-0005-0000-0000-0000C7150000}"/>
    <cellStyle name="20% - Accent3 2 7 2 2 2" xfId="18115" xr:uid="{00000000-0005-0000-0000-0000C8150000}"/>
    <cellStyle name="20% - Accent3 2 7 2 2 2 2" xfId="26445" xr:uid="{00000000-0005-0000-0000-0000C9150000}"/>
    <cellStyle name="20% - Accent3 2 7 2 2 3" xfId="28561" xr:uid="{00000000-0005-0000-0000-0000CA150000}"/>
    <cellStyle name="20% - Accent3 2 7 2 3" xfId="26723" xr:uid="{00000000-0005-0000-0000-0000CB150000}"/>
    <cellStyle name="20% - Accent3 2 7 2 3 2" xfId="17748" xr:uid="{00000000-0005-0000-0000-0000CC150000}"/>
    <cellStyle name="20% - Accent3 2 7 2 4" xfId="26438" xr:uid="{00000000-0005-0000-0000-0000CD150000}"/>
    <cellStyle name="20% - Accent3 2 7 3" xfId="26437" xr:uid="{00000000-0005-0000-0000-0000CE150000}"/>
    <cellStyle name="20% - Accent3 2 7 3 2" xfId="26699" xr:uid="{00000000-0005-0000-0000-0000CF150000}"/>
    <cellStyle name="20% - Accent3 2 7 3 2 2" xfId="26435" xr:uid="{00000000-0005-0000-0000-0000D0150000}"/>
    <cellStyle name="20% - Accent3 2 7 3 3" xfId="26431" xr:uid="{00000000-0005-0000-0000-0000D1150000}"/>
    <cellStyle name="20% - Accent3 2 7 4" xfId="26430" xr:uid="{00000000-0005-0000-0000-0000D2150000}"/>
    <cellStyle name="20% - Accent3 2 7 4 2" xfId="26427" xr:uid="{00000000-0005-0000-0000-0000D3150000}"/>
    <cellStyle name="20% - Accent3 2 7 5" xfId="11007" xr:uid="{00000000-0005-0000-0000-0000D4150000}"/>
    <cellStyle name="20% - Accent3 2 7 6" xfId="35381" xr:uid="{00000000-0005-0000-0000-0000D5150000}"/>
    <cellStyle name="20% - Accent3 2 8" xfId="29809" xr:uid="{00000000-0005-0000-0000-0000D6150000}"/>
    <cellStyle name="20% - Accent3 2 8 2" xfId="26416" xr:uid="{00000000-0005-0000-0000-0000D7150000}"/>
    <cellStyle name="20% - Accent3 2 8 2 2" xfId="28871" xr:uid="{00000000-0005-0000-0000-0000D8150000}"/>
    <cellStyle name="20% - Accent3 2 8 2 2 2" xfId="26414" xr:uid="{00000000-0005-0000-0000-0000D9150000}"/>
    <cellStyle name="20% - Accent3 2 8 2 3" xfId="30391" xr:uid="{00000000-0005-0000-0000-0000DA150000}"/>
    <cellStyle name="20% - Accent3 2 8 3" xfId="26407" xr:uid="{00000000-0005-0000-0000-0000DB150000}"/>
    <cellStyle name="20% - Accent3 2 8 3 2" xfId="26405" xr:uid="{00000000-0005-0000-0000-0000DC150000}"/>
    <cellStyle name="20% - Accent3 2 8 4" xfId="26404" xr:uid="{00000000-0005-0000-0000-0000DD150000}"/>
    <cellStyle name="20% - Accent3 2 8 5" xfId="36253" xr:uid="{00000000-0005-0000-0000-0000DE150000}"/>
    <cellStyle name="20% - Accent3 2 9" xfId="26403" xr:uid="{00000000-0005-0000-0000-0000DF150000}"/>
    <cellStyle name="20% - Accent3 2 9 2" xfId="22793" xr:uid="{00000000-0005-0000-0000-0000E0150000}"/>
    <cellStyle name="20% - Accent3 2 9 2 2" xfId="29585" xr:uid="{00000000-0005-0000-0000-0000E1150000}"/>
    <cellStyle name="20% - Accent3 2 9 3" xfId="6557" xr:uid="{00000000-0005-0000-0000-0000E2150000}"/>
    <cellStyle name="20% - Accent3 2 9 4" xfId="36539" xr:uid="{00000000-0005-0000-0000-0000E3150000}"/>
    <cellStyle name="20% - Accent3 20" xfId="35703" xr:uid="{00000000-0005-0000-0000-0000E4150000}"/>
    <cellStyle name="20% - Accent3 20 2" xfId="36872" xr:uid="{00000000-0005-0000-0000-0000E5150000}"/>
    <cellStyle name="20% - Accent3 20 3" xfId="37763" xr:uid="{00000000-0005-0000-0000-0000E6150000}"/>
    <cellStyle name="20% - Accent3 21" xfId="35722" xr:uid="{00000000-0005-0000-0000-0000E7150000}"/>
    <cellStyle name="20% - Accent3 21 2" xfId="36892" xr:uid="{00000000-0005-0000-0000-0000E8150000}"/>
    <cellStyle name="20% - Accent3 21 3" xfId="37783" xr:uid="{00000000-0005-0000-0000-0000E9150000}"/>
    <cellStyle name="20% - Accent3 22" xfId="35741" xr:uid="{00000000-0005-0000-0000-0000EA150000}"/>
    <cellStyle name="20% - Accent3 22 2" xfId="36912" xr:uid="{00000000-0005-0000-0000-0000EB150000}"/>
    <cellStyle name="20% - Accent3 22 3" xfId="37803" xr:uid="{00000000-0005-0000-0000-0000EC150000}"/>
    <cellStyle name="20% - Accent3 23" xfId="35761" xr:uid="{00000000-0005-0000-0000-0000ED150000}"/>
    <cellStyle name="20% - Accent3 23 2" xfId="36931" xr:uid="{00000000-0005-0000-0000-0000EE150000}"/>
    <cellStyle name="20% - Accent3 23 3" xfId="37823" xr:uid="{00000000-0005-0000-0000-0000EF150000}"/>
    <cellStyle name="20% - Accent3 24" xfId="35781" xr:uid="{00000000-0005-0000-0000-0000F0150000}"/>
    <cellStyle name="20% - Accent3 24 2" xfId="36950" xr:uid="{00000000-0005-0000-0000-0000F1150000}"/>
    <cellStyle name="20% - Accent3 24 3" xfId="37843" xr:uid="{00000000-0005-0000-0000-0000F2150000}"/>
    <cellStyle name="20% - Accent3 25" xfId="35800" xr:uid="{00000000-0005-0000-0000-0000F3150000}"/>
    <cellStyle name="20% - Accent3 25 2" xfId="36970" xr:uid="{00000000-0005-0000-0000-0000F4150000}"/>
    <cellStyle name="20% - Accent3 25 3" xfId="37863" xr:uid="{00000000-0005-0000-0000-0000F5150000}"/>
    <cellStyle name="20% - Accent3 26" xfId="35819" xr:uid="{00000000-0005-0000-0000-0000F6150000}"/>
    <cellStyle name="20% - Accent3 26 2" xfId="36990" xr:uid="{00000000-0005-0000-0000-0000F7150000}"/>
    <cellStyle name="20% - Accent3 26 3" xfId="37883" xr:uid="{00000000-0005-0000-0000-0000F8150000}"/>
    <cellStyle name="20% - Accent3 27" xfId="35838" xr:uid="{00000000-0005-0000-0000-0000F9150000}"/>
    <cellStyle name="20% - Accent3 27 2" xfId="37010" xr:uid="{00000000-0005-0000-0000-0000FA150000}"/>
    <cellStyle name="20% - Accent3 27 3" xfId="37903" xr:uid="{00000000-0005-0000-0000-0000FB150000}"/>
    <cellStyle name="20% - Accent3 28" xfId="35857" xr:uid="{00000000-0005-0000-0000-0000FC150000}"/>
    <cellStyle name="20% - Accent3 28 2" xfId="37030" xr:uid="{00000000-0005-0000-0000-0000FD150000}"/>
    <cellStyle name="20% - Accent3 28 3" xfId="37923" xr:uid="{00000000-0005-0000-0000-0000FE150000}"/>
    <cellStyle name="20% - Accent3 29" xfId="35872" xr:uid="{00000000-0005-0000-0000-0000FF150000}"/>
    <cellStyle name="20% - Accent3 29 2" xfId="37044" xr:uid="{00000000-0005-0000-0000-000000160000}"/>
    <cellStyle name="20% - Accent3 29 3" xfId="37938" xr:uid="{00000000-0005-0000-0000-000001160000}"/>
    <cellStyle name="20% - Accent3 3" xfId="103" xr:uid="{00000000-0005-0000-0000-000002160000}"/>
    <cellStyle name="20% - Accent3 3 10" xfId="28477" xr:uid="{00000000-0005-0000-0000-000003160000}"/>
    <cellStyle name="20% - Accent3 3 10 2" xfId="37443" xr:uid="{00000000-0005-0000-0000-000004160000}"/>
    <cellStyle name="20% - Accent3 3 11" xfId="34457" xr:uid="{00000000-0005-0000-0000-000005160000}"/>
    <cellStyle name="20% - Accent3 3 12" xfId="26841" xr:uid="{00000000-0005-0000-0000-000006160000}"/>
    <cellStyle name="20% - Accent3 3 2" xfId="164" xr:uid="{00000000-0005-0000-0000-000007160000}"/>
    <cellStyle name="20% - Accent3 3 2 10" xfId="34510" xr:uid="{00000000-0005-0000-0000-000008160000}"/>
    <cellStyle name="20% - Accent3 3 2 11" xfId="32990" xr:uid="{00000000-0005-0000-0000-000009160000}"/>
    <cellStyle name="20% - Accent3 3 2 2" xfId="32986" xr:uid="{00000000-0005-0000-0000-00000A160000}"/>
    <cellStyle name="20% - Accent3 3 2 2 2" xfId="32200" xr:uid="{00000000-0005-0000-0000-00000B160000}"/>
    <cellStyle name="20% - Accent3 3 2 2 2 2" xfId="17476" xr:uid="{00000000-0005-0000-0000-00000C160000}"/>
    <cellStyle name="20% - Accent3 3 2 2 2 2 2" xfId="17606" xr:uid="{00000000-0005-0000-0000-00000D160000}"/>
    <cellStyle name="20% - Accent3 3 2 2 2 2 2 2" xfId="26398" xr:uid="{00000000-0005-0000-0000-00000E160000}"/>
    <cellStyle name="20% - Accent3 3 2 2 2 2 2 2 2" xfId="29453" xr:uid="{00000000-0005-0000-0000-00000F160000}"/>
    <cellStyle name="20% - Accent3 3 2 2 2 2 2 2 2 2" xfId="26397" xr:uid="{00000000-0005-0000-0000-000010160000}"/>
    <cellStyle name="20% - Accent3 3 2 2 2 2 2 2 2 2 2" xfId="26393" xr:uid="{00000000-0005-0000-0000-000011160000}"/>
    <cellStyle name="20% - Accent3 3 2 2 2 2 2 2 2 3" xfId="26392" xr:uid="{00000000-0005-0000-0000-000012160000}"/>
    <cellStyle name="20% - Accent3 3 2 2 2 2 2 2 3" xfId="34366" xr:uid="{00000000-0005-0000-0000-000013160000}"/>
    <cellStyle name="20% - Accent3 3 2 2 2 2 2 2 3 2" xfId="26389" xr:uid="{00000000-0005-0000-0000-000014160000}"/>
    <cellStyle name="20% - Accent3 3 2 2 2 2 2 2 4" xfId="30571" xr:uid="{00000000-0005-0000-0000-000015160000}"/>
    <cellStyle name="20% - Accent3 3 2 2 2 2 2 3" xfId="33805" xr:uid="{00000000-0005-0000-0000-000016160000}"/>
    <cellStyle name="20% - Accent3 3 2 2 2 2 2 3 2" xfId="16685" xr:uid="{00000000-0005-0000-0000-000017160000}"/>
    <cellStyle name="20% - Accent3 3 2 2 2 2 2 3 2 2" xfId="5722" xr:uid="{00000000-0005-0000-0000-000018160000}"/>
    <cellStyle name="20% - Accent3 3 2 2 2 2 2 3 3" xfId="13348" xr:uid="{00000000-0005-0000-0000-000019160000}"/>
    <cellStyle name="20% - Accent3 3 2 2 2 2 2 4" xfId="30153" xr:uid="{00000000-0005-0000-0000-00001A160000}"/>
    <cellStyle name="20% - Accent3 3 2 2 2 2 2 4 2" xfId="13339" xr:uid="{00000000-0005-0000-0000-00001B160000}"/>
    <cellStyle name="20% - Accent3 3 2 2 2 2 2 5" xfId="26383" xr:uid="{00000000-0005-0000-0000-00001C160000}"/>
    <cellStyle name="20% - Accent3 3 2 2 2 2 3" xfId="18821" xr:uid="{00000000-0005-0000-0000-00001D160000}"/>
    <cellStyle name="20% - Accent3 3 2 2 2 2 3 2" xfId="34064" xr:uid="{00000000-0005-0000-0000-00001E160000}"/>
    <cellStyle name="20% - Accent3 3 2 2 2 2 3 2 2" xfId="7557" xr:uid="{00000000-0005-0000-0000-00001F160000}"/>
    <cellStyle name="20% - Accent3 3 2 2 2 2 3 2 2 2" xfId="26380" xr:uid="{00000000-0005-0000-0000-000020160000}"/>
    <cellStyle name="20% - Accent3 3 2 2 2 2 3 2 3" xfId="29696" xr:uid="{00000000-0005-0000-0000-000021160000}"/>
    <cellStyle name="20% - Accent3 3 2 2 2 2 3 3" xfId="33419" xr:uid="{00000000-0005-0000-0000-000022160000}"/>
    <cellStyle name="20% - Accent3 3 2 2 2 2 3 3 2" xfId="13318" xr:uid="{00000000-0005-0000-0000-000023160000}"/>
    <cellStyle name="20% - Accent3 3 2 2 2 2 3 4" xfId="34325" xr:uid="{00000000-0005-0000-0000-000024160000}"/>
    <cellStyle name="20% - Accent3 3 2 2 2 2 4" xfId="26378" xr:uid="{00000000-0005-0000-0000-000025160000}"/>
    <cellStyle name="20% - Accent3 3 2 2 2 2 4 2" xfId="24023" xr:uid="{00000000-0005-0000-0000-000026160000}"/>
    <cellStyle name="20% - Accent3 3 2 2 2 2 4 2 2" xfId="24022" xr:uid="{00000000-0005-0000-0000-000027160000}"/>
    <cellStyle name="20% - Accent3 3 2 2 2 2 4 3" xfId="26302" xr:uid="{00000000-0005-0000-0000-000028160000}"/>
    <cellStyle name="20% - Accent3 3 2 2 2 2 5" xfId="20771" xr:uid="{00000000-0005-0000-0000-000029160000}"/>
    <cellStyle name="20% - Accent3 3 2 2 2 2 5 2" xfId="22508" xr:uid="{00000000-0005-0000-0000-00002A160000}"/>
    <cellStyle name="20% - Accent3 3 2 2 2 2 6" xfId="24009" xr:uid="{00000000-0005-0000-0000-00002B160000}"/>
    <cellStyle name="20% - Accent3 3 2 2 2 3" xfId="30425" xr:uid="{00000000-0005-0000-0000-00002C160000}"/>
    <cellStyle name="20% - Accent3 3 2 2 2 3 2" xfId="17588" xr:uid="{00000000-0005-0000-0000-00002D160000}"/>
    <cellStyle name="20% - Accent3 3 2 2 2 3 2 2" xfId="32420" xr:uid="{00000000-0005-0000-0000-00002E160000}"/>
    <cellStyle name="20% - Accent3 3 2 2 2 3 2 2 2" xfId="33950" xr:uid="{00000000-0005-0000-0000-00002F160000}"/>
    <cellStyle name="20% - Accent3 3 2 2 2 3 2 2 2 2" xfId="28129" xr:uid="{00000000-0005-0000-0000-000030160000}"/>
    <cellStyle name="20% - Accent3 3 2 2 2 3 2 2 3" xfId="33135" xr:uid="{00000000-0005-0000-0000-000031160000}"/>
    <cellStyle name="20% - Accent3 3 2 2 2 3 2 3" xfId="26523" xr:uid="{00000000-0005-0000-0000-000032160000}"/>
    <cellStyle name="20% - Accent3 3 2 2 2 3 2 3 2" xfId="13280" xr:uid="{00000000-0005-0000-0000-000033160000}"/>
    <cellStyle name="20% - Accent3 3 2 2 2 3 2 4" xfId="26375" xr:uid="{00000000-0005-0000-0000-000034160000}"/>
    <cellStyle name="20% - Accent3 3 2 2 2 3 3" xfId="29707" xr:uid="{00000000-0005-0000-0000-000035160000}"/>
    <cellStyle name="20% - Accent3 3 2 2 2 3 3 2" xfId="33838" xr:uid="{00000000-0005-0000-0000-000036160000}"/>
    <cellStyle name="20% - Accent3 3 2 2 2 3 3 2 2" xfId="29627" xr:uid="{00000000-0005-0000-0000-000037160000}"/>
    <cellStyle name="20% - Accent3 3 2 2 2 3 3 3" xfId="26373" xr:uid="{00000000-0005-0000-0000-000038160000}"/>
    <cellStyle name="20% - Accent3 3 2 2 2 3 4" xfId="24000" xr:uid="{00000000-0005-0000-0000-000039160000}"/>
    <cellStyle name="20% - Accent3 3 2 2 2 3 4 2" xfId="23995" xr:uid="{00000000-0005-0000-0000-00003A160000}"/>
    <cellStyle name="20% - Accent3 3 2 2 2 3 5" xfId="26910" xr:uid="{00000000-0005-0000-0000-00003B160000}"/>
    <cellStyle name="20% - Accent3 3 2 2 2 4" xfId="6929" xr:uid="{00000000-0005-0000-0000-00003C160000}"/>
    <cellStyle name="20% - Accent3 3 2 2 2 4 2" xfId="23603" xr:uid="{00000000-0005-0000-0000-00003D160000}"/>
    <cellStyle name="20% - Accent3 3 2 2 2 4 2 2" xfId="26367" xr:uid="{00000000-0005-0000-0000-00003E160000}"/>
    <cellStyle name="20% - Accent3 3 2 2 2 4 2 2 2" xfId="33564" xr:uid="{00000000-0005-0000-0000-00003F160000}"/>
    <cellStyle name="20% - Accent3 3 2 2 2 4 2 3" xfId="26364" xr:uid="{00000000-0005-0000-0000-000040160000}"/>
    <cellStyle name="20% - Accent3 3 2 2 2 4 3" xfId="21152" xr:uid="{00000000-0005-0000-0000-000041160000}"/>
    <cellStyle name="20% - Accent3 3 2 2 2 4 3 2" xfId="26363" xr:uid="{00000000-0005-0000-0000-000042160000}"/>
    <cellStyle name="20% - Accent3 3 2 2 2 4 4" xfId="23983" xr:uid="{00000000-0005-0000-0000-000043160000}"/>
    <cellStyle name="20% - Accent3 3 2 2 2 5" xfId="20386" xr:uid="{00000000-0005-0000-0000-000044160000}"/>
    <cellStyle name="20% - Accent3 3 2 2 2 5 2" xfId="8233" xr:uid="{00000000-0005-0000-0000-000045160000}"/>
    <cellStyle name="20% - Accent3 3 2 2 2 5 2 2" xfId="28243" xr:uid="{00000000-0005-0000-0000-000046160000}"/>
    <cellStyle name="20% - Accent3 3 2 2 2 5 3" xfId="8225" xr:uid="{00000000-0005-0000-0000-000047160000}"/>
    <cellStyle name="20% - Accent3 3 2 2 2 6" xfId="18592" xr:uid="{00000000-0005-0000-0000-000048160000}"/>
    <cellStyle name="20% - Accent3 3 2 2 2 6 2" xfId="8215" xr:uid="{00000000-0005-0000-0000-000049160000}"/>
    <cellStyle name="20% - Accent3 3 2 2 2 7" xfId="20273" xr:uid="{00000000-0005-0000-0000-00004A160000}"/>
    <cellStyle name="20% - Accent3 3 2 2 3" xfId="32185" xr:uid="{00000000-0005-0000-0000-00004B160000}"/>
    <cellStyle name="20% - Accent3 3 2 2 3 2" xfId="21889" xr:uid="{00000000-0005-0000-0000-00004C160000}"/>
    <cellStyle name="20% - Accent3 3 2 2 3 2 2" xfId="17563" xr:uid="{00000000-0005-0000-0000-00004D160000}"/>
    <cellStyle name="20% - Accent3 3 2 2 3 2 2 2" xfId="31686" xr:uid="{00000000-0005-0000-0000-00004E160000}"/>
    <cellStyle name="20% - Accent3 3 2 2 3 2 2 2 2" xfId="33896" xr:uid="{00000000-0005-0000-0000-00004F160000}"/>
    <cellStyle name="20% - Accent3 3 2 2 3 2 2 2 2 2" xfId="26351" xr:uid="{00000000-0005-0000-0000-000050160000}"/>
    <cellStyle name="20% - Accent3 3 2 2 3 2 2 2 3" xfId="32207" xr:uid="{00000000-0005-0000-0000-000051160000}"/>
    <cellStyle name="20% - Accent3 3 2 2 3 2 2 3" xfId="26462" xr:uid="{00000000-0005-0000-0000-000052160000}"/>
    <cellStyle name="20% - Accent3 3 2 2 3 2 2 3 2" xfId="13207" xr:uid="{00000000-0005-0000-0000-000053160000}"/>
    <cellStyle name="20% - Accent3 3 2 2 3 2 2 4" xfId="26349" xr:uid="{00000000-0005-0000-0000-000054160000}"/>
    <cellStyle name="20% - Accent3 3 2 2 3 2 3" xfId="27228" xr:uid="{00000000-0005-0000-0000-000055160000}"/>
    <cellStyle name="20% - Accent3 3 2 2 3 2 3 2" xfId="26347" xr:uid="{00000000-0005-0000-0000-000056160000}"/>
    <cellStyle name="20% - Accent3 3 2 2 3 2 3 2 2" xfId="29246" xr:uid="{00000000-0005-0000-0000-000057160000}"/>
    <cellStyle name="20% - Accent3 3 2 2 3 2 3 3" xfId="26345" xr:uid="{00000000-0005-0000-0000-000058160000}"/>
    <cellStyle name="20% - Accent3 3 2 2 3 2 4" xfId="23973" xr:uid="{00000000-0005-0000-0000-000059160000}"/>
    <cellStyle name="20% - Accent3 3 2 2 3 2 4 2" xfId="26344" xr:uid="{00000000-0005-0000-0000-00005A160000}"/>
    <cellStyle name="20% - Accent3 3 2 2 3 2 5" xfId="23379" xr:uid="{00000000-0005-0000-0000-00005B160000}"/>
    <cellStyle name="20% - Accent3 3 2 2 3 3" xfId="30881" xr:uid="{00000000-0005-0000-0000-00005C160000}"/>
    <cellStyle name="20% - Accent3 3 2 2 3 3 2" xfId="27220" xr:uid="{00000000-0005-0000-0000-00005D160000}"/>
    <cellStyle name="20% - Accent3 3 2 2 3 3 2 2" xfId="26342" xr:uid="{00000000-0005-0000-0000-00005E160000}"/>
    <cellStyle name="20% - Accent3 3 2 2 3 3 2 2 2" xfId="32775" xr:uid="{00000000-0005-0000-0000-00005F160000}"/>
    <cellStyle name="20% - Accent3 3 2 2 3 3 2 3" xfId="26339" xr:uid="{00000000-0005-0000-0000-000060160000}"/>
    <cellStyle name="20% - Accent3 3 2 2 3 3 3" xfId="27211" xr:uid="{00000000-0005-0000-0000-000061160000}"/>
    <cellStyle name="20% - Accent3 3 2 2 3 3 3 2" xfId="26338" xr:uid="{00000000-0005-0000-0000-000062160000}"/>
    <cellStyle name="20% - Accent3 3 2 2 3 3 4" xfId="23961" xr:uid="{00000000-0005-0000-0000-000063160000}"/>
    <cellStyle name="20% - Accent3 3 2 2 3 4" xfId="6926" xr:uid="{00000000-0005-0000-0000-000064160000}"/>
    <cellStyle name="20% - Accent3 3 2 2 3 4 2" xfId="25856" xr:uid="{00000000-0005-0000-0000-000065160000}"/>
    <cellStyle name="20% - Accent3 3 2 2 3 4 2 2" xfId="26332" xr:uid="{00000000-0005-0000-0000-000066160000}"/>
    <cellStyle name="20% - Accent3 3 2 2 3 4 3" xfId="26331" xr:uid="{00000000-0005-0000-0000-000067160000}"/>
    <cellStyle name="20% - Accent3 3 2 2 3 5" xfId="20249" xr:uid="{00000000-0005-0000-0000-000068160000}"/>
    <cellStyle name="20% - Accent3 3 2 2 3 5 2" xfId="8202" xr:uid="{00000000-0005-0000-0000-000069160000}"/>
    <cellStyle name="20% - Accent3 3 2 2 3 6" xfId="20212" xr:uid="{00000000-0005-0000-0000-00006A160000}"/>
    <cellStyle name="20% - Accent3 3 2 2 4" xfId="30853" xr:uid="{00000000-0005-0000-0000-00006B160000}"/>
    <cellStyle name="20% - Accent3 3 2 2 4 2" xfId="23864" xr:uid="{00000000-0005-0000-0000-00006C160000}"/>
    <cellStyle name="20% - Accent3 3 2 2 4 2 2" xfId="25390" xr:uid="{00000000-0005-0000-0000-00006D160000}"/>
    <cellStyle name="20% - Accent3 3 2 2 4 2 2 2" xfId="26323" xr:uid="{00000000-0005-0000-0000-00006E160000}"/>
    <cellStyle name="20% - Accent3 3 2 2 4 2 2 2 2" xfId="33597" xr:uid="{00000000-0005-0000-0000-00006F160000}"/>
    <cellStyle name="20% - Accent3 3 2 2 4 2 2 3" xfId="26322" xr:uid="{00000000-0005-0000-0000-000070160000}"/>
    <cellStyle name="20% - Accent3 3 2 2 4 2 3" xfId="27206" xr:uid="{00000000-0005-0000-0000-000071160000}"/>
    <cellStyle name="20% - Accent3 3 2 2 4 2 3 2" xfId="12783" xr:uid="{00000000-0005-0000-0000-000072160000}"/>
    <cellStyle name="20% - Accent3 3 2 2 4 2 4" xfId="23939" xr:uid="{00000000-0005-0000-0000-000073160000}"/>
    <cellStyle name="20% - Accent3 3 2 2 4 3" xfId="33677" xr:uid="{00000000-0005-0000-0000-000074160000}"/>
    <cellStyle name="20% - Accent3 3 2 2 4 3 2" xfId="26319" xr:uid="{00000000-0005-0000-0000-000075160000}"/>
    <cellStyle name="20% - Accent3 3 2 2 4 3 2 2" xfId="26318" xr:uid="{00000000-0005-0000-0000-000076160000}"/>
    <cellStyle name="20% - Accent3 3 2 2 4 3 3" xfId="28980" xr:uid="{00000000-0005-0000-0000-000077160000}"/>
    <cellStyle name="20% - Accent3 3 2 2 4 4" xfId="6923" xr:uid="{00000000-0005-0000-0000-000078160000}"/>
    <cellStyle name="20% - Accent3 3 2 2 4 4 2" xfId="26316" xr:uid="{00000000-0005-0000-0000-000079160000}"/>
    <cellStyle name="20% - Accent3 3 2 2 4 5" xfId="26313" xr:uid="{00000000-0005-0000-0000-00007A160000}"/>
    <cellStyle name="20% - Accent3 3 2 2 5" xfId="34257" xr:uid="{00000000-0005-0000-0000-00007B160000}"/>
    <cellStyle name="20% - Accent3 3 2 2 5 2" xfId="26306" xr:uid="{00000000-0005-0000-0000-00007C160000}"/>
    <cellStyle name="20% - Accent3 3 2 2 5 2 2" xfId="24588" xr:uid="{00000000-0005-0000-0000-00007D160000}"/>
    <cellStyle name="20% - Accent3 3 2 2 5 2 2 2" xfId="26305" xr:uid="{00000000-0005-0000-0000-00007E160000}"/>
    <cellStyle name="20% - Accent3 3 2 2 5 2 3" xfId="24579" xr:uid="{00000000-0005-0000-0000-00007F160000}"/>
    <cellStyle name="20% - Accent3 3 2 2 5 3" xfId="26301" xr:uid="{00000000-0005-0000-0000-000080160000}"/>
    <cellStyle name="20% - Accent3 3 2 2 5 3 2" xfId="24575" xr:uid="{00000000-0005-0000-0000-000081160000}"/>
    <cellStyle name="20% - Accent3 3 2 2 5 4" xfId="22600" xr:uid="{00000000-0005-0000-0000-000082160000}"/>
    <cellStyle name="20% - Accent3 3 2 2 6" xfId="32033" xr:uid="{00000000-0005-0000-0000-000083160000}"/>
    <cellStyle name="20% - Accent3 3 2 2 6 2" xfId="32026" xr:uid="{00000000-0005-0000-0000-000084160000}"/>
    <cellStyle name="20% - Accent3 3 2 2 6 2 2" xfId="24570" xr:uid="{00000000-0005-0000-0000-000085160000}"/>
    <cellStyle name="20% - Accent3 3 2 2 6 3" xfId="31996" xr:uid="{00000000-0005-0000-0000-000086160000}"/>
    <cellStyle name="20% - Accent3 3 2 2 7" xfId="31915" xr:uid="{00000000-0005-0000-0000-000087160000}"/>
    <cellStyle name="20% - Accent3 3 2 2 7 2" xfId="31905" xr:uid="{00000000-0005-0000-0000-000088160000}"/>
    <cellStyle name="20% - Accent3 3 2 2 8" xfId="31204" xr:uid="{00000000-0005-0000-0000-000089160000}"/>
    <cellStyle name="20% - Accent3 3 2 3" xfId="28057" xr:uid="{00000000-0005-0000-0000-00008A160000}"/>
    <cellStyle name="20% - Accent3 3 2 3 2" xfId="33048" xr:uid="{00000000-0005-0000-0000-00008B160000}"/>
    <cellStyle name="20% - Accent3 3 2 3 2 2" xfId="21877" xr:uid="{00000000-0005-0000-0000-00008C160000}"/>
    <cellStyle name="20% - Accent3 3 2 3 2 2 2" xfId="17492" xr:uid="{00000000-0005-0000-0000-00008D160000}"/>
    <cellStyle name="20% - Accent3 3 2 3 2 2 2 2" xfId="31567" xr:uid="{00000000-0005-0000-0000-00008E160000}"/>
    <cellStyle name="20% - Accent3 3 2 3 2 2 2 2 2" xfId="26529" xr:uid="{00000000-0005-0000-0000-00008F160000}"/>
    <cellStyle name="20% - Accent3 3 2 3 2 2 2 2 2 2" xfId="26299" xr:uid="{00000000-0005-0000-0000-000090160000}"/>
    <cellStyle name="20% - Accent3 3 2 3 2 2 2 2 3" xfId="33553" xr:uid="{00000000-0005-0000-0000-000091160000}"/>
    <cellStyle name="20% - Accent3 3 2 3 2 2 2 3" xfId="26297" xr:uid="{00000000-0005-0000-0000-000092160000}"/>
    <cellStyle name="20% - Accent3 3 2 3 2 2 2 3 2" xfId="22609" xr:uid="{00000000-0005-0000-0000-000093160000}"/>
    <cellStyle name="20% - Accent3 3 2 3 2 2 2 4" xfId="20870" xr:uid="{00000000-0005-0000-0000-000094160000}"/>
    <cellStyle name="20% - Accent3 3 2 3 2 2 3" xfId="26288" xr:uid="{00000000-0005-0000-0000-000095160000}"/>
    <cellStyle name="20% - Accent3 3 2 3 2 2 3 2" xfId="27356" xr:uid="{00000000-0005-0000-0000-000096160000}"/>
    <cellStyle name="20% - Accent3 3 2 3 2 2 3 2 2" xfId="26443" xr:uid="{00000000-0005-0000-0000-000097160000}"/>
    <cellStyle name="20% - Accent3 3 2 3 2 2 3 3" xfId="33176" xr:uid="{00000000-0005-0000-0000-000098160000}"/>
    <cellStyle name="20% - Accent3 3 2 3 2 2 4" xfId="23916" xr:uid="{00000000-0005-0000-0000-000099160000}"/>
    <cellStyle name="20% - Accent3 3 2 3 2 2 4 2" xfId="23913" xr:uid="{00000000-0005-0000-0000-00009A160000}"/>
    <cellStyle name="20% - Accent3 3 2 3 2 2 5" xfId="23901" xr:uid="{00000000-0005-0000-0000-00009B160000}"/>
    <cellStyle name="20% - Accent3 3 2 3 2 3" xfId="29725" xr:uid="{00000000-0005-0000-0000-00009C160000}"/>
    <cellStyle name="20% - Accent3 3 2 3 2 3 2" xfId="29634" xr:uid="{00000000-0005-0000-0000-00009D160000}"/>
    <cellStyle name="20% - Accent3 3 2 3 2 3 2 2" xfId="26285" xr:uid="{00000000-0005-0000-0000-00009E160000}"/>
    <cellStyle name="20% - Accent3 3 2 3 2 3 2 2 2" xfId="19092" xr:uid="{00000000-0005-0000-0000-00009F160000}"/>
    <cellStyle name="20% - Accent3 3 2 3 2 3 2 3" xfId="26282" xr:uid="{00000000-0005-0000-0000-0000A0160000}"/>
    <cellStyle name="20% - Accent3 3 2 3 2 3 3" xfId="26279" xr:uid="{00000000-0005-0000-0000-0000A1160000}"/>
    <cellStyle name="20% - Accent3 3 2 3 2 3 3 2" xfId="32270" xr:uid="{00000000-0005-0000-0000-0000A2160000}"/>
    <cellStyle name="20% - Accent3 3 2 3 2 3 4" xfId="23895" xr:uid="{00000000-0005-0000-0000-0000A3160000}"/>
    <cellStyle name="20% - Accent3 3 2 3 2 4" xfId="6920" xr:uid="{00000000-0005-0000-0000-0000A4160000}"/>
    <cellStyle name="20% - Accent3 3 2 3 2 4 2" xfId="25812" xr:uid="{00000000-0005-0000-0000-0000A5160000}"/>
    <cellStyle name="20% - Accent3 3 2 3 2 4 2 2" xfId="26278" xr:uid="{00000000-0005-0000-0000-0000A6160000}"/>
    <cellStyle name="20% - Accent3 3 2 3 2 4 3" xfId="26275" xr:uid="{00000000-0005-0000-0000-0000A7160000}"/>
    <cellStyle name="20% - Accent3 3 2 3 2 5" xfId="24321" xr:uid="{00000000-0005-0000-0000-0000A8160000}"/>
    <cellStyle name="20% - Accent3 3 2 3 2 5 2" xfId="24486" xr:uid="{00000000-0005-0000-0000-0000A9160000}"/>
    <cellStyle name="20% - Accent3 3 2 3 2 6" xfId="18216" xr:uid="{00000000-0005-0000-0000-0000AA160000}"/>
    <cellStyle name="20% - Accent3 3 2 3 3" xfId="31854" xr:uid="{00000000-0005-0000-0000-0000AB160000}"/>
    <cellStyle name="20% - Accent3 3 2 3 3 2" xfId="30869" xr:uid="{00000000-0005-0000-0000-0000AC160000}"/>
    <cellStyle name="20% - Accent3 3 2 3 3 2 2" xfId="26261" xr:uid="{00000000-0005-0000-0000-0000AD160000}"/>
    <cellStyle name="20% - Accent3 3 2 3 3 2 2 2" xfId="26260" xr:uid="{00000000-0005-0000-0000-0000AE160000}"/>
    <cellStyle name="20% - Accent3 3 2 3 3 2 2 2 2" xfId="33807" xr:uid="{00000000-0005-0000-0000-0000AF160000}"/>
    <cellStyle name="20% - Accent3 3 2 3 3 2 2 3" xfId="26258" xr:uid="{00000000-0005-0000-0000-0000B0160000}"/>
    <cellStyle name="20% - Accent3 3 2 3 3 2 3" xfId="27197" xr:uid="{00000000-0005-0000-0000-0000B1160000}"/>
    <cellStyle name="20% - Accent3 3 2 3 3 2 3 2" xfId="27256" xr:uid="{00000000-0005-0000-0000-0000B2160000}"/>
    <cellStyle name="20% - Accent3 3 2 3 3 2 4" xfId="23883" xr:uid="{00000000-0005-0000-0000-0000B3160000}"/>
    <cellStyle name="20% - Accent3 3 2 3 3 3" xfId="23890" xr:uid="{00000000-0005-0000-0000-0000B4160000}"/>
    <cellStyle name="20% - Accent3 3 2 3 3 3 2" xfId="21117" xr:uid="{00000000-0005-0000-0000-0000B5160000}"/>
    <cellStyle name="20% - Accent3 3 2 3 3 3 2 2" xfId="26249" xr:uid="{00000000-0005-0000-0000-0000B6160000}"/>
    <cellStyle name="20% - Accent3 3 2 3 3 3 3" xfId="26247" xr:uid="{00000000-0005-0000-0000-0000B7160000}"/>
    <cellStyle name="20% - Accent3 3 2 3 3 4" xfId="6914" xr:uid="{00000000-0005-0000-0000-0000B8160000}"/>
    <cellStyle name="20% - Accent3 3 2 3 3 4 2" xfId="26246" xr:uid="{00000000-0005-0000-0000-0000B9160000}"/>
    <cellStyle name="20% - Accent3 3 2 3 3 5" xfId="18129" xr:uid="{00000000-0005-0000-0000-0000BA160000}"/>
    <cellStyle name="20% - Accent3 3 2 3 4" xfId="30845" xr:uid="{00000000-0005-0000-0000-0000BB160000}"/>
    <cellStyle name="20% - Accent3 3 2 3 4 2" xfId="9322" xr:uid="{00000000-0005-0000-0000-0000BC160000}"/>
    <cellStyle name="20% - Accent3 3 2 3 4 2 2" xfId="26241" xr:uid="{00000000-0005-0000-0000-0000BD160000}"/>
    <cellStyle name="20% - Accent3 3 2 3 4 2 2 2" xfId="26238" xr:uid="{00000000-0005-0000-0000-0000BE160000}"/>
    <cellStyle name="20% - Accent3 3 2 3 4 2 3" xfId="26234" xr:uid="{00000000-0005-0000-0000-0000BF160000}"/>
    <cellStyle name="20% - Accent3 3 2 3 4 3" xfId="7438" xr:uid="{00000000-0005-0000-0000-0000C0160000}"/>
    <cellStyle name="20% - Accent3 3 2 3 4 3 2" xfId="26229" xr:uid="{00000000-0005-0000-0000-0000C1160000}"/>
    <cellStyle name="20% - Accent3 3 2 3 4 4" xfId="26225" xr:uid="{00000000-0005-0000-0000-0000C2160000}"/>
    <cellStyle name="20% - Accent3 3 2 3 5" xfId="34254" xr:uid="{00000000-0005-0000-0000-0000C3160000}"/>
    <cellStyle name="20% - Accent3 3 2 3 5 2" xfId="5498" xr:uid="{00000000-0005-0000-0000-0000C4160000}"/>
    <cellStyle name="20% - Accent3 3 2 3 5 2 2" xfId="24561" xr:uid="{00000000-0005-0000-0000-0000C5160000}"/>
    <cellStyle name="20% - Accent3 3 2 3 5 3" xfId="26220" xr:uid="{00000000-0005-0000-0000-0000C6160000}"/>
    <cellStyle name="20% - Accent3 3 2 3 6" xfId="31793" xr:uid="{00000000-0005-0000-0000-0000C7160000}"/>
    <cellStyle name="20% - Accent3 3 2 3 6 2" xfId="31787" xr:uid="{00000000-0005-0000-0000-0000C8160000}"/>
    <cellStyle name="20% - Accent3 3 2 3 7" xfId="31712" xr:uid="{00000000-0005-0000-0000-0000C9160000}"/>
    <cellStyle name="20% - Accent3 3 2 4" xfId="31849" xr:uid="{00000000-0005-0000-0000-0000CA160000}"/>
    <cellStyle name="20% - Accent3 3 2 4 2" xfId="29788" xr:uid="{00000000-0005-0000-0000-0000CB160000}"/>
    <cellStyle name="20% - Accent3 3 2 4 2 2" xfId="32434" xr:uid="{00000000-0005-0000-0000-0000CC160000}"/>
    <cellStyle name="20% - Accent3 3 2 4 2 2 2" xfId="26214" xr:uid="{00000000-0005-0000-0000-0000CD160000}"/>
    <cellStyle name="20% - Accent3 3 2 4 2 2 2 2" xfId="11322" xr:uid="{00000000-0005-0000-0000-0000CE160000}"/>
    <cellStyle name="20% - Accent3 3 2 4 2 2 2 2 2" xfId="26191" xr:uid="{00000000-0005-0000-0000-0000CF160000}"/>
    <cellStyle name="20% - Accent3 3 2 4 2 2 2 3" xfId="26213" xr:uid="{00000000-0005-0000-0000-0000D0160000}"/>
    <cellStyle name="20% - Accent3 3 2 4 2 2 3" xfId="26209" xr:uid="{00000000-0005-0000-0000-0000D1160000}"/>
    <cellStyle name="20% - Accent3 3 2 4 2 2 3 2" xfId="26993" xr:uid="{00000000-0005-0000-0000-0000D2160000}"/>
    <cellStyle name="20% - Accent3 3 2 4 2 2 4" xfId="26207" xr:uid="{00000000-0005-0000-0000-0000D3160000}"/>
    <cellStyle name="20% - Accent3 3 2 4 2 3" xfId="24261" xr:uid="{00000000-0005-0000-0000-0000D4160000}"/>
    <cellStyle name="20% - Accent3 3 2 4 2 3 2" xfId="26202" xr:uid="{00000000-0005-0000-0000-0000D5160000}"/>
    <cellStyle name="20% - Accent3 3 2 4 2 3 2 2" xfId="11186" xr:uid="{00000000-0005-0000-0000-0000D6160000}"/>
    <cellStyle name="20% - Accent3 3 2 4 2 3 3" xfId="28370" xr:uid="{00000000-0005-0000-0000-0000D7160000}"/>
    <cellStyle name="20% - Accent3 3 2 4 2 4" xfId="6910" xr:uid="{00000000-0005-0000-0000-0000D8160000}"/>
    <cellStyle name="20% - Accent3 3 2 4 2 4 2" xfId="21467" xr:uid="{00000000-0005-0000-0000-0000D9160000}"/>
    <cellStyle name="20% - Accent3 3 2 4 2 5" xfId="26192" xr:uid="{00000000-0005-0000-0000-0000DA160000}"/>
    <cellStyle name="20% - Accent3 3 2 4 3" xfId="26184" xr:uid="{00000000-0005-0000-0000-0000DB160000}"/>
    <cellStyle name="20% - Accent3 3 2 4 3 2" xfId="9304" xr:uid="{00000000-0005-0000-0000-0000DC160000}"/>
    <cellStyle name="20% - Accent3 3 2 4 3 2 2" xfId="26183" xr:uid="{00000000-0005-0000-0000-0000DD160000}"/>
    <cellStyle name="20% - Accent3 3 2 4 3 2 2 2" xfId="26181" xr:uid="{00000000-0005-0000-0000-0000DE160000}"/>
    <cellStyle name="20% - Accent3 3 2 4 3 2 3" xfId="26177" xr:uid="{00000000-0005-0000-0000-0000DF160000}"/>
    <cellStyle name="20% - Accent3 3 2 4 3 3" xfId="7431" xr:uid="{00000000-0005-0000-0000-0000E0160000}"/>
    <cellStyle name="20% - Accent3 3 2 4 3 3 2" xfId="26167" xr:uid="{00000000-0005-0000-0000-0000E1160000}"/>
    <cellStyle name="20% - Accent3 3 2 4 3 4" xfId="26162" xr:uid="{00000000-0005-0000-0000-0000E2160000}"/>
    <cellStyle name="20% - Accent3 3 2 4 4" xfId="26152" xr:uid="{00000000-0005-0000-0000-0000E3160000}"/>
    <cellStyle name="20% - Accent3 3 2 4 4 2" xfId="6053" xr:uid="{00000000-0005-0000-0000-0000E4160000}"/>
    <cellStyle name="20% - Accent3 3 2 4 4 2 2" xfId="13323" xr:uid="{00000000-0005-0000-0000-0000E5160000}"/>
    <cellStyle name="20% - Accent3 3 2 4 4 3" xfId="26150" xr:uid="{00000000-0005-0000-0000-0000E6160000}"/>
    <cellStyle name="20% - Accent3 3 2 4 5" xfId="26148" xr:uid="{00000000-0005-0000-0000-0000E7160000}"/>
    <cellStyle name="20% - Accent3 3 2 4 5 2" xfId="26146" xr:uid="{00000000-0005-0000-0000-0000E8160000}"/>
    <cellStyle name="20% - Accent3 3 2 4 6" xfId="31704" xr:uid="{00000000-0005-0000-0000-0000E9160000}"/>
    <cellStyle name="20% - Accent3 3 2 5" xfId="34401" xr:uid="{00000000-0005-0000-0000-0000EA160000}"/>
    <cellStyle name="20% - Accent3 3 2 5 2" xfId="26143" xr:uid="{00000000-0005-0000-0000-0000EB160000}"/>
    <cellStyle name="20% - Accent3 3 2 5 2 2" xfId="24206" xr:uid="{00000000-0005-0000-0000-0000EC160000}"/>
    <cellStyle name="20% - Accent3 3 2 5 2 2 2" xfId="20296" xr:uid="{00000000-0005-0000-0000-0000ED160000}"/>
    <cellStyle name="20% - Accent3 3 2 5 2 2 2 2" xfId="15283" xr:uid="{00000000-0005-0000-0000-0000EE160000}"/>
    <cellStyle name="20% - Accent3 3 2 5 2 2 3" xfId="26089" xr:uid="{00000000-0005-0000-0000-0000EF160000}"/>
    <cellStyle name="20% - Accent3 3 2 5 2 3" xfId="24198" xr:uid="{00000000-0005-0000-0000-0000F0160000}"/>
    <cellStyle name="20% - Accent3 3 2 5 2 3 2" xfId="26137" xr:uid="{00000000-0005-0000-0000-0000F1160000}"/>
    <cellStyle name="20% - Accent3 3 2 5 2 4" xfId="23649" xr:uid="{00000000-0005-0000-0000-0000F2160000}"/>
    <cellStyle name="20% - Accent3 3 2 5 3" xfId="26128" xr:uid="{00000000-0005-0000-0000-0000F3160000}"/>
    <cellStyle name="20% - Accent3 3 2 5 3 2" xfId="12624" xr:uid="{00000000-0005-0000-0000-0000F4160000}"/>
    <cellStyle name="20% - Accent3 3 2 5 3 2 2" xfId="26127" xr:uid="{00000000-0005-0000-0000-0000F5160000}"/>
    <cellStyle name="20% - Accent3 3 2 5 3 3" xfId="30097" xr:uid="{00000000-0005-0000-0000-0000F6160000}"/>
    <cellStyle name="20% - Accent3 3 2 5 4" xfId="26122" xr:uid="{00000000-0005-0000-0000-0000F7160000}"/>
    <cellStyle name="20% - Accent3 3 2 5 4 2" xfId="26116" xr:uid="{00000000-0005-0000-0000-0000F8160000}"/>
    <cellStyle name="20% - Accent3 3 2 5 5" xfId="23365" xr:uid="{00000000-0005-0000-0000-0000F9160000}"/>
    <cellStyle name="20% - Accent3 3 2 6" xfId="26109" xr:uid="{00000000-0005-0000-0000-0000FA160000}"/>
    <cellStyle name="20% - Accent3 3 2 6 2" xfId="34359" xr:uid="{00000000-0005-0000-0000-0000FB160000}"/>
    <cellStyle name="20% - Accent3 3 2 6 2 2" xfId="24178" xr:uid="{00000000-0005-0000-0000-0000FC160000}"/>
    <cellStyle name="20% - Accent3 3 2 6 2 2 2" xfId="20205" xr:uid="{00000000-0005-0000-0000-0000FD160000}"/>
    <cellStyle name="20% - Accent3 3 2 6 2 3" xfId="30069" xr:uid="{00000000-0005-0000-0000-0000FE160000}"/>
    <cellStyle name="20% - Accent3 3 2 6 3" xfId="26104" xr:uid="{00000000-0005-0000-0000-0000FF160000}"/>
    <cellStyle name="20% - Accent3 3 2 6 3 2" xfId="26099" xr:uid="{00000000-0005-0000-0000-000000170000}"/>
    <cellStyle name="20% - Accent3 3 2 6 4" xfId="5770" xr:uid="{00000000-0005-0000-0000-000001170000}"/>
    <cellStyle name="20% - Accent3 3 2 7" xfId="26091" xr:uid="{00000000-0005-0000-0000-000002170000}"/>
    <cellStyle name="20% - Accent3 3 2 7 2" xfId="26090" xr:uid="{00000000-0005-0000-0000-000003170000}"/>
    <cellStyle name="20% - Accent3 3 2 7 2 2" xfId="26084" xr:uid="{00000000-0005-0000-0000-000004170000}"/>
    <cellStyle name="20% - Accent3 3 2 7 3" xfId="26082" xr:uid="{00000000-0005-0000-0000-000005170000}"/>
    <cellStyle name="20% - Accent3 3 2 8" xfId="26077" xr:uid="{00000000-0005-0000-0000-000006170000}"/>
    <cellStyle name="20% - Accent3 3 2 8 2" xfId="28920" xr:uid="{00000000-0005-0000-0000-000007170000}"/>
    <cellStyle name="20% - Accent3 3 2 9" xfId="26075" xr:uid="{00000000-0005-0000-0000-000008170000}"/>
    <cellStyle name="20% - Accent3 3 3" xfId="225" xr:uid="{00000000-0005-0000-0000-000009170000}"/>
    <cellStyle name="20% - Accent3 3 3 10" xfId="22599" xr:uid="{00000000-0005-0000-0000-00000A170000}"/>
    <cellStyle name="20% - Accent3 3 3 2" xfId="26259" xr:uid="{00000000-0005-0000-0000-00000B170000}"/>
    <cellStyle name="20% - Accent3 3 3 2 2" xfId="25051" xr:uid="{00000000-0005-0000-0000-00000C170000}"/>
    <cellStyle name="20% - Accent3 3 3 2 2 2" xfId="21856" xr:uid="{00000000-0005-0000-0000-00000D170000}"/>
    <cellStyle name="20% - Accent3 3 3 2 2 2 2" xfId="17371" xr:uid="{00000000-0005-0000-0000-00000E170000}"/>
    <cellStyle name="20% - Accent3 3 3 2 2 2 2 2" xfId="26074" xr:uid="{00000000-0005-0000-0000-00000F170000}"/>
    <cellStyle name="20% - Accent3 3 3 2 2 2 2 2 2" xfId="32534" xr:uid="{00000000-0005-0000-0000-000010170000}"/>
    <cellStyle name="20% - Accent3 3 3 2 2 2 2 2 2 2" xfId="28286" xr:uid="{00000000-0005-0000-0000-000011170000}"/>
    <cellStyle name="20% - Accent3 3 3 2 2 2 2 2 3" xfId="32526" xr:uid="{00000000-0005-0000-0000-000012170000}"/>
    <cellStyle name="20% - Accent3 3 3 2 2 2 2 3" xfId="26071" xr:uid="{00000000-0005-0000-0000-000013170000}"/>
    <cellStyle name="20% - Accent3 3 3 2 2 2 2 3 2" xfId="16536" xr:uid="{00000000-0005-0000-0000-000014170000}"/>
    <cellStyle name="20% - Accent3 3 3 2 2 2 2 4" xfId="26069" xr:uid="{00000000-0005-0000-0000-000015170000}"/>
    <cellStyle name="20% - Accent3 3 3 2 2 2 3" xfId="20580" xr:uid="{00000000-0005-0000-0000-000016170000}"/>
    <cellStyle name="20% - Accent3 3 3 2 2 2 3 2" xfId="27262" xr:uid="{00000000-0005-0000-0000-000017170000}"/>
    <cellStyle name="20% - Accent3 3 3 2 2 2 3 2 2" xfId="21301" xr:uid="{00000000-0005-0000-0000-000018170000}"/>
    <cellStyle name="20% - Accent3 3 3 2 2 2 3 3" xfId="26067" xr:uid="{00000000-0005-0000-0000-000019170000}"/>
    <cellStyle name="20% - Accent3 3 3 2 2 2 4" xfId="11602" xr:uid="{00000000-0005-0000-0000-00001A170000}"/>
    <cellStyle name="20% - Accent3 3 3 2 2 2 4 2" xfId="26065" xr:uid="{00000000-0005-0000-0000-00001B170000}"/>
    <cellStyle name="20% - Accent3 3 3 2 2 2 5" xfId="25355" xr:uid="{00000000-0005-0000-0000-00001C170000}"/>
    <cellStyle name="20% - Accent3 3 3 2 2 3" xfId="28849" xr:uid="{00000000-0005-0000-0000-00001D170000}"/>
    <cellStyle name="20% - Accent3 3 3 2 2 3 2" xfId="17353" xr:uid="{00000000-0005-0000-0000-00001E170000}"/>
    <cellStyle name="20% - Accent3 3 3 2 2 3 2 2" xfId="26062" xr:uid="{00000000-0005-0000-0000-00001F170000}"/>
    <cellStyle name="20% - Accent3 3 3 2 2 3 2 2 2" xfId="23836" xr:uid="{00000000-0005-0000-0000-000020170000}"/>
    <cellStyle name="20% - Accent3 3 3 2 2 3 2 3" xfId="26059" xr:uid="{00000000-0005-0000-0000-000021170000}"/>
    <cellStyle name="20% - Accent3 3 3 2 2 3 3" xfId="29248" xr:uid="{00000000-0005-0000-0000-000022170000}"/>
    <cellStyle name="20% - Accent3 3 3 2 2 3 3 2" xfId="26057" xr:uid="{00000000-0005-0000-0000-000023170000}"/>
    <cellStyle name="20% - Accent3 3 3 2 2 3 4" xfId="26054" xr:uid="{00000000-0005-0000-0000-000024170000}"/>
    <cellStyle name="20% - Accent3 3 3 2 2 4" xfId="6810" xr:uid="{00000000-0005-0000-0000-000025170000}"/>
    <cellStyle name="20% - Accent3 3 3 2 2 4 2" xfId="28127" xr:uid="{00000000-0005-0000-0000-000026170000}"/>
    <cellStyle name="20% - Accent3 3 3 2 2 4 2 2" xfId="26047" xr:uid="{00000000-0005-0000-0000-000027170000}"/>
    <cellStyle name="20% - Accent3 3 3 2 2 4 3" xfId="11631" xr:uid="{00000000-0005-0000-0000-000028170000}"/>
    <cellStyle name="20% - Accent3 3 3 2 2 5" xfId="26235" xr:uid="{00000000-0005-0000-0000-000029170000}"/>
    <cellStyle name="20% - Accent3 3 3 2 2 5 2" xfId="22697" xr:uid="{00000000-0005-0000-0000-00002A170000}"/>
    <cellStyle name="20% - Accent3 3 3 2 2 6" xfId="26043" xr:uid="{00000000-0005-0000-0000-00002B170000}"/>
    <cellStyle name="20% - Accent3 3 3 2 3" xfId="31838" xr:uid="{00000000-0005-0000-0000-00002C170000}"/>
    <cellStyle name="20% - Accent3 3 3 2 3 2" xfId="28839" xr:uid="{00000000-0005-0000-0000-00002D170000}"/>
    <cellStyle name="20% - Accent3 3 3 2 3 2 2" xfId="17321" xr:uid="{00000000-0005-0000-0000-00002E170000}"/>
    <cellStyle name="20% - Accent3 3 3 2 3 2 2 2" xfId="28067" xr:uid="{00000000-0005-0000-0000-00002F170000}"/>
    <cellStyle name="20% - Accent3 3 3 2 3 2 2 2 2" xfId="32483" xr:uid="{00000000-0005-0000-0000-000030170000}"/>
    <cellStyle name="20% - Accent3 3 3 2 3 2 2 3" xfId="26039" xr:uid="{00000000-0005-0000-0000-000031170000}"/>
    <cellStyle name="20% - Accent3 3 3 2 3 2 3" xfId="13600" xr:uid="{00000000-0005-0000-0000-000032170000}"/>
    <cellStyle name="20% - Accent3 3 3 2 3 2 3 2" xfId="26038" xr:uid="{00000000-0005-0000-0000-000033170000}"/>
    <cellStyle name="20% - Accent3 3 3 2 3 2 4" xfId="5411" xr:uid="{00000000-0005-0000-0000-000034170000}"/>
    <cellStyle name="20% - Accent3 3 3 2 3 3" xfId="26037" xr:uid="{00000000-0005-0000-0000-000035170000}"/>
    <cellStyle name="20% - Accent3 3 3 2 3 3 2" xfId="28450" xr:uid="{00000000-0005-0000-0000-000036170000}"/>
    <cellStyle name="20% - Accent3 3 3 2 3 3 2 2" xfId="26036" xr:uid="{00000000-0005-0000-0000-000037170000}"/>
    <cellStyle name="20% - Accent3 3 3 2 3 3 3" xfId="13592" xr:uid="{00000000-0005-0000-0000-000038170000}"/>
    <cellStyle name="20% - Accent3 3 3 2 3 4" xfId="6805" xr:uid="{00000000-0005-0000-0000-000039170000}"/>
    <cellStyle name="20% - Accent3 3 3 2 3 4 2" xfId="27065" xr:uid="{00000000-0005-0000-0000-00003A170000}"/>
    <cellStyle name="20% - Accent3 3 3 2 3 5" xfId="26029" xr:uid="{00000000-0005-0000-0000-00003B170000}"/>
    <cellStyle name="20% - Accent3 3 3 2 4" xfId="30837" xr:uid="{00000000-0005-0000-0000-00003C170000}"/>
    <cellStyle name="20% - Accent3 3 3 2 4 2" xfId="28051" xr:uid="{00000000-0005-0000-0000-00003D170000}"/>
    <cellStyle name="20% - Accent3 3 3 2 4 2 2" xfId="13676" xr:uid="{00000000-0005-0000-0000-00003E170000}"/>
    <cellStyle name="20% - Accent3 3 3 2 4 2 2 2" xfId="26025" xr:uid="{00000000-0005-0000-0000-00003F170000}"/>
    <cellStyle name="20% - Accent3 3 3 2 4 2 3" xfId="13557" xr:uid="{00000000-0005-0000-0000-000040170000}"/>
    <cellStyle name="20% - Accent3 3 3 2 4 3" xfId="27106" xr:uid="{00000000-0005-0000-0000-000041170000}"/>
    <cellStyle name="20% - Accent3 3 3 2 4 3 2" xfId="26982" xr:uid="{00000000-0005-0000-0000-000042170000}"/>
    <cellStyle name="20% - Accent3 3 3 2 4 4" xfId="26024" xr:uid="{00000000-0005-0000-0000-000043170000}"/>
    <cellStyle name="20% - Accent3 3 3 2 5" xfId="26015" xr:uid="{00000000-0005-0000-0000-000044170000}"/>
    <cellStyle name="20% - Accent3 3 3 2 5 2" xfId="28033" xr:uid="{00000000-0005-0000-0000-000045170000}"/>
    <cellStyle name="20% - Accent3 3 3 2 5 2 2" xfId="24439" xr:uid="{00000000-0005-0000-0000-000046170000}"/>
    <cellStyle name="20% - Accent3 3 3 2 5 3" xfId="26014" xr:uid="{00000000-0005-0000-0000-000047170000}"/>
    <cellStyle name="20% - Accent3 3 3 2 6" xfId="33104" xr:uid="{00000000-0005-0000-0000-000048170000}"/>
    <cellStyle name="20% - Accent3 3 3 2 6 2" xfId="31246" xr:uid="{00000000-0005-0000-0000-000049170000}"/>
    <cellStyle name="20% - Accent3 3 3 2 7" xfId="31503" xr:uid="{00000000-0005-0000-0000-00004A170000}"/>
    <cellStyle name="20% - Accent3 3 3 3" xfId="26257" xr:uid="{00000000-0005-0000-0000-00004B170000}"/>
    <cellStyle name="20% - Accent3 3 3 3 2" xfId="31831" xr:uid="{00000000-0005-0000-0000-00004C170000}"/>
    <cellStyle name="20% - Accent3 3 3 3 2 2" xfId="28651" xr:uid="{00000000-0005-0000-0000-00004D170000}"/>
    <cellStyle name="20% - Accent3 3 3 3 2 2 2" xfId="9890" xr:uid="{00000000-0005-0000-0000-00004E170000}"/>
    <cellStyle name="20% - Accent3 3 3 3 2 2 2 2" xfId="25492" xr:uid="{00000000-0005-0000-0000-00004F170000}"/>
    <cellStyle name="20% - Accent3 3 3 3 2 2 2 2 2" xfId="31938" xr:uid="{00000000-0005-0000-0000-000050170000}"/>
    <cellStyle name="20% - Accent3 3 3 3 2 2 2 3" xfId="31941" xr:uid="{00000000-0005-0000-0000-000051170000}"/>
    <cellStyle name="20% - Accent3 3 3 3 2 2 3" xfId="26495" xr:uid="{00000000-0005-0000-0000-000052170000}"/>
    <cellStyle name="20% - Accent3 3 3 3 2 2 3 2" xfId="26256" xr:uid="{00000000-0005-0000-0000-000053170000}"/>
    <cellStyle name="20% - Accent3 3 3 3 2 2 4" xfId="26197" xr:uid="{00000000-0005-0000-0000-000054170000}"/>
    <cellStyle name="20% - Accent3 3 3 3 2 3" xfId="24157" xr:uid="{00000000-0005-0000-0000-000055170000}"/>
    <cellStyle name="20% - Accent3 3 3 3 2 3 2" xfId="26451" xr:uid="{00000000-0005-0000-0000-000056170000}"/>
    <cellStyle name="20% - Accent3 3 3 3 2 3 2 2" xfId="26013" xr:uid="{00000000-0005-0000-0000-000057170000}"/>
    <cellStyle name="20% - Accent3 3 3 3 2 3 3" xfId="26447" xr:uid="{00000000-0005-0000-0000-000058170000}"/>
    <cellStyle name="20% - Accent3 3 3 3 2 4" xfId="6803" xr:uid="{00000000-0005-0000-0000-000059170000}"/>
    <cellStyle name="20% - Accent3 3 3 3 2 4 2" xfId="26421" xr:uid="{00000000-0005-0000-0000-00005A170000}"/>
    <cellStyle name="20% - Accent3 3 3 3 2 5" xfId="26009" xr:uid="{00000000-0005-0000-0000-00005B170000}"/>
    <cellStyle name="20% - Accent3 3 3 3 3" xfId="26008" xr:uid="{00000000-0005-0000-0000-00005C170000}"/>
    <cellStyle name="20% - Accent3 3 3 3 3 2" xfId="5613" xr:uid="{00000000-0005-0000-0000-00005D170000}"/>
    <cellStyle name="20% - Accent3 3 3 3 3 2 2" xfId="26790" xr:uid="{00000000-0005-0000-0000-00005E170000}"/>
    <cellStyle name="20% - Accent3 3 3 3 3 2 2 2" xfId="26005" xr:uid="{00000000-0005-0000-0000-00005F170000}"/>
    <cellStyle name="20% - Accent3 3 3 3 3 2 3" xfId="13488" xr:uid="{00000000-0005-0000-0000-000060170000}"/>
    <cellStyle name="20% - Accent3 3 3 3 3 3" xfId="5611" xr:uid="{00000000-0005-0000-0000-000061170000}"/>
    <cellStyle name="20% - Accent3 3 3 3 3 3 2" xfId="29540" xr:uid="{00000000-0005-0000-0000-000062170000}"/>
    <cellStyle name="20% - Accent3 3 3 3 3 4" xfId="20795" xr:uid="{00000000-0005-0000-0000-000063170000}"/>
    <cellStyle name="20% - Accent3 3 3 3 4" xfId="26000" xr:uid="{00000000-0005-0000-0000-000064170000}"/>
    <cellStyle name="20% - Accent3 3 3 3 4 2" xfId="6750" xr:uid="{00000000-0005-0000-0000-000065170000}"/>
    <cellStyle name="20% - Accent3 3 3 3 4 2 2" xfId="26697" xr:uid="{00000000-0005-0000-0000-000066170000}"/>
    <cellStyle name="20% - Accent3 3 3 3 4 3" xfId="25999" xr:uid="{00000000-0005-0000-0000-000067170000}"/>
    <cellStyle name="20% - Accent3 3 3 3 5" xfId="25992" xr:uid="{00000000-0005-0000-0000-000068170000}"/>
    <cellStyle name="20% - Accent3 3 3 3 5 2" xfId="25991" xr:uid="{00000000-0005-0000-0000-000069170000}"/>
    <cellStyle name="20% - Accent3 3 3 3 6" xfId="31434" xr:uid="{00000000-0005-0000-0000-00006A170000}"/>
    <cellStyle name="20% - Accent3 3 3 4" xfId="33441" xr:uid="{00000000-0005-0000-0000-00006B170000}"/>
    <cellStyle name="20% - Accent3 3 3 4 2" xfId="25990" xr:uid="{00000000-0005-0000-0000-00006C170000}"/>
    <cellStyle name="20% - Accent3 3 3 4 2 2" xfId="24126" xr:uid="{00000000-0005-0000-0000-00006D170000}"/>
    <cellStyle name="20% - Accent3 3 3 4 2 2 2" xfId="25989" xr:uid="{00000000-0005-0000-0000-00006E170000}"/>
    <cellStyle name="20% - Accent3 3 3 4 2 2 2 2" xfId="8785" xr:uid="{00000000-0005-0000-0000-00006F170000}"/>
    <cellStyle name="20% - Accent3 3 3 4 2 2 3" xfId="24334" xr:uid="{00000000-0005-0000-0000-000070170000}"/>
    <cellStyle name="20% - Accent3 3 3 4 2 3" xfId="24119" xr:uid="{00000000-0005-0000-0000-000071170000}"/>
    <cellStyle name="20% - Accent3 3 3 4 2 3 2" xfId="25988" xr:uid="{00000000-0005-0000-0000-000072170000}"/>
    <cellStyle name="20% - Accent3 3 3 4 2 4" xfId="30779" xr:uid="{00000000-0005-0000-0000-000073170000}"/>
    <cellStyle name="20% - Accent3 3 3 4 3" xfId="25978" xr:uid="{00000000-0005-0000-0000-000074170000}"/>
    <cellStyle name="20% - Accent3 3 3 4 3 2" xfId="6560" xr:uid="{00000000-0005-0000-0000-000075170000}"/>
    <cellStyle name="20% - Accent3 3 3 4 3 2 2" xfId="26548" xr:uid="{00000000-0005-0000-0000-000076170000}"/>
    <cellStyle name="20% - Accent3 3 3 4 3 3" xfId="28971" xr:uid="{00000000-0005-0000-0000-000077170000}"/>
    <cellStyle name="20% - Accent3 3 3 4 4" xfId="25971" xr:uid="{00000000-0005-0000-0000-000078170000}"/>
    <cellStyle name="20% - Accent3 3 3 4 4 2" xfId="32912" xr:uid="{00000000-0005-0000-0000-000079170000}"/>
    <cellStyle name="20% - Accent3 3 3 4 5" xfId="31580" xr:uid="{00000000-0005-0000-0000-00007A170000}"/>
    <cellStyle name="20% - Accent3 3 3 5" xfId="13379" xr:uid="{00000000-0005-0000-0000-00007B170000}"/>
    <cellStyle name="20% - Accent3 3 3 5 2" xfId="25970" xr:uid="{00000000-0005-0000-0000-00007C170000}"/>
    <cellStyle name="20% - Accent3 3 3 5 2 2" xfId="21861" xr:uid="{00000000-0005-0000-0000-00007D170000}"/>
    <cellStyle name="20% - Accent3 3 3 5 2 2 2" xfId="17511" xr:uid="{00000000-0005-0000-0000-00007E170000}"/>
    <cellStyle name="20% - Accent3 3 3 5 2 3" xfId="23186" xr:uid="{00000000-0005-0000-0000-00007F170000}"/>
    <cellStyle name="20% - Accent3 3 3 5 3" xfId="25958" xr:uid="{00000000-0005-0000-0000-000080170000}"/>
    <cellStyle name="20% - Accent3 3 3 5 3 2" xfId="21854" xr:uid="{00000000-0005-0000-0000-000081170000}"/>
    <cellStyle name="20% - Accent3 3 3 5 4" xfId="25950" xr:uid="{00000000-0005-0000-0000-000082170000}"/>
    <cellStyle name="20% - Accent3 3 3 6" xfId="27410" xr:uid="{00000000-0005-0000-0000-000083170000}"/>
    <cellStyle name="20% - Accent3 3 3 6 2" xfId="25945" xr:uid="{00000000-0005-0000-0000-000084170000}"/>
    <cellStyle name="20% - Accent3 3 3 6 2 2" xfId="21842" xr:uid="{00000000-0005-0000-0000-000085170000}"/>
    <cellStyle name="20% - Accent3 3 3 6 3" xfId="25939" xr:uid="{00000000-0005-0000-0000-000086170000}"/>
    <cellStyle name="20% - Accent3 3 3 7" xfId="25938" xr:uid="{00000000-0005-0000-0000-000087170000}"/>
    <cellStyle name="20% - Accent3 3 3 7 2" xfId="25933" xr:uid="{00000000-0005-0000-0000-000088170000}"/>
    <cellStyle name="20% - Accent3 3 3 8" xfId="25931" xr:uid="{00000000-0005-0000-0000-000089170000}"/>
    <cellStyle name="20% - Accent3 3 3 9" xfId="34552" xr:uid="{00000000-0005-0000-0000-00008A170000}"/>
    <cellStyle name="20% - Accent3 3 4" xfId="31820" xr:uid="{00000000-0005-0000-0000-00008B170000}"/>
    <cellStyle name="20% - Accent3 3 4 2" xfId="27255" xr:uid="{00000000-0005-0000-0000-00008C170000}"/>
    <cellStyle name="20% - Accent3 3 4 2 2" xfId="31805" xr:uid="{00000000-0005-0000-0000-00008D170000}"/>
    <cellStyle name="20% - Accent3 3 4 2 2 2" xfId="33797" xr:uid="{00000000-0005-0000-0000-00008E170000}"/>
    <cellStyle name="20% - Accent3 3 4 2 2 2 2" xfId="17125" xr:uid="{00000000-0005-0000-0000-00008F170000}"/>
    <cellStyle name="20% - Accent3 3 4 2 2 2 2 2" xfId="8437" xr:uid="{00000000-0005-0000-0000-000090170000}"/>
    <cellStyle name="20% - Accent3 3 4 2 2 2 2 2 2" xfId="32872" xr:uid="{00000000-0005-0000-0000-000091170000}"/>
    <cellStyle name="20% - Accent3 3 4 2 2 2 2 3" xfId="8433" xr:uid="{00000000-0005-0000-0000-000092170000}"/>
    <cellStyle name="20% - Accent3 3 4 2 2 2 3" xfId="18658" xr:uid="{00000000-0005-0000-0000-000093170000}"/>
    <cellStyle name="20% - Accent3 3 4 2 2 2 3 2" xfId="8427" xr:uid="{00000000-0005-0000-0000-000094170000}"/>
    <cellStyle name="20% - Accent3 3 4 2 2 2 4" xfId="14150" xr:uid="{00000000-0005-0000-0000-000095170000}"/>
    <cellStyle name="20% - Accent3 3 4 2 2 3" xfId="25918" xr:uid="{00000000-0005-0000-0000-000096170000}"/>
    <cellStyle name="20% - Accent3 3 4 2 2 3 2" xfId="13527" xr:uid="{00000000-0005-0000-0000-000097170000}"/>
    <cellStyle name="20% - Accent3 3 4 2 2 3 2 2" xfId="8170" xr:uid="{00000000-0005-0000-0000-000098170000}"/>
    <cellStyle name="20% - Accent3 3 4 2 2 3 3" xfId="33293" xr:uid="{00000000-0005-0000-0000-000099170000}"/>
    <cellStyle name="20% - Accent3 3 4 2 2 4" xfId="9461" xr:uid="{00000000-0005-0000-0000-00009A170000}"/>
    <cellStyle name="20% - Accent3 3 4 2 2 4 2" xfId="25907" xr:uid="{00000000-0005-0000-0000-00009B170000}"/>
    <cellStyle name="20% - Accent3 3 4 2 2 5" xfId="25904" xr:uid="{00000000-0005-0000-0000-00009C170000}"/>
    <cellStyle name="20% - Accent3 3 4 2 3" xfId="27545" xr:uid="{00000000-0005-0000-0000-00009D170000}"/>
    <cellStyle name="20% - Accent3 3 4 2 3 2" xfId="25898" xr:uid="{00000000-0005-0000-0000-00009E170000}"/>
    <cellStyle name="20% - Accent3 3 4 2 3 2 2" xfId="13517" xr:uid="{00000000-0005-0000-0000-00009F170000}"/>
    <cellStyle name="20% - Accent3 3 4 2 3 2 2 2" xfId="23550" xr:uid="{00000000-0005-0000-0000-0000A0170000}"/>
    <cellStyle name="20% - Accent3 3 4 2 3 2 3" xfId="13332" xr:uid="{00000000-0005-0000-0000-0000A1170000}"/>
    <cellStyle name="20% - Accent3 3 4 2 3 3" xfId="25886" xr:uid="{00000000-0005-0000-0000-0000A2170000}"/>
    <cellStyle name="20% - Accent3 3 4 2 3 3 2" xfId="26023" xr:uid="{00000000-0005-0000-0000-0000A3170000}"/>
    <cellStyle name="20% - Accent3 3 4 2 3 4" xfId="25883" xr:uid="{00000000-0005-0000-0000-0000A4170000}"/>
    <cellStyle name="20% - Accent3 3 4 2 4" xfId="27542" xr:uid="{00000000-0005-0000-0000-0000A5170000}"/>
    <cellStyle name="20% - Accent3 3 4 2 4 2" xfId="27044" xr:uid="{00000000-0005-0000-0000-0000A6170000}"/>
    <cellStyle name="20% - Accent3 3 4 2 4 2 2" xfId="33044" xr:uid="{00000000-0005-0000-0000-0000A7170000}"/>
    <cellStyle name="20% - Accent3 3 4 2 4 3" xfId="27543" xr:uid="{00000000-0005-0000-0000-0000A8170000}"/>
    <cellStyle name="20% - Accent3 3 4 2 5" xfId="25879" xr:uid="{00000000-0005-0000-0000-0000A9170000}"/>
    <cellStyle name="20% - Accent3 3 4 2 5 2" xfId="27521" xr:uid="{00000000-0005-0000-0000-0000AA170000}"/>
    <cellStyle name="20% - Accent3 3 4 2 6" xfId="31321" xr:uid="{00000000-0005-0000-0000-0000AB170000}"/>
    <cellStyle name="20% - Accent3 3 4 3" xfId="33415" xr:uid="{00000000-0005-0000-0000-0000AC170000}"/>
    <cellStyle name="20% - Accent3 3 4 3 2" xfId="26900" xr:uid="{00000000-0005-0000-0000-0000AD170000}"/>
    <cellStyle name="20% - Accent3 3 4 3 2 2" xfId="21295" xr:uid="{00000000-0005-0000-0000-0000AE170000}"/>
    <cellStyle name="20% - Accent3 3 4 3 2 2 2" xfId="10776" xr:uid="{00000000-0005-0000-0000-0000AF170000}"/>
    <cellStyle name="20% - Accent3 3 4 3 2 2 2 2" xfId="6695" xr:uid="{00000000-0005-0000-0000-0000B0170000}"/>
    <cellStyle name="20% - Accent3 3 4 3 2 2 3" xfId="10774" xr:uid="{00000000-0005-0000-0000-0000B1170000}"/>
    <cellStyle name="20% - Accent3 3 4 3 2 3" xfId="23490" xr:uid="{00000000-0005-0000-0000-0000B2170000}"/>
    <cellStyle name="20% - Accent3 3 4 3 2 3 2" xfId="10770" xr:uid="{00000000-0005-0000-0000-0000B3170000}"/>
    <cellStyle name="20% - Accent3 3 4 3 2 4" xfId="21285" xr:uid="{00000000-0005-0000-0000-0000B4170000}"/>
    <cellStyle name="20% - Accent3 3 4 3 3" xfId="27536" xr:uid="{00000000-0005-0000-0000-0000B5170000}"/>
    <cellStyle name="20% - Accent3 3 4 3 3 2" xfId="6221" xr:uid="{00000000-0005-0000-0000-0000B6170000}"/>
    <cellStyle name="20% - Accent3 3 4 3 3 2 2" xfId="10767" xr:uid="{00000000-0005-0000-0000-0000B7170000}"/>
    <cellStyle name="20% - Accent3 3 4 3 3 3" xfId="7863" xr:uid="{00000000-0005-0000-0000-0000B8170000}"/>
    <cellStyle name="20% - Accent3 3 4 3 4" xfId="26876" xr:uid="{00000000-0005-0000-0000-0000B9170000}"/>
    <cellStyle name="20% - Accent3 3 4 3 4 2" xfId="24014" xr:uid="{00000000-0005-0000-0000-0000BA170000}"/>
    <cellStyle name="20% - Accent3 3 4 3 5" xfId="26872" xr:uid="{00000000-0005-0000-0000-0000BB170000}"/>
    <cellStyle name="20% - Accent3 3 4 4" xfId="33410" xr:uid="{00000000-0005-0000-0000-0000BC170000}"/>
    <cellStyle name="20% - Accent3 3 4 4 2" xfId="26869" xr:uid="{00000000-0005-0000-0000-0000BD170000}"/>
    <cellStyle name="20% - Accent3 3 4 4 2 2" xfId="23605" xr:uid="{00000000-0005-0000-0000-0000BE170000}"/>
    <cellStyle name="20% - Accent3 3 4 4 2 2 2" xfId="10759" xr:uid="{00000000-0005-0000-0000-0000BF170000}"/>
    <cellStyle name="20% - Accent3 3 4 4 2 3" xfId="23191" xr:uid="{00000000-0005-0000-0000-0000C0170000}"/>
    <cellStyle name="20% - Accent3 3 4 4 3" xfId="20911" xr:uid="{00000000-0005-0000-0000-0000C1170000}"/>
    <cellStyle name="20% - Accent3 3 4 4 3 2" xfId="25864" xr:uid="{00000000-0005-0000-0000-0000C2170000}"/>
    <cellStyle name="20% - Accent3 3 4 4 4" xfId="21001" xr:uid="{00000000-0005-0000-0000-0000C3170000}"/>
    <cellStyle name="20% - Accent3 3 4 5" xfId="26852" xr:uid="{00000000-0005-0000-0000-0000C4170000}"/>
    <cellStyle name="20% - Accent3 3 4 5 2" xfId="26847" xr:uid="{00000000-0005-0000-0000-0000C5170000}"/>
    <cellStyle name="20% - Accent3 3 4 5 2 2" xfId="25858" xr:uid="{00000000-0005-0000-0000-0000C6170000}"/>
    <cellStyle name="20% - Accent3 3 4 5 3" xfId="20727" xr:uid="{00000000-0005-0000-0000-0000C7170000}"/>
    <cellStyle name="20% - Accent3 3 4 6" xfId="24412" xr:uid="{00000000-0005-0000-0000-0000C8170000}"/>
    <cellStyle name="20% - Accent3 3 4 6 2" xfId="20721" xr:uid="{00000000-0005-0000-0000-0000C9170000}"/>
    <cellStyle name="20% - Accent3 3 4 7" xfId="7986" xr:uid="{00000000-0005-0000-0000-0000CA170000}"/>
    <cellStyle name="20% - Accent3 3 4 8" xfId="34774" xr:uid="{00000000-0005-0000-0000-0000CB170000}"/>
    <cellStyle name="20% - Accent3 3 5" xfId="29039" xr:uid="{00000000-0005-0000-0000-0000CC170000}"/>
    <cellStyle name="20% - Accent3 3 5 2" xfId="27670" xr:uid="{00000000-0005-0000-0000-0000CD170000}"/>
    <cellStyle name="20% - Accent3 3 5 2 2" xfId="12211" xr:uid="{00000000-0005-0000-0000-0000CE170000}"/>
    <cellStyle name="20% - Accent3 3 5 2 2 2" xfId="28324" xr:uid="{00000000-0005-0000-0000-0000CF170000}"/>
    <cellStyle name="20% - Accent3 3 5 2 2 2 2" xfId="13296" xr:uid="{00000000-0005-0000-0000-0000D0170000}"/>
    <cellStyle name="20% - Accent3 3 5 2 2 2 2 2" xfId="25842" xr:uid="{00000000-0005-0000-0000-0000D1170000}"/>
    <cellStyle name="20% - Accent3 3 5 2 2 2 3" xfId="10356" xr:uid="{00000000-0005-0000-0000-0000D2170000}"/>
    <cellStyle name="20% - Accent3 3 5 2 2 3" xfId="28316" xr:uid="{00000000-0005-0000-0000-0000D3170000}"/>
    <cellStyle name="20% - Accent3 3 5 2 2 3 2" xfId="10344" xr:uid="{00000000-0005-0000-0000-0000D4170000}"/>
    <cellStyle name="20% - Accent3 3 5 2 2 4" xfId="25837" xr:uid="{00000000-0005-0000-0000-0000D5170000}"/>
    <cellStyle name="20% - Accent3 3 5 2 3" xfId="12207" xr:uid="{00000000-0005-0000-0000-0000D6170000}"/>
    <cellStyle name="20% - Accent3 3 5 2 3 2" xfId="28298" xr:uid="{00000000-0005-0000-0000-0000D7170000}"/>
    <cellStyle name="20% - Accent3 3 5 2 3 2 2" xfId="25833" xr:uid="{00000000-0005-0000-0000-0000D8170000}"/>
    <cellStyle name="20% - Accent3 3 5 2 3 3" xfId="25826" xr:uid="{00000000-0005-0000-0000-0000D9170000}"/>
    <cellStyle name="20% - Accent3 3 5 2 4" xfId="12204" xr:uid="{00000000-0005-0000-0000-0000DA170000}"/>
    <cellStyle name="20% - Accent3 3 5 2 4 2" xfId="26294" xr:uid="{00000000-0005-0000-0000-0000DB170000}"/>
    <cellStyle name="20% - Accent3 3 5 2 5" xfId="25824" xr:uid="{00000000-0005-0000-0000-0000DC170000}"/>
    <cellStyle name="20% - Accent3 3 5 3" xfId="33395" xr:uid="{00000000-0005-0000-0000-0000DD170000}"/>
    <cellStyle name="20% - Accent3 3 5 3 2" xfId="12202" xr:uid="{00000000-0005-0000-0000-0000DE170000}"/>
    <cellStyle name="20% - Accent3 3 5 3 2 2" xfId="22822" xr:uid="{00000000-0005-0000-0000-0000DF170000}"/>
    <cellStyle name="20% - Accent3 3 5 3 2 2 2" xfId="9567" xr:uid="{00000000-0005-0000-0000-0000E0170000}"/>
    <cellStyle name="20% - Accent3 3 5 3 2 3" xfId="22811" xr:uid="{00000000-0005-0000-0000-0000E1170000}"/>
    <cellStyle name="20% - Accent3 3 5 3 3" xfId="12200" xr:uid="{00000000-0005-0000-0000-0000E2170000}"/>
    <cellStyle name="20% - Accent3 3 5 3 3 2" xfId="25818" xr:uid="{00000000-0005-0000-0000-0000E3170000}"/>
    <cellStyle name="20% - Accent3 3 5 3 4" xfId="26801" xr:uid="{00000000-0005-0000-0000-0000E4170000}"/>
    <cellStyle name="20% - Accent3 3 5 4" xfId="26797" xr:uid="{00000000-0005-0000-0000-0000E5170000}"/>
    <cellStyle name="20% - Accent3 3 5 4 2" xfId="19472" xr:uid="{00000000-0005-0000-0000-0000E6170000}"/>
    <cellStyle name="20% - Accent3 3 5 4 2 2" xfId="25814" xr:uid="{00000000-0005-0000-0000-0000E7170000}"/>
    <cellStyle name="20% - Accent3 3 5 4 3" xfId="16099" xr:uid="{00000000-0005-0000-0000-0000E8170000}"/>
    <cellStyle name="20% - Accent3 3 5 5" xfId="26788" xr:uid="{00000000-0005-0000-0000-0000E9170000}"/>
    <cellStyle name="20% - Accent3 3 5 5 2" xfId="20714" xr:uid="{00000000-0005-0000-0000-0000EA170000}"/>
    <cellStyle name="20% - Accent3 3 5 6" xfId="7982" xr:uid="{00000000-0005-0000-0000-0000EB170000}"/>
    <cellStyle name="20% - Accent3 3 5 7" xfId="34966" xr:uid="{00000000-0005-0000-0000-0000EC170000}"/>
    <cellStyle name="20% - Accent3 3 6" xfId="25754" xr:uid="{00000000-0005-0000-0000-0000ED170000}"/>
    <cellStyle name="20% - Accent3 3 6 2" xfId="31451" xr:uid="{00000000-0005-0000-0000-0000EE170000}"/>
    <cellStyle name="20% - Accent3 3 6 2 2" xfId="12197" xr:uid="{00000000-0005-0000-0000-0000EF170000}"/>
    <cellStyle name="20% - Accent3 3 6 2 2 2" xfId="26559" xr:uid="{00000000-0005-0000-0000-0000F0170000}"/>
    <cellStyle name="20% - Accent3 3 6 2 2 2 2" xfId="8040" xr:uid="{00000000-0005-0000-0000-0000F1170000}"/>
    <cellStyle name="20% - Accent3 3 6 2 2 3" xfId="25806" xr:uid="{00000000-0005-0000-0000-0000F2170000}"/>
    <cellStyle name="20% - Accent3 3 6 2 3" xfId="12190" xr:uid="{00000000-0005-0000-0000-0000F3170000}"/>
    <cellStyle name="20% - Accent3 3 6 2 3 2" xfId="25799" xr:uid="{00000000-0005-0000-0000-0000F4170000}"/>
    <cellStyle name="20% - Accent3 3 6 2 4" xfId="25795" xr:uid="{00000000-0005-0000-0000-0000F5170000}"/>
    <cellStyle name="20% - Accent3 3 6 3" xfId="26775" xr:uid="{00000000-0005-0000-0000-0000F6170000}"/>
    <cellStyle name="20% - Accent3 3 6 3 2" xfId="12187" xr:uid="{00000000-0005-0000-0000-0000F7170000}"/>
    <cellStyle name="20% - Accent3 3 6 3 2 2" xfId="22730" xr:uid="{00000000-0005-0000-0000-0000F8170000}"/>
    <cellStyle name="20% - Accent3 3 6 3 3" xfId="34046" xr:uid="{00000000-0005-0000-0000-0000F9170000}"/>
    <cellStyle name="20% - Accent3 3 6 4" xfId="29873" xr:uid="{00000000-0005-0000-0000-0000FA170000}"/>
    <cellStyle name="20% - Accent3 3 6 4 2" xfId="18476" xr:uid="{00000000-0005-0000-0000-0000FB170000}"/>
    <cellStyle name="20% - Accent3 3 6 5" xfId="29857" xr:uid="{00000000-0005-0000-0000-0000FC170000}"/>
    <cellStyle name="20% - Accent3 3 6 6" xfId="35171" xr:uid="{00000000-0005-0000-0000-0000FD170000}"/>
    <cellStyle name="20% - Accent3 3 7" xfId="8319" xr:uid="{00000000-0005-0000-0000-0000FE170000}"/>
    <cellStyle name="20% - Accent3 3 7 2" xfId="25794" xr:uid="{00000000-0005-0000-0000-0000FF170000}"/>
    <cellStyle name="20% - Accent3 3 7 2 2" xfId="19862" xr:uid="{00000000-0005-0000-0000-000000180000}"/>
    <cellStyle name="20% - Accent3 3 7 2 2 2" xfId="25791" xr:uid="{00000000-0005-0000-0000-000001180000}"/>
    <cellStyle name="20% - Accent3 3 7 2 3" xfId="25787" xr:uid="{00000000-0005-0000-0000-000002180000}"/>
    <cellStyle name="20% - Accent3 3 7 3" xfId="24857" xr:uid="{00000000-0005-0000-0000-000003180000}"/>
    <cellStyle name="20% - Accent3 3 7 3 2" xfId="21105" xr:uid="{00000000-0005-0000-0000-000004180000}"/>
    <cellStyle name="20% - Accent3 3 7 4" xfId="24826" xr:uid="{00000000-0005-0000-0000-000005180000}"/>
    <cellStyle name="20% - Accent3 3 7 5" xfId="35400" xr:uid="{00000000-0005-0000-0000-000006180000}"/>
    <cellStyle name="20% - Accent3 3 8" xfId="23058" xr:uid="{00000000-0005-0000-0000-000007180000}"/>
    <cellStyle name="20% - Accent3 3 8 2" xfId="24816" xr:uid="{00000000-0005-0000-0000-000008180000}"/>
    <cellStyle name="20% - Accent3 3 8 2 2" xfId="25782" xr:uid="{00000000-0005-0000-0000-000009180000}"/>
    <cellStyle name="20% - Accent3 3 8 3" xfId="26760" xr:uid="{00000000-0005-0000-0000-00000A180000}"/>
    <cellStyle name="20% - Accent3 3 8 4" xfId="36272" xr:uid="{00000000-0005-0000-0000-00000B180000}"/>
    <cellStyle name="20% - Accent3 3 9" xfId="25779" xr:uid="{00000000-0005-0000-0000-00000C180000}"/>
    <cellStyle name="20% - Accent3 3 9 2" xfId="6688" xr:uid="{00000000-0005-0000-0000-00000D180000}"/>
    <cellStyle name="20% - Accent3 3 9 3" xfId="36558" xr:uid="{00000000-0005-0000-0000-00000E180000}"/>
    <cellStyle name="20% - Accent3 30" xfId="35897" xr:uid="{00000000-0005-0000-0000-00000F180000}"/>
    <cellStyle name="20% - Accent3 30 2" xfId="37069" xr:uid="{00000000-0005-0000-0000-000010180000}"/>
    <cellStyle name="20% - Accent3 30 3" xfId="37964" xr:uid="{00000000-0005-0000-0000-000011180000}"/>
    <cellStyle name="20% - Accent3 31" xfId="35917" xr:uid="{00000000-0005-0000-0000-000012180000}"/>
    <cellStyle name="20% - Accent3 31 2" xfId="37088" xr:uid="{00000000-0005-0000-0000-000013180000}"/>
    <cellStyle name="20% - Accent3 31 3" xfId="37984" xr:uid="{00000000-0005-0000-0000-000014180000}"/>
    <cellStyle name="20% - Accent3 32" xfId="35937" xr:uid="{00000000-0005-0000-0000-000015180000}"/>
    <cellStyle name="20% - Accent3 32 2" xfId="37107" xr:uid="{00000000-0005-0000-0000-000016180000}"/>
    <cellStyle name="20% - Accent3 32 3" xfId="38004" xr:uid="{00000000-0005-0000-0000-000017180000}"/>
    <cellStyle name="20% - Accent3 33" xfId="35957" xr:uid="{00000000-0005-0000-0000-000018180000}"/>
    <cellStyle name="20% - Accent3 33 2" xfId="37126" xr:uid="{00000000-0005-0000-0000-000019180000}"/>
    <cellStyle name="20% - Accent3 33 3" xfId="38024" xr:uid="{00000000-0005-0000-0000-00001A180000}"/>
    <cellStyle name="20% - Accent3 34" xfId="35977" xr:uid="{00000000-0005-0000-0000-00001B180000}"/>
    <cellStyle name="20% - Accent3 34 2" xfId="37146" xr:uid="{00000000-0005-0000-0000-00001C180000}"/>
    <cellStyle name="20% - Accent3 34 3" xfId="38044" xr:uid="{00000000-0005-0000-0000-00001D180000}"/>
    <cellStyle name="20% - Accent3 35" xfId="35997" xr:uid="{00000000-0005-0000-0000-00001E180000}"/>
    <cellStyle name="20% - Accent3 35 2" xfId="37166" xr:uid="{00000000-0005-0000-0000-00001F180000}"/>
    <cellStyle name="20% - Accent3 35 3" xfId="38064" xr:uid="{00000000-0005-0000-0000-000020180000}"/>
    <cellStyle name="20% - Accent3 36" xfId="36017" xr:uid="{00000000-0005-0000-0000-000021180000}"/>
    <cellStyle name="20% - Accent3 36 2" xfId="37186" xr:uid="{00000000-0005-0000-0000-000022180000}"/>
    <cellStyle name="20% - Accent3 36 3" xfId="38084" xr:uid="{00000000-0005-0000-0000-000023180000}"/>
    <cellStyle name="20% - Accent3 37" xfId="36037" xr:uid="{00000000-0005-0000-0000-000024180000}"/>
    <cellStyle name="20% - Accent3 37 2" xfId="37206" xr:uid="{00000000-0005-0000-0000-000025180000}"/>
    <cellStyle name="20% - Accent3 37 3" xfId="38104" xr:uid="{00000000-0005-0000-0000-000026180000}"/>
    <cellStyle name="20% - Accent3 38" xfId="36057" xr:uid="{00000000-0005-0000-0000-000027180000}"/>
    <cellStyle name="20% - Accent3 38 2" xfId="37226" xr:uid="{00000000-0005-0000-0000-000028180000}"/>
    <cellStyle name="20% - Accent3 38 3" xfId="38124" xr:uid="{00000000-0005-0000-0000-000029180000}"/>
    <cellStyle name="20% - Accent3 39" xfId="36077" xr:uid="{00000000-0005-0000-0000-00002A180000}"/>
    <cellStyle name="20% - Accent3 39 2" xfId="37246" xr:uid="{00000000-0005-0000-0000-00002B180000}"/>
    <cellStyle name="20% - Accent3 39 3" xfId="38144" xr:uid="{00000000-0005-0000-0000-00002C180000}"/>
    <cellStyle name="20% - Accent3 4" xfId="122" xr:uid="{00000000-0005-0000-0000-00002D180000}"/>
    <cellStyle name="20% - Accent3 4 10" xfId="34476" xr:uid="{00000000-0005-0000-0000-00002E180000}"/>
    <cellStyle name="20% - Accent3 4 11" xfId="5962" xr:uid="{00000000-0005-0000-0000-00002F180000}"/>
    <cellStyle name="20% - Accent3 4 2" xfId="245" xr:uid="{00000000-0005-0000-0000-000030180000}"/>
    <cellStyle name="20% - Accent3 4 2 10" xfId="32959" xr:uid="{00000000-0005-0000-0000-000031180000}"/>
    <cellStyle name="20% - Accent3 4 2 2" xfId="32228" xr:uid="{00000000-0005-0000-0000-000032180000}"/>
    <cellStyle name="20% - Accent3 4 2 2 2" xfId="32382" xr:uid="{00000000-0005-0000-0000-000033180000}"/>
    <cellStyle name="20% - Accent3 4 2 2 2 2" xfId="21811" xr:uid="{00000000-0005-0000-0000-000034180000}"/>
    <cellStyle name="20% - Accent3 4 2 2 2 2 2" xfId="16602" xr:uid="{00000000-0005-0000-0000-000035180000}"/>
    <cellStyle name="20% - Accent3 4 2 2 2 2 2 2" xfId="9617" xr:uid="{00000000-0005-0000-0000-000036180000}"/>
    <cellStyle name="20% - Accent3 4 2 2 2 2 2 2 2" xfId="30691" xr:uid="{00000000-0005-0000-0000-000037180000}"/>
    <cellStyle name="20% - Accent3 4 2 2 2 2 2 2 2 2" xfId="26958" xr:uid="{00000000-0005-0000-0000-000038180000}"/>
    <cellStyle name="20% - Accent3 4 2 2 2 2 2 2 3" xfId="32235" xr:uid="{00000000-0005-0000-0000-000039180000}"/>
    <cellStyle name="20% - Accent3 4 2 2 2 2 2 3" xfId="26359" xr:uid="{00000000-0005-0000-0000-00003A180000}"/>
    <cellStyle name="20% - Accent3 4 2 2 2 2 2 3 2" xfId="30683" xr:uid="{00000000-0005-0000-0000-00003B180000}"/>
    <cellStyle name="20% - Accent3 4 2 2 2 2 2 4" xfId="25771" xr:uid="{00000000-0005-0000-0000-00003C180000}"/>
    <cellStyle name="20% - Accent3 4 2 2 2 2 3" xfId="27154" xr:uid="{00000000-0005-0000-0000-00003D180000}"/>
    <cellStyle name="20% - Accent3 4 2 2 2 2 3 2" xfId="25768" xr:uid="{00000000-0005-0000-0000-00003E180000}"/>
    <cellStyle name="20% - Accent3 4 2 2 2 2 3 2 2" xfId="7433" xr:uid="{00000000-0005-0000-0000-00003F180000}"/>
    <cellStyle name="20% - Accent3 4 2 2 2 2 3 3" xfId="24518" xr:uid="{00000000-0005-0000-0000-000040180000}"/>
    <cellStyle name="20% - Accent3 4 2 2 2 2 4" xfId="30983" xr:uid="{00000000-0005-0000-0000-000041180000}"/>
    <cellStyle name="20% - Accent3 4 2 2 2 2 4 2" xfId="23073" xr:uid="{00000000-0005-0000-0000-000042180000}"/>
    <cellStyle name="20% - Accent3 4 2 2 2 2 5" xfId="22035" xr:uid="{00000000-0005-0000-0000-000043180000}"/>
    <cellStyle name="20% - Accent3 4 2 2 2 3" xfId="27146" xr:uid="{00000000-0005-0000-0000-000044180000}"/>
    <cellStyle name="20% - Accent3 4 2 2 2 3 2" xfId="7860" xr:uid="{00000000-0005-0000-0000-000045180000}"/>
    <cellStyle name="20% - Accent3 4 2 2 2 3 2 2" xfId="25764" xr:uid="{00000000-0005-0000-0000-000046180000}"/>
    <cellStyle name="20% - Accent3 4 2 2 2 3 2 2 2" xfId="22395" xr:uid="{00000000-0005-0000-0000-000047180000}"/>
    <cellStyle name="20% - Accent3 4 2 2 2 3 2 3" xfId="25763" xr:uid="{00000000-0005-0000-0000-000048180000}"/>
    <cellStyle name="20% - Accent3 4 2 2 2 3 3" xfId="25093" xr:uid="{00000000-0005-0000-0000-000049180000}"/>
    <cellStyle name="20% - Accent3 4 2 2 2 3 3 2" xfId="25755" xr:uid="{00000000-0005-0000-0000-00004A180000}"/>
    <cellStyle name="20% - Accent3 4 2 2 2 3 4" xfId="29804" xr:uid="{00000000-0005-0000-0000-00004B180000}"/>
    <cellStyle name="20% - Accent3 4 2 2 2 4" xfId="21110" xr:uid="{00000000-0005-0000-0000-00004C180000}"/>
    <cellStyle name="20% - Accent3 4 2 2 2 4 2" xfId="7857" xr:uid="{00000000-0005-0000-0000-00004D180000}"/>
    <cellStyle name="20% - Accent3 4 2 2 2 4 2 2" xfId="25749" xr:uid="{00000000-0005-0000-0000-00004E180000}"/>
    <cellStyle name="20% - Accent3 4 2 2 2 4 3" xfId="25747" xr:uid="{00000000-0005-0000-0000-00004F180000}"/>
    <cellStyle name="20% - Accent3 4 2 2 2 5" xfId="26178" xr:uid="{00000000-0005-0000-0000-000050180000}"/>
    <cellStyle name="20% - Accent3 4 2 2 2 5 2" xfId="6552" xr:uid="{00000000-0005-0000-0000-000051180000}"/>
    <cellStyle name="20% - Accent3 4 2 2 2 6" xfId="25739" xr:uid="{00000000-0005-0000-0000-000052180000}"/>
    <cellStyle name="20% - Accent3 4 2 2 3" xfId="28082" xr:uid="{00000000-0005-0000-0000-000053180000}"/>
    <cellStyle name="20% - Accent3 4 2 2 3 2" xfId="27140" xr:uid="{00000000-0005-0000-0000-000054180000}"/>
    <cellStyle name="20% - Accent3 4 2 2 3 2 2" xfId="27133" xr:uid="{00000000-0005-0000-0000-000055180000}"/>
    <cellStyle name="20% - Accent3 4 2 2 3 2 2 2" xfId="20329" xr:uid="{00000000-0005-0000-0000-000056180000}"/>
    <cellStyle name="20% - Accent3 4 2 2 3 2 2 2 2" xfId="30559" xr:uid="{00000000-0005-0000-0000-000057180000}"/>
    <cellStyle name="20% - Accent3 4 2 2 3 2 2 3" xfId="34071" xr:uid="{00000000-0005-0000-0000-000058180000}"/>
    <cellStyle name="20% - Accent3 4 2 2 3 2 3" xfId="32277" xr:uid="{00000000-0005-0000-0000-000059180000}"/>
    <cellStyle name="20% - Accent3 4 2 2 3 2 3 2" xfId="25736" xr:uid="{00000000-0005-0000-0000-00005A180000}"/>
    <cellStyle name="20% - Accent3 4 2 2 3 2 4" xfId="23051" xr:uid="{00000000-0005-0000-0000-00005B180000}"/>
    <cellStyle name="20% - Accent3 4 2 2 3 3" xfId="27126" xr:uid="{00000000-0005-0000-0000-00005C180000}"/>
    <cellStyle name="20% - Accent3 4 2 2 3 3 2" xfId="7851" xr:uid="{00000000-0005-0000-0000-00005D180000}"/>
    <cellStyle name="20% - Accent3 4 2 2 3 3 2 2" xfId="25731" xr:uid="{00000000-0005-0000-0000-00005E180000}"/>
    <cellStyle name="20% - Accent3 4 2 2 3 3 3" xfId="23722" xr:uid="{00000000-0005-0000-0000-00005F180000}"/>
    <cellStyle name="20% - Accent3 4 2 2 3 4" xfId="25728" xr:uid="{00000000-0005-0000-0000-000060180000}"/>
    <cellStyle name="20% - Accent3 4 2 2 3 4 2" xfId="22946" xr:uid="{00000000-0005-0000-0000-000061180000}"/>
    <cellStyle name="20% - Accent3 4 2 2 3 5" xfId="25723" xr:uid="{00000000-0005-0000-0000-000062180000}"/>
    <cellStyle name="20% - Accent3 4 2 2 4" xfId="14600" xr:uid="{00000000-0005-0000-0000-000063180000}"/>
    <cellStyle name="20% - Accent3 4 2 2 4 2" xfId="14778" xr:uid="{00000000-0005-0000-0000-000064180000}"/>
    <cellStyle name="20% - Accent3 4 2 2 4 2 2" xfId="14773" xr:uid="{00000000-0005-0000-0000-000065180000}"/>
    <cellStyle name="20% - Accent3 4 2 2 4 2 2 2" xfId="25715" xr:uid="{00000000-0005-0000-0000-000066180000}"/>
    <cellStyle name="20% - Accent3 4 2 2 4 2 3" xfId="24072" xr:uid="{00000000-0005-0000-0000-000067180000}"/>
    <cellStyle name="20% - Accent3 4 2 2 4 3" xfId="14770" xr:uid="{00000000-0005-0000-0000-000068180000}"/>
    <cellStyle name="20% - Accent3 4 2 2 4 3 2" xfId="25712" xr:uid="{00000000-0005-0000-0000-000069180000}"/>
    <cellStyle name="20% - Accent3 4 2 2 4 4" xfId="25707" xr:uid="{00000000-0005-0000-0000-00006A180000}"/>
    <cellStyle name="20% - Accent3 4 2 2 5" xfId="25706" xr:uid="{00000000-0005-0000-0000-00006B180000}"/>
    <cellStyle name="20% - Accent3 4 2 2 5 2" xfId="14757" xr:uid="{00000000-0005-0000-0000-00006C180000}"/>
    <cellStyle name="20% - Accent3 4 2 2 5 2 2" xfId="24104" xr:uid="{00000000-0005-0000-0000-00006D180000}"/>
    <cellStyle name="20% - Accent3 4 2 2 5 3" xfId="22429" xr:uid="{00000000-0005-0000-0000-00006E180000}"/>
    <cellStyle name="20% - Accent3 4 2 2 6" xfId="24193" xr:uid="{00000000-0005-0000-0000-00006F180000}"/>
    <cellStyle name="20% - Accent3 4 2 2 6 2" xfId="22422" xr:uid="{00000000-0005-0000-0000-000070180000}"/>
    <cellStyle name="20% - Accent3 4 2 2 7" xfId="21897" xr:uid="{00000000-0005-0000-0000-000071180000}"/>
    <cellStyle name="20% - Accent3 4 2 3" xfId="34294" xr:uid="{00000000-0005-0000-0000-000072180000}"/>
    <cellStyle name="20% - Accent3 4 2 3 2" xfId="33375" xr:uid="{00000000-0005-0000-0000-000073180000}"/>
    <cellStyle name="20% - Accent3 4 2 3 2 2" xfId="26929" xr:uid="{00000000-0005-0000-0000-000074180000}"/>
    <cellStyle name="20% - Accent3 4 2 3 2 2 2" xfId="26925" xr:uid="{00000000-0005-0000-0000-000075180000}"/>
    <cellStyle name="20% - Accent3 4 2 3 2 2 2 2" xfId="25702" xr:uid="{00000000-0005-0000-0000-000076180000}"/>
    <cellStyle name="20% - Accent3 4 2 3 2 2 2 2 2" xfId="30134" xr:uid="{00000000-0005-0000-0000-000077180000}"/>
    <cellStyle name="20% - Accent3 4 2 3 2 2 2 3" xfId="25701" xr:uid="{00000000-0005-0000-0000-000078180000}"/>
    <cellStyle name="20% - Accent3 4 2 3 2 2 3" xfId="25698" xr:uid="{00000000-0005-0000-0000-000079180000}"/>
    <cellStyle name="20% - Accent3 4 2 3 2 2 3 2" xfId="25697" xr:uid="{00000000-0005-0000-0000-00007A180000}"/>
    <cellStyle name="20% - Accent3 4 2 3 2 2 4" xfId="23024" xr:uid="{00000000-0005-0000-0000-00007B180000}"/>
    <cellStyle name="20% - Accent3 4 2 3 2 3" xfId="24010" xr:uid="{00000000-0005-0000-0000-00007C180000}"/>
    <cellStyle name="20% - Accent3 4 2 3 2 3 2" xfId="20307" xr:uid="{00000000-0005-0000-0000-00007D180000}"/>
    <cellStyle name="20% - Accent3 4 2 3 2 3 2 2" xfId="25694" xr:uid="{00000000-0005-0000-0000-00007E180000}"/>
    <cellStyle name="20% - Accent3 4 2 3 2 3 3" xfId="25692" xr:uid="{00000000-0005-0000-0000-00007F180000}"/>
    <cellStyle name="20% - Accent3 4 2 3 2 4" xfId="24005" xr:uid="{00000000-0005-0000-0000-000080180000}"/>
    <cellStyle name="20% - Accent3 4 2 3 2 4 2" xfId="25687" xr:uid="{00000000-0005-0000-0000-000081180000}"/>
    <cellStyle name="20% - Accent3 4 2 3 2 5" xfId="25685" xr:uid="{00000000-0005-0000-0000-000082180000}"/>
    <cellStyle name="20% - Accent3 4 2 3 3" xfId="25680" xr:uid="{00000000-0005-0000-0000-000083180000}"/>
    <cellStyle name="20% - Accent3 4 2 3 3 2" xfId="9261" xr:uid="{00000000-0005-0000-0000-000084180000}"/>
    <cellStyle name="20% - Accent3 4 2 3 3 2 2" xfId="25679" xr:uid="{00000000-0005-0000-0000-000085180000}"/>
    <cellStyle name="20% - Accent3 4 2 3 3 2 2 2" xfId="21083" xr:uid="{00000000-0005-0000-0000-000086180000}"/>
    <cellStyle name="20% - Accent3 4 2 3 3 2 3" xfId="25678" xr:uid="{00000000-0005-0000-0000-000087180000}"/>
    <cellStyle name="20% - Accent3 4 2 3 3 3" xfId="7407" xr:uid="{00000000-0005-0000-0000-000088180000}"/>
    <cellStyle name="20% - Accent3 4 2 3 3 3 2" xfId="25671" xr:uid="{00000000-0005-0000-0000-000089180000}"/>
    <cellStyle name="20% - Accent3 4 2 3 3 4" xfId="25669" xr:uid="{00000000-0005-0000-0000-00008A180000}"/>
    <cellStyle name="20% - Accent3 4 2 3 4" xfId="25667" xr:uid="{00000000-0005-0000-0000-00008B180000}"/>
    <cellStyle name="20% - Accent3 4 2 3 4 2" xfId="5479" xr:uid="{00000000-0005-0000-0000-00008C180000}"/>
    <cellStyle name="20% - Accent3 4 2 3 4 2 2" xfId="25662" xr:uid="{00000000-0005-0000-0000-00008D180000}"/>
    <cellStyle name="20% - Accent3 4 2 3 4 3" xfId="25660" xr:uid="{00000000-0005-0000-0000-00008E180000}"/>
    <cellStyle name="20% - Accent3 4 2 3 5" xfId="25658" xr:uid="{00000000-0005-0000-0000-00008F180000}"/>
    <cellStyle name="20% - Accent3 4 2 3 5 2" xfId="22366" xr:uid="{00000000-0005-0000-0000-000090180000}"/>
    <cellStyle name="20% - Accent3 4 2 3 6" xfId="33781" xr:uid="{00000000-0005-0000-0000-000091180000}"/>
    <cellStyle name="20% - Accent3 4 2 4" xfId="25996" xr:uid="{00000000-0005-0000-0000-000092180000}"/>
    <cellStyle name="20% - Accent3 4 2 4 2" xfId="32831" xr:uid="{00000000-0005-0000-0000-000093180000}"/>
    <cellStyle name="20% - Accent3 4 2 4 2 2" xfId="23970" xr:uid="{00000000-0005-0000-0000-000094180000}"/>
    <cellStyle name="20% - Accent3 4 2 4 2 2 2" xfId="25657" xr:uid="{00000000-0005-0000-0000-000095180000}"/>
    <cellStyle name="20% - Accent3 4 2 4 2 2 2 2" xfId="26068" xr:uid="{00000000-0005-0000-0000-000096180000}"/>
    <cellStyle name="20% - Accent3 4 2 4 2 2 3" xfId="25654" xr:uid="{00000000-0005-0000-0000-000097180000}"/>
    <cellStyle name="20% - Accent3 4 2 4 2 3" xfId="23963" xr:uid="{00000000-0005-0000-0000-000098180000}"/>
    <cellStyle name="20% - Accent3 4 2 4 2 3 2" xfId="18219" xr:uid="{00000000-0005-0000-0000-000099180000}"/>
    <cellStyle name="20% - Accent3 4 2 4 2 4" xfId="25643" xr:uid="{00000000-0005-0000-0000-00009A180000}"/>
    <cellStyle name="20% - Accent3 4 2 4 3" xfId="32827" xr:uid="{00000000-0005-0000-0000-00009B180000}"/>
    <cellStyle name="20% - Accent3 4 2 4 3 2" xfId="6036" xr:uid="{00000000-0005-0000-0000-00009C180000}"/>
    <cellStyle name="20% - Accent3 4 2 4 3 2 2" xfId="25632" xr:uid="{00000000-0005-0000-0000-00009D180000}"/>
    <cellStyle name="20% - Accent3 4 2 4 3 3" xfId="25628" xr:uid="{00000000-0005-0000-0000-00009E180000}"/>
    <cellStyle name="20% - Accent3 4 2 4 4" xfId="25621" xr:uid="{00000000-0005-0000-0000-00009F180000}"/>
    <cellStyle name="20% - Accent3 4 2 4 4 2" xfId="33713" xr:uid="{00000000-0005-0000-0000-0000A0180000}"/>
    <cellStyle name="20% - Accent3 4 2 4 5" xfId="25620" xr:uid="{00000000-0005-0000-0000-0000A1180000}"/>
    <cellStyle name="20% - Accent3 4 2 5" xfId="21512" xr:uid="{00000000-0005-0000-0000-0000A2180000}"/>
    <cellStyle name="20% - Accent3 4 2 5 2" xfId="32558" xr:uid="{00000000-0005-0000-0000-0000A3180000}"/>
    <cellStyle name="20% - Accent3 4 2 5 2 2" xfId="23935" xr:uid="{00000000-0005-0000-0000-0000A4180000}"/>
    <cellStyle name="20% - Accent3 4 2 5 2 2 2" xfId="25619" xr:uid="{00000000-0005-0000-0000-0000A5180000}"/>
    <cellStyle name="20% - Accent3 4 2 5 2 3" xfId="31852" xr:uid="{00000000-0005-0000-0000-0000A6180000}"/>
    <cellStyle name="20% - Accent3 4 2 5 3" xfId="34292" xr:uid="{00000000-0005-0000-0000-0000A7180000}"/>
    <cellStyle name="20% - Accent3 4 2 5 3 2" xfId="25615" xr:uid="{00000000-0005-0000-0000-0000A8180000}"/>
    <cellStyle name="20% - Accent3 4 2 5 4" xfId="23497" xr:uid="{00000000-0005-0000-0000-0000A9180000}"/>
    <cellStyle name="20% - Accent3 4 2 6" xfId="21501" xr:uid="{00000000-0005-0000-0000-0000AA180000}"/>
    <cellStyle name="20% - Accent3 4 2 6 2" xfId="32934" xr:uid="{00000000-0005-0000-0000-0000AB180000}"/>
    <cellStyle name="20% - Accent3 4 2 6 2 2" xfId="25605" xr:uid="{00000000-0005-0000-0000-0000AC180000}"/>
    <cellStyle name="20% - Accent3 4 2 6 3" xfId="25601" xr:uid="{00000000-0005-0000-0000-0000AD180000}"/>
    <cellStyle name="20% - Accent3 4 2 7" xfId="21499" xr:uid="{00000000-0005-0000-0000-0000AE180000}"/>
    <cellStyle name="20% - Accent3 4 2 7 2" xfId="27620" xr:uid="{00000000-0005-0000-0000-0000AF180000}"/>
    <cellStyle name="20% - Accent3 4 2 8" xfId="21497" xr:uid="{00000000-0005-0000-0000-0000B0180000}"/>
    <cellStyle name="20% - Accent3 4 2 9" xfId="34566" xr:uid="{00000000-0005-0000-0000-0000B1180000}"/>
    <cellStyle name="20% - Accent3 4 3" xfId="19255" xr:uid="{00000000-0005-0000-0000-0000B2180000}"/>
    <cellStyle name="20% - Accent3 4 3 2" xfId="26248" xr:uid="{00000000-0005-0000-0000-0000B3180000}"/>
    <cellStyle name="20% - Accent3 4 3 2 2" xfId="34178" xr:uid="{00000000-0005-0000-0000-0000B4180000}"/>
    <cellStyle name="20% - Accent3 4 3 2 2 2" xfId="26100" xr:uid="{00000000-0005-0000-0000-0000B5180000}"/>
    <cellStyle name="20% - Accent3 4 3 2 2 2 2" xfId="25639" xr:uid="{00000000-0005-0000-0000-0000B6180000}"/>
    <cellStyle name="20% - Accent3 4 3 2 2 2 2 2" xfId="20601" xr:uid="{00000000-0005-0000-0000-0000B7180000}"/>
    <cellStyle name="20% - Accent3 4 3 2 2 2 2 2 2" xfId="28362" xr:uid="{00000000-0005-0000-0000-0000B8180000}"/>
    <cellStyle name="20% - Accent3 4 3 2 2 2 2 3" xfId="26395" xr:uid="{00000000-0005-0000-0000-0000B9180000}"/>
    <cellStyle name="20% - Accent3 4 3 2 2 2 3" xfId="32648" xr:uid="{00000000-0005-0000-0000-0000BA180000}"/>
    <cellStyle name="20% - Accent3 4 3 2 2 2 3 2" xfId="25591" xr:uid="{00000000-0005-0000-0000-0000BB180000}"/>
    <cellStyle name="20% - Accent3 4 3 2 2 2 4" xfId="25695" xr:uid="{00000000-0005-0000-0000-0000BC180000}"/>
    <cellStyle name="20% - Accent3 4 3 2 2 3" xfId="26092" xr:uid="{00000000-0005-0000-0000-0000BD180000}"/>
    <cellStyle name="20% - Accent3 4 3 2 2 3 2" xfId="7820" xr:uid="{00000000-0005-0000-0000-0000BE180000}"/>
    <cellStyle name="20% - Accent3 4 3 2 2 3 2 2" xfId="25588" xr:uid="{00000000-0005-0000-0000-0000BF180000}"/>
    <cellStyle name="20% - Accent3 4 3 2 2 3 3" xfId="25583" xr:uid="{00000000-0005-0000-0000-0000C0180000}"/>
    <cellStyle name="20% - Accent3 4 3 2 2 4" xfId="25582" xr:uid="{00000000-0005-0000-0000-0000C1180000}"/>
    <cellStyle name="20% - Accent3 4 3 2 2 4 2" xfId="25580" xr:uid="{00000000-0005-0000-0000-0000C2180000}"/>
    <cellStyle name="20% - Accent3 4 3 2 2 5" xfId="31546" xr:uid="{00000000-0005-0000-0000-0000C3180000}"/>
    <cellStyle name="20% - Accent3 4 3 2 3" xfId="25572" xr:uid="{00000000-0005-0000-0000-0000C4180000}"/>
    <cellStyle name="20% - Accent3 4 3 2 3 2" xfId="26080" xr:uid="{00000000-0005-0000-0000-0000C5180000}"/>
    <cellStyle name="20% - Accent3 4 3 2 3 2 2" xfId="25571" xr:uid="{00000000-0005-0000-0000-0000C6180000}"/>
    <cellStyle name="20% - Accent3 4 3 2 3 2 2 2" xfId="18232" xr:uid="{00000000-0005-0000-0000-0000C7180000}"/>
    <cellStyle name="20% - Accent3 4 3 2 3 2 3" xfId="13091" xr:uid="{00000000-0005-0000-0000-0000C8180000}"/>
    <cellStyle name="20% - Accent3 4 3 2 3 3" xfId="25565" xr:uid="{00000000-0005-0000-0000-0000C9180000}"/>
    <cellStyle name="20% - Accent3 4 3 2 3 3 2" xfId="25563" xr:uid="{00000000-0005-0000-0000-0000CA180000}"/>
    <cellStyle name="20% - Accent3 4 3 2 3 4" xfId="25827" xr:uid="{00000000-0005-0000-0000-0000CB180000}"/>
    <cellStyle name="20% - Accent3 4 3 2 4" xfId="25562" xr:uid="{00000000-0005-0000-0000-0000CC180000}"/>
    <cellStyle name="20% - Accent3 4 3 2 4 2" xfId="26874" xr:uid="{00000000-0005-0000-0000-0000CD180000}"/>
    <cellStyle name="20% - Accent3 4 3 2 4 2 2" xfId="26085" xr:uid="{00000000-0005-0000-0000-0000CE180000}"/>
    <cellStyle name="20% - Accent3 4 3 2 4 3" xfId="29463" xr:uid="{00000000-0005-0000-0000-0000CF180000}"/>
    <cellStyle name="20% - Accent3 4 3 2 5" xfId="25557" xr:uid="{00000000-0005-0000-0000-0000D0180000}"/>
    <cellStyle name="20% - Accent3 4 3 2 5 2" xfId="29409" xr:uid="{00000000-0005-0000-0000-0000D1180000}"/>
    <cellStyle name="20% - Accent3 4 3 2 6" xfId="24174" xr:uid="{00000000-0005-0000-0000-0000D2180000}"/>
    <cellStyle name="20% - Accent3 4 3 3" xfId="33371" xr:uid="{00000000-0005-0000-0000-0000D3180000}"/>
    <cellStyle name="20% - Accent3 4 3 3 2" xfId="25556" xr:uid="{00000000-0005-0000-0000-0000D4180000}"/>
    <cellStyle name="20% - Accent3 4 3 3 2 2" xfId="23902" xr:uid="{00000000-0005-0000-0000-0000D5180000}"/>
    <cellStyle name="20% - Accent3 4 3 3 2 2 2" xfId="25467" xr:uid="{00000000-0005-0000-0000-0000D6180000}"/>
    <cellStyle name="20% - Accent3 4 3 3 2 2 2 2" xfId="22435" xr:uid="{00000000-0005-0000-0000-0000D7180000}"/>
    <cellStyle name="20% - Accent3 4 3 3 2 2 3" xfId="25455" xr:uid="{00000000-0005-0000-0000-0000D8180000}"/>
    <cellStyle name="20% - Accent3 4 3 3 2 3" xfId="23898" xr:uid="{00000000-0005-0000-0000-0000D9180000}"/>
    <cellStyle name="20% - Accent3 4 3 3 2 3 2" xfId="25450" xr:uid="{00000000-0005-0000-0000-0000DA180000}"/>
    <cellStyle name="20% - Accent3 4 3 3 2 4" xfId="25547" xr:uid="{00000000-0005-0000-0000-0000DB180000}"/>
    <cellStyle name="20% - Accent3 4 3 3 3" xfId="25542" xr:uid="{00000000-0005-0000-0000-0000DC180000}"/>
    <cellStyle name="20% - Accent3 4 3 3 3 2" xfId="13081" xr:uid="{00000000-0005-0000-0000-0000DD180000}"/>
    <cellStyle name="20% - Accent3 4 3 3 3 2 2" xfId="25535" xr:uid="{00000000-0005-0000-0000-0000DE180000}"/>
    <cellStyle name="20% - Accent3 4 3 3 3 3" xfId="25530" xr:uid="{00000000-0005-0000-0000-0000DF180000}"/>
    <cellStyle name="20% - Accent3 4 3 3 4" xfId="25525" xr:uid="{00000000-0005-0000-0000-0000E0180000}"/>
    <cellStyle name="20% - Accent3 4 3 3 4 2" xfId="29306" xr:uid="{00000000-0005-0000-0000-0000E1180000}"/>
    <cellStyle name="20% - Accent3 4 3 3 5" xfId="25522" xr:uid="{00000000-0005-0000-0000-0000E2180000}"/>
    <cellStyle name="20% - Accent3 4 3 4" xfId="33367" xr:uid="{00000000-0005-0000-0000-0000E3180000}"/>
    <cellStyle name="20% - Accent3 4 3 4 2" xfId="32551" xr:uid="{00000000-0005-0000-0000-0000E4180000}"/>
    <cellStyle name="20% - Accent3 4 3 4 2 2" xfId="23880" xr:uid="{00000000-0005-0000-0000-0000E5180000}"/>
    <cellStyle name="20% - Accent3 4 3 4 2 2 2" xfId="27683" xr:uid="{00000000-0005-0000-0000-0000E6180000}"/>
    <cellStyle name="20% - Accent3 4 3 4 2 3" xfId="27108" xr:uid="{00000000-0005-0000-0000-0000E7180000}"/>
    <cellStyle name="20% - Accent3 4 3 4 3" xfId="25519" xr:uid="{00000000-0005-0000-0000-0000E8180000}"/>
    <cellStyle name="20% - Accent3 4 3 4 3 2" xfId="33456" xr:uid="{00000000-0005-0000-0000-0000E9180000}"/>
    <cellStyle name="20% - Accent3 4 3 4 4" xfId="25516" xr:uid="{00000000-0005-0000-0000-0000EA180000}"/>
    <cellStyle name="20% - Accent3 4 3 5" xfId="21504" xr:uid="{00000000-0005-0000-0000-0000EB180000}"/>
    <cellStyle name="20% - Accent3 4 3 5 2" xfId="34335" xr:uid="{00000000-0005-0000-0000-0000EC180000}"/>
    <cellStyle name="20% - Accent3 4 3 5 2 2" xfId="22451" xr:uid="{00000000-0005-0000-0000-0000ED180000}"/>
    <cellStyle name="20% - Accent3 4 3 5 3" xfId="25512" xr:uid="{00000000-0005-0000-0000-0000EE180000}"/>
    <cellStyle name="20% - Accent3 4 3 6" xfId="21491" xr:uid="{00000000-0005-0000-0000-0000EF180000}"/>
    <cellStyle name="20% - Accent3 4 3 6 2" xfId="25505" xr:uid="{00000000-0005-0000-0000-0000F0180000}"/>
    <cellStyle name="20% - Accent3 4 3 7" xfId="21488" xr:uid="{00000000-0005-0000-0000-0000F1180000}"/>
    <cellStyle name="20% - Accent3 4 3 8" xfId="34787" xr:uid="{00000000-0005-0000-0000-0000F2180000}"/>
    <cellStyle name="20% - Accent3 4 4" xfId="29730" xr:uid="{00000000-0005-0000-0000-0000F3180000}"/>
    <cellStyle name="20% - Accent3 4 4 2" xfId="33585" xr:uid="{00000000-0005-0000-0000-0000F4180000}"/>
    <cellStyle name="20% - Accent3 4 4 2 2" xfId="25497" xr:uid="{00000000-0005-0000-0000-0000F5180000}"/>
    <cellStyle name="20% - Accent3 4 4 2 2 2" xfId="25597" xr:uid="{00000000-0005-0000-0000-0000F6180000}"/>
    <cellStyle name="20% - Accent3 4 4 2 2 2 2" xfId="25495" xr:uid="{00000000-0005-0000-0000-0000F7180000}"/>
    <cellStyle name="20% - Accent3 4 4 2 2 2 2 2" xfId="5378" xr:uid="{00000000-0005-0000-0000-0000F8180000}"/>
    <cellStyle name="20% - Accent3 4 4 2 2 2 3" xfId="33732" xr:uid="{00000000-0005-0000-0000-0000F9180000}"/>
    <cellStyle name="20% - Accent3 4 4 2 2 3" xfId="25490" xr:uid="{00000000-0005-0000-0000-0000FA180000}"/>
    <cellStyle name="20% - Accent3 4 4 2 2 3 2" xfId="25482" xr:uid="{00000000-0005-0000-0000-0000FB180000}"/>
    <cellStyle name="20% - Accent3 4 4 2 2 4" xfId="33754" xr:uid="{00000000-0005-0000-0000-0000FC180000}"/>
    <cellStyle name="20% - Accent3 4 4 2 3" xfId="27508" xr:uid="{00000000-0005-0000-0000-0000FD180000}"/>
    <cellStyle name="20% - Accent3 4 4 2 3 2" xfId="27612" xr:uid="{00000000-0005-0000-0000-0000FE180000}"/>
    <cellStyle name="20% - Accent3 4 4 2 3 2 2" xfId="28036" xr:uid="{00000000-0005-0000-0000-0000FF180000}"/>
    <cellStyle name="20% - Accent3 4 4 2 3 3" xfId="25479" xr:uid="{00000000-0005-0000-0000-000000190000}"/>
    <cellStyle name="20% - Accent3 4 4 2 4" xfId="25477" xr:uid="{00000000-0005-0000-0000-000001190000}"/>
    <cellStyle name="20% - Accent3 4 4 2 4 2" xfId="33578" xr:uid="{00000000-0005-0000-0000-000002190000}"/>
    <cellStyle name="20% - Accent3 4 4 2 5" xfId="25476" xr:uid="{00000000-0005-0000-0000-000003190000}"/>
    <cellStyle name="20% - Accent3 4 4 3" xfId="32818" xr:uid="{00000000-0005-0000-0000-000004190000}"/>
    <cellStyle name="20% - Accent3 4 4 3 2" xfId="25780" xr:uid="{00000000-0005-0000-0000-000005190000}"/>
    <cellStyle name="20% - Accent3 4 4 3 2 2" xfId="23907" xr:uid="{00000000-0005-0000-0000-000006190000}"/>
    <cellStyle name="20% - Accent3 4 4 3 2 2 2" xfId="19568" xr:uid="{00000000-0005-0000-0000-000007190000}"/>
    <cellStyle name="20% - Accent3 4 4 3 2 3" xfId="25465" xr:uid="{00000000-0005-0000-0000-000008190000}"/>
    <cellStyle name="20% - Accent3 4 4 3 3" xfId="26747" xr:uid="{00000000-0005-0000-0000-000009190000}"/>
    <cellStyle name="20% - Accent3 4 4 3 3 2" xfId="25454" xr:uid="{00000000-0005-0000-0000-00000A190000}"/>
    <cellStyle name="20% - Accent3 4 4 3 4" xfId="26745" xr:uid="{00000000-0005-0000-0000-00000B190000}"/>
    <cellStyle name="20% - Accent3 4 4 4" xfId="26742" xr:uid="{00000000-0005-0000-0000-00000C190000}"/>
    <cellStyle name="20% - Accent3 4 4 4 2" xfId="26739" xr:uid="{00000000-0005-0000-0000-00000D190000}"/>
    <cellStyle name="20% - Accent3 4 4 4 2 2" xfId="33193" xr:uid="{00000000-0005-0000-0000-00000E190000}"/>
    <cellStyle name="20% - Accent3 4 4 4 3" xfId="20854" xr:uid="{00000000-0005-0000-0000-00000F190000}"/>
    <cellStyle name="20% - Accent3 4 4 5" xfId="30305" xr:uid="{00000000-0005-0000-0000-000010190000}"/>
    <cellStyle name="20% - Accent3 4 4 5 2" xfId="26732" xr:uid="{00000000-0005-0000-0000-000011190000}"/>
    <cellStyle name="20% - Accent3 4 4 6" xfId="7972" xr:uid="{00000000-0005-0000-0000-000012190000}"/>
    <cellStyle name="20% - Accent3 4 4 7" xfId="34985" xr:uid="{00000000-0005-0000-0000-000013190000}"/>
    <cellStyle name="20% - Accent3 4 5" xfId="32320" xr:uid="{00000000-0005-0000-0000-000014190000}"/>
    <cellStyle name="20% - Accent3 4 5 2" xfId="33357" xr:uid="{00000000-0005-0000-0000-000015190000}"/>
    <cellStyle name="20% - Accent3 4 5 2 2" xfId="12176" xr:uid="{00000000-0005-0000-0000-000016190000}"/>
    <cellStyle name="20% - Accent3 4 5 2 2 2" xfId="28294" xr:uid="{00000000-0005-0000-0000-000017190000}"/>
    <cellStyle name="20% - Accent3 4 5 2 2 2 2" xfId="28042" xr:uid="{00000000-0005-0000-0000-000018190000}"/>
    <cellStyle name="20% - Accent3 4 5 2 2 3" xfId="25449" xr:uid="{00000000-0005-0000-0000-000019190000}"/>
    <cellStyle name="20% - Accent3 4 5 2 3" xfId="12172" xr:uid="{00000000-0005-0000-0000-00001A190000}"/>
    <cellStyle name="20% - Accent3 4 5 2 3 2" xfId="25442" xr:uid="{00000000-0005-0000-0000-00001B190000}"/>
    <cellStyle name="20% - Accent3 4 5 2 4" xfId="33971" xr:uid="{00000000-0005-0000-0000-00001C190000}"/>
    <cellStyle name="20% - Accent3 4 5 3" xfId="26713" xr:uid="{00000000-0005-0000-0000-00001D190000}"/>
    <cellStyle name="20% - Accent3 4 5 3 2" xfId="12170" xr:uid="{00000000-0005-0000-0000-00001E190000}"/>
    <cellStyle name="20% - Accent3 4 5 3 2 2" xfId="25439" xr:uid="{00000000-0005-0000-0000-00001F190000}"/>
    <cellStyle name="20% - Accent3 4 5 3 3" xfId="26710" xr:uid="{00000000-0005-0000-0000-000020190000}"/>
    <cellStyle name="20% - Accent3 4 5 4" xfId="26703" xr:uid="{00000000-0005-0000-0000-000021190000}"/>
    <cellStyle name="20% - Accent3 4 5 4 2" xfId="16071" xr:uid="{00000000-0005-0000-0000-000022190000}"/>
    <cellStyle name="20% - Accent3 4 5 5" xfId="26695" xr:uid="{00000000-0005-0000-0000-000023190000}"/>
    <cellStyle name="20% - Accent3 4 5 6" xfId="35190" xr:uid="{00000000-0005-0000-0000-000024190000}"/>
    <cellStyle name="20% - Accent3 4 6" xfId="8313" xr:uid="{00000000-0005-0000-0000-000025190000}"/>
    <cellStyle name="20% - Accent3 4 6 2" xfId="25434" xr:uid="{00000000-0005-0000-0000-000026190000}"/>
    <cellStyle name="20% - Accent3 4 6 2 2" xfId="12166" xr:uid="{00000000-0005-0000-0000-000027190000}"/>
    <cellStyle name="20% - Accent3 4 6 2 2 2" xfId="23505" xr:uid="{00000000-0005-0000-0000-000028190000}"/>
    <cellStyle name="20% - Accent3 4 6 2 3" xfId="23502" xr:uid="{00000000-0005-0000-0000-000029190000}"/>
    <cellStyle name="20% - Accent3 4 6 3" xfId="26685" xr:uid="{00000000-0005-0000-0000-00002A190000}"/>
    <cellStyle name="20% - Accent3 4 6 3 2" xfId="23481" xr:uid="{00000000-0005-0000-0000-00002B190000}"/>
    <cellStyle name="20% - Accent3 4 6 4" xfId="28671" xr:uid="{00000000-0005-0000-0000-00002C190000}"/>
    <cellStyle name="20% - Accent3 4 6 5" xfId="35419" xr:uid="{00000000-0005-0000-0000-00002D190000}"/>
    <cellStyle name="20% - Accent3 4 7" xfId="25432" xr:uid="{00000000-0005-0000-0000-00002E190000}"/>
    <cellStyle name="20% - Accent3 4 7 2" xfId="25430" xr:uid="{00000000-0005-0000-0000-00002F190000}"/>
    <cellStyle name="20% - Accent3 4 7 2 2" xfId="23326" xr:uid="{00000000-0005-0000-0000-000030190000}"/>
    <cellStyle name="20% - Accent3 4 7 3" xfId="26675" xr:uid="{00000000-0005-0000-0000-000031190000}"/>
    <cellStyle name="20% - Accent3 4 7 4" xfId="36291" xr:uid="{00000000-0005-0000-0000-000032190000}"/>
    <cellStyle name="20% - Accent3 4 8" xfId="17200" xr:uid="{00000000-0005-0000-0000-000033190000}"/>
    <cellStyle name="20% - Accent3 4 8 2" xfId="25428" xr:uid="{00000000-0005-0000-0000-000034190000}"/>
    <cellStyle name="20% - Accent3 4 8 3" xfId="36577" xr:uid="{00000000-0005-0000-0000-000035190000}"/>
    <cellStyle name="20% - Accent3 4 9" xfId="20082" xr:uid="{00000000-0005-0000-0000-000036190000}"/>
    <cellStyle name="20% - Accent3 4 9 2" xfId="37462" xr:uid="{00000000-0005-0000-0000-000037190000}"/>
    <cellStyle name="20% - Accent3 40" xfId="36097" xr:uid="{00000000-0005-0000-0000-000038190000}"/>
    <cellStyle name="20% - Accent3 40 2" xfId="37266" xr:uid="{00000000-0005-0000-0000-000039190000}"/>
    <cellStyle name="20% - Accent3 40 3" xfId="38164" xr:uid="{00000000-0005-0000-0000-00003A190000}"/>
    <cellStyle name="20% - Accent3 41" xfId="36117" xr:uid="{00000000-0005-0000-0000-00003B190000}"/>
    <cellStyle name="20% - Accent3 41 2" xfId="37286" xr:uid="{00000000-0005-0000-0000-00003C190000}"/>
    <cellStyle name="20% - Accent3 41 3" xfId="38184" xr:uid="{00000000-0005-0000-0000-00003D190000}"/>
    <cellStyle name="20% - Accent3 42" xfId="36137" xr:uid="{00000000-0005-0000-0000-00003E190000}"/>
    <cellStyle name="20% - Accent3 42 2" xfId="37306" xr:uid="{00000000-0005-0000-0000-00003F190000}"/>
    <cellStyle name="20% - Accent3 42 3" xfId="38204" xr:uid="{00000000-0005-0000-0000-000040190000}"/>
    <cellStyle name="20% - Accent3 43" xfId="36157" xr:uid="{00000000-0005-0000-0000-000041190000}"/>
    <cellStyle name="20% - Accent3 43 2" xfId="37326" xr:uid="{00000000-0005-0000-0000-000042190000}"/>
    <cellStyle name="20% - Accent3 43 3" xfId="38224" xr:uid="{00000000-0005-0000-0000-000043190000}"/>
    <cellStyle name="20% - Accent3 44" xfId="36177" xr:uid="{00000000-0005-0000-0000-000044190000}"/>
    <cellStyle name="20% - Accent3 44 2" xfId="37346" xr:uid="{00000000-0005-0000-0000-000045190000}"/>
    <cellStyle name="20% - Accent3 44 3" xfId="38244" xr:uid="{00000000-0005-0000-0000-000046190000}"/>
    <cellStyle name="20% - Accent3 45" xfId="36197" xr:uid="{00000000-0005-0000-0000-000047190000}"/>
    <cellStyle name="20% - Accent3 45 2" xfId="37366" xr:uid="{00000000-0005-0000-0000-000048190000}"/>
    <cellStyle name="20% - Accent3 45 3" xfId="38264" xr:uid="{00000000-0005-0000-0000-000049190000}"/>
    <cellStyle name="20% - Accent3 46" xfId="36217" xr:uid="{00000000-0005-0000-0000-00004A190000}"/>
    <cellStyle name="20% - Accent3 46 2" xfId="37384" xr:uid="{00000000-0005-0000-0000-00004B190000}"/>
    <cellStyle name="20% - Accent3 46 3" xfId="38284" xr:uid="{00000000-0005-0000-0000-00004C190000}"/>
    <cellStyle name="20% - Accent3 47" xfId="36518" xr:uid="{00000000-0005-0000-0000-00004D190000}"/>
    <cellStyle name="20% - Accent3 48" xfId="37403" xr:uid="{00000000-0005-0000-0000-00004E190000}"/>
    <cellStyle name="20% - Accent3 5" xfId="265" xr:uid="{00000000-0005-0000-0000-00004F190000}"/>
    <cellStyle name="20% - Accent3 5 10" xfId="19252" xr:uid="{00000000-0005-0000-0000-000050190000}"/>
    <cellStyle name="20% - Accent3 5 2" xfId="19250" xr:uid="{00000000-0005-0000-0000-000051190000}"/>
    <cellStyle name="20% - Accent3 5 2 2" xfId="34090" xr:uid="{00000000-0005-0000-0000-000052190000}"/>
    <cellStyle name="20% - Accent3 5 2 2 2" xfId="33626" xr:uid="{00000000-0005-0000-0000-000053190000}"/>
    <cellStyle name="20% - Accent3 5 2 2 2 2" xfId="25424" xr:uid="{00000000-0005-0000-0000-000054190000}"/>
    <cellStyle name="20% - Accent3 5 2 2 2 2 2" xfId="28874" xr:uid="{00000000-0005-0000-0000-000055190000}"/>
    <cellStyle name="20% - Accent3 5 2 2 2 2 2 2" xfId="19497" xr:uid="{00000000-0005-0000-0000-000056190000}"/>
    <cellStyle name="20% - Accent3 5 2 2 2 2 2 2 2" xfId="27375" xr:uid="{00000000-0005-0000-0000-000057190000}"/>
    <cellStyle name="20% - Accent3 5 2 2 2 2 2 3" xfId="33190" xr:uid="{00000000-0005-0000-0000-000058190000}"/>
    <cellStyle name="20% - Accent3 5 2 2 2 2 3" xfId="25422" xr:uid="{00000000-0005-0000-0000-000059190000}"/>
    <cellStyle name="20% - Accent3 5 2 2 2 2 3 2" xfId="34264" xr:uid="{00000000-0005-0000-0000-00005A190000}"/>
    <cellStyle name="20% - Accent3 5 2 2 2 2 4" xfId="22714" xr:uid="{00000000-0005-0000-0000-00005B190000}"/>
    <cellStyle name="20% - Accent3 5 2 2 2 3" xfId="28037" xr:uid="{00000000-0005-0000-0000-00005C190000}"/>
    <cellStyle name="20% - Accent3 5 2 2 2 3 2" xfId="7786" xr:uid="{00000000-0005-0000-0000-00005D190000}"/>
    <cellStyle name="20% - Accent3 5 2 2 2 3 2 2" xfId="25407" xr:uid="{00000000-0005-0000-0000-00005E190000}"/>
    <cellStyle name="20% - Accent3 5 2 2 2 3 3" xfId="25405" xr:uid="{00000000-0005-0000-0000-00005F190000}"/>
    <cellStyle name="20% - Accent3 5 2 2 2 4" xfId="25398" xr:uid="{00000000-0005-0000-0000-000060190000}"/>
    <cellStyle name="20% - Accent3 5 2 2 2 4 2" xfId="6843" xr:uid="{00000000-0005-0000-0000-000061190000}"/>
    <cellStyle name="20% - Accent3 5 2 2 2 5" xfId="22171" xr:uid="{00000000-0005-0000-0000-000062190000}"/>
    <cellStyle name="20% - Accent3 5 2 2 3" xfId="25394" xr:uid="{00000000-0005-0000-0000-000063190000}"/>
    <cellStyle name="20% - Accent3 5 2 2 3 2" xfId="25393" xr:uid="{00000000-0005-0000-0000-000064190000}"/>
    <cellStyle name="20% - Accent3 5 2 2 3 2 2" xfId="20036" xr:uid="{00000000-0005-0000-0000-000065190000}"/>
    <cellStyle name="20% - Accent3 5 2 2 3 2 2 2" xfId="25386" xr:uid="{00000000-0005-0000-0000-000066190000}"/>
    <cellStyle name="20% - Accent3 5 2 2 3 2 3" xfId="25385" xr:uid="{00000000-0005-0000-0000-000067190000}"/>
    <cellStyle name="20% - Accent3 5 2 2 3 3" xfId="25379" xr:uid="{00000000-0005-0000-0000-000068190000}"/>
    <cellStyle name="20% - Accent3 5 2 2 3 3 2" xfId="25374" xr:uid="{00000000-0005-0000-0000-000069190000}"/>
    <cellStyle name="20% - Accent3 5 2 2 3 4" xfId="33715" xr:uid="{00000000-0005-0000-0000-00006A190000}"/>
    <cellStyle name="20% - Accent3 5 2 2 4" xfId="25371" xr:uid="{00000000-0005-0000-0000-00006B190000}"/>
    <cellStyle name="20% - Accent3 5 2 2 4 2" xfId="14543" xr:uid="{00000000-0005-0000-0000-00006C190000}"/>
    <cellStyle name="20% - Accent3 5 2 2 4 2 2" xfId="29301" xr:uid="{00000000-0005-0000-0000-00006D190000}"/>
    <cellStyle name="20% - Accent3 5 2 2 4 3" xfId="25363" xr:uid="{00000000-0005-0000-0000-00006E190000}"/>
    <cellStyle name="20% - Accent3 5 2 2 5" xfId="25360" xr:uid="{00000000-0005-0000-0000-00006F190000}"/>
    <cellStyle name="20% - Accent3 5 2 2 5 2" xfId="20410" xr:uid="{00000000-0005-0000-0000-000070190000}"/>
    <cellStyle name="20% - Accent3 5 2 2 6" xfId="24095" xr:uid="{00000000-0005-0000-0000-000071190000}"/>
    <cellStyle name="20% - Accent3 5 2 3" xfId="34175" xr:uid="{00000000-0005-0000-0000-000072190000}"/>
    <cellStyle name="20% - Accent3 5 2 3 2" xfId="25359" xr:uid="{00000000-0005-0000-0000-000073190000}"/>
    <cellStyle name="20% - Accent3 5 2 3 2 2" xfId="25358" xr:uid="{00000000-0005-0000-0000-000074190000}"/>
    <cellStyle name="20% - Accent3 5 2 3 2 2 2" xfId="25353" xr:uid="{00000000-0005-0000-0000-000075190000}"/>
    <cellStyle name="20% - Accent3 5 2 3 2 2 2 2" xfId="25349" xr:uid="{00000000-0005-0000-0000-000076190000}"/>
    <cellStyle name="20% - Accent3 5 2 3 2 2 3" xfId="25347" xr:uid="{00000000-0005-0000-0000-000077190000}"/>
    <cellStyle name="20% - Accent3 5 2 3 2 3" xfId="25339" xr:uid="{00000000-0005-0000-0000-000078190000}"/>
    <cellStyle name="20% - Accent3 5 2 3 2 3 2" xfId="25335" xr:uid="{00000000-0005-0000-0000-000079190000}"/>
    <cellStyle name="20% - Accent3 5 2 3 2 4" xfId="25330" xr:uid="{00000000-0005-0000-0000-00007A190000}"/>
    <cellStyle name="20% - Accent3 5 2 3 3" xfId="25326" xr:uid="{00000000-0005-0000-0000-00007B190000}"/>
    <cellStyle name="20% - Accent3 5 2 3 3 2" xfId="5458" xr:uid="{00000000-0005-0000-0000-00007C190000}"/>
    <cellStyle name="20% - Accent3 5 2 3 3 2 2" xfId="25320" xr:uid="{00000000-0005-0000-0000-00007D190000}"/>
    <cellStyle name="20% - Accent3 5 2 3 3 3" xfId="25318" xr:uid="{00000000-0005-0000-0000-00007E190000}"/>
    <cellStyle name="20% - Accent3 5 2 3 4" xfId="25316" xr:uid="{00000000-0005-0000-0000-00007F190000}"/>
    <cellStyle name="20% - Accent3 5 2 3 4 2" xfId="25315" xr:uid="{00000000-0005-0000-0000-000080190000}"/>
    <cellStyle name="20% - Accent3 5 2 3 5" xfId="25312" xr:uid="{00000000-0005-0000-0000-000081190000}"/>
    <cellStyle name="20% - Accent3 5 2 4" xfId="24310" xr:uid="{00000000-0005-0000-0000-000082190000}"/>
    <cellStyle name="20% - Accent3 5 2 4 2" xfId="30364" xr:uid="{00000000-0005-0000-0000-000083190000}"/>
    <cellStyle name="20% - Accent3 5 2 4 2 2" xfId="25310" xr:uid="{00000000-0005-0000-0000-000084190000}"/>
    <cellStyle name="20% - Accent3 5 2 4 2 2 2" xfId="25309" xr:uid="{00000000-0005-0000-0000-000085190000}"/>
    <cellStyle name="20% - Accent3 5 2 4 2 3" xfId="25305" xr:uid="{00000000-0005-0000-0000-000086190000}"/>
    <cellStyle name="20% - Accent3 5 2 4 3" xfId="28636" xr:uid="{00000000-0005-0000-0000-000087190000}"/>
    <cellStyle name="20% - Accent3 5 2 4 3 2" xfId="25298" xr:uid="{00000000-0005-0000-0000-000088190000}"/>
    <cellStyle name="20% - Accent3 5 2 4 4" xfId="28631" xr:uid="{00000000-0005-0000-0000-000089190000}"/>
    <cellStyle name="20% - Accent3 5 2 5" xfId="16659" xr:uid="{00000000-0005-0000-0000-00008A190000}"/>
    <cellStyle name="20% - Accent3 5 2 5 2" xfId="32898" xr:uid="{00000000-0005-0000-0000-00008B190000}"/>
    <cellStyle name="20% - Accent3 5 2 5 2 2" xfId="25297" xr:uid="{00000000-0005-0000-0000-00008C190000}"/>
    <cellStyle name="20% - Accent3 5 2 5 3" xfId="28622" xr:uid="{00000000-0005-0000-0000-00008D190000}"/>
    <cellStyle name="20% - Accent3 5 2 6" xfId="19988" xr:uid="{00000000-0005-0000-0000-00008E190000}"/>
    <cellStyle name="20% - Accent3 5 2 6 2" xfId="25294" xr:uid="{00000000-0005-0000-0000-00008F190000}"/>
    <cellStyle name="20% - Accent3 5 2 7" xfId="18056" xr:uid="{00000000-0005-0000-0000-000090190000}"/>
    <cellStyle name="20% - Accent3 5 2 8" xfId="34802" xr:uid="{00000000-0005-0000-0000-000091190000}"/>
    <cellStyle name="20% - Accent3 5 3" xfId="19248" xr:uid="{00000000-0005-0000-0000-000092190000}"/>
    <cellStyle name="20% - Accent3 5 3 2" xfId="33487" xr:uid="{00000000-0005-0000-0000-000093190000}"/>
    <cellStyle name="20% - Accent3 5 3 2 2" xfId="25286" xr:uid="{00000000-0005-0000-0000-000094190000}"/>
    <cellStyle name="20% - Accent3 5 3 2 2 2" xfId="25285" xr:uid="{00000000-0005-0000-0000-000095190000}"/>
    <cellStyle name="20% - Accent3 5 3 2 2 2 2" xfId="25284" xr:uid="{00000000-0005-0000-0000-000096190000}"/>
    <cellStyle name="20% - Accent3 5 3 2 2 2 2 2" xfId="33028" xr:uid="{00000000-0005-0000-0000-000097190000}"/>
    <cellStyle name="20% - Accent3 5 3 2 2 2 3" xfId="25278" xr:uid="{00000000-0005-0000-0000-000098190000}"/>
    <cellStyle name="20% - Accent3 5 3 2 2 3" xfId="25271" xr:uid="{00000000-0005-0000-0000-000099190000}"/>
    <cellStyle name="20% - Accent3 5 3 2 2 3 2" xfId="21526" xr:uid="{00000000-0005-0000-0000-00009A190000}"/>
    <cellStyle name="20% - Accent3 5 3 2 2 4" xfId="25268" xr:uid="{00000000-0005-0000-0000-00009B190000}"/>
    <cellStyle name="20% - Accent3 5 3 2 3" xfId="25267" xr:uid="{00000000-0005-0000-0000-00009C190000}"/>
    <cellStyle name="20% - Accent3 5 3 2 3 2" xfId="25266" xr:uid="{00000000-0005-0000-0000-00009D190000}"/>
    <cellStyle name="20% - Accent3 5 3 2 3 2 2" xfId="25259" xr:uid="{00000000-0005-0000-0000-00009E190000}"/>
    <cellStyle name="20% - Accent3 5 3 2 3 3" xfId="25254" xr:uid="{00000000-0005-0000-0000-00009F190000}"/>
    <cellStyle name="20% - Accent3 5 3 2 4" xfId="25253" xr:uid="{00000000-0005-0000-0000-0000A0190000}"/>
    <cellStyle name="20% - Accent3 5 3 2 4 2" xfId="30978" xr:uid="{00000000-0005-0000-0000-0000A1190000}"/>
    <cellStyle name="20% - Accent3 5 3 2 5" xfId="25249" xr:uid="{00000000-0005-0000-0000-0000A2190000}"/>
    <cellStyle name="20% - Accent3 5 3 3" xfId="33466" xr:uid="{00000000-0005-0000-0000-0000A3190000}"/>
    <cellStyle name="20% - Accent3 5 3 3 2" xfId="25248" xr:uid="{00000000-0005-0000-0000-0000A4190000}"/>
    <cellStyle name="20% - Accent3 5 3 3 2 2" xfId="25246" xr:uid="{00000000-0005-0000-0000-0000A5190000}"/>
    <cellStyle name="20% - Accent3 5 3 3 2 2 2" xfId="25242" xr:uid="{00000000-0005-0000-0000-0000A6190000}"/>
    <cellStyle name="20% - Accent3 5 3 3 2 3" xfId="25237" xr:uid="{00000000-0005-0000-0000-0000A7190000}"/>
    <cellStyle name="20% - Accent3 5 3 3 3" xfId="25232" xr:uid="{00000000-0005-0000-0000-0000A8190000}"/>
    <cellStyle name="20% - Accent3 5 3 3 3 2" xfId="25228" xr:uid="{00000000-0005-0000-0000-0000A9190000}"/>
    <cellStyle name="20% - Accent3 5 3 3 4" xfId="25227" xr:uid="{00000000-0005-0000-0000-0000AA190000}"/>
    <cellStyle name="20% - Accent3 5 3 4" xfId="30687" xr:uid="{00000000-0005-0000-0000-0000AB190000}"/>
    <cellStyle name="20% - Accent3 5 3 4 2" xfId="25221" xr:uid="{00000000-0005-0000-0000-0000AC190000}"/>
    <cellStyle name="20% - Accent3 5 3 4 2 2" xfId="31458" xr:uid="{00000000-0005-0000-0000-0000AD190000}"/>
    <cellStyle name="20% - Accent3 5 3 4 3" xfId="28600" xr:uid="{00000000-0005-0000-0000-0000AE190000}"/>
    <cellStyle name="20% - Accent3 5 3 5" xfId="16647" xr:uid="{00000000-0005-0000-0000-0000AF190000}"/>
    <cellStyle name="20% - Accent3 5 3 5 2" xfId="25219" xr:uid="{00000000-0005-0000-0000-0000B0190000}"/>
    <cellStyle name="20% - Accent3 5 3 6" xfId="21455" xr:uid="{00000000-0005-0000-0000-0000B1190000}"/>
    <cellStyle name="20% - Accent3 5 3 7" xfId="35004" xr:uid="{00000000-0005-0000-0000-0000B2190000}"/>
    <cellStyle name="20% - Accent3 5 4" xfId="33331" xr:uid="{00000000-0005-0000-0000-0000B3190000}"/>
    <cellStyle name="20% - Accent3 5 4 2" xfId="33329" xr:uid="{00000000-0005-0000-0000-0000B4190000}"/>
    <cellStyle name="20% - Accent3 5 4 2 2" xfId="25214" xr:uid="{00000000-0005-0000-0000-0000B5190000}"/>
    <cellStyle name="20% - Accent3 5 4 2 2 2" xfId="15775" xr:uid="{00000000-0005-0000-0000-0000B6190000}"/>
    <cellStyle name="20% - Accent3 5 4 2 2 2 2" xfId="30913" xr:uid="{00000000-0005-0000-0000-0000B7190000}"/>
    <cellStyle name="20% - Accent3 5 4 2 2 3" xfId="33895" xr:uid="{00000000-0005-0000-0000-0000B8190000}"/>
    <cellStyle name="20% - Accent3 5 4 2 3" xfId="25207" xr:uid="{00000000-0005-0000-0000-0000B9190000}"/>
    <cellStyle name="20% - Accent3 5 4 2 3 2" xfId="25202" xr:uid="{00000000-0005-0000-0000-0000BA190000}"/>
    <cellStyle name="20% - Accent3 5 4 2 4" xfId="25199" xr:uid="{00000000-0005-0000-0000-0000BB190000}"/>
    <cellStyle name="20% - Accent3 5 4 3" xfId="27393" xr:uid="{00000000-0005-0000-0000-0000BC190000}"/>
    <cellStyle name="20% - Accent3 5 4 3 2" xfId="26661" xr:uid="{00000000-0005-0000-0000-0000BD190000}"/>
    <cellStyle name="20% - Accent3 5 4 3 2 2" xfId="24362" xr:uid="{00000000-0005-0000-0000-0000BE190000}"/>
    <cellStyle name="20% - Accent3 5 4 3 3" xfId="26658" xr:uid="{00000000-0005-0000-0000-0000BF190000}"/>
    <cellStyle name="20% - Accent3 5 4 4" xfId="30680" xr:uid="{00000000-0005-0000-0000-0000C0190000}"/>
    <cellStyle name="20% - Accent3 5 4 4 2" xfId="26653" xr:uid="{00000000-0005-0000-0000-0000C1190000}"/>
    <cellStyle name="20% - Accent3 5 4 5" xfId="16642" xr:uid="{00000000-0005-0000-0000-0000C2190000}"/>
    <cellStyle name="20% - Accent3 5 4 6" xfId="35210" xr:uid="{00000000-0005-0000-0000-0000C3190000}"/>
    <cellStyle name="20% - Accent3 5 5" xfId="8310" xr:uid="{00000000-0005-0000-0000-0000C4190000}"/>
    <cellStyle name="20% - Accent3 5 5 2" xfId="27391" xr:uid="{00000000-0005-0000-0000-0000C5190000}"/>
    <cellStyle name="20% - Accent3 5 5 2 2" xfId="28607" xr:uid="{00000000-0005-0000-0000-0000C6190000}"/>
    <cellStyle name="20% - Accent3 5 5 2 2 2" xfId="25197" xr:uid="{00000000-0005-0000-0000-0000C7190000}"/>
    <cellStyle name="20% - Accent3 5 5 2 3" xfId="25192" xr:uid="{00000000-0005-0000-0000-0000C8190000}"/>
    <cellStyle name="20% - Accent3 5 5 3" xfId="26646" xr:uid="{00000000-0005-0000-0000-0000C9190000}"/>
    <cellStyle name="20% - Accent3 5 5 3 2" xfId="26637" xr:uid="{00000000-0005-0000-0000-0000CA190000}"/>
    <cellStyle name="20% - Accent3 5 5 4" xfId="28339" xr:uid="{00000000-0005-0000-0000-0000CB190000}"/>
    <cellStyle name="20% - Accent3 5 5 5" xfId="35439" xr:uid="{00000000-0005-0000-0000-0000CC190000}"/>
    <cellStyle name="20% - Accent3 5 6" xfId="27387" xr:uid="{00000000-0005-0000-0000-0000CD190000}"/>
    <cellStyle name="20% - Accent3 5 6 2" xfId="25190" xr:uid="{00000000-0005-0000-0000-0000CE190000}"/>
    <cellStyle name="20% - Accent3 5 6 2 2" xfId="23159" xr:uid="{00000000-0005-0000-0000-0000CF190000}"/>
    <cellStyle name="20% - Accent3 5 6 3" xfId="26627" xr:uid="{00000000-0005-0000-0000-0000D0190000}"/>
    <cellStyle name="20% - Accent3 5 6 4" xfId="36311" xr:uid="{00000000-0005-0000-0000-0000D1190000}"/>
    <cellStyle name="20% - Accent3 5 7" xfId="31829" xr:uid="{00000000-0005-0000-0000-0000D2190000}"/>
    <cellStyle name="20% - Accent3 5 7 2" xfId="25188" xr:uid="{00000000-0005-0000-0000-0000D3190000}"/>
    <cellStyle name="20% - Accent3 5 7 3" xfId="36597" xr:uid="{00000000-0005-0000-0000-0000D4190000}"/>
    <cellStyle name="20% - Accent3 5 8" xfId="29191" xr:uid="{00000000-0005-0000-0000-0000D5190000}"/>
    <cellStyle name="20% - Accent3 5 8 2" xfId="37482" xr:uid="{00000000-0005-0000-0000-0000D6190000}"/>
    <cellStyle name="20% - Accent3 5 9" xfId="34580" xr:uid="{00000000-0005-0000-0000-0000D7190000}"/>
    <cellStyle name="20% - Accent3 6" xfId="285" xr:uid="{00000000-0005-0000-0000-0000D8190000}"/>
    <cellStyle name="20% - Accent3 6 2" xfId="19242" xr:uid="{00000000-0005-0000-0000-0000D9190000}"/>
    <cellStyle name="20% - Accent3 6 2 2" xfId="15590" xr:uid="{00000000-0005-0000-0000-0000DA190000}"/>
    <cellStyle name="20% - Accent3 6 2 2 2" xfId="21176" xr:uid="{00000000-0005-0000-0000-0000DB190000}"/>
    <cellStyle name="20% - Accent3 6 2 2 2 2" xfId="21171" xr:uid="{00000000-0005-0000-0000-0000DC190000}"/>
    <cellStyle name="20% - Accent3 6 2 2 2 2 2" xfId="25187" xr:uid="{00000000-0005-0000-0000-0000DD190000}"/>
    <cellStyle name="20% - Accent3 6 2 2 2 2 2 2" xfId="22958" xr:uid="{00000000-0005-0000-0000-0000DE190000}"/>
    <cellStyle name="20% - Accent3 6 2 2 2 2 3" xfId="25181" xr:uid="{00000000-0005-0000-0000-0000DF190000}"/>
    <cellStyle name="20% - Accent3 6 2 2 2 3" xfId="25178" xr:uid="{00000000-0005-0000-0000-0000E0190000}"/>
    <cellStyle name="20% - Accent3 6 2 2 2 3 2" xfId="27677" xr:uid="{00000000-0005-0000-0000-0000E1190000}"/>
    <cellStyle name="20% - Accent3 6 2 2 2 4" xfId="25176" xr:uid="{00000000-0005-0000-0000-0000E2190000}"/>
    <cellStyle name="20% - Accent3 6 2 2 3" xfId="21168" xr:uid="{00000000-0005-0000-0000-0000E3190000}"/>
    <cellStyle name="20% - Accent3 6 2 2 3 2" xfId="32905" xr:uid="{00000000-0005-0000-0000-0000E4190000}"/>
    <cellStyle name="20% - Accent3 6 2 2 3 2 2" xfId="25173" xr:uid="{00000000-0005-0000-0000-0000E5190000}"/>
    <cellStyle name="20% - Accent3 6 2 2 3 3" xfId="25172" xr:uid="{00000000-0005-0000-0000-0000E6190000}"/>
    <cellStyle name="20% - Accent3 6 2 2 4" xfId="31155" xr:uid="{00000000-0005-0000-0000-0000E7190000}"/>
    <cellStyle name="20% - Accent3 6 2 2 4 2" xfId="27169" xr:uid="{00000000-0005-0000-0000-0000E8190000}"/>
    <cellStyle name="20% - Accent3 6 2 2 5" xfId="27165" xr:uid="{00000000-0005-0000-0000-0000E9190000}"/>
    <cellStyle name="20% - Accent3 6 2 3" xfId="27349" xr:uid="{00000000-0005-0000-0000-0000EA190000}"/>
    <cellStyle name="20% - Accent3 6 2 3 2" xfId="21159" xr:uid="{00000000-0005-0000-0000-0000EB190000}"/>
    <cellStyle name="20% - Accent3 6 2 3 2 2" xfId="26446" xr:uid="{00000000-0005-0000-0000-0000EC190000}"/>
    <cellStyle name="20% - Accent3 6 2 3 2 2 2" xfId="25168" xr:uid="{00000000-0005-0000-0000-0000ED190000}"/>
    <cellStyle name="20% - Accent3 6 2 3 2 3" xfId="25162" xr:uid="{00000000-0005-0000-0000-0000EE190000}"/>
    <cellStyle name="20% - Accent3 6 2 3 3" xfId="31328" xr:uid="{00000000-0005-0000-0000-0000EF190000}"/>
    <cellStyle name="20% - Accent3 6 2 3 3 2" xfId="25153" xr:uid="{00000000-0005-0000-0000-0000F0190000}"/>
    <cellStyle name="20% - Accent3 6 2 3 4" xfId="27159" xr:uid="{00000000-0005-0000-0000-0000F1190000}"/>
    <cellStyle name="20% - Accent3 6 2 4" xfId="27343" xr:uid="{00000000-0005-0000-0000-0000F2190000}"/>
    <cellStyle name="20% - Accent3 6 2 4 2" xfId="25151" xr:uid="{00000000-0005-0000-0000-0000F3190000}"/>
    <cellStyle name="20% - Accent3 6 2 4 2 2" xfId="25759" xr:uid="{00000000-0005-0000-0000-0000F4190000}"/>
    <cellStyle name="20% - Accent3 6 2 4 3" xfId="28570" xr:uid="{00000000-0005-0000-0000-0000F5190000}"/>
    <cellStyle name="20% - Accent3 6 2 5" xfId="20481" xr:uid="{00000000-0005-0000-0000-0000F6190000}"/>
    <cellStyle name="20% - Accent3 6 2 5 2" xfId="33307" xr:uid="{00000000-0005-0000-0000-0000F7190000}"/>
    <cellStyle name="20% - Accent3 6 2 6" xfId="21432" xr:uid="{00000000-0005-0000-0000-0000F8190000}"/>
    <cellStyle name="20% - Accent3 6 2 7" xfId="34821" xr:uid="{00000000-0005-0000-0000-0000F9190000}"/>
    <cellStyle name="20% - Accent3 6 3" xfId="15586" xr:uid="{00000000-0005-0000-0000-0000FA190000}"/>
    <cellStyle name="20% - Accent3 6 3 2" xfId="33304" xr:uid="{00000000-0005-0000-0000-0000FB190000}"/>
    <cellStyle name="20% - Accent3 6 3 2 2" xfId="21142" xr:uid="{00000000-0005-0000-0000-0000FC190000}"/>
    <cellStyle name="20% - Accent3 6 3 2 2 2" xfId="25150" xr:uid="{00000000-0005-0000-0000-0000FD190000}"/>
    <cellStyle name="20% - Accent3 6 3 2 2 2 2" xfId="27449" xr:uid="{00000000-0005-0000-0000-0000FE190000}"/>
    <cellStyle name="20% - Accent3 6 3 2 2 3" xfId="25149" xr:uid="{00000000-0005-0000-0000-0000FF190000}"/>
    <cellStyle name="20% - Accent3 6 3 2 3" xfId="30299" xr:uid="{00000000-0005-0000-0000-0000001A0000}"/>
    <cellStyle name="20% - Accent3 6 3 2 3 2" xfId="25147" xr:uid="{00000000-0005-0000-0000-0000011A0000}"/>
    <cellStyle name="20% - Accent3 6 3 2 4" xfId="27142" xr:uid="{00000000-0005-0000-0000-0000021A0000}"/>
    <cellStyle name="20% - Accent3 6 3 3" xfId="27337" xr:uid="{00000000-0005-0000-0000-0000031A0000}"/>
    <cellStyle name="20% - Accent3 6 3 3 2" xfId="25144" xr:uid="{00000000-0005-0000-0000-0000041A0000}"/>
    <cellStyle name="20% - Accent3 6 3 3 2 2" xfId="26885" xr:uid="{00000000-0005-0000-0000-0000051A0000}"/>
    <cellStyle name="20% - Accent3 6 3 3 3" xfId="25139" xr:uid="{00000000-0005-0000-0000-0000061A0000}"/>
    <cellStyle name="20% - Accent3 6 3 4" xfId="30672" xr:uid="{00000000-0005-0000-0000-0000071A0000}"/>
    <cellStyle name="20% - Accent3 6 3 4 2" xfId="25134" xr:uid="{00000000-0005-0000-0000-0000081A0000}"/>
    <cellStyle name="20% - Accent3 6 3 5" xfId="16630" xr:uid="{00000000-0005-0000-0000-0000091A0000}"/>
    <cellStyle name="20% - Accent3 6 3 6" xfId="35023" xr:uid="{00000000-0005-0000-0000-00000A1A0000}"/>
    <cellStyle name="20% - Accent3 6 4" xfId="15584" xr:uid="{00000000-0005-0000-0000-00000B1A0000}"/>
    <cellStyle name="20% - Accent3 6 4 2" xfId="27334" xr:uid="{00000000-0005-0000-0000-00000C1A0000}"/>
    <cellStyle name="20% - Accent3 6 4 2 2" xfId="25129" xr:uid="{00000000-0005-0000-0000-00000D1A0000}"/>
    <cellStyle name="20% - Accent3 6 4 2 2 2" xfId="34095" xr:uid="{00000000-0005-0000-0000-00000E1A0000}"/>
    <cellStyle name="20% - Accent3 6 4 2 3" xfId="25120" xr:uid="{00000000-0005-0000-0000-00000F1A0000}"/>
    <cellStyle name="20% - Accent3 6 4 3" xfId="26621" xr:uid="{00000000-0005-0000-0000-0000101A0000}"/>
    <cellStyle name="20% - Accent3 6 4 3 2" xfId="26618" xr:uid="{00000000-0005-0000-0000-0000111A0000}"/>
    <cellStyle name="20% - Accent3 6 4 4" xfId="30662" xr:uid="{00000000-0005-0000-0000-0000121A0000}"/>
    <cellStyle name="20% - Accent3 6 4 5" xfId="35229" xr:uid="{00000000-0005-0000-0000-0000131A0000}"/>
    <cellStyle name="20% - Accent3 6 5" xfId="15582" xr:uid="{00000000-0005-0000-0000-0000141A0000}"/>
    <cellStyle name="20% - Accent3 6 5 2" xfId="25114" xr:uid="{00000000-0005-0000-0000-0000151A0000}"/>
    <cellStyle name="20% - Accent3 6 5 2 2" xfId="17752" xr:uid="{00000000-0005-0000-0000-0000161A0000}"/>
    <cellStyle name="20% - Accent3 6 5 3" xfId="26600" xr:uid="{00000000-0005-0000-0000-0000171A0000}"/>
    <cellStyle name="20% - Accent3 6 5 4" xfId="35458" xr:uid="{00000000-0005-0000-0000-0000181A0000}"/>
    <cellStyle name="20% - Accent3 6 6" xfId="28239" xr:uid="{00000000-0005-0000-0000-0000191A0000}"/>
    <cellStyle name="20% - Accent3 6 6 2" xfId="25112" xr:uid="{00000000-0005-0000-0000-00001A1A0000}"/>
    <cellStyle name="20% - Accent3 6 6 3" xfId="36330" xr:uid="{00000000-0005-0000-0000-00001B1A0000}"/>
    <cellStyle name="20% - Accent3 6 7" xfId="25111" xr:uid="{00000000-0005-0000-0000-00001C1A0000}"/>
    <cellStyle name="20% - Accent3 6 7 2" xfId="36616" xr:uid="{00000000-0005-0000-0000-00001D1A0000}"/>
    <cellStyle name="20% - Accent3 6 8" xfId="34594" xr:uid="{00000000-0005-0000-0000-00001E1A0000}"/>
    <cellStyle name="20% - Accent3 6 9" xfId="19244" xr:uid="{00000000-0005-0000-0000-00001F1A0000}"/>
    <cellStyle name="20% - Accent3 7" xfId="305" xr:uid="{00000000-0005-0000-0000-0000201A0000}"/>
    <cellStyle name="20% - Accent3 7 2" xfId="19845" xr:uid="{00000000-0005-0000-0000-0000211A0000}"/>
    <cellStyle name="20% - Accent3 7 2 2" xfId="27325" xr:uid="{00000000-0005-0000-0000-0000221A0000}"/>
    <cellStyle name="20% - Accent3 7 2 2 2" xfId="20607" xr:uid="{00000000-0005-0000-0000-0000231A0000}"/>
    <cellStyle name="20% - Accent3 7 2 2 2 2" xfId="32699" xr:uid="{00000000-0005-0000-0000-0000241A0000}"/>
    <cellStyle name="20% - Accent3 7 2 2 2 2 2" xfId="23270" xr:uid="{00000000-0005-0000-0000-0000251A0000}"/>
    <cellStyle name="20% - Accent3 7 2 2 2 3" xfId="33250" xr:uid="{00000000-0005-0000-0000-0000261A0000}"/>
    <cellStyle name="20% - Accent3 7 2 2 3" xfId="27758" xr:uid="{00000000-0005-0000-0000-0000271A0000}"/>
    <cellStyle name="20% - Accent3 7 2 2 3 2" xfId="26328" xr:uid="{00000000-0005-0000-0000-0000281A0000}"/>
    <cellStyle name="20% - Accent3 7 2 2 4" xfId="27753" xr:uid="{00000000-0005-0000-0000-0000291A0000}"/>
    <cellStyle name="20% - Accent3 7 2 3" xfId="27321" xr:uid="{00000000-0005-0000-0000-00002A1A0000}"/>
    <cellStyle name="20% - Accent3 7 2 3 2" xfId="25109" xr:uid="{00000000-0005-0000-0000-00002B1A0000}"/>
    <cellStyle name="20% - Accent3 7 2 3 2 2" xfId="32624" xr:uid="{00000000-0005-0000-0000-00002C1A0000}"/>
    <cellStyle name="20% - Accent3 7 2 3 3" xfId="27752" xr:uid="{00000000-0005-0000-0000-00002D1A0000}"/>
    <cellStyle name="20% - Accent3 7 2 4" xfId="25108" xr:uid="{00000000-0005-0000-0000-00002E1A0000}"/>
    <cellStyle name="20% - Accent3 7 2 4 2" xfId="25106" xr:uid="{00000000-0005-0000-0000-00002F1A0000}"/>
    <cellStyle name="20% - Accent3 7 2 5" xfId="21416" xr:uid="{00000000-0005-0000-0000-0000301A0000}"/>
    <cellStyle name="20% - Accent3 7 2 6" xfId="34840" xr:uid="{00000000-0005-0000-0000-0000311A0000}"/>
    <cellStyle name="20% - Accent3 7 3" xfId="28210" xr:uid="{00000000-0005-0000-0000-0000321A0000}"/>
    <cellStyle name="20% - Accent3 7 3 2" xfId="27317" xr:uid="{00000000-0005-0000-0000-0000331A0000}"/>
    <cellStyle name="20% - Accent3 7 3 2 2" xfId="32403" xr:uid="{00000000-0005-0000-0000-0000341A0000}"/>
    <cellStyle name="20% - Accent3 7 3 2 2 2" xfId="32522" xr:uid="{00000000-0005-0000-0000-0000351A0000}"/>
    <cellStyle name="20% - Accent3 7 3 2 3" xfId="33035" xr:uid="{00000000-0005-0000-0000-0000361A0000}"/>
    <cellStyle name="20% - Accent3 7 3 3" xfId="25104" xr:uid="{00000000-0005-0000-0000-0000371A0000}"/>
    <cellStyle name="20% - Accent3 7 3 3 2" xfId="34011" xr:uid="{00000000-0005-0000-0000-0000381A0000}"/>
    <cellStyle name="20% - Accent3 7 3 4" xfId="22156" xr:uid="{00000000-0005-0000-0000-0000391A0000}"/>
    <cellStyle name="20% - Accent3 7 3 5" xfId="35042" xr:uid="{00000000-0005-0000-0000-00003A1A0000}"/>
    <cellStyle name="20% - Accent3 7 4" xfId="28204" xr:uid="{00000000-0005-0000-0000-00003B1A0000}"/>
    <cellStyle name="20% - Accent3 7 4 2" xfId="25103" xr:uid="{00000000-0005-0000-0000-00003C1A0000}"/>
    <cellStyle name="20% - Accent3 7 4 2 2" xfId="17727" xr:uid="{00000000-0005-0000-0000-00003D1A0000}"/>
    <cellStyle name="20% - Accent3 7 4 3" xfId="26592" xr:uid="{00000000-0005-0000-0000-00003E1A0000}"/>
    <cellStyle name="20% - Accent3 7 4 4" xfId="35249" xr:uid="{00000000-0005-0000-0000-00003F1A0000}"/>
    <cellStyle name="20% - Accent3 7 5" xfId="28236" xr:uid="{00000000-0005-0000-0000-0000401A0000}"/>
    <cellStyle name="20% - Accent3 7 5 2" xfId="25099" xr:uid="{00000000-0005-0000-0000-0000411A0000}"/>
    <cellStyle name="20% - Accent3 7 5 3" xfId="35478" xr:uid="{00000000-0005-0000-0000-0000421A0000}"/>
    <cellStyle name="20% - Accent3 7 6" xfId="28521" xr:uid="{00000000-0005-0000-0000-0000431A0000}"/>
    <cellStyle name="20% - Accent3 7 6 2" xfId="36350" xr:uid="{00000000-0005-0000-0000-0000441A0000}"/>
    <cellStyle name="20% - Accent3 7 7" xfId="34608" xr:uid="{00000000-0005-0000-0000-0000451A0000}"/>
    <cellStyle name="20% - Accent3 7 8" xfId="20127" xr:uid="{00000000-0005-0000-0000-0000461A0000}"/>
    <cellStyle name="20% - Accent3 7 8 2" xfId="37508" xr:uid="{00000000-0005-0000-0000-0000471A0000}"/>
    <cellStyle name="20% - Accent3 8" xfId="325" xr:uid="{00000000-0005-0000-0000-0000481A0000}"/>
    <cellStyle name="20% - Accent3 8 2" xfId="27305" xr:uid="{00000000-0005-0000-0000-0000491A0000}"/>
    <cellStyle name="20% - Accent3 8 2 2" xfId="24692" xr:uid="{00000000-0005-0000-0000-00004A1A0000}"/>
    <cellStyle name="20% - Accent3 8 2 2 2" xfId="25096" xr:uid="{00000000-0005-0000-0000-00004B1A0000}"/>
    <cellStyle name="20% - Accent3 8 2 2 2 2" xfId="6279" xr:uid="{00000000-0005-0000-0000-00004C1A0000}"/>
    <cellStyle name="20% - Accent3 8 2 2 3" xfId="25102" xr:uid="{00000000-0005-0000-0000-00004D1A0000}"/>
    <cellStyle name="20% - Accent3 8 2 3" xfId="25095" xr:uid="{00000000-0005-0000-0000-00004E1A0000}"/>
    <cellStyle name="20% - Accent3 8 2 3 2" xfId="25092" xr:uid="{00000000-0005-0000-0000-00004F1A0000}"/>
    <cellStyle name="20% - Accent3 8 2 4" xfId="25089" xr:uid="{00000000-0005-0000-0000-0000501A0000}"/>
    <cellStyle name="20% - Accent3 8 2 5" xfId="34859" xr:uid="{00000000-0005-0000-0000-0000511A0000}"/>
    <cellStyle name="20% - Accent3 8 3" xfId="27299" xr:uid="{00000000-0005-0000-0000-0000521A0000}"/>
    <cellStyle name="20% - Accent3 8 3 2" xfId="32984" xr:uid="{00000000-0005-0000-0000-0000531A0000}"/>
    <cellStyle name="20% - Accent3 8 3 2 2" xfId="31343" xr:uid="{00000000-0005-0000-0000-0000541A0000}"/>
    <cellStyle name="20% - Accent3 8 3 3" xfId="25088" xr:uid="{00000000-0005-0000-0000-0000551A0000}"/>
    <cellStyle name="20% - Accent3 8 3 4" xfId="35061" xr:uid="{00000000-0005-0000-0000-0000561A0000}"/>
    <cellStyle name="20% - Accent3 8 4" xfId="25087" xr:uid="{00000000-0005-0000-0000-0000571A0000}"/>
    <cellStyle name="20% - Accent3 8 4 2" xfId="25086" xr:uid="{00000000-0005-0000-0000-0000581A0000}"/>
    <cellStyle name="20% - Accent3 8 4 3" xfId="35268" xr:uid="{00000000-0005-0000-0000-0000591A0000}"/>
    <cellStyle name="20% - Accent3 8 5" xfId="27222" xr:uid="{00000000-0005-0000-0000-00005A1A0000}"/>
    <cellStyle name="20% - Accent3 8 5 2" xfId="35497" xr:uid="{00000000-0005-0000-0000-00005B1A0000}"/>
    <cellStyle name="20% - Accent3 8 6" xfId="34622" xr:uid="{00000000-0005-0000-0000-00005C1A0000}"/>
    <cellStyle name="20% - Accent3 8 7" xfId="29489" xr:uid="{00000000-0005-0000-0000-00005D1A0000}"/>
    <cellStyle name="20% - Accent3 8 7 2" xfId="36642" xr:uid="{00000000-0005-0000-0000-00005E1A0000}"/>
    <cellStyle name="20% - Accent3 8 8" xfId="37527" xr:uid="{00000000-0005-0000-0000-00005F1A0000}"/>
    <cellStyle name="20% - Accent3 9" xfId="345" xr:uid="{00000000-0005-0000-0000-0000601A0000}"/>
    <cellStyle name="20% - Accent3 9 2" xfId="27289" xr:uid="{00000000-0005-0000-0000-0000611A0000}"/>
    <cellStyle name="20% - Accent3 9 2 2" xfId="25084" xr:uid="{00000000-0005-0000-0000-0000621A0000}"/>
    <cellStyle name="20% - Accent3 9 2 2 2" xfId="25078" xr:uid="{00000000-0005-0000-0000-0000631A0000}"/>
    <cellStyle name="20% - Accent3 9 2 3" xfId="25074" xr:uid="{00000000-0005-0000-0000-0000641A0000}"/>
    <cellStyle name="20% - Accent3 9 2 4" xfId="34879" xr:uid="{00000000-0005-0000-0000-0000651A0000}"/>
    <cellStyle name="20% - Accent3 9 3" xfId="13586" xr:uid="{00000000-0005-0000-0000-0000661A0000}"/>
    <cellStyle name="20% - Accent3 9 3 2" xfId="25071" xr:uid="{00000000-0005-0000-0000-0000671A0000}"/>
    <cellStyle name="20% - Accent3 9 3 3" xfId="35080" xr:uid="{00000000-0005-0000-0000-0000681A0000}"/>
    <cellStyle name="20% - Accent3 9 4" xfId="18609" xr:uid="{00000000-0005-0000-0000-0000691A0000}"/>
    <cellStyle name="20% - Accent3 9 4 2" xfId="35288" xr:uid="{00000000-0005-0000-0000-00006A1A0000}"/>
    <cellStyle name="20% - Accent3 9 5" xfId="34636" xr:uid="{00000000-0005-0000-0000-00006B1A0000}"/>
    <cellStyle name="20% - Accent3 9 6" xfId="21452" xr:uid="{00000000-0005-0000-0000-00006C1A0000}"/>
    <cellStyle name="20% - Accent3 9 6 2" xfId="36376" xr:uid="{00000000-0005-0000-0000-00006D1A0000}"/>
    <cellStyle name="20% - Accent3 9 7" xfId="36662" xr:uid="{00000000-0005-0000-0000-00006E1A0000}"/>
    <cellStyle name="20% - Accent3 9 8" xfId="37547" xr:uid="{00000000-0005-0000-0000-00006F1A0000}"/>
    <cellStyle name="20% - Accent4" xfId="34" builtinId="42" customBuiltin="1"/>
    <cellStyle name="20% - Accent4 10" xfId="186" xr:uid="{00000000-0005-0000-0000-0000711A0000}"/>
    <cellStyle name="20% - Accent4 10 2" xfId="27092" xr:uid="{00000000-0005-0000-0000-0000721A0000}"/>
    <cellStyle name="20% - Accent4 10 2 2" xfId="33437" xr:uid="{00000000-0005-0000-0000-0000731A0000}"/>
    <cellStyle name="20% - Accent4 10 2 3" xfId="34900" xr:uid="{00000000-0005-0000-0000-0000741A0000}"/>
    <cellStyle name="20% - Accent4 10 3" xfId="25069" xr:uid="{00000000-0005-0000-0000-0000751A0000}"/>
    <cellStyle name="20% - Accent4 10 3 2" xfId="35102" xr:uid="{00000000-0005-0000-0000-0000761A0000}"/>
    <cellStyle name="20% - Accent4 10 4" xfId="34525" xr:uid="{00000000-0005-0000-0000-0000771A0000}"/>
    <cellStyle name="20% - Accent4 10 5" xfId="25475" xr:uid="{00000000-0005-0000-0000-0000781A0000}"/>
    <cellStyle name="20% - Accent4 10 5 2" xfId="35525" xr:uid="{00000000-0005-0000-0000-0000791A0000}"/>
    <cellStyle name="20% - Accent4 10 6" xfId="36398" xr:uid="{00000000-0005-0000-0000-00007A1A0000}"/>
    <cellStyle name="20% - Accent4 10 7" xfId="36684" xr:uid="{00000000-0005-0000-0000-00007B1A0000}"/>
    <cellStyle name="20% - Accent4 10 8" xfId="37569" xr:uid="{00000000-0005-0000-0000-00007C1A0000}"/>
    <cellStyle name="20% - Accent4 11" xfId="32019" xr:uid="{00000000-0005-0000-0000-00007D1A0000}"/>
    <cellStyle name="20% - Accent4 11 2" xfId="34321" xr:uid="{00000000-0005-0000-0000-00007E1A0000}"/>
    <cellStyle name="20% - Accent4 11 2 2" xfId="35121" xr:uid="{00000000-0005-0000-0000-00007F1A0000}"/>
    <cellStyle name="20% - Accent4 11 3" xfId="34695" xr:uid="{00000000-0005-0000-0000-0000801A0000}"/>
    <cellStyle name="20% - Accent4 11 4" xfId="35545" xr:uid="{00000000-0005-0000-0000-0000811A0000}"/>
    <cellStyle name="20% - Accent4 11 5" xfId="36418" xr:uid="{00000000-0005-0000-0000-0000821A0000}"/>
    <cellStyle name="20% - Accent4 11 6" xfId="36704" xr:uid="{00000000-0005-0000-0000-0000831A0000}"/>
    <cellStyle name="20% - Accent4 11 7" xfId="37589" xr:uid="{00000000-0005-0000-0000-0000841A0000}"/>
    <cellStyle name="20% - Accent4 12" xfId="33723" xr:uid="{00000000-0005-0000-0000-0000851A0000}"/>
    <cellStyle name="20% - Accent4 12 2" xfId="34711" xr:uid="{00000000-0005-0000-0000-0000861A0000}"/>
    <cellStyle name="20% - Accent4 12 3" xfId="35324" xr:uid="{00000000-0005-0000-0000-0000871A0000}"/>
    <cellStyle name="20% - Accent4 12 4" xfId="35564" xr:uid="{00000000-0005-0000-0000-0000881A0000}"/>
    <cellStyle name="20% - Accent4 12 5" xfId="36437" xr:uid="{00000000-0005-0000-0000-0000891A0000}"/>
    <cellStyle name="20% - Accent4 12 6" xfId="36723" xr:uid="{00000000-0005-0000-0000-00008A1A0000}"/>
    <cellStyle name="20% - Accent4 12 7" xfId="37608" xr:uid="{00000000-0005-0000-0000-00008B1A0000}"/>
    <cellStyle name="20% - Accent4 13" xfId="27891" xr:uid="{00000000-0005-0000-0000-00008C1A0000}"/>
    <cellStyle name="20% - Accent4 13 2" xfId="34739" xr:uid="{00000000-0005-0000-0000-00008D1A0000}"/>
    <cellStyle name="20% - Accent4 13 3" xfId="35583" xr:uid="{00000000-0005-0000-0000-00008E1A0000}"/>
    <cellStyle name="20% - Accent4 13 4" xfId="36458" xr:uid="{00000000-0005-0000-0000-00008F1A0000}"/>
    <cellStyle name="20% - Accent4 13 5" xfId="36744" xr:uid="{00000000-0005-0000-0000-0000901A0000}"/>
    <cellStyle name="20% - Accent4 13 6" xfId="37629" xr:uid="{00000000-0005-0000-0000-0000911A0000}"/>
    <cellStyle name="20% - Accent4 14" xfId="30598" xr:uid="{00000000-0005-0000-0000-0000921A0000}"/>
    <cellStyle name="20% - Accent4 14 2" xfId="34929" xr:uid="{00000000-0005-0000-0000-0000931A0000}"/>
    <cellStyle name="20% - Accent4 14 3" xfId="36756" xr:uid="{00000000-0005-0000-0000-0000941A0000}"/>
    <cellStyle name="20% - Accent4 14 4" xfId="37641" xr:uid="{00000000-0005-0000-0000-0000951A0000}"/>
    <cellStyle name="20% - Accent4 15" xfId="34649" xr:uid="{00000000-0005-0000-0000-0000961A0000}"/>
    <cellStyle name="20% - Accent4 15 2" xfId="36483" xr:uid="{00000000-0005-0000-0000-0000971A0000}"/>
    <cellStyle name="20% - Accent4 15 3" xfId="36781" xr:uid="{00000000-0005-0000-0000-0000981A0000}"/>
    <cellStyle name="20% - Accent4 15 4" xfId="37669" xr:uid="{00000000-0005-0000-0000-0000991A0000}"/>
    <cellStyle name="20% - Accent4 16" xfId="35363" xr:uid="{00000000-0005-0000-0000-00009A1A0000}"/>
    <cellStyle name="20% - Accent4 16 2" xfId="36501" xr:uid="{00000000-0005-0000-0000-00009B1A0000}"/>
    <cellStyle name="20% - Accent4 16 3" xfId="36799" xr:uid="{00000000-0005-0000-0000-00009C1A0000}"/>
    <cellStyle name="20% - Accent4 16 4" xfId="37688" xr:uid="{00000000-0005-0000-0000-00009D1A0000}"/>
    <cellStyle name="20% - Accent4 17" xfId="35650" xr:uid="{00000000-0005-0000-0000-00009E1A0000}"/>
    <cellStyle name="20% - Accent4 17 2" xfId="36818" xr:uid="{00000000-0005-0000-0000-00009F1A0000}"/>
    <cellStyle name="20% - Accent4 17 3" xfId="37708" xr:uid="{00000000-0005-0000-0000-0000A01A0000}"/>
    <cellStyle name="20% - Accent4 18" xfId="35668" xr:uid="{00000000-0005-0000-0000-0000A11A0000}"/>
    <cellStyle name="20% - Accent4 18 2" xfId="36837" xr:uid="{00000000-0005-0000-0000-0000A21A0000}"/>
    <cellStyle name="20% - Accent4 18 3" xfId="37727" xr:uid="{00000000-0005-0000-0000-0000A31A0000}"/>
    <cellStyle name="20% - Accent4 19" xfId="35687" xr:uid="{00000000-0005-0000-0000-0000A41A0000}"/>
    <cellStyle name="20% - Accent4 19 2" xfId="36856" xr:uid="{00000000-0005-0000-0000-0000A51A0000}"/>
    <cellStyle name="20% - Accent4 19 3" xfId="37746" xr:uid="{00000000-0005-0000-0000-0000A61A0000}"/>
    <cellStyle name="20% - Accent4 2" xfId="86" xr:uid="{00000000-0005-0000-0000-0000A71A0000}"/>
    <cellStyle name="20% - Accent4 2 10" xfId="23225" xr:uid="{00000000-0005-0000-0000-0000A81A0000}"/>
    <cellStyle name="20% - Accent4 2 10 2" xfId="25061" xr:uid="{00000000-0005-0000-0000-0000A91A0000}"/>
    <cellStyle name="20% - Accent4 2 10 3" xfId="37427" xr:uid="{00000000-0005-0000-0000-0000AA1A0000}"/>
    <cellStyle name="20% - Accent4 2 11" xfId="25055" xr:uid="{00000000-0005-0000-0000-0000AB1A0000}"/>
    <cellStyle name="20% - Accent4 2 12" xfId="34443" xr:uid="{00000000-0005-0000-0000-0000AC1A0000}"/>
    <cellStyle name="20% - Accent4 2 13" xfId="28173" xr:uid="{00000000-0005-0000-0000-0000AD1A0000}"/>
    <cellStyle name="20% - Accent4 2 2" xfId="147" xr:uid="{00000000-0005-0000-0000-0000AE1A0000}"/>
    <cellStyle name="20% - Accent4 2 2 10" xfId="25047" xr:uid="{00000000-0005-0000-0000-0000AF1A0000}"/>
    <cellStyle name="20% - Accent4 2 2 11" xfId="34498" xr:uid="{00000000-0005-0000-0000-0000B01A0000}"/>
    <cellStyle name="20% - Accent4 2 2 12" xfId="33231" xr:uid="{00000000-0005-0000-0000-0000B11A0000}"/>
    <cellStyle name="20% - Accent4 2 2 2" xfId="33223" xr:uid="{00000000-0005-0000-0000-0000B21A0000}"/>
    <cellStyle name="20% - Accent4 2 2 2 2" xfId="33215" xr:uid="{00000000-0005-0000-0000-0000B31A0000}"/>
    <cellStyle name="20% - Accent4 2 2 2 2 2" xfId="25037" xr:uid="{00000000-0005-0000-0000-0000B41A0000}"/>
    <cellStyle name="20% - Accent4 2 2 2 2 2 2" xfId="25036" xr:uid="{00000000-0005-0000-0000-0000B51A0000}"/>
    <cellStyle name="20% - Accent4 2 2 2 2 2 2 2" xfId="25655" xr:uid="{00000000-0005-0000-0000-0000B61A0000}"/>
    <cellStyle name="20% - Accent4 2 2 2 2 2 2 2 2" xfId="34281" xr:uid="{00000000-0005-0000-0000-0000B71A0000}"/>
    <cellStyle name="20% - Accent4 2 2 2 2 2 2 2 2 2" xfId="8797" xr:uid="{00000000-0005-0000-0000-0000B81A0000}"/>
    <cellStyle name="20% - Accent4 2 2 2 2 2 2 2 2 2 2" xfId="31158" xr:uid="{00000000-0005-0000-0000-0000B91A0000}"/>
    <cellStyle name="20% - Accent4 2 2 2 2 2 2 2 2 2 2 2" xfId="25032" xr:uid="{00000000-0005-0000-0000-0000BA1A0000}"/>
    <cellStyle name="20% - Accent4 2 2 2 2 2 2 2 2 2 3" xfId="13541" xr:uid="{00000000-0005-0000-0000-0000BB1A0000}"/>
    <cellStyle name="20% - Accent4 2 2 2 2 2 2 2 2 3" xfId="8793" xr:uid="{00000000-0005-0000-0000-0000BC1A0000}"/>
    <cellStyle name="20% - Accent4 2 2 2 2 2 2 2 2 3 2" xfId="20369" xr:uid="{00000000-0005-0000-0000-0000BD1A0000}"/>
    <cellStyle name="20% - Accent4 2 2 2 2 2 2 2 2 4" xfId="27004" xr:uid="{00000000-0005-0000-0000-0000BE1A0000}"/>
    <cellStyle name="20% - Accent4 2 2 2 2 2 2 2 3" xfId="25029" xr:uid="{00000000-0005-0000-0000-0000BF1A0000}"/>
    <cellStyle name="20% - Accent4 2 2 2 2 2 2 2 3 2" xfId="22250" xr:uid="{00000000-0005-0000-0000-0000C01A0000}"/>
    <cellStyle name="20% - Accent4 2 2 2 2 2 2 2 3 2 2" xfId="13539" xr:uid="{00000000-0005-0000-0000-0000C11A0000}"/>
    <cellStyle name="20% - Accent4 2 2 2 2 2 2 2 3 3" xfId="30826" xr:uid="{00000000-0005-0000-0000-0000C21A0000}"/>
    <cellStyle name="20% - Accent4 2 2 2 2 2 2 2 4" xfId="30300" xr:uid="{00000000-0005-0000-0000-0000C31A0000}"/>
    <cellStyle name="20% - Accent4 2 2 2 2 2 2 2 4 2" xfId="20185" xr:uid="{00000000-0005-0000-0000-0000C41A0000}"/>
    <cellStyle name="20% - Accent4 2 2 2 2 2 2 2 5" xfId="25985" xr:uid="{00000000-0005-0000-0000-0000C51A0000}"/>
    <cellStyle name="20% - Accent4 2 2 2 2 2 2 3" xfId="25028" xr:uid="{00000000-0005-0000-0000-0000C61A0000}"/>
    <cellStyle name="20% - Accent4 2 2 2 2 2 2 3 2" xfId="25024" xr:uid="{00000000-0005-0000-0000-0000C71A0000}"/>
    <cellStyle name="20% - Accent4 2 2 2 2 2 2 3 2 2" xfId="8782" xr:uid="{00000000-0005-0000-0000-0000C81A0000}"/>
    <cellStyle name="20% - Accent4 2 2 2 2 2 2 3 2 2 2" xfId="27755" xr:uid="{00000000-0005-0000-0000-0000C91A0000}"/>
    <cellStyle name="20% - Accent4 2 2 2 2 2 2 3 2 3" xfId="32333" xr:uid="{00000000-0005-0000-0000-0000CA1A0000}"/>
    <cellStyle name="20% - Accent4 2 2 2 2 2 2 3 3" xfId="25023" xr:uid="{00000000-0005-0000-0000-0000CB1A0000}"/>
    <cellStyle name="20% - Accent4 2 2 2 2 2 2 3 3 2" xfId="32102" xr:uid="{00000000-0005-0000-0000-0000CC1A0000}"/>
    <cellStyle name="20% - Accent4 2 2 2 2 2 2 3 4" xfId="28918" xr:uid="{00000000-0005-0000-0000-0000CD1A0000}"/>
    <cellStyle name="20% - Accent4 2 2 2 2 2 2 4" xfId="29017" xr:uid="{00000000-0005-0000-0000-0000CE1A0000}"/>
    <cellStyle name="20% - Accent4 2 2 2 2 2 2 4 2" xfId="25022" xr:uid="{00000000-0005-0000-0000-0000CF1A0000}"/>
    <cellStyle name="20% - Accent4 2 2 2 2 2 2 4 2 2" xfId="6793" xr:uid="{00000000-0005-0000-0000-0000D01A0000}"/>
    <cellStyle name="20% - Accent4 2 2 2 2 2 2 4 3" xfId="25021" xr:uid="{00000000-0005-0000-0000-0000D11A0000}"/>
    <cellStyle name="20% - Accent4 2 2 2 2 2 2 5" xfId="25020" xr:uid="{00000000-0005-0000-0000-0000D21A0000}"/>
    <cellStyle name="20% - Accent4 2 2 2 2 2 2 5 2" xfId="27399" xr:uid="{00000000-0005-0000-0000-0000D31A0000}"/>
    <cellStyle name="20% - Accent4 2 2 2 2 2 2 6" xfId="25019" xr:uid="{00000000-0005-0000-0000-0000D41A0000}"/>
    <cellStyle name="20% - Accent4 2 2 2 2 2 3" xfId="13774" xr:uid="{00000000-0005-0000-0000-0000D51A0000}"/>
    <cellStyle name="20% - Accent4 2 2 2 2 2 3 2" xfId="25015" xr:uid="{00000000-0005-0000-0000-0000D61A0000}"/>
    <cellStyle name="20% - Accent4 2 2 2 2 2 3 2 2" xfId="25012" xr:uid="{00000000-0005-0000-0000-0000D71A0000}"/>
    <cellStyle name="20% - Accent4 2 2 2 2 2 3 2 2 2" xfId="8728" xr:uid="{00000000-0005-0000-0000-0000D81A0000}"/>
    <cellStyle name="20% - Accent4 2 2 2 2 2 3 2 2 2 2" xfId="13447" xr:uid="{00000000-0005-0000-0000-0000D91A0000}"/>
    <cellStyle name="20% - Accent4 2 2 2 2 2 3 2 2 3" xfId="33764" xr:uid="{00000000-0005-0000-0000-0000DA1A0000}"/>
    <cellStyle name="20% - Accent4 2 2 2 2 2 3 2 3" xfId="25011" xr:uid="{00000000-0005-0000-0000-0000DB1A0000}"/>
    <cellStyle name="20% - Accent4 2 2 2 2 2 3 2 3 2" xfId="24883" xr:uid="{00000000-0005-0000-0000-0000DC1A0000}"/>
    <cellStyle name="20% - Accent4 2 2 2 2 2 3 2 4" xfId="33785" xr:uid="{00000000-0005-0000-0000-0000DD1A0000}"/>
    <cellStyle name="20% - Accent4 2 2 2 2 2 3 3" xfId="25010" xr:uid="{00000000-0005-0000-0000-0000DE1A0000}"/>
    <cellStyle name="20% - Accent4 2 2 2 2 2 3 3 2" xfId="25009" xr:uid="{00000000-0005-0000-0000-0000DF1A0000}"/>
    <cellStyle name="20% - Accent4 2 2 2 2 2 3 3 2 2" xfId="34076" xr:uid="{00000000-0005-0000-0000-0000E01A0000}"/>
    <cellStyle name="20% - Accent4 2 2 2 2 2 3 3 3" xfId="28879" xr:uid="{00000000-0005-0000-0000-0000E11A0000}"/>
    <cellStyle name="20% - Accent4 2 2 2 2 2 3 4" xfId="25008" xr:uid="{00000000-0005-0000-0000-0000E21A0000}"/>
    <cellStyle name="20% - Accent4 2 2 2 2 2 3 4 2" xfId="25007" xr:uid="{00000000-0005-0000-0000-0000E31A0000}"/>
    <cellStyle name="20% - Accent4 2 2 2 2 2 3 5" xfId="25006" xr:uid="{00000000-0005-0000-0000-0000E41A0000}"/>
    <cellStyle name="20% - Accent4 2 2 2 2 2 4" xfId="5667" xr:uid="{00000000-0005-0000-0000-0000E51A0000}"/>
    <cellStyle name="20% - Accent4 2 2 2 2 2 4 2" xfId="25000" xr:uid="{00000000-0005-0000-0000-0000E61A0000}"/>
    <cellStyle name="20% - Accent4 2 2 2 2 2 4 2 2" xfId="24998" xr:uid="{00000000-0005-0000-0000-0000E71A0000}"/>
    <cellStyle name="20% - Accent4 2 2 2 2 2 4 2 2 2" xfId="33953" xr:uid="{00000000-0005-0000-0000-0000E81A0000}"/>
    <cellStyle name="20% - Accent4 2 2 2 2 2 4 2 3" xfId="24997" xr:uid="{00000000-0005-0000-0000-0000E91A0000}"/>
    <cellStyle name="20% - Accent4 2 2 2 2 2 4 3" xfId="24995" xr:uid="{00000000-0005-0000-0000-0000EA1A0000}"/>
    <cellStyle name="20% - Accent4 2 2 2 2 2 4 3 2" xfId="24992" xr:uid="{00000000-0005-0000-0000-0000EB1A0000}"/>
    <cellStyle name="20% - Accent4 2 2 2 2 2 4 4" xfId="13079" xr:uid="{00000000-0005-0000-0000-0000EC1A0000}"/>
    <cellStyle name="20% - Accent4 2 2 2 2 2 5" xfId="24989" xr:uid="{00000000-0005-0000-0000-0000ED1A0000}"/>
    <cellStyle name="20% - Accent4 2 2 2 2 2 5 2" xfId="24983" xr:uid="{00000000-0005-0000-0000-0000EE1A0000}"/>
    <cellStyle name="20% - Accent4 2 2 2 2 2 5 2 2" xfId="25013" xr:uid="{00000000-0005-0000-0000-0000EF1A0000}"/>
    <cellStyle name="20% - Accent4 2 2 2 2 2 5 3" xfId="24980" xr:uid="{00000000-0005-0000-0000-0000F01A0000}"/>
    <cellStyle name="20% - Accent4 2 2 2 2 2 6" xfId="24976" xr:uid="{00000000-0005-0000-0000-0000F11A0000}"/>
    <cellStyle name="20% - Accent4 2 2 2 2 2 6 2" xfId="27567" xr:uid="{00000000-0005-0000-0000-0000F21A0000}"/>
    <cellStyle name="20% - Accent4 2 2 2 2 2 7" xfId="27452" xr:uid="{00000000-0005-0000-0000-0000F31A0000}"/>
    <cellStyle name="20% - Accent4 2 2 2 2 3" xfId="24972" xr:uid="{00000000-0005-0000-0000-0000F41A0000}"/>
    <cellStyle name="20% - Accent4 2 2 2 2 3 2" xfId="24964" xr:uid="{00000000-0005-0000-0000-0000F51A0000}"/>
    <cellStyle name="20% - Accent4 2 2 2 2 3 2 2" xfId="25629" xr:uid="{00000000-0005-0000-0000-0000F61A0000}"/>
    <cellStyle name="20% - Accent4 2 2 2 2 3 2 2 2" xfId="24971" xr:uid="{00000000-0005-0000-0000-0000F71A0000}"/>
    <cellStyle name="20% - Accent4 2 2 2 2 3 2 2 2 2" xfId="8597" xr:uid="{00000000-0005-0000-0000-0000F81A0000}"/>
    <cellStyle name="20% - Accent4 2 2 2 2 3 2 2 2 2 2" xfId="13305" xr:uid="{00000000-0005-0000-0000-0000F91A0000}"/>
    <cellStyle name="20% - Accent4 2 2 2 2 3 2 2 2 3" xfId="10201" xr:uid="{00000000-0005-0000-0000-0000FA1A0000}"/>
    <cellStyle name="20% - Accent4 2 2 2 2 3 2 2 3" xfId="24970" xr:uid="{00000000-0005-0000-0000-0000FB1A0000}"/>
    <cellStyle name="20% - Accent4 2 2 2 2 3 2 2 3 2" xfId="30099" xr:uid="{00000000-0005-0000-0000-0000FC1A0000}"/>
    <cellStyle name="20% - Accent4 2 2 2 2 3 2 2 4" xfId="28751" xr:uid="{00000000-0005-0000-0000-0000FD1A0000}"/>
    <cellStyle name="20% - Accent4 2 2 2 2 3 2 3" xfId="32367" xr:uid="{00000000-0005-0000-0000-0000FE1A0000}"/>
    <cellStyle name="20% - Accent4 2 2 2 2 3 2 3 2" xfId="25034" xr:uid="{00000000-0005-0000-0000-0000FF1A0000}"/>
    <cellStyle name="20% - Accent4 2 2 2 2 3 2 3 2 2" xfId="33845" xr:uid="{00000000-0005-0000-0000-0000001B0000}"/>
    <cellStyle name="20% - Accent4 2 2 2 2 3 2 3 3" xfId="24969" xr:uid="{00000000-0005-0000-0000-0000011B0000}"/>
    <cellStyle name="20% - Accent4 2 2 2 2 3 2 4" xfId="32366" xr:uid="{00000000-0005-0000-0000-0000021B0000}"/>
    <cellStyle name="20% - Accent4 2 2 2 2 3 2 4 2" xfId="12529" xr:uid="{00000000-0005-0000-0000-0000031B0000}"/>
    <cellStyle name="20% - Accent4 2 2 2 2 3 2 5" xfId="24962" xr:uid="{00000000-0005-0000-0000-0000041B0000}"/>
    <cellStyle name="20% - Accent4 2 2 2 2 3 3" xfId="13760" xr:uid="{00000000-0005-0000-0000-0000051B0000}"/>
    <cellStyle name="20% - Accent4 2 2 2 2 3 3 2" xfId="32358" xr:uid="{00000000-0005-0000-0000-0000061B0000}"/>
    <cellStyle name="20% - Accent4 2 2 2 2 3 3 2 2" xfId="24955" xr:uid="{00000000-0005-0000-0000-0000071B0000}"/>
    <cellStyle name="20% - Accent4 2 2 2 2 3 3 2 2 2" xfId="31655" xr:uid="{00000000-0005-0000-0000-0000081B0000}"/>
    <cellStyle name="20% - Accent4 2 2 2 2 3 3 2 3" xfId="24954" xr:uid="{00000000-0005-0000-0000-0000091B0000}"/>
    <cellStyle name="20% - Accent4 2 2 2 2 3 3 3" xfId="32356" xr:uid="{00000000-0005-0000-0000-00000A1B0000}"/>
    <cellStyle name="20% - Accent4 2 2 2 2 3 3 3 2" xfId="24953" xr:uid="{00000000-0005-0000-0000-00000B1B0000}"/>
    <cellStyle name="20% - Accent4 2 2 2 2 3 3 4" xfId="24950" xr:uid="{00000000-0005-0000-0000-00000C1B0000}"/>
    <cellStyle name="20% - Accent4 2 2 2 2 3 4" xfId="24946" xr:uid="{00000000-0005-0000-0000-00000D1B0000}"/>
    <cellStyle name="20% - Accent4 2 2 2 2 3 4 2" xfId="26955" xr:uid="{00000000-0005-0000-0000-00000E1B0000}"/>
    <cellStyle name="20% - Accent4 2 2 2 2 3 4 2 2" xfId="24939" xr:uid="{00000000-0005-0000-0000-00000F1B0000}"/>
    <cellStyle name="20% - Accent4 2 2 2 2 3 4 3" xfId="29105" xr:uid="{00000000-0005-0000-0000-0000101B0000}"/>
    <cellStyle name="20% - Accent4 2 2 2 2 3 5" xfId="24938" xr:uid="{00000000-0005-0000-0000-0000111B0000}"/>
    <cellStyle name="20% - Accent4 2 2 2 2 3 5 2" xfId="33794" xr:uid="{00000000-0005-0000-0000-0000121B0000}"/>
    <cellStyle name="20% - Accent4 2 2 2 2 3 6" xfId="23541" xr:uid="{00000000-0005-0000-0000-0000131B0000}"/>
    <cellStyle name="20% - Accent4 2 2 2 2 4" xfId="24934" xr:uid="{00000000-0005-0000-0000-0000141B0000}"/>
    <cellStyle name="20% - Accent4 2 2 2 2 4 2" xfId="26357" xr:uid="{00000000-0005-0000-0000-0000151B0000}"/>
    <cellStyle name="20% - Accent4 2 2 2 2 4 2 2" xfId="26589" xr:uid="{00000000-0005-0000-0000-0000161B0000}"/>
    <cellStyle name="20% - Accent4 2 2 2 2 4 2 2 2" xfId="28271" xr:uid="{00000000-0005-0000-0000-0000171B0000}"/>
    <cellStyle name="20% - Accent4 2 2 2 2 4 2 2 2 2" xfId="19418" xr:uid="{00000000-0005-0000-0000-0000181B0000}"/>
    <cellStyle name="20% - Accent4 2 2 2 2 4 2 2 3" xfId="28269" xr:uid="{00000000-0005-0000-0000-0000191B0000}"/>
    <cellStyle name="20% - Accent4 2 2 2 2 4 2 3" xfId="30137" xr:uid="{00000000-0005-0000-0000-00001A1B0000}"/>
    <cellStyle name="20% - Accent4 2 2 2 2 4 2 3 2" xfId="29458" xr:uid="{00000000-0005-0000-0000-00001B1B0000}"/>
    <cellStyle name="20% - Accent4 2 2 2 2 4 2 4" xfId="24933" xr:uid="{00000000-0005-0000-0000-00001C1B0000}"/>
    <cellStyle name="20% - Accent4 2 2 2 2 4 3" xfId="13754" xr:uid="{00000000-0005-0000-0000-00001D1B0000}"/>
    <cellStyle name="20% - Accent4 2 2 2 2 4 3 2" xfId="32317" xr:uid="{00000000-0005-0000-0000-00001E1B0000}"/>
    <cellStyle name="20% - Accent4 2 2 2 2 4 3 2 2" xfId="28263" xr:uid="{00000000-0005-0000-0000-00001F1B0000}"/>
    <cellStyle name="20% - Accent4 2 2 2 2 4 3 3" xfId="24919" xr:uid="{00000000-0005-0000-0000-0000201B0000}"/>
    <cellStyle name="20% - Accent4 2 2 2 2 4 4" xfId="29047" xr:uid="{00000000-0005-0000-0000-0000211B0000}"/>
    <cellStyle name="20% - Accent4 2 2 2 2 4 4 2" xfId="24902" xr:uid="{00000000-0005-0000-0000-0000221B0000}"/>
    <cellStyle name="20% - Accent4 2 2 2 2 4 5" xfId="29032" xr:uid="{00000000-0005-0000-0000-0000231B0000}"/>
    <cellStyle name="20% - Accent4 2 2 2 2 5" xfId="34244" xr:uid="{00000000-0005-0000-0000-0000241B0000}"/>
    <cellStyle name="20% - Accent4 2 2 2 2 5 2" xfId="24887" xr:uid="{00000000-0005-0000-0000-0000251B0000}"/>
    <cellStyle name="20% - Accent4 2 2 2 2 5 2 2" xfId="29041" xr:uid="{00000000-0005-0000-0000-0000261B0000}"/>
    <cellStyle name="20% - Accent4 2 2 2 2 5 2 2 2" xfId="26814" xr:uid="{00000000-0005-0000-0000-0000271B0000}"/>
    <cellStyle name="20% - Accent4 2 2 2 2 5 2 3" xfId="29323" xr:uid="{00000000-0005-0000-0000-0000281B0000}"/>
    <cellStyle name="20% - Accent4 2 2 2 2 5 3" xfId="13750" xr:uid="{00000000-0005-0000-0000-0000291B0000}"/>
    <cellStyle name="20% - Accent4 2 2 2 2 5 3 2" xfId="32322" xr:uid="{00000000-0005-0000-0000-00002A1B0000}"/>
    <cellStyle name="20% - Accent4 2 2 2 2 5 4" xfId="27309" xr:uid="{00000000-0005-0000-0000-00002B1B0000}"/>
    <cellStyle name="20% - Accent4 2 2 2 2 6" xfId="32723" xr:uid="{00000000-0005-0000-0000-00002C1B0000}"/>
    <cellStyle name="20% - Accent4 2 2 2 2 6 2" xfId="31140" xr:uid="{00000000-0005-0000-0000-00002D1B0000}"/>
    <cellStyle name="20% - Accent4 2 2 2 2 6 2 2" xfId="32285" xr:uid="{00000000-0005-0000-0000-00002E1B0000}"/>
    <cellStyle name="20% - Accent4 2 2 2 2 6 3" xfId="27293" xr:uid="{00000000-0005-0000-0000-00002F1B0000}"/>
    <cellStyle name="20% - Accent4 2 2 2 2 7" xfId="28123" xr:uid="{00000000-0005-0000-0000-0000301B0000}"/>
    <cellStyle name="20% - Accent4 2 2 2 2 7 2" xfId="30780" xr:uid="{00000000-0005-0000-0000-0000311B0000}"/>
    <cellStyle name="20% - Accent4 2 2 2 2 8" xfId="27029" xr:uid="{00000000-0005-0000-0000-0000321B0000}"/>
    <cellStyle name="20% - Accent4 2 2 2 3" xfId="29111" xr:uid="{00000000-0005-0000-0000-0000331B0000}"/>
    <cellStyle name="20% - Accent4 2 2 2 3 2" xfId="31774" xr:uid="{00000000-0005-0000-0000-0000341B0000}"/>
    <cellStyle name="20% - Accent4 2 2 2 3 2 2" xfId="24951" xr:uid="{00000000-0005-0000-0000-0000351B0000}"/>
    <cellStyle name="20% - Accent4 2 2 2 3 2 2 2" xfId="24869" xr:uid="{00000000-0005-0000-0000-0000361B0000}"/>
    <cellStyle name="20% - Accent4 2 2 2 3 2 2 2 2" xfId="26265" xr:uid="{00000000-0005-0000-0000-0000371B0000}"/>
    <cellStyle name="20% - Accent4 2 2 2 3 2 2 2 2 2" xfId="8333" xr:uid="{00000000-0005-0000-0000-0000381B0000}"/>
    <cellStyle name="20% - Accent4 2 2 2 3 2 2 2 2 2 2" xfId="22427" xr:uid="{00000000-0005-0000-0000-0000391B0000}"/>
    <cellStyle name="20% - Accent4 2 2 2 3 2 2 2 2 3" xfId="28792" xr:uid="{00000000-0005-0000-0000-00003A1B0000}"/>
    <cellStyle name="20% - Accent4 2 2 2 3 2 2 2 3" xfId="24884" xr:uid="{00000000-0005-0000-0000-00003B1B0000}"/>
    <cellStyle name="20% - Accent4 2 2 2 3 2 2 2 3 2" xfId="21629" xr:uid="{00000000-0005-0000-0000-00003C1B0000}"/>
    <cellStyle name="20% - Accent4 2 2 2 3 2 2 2 4" xfId="29134" xr:uid="{00000000-0005-0000-0000-00003D1B0000}"/>
    <cellStyle name="20% - Accent4 2 2 2 3 2 2 3" xfId="24863" xr:uid="{00000000-0005-0000-0000-00003E1B0000}"/>
    <cellStyle name="20% - Accent4 2 2 2 3 2 2 3 2" xfId="19148" xr:uid="{00000000-0005-0000-0000-00003F1B0000}"/>
    <cellStyle name="20% - Accent4 2 2 2 3 2 2 3 2 2" xfId="24703" xr:uid="{00000000-0005-0000-0000-0000401B0000}"/>
    <cellStyle name="20% - Accent4 2 2 2 3 2 2 3 3" xfId="28283" xr:uid="{00000000-0005-0000-0000-0000411B0000}"/>
    <cellStyle name="20% - Accent4 2 2 2 3 2 2 4" xfId="27643" xr:uid="{00000000-0005-0000-0000-0000421B0000}"/>
    <cellStyle name="20% - Accent4 2 2 2 3 2 2 4 2" xfId="24879" xr:uid="{00000000-0005-0000-0000-0000431B0000}"/>
    <cellStyle name="20% - Accent4 2 2 2 3 2 2 5" xfId="18714" xr:uid="{00000000-0005-0000-0000-0000441B0000}"/>
    <cellStyle name="20% - Accent4 2 2 2 3 2 3" xfId="13727" xr:uid="{00000000-0005-0000-0000-0000451B0000}"/>
    <cellStyle name="20% - Accent4 2 2 2 3 2 3 2" xfId="26335" xr:uid="{00000000-0005-0000-0000-0000461B0000}"/>
    <cellStyle name="20% - Accent4 2 2 2 3 2 3 2 2" xfId="24877" xr:uid="{00000000-0005-0000-0000-0000471B0000}"/>
    <cellStyle name="20% - Accent4 2 2 2 3 2 3 2 2 2" xfId="28612" xr:uid="{00000000-0005-0000-0000-0000481B0000}"/>
    <cellStyle name="20% - Accent4 2 2 2 3 2 3 2 3" xfId="24874" xr:uid="{00000000-0005-0000-0000-0000491B0000}"/>
    <cellStyle name="20% - Accent4 2 2 2 3 2 3 3" xfId="24837" xr:uid="{00000000-0005-0000-0000-00004A1B0000}"/>
    <cellStyle name="20% - Accent4 2 2 2 3 2 3 3 2" xfId="18276" xr:uid="{00000000-0005-0000-0000-00004B1B0000}"/>
    <cellStyle name="20% - Accent4 2 2 2 3 2 3 4" xfId="26325" xr:uid="{00000000-0005-0000-0000-00004C1B0000}"/>
    <cellStyle name="20% - Accent4 2 2 2 3 2 4" xfId="24871" xr:uid="{00000000-0005-0000-0000-00004D1B0000}"/>
    <cellStyle name="20% - Accent4 2 2 2 3 2 4 2" xfId="20079" xr:uid="{00000000-0005-0000-0000-00004E1B0000}"/>
    <cellStyle name="20% - Accent4 2 2 2 3 2 4 2 2" xfId="18776" xr:uid="{00000000-0005-0000-0000-00004F1B0000}"/>
    <cellStyle name="20% - Accent4 2 2 2 3 2 4 3" xfId="26309" xr:uid="{00000000-0005-0000-0000-0000501B0000}"/>
    <cellStyle name="20% - Accent4 2 2 2 3 2 5" xfId="24864" xr:uid="{00000000-0005-0000-0000-0000511B0000}"/>
    <cellStyle name="20% - Accent4 2 2 2 3 2 5 2" xfId="26300" xr:uid="{00000000-0005-0000-0000-0000521B0000}"/>
    <cellStyle name="20% - Accent4 2 2 2 3 2 6" xfId="27642" xr:uid="{00000000-0005-0000-0000-0000531B0000}"/>
    <cellStyle name="20% - Accent4 2 2 2 3 3" xfId="24859" xr:uid="{00000000-0005-0000-0000-0000541B0000}"/>
    <cellStyle name="20% - Accent4 2 2 2 3 3 2" xfId="31784" xr:uid="{00000000-0005-0000-0000-0000551B0000}"/>
    <cellStyle name="20% - Accent4 2 2 2 3 3 2 2" xfId="24802" xr:uid="{00000000-0005-0000-0000-0000561B0000}"/>
    <cellStyle name="20% - Accent4 2 2 2 3 3 2 2 2" xfId="24855" xr:uid="{00000000-0005-0000-0000-0000571B0000}"/>
    <cellStyle name="20% - Accent4 2 2 2 3 3 2 2 2 2" xfId="28231" xr:uid="{00000000-0005-0000-0000-0000581B0000}"/>
    <cellStyle name="20% - Accent4 2 2 2 3 3 2 2 3" xfId="24854" xr:uid="{00000000-0005-0000-0000-0000591B0000}"/>
    <cellStyle name="20% - Accent4 2 2 2 3 3 2 3" xfId="24797" xr:uid="{00000000-0005-0000-0000-00005A1B0000}"/>
    <cellStyle name="20% - Accent4 2 2 2 3 3 2 3 2" xfId="24852" xr:uid="{00000000-0005-0000-0000-00005B1B0000}"/>
    <cellStyle name="20% - Accent4 2 2 2 3 3 2 4" xfId="26262" xr:uid="{00000000-0005-0000-0000-00005C1B0000}"/>
    <cellStyle name="20% - Accent4 2 2 2 3 3 3" xfId="13718" xr:uid="{00000000-0005-0000-0000-00005D1B0000}"/>
    <cellStyle name="20% - Accent4 2 2 2 3 3 3 2" xfId="24786" xr:uid="{00000000-0005-0000-0000-00005E1B0000}"/>
    <cellStyle name="20% - Accent4 2 2 2 3 3 3 2 2" xfId="24840" xr:uid="{00000000-0005-0000-0000-00005F1B0000}"/>
    <cellStyle name="20% - Accent4 2 2 2 3 3 3 3" xfId="26243" xr:uid="{00000000-0005-0000-0000-0000601B0000}"/>
    <cellStyle name="20% - Accent4 2 2 2 3 3 4" xfId="26333" xr:uid="{00000000-0005-0000-0000-0000611B0000}"/>
    <cellStyle name="20% - Accent4 2 2 2 3 3 4 2" xfId="26221" xr:uid="{00000000-0005-0000-0000-0000621B0000}"/>
    <cellStyle name="20% - Accent4 2 2 2 3 3 5" xfId="24838" xr:uid="{00000000-0005-0000-0000-0000631B0000}"/>
    <cellStyle name="20% - Accent4 2 2 2 3 4" xfId="24829" xr:uid="{00000000-0005-0000-0000-0000641B0000}"/>
    <cellStyle name="20% - Accent4 2 2 2 3 4 2" xfId="21493" xr:uid="{00000000-0005-0000-0000-0000651B0000}"/>
    <cellStyle name="20% - Accent4 2 2 2 3 4 2 2" xfId="17153" xr:uid="{00000000-0005-0000-0000-0000661B0000}"/>
    <cellStyle name="20% - Accent4 2 2 2 3 4 2 2 2" xfId="28026" xr:uid="{00000000-0005-0000-0000-0000671B0000}"/>
    <cellStyle name="20% - Accent4 2 2 2 3 4 2 3" xfId="17146" xr:uid="{00000000-0005-0000-0000-0000681B0000}"/>
    <cellStyle name="20% - Accent4 2 2 2 3 4 3" xfId="13715" xr:uid="{00000000-0005-0000-0000-0000691B0000}"/>
    <cellStyle name="20% - Accent4 2 2 2 3 4 3 2" xfId="17135" xr:uid="{00000000-0005-0000-0000-00006A1B0000}"/>
    <cellStyle name="20% - Accent4 2 2 2 3 4 4" xfId="20078" xr:uid="{00000000-0005-0000-0000-00006B1B0000}"/>
    <cellStyle name="20% - Accent4 2 2 2 3 5" xfId="29946" xr:uid="{00000000-0005-0000-0000-00006C1B0000}"/>
    <cellStyle name="20% - Accent4 2 2 2 3 5 2" xfId="24820" xr:uid="{00000000-0005-0000-0000-00006D1B0000}"/>
    <cellStyle name="20% - Accent4 2 2 2 3 5 2 2" xfId="17100" xr:uid="{00000000-0005-0000-0000-00006E1B0000}"/>
    <cellStyle name="20% - Accent4 2 2 2 3 5 3" xfId="24819" xr:uid="{00000000-0005-0000-0000-00006F1B0000}"/>
    <cellStyle name="20% - Accent4 2 2 2 3 6" xfId="29915" xr:uid="{00000000-0005-0000-0000-0000701B0000}"/>
    <cellStyle name="20% - Accent4 2 2 2 3 6 2" xfId="34128" xr:uid="{00000000-0005-0000-0000-0000711B0000}"/>
    <cellStyle name="20% - Accent4 2 2 2 3 7" xfId="27019" xr:uid="{00000000-0005-0000-0000-0000721B0000}"/>
    <cellStyle name="20% - Accent4 2 2 2 4" xfId="27899" xr:uid="{00000000-0005-0000-0000-0000731B0000}"/>
    <cellStyle name="20% - Accent4 2 2 2 4 2" xfId="18627" xr:uid="{00000000-0005-0000-0000-0000741B0000}"/>
    <cellStyle name="20% - Accent4 2 2 2 4 2 2" xfId="24814" xr:uid="{00000000-0005-0000-0000-0000751B0000}"/>
    <cellStyle name="20% - Accent4 2 2 2 4 2 2 2" xfId="24625" xr:uid="{00000000-0005-0000-0000-0000761B0000}"/>
    <cellStyle name="20% - Accent4 2 2 2 4 2 2 2 2" xfId="24808" xr:uid="{00000000-0005-0000-0000-0000771B0000}"/>
    <cellStyle name="20% - Accent4 2 2 2 4 2 2 2 2 2" xfId="26049" xr:uid="{00000000-0005-0000-0000-0000781B0000}"/>
    <cellStyle name="20% - Accent4 2 2 2 4 2 2 2 3" xfId="24807" xr:uid="{00000000-0005-0000-0000-0000791B0000}"/>
    <cellStyle name="20% - Accent4 2 2 2 4 2 2 3" xfId="11683" xr:uid="{00000000-0005-0000-0000-00007A1B0000}"/>
    <cellStyle name="20% - Accent4 2 2 2 4 2 2 3 2" xfId="31070" xr:uid="{00000000-0005-0000-0000-00007B1B0000}"/>
    <cellStyle name="20% - Accent4 2 2 2 4 2 2 4" xfId="26041" xr:uid="{00000000-0005-0000-0000-00007C1B0000}"/>
    <cellStyle name="20% - Accent4 2 2 2 4 2 3" xfId="13700" xr:uid="{00000000-0005-0000-0000-00007D1B0000}"/>
    <cellStyle name="20% - Accent4 2 2 2 4 2 3 2" xfId="11676" xr:uid="{00000000-0005-0000-0000-00007E1B0000}"/>
    <cellStyle name="20% - Accent4 2 2 2 4 2 3 2 2" xfId="24805" xr:uid="{00000000-0005-0000-0000-00007F1B0000}"/>
    <cellStyle name="20% - Accent4 2 2 2 4 2 3 3" xfId="26026" xr:uid="{00000000-0005-0000-0000-0000801B0000}"/>
    <cellStyle name="20% - Accent4 2 2 2 4 2 4" xfId="24804" xr:uid="{00000000-0005-0000-0000-0000811B0000}"/>
    <cellStyle name="20% - Accent4 2 2 2 4 2 4 2" xfId="26022" xr:uid="{00000000-0005-0000-0000-0000821B0000}"/>
    <cellStyle name="20% - Accent4 2 2 2 4 2 5" xfId="24798" xr:uid="{00000000-0005-0000-0000-0000831B0000}"/>
    <cellStyle name="20% - Accent4 2 2 2 4 3" xfId="34261" xr:uid="{00000000-0005-0000-0000-0000841B0000}"/>
    <cellStyle name="20% - Accent4 2 2 2 4 3 2" xfId="24793" xr:uid="{00000000-0005-0000-0000-0000851B0000}"/>
    <cellStyle name="20% - Accent4 2 2 2 4 3 2 2" xfId="11661" xr:uid="{00000000-0005-0000-0000-0000861B0000}"/>
    <cellStyle name="20% - Accent4 2 2 2 4 3 2 2 2" xfId="24791" xr:uid="{00000000-0005-0000-0000-0000871B0000}"/>
    <cellStyle name="20% - Accent4 2 2 2 4 3 2 3" xfId="24789" xr:uid="{00000000-0005-0000-0000-0000881B0000}"/>
    <cellStyle name="20% - Accent4 2 2 2 4 3 3" xfId="13695" xr:uid="{00000000-0005-0000-0000-0000891B0000}"/>
    <cellStyle name="20% - Accent4 2 2 2 4 3 3 2" xfId="31634" xr:uid="{00000000-0005-0000-0000-00008A1B0000}"/>
    <cellStyle name="20% - Accent4 2 2 2 4 3 4" xfId="24787" xr:uid="{00000000-0005-0000-0000-00008B1B0000}"/>
    <cellStyle name="20% - Accent4 2 2 2 4 4" xfId="29684" xr:uid="{00000000-0005-0000-0000-00008C1B0000}"/>
    <cellStyle name="20% - Accent4 2 2 2 4 4 2" xfId="24783" xr:uid="{00000000-0005-0000-0000-00008D1B0000}"/>
    <cellStyle name="20% - Accent4 2 2 2 4 4 2 2" xfId="17052" xr:uid="{00000000-0005-0000-0000-00008E1B0000}"/>
    <cellStyle name="20% - Accent4 2 2 2 4 4 3" xfId="24779" xr:uid="{00000000-0005-0000-0000-00008F1B0000}"/>
    <cellStyle name="20% - Accent4 2 2 2 4 5" xfId="10383" xr:uid="{00000000-0005-0000-0000-0000901B0000}"/>
    <cellStyle name="20% - Accent4 2 2 2 4 5 2" xfId="24777" xr:uid="{00000000-0005-0000-0000-0000911B0000}"/>
    <cellStyle name="20% - Accent4 2 2 2 4 6" xfId="24774" xr:uid="{00000000-0005-0000-0000-0000921B0000}"/>
    <cellStyle name="20% - Accent4 2 2 2 5" xfId="33709" xr:uid="{00000000-0005-0000-0000-0000931B0000}"/>
    <cellStyle name="20% - Accent4 2 2 2 5 2" xfId="30846" xr:uid="{00000000-0005-0000-0000-0000941B0000}"/>
    <cellStyle name="20% - Accent4 2 2 2 5 2 2" xfId="24770" xr:uid="{00000000-0005-0000-0000-0000951B0000}"/>
    <cellStyle name="20% - Accent4 2 2 2 5 2 2 2" xfId="12967" xr:uid="{00000000-0005-0000-0000-0000961B0000}"/>
    <cellStyle name="20% - Accent4 2 2 2 5 2 2 2 2" xfId="20539" xr:uid="{00000000-0005-0000-0000-0000971B0000}"/>
    <cellStyle name="20% - Accent4 2 2 2 5 2 2 3" xfId="12952" xr:uid="{00000000-0005-0000-0000-0000981B0000}"/>
    <cellStyle name="20% - Accent4 2 2 2 5 2 3" xfId="13686" xr:uid="{00000000-0005-0000-0000-0000991B0000}"/>
    <cellStyle name="20% - Accent4 2 2 2 5 2 3 2" xfId="12930" xr:uid="{00000000-0005-0000-0000-00009A1B0000}"/>
    <cellStyle name="20% - Accent4 2 2 2 5 2 4" xfId="17152" xr:uid="{00000000-0005-0000-0000-00009B1B0000}"/>
    <cellStyle name="20% - Accent4 2 2 2 5 3" xfId="32774" xr:uid="{00000000-0005-0000-0000-00009C1B0000}"/>
    <cellStyle name="20% - Accent4 2 2 2 5 3 2" xfId="24764" xr:uid="{00000000-0005-0000-0000-00009D1B0000}"/>
    <cellStyle name="20% - Accent4 2 2 2 5 3 2 2" xfId="14691" xr:uid="{00000000-0005-0000-0000-00009E1B0000}"/>
    <cellStyle name="20% - Accent4 2 2 2 5 3 3" xfId="24761" xr:uid="{00000000-0005-0000-0000-00009F1B0000}"/>
    <cellStyle name="20% - Accent4 2 2 2 5 4" xfId="11588" xr:uid="{00000000-0005-0000-0000-0000A01B0000}"/>
    <cellStyle name="20% - Accent4 2 2 2 5 4 2" xfId="25233" xr:uid="{00000000-0005-0000-0000-0000A11B0000}"/>
    <cellStyle name="20% - Accent4 2 2 2 5 5" xfId="8237" xr:uid="{00000000-0005-0000-0000-0000A21B0000}"/>
    <cellStyle name="20% - Accent4 2 2 2 6" xfId="33685" xr:uid="{00000000-0005-0000-0000-0000A31B0000}"/>
    <cellStyle name="20% - Accent4 2 2 2 6 2" xfId="32508" xr:uid="{00000000-0005-0000-0000-0000A41B0000}"/>
    <cellStyle name="20% - Accent4 2 2 2 6 2 2" xfId="24757" xr:uid="{00000000-0005-0000-0000-0000A51B0000}"/>
    <cellStyle name="20% - Accent4 2 2 2 6 2 2 2" xfId="16966" xr:uid="{00000000-0005-0000-0000-0000A61B0000}"/>
    <cellStyle name="20% - Accent4 2 2 2 6 2 3" xfId="24755" xr:uid="{00000000-0005-0000-0000-0000A71B0000}"/>
    <cellStyle name="20% - Accent4 2 2 2 6 3" xfId="34247" xr:uid="{00000000-0005-0000-0000-0000A81B0000}"/>
    <cellStyle name="20% - Accent4 2 2 2 6 3 2" xfId="24752" xr:uid="{00000000-0005-0000-0000-0000A91B0000}"/>
    <cellStyle name="20% - Accent4 2 2 2 6 4" xfId="8235" xr:uid="{00000000-0005-0000-0000-0000AA1B0000}"/>
    <cellStyle name="20% - Accent4 2 2 2 7" xfId="32906" xr:uid="{00000000-0005-0000-0000-0000AB1B0000}"/>
    <cellStyle name="20% - Accent4 2 2 2 7 2" xfId="8521" xr:uid="{00000000-0005-0000-0000-0000AC1B0000}"/>
    <cellStyle name="20% - Accent4 2 2 2 7 2 2" xfId="24750" xr:uid="{00000000-0005-0000-0000-0000AD1B0000}"/>
    <cellStyle name="20% - Accent4 2 2 2 7 3" xfId="24747" xr:uid="{00000000-0005-0000-0000-0000AE1B0000}"/>
    <cellStyle name="20% - Accent4 2 2 2 8" xfId="34169" xr:uid="{00000000-0005-0000-0000-0000AF1B0000}"/>
    <cellStyle name="20% - Accent4 2 2 2 8 2" xfId="32718" xr:uid="{00000000-0005-0000-0000-0000B01B0000}"/>
    <cellStyle name="20% - Accent4 2 2 2 9" xfId="24745" xr:uid="{00000000-0005-0000-0000-0000B11B0000}"/>
    <cellStyle name="20% - Accent4 2 2 3" xfId="17535" xr:uid="{00000000-0005-0000-0000-0000B21B0000}"/>
    <cellStyle name="20% - Accent4 2 2 3 2" xfId="33870" xr:uid="{00000000-0005-0000-0000-0000B31B0000}"/>
    <cellStyle name="20% - Accent4 2 2 3 2 2" xfId="24739" xr:uid="{00000000-0005-0000-0000-0000B41B0000}"/>
    <cellStyle name="20% - Accent4 2 2 3 2 2 2" xfId="29456" xr:uid="{00000000-0005-0000-0000-0000B51B0000}"/>
    <cellStyle name="20% - Accent4 2 2 3 2 2 2 2" xfId="7355" xr:uid="{00000000-0005-0000-0000-0000B61B0000}"/>
    <cellStyle name="20% - Accent4 2 2 3 2 2 2 2 2" xfId="24736" xr:uid="{00000000-0005-0000-0000-0000B71B0000}"/>
    <cellStyle name="20% - Accent4 2 2 3 2 2 2 2 2 2" xfId="7816" xr:uid="{00000000-0005-0000-0000-0000B81B0000}"/>
    <cellStyle name="20% - Accent4 2 2 3 2 2 2 2 2 2 2" xfId="12643" xr:uid="{00000000-0005-0000-0000-0000B91B0000}"/>
    <cellStyle name="20% - Accent4 2 2 3 2 2 2 2 2 3" xfId="24734" xr:uid="{00000000-0005-0000-0000-0000BA1B0000}"/>
    <cellStyle name="20% - Accent4 2 2 3 2 2 2 2 3" xfId="24733" xr:uid="{00000000-0005-0000-0000-0000BB1B0000}"/>
    <cellStyle name="20% - Accent4 2 2 3 2 2 2 2 3 2" xfId="24731" xr:uid="{00000000-0005-0000-0000-0000BC1B0000}"/>
    <cellStyle name="20% - Accent4 2 2 3 2 2 2 2 4" xfId="9069" xr:uid="{00000000-0005-0000-0000-0000BD1B0000}"/>
    <cellStyle name="20% - Accent4 2 2 3 2 2 2 3" xfId="7351" xr:uid="{00000000-0005-0000-0000-0000BE1B0000}"/>
    <cellStyle name="20% - Accent4 2 2 3 2 2 2 3 2" xfId="24728" xr:uid="{00000000-0005-0000-0000-0000BF1B0000}"/>
    <cellStyle name="20% - Accent4 2 2 3 2 2 2 3 2 2" xfId="17868" xr:uid="{00000000-0005-0000-0000-0000C01B0000}"/>
    <cellStyle name="20% - Accent4 2 2 3 2 2 2 3 3" xfId="29507" xr:uid="{00000000-0005-0000-0000-0000C11B0000}"/>
    <cellStyle name="20% - Accent4 2 2 3 2 2 2 4" xfId="24725" xr:uid="{00000000-0005-0000-0000-0000C21B0000}"/>
    <cellStyle name="20% - Accent4 2 2 3 2 2 2 4 2" xfId="24723" xr:uid="{00000000-0005-0000-0000-0000C31B0000}"/>
    <cellStyle name="20% - Accent4 2 2 3 2 2 2 5" xfId="24721" xr:uid="{00000000-0005-0000-0000-0000C41B0000}"/>
    <cellStyle name="20% - Accent4 2 2 3 2 2 3" xfId="11734" xr:uid="{00000000-0005-0000-0000-0000C51B0000}"/>
    <cellStyle name="20% - Accent4 2 2 3 2 2 3 2" xfId="7347" xr:uid="{00000000-0005-0000-0000-0000C61B0000}"/>
    <cellStyle name="20% - Accent4 2 2 3 2 2 3 2 2" xfId="30166" xr:uid="{00000000-0005-0000-0000-0000C71B0000}"/>
    <cellStyle name="20% - Accent4 2 2 3 2 2 3 2 2 2" xfId="24719" xr:uid="{00000000-0005-0000-0000-0000C81B0000}"/>
    <cellStyle name="20% - Accent4 2 2 3 2 2 3 2 3" xfId="17771" xr:uid="{00000000-0005-0000-0000-0000C91B0000}"/>
    <cellStyle name="20% - Accent4 2 2 3 2 2 3 3" xfId="24716" xr:uid="{00000000-0005-0000-0000-0000CA1B0000}"/>
    <cellStyle name="20% - Accent4 2 2 3 2 2 3 3 2" xfId="32881" xr:uid="{00000000-0005-0000-0000-0000CB1B0000}"/>
    <cellStyle name="20% - Accent4 2 2 3 2 2 3 4" xfId="24714" xr:uid="{00000000-0005-0000-0000-0000CC1B0000}"/>
    <cellStyle name="20% - Accent4 2 2 3 2 2 4" xfId="26434" xr:uid="{00000000-0005-0000-0000-0000CD1B0000}"/>
    <cellStyle name="20% - Accent4 2 2 3 2 2 4 2" xfId="24711" xr:uid="{00000000-0005-0000-0000-0000CE1B0000}"/>
    <cellStyle name="20% - Accent4 2 2 3 2 2 4 2 2" xfId="32859" xr:uid="{00000000-0005-0000-0000-0000CF1B0000}"/>
    <cellStyle name="20% - Accent4 2 2 3 2 2 4 3" xfId="24704" xr:uid="{00000000-0005-0000-0000-0000D01B0000}"/>
    <cellStyle name="20% - Accent4 2 2 3 2 2 5" xfId="24698" xr:uid="{00000000-0005-0000-0000-0000D11B0000}"/>
    <cellStyle name="20% - Accent4 2 2 3 2 2 5 2" xfId="24693" xr:uid="{00000000-0005-0000-0000-0000D21B0000}"/>
    <cellStyle name="20% - Accent4 2 2 3 2 2 6" xfId="11719" xr:uid="{00000000-0005-0000-0000-0000D31B0000}"/>
    <cellStyle name="20% - Accent4 2 2 3 2 3" xfId="21298" xr:uid="{00000000-0005-0000-0000-0000D41B0000}"/>
    <cellStyle name="20% - Accent4 2 2 3 2 3 2" xfId="29304" xr:uid="{00000000-0005-0000-0000-0000D51B0000}"/>
    <cellStyle name="20% - Accent4 2 2 3 2 3 2 2" xfId="7338" xr:uid="{00000000-0005-0000-0000-0000D61B0000}"/>
    <cellStyle name="20% - Accent4 2 2 3 2 3 2 2 2" xfId="24687" xr:uid="{00000000-0005-0000-0000-0000D71B0000}"/>
    <cellStyle name="20% - Accent4 2 2 3 2 3 2 2 2 2" xfId="24685" xr:uid="{00000000-0005-0000-0000-0000D81B0000}"/>
    <cellStyle name="20% - Accent4 2 2 3 2 3 2 2 3" xfId="24684" xr:uid="{00000000-0005-0000-0000-0000D91B0000}"/>
    <cellStyle name="20% - Accent4 2 2 3 2 3 2 3" xfId="24682" xr:uid="{00000000-0005-0000-0000-0000DA1B0000}"/>
    <cellStyle name="20% - Accent4 2 2 3 2 3 2 3 2" xfId="33661" xr:uid="{00000000-0005-0000-0000-0000DB1B0000}"/>
    <cellStyle name="20% - Accent4 2 2 3 2 3 2 4" xfId="24677" xr:uid="{00000000-0005-0000-0000-0000DC1B0000}"/>
    <cellStyle name="20% - Accent4 2 2 3 2 3 3" xfId="11716" xr:uid="{00000000-0005-0000-0000-0000DD1B0000}"/>
    <cellStyle name="20% - Accent4 2 2 3 2 3 3 2" xfId="24674" xr:uid="{00000000-0005-0000-0000-0000DE1B0000}"/>
    <cellStyle name="20% - Accent4 2 2 3 2 3 3 2 2" xfId="30414" xr:uid="{00000000-0005-0000-0000-0000DF1B0000}"/>
    <cellStyle name="20% - Accent4 2 2 3 2 3 3 3" xfId="24668" xr:uid="{00000000-0005-0000-0000-0000E01B0000}"/>
    <cellStyle name="20% - Accent4 2 2 3 2 3 4" xfId="24664" xr:uid="{00000000-0005-0000-0000-0000E11B0000}"/>
    <cellStyle name="20% - Accent4 2 2 3 2 3 4 2" xfId="6218" xr:uid="{00000000-0005-0000-0000-0000E21B0000}"/>
    <cellStyle name="20% - Accent4 2 2 3 2 3 5" xfId="11706" xr:uid="{00000000-0005-0000-0000-0000E31B0000}"/>
    <cellStyle name="20% - Accent4 2 2 3 2 4" xfId="24656" xr:uid="{00000000-0005-0000-0000-0000E41B0000}"/>
    <cellStyle name="20% - Accent4 2 2 3 2 4 2" xfId="22286" xr:uid="{00000000-0005-0000-0000-0000E51B0000}"/>
    <cellStyle name="20% - Accent4 2 2 3 2 4 2 2" xfId="34398" xr:uid="{00000000-0005-0000-0000-0000E61B0000}"/>
    <cellStyle name="20% - Accent4 2 2 3 2 4 2 2 2" xfId="24653" xr:uid="{00000000-0005-0000-0000-0000E71B0000}"/>
    <cellStyle name="20% - Accent4 2 2 3 2 4 2 3" xfId="25167" xr:uid="{00000000-0005-0000-0000-0000E81B0000}"/>
    <cellStyle name="20% - Accent4 2 2 3 2 4 3" xfId="11704" xr:uid="{00000000-0005-0000-0000-0000E91B0000}"/>
    <cellStyle name="20% - Accent4 2 2 3 2 4 3 2" xfId="33885" xr:uid="{00000000-0005-0000-0000-0000EA1B0000}"/>
    <cellStyle name="20% - Accent4 2 2 3 2 4 4" xfId="12222" xr:uid="{00000000-0005-0000-0000-0000EB1B0000}"/>
    <cellStyle name="20% - Accent4 2 2 3 2 5" xfId="24647" xr:uid="{00000000-0005-0000-0000-0000EC1B0000}"/>
    <cellStyle name="20% - Accent4 2 2 3 2 5 2" xfId="24644" xr:uid="{00000000-0005-0000-0000-0000ED1B0000}"/>
    <cellStyle name="20% - Accent4 2 2 3 2 5 2 2" xfId="34205" xr:uid="{00000000-0005-0000-0000-0000EE1B0000}"/>
    <cellStyle name="20% - Accent4 2 2 3 2 5 3" xfId="24643" xr:uid="{00000000-0005-0000-0000-0000EF1B0000}"/>
    <cellStyle name="20% - Accent4 2 2 3 2 6" xfId="24639" xr:uid="{00000000-0005-0000-0000-0000F01B0000}"/>
    <cellStyle name="20% - Accent4 2 2 3 2 6 2" xfId="30554" xr:uid="{00000000-0005-0000-0000-0000F11B0000}"/>
    <cellStyle name="20% - Accent4 2 2 3 2 7" xfId="24636" xr:uid="{00000000-0005-0000-0000-0000F21B0000}"/>
    <cellStyle name="20% - Accent4 2 2 3 3" xfId="33679" xr:uid="{00000000-0005-0000-0000-0000F31B0000}"/>
    <cellStyle name="20% - Accent4 2 2 3 3 2" xfId="25976" xr:uid="{00000000-0005-0000-0000-0000F41B0000}"/>
    <cellStyle name="20% - Accent4 2 2 3 3 2 2" xfId="25395" xr:uid="{00000000-0005-0000-0000-0000F51B0000}"/>
    <cellStyle name="20% - Accent4 2 2 3 3 2 2 2" xfId="24263" xr:uid="{00000000-0005-0000-0000-0000F61B0000}"/>
    <cellStyle name="20% - Accent4 2 2 3 3 2 2 2 2" xfId="5509" xr:uid="{00000000-0005-0000-0000-0000F71B0000}"/>
    <cellStyle name="20% - Accent4 2 2 3 3 2 2 2 2 2" xfId="26095" xr:uid="{00000000-0005-0000-0000-0000F81B0000}"/>
    <cellStyle name="20% - Accent4 2 2 3 3 2 2 2 3" xfId="5507" xr:uid="{00000000-0005-0000-0000-0000F91B0000}"/>
    <cellStyle name="20% - Accent4 2 2 3 3 2 2 3" xfId="24256" xr:uid="{00000000-0005-0000-0000-0000FA1B0000}"/>
    <cellStyle name="20% - Accent4 2 2 3 3 2 2 3 2" xfId="24632" xr:uid="{00000000-0005-0000-0000-0000FB1B0000}"/>
    <cellStyle name="20% - Accent4 2 2 3 3 2 2 4" xfId="24630" xr:uid="{00000000-0005-0000-0000-0000FC1B0000}"/>
    <cellStyle name="20% - Accent4 2 2 3 3 2 3" xfId="11687" xr:uid="{00000000-0005-0000-0000-0000FD1B0000}"/>
    <cellStyle name="20% - Accent4 2 2 3 3 2 3 2" xfId="24236" xr:uid="{00000000-0005-0000-0000-0000FE1B0000}"/>
    <cellStyle name="20% - Accent4 2 2 3 3 2 3 2 2" xfId="26554" xr:uid="{00000000-0005-0000-0000-0000FF1B0000}"/>
    <cellStyle name="20% - Accent4 2 2 3 3 2 3 3" xfId="24628" xr:uid="{00000000-0005-0000-0000-0000001C0000}"/>
    <cellStyle name="20% - Accent4 2 2 3 3 2 4" xfId="24626" xr:uid="{00000000-0005-0000-0000-0000011C0000}"/>
    <cellStyle name="20% - Accent4 2 2 3 3 2 4 2" xfId="24621" xr:uid="{00000000-0005-0000-0000-0000021C0000}"/>
    <cellStyle name="20% - Accent4 2 2 3 3 2 5" xfId="11682" xr:uid="{00000000-0005-0000-0000-0000031C0000}"/>
    <cellStyle name="20% - Accent4 2 2 3 3 3" xfId="21272" xr:uid="{00000000-0005-0000-0000-0000041C0000}"/>
    <cellStyle name="20% - Accent4 2 2 3 3 3 2" xfId="24618" xr:uid="{00000000-0005-0000-0000-0000051C0000}"/>
    <cellStyle name="20% - Accent4 2 2 3 3 3 2 2" xfId="24199" xr:uid="{00000000-0005-0000-0000-0000061C0000}"/>
    <cellStyle name="20% - Accent4 2 2 3 3 3 2 2 2" xfId="24614" xr:uid="{00000000-0005-0000-0000-0000071C0000}"/>
    <cellStyle name="20% - Accent4 2 2 3 3 3 2 3" xfId="24612" xr:uid="{00000000-0005-0000-0000-0000081C0000}"/>
    <cellStyle name="20% - Accent4 2 2 3 3 3 3" xfId="11680" xr:uid="{00000000-0005-0000-0000-0000091C0000}"/>
    <cellStyle name="20% - Accent4 2 2 3 3 3 3 2" xfId="24607" xr:uid="{00000000-0005-0000-0000-00000A1C0000}"/>
    <cellStyle name="20% - Accent4 2 2 3 3 3 4" xfId="11677" xr:uid="{00000000-0005-0000-0000-00000B1C0000}"/>
    <cellStyle name="20% - Accent4 2 2 3 3 4" xfId="23596" xr:uid="{00000000-0005-0000-0000-00000C1C0000}"/>
    <cellStyle name="20% - Accent4 2 2 3 3 4 2" xfId="24599" xr:uid="{00000000-0005-0000-0000-00000D1C0000}"/>
    <cellStyle name="20% - Accent4 2 2 3 3 4 2 2" xfId="27240" xr:uid="{00000000-0005-0000-0000-00000E1C0000}"/>
    <cellStyle name="20% - Accent4 2 2 3 3 4 3" xfId="21516" xr:uid="{00000000-0005-0000-0000-00000F1C0000}"/>
    <cellStyle name="20% - Accent4 2 2 3 3 5" xfId="21266" xr:uid="{00000000-0005-0000-0000-0000101C0000}"/>
    <cellStyle name="20% - Accent4 2 2 3 3 5 2" xfId="24596" xr:uid="{00000000-0005-0000-0000-0000111C0000}"/>
    <cellStyle name="20% - Accent4 2 2 3 3 6" xfId="24595" xr:uid="{00000000-0005-0000-0000-0000121C0000}"/>
    <cellStyle name="20% - Accent4 2 2 3 4" xfId="33663" xr:uid="{00000000-0005-0000-0000-0000131C0000}"/>
    <cellStyle name="20% - Accent4 2 2 3 4 2" xfId="30838" xr:uid="{00000000-0005-0000-0000-0000141C0000}"/>
    <cellStyle name="20% - Accent4 2 2 3 4 2 2" xfId="24589" xr:uid="{00000000-0005-0000-0000-0000151C0000}"/>
    <cellStyle name="20% - Accent4 2 2 3 4 2 2 2" xfId="24121" xr:uid="{00000000-0005-0000-0000-0000161C0000}"/>
    <cellStyle name="20% - Accent4 2 2 3 4 2 2 2 2" xfId="24587" xr:uid="{00000000-0005-0000-0000-0000171C0000}"/>
    <cellStyle name="20% - Accent4 2 2 3 4 2 2 3" xfId="24581" xr:uid="{00000000-0005-0000-0000-0000181C0000}"/>
    <cellStyle name="20% - Accent4 2 2 3 4 2 3" xfId="11663" xr:uid="{00000000-0005-0000-0000-0000191C0000}"/>
    <cellStyle name="20% - Accent4 2 2 3 4 2 3 2" xfId="24577" xr:uid="{00000000-0005-0000-0000-00001A1C0000}"/>
    <cellStyle name="20% - Accent4 2 2 3 4 2 4" xfId="11660" xr:uid="{00000000-0005-0000-0000-00001B1C0000}"/>
    <cellStyle name="20% - Accent4 2 2 3 4 3" xfId="21262" xr:uid="{00000000-0005-0000-0000-00001C1C0000}"/>
    <cellStyle name="20% - Accent4 2 2 3 4 3 2" xfId="24573" xr:uid="{00000000-0005-0000-0000-00001D1C0000}"/>
    <cellStyle name="20% - Accent4 2 2 3 4 3 2 2" xfId="24572" xr:uid="{00000000-0005-0000-0000-00001E1C0000}"/>
    <cellStyle name="20% - Accent4 2 2 3 4 3 3" xfId="11658" xr:uid="{00000000-0005-0000-0000-00001F1C0000}"/>
    <cellStyle name="20% - Accent4 2 2 3 4 4" xfId="21257" xr:uid="{00000000-0005-0000-0000-0000201C0000}"/>
    <cellStyle name="20% - Accent4 2 2 3 4 4 2" xfId="24567" xr:uid="{00000000-0005-0000-0000-0000211C0000}"/>
    <cellStyle name="20% - Accent4 2 2 3 4 5" xfId="24566" xr:uid="{00000000-0005-0000-0000-0000221C0000}"/>
    <cellStyle name="20% - Accent4 2 2 3 5" xfId="33615" xr:uid="{00000000-0005-0000-0000-0000231C0000}"/>
    <cellStyle name="20% - Accent4 2 2 3 5 2" xfId="23575" xr:uid="{00000000-0005-0000-0000-0000241C0000}"/>
    <cellStyle name="20% - Accent4 2 2 3 5 2 2" xfId="24562" xr:uid="{00000000-0005-0000-0000-0000251C0000}"/>
    <cellStyle name="20% - Accent4 2 2 3 5 2 2 2" xfId="10745" xr:uid="{00000000-0005-0000-0000-0000261C0000}"/>
    <cellStyle name="20% - Accent4 2 2 3 5 2 3" xfId="11648" xr:uid="{00000000-0005-0000-0000-0000271C0000}"/>
    <cellStyle name="20% - Accent4 2 2 3 5 3" xfId="23318" xr:uid="{00000000-0005-0000-0000-0000281C0000}"/>
    <cellStyle name="20% - Accent4 2 2 3 5 3 2" xfId="9172" xr:uid="{00000000-0005-0000-0000-0000291C0000}"/>
    <cellStyle name="20% - Accent4 2 2 3 5 4" xfId="8229" xr:uid="{00000000-0005-0000-0000-00002A1C0000}"/>
    <cellStyle name="20% - Accent4 2 2 3 6" xfId="26413" xr:uid="{00000000-0005-0000-0000-00002B1C0000}"/>
    <cellStyle name="20% - Accent4 2 2 3 6 2" xfId="30580" xr:uid="{00000000-0005-0000-0000-00002C1C0000}"/>
    <cellStyle name="20% - Accent4 2 2 3 6 2 2" xfId="24559" xr:uid="{00000000-0005-0000-0000-00002D1C0000}"/>
    <cellStyle name="20% - Accent4 2 2 3 6 3" xfId="24557" xr:uid="{00000000-0005-0000-0000-00002E1C0000}"/>
    <cellStyle name="20% - Accent4 2 2 3 7" xfId="34269" xr:uid="{00000000-0005-0000-0000-00002F1C0000}"/>
    <cellStyle name="20% - Accent4 2 2 3 7 2" xfId="24555" xr:uid="{00000000-0005-0000-0000-0000301C0000}"/>
    <cellStyle name="20% - Accent4 2 2 3 8" xfId="24551" xr:uid="{00000000-0005-0000-0000-0000311C0000}"/>
    <cellStyle name="20% - Accent4 2 2 4" xfId="24546" xr:uid="{00000000-0005-0000-0000-0000321C0000}"/>
    <cellStyle name="20% - Accent4 2 2 4 2" xfId="32978" xr:uid="{00000000-0005-0000-0000-0000331C0000}"/>
    <cellStyle name="20% - Accent4 2 2 4 2 2" xfId="25962" xr:uid="{00000000-0005-0000-0000-0000341C0000}"/>
    <cellStyle name="20% - Accent4 2 2 4 2 2 2" xfId="29526" xr:uid="{00000000-0005-0000-0000-0000351C0000}"/>
    <cellStyle name="20% - Accent4 2 2 4 2 2 2 2" xfId="24541" xr:uid="{00000000-0005-0000-0000-0000361C0000}"/>
    <cellStyle name="20% - Accent4 2 2 4 2 2 2 2 2" xfId="24538" xr:uid="{00000000-0005-0000-0000-0000371C0000}"/>
    <cellStyle name="20% - Accent4 2 2 4 2 2 2 2 2 2" xfId="28569" xr:uid="{00000000-0005-0000-0000-0000381C0000}"/>
    <cellStyle name="20% - Accent4 2 2 4 2 2 2 2 3" xfId="31260" xr:uid="{00000000-0005-0000-0000-0000391C0000}"/>
    <cellStyle name="20% - Accent4 2 2 4 2 2 2 3" xfId="24529" xr:uid="{00000000-0005-0000-0000-00003A1C0000}"/>
    <cellStyle name="20% - Accent4 2 2 4 2 2 2 3 2" xfId="24525" xr:uid="{00000000-0005-0000-0000-00003B1C0000}"/>
    <cellStyle name="20% - Accent4 2 2 4 2 2 2 4" xfId="27132" xr:uid="{00000000-0005-0000-0000-00003C1C0000}"/>
    <cellStyle name="20% - Accent4 2 2 4 2 2 3" xfId="9132" xr:uid="{00000000-0005-0000-0000-00003D1C0000}"/>
    <cellStyle name="20% - Accent4 2 2 4 2 2 3 2" xfId="24521" xr:uid="{00000000-0005-0000-0000-00003E1C0000}"/>
    <cellStyle name="20% - Accent4 2 2 4 2 2 3 2 2" xfId="24519" xr:uid="{00000000-0005-0000-0000-00003F1C0000}"/>
    <cellStyle name="20% - Accent4 2 2 4 2 2 3 3" xfId="24514" xr:uid="{00000000-0005-0000-0000-0000401C0000}"/>
    <cellStyle name="20% - Accent4 2 2 4 2 2 4" xfId="13293" xr:uid="{00000000-0005-0000-0000-0000411C0000}"/>
    <cellStyle name="20% - Accent4 2 2 4 2 2 4 2" xfId="24509" xr:uid="{00000000-0005-0000-0000-0000421C0000}"/>
    <cellStyle name="20% - Accent4 2 2 4 2 2 5" xfId="24505" xr:uid="{00000000-0005-0000-0000-0000431C0000}"/>
    <cellStyle name="20% - Accent4 2 2 4 2 3" xfId="22848" xr:uid="{00000000-0005-0000-0000-0000441C0000}"/>
    <cellStyle name="20% - Accent4 2 2 4 2 3 2" xfId="31832" xr:uid="{00000000-0005-0000-0000-0000451C0000}"/>
    <cellStyle name="20% - Accent4 2 2 4 2 3 2 2" xfId="24499" xr:uid="{00000000-0005-0000-0000-0000461C0000}"/>
    <cellStyle name="20% - Accent4 2 2 4 2 3 2 2 2" xfId="24492" xr:uid="{00000000-0005-0000-0000-0000471C0000}"/>
    <cellStyle name="20% - Accent4 2 2 4 2 3 2 3" xfId="17990" xr:uid="{00000000-0005-0000-0000-0000481C0000}"/>
    <cellStyle name="20% - Accent4 2 2 4 2 3 3" xfId="9107" xr:uid="{00000000-0005-0000-0000-0000491C0000}"/>
    <cellStyle name="20% - Accent4 2 2 4 2 3 3 2" xfId="24481" xr:uid="{00000000-0005-0000-0000-00004A1C0000}"/>
    <cellStyle name="20% - Accent4 2 2 4 2 3 4" xfId="19584" xr:uid="{00000000-0005-0000-0000-00004B1C0000}"/>
    <cellStyle name="20% - Accent4 2 2 4 2 4" xfId="23552" xr:uid="{00000000-0005-0000-0000-00004C1C0000}"/>
    <cellStyle name="20% - Accent4 2 2 4 2 4 2" xfId="24471" xr:uid="{00000000-0005-0000-0000-00004D1C0000}"/>
    <cellStyle name="20% - Accent4 2 2 4 2 4 2 2" xfId="31407" xr:uid="{00000000-0005-0000-0000-00004E1C0000}"/>
    <cellStyle name="20% - Accent4 2 2 4 2 4 3" xfId="9091" xr:uid="{00000000-0005-0000-0000-00004F1C0000}"/>
    <cellStyle name="20% - Accent4 2 2 4 2 5" xfId="21252" xr:uid="{00000000-0005-0000-0000-0000501C0000}"/>
    <cellStyle name="20% - Accent4 2 2 4 2 5 2" xfId="24147" xr:uid="{00000000-0005-0000-0000-0000511C0000}"/>
    <cellStyle name="20% - Accent4 2 2 4 2 6" xfId="24465" xr:uid="{00000000-0005-0000-0000-0000521C0000}"/>
    <cellStyle name="20% - Accent4 2 2 4 3" xfId="29883" xr:uid="{00000000-0005-0000-0000-0000531C0000}"/>
    <cellStyle name="20% - Accent4 2 2 4 3 2" xfId="25954" xr:uid="{00000000-0005-0000-0000-0000541C0000}"/>
    <cellStyle name="20% - Accent4 2 2 4 3 2 2" xfId="29508" xr:uid="{00000000-0005-0000-0000-0000551C0000}"/>
    <cellStyle name="20% - Accent4 2 2 4 3 2 2 2" xfId="23965" xr:uid="{00000000-0005-0000-0000-0000561C0000}"/>
    <cellStyle name="20% - Accent4 2 2 4 3 2 2 2 2" xfId="24464" xr:uid="{00000000-0005-0000-0000-0000571C0000}"/>
    <cellStyle name="20% - Accent4 2 2 4 3 2 2 3" xfId="24459" xr:uid="{00000000-0005-0000-0000-0000581C0000}"/>
    <cellStyle name="20% - Accent4 2 2 4 3 2 3" xfId="9061" xr:uid="{00000000-0005-0000-0000-0000591C0000}"/>
    <cellStyle name="20% - Accent4 2 2 4 3 2 3 2" xfId="24455" xr:uid="{00000000-0005-0000-0000-00005A1C0000}"/>
    <cellStyle name="20% - Accent4 2 2 4 3 2 4" xfId="12968" xr:uid="{00000000-0005-0000-0000-00005B1C0000}"/>
    <cellStyle name="20% - Accent4 2 2 4 3 3" xfId="21246" xr:uid="{00000000-0005-0000-0000-00005C1C0000}"/>
    <cellStyle name="20% - Accent4 2 2 4 3 3 2" xfId="30763" xr:uid="{00000000-0005-0000-0000-00005D1C0000}"/>
    <cellStyle name="20% - Accent4 2 2 4 3 3 2 2" xfId="24449" xr:uid="{00000000-0005-0000-0000-00005E1C0000}"/>
    <cellStyle name="20% - Accent4 2 2 4 3 3 3" xfId="9052" xr:uid="{00000000-0005-0000-0000-00005F1C0000}"/>
    <cellStyle name="20% - Accent4 2 2 4 3 4" xfId="21243" xr:uid="{00000000-0005-0000-0000-0000601C0000}"/>
    <cellStyle name="20% - Accent4 2 2 4 3 4 2" xfId="30759" xr:uid="{00000000-0005-0000-0000-0000611C0000}"/>
    <cellStyle name="20% - Accent4 2 2 4 3 5" xfId="33471" xr:uid="{00000000-0005-0000-0000-0000621C0000}"/>
    <cellStyle name="20% - Accent4 2 2 4 4" xfId="32346" xr:uid="{00000000-0005-0000-0000-0000631C0000}"/>
    <cellStyle name="20% - Accent4 2 2 4 4 2" xfId="23524" xr:uid="{00000000-0005-0000-0000-0000641C0000}"/>
    <cellStyle name="20% - Accent4 2 2 4 4 2 2" xfId="24444" xr:uid="{00000000-0005-0000-0000-0000651C0000}"/>
    <cellStyle name="20% - Accent4 2 2 4 4 2 2 2" xfId="24442" xr:uid="{00000000-0005-0000-0000-0000661C0000}"/>
    <cellStyle name="20% - Accent4 2 2 4 4 2 3" xfId="9017" xr:uid="{00000000-0005-0000-0000-0000671C0000}"/>
    <cellStyle name="20% - Accent4 2 2 4 4 3" xfId="21240" xr:uid="{00000000-0005-0000-0000-0000681C0000}"/>
    <cellStyle name="20% - Accent4 2 2 4 4 3 2" xfId="30805" xr:uid="{00000000-0005-0000-0000-0000691C0000}"/>
    <cellStyle name="20% - Accent4 2 2 4 4 4" xfId="33852" xr:uid="{00000000-0005-0000-0000-00006A1C0000}"/>
    <cellStyle name="20% - Accent4 2 2 4 5" xfId="31802" xr:uid="{00000000-0005-0000-0000-00006B1C0000}"/>
    <cellStyle name="20% - Accent4 2 2 4 5 2" xfId="34196" xr:uid="{00000000-0005-0000-0000-00006C1C0000}"/>
    <cellStyle name="20% - Accent4 2 2 4 5 2 2" xfId="24437" xr:uid="{00000000-0005-0000-0000-00006D1C0000}"/>
    <cellStyle name="20% - Accent4 2 2 4 5 3" xfId="9124" xr:uid="{00000000-0005-0000-0000-00006E1C0000}"/>
    <cellStyle name="20% - Accent4 2 2 4 6" xfId="33618" xr:uid="{00000000-0005-0000-0000-00006F1C0000}"/>
    <cellStyle name="20% - Accent4 2 2 4 6 2" xfId="27954" xr:uid="{00000000-0005-0000-0000-0000701C0000}"/>
    <cellStyle name="20% - Accent4 2 2 4 7" xfId="24435" xr:uid="{00000000-0005-0000-0000-0000711C0000}"/>
    <cellStyle name="20% - Accent4 2 2 5" xfId="24430" xr:uid="{00000000-0005-0000-0000-0000721C0000}"/>
    <cellStyle name="20% - Accent4 2 2 5 2" xfId="30366" xr:uid="{00000000-0005-0000-0000-0000731C0000}"/>
    <cellStyle name="20% - Accent4 2 2 5 2 2" xfId="25940" xr:uid="{00000000-0005-0000-0000-0000741C0000}"/>
    <cellStyle name="20% - Accent4 2 2 5 2 2 2" xfId="22268" xr:uid="{00000000-0005-0000-0000-0000751C0000}"/>
    <cellStyle name="20% - Accent4 2 2 5 2 2 2 2" xfId="24067" xr:uid="{00000000-0005-0000-0000-0000761C0000}"/>
    <cellStyle name="20% - Accent4 2 2 5 2 2 2 2 2" xfId="20216" xr:uid="{00000000-0005-0000-0000-0000771C0000}"/>
    <cellStyle name="20% - Accent4 2 2 5 2 2 2 3" xfId="31501" xr:uid="{00000000-0005-0000-0000-0000781C0000}"/>
    <cellStyle name="20% - Accent4 2 2 5 2 2 3" xfId="7207" xr:uid="{00000000-0005-0000-0000-0000791C0000}"/>
    <cellStyle name="20% - Accent4 2 2 5 2 2 3 2" xfId="24422" xr:uid="{00000000-0005-0000-0000-00007A1C0000}"/>
    <cellStyle name="20% - Accent4 2 2 5 2 2 4" xfId="12520" xr:uid="{00000000-0005-0000-0000-00007B1C0000}"/>
    <cellStyle name="20% - Accent4 2 2 5 2 3" xfId="21231" xr:uid="{00000000-0005-0000-0000-00007C1C0000}"/>
    <cellStyle name="20% - Accent4 2 2 5 2 3 2" xfId="24420" xr:uid="{00000000-0005-0000-0000-00007D1C0000}"/>
    <cellStyle name="20% - Accent4 2 2 5 2 3 2 2" xfId="24417" xr:uid="{00000000-0005-0000-0000-00007E1C0000}"/>
    <cellStyle name="20% - Accent4 2 2 5 2 3 3" xfId="7188" xr:uid="{00000000-0005-0000-0000-00007F1C0000}"/>
    <cellStyle name="20% - Accent4 2 2 5 2 4" xfId="21230" xr:uid="{00000000-0005-0000-0000-0000801C0000}"/>
    <cellStyle name="20% - Accent4 2 2 5 2 4 2" xfId="24411" xr:uid="{00000000-0005-0000-0000-0000811C0000}"/>
    <cellStyle name="20% - Accent4 2 2 5 2 5" xfId="24410" xr:uid="{00000000-0005-0000-0000-0000821C0000}"/>
    <cellStyle name="20% - Accent4 2 2 5 3" xfId="24346" xr:uid="{00000000-0005-0000-0000-0000831C0000}"/>
    <cellStyle name="20% - Accent4 2 2 5 3 2" xfId="8863" xr:uid="{00000000-0005-0000-0000-0000841C0000}"/>
    <cellStyle name="20% - Accent4 2 2 5 3 2 2" xfId="24409" xr:uid="{00000000-0005-0000-0000-0000851C0000}"/>
    <cellStyle name="20% - Accent4 2 2 5 3 2 2 2" xfId="25784" xr:uid="{00000000-0005-0000-0000-0000861C0000}"/>
    <cellStyle name="20% - Accent4 2 2 5 3 2 3" xfId="12373" xr:uid="{00000000-0005-0000-0000-0000871C0000}"/>
    <cellStyle name="20% - Accent4 2 2 5 3 3" xfId="21222" xr:uid="{00000000-0005-0000-0000-0000881C0000}"/>
    <cellStyle name="20% - Accent4 2 2 5 3 3 2" xfId="30730" xr:uid="{00000000-0005-0000-0000-0000891C0000}"/>
    <cellStyle name="20% - Accent4 2 2 5 3 4" xfId="33844" xr:uid="{00000000-0005-0000-0000-00008A1C0000}"/>
    <cellStyle name="20% - Accent4 2 2 5 4" xfId="23314" xr:uid="{00000000-0005-0000-0000-00008B1C0000}"/>
    <cellStyle name="20% - Accent4 2 2 5 4 2" xfId="34191" xr:uid="{00000000-0005-0000-0000-00008C1C0000}"/>
    <cellStyle name="20% - Accent4 2 2 5 4 2 2" xfId="24405" xr:uid="{00000000-0005-0000-0000-00008D1C0000}"/>
    <cellStyle name="20% - Accent4 2 2 5 4 3" xfId="24403" xr:uid="{00000000-0005-0000-0000-00008E1C0000}"/>
    <cellStyle name="20% - Accent4 2 2 5 5" xfId="23310" xr:uid="{00000000-0005-0000-0000-00008F1C0000}"/>
    <cellStyle name="20% - Accent4 2 2 5 5 2" xfId="24402" xr:uid="{00000000-0005-0000-0000-0000901C0000}"/>
    <cellStyle name="20% - Accent4 2 2 5 6" xfId="26083" xr:uid="{00000000-0005-0000-0000-0000911C0000}"/>
    <cellStyle name="20% - Accent4 2 2 6" xfId="33447" xr:uid="{00000000-0005-0000-0000-0000921C0000}"/>
    <cellStyle name="20% - Accent4 2 2 6 2" xfId="24341" xr:uid="{00000000-0005-0000-0000-0000931C0000}"/>
    <cellStyle name="20% - Accent4 2 2 6 2 2" xfId="23485" xr:uid="{00000000-0005-0000-0000-0000941C0000}"/>
    <cellStyle name="20% - Accent4 2 2 6 2 2 2" xfId="20160" xr:uid="{00000000-0005-0000-0000-0000951C0000}"/>
    <cellStyle name="20% - Accent4 2 2 6 2 2 2 2" xfId="24399" xr:uid="{00000000-0005-0000-0000-0000961C0000}"/>
    <cellStyle name="20% - Accent4 2 2 6 2 2 3" xfId="5899" xr:uid="{00000000-0005-0000-0000-0000971C0000}"/>
    <cellStyle name="20% - Accent4 2 2 6 2 3" xfId="24394" xr:uid="{00000000-0005-0000-0000-0000981C0000}"/>
    <cellStyle name="20% - Accent4 2 2 6 2 3 2" xfId="24388" xr:uid="{00000000-0005-0000-0000-0000991C0000}"/>
    <cellStyle name="20% - Accent4 2 2 6 2 4" xfId="24384" xr:uid="{00000000-0005-0000-0000-00009A1C0000}"/>
    <cellStyle name="20% - Accent4 2 2 6 3" xfId="24338" xr:uid="{00000000-0005-0000-0000-00009B1C0000}"/>
    <cellStyle name="20% - Accent4 2 2 6 3 2" xfId="33610" xr:uid="{00000000-0005-0000-0000-00009C1C0000}"/>
    <cellStyle name="20% - Accent4 2 2 6 3 2 2" xfId="24381" xr:uid="{00000000-0005-0000-0000-00009D1C0000}"/>
    <cellStyle name="20% - Accent4 2 2 6 3 3" xfId="24379" xr:uid="{00000000-0005-0000-0000-00009E1C0000}"/>
    <cellStyle name="20% - Accent4 2 2 6 4" xfId="23306" xr:uid="{00000000-0005-0000-0000-00009F1C0000}"/>
    <cellStyle name="20% - Accent4 2 2 6 4 2" xfId="24378" xr:uid="{00000000-0005-0000-0000-0000A01C0000}"/>
    <cellStyle name="20% - Accent4 2 2 6 5" xfId="24373" xr:uid="{00000000-0005-0000-0000-0000A11C0000}"/>
    <cellStyle name="20% - Accent4 2 2 7" xfId="24865" xr:uid="{00000000-0005-0000-0000-0000A21C0000}"/>
    <cellStyle name="20% - Accent4 2 2 7 2" xfId="24335" xr:uid="{00000000-0005-0000-0000-0000A31C0000}"/>
    <cellStyle name="20% - Accent4 2 2 7 2 2" xfId="24372" xr:uid="{00000000-0005-0000-0000-0000A41C0000}"/>
    <cellStyle name="20% - Accent4 2 2 7 2 2 2" xfId="18072" xr:uid="{00000000-0005-0000-0000-0000A51C0000}"/>
    <cellStyle name="20% - Accent4 2 2 7 2 3" xfId="24366" xr:uid="{00000000-0005-0000-0000-0000A61C0000}"/>
    <cellStyle name="20% - Accent4 2 2 7 3" xfId="24330" xr:uid="{00000000-0005-0000-0000-0000A71C0000}"/>
    <cellStyle name="20% - Accent4 2 2 7 3 2" xfId="24365" xr:uid="{00000000-0005-0000-0000-0000A81C0000}"/>
    <cellStyle name="20% - Accent4 2 2 7 4" xfId="24363" xr:uid="{00000000-0005-0000-0000-0000A91C0000}"/>
    <cellStyle name="20% - Accent4 2 2 8" xfId="24361" xr:uid="{00000000-0005-0000-0000-0000AA1C0000}"/>
    <cellStyle name="20% - Accent4 2 2 8 2" xfId="16151" xr:uid="{00000000-0005-0000-0000-0000AB1C0000}"/>
    <cellStyle name="20% - Accent4 2 2 8 2 2" xfId="24359" xr:uid="{00000000-0005-0000-0000-0000AC1C0000}"/>
    <cellStyle name="20% - Accent4 2 2 8 3" xfId="28703" xr:uid="{00000000-0005-0000-0000-0000AD1C0000}"/>
    <cellStyle name="20% - Accent4 2 2 9" xfId="24358" xr:uid="{00000000-0005-0000-0000-0000AE1C0000}"/>
    <cellStyle name="20% - Accent4 2 2 9 2" xfId="26488" xr:uid="{00000000-0005-0000-0000-0000AF1C0000}"/>
    <cellStyle name="20% - Accent4 2 3" xfId="208" xr:uid="{00000000-0005-0000-0000-0000B01C0000}"/>
    <cellStyle name="20% - Accent4 2 3 10" xfId="34540" xr:uid="{00000000-0005-0000-0000-0000B11C0000}"/>
    <cellStyle name="20% - Accent4 2 3 11" xfId="22598" xr:uid="{00000000-0005-0000-0000-0000B21C0000}"/>
    <cellStyle name="20% - Accent4 2 3 2" xfId="32001" xr:uid="{00000000-0005-0000-0000-0000B31C0000}"/>
    <cellStyle name="20% - Accent4 2 3 2 2" xfId="8853" xr:uid="{00000000-0005-0000-0000-0000B41C0000}"/>
    <cellStyle name="20% - Accent4 2 3 2 2 2" xfId="24357" xr:uid="{00000000-0005-0000-0000-0000B51C0000}"/>
    <cellStyle name="20% - Accent4 2 3 2 2 2 2" xfId="24842" xr:uid="{00000000-0005-0000-0000-0000B61C0000}"/>
    <cellStyle name="20% - Accent4 2 3 2 2 2 2 2" xfId="30367" xr:uid="{00000000-0005-0000-0000-0000B71C0000}"/>
    <cellStyle name="20% - Accent4 2 3 2 2 2 2 2 2" xfId="10534" xr:uid="{00000000-0005-0000-0000-0000B81C0000}"/>
    <cellStyle name="20% - Accent4 2 3 2 2 2 2 2 2 2" xfId="14498" xr:uid="{00000000-0005-0000-0000-0000B91C0000}"/>
    <cellStyle name="20% - Accent4 2 3 2 2 2 2 2 2 2 2" xfId="24355" xr:uid="{00000000-0005-0000-0000-0000BA1C0000}"/>
    <cellStyle name="20% - Accent4 2 3 2 2 2 2 2 2 3" xfId="6967" xr:uid="{00000000-0005-0000-0000-0000BB1C0000}"/>
    <cellStyle name="20% - Accent4 2 3 2 2 2 2 2 3" xfId="10523" xr:uid="{00000000-0005-0000-0000-0000BC1C0000}"/>
    <cellStyle name="20% - Accent4 2 3 2 2 2 2 2 3 2" xfId="6964" xr:uid="{00000000-0005-0000-0000-0000BD1C0000}"/>
    <cellStyle name="20% - Accent4 2 3 2 2 2 2 2 4" xfId="10520" xr:uid="{00000000-0005-0000-0000-0000BE1C0000}"/>
    <cellStyle name="20% - Accent4 2 3 2 2 2 2 3" xfId="24347" xr:uid="{00000000-0005-0000-0000-0000BF1C0000}"/>
    <cellStyle name="20% - Accent4 2 3 2 2 2 2 3 2" xfId="10503" xr:uid="{00000000-0005-0000-0000-0000C01C0000}"/>
    <cellStyle name="20% - Accent4 2 3 2 2 2 2 3 2 2" xfId="6957" xr:uid="{00000000-0005-0000-0000-0000C11C0000}"/>
    <cellStyle name="20% - Accent4 2 3 2 2 2 2 3 3" xfId="10500" xr:uid="{00000000-0005-0000-0000-0000C21C0000}"/>
    <cellStyle name="20% - Accent4 2 3 2 2 2 2 4" xfId="23315" xr:uid="{00000000-0005-0000-0000-0000C31C0000}"/>
    <cellStyle name="20% - Accent4 2 3 2 2 2 2 4 2" xfId="10485" xr:uid="{00000000-0005-0000-0000-0000C41C0000}"/>
    <cellStyle name="20% - Accent4 2 3 2 2 2 2 5" xfId="23311" xr:uid="{00000000-0005-0000-0000-0000C51C0000}"/>
    <cellStyle name="20% - Accent4 2 3 2 2 2 3" xfId="21876" xr:uid="{00000000-0005-0000-0000-0000C61C0000}"/>
    <cellStyle name="20% - Accent4 2 3 2 2 2 3 2" xfId="13172" xr:uid="{00000000-0005-0000-0000-0000C71C0000}"/>
    <cellStyle name="20% - Accent4 2 3 2 2 2 3 2 2" xfId="10452" xr:uid="{00000000-0005-0000-0000-0000C81C0000}"/>
    <cellStyle name="20% - Accent4 2 3 2 2 2 3 2 2 2" xfId="6934" xr:uid="{00000000-0005-0000-0000-0000C91C0000}"/>
    <cellStyle name="20% - Accent4 2 3 2 2 2 3 2 3" xfId="10445" xr:uid="{00000000-0005-0000-0000-0000CA1C0000}"/>
    <cellStyle name="20% - Accent4 2 3 2 2 2 3 3" xfId="24339" xr:uid="{00000000-0005-0000-0000-0000CB1C0000}"/>
    <cellStyle name="20% - Accent4 2 3 2 2 2 3 3 2" xfId="10435" xr:uid="{00000000-0005-0000-0000-0000CC1C0000}"/>
    <cellStyle name="20% - Accent4 2 3 2 2 2 3 4" xfId="23307" xr:uid="{00000000-0005-0000-0000-0000CD1C0000}"/>
    <cellStyle name="20% - Accent4 2 3 2 2 2 4" xfId="29726" xr:uid="{00000000-0005-0000-0000-0000CE1C0000}"/>
    <cellStyle name="20% - Accent4 2 3 2 2 2 4 2" xfId="24336" xr:uid="{00000000-0005-0000-0000-0000CF1C0000}"/>
    <cellStyle name="20% - Accent4 2 3 2 2 2 4 2 2" xfId="10411" xr:uid="{00000000-0005-0000-0000-0000D01C0000}"/>
    <cellStyle name="20% - Accent4 2 3 2 2 2 4 3" xfId="18944" xr:uid="{00000000-0005-0000-0000-0000D11C0000}"/>
    <cellStyle name="20% - Accent4 2 3 2 2 2 5" xfId="24329" xr:uid="{00000000-0005-0000-0000-0000D21C0000}"/>
    <cellStyle name="20% - Accent4 2 3 2 2 2 5 2" xfId="24326" xr:uid="{00000000-0005-0000-0000-0000D31C0000}"/>
    <cellStyle name="20% - Accent4 2 3 2 2 2 6" xfId="24324" xr:uid="{00000000-0005-0000-0000-0000D41C0000}"/>
    <cellStyle name="20% - Accent4 2 3 2 2 3" xfId="24313" xr:uid="{00000000-0005-0000-0000-0000D51C0000}"/>
    <cellStyle name="20% - Accent4 2 3 2 2 3 2" xfId="32666" xr:uid="{00000000-0005-0000-0000-0000D61C0000}"/>
    <cellStyle name="20% - Accent4 2 3 2 2 3 2 2" xfId="24312" xr:uid="{00000000-0005-0000-0000-0000D71C0000}"/>
    <cellStyle name="20% - Accent4 2 3 2 2 3 2 2 2" xfId="10377" xr:uid="{00000000-0005-0000-0000-0000D81C0000}"/>
    <cellStyle name="20% - Accent4 2 3 2 2 3 2 2 2 2" xfId="6826" xr:uid="{00000000-0005-0000-0000-0000D91C0000}"/>
    <cellStyle name="20% - Accent4 2 3 2 2 3 2 2 3" xfId="10373" xr:uid="{00000000-0005-0000-0000-0000DA1C0000}"/>
    <cellStyle name="20% - Accent4 2 3 2 2 3 2 3" xfId="24309" xr:uid="{00000000-0005-0000-0000-0000DB1C0000}"/>
    <cellStyle name="20% - Accent4 2 3 2 2 3 2 3 2" xfId="10364" xr:uid="{00000000-0005-0000-0000-0000DC1C0000}"/>
    <cellStyle name="20% - Accent4 2 3 2 2 3 2 4" xfId="23298" xr:uid="{00000000-0005-0000-0000-0000DD1C0000}"/>
    <cellStyle name="20% - Accent4 2 3 2 2 3 3" xfId="30867" xr:uid="{00000000-0005-0000-0000-0000DE1C0000}"/>
    <cellStyle name="20% - Accent4 2 3 2 2 3 3 2" xfId="24306" xr:uid="{00000000-0005-0000-0000-0000DF1C0000}"/>
    <cellStyle name="20% - Accent4 2 3 2 2 3 3 2 2" xfId="10348" xr:uid="{00000000-0005-0000-0000-0000E01C0000}"/>
    <cellStyle name="20% - Accent4 2 3 2 2 3 3 3" xfId="24302" xr:uid="{00000000-0005-0000-0000-0000E11C0000}"/>
    <cellStyle name="20% - Accent4 2 3 2 2 3 4" xfId="24298" xr:uid="{00000000-0005-0000-0000-0000E21C0000}"/>
    <cellStyle name="20% - Accent4 2 3 2 2 3 4 2" xfId="24043" xr:uid="{00000000-0005-0000-0000-0000E31C0000}"/>
    <cellStyle name="20% - Accent4 2 3 2 2 3 5" xfId="24295" xr:uid="{00000000-0005-0000-0000-0000E41C0000}"/>
    <cellStyle name="20% - Accent4 2 3 2 2 4" xfId="24294" xr:uid="{00000000-0005-0000-0000-0000E51C0000}"/>
    <cellStyle name="20% - Accent4 2 3 2 2 4 2" xfId="23783" xr:uid="{00000000-0005-0000-0000-0000E61C0000}"/>
    <cellStyle name="20% - Accent4 2 3 2 2 4 2 2" xfId="28768" xr:uid="{00000000-0005-0000-0000-0000E71C0000}"/>
    <cellStyle name="20% - Accent4 2 3 2 2 4 2 2 2" xfId="10309" xr:uid="{00000000-0005-0000-0000-0000E81C0000}"/>
    <cellStyle name="20% - Accent4 2 3 2 2 4 2 3" xfId="28759" xr:uid="{00000000-0005-0000-0000-0000E91C0000}"/>
    <cellStyle name="20% - Accent4 2 3 2 2 4 3" xfId="25082" xr:uid="{00000000-0005-0000-0000-0000EA1C0000}"/>
    <cellStyle name="20% - Accent4 2 3 2 2 4 3 2" xfId="23809" xr:uid="{00000000-0005-0000-0000-0000EB1C0000}"/>
    <cellStyle name="20% - Accent4 2 3 2 2 4 4" xfId="25073" xr:uid="{00000000-0005-0000-0000-0000EC1C0000}"/>
    <cellStyle name="20% - Accent4 2 3 2 2 5" xfId="24287" xr:uid="{00000000-0005-0000-0000-0000ED1C0000}"/>
    <cellStyle name="20% - Accent4 2 3 2 2 5 2" xfId="24286" xr:uid="{00000000-0005-0000-0000-0000EE1C0000}"/>
    <cellStyle name="20% - Accent4 2 3 2 2 5 2 2" xfId="23772" xr:uid="{00000000-0005-0000-0000-0000EF1C0000}"/>
    <cellStyle name="20% - Accent4 2 3 2 2 5 3" xfId="25070" xr:uid="{00000000-0005-0000-0000-0000F01C0000}"/>
    <cellStyle name="20% - Accent4 2 3 2 2 6" xfId="24280" xr:uid="{00000000-0005-0000-0000-0000F11C0000}"/>
    <cellStyle name="20% - Accent4 2 3 2 2 6 2" xfId="33875" xr:uid="{00000000-0005-0000-0000-0000F21C0000}"/>
    <cellStyle name="20% - Accent4 2 3 2 2 7" xfId="24278" xr:uid="{00000000-0005-0000-0000-0000F31C0000}"/>
    <cellStyle name="20% - Accent4 2 3 2 3" xfId="34348" xr:uid="{00000000-0005-0000-0000-0000F41C0000}"/>
    <cellStyle name="20% - Accent4 2 3 2 3 2" xfId="30995" xr:uid="{00000000-0005-0000-0000-0000F51C0000}"/>
    <cellStyle name="20% - Accent4 2 3 2 3 2 2" xfId="30887" xr:uid="{00000000-0005-0000-0000-0000F61C0000}"/>
    <cellStyle name="20% - Accent4 2 3 2 3 2 2 2" xfId="17801" xr:uid="{00000000-0005-0000-0000-0000F71C0000}"/>
    <cellStyle name="20% - Accent4 2 3 2 3 2 2 2 2" xfId="24277" xr:uid="{00000000-0005-0000-0000-0000F81C0000}"/>
    <cellStyle name="20% - Accent4 2 3 2 3 2 2 2 2 2" xfId="6639" xr:uid="{00000000-0005-0000-0000-0000F91C0000}"/>
    <cellStyle name="20% - Accent4 2 3 2 3 2 2 2 3" xfId="24275" xr:uid="{00000000-0005-0000-0000-0000FA1C0000}"/>
    <cellStyle name="20% - Accent4 2 3 2 3 2 2 3" xfId="17793" xr:uid="{00000000-0005-0000-0000-0000FB1C0000}"/>
    <cellStyle name="20% - Accent4 2 3 2 3 2 2 3 2" xfId="24272" xr:uid="{00000000-0005-0000-0000-0000FC1C0000}"/>
    <cellStyle name="20% - Accent4 2 3 2 3 2 2 4" xfId="17785" xr:uid="{00000000-0005-0000-0000-0000FD1C0000}"/>
    <cellStyle name="20% - Accent4 2 3 2 3 2 3" xfId="32435" xr:uid="{00000000-0005-0000-0000-0000FE1C0000}"/>
    <cellStyle name="20% - Accent4 2 3 2 3 2 3 2" xfId="21248" xr:uid="{00000000-0005-0000-0000-0000FF1C0000}"/>
    <cellStyle name="20% - Accent4 2 3 2 3 2 3 2 2" xfId="24266" xr:uid="{00000000-0005-0000-0000-0000001D0000}"/>
    <cellStyle name="20% - Accent4 2 3 2 3 2 3 3" xfId="17617" xr:uid="{00000000-0005-0000-0000-0000011D0000}"/>
    <cellStyle name="20% - Accent4 2 3 2 3 2 4" xfId="24264" xr:uid="{00000000-0005-0000-0000-0000021D0000}"/>
    <cellStyle name="20% - Accent4 2 3 2 3 2 4 2" xfId="17508" xr:uid="{00000000-0005-0000-0000-0000031D0000}"/>
    <cellStyle name="20% - Accent4 2 3 2 3 2 5" xfId="24257" xr:uid="{00000000-0005-0000-0000-0000041D0000}"/>
    <cellStyle name="20% - Accent4 2 3 2 3 3" xfId="30992" xr:uid="{00000000-0005-0000-0000-0000051D0000}"/>
    <cellStyle name="20% - Accent4 2 3 2 3 3 2" xfId="24255" xr:uid="{00000000-0005-0000-0000-0000061D0000}"/>
    <cellStyle name="20% - Accent4 2 3 2 3 3 2 2" xfId="21233" xr:uid="{00000000-0005-0000-0000-0000071D0000}"/>
    <cellStyle name="20% - Accent4 2 3 2 3 3 2 2 2" xfId="24251" xr:uid="{00000000-0005-0000-0000-0000081D0000}"/>
    <cellStyle name="20% - Accent4 2 3 2 3 3 2 3" xfId="24249" xr:uid="{00000000-0005-0000-0000-0000091D0000}"/>
    <cellStyle name="20% - Accent4 2 3 2 3 3 3" xfId="24246" xr:uid="{00000000-0005-0000-0000-00000A1D0000}"/>
    <cellStyle name="20% - Accent4 2 3 2 3 3 3 2" xfId="24244" xr:uid="{00000000-0005-0000-0000-00000B1D0000}"/>
    <cellStyle name="20% - Accent4 2 3 2 3 3 4" xfId="24237" xr:uid="{00000000-0005-0000-0000-00000C1D0000}"/>
    <cellStyle name="20% - Accent4 2 3 2 3 4" xfId="33923" xr:uid="{00000000-0005-0000-0000-00000D1D0000}"/>
    <cellStyle name="20% - Accent4 2 3 2 3 4 2" xfId="24234" xr:uid="{00000000-0005-0000-0000-00000E1D0000}"/>
    <cellStyle name="20% - Accent4 2 3 2 3 4 2 2" xfId="16362" xr:uid="{00000000-0005-0000-0000-00000F1D0000}"/>
    <cellStyle name="20% - Accent4 2 3 2 3 4 3" xfId="26151" xr:uid="{00000000-0005-0000-0000-0000101D0000}"/>
    <cellStyle name="20% - Accent4 2 3 2 3 5" xfId="27422" xr:uid="{00000000-0005-0000-0000-0000111D0000}"/>
    <cellStyle name="20% - Accent4 2 3 2 3 5 2" xfId="24229" xr:uid="{00000000-0005-0000-0000-0000121D0000}"/>
    <cellStyle name="20% - Accent4 2 3 2 3 6" xfId="24224" xr:uid="{00000000-0005-0000-0000-0000131D0000}"/>
    <cellStyle name="20% - Accent4 2 3 2 4" xfId="15918" xr:uid="{00000000-0005-0000-0000-0000141D0000}"/>
    <cellStyle name="20% - Accent4 2 3 2 4 2" xfId="20770" xr:uid="{00000000-0005-0000-0000-0000151D0000}"/>
    <cellStyle name="20% - Accent4 2 3 2 4 2 2" xfId="24218" xr:uid="{00000000-0005-0000-0000-0000161D0000}"/>
    <cellStyle name="20% - Accent4 2 3 2 4 2 2 2" xfId="23357" xr:uid="{00000000-0005-0000-0000-0000171D0000}"/>
    <cellStyle name="20% - Accent4 2 3 2 4 2 2 2 2" xfId="24213" xr:uid="{00000000-0005-0000-0000-0000181D0000}"/>
    <cellStyle name="20% - Accent4 2 3 2 4 2 2 3" xfId="24210" xr:uid="{00000000-0005-0000-0000-0000191D0000}"/>
    <cellStyle name="20% - Accent4 2 3 2 4 2 3" xfId="24207" xr:uid="{00000000-0005-0000-0000-00001A1D0000}"/>
    <cellStyle name="20% - Accent4 2 3 2 4 2 3 2" xfId="24203" xr:uid="{00000000-0005-0000-0000-00001B1D0000}"/>
    <cellStyle name="20% - Accent4 2 3 2 4 2 4" xfId="24200" xr:uid="{00000000-0005-0000-0000-00001C1D0000}"/>
    <cellStyle name="20% - Accent4 2 3 2 4 3" xfId="24008" xr:uid="{00000000-0005-0000-0000-00001D1D0000}"/>
    <cellStyle name="20% - Accent4 2 3 2 4 3 2" xfId="24195" xr:uid="{00000000-0005-0000-0000-00001E1D0000}"/>
    <cellStyle name="20% - Accent4 2 3 2 4 3 2 2" xfId="23194" xr:uid="{00000000-0005-0000-0000-00001F1D0000}"/>
    <cellStyle name="20% - Accent4 2 3 2 4 3 3" xfId="24188" xr:uid="{00000000-0005-0000-0000-0000201D0000}"/>
    <cellStyle name="20% - Accent4 2 3 2 4 4" xfId="29449" xr:uid="{00000000-0005-0000-0000-0000211D0000}"/>
    <cellStyle name="20% - Accent4 2 3 2 4 4 2" xfId="34137" xr:uid="{00000000-0005-0000-0000-0000221D0000}"/>
    <cellStyle name="20% - Accent4 2 3 2 4 5" xfId="24185" xr:uid="{00000000-0005-0000-0000-0000231D0000}"/>
    <cellStyle name="20% - Accent4 2 3 2 5" xfId="15908" xr:uid="{00000000-0005-0000-0000-0000241D0000}"/>
    <cellStyle name="20% - Accent4 2 3 2 5 2" xfId="26909" xr:uid="{00000000-0005-0000-0000-0000251D0000}"/>
    <cellStyle name="20% - Accent4 2 3 2 5 2 2" xfId="26040" xr:uid="{00000000-0005-0000-0000-0000261D0000}"/>
    <cellStyle name="20% - Accent4 2 3 2 5 2 2 2" xfId="22703" xr:uid="{00000000-0005-0000-0000-0000271D0000}"/>
    <cellStyle name="20% - Accent4 2 3 2 5 2 3" xfId="24179" xr:uid="{00000000-0005-0000-0000-0000281D0000}"/>
    <cellStyle name="20% - Accent4 2 3 2 5 3" xfId="32286" xr:uid="{00000000-0005-0000-0000-0000291D0000}"/>
    <cellStyle name="20% - Accent4 2 3 2 5 3 2" xfId="24176" xr:uid="{00000000-0005-0000-0000-00002A1D0000}"/>
    <cellStyle name="20% - Accent4 2 3 2 5 4" xfId="8217" xr:uid="{00000000-0005-0000-0000-00002B1D0000}"/>
    <cellStyle name="20% - Accent4 2 3 2 6" xfId="33573" xr:uid="{00000000-0005-0000-0000-00002C1D0000}"/>
    <cellStyle name="20% - Accent4 2 3 2 6 2" xfId="34129" xr:uid="{00000000-0005-0000-0000-00002D1D0000}"/>
    <cellStyle name="20% - Accent4 2 3 2 6 2 2" xfId="24172" xr:uid="{00000000-0005-0000-0000-00002E1D0000}"/>
    <cellStyle name="20% - Accent4 2 3 2 6 3" xfId="24169" xr:uid="{00000000-0005-0000-0000-00002F1D0000}"/>
    <cellStyle name="20% - Accent4 2 3 2 7" xfId="33568" xr:uid="{00000000-0005-0000-0000-0000301D0000}"/>
    <cellStyle name="20% - Accent4 2 3 2 7 2" xfId="26048" xr:uid="{00000000-0005-0000-0000-0000311D0000}"/>
    <cellStyle name="20% - Accent4 2 3 2 8" xfId="24167" xr:uid="{00000000-0005-0000-0000-0000321D0000}"/>
    <cellStyle name="20% - Accent4 2 3 3" xfId="31095" xr:uid="{00000000-0005-0000-0000-0000331D0000}"/>
    <cellStyle name="20% - Accent4 2 3 3 2" xfId="24163" xr:uid="{00000000-0005-0000-0000-0000341D0000}"/>
    <cellStyle name="20% - Accent4 2 3 3 2 2" xfId="24162" xr:uid="{00000000-0005-0000-0000-0000351D0000}"/>
    <cellStyle name="20% - Accent4 2 3 3 2 2 2" xfId="18837" xr:uid="{00000000-0005-0000-0000-0000361D0000}"/>
    <cellStyle name="20% - Accent4 2 3 3 2 2 2 2" xfId="21617" xr:uid="{00000000-0005-0000-0000-0000371D0000}"/>
    <cellStyle name="20% - Accent4 2 3 3 2 2 2 2 2" xfId="24708" xr:uid="{00000000-0005-0000-0000-0000381D0000}"/>
    <cellStyle name="20% - Accent4 2 3 3 2 2 2 2 2 2" xfId="6280" xr:uid="{00000000-0005-0000-0000-0000391D0000}"/>
    <cellStyle name="20% - Accent4 2 3 3 2 2 2 2 3" xfId="24700" xr:uid="{00000000-0005-0000-0000-00003A1D0000}"/>
    <cellStyle name="20% - Accent4 2 3 3 2 2 2 3" xfId="27213" xr:uid="{00000000-0005-0000-0000-00003B1D0000}"/>
    <cellStyle name="20% - Accent4 2 3 3 2 2 2 3 2" xfId="24691" xr:uid="{00000000-0005-0000-0000-00003C1D0000}"/>
    <cellStyle name="20% - Accent4 2 3 3 2 2 2 4" xfId="24268" xr:uid="{00000000-0005-0000-0000-00003D1D0000}"/>
    <cellStyle name="20% - Accent4 2 3 3 2 2 3" xfId="28650" xr:uid="{00000000-0005-0000-0000-00003E1D0000}"/>
    <cellStyle name="20% - Accent4 2 3 3 2 2 3 2" xfId="21576" xr:uid="{00000000-0005-0000-0000-00003F1D0000}"/>
    <cellStyle name="20% - Accent4 2 3 3 2 2 3 2 2" xfId="24659" xr:uid="{00000000-0005-0000-0000-0000401D0000}"/>
    <cellStyle name="20% - Accent4 2 3 3 2 2 3 3" xfId="24892" xr:uid="{00000000-0005-0000-0000-0000411D0000}"/>
    <cellStyle name="20% - Accent4 2 3 3 2 2 4" xfId="24158" xr:uid="{00000000-0005-0000-0000-0000421D0000}"/>
    <cellStyle name="20% - Accent4 2 3 3 2 2 4 2" xfId="22840" xr:uid="{00000000-0005-0000-0000-0000431D0000}"/>
    <cellStyle name="20% - Accent4 2 3 3 2 2 5" xfId="24156" xr:uid="{00000000-0005-0000-0000-0000441D0000}"/>
    <cellStyle name="20% - Accent4 2 3 3 2 3" xfId="25575" xr:uid="{00000000-0005-0000-0000-0000451D0000}"/>
    <cellStyle name="20% - Accent4 2 3 3 2 3 2" xfId="24155" xr:uid="{00000000-0005-0000-0000-0000461D0000}"/>
    <cellStyle name="20% - Accent4 2 3 3 2 3 2 2" xfId="22525" xr:uid="{00000000-0005-0000-0000-0000471D0000}"/>
    <cellStyle name="20% - Accent4 2 3 3 2 3 2 2 2" xfId="24620" xr:uid="{00000000-0005-0000-0000-0000481D0000}"/>
    <cellStyle name="20% - Accent4 2 3 3 2 3 2 3" xfId="27348" xr:uid="{00000000-0005-0000-0000-0000491D0000}"/>
    <cellStyle name="20% - Accent4 2 3 3 2 3 3" xfId="24154" xr:uid="{00000000-0005-0000-0000-00004A1D0000}"/>
    <cellStyle name="20% - Accent4 2 3 3 2 3 3 2" xfId="21321" xr:uid="{00000000-0005-0000-0000-00004B1D0000}"/>
    <cellStyle name="20% - Accent4 2 3 3 2 3 4" xfId="24153" xr:uid="{00000000-0005-0000-0000-00004C1D0000}"/>
    <cellStyle name="20% - Accent4 2 3 3 2 4" xfId="23708" xr:uid="{00000000-0005-0000-0000-00004D1D0000}"/>
    <cellStyle name="20% - Accent4 2 3 3 2 4 2" xfId="19476" xr:uid="{00000000-0005-0000-0000-00004E1D0000}"/>
    <cellStyle name="20% - Accent4 2 3 3 2 4 2 2" xfId="21186" xr:uid="{00000000-0005-0000-0000-00004F1D0000}"/>
    <cellStyle name="20% - Accent4 2 3 3 2 4 3" xfId="19469" xr:uid="{00000000-0005-0000-0000-0000501D0000}"/>
    <cellStyle name="20% - Accent4 2 3 3 2 5" xfId="24150" xr:uid="{00000000-0005-0000-0000-0000511D0000}"/>
    <cellStyle name="20% - Accent4 2 3 3 2 5 2" xfId="19465" xr:uid="{00000000-0005-0000-0000-0000521D0000}"/>
    <cellStyle name="20% - Accent4 2 3 3 2 6" xfId="24145" xr:uid="{00000000-0005-0000-0000-0000531D0000}"/>
    <cellStyle name="20% - Accent4 2 3 3 3" xfId="33448" xr:uid="{00000000-0005-0000-0000-0000541D0000}"/>
    <cellStyle name="20% - Accent4 2 3 3 3 2" xfId="25860" xr:uid="{00000000-0005-0000-0000-0000551D0000}"/>
    <cellStyle name="20% - Accent4 2 3 3 3 2 2" xfId="24144" xr:uid="{00000000-0005-0000-0000-0000561D0000}"/>
    <cellStyle name="20% - Accent4 2 3 3 3 2 2 2" xfId="12676" xr:uid="{00000000-0005-0000-0000-0000571D0000}"/>
    <cellStyle name="20% - Accent4 2 3 3 3 2 2 2 2" xfId="24507" xr:uid="{00000000-0005-0000-0000-0000581D0000}"/>
    <cellStyle name="20% - Accent4 2 3 3 3 2 2 3" xfId="24139" xr:uid="{00000000-0005-0000-0000-0000591D0000}"/>
    <cellStyle name="20% - Accent4 2 3 3 3 2 3" xfId="24127" xr:uid="{00000000-0005-0000-0000-00005A1D0000}"/>
    <cellStyle name="20% - Accent4 2 3 3 3 2 3 2" xfId="20792" xr:uid="{00000000-0005-0000-0000-00005B1D0000}"/>
    <cellStyle name="20% - Accent4 2 3 3 3 2 4" xfId="24122" xr:uid="{00000000-0005-0000-0000-00005C1D0000}"/>
    <cellStyle name="20% - Accent4 2 3 3 3 3" xfId="23401" xr:uid="{00000000-0005-0000-0000-00005D1D0000}"/>
    <cellStyle name="20% - Accent4 2 3 3 3 3 2" xfId="24117" xr:uid="{00000000-0005-0000-0000-00005E1D0000}"/>
    <cellStyle name="20% - Accent4 2 3 3 3 3 2 2" xfId="20681" xr:uid="{00000000-0005-0000-0000-00005F1D0000}"/>
    <cellStyle name="20% - Accent4 2 3 3 3 3 3" xfId="24114" xr:uid="{00000000-0005-0000-0000-0000601D0000}"/>
    <cellStyle name="20% - Accent4 2 3 3 3 4" xfId="29969" xr:uid="{00000000-0005-0000-0000-0000611D0000}"/>
    <cellStyle name="20% - Accent4 2 3 3 3 4 2" xfId="19444" xr:uid="{00000000-0005-0000-0000-0000621D0000}"/>
    <cellStyle name="20% - Accent4 2 3 3 3 5" xfId="24113" xr:uid="{00000000-0005-0000-0000-0000631D0000}"/>
    <cellStyle name="20% - Accent4 2 3 3 4" xfId="15902" xr:uid="{00000000-0005-0000-0000-0000641D0000}"/>
    <cellStyle name="20% - Accent4 2 3 3 4 2" xfId="23380" xr:uid="{00000000-0005-0000-0000-0000651D0000}"/>
    <cellStyle name="20% - Accent4 2 3 3 4 2 2" xfId="24111" xr:uid="{00000000-0005-0000-0000-0000661D0000}"/>
    <cellStyle name="20% - Accent4 2 3 3 4 2 2 2" xfId="24108" xr:uid="{00000000-0005-0000-0000-0000671D0000}"/>
    <cellStyle name="20% - Accent4 2 3 3 4 2 3" xfId="21862" xr:uid="{00000000-0005-0000-0000-0000681D0000}"/>
    <cellStyle name="20% - Accent4 2 3 3 4 3" xfId="21210" xr:uid="{00000000-0005-0000-0000-0000691D0000}"/>
    <cellStyle name="20% - Accent4 2 3 3 4 3 2" xfId="24097" xr:uid="{00000000-0005-0000-0000-00006A1D0000}"/>
    <cellStyle name="20% - Accent4 2 3 3 4 4" xfId="21072" xr:uid="{00000000-0005-0000-0000-00006B1D0000}"/>
    <cellStyle name="20% - Accent4 2 3 3 5" xfId="33524" xr:uid="{00000000-0005-0000-0000-00006C1D0000}"/>
    <cellStyle name="20% - Accent4 2 3 3 5 2" xfId="29209" xr:uid="{00000000-0005-0000-0000-00006D1D0000}"/>
    <cellStyle name="20% - Accent4 2 3 3 5 2 2" xfId="26064" xr:uid="{00000000-0005-0000-0000-00006E1D0000}"/>
    <cellStyle name="20% - Accent4 2 3 3 5 3" xfId="17625" xr:uid="{00000000-0005-0000-0000-00006F1D0000}"/>
    <cellStyle name="20% - Accent4 2 3 3 6" xfId="33547" xr:uid="{00000000-0005-0000-0000-0000701D0000}"/>
    <cellStyle name="20% - Accent4 2 3 3 6 2" xfId="24092" xr:uid="{00000000-0005-0000-0000-0000711D0000}"/>
    <cellStyle name="20% - Accent4 2 3 3 7" xfId="24091" xr:uid="{00000000-0005-0000-0000-0000721D0000}"/>
    <cellStyle name="20% - Accent4 2 3 4" xfId="31029" xr:uid="{00000000-0005-0000-0000-0000731D0000}"/>
    <cellStyle name="20% - Accent4 2 3 4 2" xfId="31469" xr:uid="{00000000-0005-0000-0000-0000741D0000}"/>
    <cellStyle name="20% - Accent4 2 3 4 2 2" xfId="25847" xr:uid="{00000000-0005-0000-0000-0000751D0000}"/>
    <cellStyle name="20% - Accent4 2 3 4 2 2 2" xfId="23526" xr:uid="{00000000-0005-0000-0000-0000761D0000}"/>
    <cellStyle name="20% - Accent4 2 3 4 2 2 2 2" xfId="19773" xr:uid="{00000000-0005-0000-0000-0000771D0000}"/>
    <cellStyle name="20% - Accent4 2 3 4 2 2 2 2 2" xfId="20826" xr:uid="{00000000-0005-0000-0000-0000781D0000}"/>
    <cellStyle name="20% - Accent4 2 3 4 2 2 2 3" xfId="21481" xr:uid="{00000000-0005-0000-0000-0000791D0000}"/>
    <cellStyle name="20% - Accent4 2 3 4 2 2 3" xfId="20844" xr:uid="{00000000-0005-0000-0000-00007A1D0000}"/>
    <cellStyle name="20% - Accent4 2 3 4 2 2 3 2" xfId="19455" xr:uid="{00000000-0005-0000-0000-00007B1D0000}"/>
    <cellStyle name="20% - Accent4 2 3 4 2 2 4" xfId="11263" xr:uid="{00000000-0005-0000-0000-00007C1D0000}"/>
    <cellStyle name="20% - Accent4 2 3 4 2 3" xfId="23354" xr:uid="{00000000-0005-0000-0000-00007D1D0000}"/>
    <cellStyle name="20% - Accent4 2 3 4 2 3 2" xfId="20834" xr:uid="{00000000-0005-0000-0000-00007E1D0000}"/>
    <cellStyle name="20% - Accent4 2 3 4 2 3 2 2" xfId="19199" xr:uid="{00000000-0005-0000-0000-00007F1D0000}"/>
    <cellStyle name="20% - Accent4 2 3 4 2 3 3" xfId="11133" xr:uid="{00000000-0005-0000-0000-0000801D0000}"/>
    <cellStyle name="20% - Accent4 2 3 4 2 4" xfId="21208" xr:uid="{00000000-0005-0000-0000-0000811D0000}"/>
    <cellStyle name="20% - Accent4 2 3 4 2 4 2" xfId="19187" xr:uid="{00000000-0005-0000-0000-0000821D0000}"/>
    <cellStyle name="20% - Accent4 2 3 4 2 5" xfId="24085" xr:uid="{00000000-0005-0000-0000-0000831D0000}"/>
    <cellStyle name="20% - Accent4 2 3 4 3" xfId="27195" xr:uid="{00000000-0005-0000-0000-0000841D0000}"/>
    <cellStyle name="20% - Accent4 2 3 4 3 2" xfId="23350" xr:uid="{00000000-0005-0000-0000-0000851D0000}"/>
    <cellStyle name="20% - Accent4 2 3 4 3 2 2" xfId="20808" xr:uid="{00000000-0005-0000-0000-0000861D0000}"/>
    <cellStyle name="20% - Accent4 2 3 4 3 2 2 2" xfId="17177" xr:uid="{00000000-0005-0000-0000-0000871D0000}"/>
    <cellStyle name="20% - Accent4 2 3 4 3 2 3" xfId="11895" xr:uid="{00000000-0005-0000-0000-0000881D0000}"/>
    <cellStyle name="20% - Accent4 2 3 4 3 3" xfId="21204" xr:uid="{00000000-0005-0000-0000-0000891D0000}"/>
    <cellStyle name="20% - Accent4 2 3 4 3 3 2" xfId="32041" xr:uid="{00000000-0005-0000-0000-00008A1D0000}"/>
    <cellStyle name="20% - Accent4 2 3 4 3 4" xfId="33795" xr:uid="{00000000-0005-0000-0000-00008B1D0000}"/>
    <cellStyle name="20% - Accent4 2 3 4 4" xfId="31441" xr:uid="{00000000-0005-0000-0000-00008C1D0000}"/>
    <cellStyle name="20% - Accent4 2 3 4 4 2" xfId="33825" xr:uid="{00000000-0005-0000-0000-00008D1D0000}"/>
    <cellStyle name="20% - Accent4 2 3 4 4 2 2" xfId="24084" xr:uid="{00000000-0005-0000-0000-00008E1D0000}"/>
    <cellStyle name="20% - Accent4 2 3 4 4 3" xfId="24082" xr:uid="{00000000-0005-0000-0000-00008F1D0000}"/>
    <cellStyle name="20% - Accent4 2 3 4 5" xfId="33541" xr:uid="{00000000-0005-0000-0000-0000901D0000}"/>
    <cellStyle name="20% - Accent4 2 3 4 5 2" xfId="24081" xr:uid="{00000000-0005-0000-0000-0000911D0000}"/>
    <cellStyle name="20% - Accent4 2 3 4 6" xfId="24080" xr:uid="{00000000-0005-0000-0000-0000921D0000}"/>
    <cellStyle name="20% - Accent4 2 3 5" xfId="16756" xr:uid="{00000000-0005-0000-0000-0000931D0000}"/>
    <cellStyle name="20% - Accent4 2 3 5 2" xfId="24311" xr:uid="{00000000-0005-0000-0000-0000941D0000}"/>
    <cellStyle name="20% - Accent4 2 3 5 2 2" xfId="23336" xr:uid="{00000000-0005-0000-0000-0000951D0000}"/>
    <cellStyle name="20% - Accent4 2 3 5 2 2 2" xfId="24076" xr:uid="{00000000-0005-0000-0000-0000961D0000}"/>
    <cellStyle name="20% - Accent4 2 3 5 2 2 2 2" xfId="21336" xr:uid="{00000000-0005-0000-0000-0000971D0000}"/>
    <cellStyle name="20% - Accent4 2 3 5 2 2 3" xfId="10075" xr:uid="{00000000-0005-0000-0000-0000981D0000}"/>
    <cellStyle name="20% - Accent4 2 3 5 2 3" xfId="21203" xr:uid="{00000000-0005-0000-0000-0000991D0000}"/>
    <cellStyle name="20% - Accent4 2 3 5 2 3 2" xfId="24071" xr:uid="{00000000-0005-0000-0000-00009A1D0000}"/>
    <cellStyle name="20% - Accent4 2 3 5 2 4" xfId="24070" xr:uid="{00000000-0005-0000-0000-00009B1D0000}"/>
    <cellStyle name="20% - Accent4 2 3 5 3" xfId="24308" xr:uid="{00000000-0005-0000-0000-00009C1D0000}"/>
    <cellStyle name="20% - Accent4 2 3 5 3 2" xfId="33537" xr:uid="{00000000-0005-0000-0000-00009D1D0000}"/>
    <cellStyle name="20% - Accent4 2 3 5 3 2 2" xfId="24069" xr:uid="{00000000-0005-0000-0000-00009E1D0000}"/>
    <cellStyle name="20% - Accent4 2 3 5 3 3" xfId="24068" xr:uid="{00000000-0005-0000-0000-00009F1D0000}"/>
    <cellStyle name="20% - Accent4 2 3 5 4" xfId="23297" xr:uid="{00000000-0005-0000-0000-0000A01D0000}"/>
    <cellStyle name="20% - Accent4 2 3 5 4 2" xfId="24065" xr:uid="{00000000-0005-0000-0000-0000A11D0000}"/>
    <cellStyle name="20% - Accent4 2 3 5 5" xfId="24064" xr:uid="{00000000-0005-0000-0000-0000A21D0000}"/>
    <cellStyle name="20% - Accent4 2 3 6" xfId="24061" xr:uid="{00000000-0005-0000-0000-0000A31D0000}"/>
    <cellStyle name="20% - Accent4 2 3 6 2" xfId="24305" xr:uid="{00000000-0005-0000-0000-0000A41D0000}"/>
    <cellStyle name="20% - Accent4 2 3 6 2 2" xfId="24059" xr:uid="{00000000-0005-0000-0000-0000A51D0000}"/>
    <cellStyle name="20% - Accent4 2 3 6 2 2 2" xfId="24056" xr:uid="{00000000-0005-0000-0000-0000A61D0000}"/>
    <cellStyle name="20% - Accent4 2 3 6 2 3" xfId="24054" xr:uid="{00000000-0005-0000-0000-0000A71D0000}"/>
    <cellStyle name="20% - Accent4 2 3 6 3" xfId="24301" xr:uid="{00000000-0005-0000-0000-0000A81D0000}"/>
    <cellStyle name="20% - Accent4 2 3 6 3 2" xfId="24052" xr:uid="{00000000-0005-0000-0000-0000A91D0000}"/>
    <cellStyle name="20% - Accent4 2 3 6 4" xfId="24049" xr:uid="{00000000-0005-0000-0000-0000AA1D0000}"/>
    <cellStyle name="20% - Accent4 2 3 7" xfId="24046" xr:uid="{00000000-0005-0000-0000-0000AB1D0000}"/>
    <cellStyle name="20% - Accent4 2 3 7 2" xfId="24044" xr:uid="{00000000-0005-0000-0000-0000AC1D0000}"/>
    <cellStyle name="20% - Accent4 2 3 7 2 2" xfId="18432" xr:uid="{00000000-0005-0000-0000-0000AD1D0000}"/>
    <cellStyle name="20% - Accent4 2 3 7 3" xfId="24041" xr:uid="{00000000-0005-0000-0000-0000AE1D0000}"/>
    <cellStyle name="20% - Accent4 2 3 8" xfId="28260" xr:uid="{00000000-0005-0000-0000-0000AF1D0000}"/>
    <cellStyle name="20% - Accent4 2 3 8 2" xfId="34023" xr:uid="{00000000-0005-0000-0000-0000B01D0000}"/>
    <cellStyle name="20% - Accent4 2 3 9" xfId="24039" xr:uid="{00000000-0005-0000-0000-0000B11D0000}"/>
    <cellStyle name="20% - Accent4 2 4" xfId="24032" xr:uid="{00000000-0005-0000-0000-0000B21D0000}"/>
    <cellStyle name="20% - Accent4 2 4 2" xfId="8974" xr:uid="{00000000-0005-0000-0000-0000B31D0000}"/>
    <cellStyle name="20% - Accent4 2 4 2 2" xfId="24030" xr:uid="{00000000-0005-0000-0000-0000B41D0000}"/>
    <cellStyle name="20% - Accent4 2 4 2 2 2" xfId="24029" xr:uid="{00000000-0005-0000-0000-0000B51D0000}"/>
    <cellStyle name="20% - Accent4 2 4 2 2 2 2" xfId="26377" xr:uid="{00000000-0005-0000-0000-0000B61D0000}"/>
    <cellStyle name="20% - Accent4 2 4 2 2 2 2 2" xfId="24025" xr:uid="{00000000-0005-0000-0000-0000B71D0000}"/>
    <cellStyle name="20% - Accent4 2 4 2 2 2 2 2 2" xfId="23477" xr:uid="{00000000-0005-0000-0000-0000B81D0000}"/>
    <cellStyle name="20% - Accent4 2 4 2 2 2 2 2 2 2" xfId="24021" xr:uid="{00000000-0005-0000-0000-0000B91D0000}"/>
    <cellStyle name="20% - Accent4 2 4 2 2 2 2 2 3" xfId="24020" xr:uid="{00000000-0005-0000-0000-0000BA1D0000}"/>
    <cellStyle name="20% - Accent4 2 4 2 2 2 2 3" xfId="26304" xr:uid="{00000000-0005-0000-0000-0000BB1D0000}"/>
    <cellStyle name="20% - Accent4 2 4 2 2 2 2 3 2" xfId="24019" xr:uid="{00000000-0005-0000-0000-0000BC1D0000}"/>
    <cellStyle name="20% - Accent4 2 4 2 2 2 2 4" xfId="19557" xr:uid="{00000000-0005-0000-0000-0000BD1D0000}"/>
    <cellStyle name="20% - Accent4 2 4 2 2 2 3" xfId="26928" xr:uid="{00000000-0005-0000-0000-0000BE1D0000}"/>
    <cellStyle name="20% - Accent4 2 4 2 2 2 3 2" xfId="24018" xr:uid="{00000000-0005-0000-0000-0000BF1D0000}"/>
    <cellStyle name="20% - Accent4 2 4 2 2 2 3 2 2" xfId="24016" xr:uid="{00000000-0005-0000-0000-0000C01D0000}"/>
    <cellStyle name="20% - Accent4 2 4 2 2 2 3 3" xfId="24012" xr:uid="{00000000-0005-0000-0000-0000C11D0000}"/>
    <cellStyle name="20% - Accent4 2 4 2 2 2 4" xfId="24011" xr:uid="{00000000-0005-0000-0000-0000C21D0000}"/>
    <cellStyle name="20% - Accent4 2 4 2 2 2 4 2" xfId="24007" xr:uid="{00000000-0005-0000-0000-0000C31D0000}"/>
    <cellStyle name="20% - Accent4 2 4 2 2 2 5" xfId="24006" xr:uid="{00000000-0005-0000-0000-0000C41D0000}"/>
    <cellStyle name="20% - Accent4 2 4 2 2 3" xfId="23705" xr:uid="{00000000-0005-0000-0000-0000C51D0000}"/>
    <cellStyle name="20% - Accent4 2 4 2 2 3 2" xfId="24001" xr:uid="{00000000-0005-0000-0000-0000C61D0000}"/>
    <cellStyle name="20% - Accent4 2 4 2 2 3 2 2" xfId="23997" xr:uid="{00000000-0005-0000-0000-0000C71D0000}"/>
    <cellStyle name="20% - Accent4 2 4 2 2 3 2 2 2" xfId="33800" xr:uid="{00000000-0005-0000-0000-0000C81D0000}"/>
    <cellStyle name="20% - Accent4 2 4 2 2 3 2 3" xfId="23993" xr:uid="{00000000-0005-0000-0000-0000C91D0000}"/>
    <cellStyle name="20% - Accent4 2 4 2 2 3 3" xfId="26908" xr:uid="{00000000-0005-0000-0000-0000CA1D0000}"/>
    <cellStyle name="20% - Accent4 2 4 2 2 3 3 2" xfId="23990" xr:uid="{00000000-0005-0000-0000-0000CB1D0000}"/>
    <cellStyle name="20% - Accent4 2 4 2 2 3 4" xfId="25677" xr:uid="{00000000-0005-0000-0000-0000CC1D0000}"/>
    <cellStyle name="20% - Accent4 2 4 2 2 4" xfId="23987" xr:uid="{00000000-0005-0000-0000-0000CD1D0000}"/>
    <cellStyle name="20% - Accent4 2 4 2 2 4 2" xfId="23984" xr:uid="{00000000-0005-0000-0000-0000CE1D0000}"/>
    <cellStyle name="20% - Accent4 2 4 2 2 4 2 2" xfId="33073" xr:uid="{00000000-0005-0000-0000-0000CF1D0000}"/>
    <cellStyle name="20% - Accent4 2 4 2 2 4 3" xfId="25663" xr:uid="{00000000-0005-0000-0000-0000D01D0000}"/>
    <cellStyle name="20% - Accent4 2 4 2 2 5" xfId="23976" xr:uid="{00000000-0005-0000-0000-0000D11D0000}"/>
    <cellStyle name="20% - Accent4 2 4 2 2 5 2" xfId="20317" xr:uid="{00000000-0005-0000-0000-0000D21D0000}"/>
    <cellStyle name="20% - Accent4 2 4 2 2 6" xfId="33050" xr:uid="{00000000-0005-0000-0000-0000D31D0000}"/>
    <cellStyle name="20% - Accent4 2 4 2 3" xfId="32028" xr:uid="{00000000-0005-0000-0000-0000D41D0000}"/>
    <cellStyle name="20% - Accent4 2 4 2 3 2" xfId="32798" xr:uid="{00000000-0005-0000-0000-0000D51D0000}"/>
    <cellStyle name="20% - Accent4 2 4 2 3 2 2" xfId="23974" xr:uid="{00000000-0005-0000-0000-0000D61D0000}"/>
    <cellStyle name="20% - Accent4 2 4 2 3 2 2 2" xfId="20638" xr:uid="{00000000-0005-0000-0000-0000D71D0000}"/>
    <cellStyle name="20% - Accent4 2 4 2 3 2 2 2 2" xfId="33184" xr:uid="{00000000-0005-0000-0000-0000D81D0000}"/>
    <cellStyle name="20% - Accent4 2 4 2 3 2 2 3" xfId="22527" xr:uid="{00000000-0005-0000-0000-0000D91D0000}"/>
    <cellStyle name="20% - Accent4 2 4 2 3 2 3" xfId="23971" xr:uid="{00000000-0005-0000-0000-0000DA1D0000}"/>
    <cellStyle name="20% - Accent4 2 4 2 3 2 3 2" xfId="30074" xr:uid="{00000000-0005-0000-0000-0000DB1D0000}"/>
    <cellStyle name="20% - Accent4 2 4 2 3 2 4" xfId="23966" xr:uid="{00000000-0005-0000-0000-0000DC1D0000}"/>
    <cellStyle name="20% - Accent4 2 4 2 3 3" xfId="27695" xr:uid="{00000000-0005-0000-0000-0000DD1D0000}"/>
    <cellStyle name="20% - Accent4 2 4 2 3 3 2" xfId="23962" xr:uid="{00000000-0005-0000-0000-0000DE1D0000}"/>
    <cellStyle name="20% - Accent4 2 4 2 3 3 2 2" xfId="31172" xr:uid="{00000000-0005-0000-0000-0000DF1D0000}"/>
    <cellStyle name="20% - Accent4 2 4 2 3 3 3" xfId="25633" xr:uid="{00000000-0005-0000-0000-0000E01D0000}"/>
    <cellStyle name="20% - Accent4 2 4 2 3 4" xfId="32566" xr:uid="{00000000-0005-0000-0000-0000E11D0000}"/>
    <cellStyle name="20% - Accent4 2 4 2 3 4 2" xfId="23957" xr:uid="{00000000-0005-0000-0000-0000E21D0000}"/>
    <cellStyle name="20% - Accent4 2 4 2 3 5" xfId="23952" xr:uid="{00000000-0005-0000-0000-0000E31D0000}"/>
    <cellStyle name="20% - Accent4 2 4 2 4" xfId="15889" xr:uid="{00000000-0005-0000-0000-0000E41D0000}"/>
    <cellStyle name="20% - Accent4 2 4 2 4 2" xfId="23900" xr:uid="{00000000-0005-0000-0000-0000E51D0000}"/>
    <cellStyle name="20% - Accent4 2 4 2 4 2 2" xfId="23940" xr:uid="{00000000-0005-0000-0000-0000E61D0000}"/>
    <cellStyle name="20% - Accent4 2 4 2 4 2 2 2" xfId="33724" xr:uid="{00000000-0005-0000-0000-0000E71D0000}"/>
    <cellStyle name="20% - Accent4 2 4 2 4 2 3" xfId="23936" xr:uid="{00000000-0005-0000-0000-0000E81D0000}"/>
    <cellStyle name="20% - Accent4 2 4 2 4 3" xfId="32982" xr:uid="{00000000-0005-0000-0000-0000E91D0000}"/>
    <cellStyle name="20% - Accent4 2 4 2 4 3 2" xfId="28121" xr:uid="{00000000-0005-0000-0000-0000EA1D0000}"/>
    <cellStyle name="20% - Accent4 2 4 2 4 4" xfId="23933" xr:uid="{00000000-0005-0000-0000-0000EB1D0000}"/>
    <cellStyle name="20% - Accent4 2 4 2 5" xfId="31983" xr:uid="{00000000-0005-0000-0000-0000EC1D0000}"/>
    <cellStyle name="20% - Accent4 2 4 2 5 2" xfId="32965" xr:uid="{00000000-0005-0000-0000-0000ED1D0000}"/>
    <cellStyle name="20% - Accent4 2 4 2 5 2 2" xfId="23929" xr:uid="{00000000-0005-0000-0000-0000EE1D0000}"/>
    <cellStyle name="20% - Accent4 2 4 2 5 3" xfId="23926" xr:uid="{00000000-0005-0000-0000-0000EF1D0000}"/>
    <cellStyle name="20% - Accent4 2 4 2 6" xfId="25506" xr:uid="{00000000-0005-0000-0000-0000F01D0000}"/>
    <cellStyle name="20% - Accent4 2 4 2 6 2" xfId="23923" xr:uid="{00000000-0005-0000-0000-0000F11D0000}"/>
    <cellStyle name="20% - Accent4 2 4 2 7" xfId="20031" xr:uid="{00000000-0005-0000-0000-0000F21D0000}"/>
    <cellStyle name="20% - Accent4 2 4 3" xfId="8972" xr:uid="{00000000-0005-0000-0000-0000F31D0000}"/>
    <cellStyle name="20% - Accent4 2 4 3 2" xfId="26298" xr:uid="{00000000-0005-0000-0000-0000F41D0000}"/>
    <cellStyle name="20% - Accent4 2 4 3 2 2" xfId="23921" xr:uid="{00000000-0005-0000-0000-0000F51D0000}"/>
    <cellStyle name="20% - Accent4 2 4 3 2 2 2" xfId="23918" xr:uid="{00000000-0005-0000-0000-0000F61D0000}"/>
    <cellStyle name="20% - Accent4 2 4 3 2 2 2 2" xfId="23915" xr:uid="{00000000-0005-0000-0000-0000F71D0000}"/>
    <cellStyle name="20% - Accent4 2 4 3 2 2 2 2 2" xfId="23615" xr:uid="{00000000-0005-0000-0000-0000F81D0000}"/>
    <cellStyle name="20% - Accent4 2 4 3 2 2 2 3" xfId="23905" xr:uid="{00000000-0005-0000-0000-0000F91D0000}"/>
    <cellStyle name="20% - Accent4 2 4 3 2 2 3" xfId="23904" xr:uid="{00000000-0005-0000-0000-0000FA1D0000}"/>
    <cellStyle name="20% - Accent4 2 4 3 2 2 3 2" xfId="32514" xr:uid="{00000000-0005-0000-0000-0000FB1D0000}"/>
    <cellStyle name="20% - Accent4 2 4 3 2 2 4" xfId="23899" xr:uid="{00000000-0005-0000-0000-0000FC1D0000}"/>
    <cellStyle name="20% - Accent4 2 4 3 2 3" xfId="23302" xr:uid="{00000000-0005-0000-0000-0000FD1D0000}"/>
    <cellStyle name="20% - Accent4 2 4 3 2 3 2" xfId="23897" xr:uid="{00000000-0005-0000-0000-0000FE1D0000}"/>
    <cellStyle name="20% - Accent4 2 4 3 2 3 2 2" xfId="23893" xr:uid="{00000000-0005-0000-0000-0000FF1D0000}"/>
    <cellStyle name="20% - Accent4 2 4 3 2 3 3" xfId="25538" xr:uid="{00000000-0005-0000-0000-0000001E0000}"/>
    <cellStyle name="20% - Accent4 2 4 3 2 4" xfId="23888" xr:uid="{00000000-0005-0000-0000-0000011E0000}"/>
    <cellStyle name="20% - Accent4 2 4 3 2 4 2" xfId="18743" xr:uid="{00000000-0005-0000-0000-0000021E0000}"/>
    <cellStyle name="20% - Accent4 2 4 3 2 5" xfId="23886" xr:uid="{00000000-0005-0000-0000-0000031E0000}"/>
    <cellStyle name="20% - Accent4 2 4 3 3" xfId="31909" xr:uid="{00000000-0005-0000-0000-0000041E0000}"/>
    <cellStyle name="20% - Accent4 2 4 3 3 2" xfId="31314" xr:uid="{00000000-0005-0000-0000-0000051E0000}"/>
    <cellStyle name="20% - Accent4 2 4 3 3 2 2" xfId="23885" xr:uid="{00000000-0005-0000-0000-0000061E0000}"/>
    <cellStyle name="20% - Accent4 2 4 3 3 2 2 2" xfId="23882" xr:uid="{00000000-0005-0000-0000-0000071E0000}"/>
    <cellStyle name="20% - Accent4 2 4 3 3 2 3" xfId="23881" xr:uid="{00000000-0005-0000-0000-0000081E0000}"/>
    <cellStyle name="20% - Accent4 2 4 3 3 3" xfId="24822" xr:uid="{00000000-0005-0000-0000-0000091E0000}"/>
    <cellStyle name="20% - Accent4 2 4 3 3 3 2" xfId="23879" xr:uid="{00000000-0005-0000-0000-00000A1E0000}"/>
    <cellStyle name="20% - Accent4 2 4 3 3 4" xfId="23877" xr:uid="{00000000-0005-0000-0000-00000B1E0000}"/>
    <cellStyle name="20% - Accent4 2 4 3 4" xfId="23367" xr:uid="{00000000-0005-0000-0000-00000C1E0000}"/>
    <cellStyle name="20% - Accent4 2 4 3 4 2" xfId="32952" xr:uid="{00000000-0005-0000-0000-00000D1E0000}"/>
    <cellStyle name="20% - Accent4 2 4 3 4 2 2" xfId="23875" xr:uid="{00000000-0005-0000-0000-00000E1E0000}"/>
    <cellStyle name="20% - Accent4 2 4 3 4 3" xfId="23873" xr:uid="{00000000-0005-0000-0000-00000F1E0000}"/>
    <cellStyle name="20% - Accent4 2 4 3 5" xfId="31897" xr:uid="{00000000-0005-0000-0000-0000101E0000}"/>
    <cellStyle name="20% - Accent4 2 4 3 5 2" xfId="23869" xr:uid="{00000000-0005-0000-0000-0000111E0000}"/>
    <cellStyle name="20% - Accent4 2 4 3 6" xfId="20026" xr:uid="{00000000-0005-0000-0000-0000121E0000}"/>
    <cellStyle name="20% - Accent4 2 4 4" xfId="8970" xr:uid="{00000000-0005-0000-0000-0000131E0000}"/>
    <cellStyle name="20% - Accent4 2 4 4 2" xfId="31250" xr:uid="{00000000-0005-0000-0000-0000141E0000}"/>
    <cellStyle name="20% - Accent4 2 4 4 2 2" xfId="24036" xr:uid="{00000000-0005-0000-0000-0000151E0000}"/>
    <cellStyle name="20% - Accent4 2 4 4 2 2 2" xfId="26206" xr:uid="{00000000-0005-0000-0000-0000161E0000}"/>
    <cellStyle name="20% - Accent4 2 4 4 2 2 2 2" xfId="15243" xr:uid="{00000000-0005-0000-0000-0000171E0000}"/>
    <cellStyle name="20% - Accent4 2 4 4 2 2 3" xfId="8700" xr:uid="{00000000-0005-0000-0000-0000181E0000}"/>
    <cellStyle name="20% - Accent4 2 4 4 2 3" xfId="23863" xr:uid="{00000000-0005-0000-0000-0000191E0000}"/>
    <cellStyle name="20% - Accent4 2 4 4 2 3 2" xfId="27700" xr:uid="{00000000-0005-0000-0000-00001A1E0000}"/>
    <cellStyle name="20% - Accent4 2 4 4 2 4" xfId="23855" xr:uid="{00000000-0005-0000-0000-00001B1E0000}"/>
    <cellStyle name="20% - Accent4 2 4 4 3" xfId="31236" xr:uid="{00000000-0005-0000-0000-00001C1E0000}"/>
    <cellStyle name="20% - Accent4 2 4 4 3 2" xfId="25356" xr:uid="{00000000-0005-0000-0000-00001D1E0000}"/>
    <cellStyle name="20% - Accent4 2 4 4 3 2 2" xfId="26912" xr:uid="{00000000-0005-0000-0000-00001E1E0000}"/>
    <cellStyle name="20% - Accent4 2 4 4 3 3" xfId="23850" xr:uid="{00000000-0005-0000-0000-00001F1E0000}"/>
    <cellStyle name="20% - Accent4 2 4 4 4" xfId="31869" xr:uid="{00000000-0005-0000-0000-0000201E0000}"/>
    <cellStyle name="20% - Accent4 2 4 4 4 2" xfId="23845" xr:uid="{00000000-0005-0000-0000-0000211E0000}"/>
    <cellStyle name="20% - Accent4 2 4 4 5" xfId="23837" xr:uid="{00000000-0005-0000-0000-0000221E0000}"/>
    <cellStyle name="20% - Accent4 2 4 5" xfId="31188" xr:uid="{00000000-0005-0000-0000-0000231E0000}"/>
    <cellStyle name="20% - Accent4 2 4 5 2" xfId="28767" xr:uid="{00000000-0005-0000-0000-0000241E0000}"/>
    <cellStyle name="20% - Accent4 2 4 5 2 2" xfId="23831" xr:uid="{00000000-0005-0000-0000-0000251E0000}"/>
    <cellStyle name="20% - Accent4 2 4 5 2 2 2" xfId="26081" xr:uid="{00000000-0005-0000-0000-0000261E0000}"/>
    <cellStyle name="20% - Accent4 2 4 5 2 3" xfId="23825" xr:uid="{00000000-0005-0000-0000-0000271E0000}"/>
    <cellStyle name="20% - Accent4 2 4 5 3" xfId="28758" xr:uid="{00000000-0005-0000-0000-0000281E0000}"/>
    <cellStyle name="20% - Accent4 2 4 5 3 2" xfId="23822" xr:uid="{00000000-0005-0000-0000-0000291E0000}"/>
    <cellStyle name="20% - Accent4 2 4 5 4" xfId="23819" xr:uid="{00000000-0005-0000-0000-00002A1E0000}"/>
    <cellStyle name="20% - Accent4 2 4 6" xfId="23813" xr:uid="{00000000-0005-0000-0000-00002B1E0000}"/>
    <cellStyle name="20% - Accent4 2 4 6 2" xfId="23810" xr:uid="{00000000-0005-0000-0000-00002C1E0000}"/>
    <cellStyle name="20% - Accent4 2 4 6 2 2" xfId="23806" xr:uid="{00000000-0005-0000-0000-00002D1E0000}"/>
    <cellStyle name="20% - Accent4 2 4 6 3" xfId="23804" xr:uid="{00000000-0005-0000-0000-00002E1E0000}"/>
    <cellStyle name="20% - Accent4 2 4 7" xfId="23799" xr:uid="{00000000-0005-0000-0000-00002F1E0000}"/>
    <cellStyle name="20% - Accent4 2 4 7 2" xfId="23795" xr:uid="{00000000-0005-0000-0000-0000301E0000}"/>
    <cellStyle name="20% - Accent4 2 4 8" xfId="26188" xr:uid="{00000000-0005-0000-0000-0000311E0000}"/>
    <cellStyle name="20% - Accent4 2 4 9" xfId="34760" xr:uid="{00000000-0005-0000-0000-0000321E0000}"/>
    <cellStyle name="20% - Accent4 2 5" xfId="23792" xr:uid="{00000000-0005-0000-0000-0000331E0000}"/>
    <cellStyle name="20% - Accent4 2 5 2" xfId="8967" xr:uid="{00000000-0005-0000-0000-0000341E0000}"/>
    <cellStyle name="20% - Accent4 2 5 2 2" xfId="23790" xr:uid="{00000000-0005-0000-0000-0000351E0000}"/>
    <cellStyle name="20% - Accent4 2 5 2 2 2" xfId="29918" xr:uid="{00000000-0005-0000-0000-0000361E0000}"/>
    <cellStyle name="20% - Accent4 2 5 2 2 2 2" xfId="29379" xr:uid="{00000000-0005-0000-0000-0000371E0000}"/>
    <cellStyle name="20% - Accent4 2 5 2 2 2 2 2" xfId="8968" xr:uid="{00000000-0005-0000-0000-0000381E0000}"/>
    <cellStyle name="20% - Accent4 2 5 2 2 2 2 2 2" xfId="19921" xr:uid="{00000000-0005-0000-0000-0000391E0000}"/>
    <cellStyle name="20% - Accent4 2 5 2 2 2 2 3" xfId="8963" xr:uid="{00000000-0005-0000-0000-00003A1E0000}"/>
    <cellStyle name="20% - Accent4 2 5 2 2 2 3" xfId="25357" xr:uid="{00000000-0005-0000-0000-00003B1E0000}"/>
    <cellStyle name="20% - Accent4 2 5 2 2 2 3 2" xfId="17925" xr:uid="{00000000-0005-0000-0000-00003C1E0000}"/>
    <cellStyle name="20% - Accent4 2 5 2 2 2 4" xfId="23849" xr:uid="{00000000-0005-0000-0000-00003D1E0000}"/>
    <cellStyle name="20% - Accent4 2 5 2 2 3" xfId="27383" xr:uid="{00000000-0005-0000-0000-00003E1E0000}"/>
    <cellStyle name="20% - Accent4 2 5 2 2 3 2" xfId="26053" xr:uid="{00000000-0005-0000-0000-00003F1E0000}"/>
    <cellStyle name="20% - Accent4 2 5 2 2 3 2 2" xfId="8942" xr:uid="{00000000-0005-0000-0000-0000401E0000}"/>
    <cellStyle name="20% - Accent4 2 5 2 2 3 3" xfId="23844" xr:uid="{00000000-0005-0000-0000-0000411E0000}"/>
    <cellStyle name="20% - Accent4 2 5 2 2 4" xfId="32208" xr:uid="{00000000-0005-0000-0000-0000421E0000}"/>
    <cellStyle name="20% - Accent4 2 5 2 2 4 2" xfId="26270" xr:uid="{00000000-0005-0000-0000-0000431E0000}"/>
    <cellStyle name="20% - Accent4 2 5 2 2 5" xfId="26263" xr:uid="{00000000-0005-0000-0000-0000441E0000}"/>
    <cellStyle name="20% - Accent4 2 5 2 3" xfId="31788" xr:uid="{00000000-0005-0000-0000-0000451E0000}"/>
    <cellStyle name="20% - Accent4 2 5 2 3 2" xfId="26253" xr:uid="{00000000-0005-0000-0000-0000461E0000}"/>
    <cellStyle name="20% - Accent4 2 5 2 3 2 2" xfId="26250" xr:uid="{00000000-0005-0000-0000-0000471E0000}"/>
    <cellStyle name="20% - Accent4 2 5 2 3 2 2 2" xfId="22303" xr:uid="{00000000-0005-0000-0000-0000481E0000}"/>
    <cellStyle name="20% - Accent4 2 5 2 3 2 3" xfId="23821" xr:uid="{00000000-0005-0000-0000-0000491E0000}"/>
    <cellStyle name="20% - Accent4 2 5 2 3 3" xfId="31930" xr:uid="{00000000-0005-0000-0000-00004A1E0000}"/>
    <cellStyle name="20% - Accent4 2 5 2 3 3 2" xfId="26245" xr:uid="{00000000-0005-0000-0000-00004B1E0000}"/>
    <cellStyle name="20% - Accent4 2 5 2 3 4" xfId="26244" xr:uid="{00000000-0005-0000-0000-00004C1E0000}"/>
    <cellStyle name="20% - Accent4 2 5 2 4" xfId="31752" xr:uid="{00000000-0005-0000-0000-00004D1E0000}"/>
    <cellStyle name="20% - Accent4 2 5 2 4 2" xfId="26230" xr:uid="{00000000-0005-0000-0000-00004E1E0000}"/>
    <cellStyle name="20% - Accent4 2 5 2 4 2 2" xfId="26228" xr:uid="{00000000-0005-0000-0000-00004F1E0000}"/>
    <cellStyle name="20% - Accent4 2 5 2 4 3" xfId="26224" xr:uid="{00000000-0005-0000-0000-0000501E0000}"/>
    <cellStyle name="20% - Accent4 2 5 2 5" xfId="31057" xr:uid="{00000000-0005-0000-0000-0000511E0000}"/>
    <cellStyle name="20% - Accent4 2 5 2 5 2" xfId="26219" xr:uid="{00000000-0005-0000-0000-0000521E0000}"/>
    <cellStyle name="20% - Accent4 2 5 2 6" xfId="19980" xr:uid="{00000000-0005-0000-0000-0000531E0000}"/>
    <cellStyle name="20% - Accent4 2 5 3" xfId="8964" xr:uid="{00000000-0005-0000-0000-0000541E0000}"/>
    <cellStyle name="20% - Accent4 2 5 3 2" xfId="23786" xr:uid="{00000000-0005-0000-0000-0000551E0000}"/>
    <cellStyle name="20% - Accent4 2 5 3 2 2" xfId="22472" xr:uid="{00000000-0005-0000-0000-0000561E0000}"/>
    <cellStyle name="20% - Accent4 2 5 3 2 2 2" xfId="26199" xr:uid="{00000000-0005-0000-0000-0000571E0000}"/>
    <cellStyle name="20% - Accent4 2 5 3 2 2 2 2" xfId="8841" xr:uid="{00000000-0005-0000-0000-0000581E0000}"/>
    <cellStyle name="20% - Accent4 2 5 3 2 2 3" xfId="25245" xr:uid="{00000000-0005-0000-0000-0000591E0000}"/>
    <cellStyle name="20% - Accent4 2 5 3 2 3" xfId="24608" xr:uid="{00000000-0005-0000-0000-00005A1E0000}"/>
    <cellStyle name="20% - Accent4 2 5 3 2 3 2" xfId="26193" xr:uid="{00000000-0005-0000-0000-00005B1E0000}"/>
    <cellStyle name="20% - Accent4 2 5 3 2 4" xfId="26189" xr:uid="{00000000-0005-0000-0000-00005C1E0000}"/>
    <cellStyle name="20% - Accent4 2 5 3 3" xfId="32252" xr:uid="{00000000-0005-0000-0000-00005D1E0000}"/>
    <cellStyle name="20% - Accent4 2 5 3 3 2" xfId="26171" xr:uid="{00000000-0005-0000-0000-00005E1E0000}"/>
    <cellStyle name="20% - Accent4 2 5 3 3 2 2" xfId="26163" xr:uid="{00000000-0005-0000-0000-00005F1E0000}"/>
    <cellStyle name="20% - Accent4 2 5 3 3 3" xfId="26158" xr:uid="{00000000-0005-0000-0000-0000601E0000}"/>
    <cellStyle name="20% - Accent4 2 5 3 4" xfId="32894" xr:uid="{00000000-0005-0000-0000-0000611E0000}"/>
    <cellStyle name="20% - Accent4 2 5 3 4 2" xfId="24356" xr:uid="{00000000-0005-0000-0000-0000621E0000}"/>
    <cellStyle name="20% - Accent4 2 5 3 5" xfId="23785" xr:uid="{00000000-0005-0000-0000-0000631E0000}"/>
    <cellStyle name="20% - Accent4 2 5 4" xfId="8961" xr:uid="{00000000-0005-0000-0000-0000641E0000}"/>
    <cellStyle name="20% - Accent4 2 5 4 2" xfId="19238" xr:uid="{00000000-0005-0000-0000-0000651E0000}"/>
    <cellStyle name="20% - Accent4 2 5 4 2 2" xfId="32709" xr:uid="{00000000-0005-0000-0000-0000661E0000}"/>
    <cellStyle name="20% - Accent4 2 5 4 2 2 2" xfId="24331" xr:uid="{00000000-0005-0000-0000-0000671E0000}"/>
    <cellStyle name="20% - Accent4 2 5 4 2 3" xfId="25186" xr:uid="{00000000-0005-0000-0000-0000681E0000}"/>
    <cellStyle name="20% - Accent4 2 5 4 3" xfId="23118" xr:uid="{00000000-0005-0000-0000-0000691E0000}"/>
    <cellStyle name="20% - Accent4 2 5 4 3 2" xfId="25244" xr:uid="{00000000-0005-0000-0000-00006A1E0000}"/>
    <cellStyle name="20% - Accent4 2 5 4 4" xfId="23780" xr:uid="{00000000-0005-0000-0000-00006B1E0000}"/>
    <cellStyle name="20% - Accent4 2 5 5" xfId="23777" xr:uid="{00000000-0005-0000-0000-00006C1E0000}"/>
    <cellStyle name="20% - Accent4 2 5 5 2" xfId="23774" xr:uid="{00000000-0005-0000-0000-00006D1E0000}"/>
    <cellStyle name="20% - Accent4 2 5 5 2 2" xfId="32665" xr:uid="{00000000-0005-0000-0000-00006E1E0000}"/>
    <cellStyle name="20% - Accent4 2 5 5 3" xfId="23768" xr:uid="{00000000-0005-0000-0000-00006F1E0000}"/>
    <cellStyle name="20% - Accent4 2 5 6" xfId="23762" xr:uid="{00000000-0005-0000-0000-0000701E0000}"/>
    <cellStyle name="20% - Accent4 2 5 6 2" xfId="30857" xr:uid="{00000000-0005-0000-0000-0000711E0000}"/>
    <cellStyle name="20% - Accent4 2 5 7" xfId="23757" xr:uid="{00000000-0005-0000-0000-0000721E0000}"/>
    <cellStyle name="20% - Accent4 2 5 8" xfId="34950" xr:uid="{00000000-0005-0000-0000-0000731E0000}"/>
    <cellStyle name="20% - Accent4 2 6" xfId="23753" xr:uid="{00000000-0005-0000-0000-0000741E0000}"/>
    <cellStyle name="20% - Accent4 2 6 2" xfId="17927" xr:uid="{00000000-0005-0000-0000-0000751E0000}"/>
    <cellStyle name="20% - Accent4 2 6 2 2" xfId="10494" xr:uid="{00000000-0005-0000-0000-0000761E0000}"/>
    <cellStyle name="20% - Accent4 2 6 2 2 2" xfId="10489" xr:uid="{00000000-0005-0000-0000-0000771E0000}"/>
    <cellStyle name="20% - Accent4 2 6 2 2 2 2" xfId="25926" xr:uid="{00000000-0005-0000-0000-0000781E0000}"/>
    <cellStyle name="20% - Accent4 2 6 2 2 2 2 2" xfId="8685" xr:uid="{00000000-0005-0000-0000-0000791E0000}"/>
    <cellStyle name="20% - Accent4 2 6 2 2 2 3" xfId="22995" xr:uid="{00000000-0005-0000-0000-00007A1E0000}"/>
    <cellStyle name="20% - Accent4 2 6 2 2 3" xfId="31515" xr:uid="{00000000-0005-0000-0000-00007B1E0000}"/>
    <cellStyle name="20% - Accent4 2 6 2 2 3 2" xfId="26419" xr:uid="{00000000-0005-0000-0000-00007C1E0000}"/>
    <cellStyle name="20% - Accent4 2 6 2 2 4" xfId="20954" xr:uid="{00000000-0005-0000-0000-00007D1E0000}"/>
    <cellStyle name="20% - Accent4 2 6 2 3" xfId="10484" xr:uid="{00000000-0005-0000-0000-00007E1E0000}"/>
    <cellStyle name="20% - Accent4 2 6 2 3 2" xfId="26004" xr:uid="{00000000-0005-0000-0000-00007F1E0000}"/>
    <cellStyle name="20% - Accent4 2 6 2 3 2 2" xfId="30206" xr:uid="{00000000-0005-0000-0000-0000801E0000}"/>
    <cellStyle name="20% - Accent4 2 6 2 3 3" xfId="31505" xr:uid="{00000000-0005-0000-0000-0000811E0000}"/>
    <cellStyle name="20% - Accent4 2 6 2 4" xfId="31651" xr:uid="{00000000-0005-0000-0000-0000821E0000}"/>
    <cellStyle name="20% - Accent4 2 6 2 4 2" xfId="25998" xr:uid="{00000000-0005-0000-0000-0000831E0000}"/>
    <cellStyle name="20% - Accent4 2 6 2 5" xfId="23750" xr:uid="{00000000-0005-0000-0000-0000841E0000}"/>
    <cellStyle name="20% - Accent4 2 6 3" xfId="8954" xr:uid="{00000000-0005-0000-0000-0000851E0000}"/>
    <cellStyle name="20% - Accent4 2 6 3 2" xfId="7066" xr:uid="{00000000-0005-0000-0000-0000861E0000}"/>
    <cellStyle name="20% - Accent4 2 6 3 2 2" xfId="30596" xr:uid="{00000000-0005-0000-0000-0000871E0000}"/>
    <cellStyle name="20% - Accent4 2 6 3 2 2 2" xfId="25981" xr:uid="{00000000-0005-0000-0000-0000881E0000}"/>
    <cellStyle name="20% - Accent4 2 6 3 2 3" xfId="30776" xr:uid="{00000000-0005-0000-0000-0000891E0000}"/>
    <cellStyle name="20% - Accent4 2 6 3 3" xfId="30962" xr:uid="{00000000-0005-0000-0000-00008A1E0000}"/>
    <cellStyle name="20% - Accent4 2 6 3 3 2" xfId="30589" xr:uid="{00000000-0005-0000-0000-00008B1E0000}"/>
    <cellStyle name="20% - Accent4 2 6 3 4" xfId="23749" xr:uid="{00000000-0005-0000-0000-00008C1E0000}"/>
    <cellStyle name="20% - Accent4 2 6 4" xfId="7999" xr:uid="{00000000-0005-0000-0000-00008D1E0000}"/>
    <cellStyle name="20% - Accent4 2 6 4 2" xfId="7992" xr:uid="{00000000-0005-0000-0000-00008E1E0000}"/>
    <cellStyle name="20% - Accent4 2 6 4 2 2" xfId="15016" xr:uid="{00000000-0005-0000-0000-00008F1E0000}"/>
    <cellStyle name="20% - Accent4 2 6 4 3" xfId="7978" xr:uid="{00000000-0005-0000-0000-0000901E0000}"/>
    <cellStyle name="20% - Accent4 2 6 5" xfId="23736" xr:uid="{00000000-0005-0000-0000-0000911E0000}"/>
    <cellStyle name="20% - Accent4 2 6 5 2" xfId="11802" xr:uid="{00000000-0005-0000-0000-0000921E0000}"/>
    <cellStyle name="20% - Accent4 2 6 6" xfId="11796" xr:uid="{00000000-0005-0000-0000-0000931E0000}"/>
    <cellStyle name="20% - Accent4 2 6 7" xfId="35155" xr:uid="{00000000-0005-0000-0000-0000941E0000}"/>
    <cellStyle name="20% - Accent4 2 7" xfId="23724" xr:uid="{00000000-0005-0000-0000-0000951E0000}"/>
    <cellStyle name="20% - Accent4 2 7 2" xfId="8951" xr:uid="{00000000-0005-0000-0000-0000961E0000}"/>
    <cellStyle name="20% - Accent4 2 7 2 2" xfId="10431" xr:uid="{00000000-0005-0000-0000-0000971E0000}"/>
    <cellStyle name="20% - Accent4 2 7 2 2 2" xfId="34028" xr:uid="{00000000-0005-0000-0000-0000981E0000}"/>
    <cellStyle name="20% - Accent4 2 7 2 2 2 2" xfId="25877" xr:uid="{00000000-0005-0000-0000-0000991E0000}"/>
    <cellStyle name="20% - Accent4 2 7 2 2 3" xfId="25875" xr:uid="{00000000-0005-0000-0000-00009A1E0000}"/>
    <cellStyle name="20% - Accent4 2 7 2 3" xfId="31585" xr:uid="{00000000-0005-0000-0000-00009B1E0000}"/>
    <cellStyle name="20% - Accent4 2 7 2 3 2" xfId="25871" xr:uid="{00000000-0005-0000-0000-00009C1E0000}"/>
    <cellStyle name="20% - Accent4 2 7 2 4" xfId="23721" xr:uid="{00000000-0005-0000-0000-00009D1E0000}"/>
    <cellStyle name="20% - Accent4 2 7 3" xfId="33272" xr:uid="{00000000-0005-0000-0000-00009E1E0000}"/>
    <cellStyle name="20% - Accent4 2 7 3 2" xfId="23720" xr:uid="{00000000-0005-0000-0000-00009F1E0000}"/>
    <cellStyle name="20% - Accent4 2 7 3 2 2" xfId="30539" xr:uid="{00000000-0005-0000-0000-0000A01E0000}"/>
    <cellStyle name="20% - Accent4 2 7 3 3" xfId="20560" xr:uid="{00000000-0005-0000-0000-0000A11E0000}"/>
    <cellStyle name="20% - Accent4 2 7 4" xfId="31575" xr:uid="{00000000-0005-0000-0000-0000A21E0000}"/>
    <cellStyle name="20% - Accent4 2 7 4 2" xfId="7940" xr:uid="{00000000-0005-0000-0000-0000A31E0000}"/>
    <cellStyle name="20% - Accent4 2 7 5" xfId="11790" xr:uid="{00000000-0005-0000-0000-0000A41E0000}"/>
    <cellStyle name="20% - Accent4 2 7 6" xfId="35384" xr:uid="{00000000-0005-0000-0000-0000A51E0000}"/>
    <cellStyle name="20% - Accent4 2 8" xfId="23043" xr:uid="{00000000-0005-0000-0000-0000A61E0000}"/>
    <cellStyle name="20% - Accent4 2 8 2" xfId="23714" xr:uid="{00000000-0005-0000-0000-0000A71E0000}"/>
    <cellStyle name="20% - Accent4 2 8 2 2" xfId="23712" xr:uid="{00000000-0005-0000-0000-0000A81E0000}"/>
    <cellStyle name="20% - Accent4 2 8 2 2 2" xfId="25822" xr:uid="{00000000-0005-0000-0000-0000A91E0000}"/>
    <cellStyle name="20% - Accent4 2 8 2 3" xfId="25735" xr:uid="{00000000-0005-0000-0000-0000AA1E0000}"/>
    <cellStyle name="20% - Accent4 2 8 3" xfId="34242" xr:uid="{00000000-0005-0000-0000-0000AB1E0000}"/>
    <cellStyle name="20% - Accent4 2 8 3 2" xfId="23706" xr:uid="{00000000-0005-0000-0000-0000AC1E0000}"/>
    <cellStyle name="20% - Accent4 2 8 4" xfId="7915" xr:uid="{00000000-0005-0000-0000-0000AD1E0000}"/>
    <cellStyle name="20% - Accent4 2 8 5" xfId="36256" xr:uid="{00000000-0005-0000-0000-0000AE1E0000}"/>
    <cellStyle name="20% - Accent4 2 9" xfId="31230" xr:uid="{00000000-0005-0000-0000-0000AF1E0000}"/>
    <cellStyle name="20% - Accent4 2 9 2" xfId="25602" xr:uid="{00000000-0005-0000-0000-0000B01E0000}"/>
    <cellStyle name="20% - Accent4 2 9 2 2" xfId="31218" xr:uid="{00000000-0005-0000-0000-0000B11E0000}"/>
    <cellStyle name="20% - Accent4 2 9 3" xfId="28664" xr:uid="{00000000-0005-0000-0000-0000B21E0000}"/>
    <cellStyle name="20% - Accent4 2 9 4" xfId="36542" xr:uid="{00000000-0005-0000-0000-0000B31E0000}"/>
    <cellStyle name="20% - Accent4 20" xfId="35706" xr:uid="{00000000-0005-0000-0000-0000B41E0000}"/>
    <cellStyle name="20% - Accent4 20 2" xfId="36875" xr:uid="{00000000-0005-0000-0000-0000B51E0000}"/>
    <cellStyle name="20% - Accent4 20 3" xfId="37766" xr:uid="{00000000-0005-0000-0000-0000B61E0000}"/>
    <cellStyle name="20% - Accent4 21" xfId="35725" xr:uid="{00000000-0005-0000-0000-0000B71E0000}"/>
    <cellStyle name="20% - Accent4 21 2" xfId="36895" xr:uid="{00000000-0005-0000-0000-0000B81E0000}"/>
    <cellStyle name="20% - Accent4 21 3" xfId="37786" xr:uid="{00000000-0005-0000-0000-0000B91E0000}"/>
    <cellStyle name="20% - Accent4 22" xfId="35744" xr:uid="{00000000-0005-0000-0000-0000BA1E0000}"/>
    <cellStyle name="20% - Accent4 22 2" xfId="36915" xr:uid="{00000000-0005-0000-0000-0000BB1E0000}"/>
    <cellStyle name="20% - Accent4 22 3" xfId="37806" xr:uid="{00000000-0005-0000-0000-0000BC1E0000}"/>
    <cellStyle name="20% - Accent4 23" xfId="35764" xr:uid="{00000000-0005-0000-0000-0000BD1E0000}"/>
    <cellStyle name="20% - Accent4 23 2" xfId="36934" xr:uid="{00000000-0005-0000-0000-0000BE1E0000}"/>
    <cellStyle name="20% - Accent4 23 3" xfId="37826" xr:uid="{00000000-0005-0000-0000-0000BF1E0000}"/>
    <cellStyle name="20% - Accent4 24" xfId="35784" xr:uid="{00000000-0005-0000-0000-0000C01E0000}"/>
    <cellStyle name="20% - Accent4 24 2" xfId="36953" xr:uid="{00000000-0005-0000-0000-0000C11E0000}"/>
    <cellStyle name="20% - Accent4 24 3" xfId="37846" xr:uid="{00000000-0005-0000-0000-0000C21E0000}"/>
    <cellStyle name="20% - Accent4 25" xfId="35803" xr:uid="{00000000-0005-0000-0000-0000C31E0000}"/>
    <cellStyle name="20% - Accent4 25 2" xfId="36973" xr:uid="{00000000-0005-0000-0000-0000C41E0000}"/>
    <cellStyle name="20% - Accent4 25 3" xfId="37866" xr:uid="{00000000-0005-0000-0000-0000C51E0000}"/>
    <cellStyle name="20% - Accent4 26" xfId="35822" xr:uid="{00000000-0005-0000-0000-0000C61E0000}"/>
    <cellStyle name="20% - Accent4 26 2" xfId="36993" xr:uid="{00000000-0005-0000-0000-0000C71E0000}"/>
    <cellStyle name="20% - Accent4 26 3" xfId="37886" xr:uid="{00000000-0005-0000-0000-0000C81E0000}"/>
    <cellStyle name="20% - Accent4 27" xfId="35841" xr:uid="{00000000-0005-0000-0000-0000C91E0000}"/>
    <cellStyle name="20% - Accent4 27 2" xfId="37013" xr:uid="{00000000-0005-0000-0000-0000CA1E0000}"/>
    <cellStyle name="20% - Accent4 27 3" xfId="37906" xr:uid="{00000000-0005-0000-0000-0000CB1E0000}"/>
    <cellStyle name="20% - Accent4 28" xfId="35860" xr:uid="{00000000-0005-0000-0000-0000CC1E0000}"/>
    <cellStyle name="20% - Accent4 28 2" xfId="37033" xr:uid="{00000000-0005-0000-0000-0000CD1E0000}"/>
    <cellStyle name="20% - Accent4 28 3" xfId="37926" xr:uid="{00000000-0005-0000-0000-0000CE1E0000}"/>
    <cellStyle name="20% - Accent4 29" xfId="35873" xr:uid="{00000000-0005-0000-0000-0000CF1E0000}"/>
    <cellStyle name="20% - Accent4 29 2" xfId="37045" xr:uid="{00000000-0005-0000-0000-0000D01E0000}"/>
    <cellStyle name="20% - Accent4 29 3" xfId="37939" xr:uid="{00000000-0005-0000-0000-0000D11E0000}"/>
    <cellStyle name="20% - Accent4 3" xfId="106" xr:uid="{00000000-0005-0000-0000-0000D21E0000}"/>
    <cellStyle name="20% - Accent4 3 10" xfId="23698" xr:uid="{00000000-0005-0000-0000-0000D31E0000}"/>
    <cellStyle name="20% - Accent4 3 10 2" xfId="37446" xr:uid="{00000000-0005-0000-0000-0000D41E0000}"/>
    <cellStyle name="20% - Accent4 3 11" xfId="34460" xr:uid="{00000000-0005-0000-0000-0000D51E0000}"/>
    <cellStyle name="20% - Accent4 3 12" xfId="23701" xr:uid="{00000000-0005-0000-0000-0000D61E0000}"/>
    <cellStyle name="20% - Accent4 3 2" xfId="167" xr:uid="{00000000-0005-0000-0000-0000D71E0000}"/>
    <cellStyle name="20% - Accent4 3 2 10" xfId="34512" xr:uid="{00000000-0005-0000-0000-0000D81E0000}"/>
    <cellStyle name="20% - Accent4 3 2 11" xfId="23696" xr:uid="{00000000-0005-0000-0000-0000D91E0000}"/>
    <cellStyle name="20% - Accent4 3 2 2" xfId="23695" xr:uid="{00000000-0005-0000-0000-0000DA1E0000}"/>
    <cellStyle name="20% - Accent4 3 2 2 2" xfId="23692" xr:uid="{00000000-0005-0000-0000-0000DB1E0000}"/>
    <cellStyle name="20% - Accent4 3 2 2 2 2" xfId="20981" xr:uid="{00000000-0005-0000-0000-0000DC1E0000}"/>
    <cellStyle name="20% - Accent4 3 2 2 2 2 2" xfId="25170" xr:uid="{00000000-0005-0000-0000-0000DD1E0000}"/>
    <cellStyle name="20% - Accent4 3 2 2 2 2 2 2" xfId="23687" xr:uid="{00000000-0005-0000-0000-0000DE1E0000}"/>
    <cellStyle name="20% - Accent4 3 2 2 2 2 2 2 2" xfId="23684" xr:uid="{00000000-0005-0000-0000-0000DF1E0000}"/>
    <cellStyle name="20% - Accent4 3 2 2 2 2 2 2 2 2" xfId="21666" xr:uid="{00000000-0005-0000-0000-0000E01E0000}"/>
    <cellStyle name="20% - Accent4 3 2 2 2 2 2 2 2 2 2" xfId="23679" xr:uid="{00000000-0005-0000-0000-0000E11E0000}"/>
    <cellStyle name="20% - Accent4 3 2 2 2 2 2 2 2 3" xfId="23676" xr:uid="{00000000-0005-0000-0000-0000E21E0000}"/>
    <cellStyle name="20% - Accent4 3 2 2 2 2 2 2 3" xfId="27945" xr:uid="{00000000-0005-0000-0000-0000E31E0000}"/>
    <cellStyle name="20% - Accent4 3 2 2 2 2 2 2 3 2" xfId="23675" xr:uid="{00000000-0005-0000-0000-0000E41E0000}"/>
    <cellStyle name="20% - Accent4 3 2 2 2 2 2 2 4" xfId="27932" xr:uid="{00000000-0005-0000-0000-0000E51E0000}"/>
    <cellStyle name="20% - Accent4 3 2 2 2 2 2 3" xfId="23668" xr:uid="{00000000-0005-0000-0000-0000E61E0000}"/>
    <cellStyle name="20% - Accent4 3 2 2 2 2 2 3 2" xfId="23666" xr:uid="{00000000-0005-0000-0000-0000E71E0000}"/>
    <cellStyle name="20% - Accent4 3 2 2 2 2 2 3 2 2" xfId="23664" xr:uid="{00000000-0005-0000-0000-0000E81E0000}"/>
    <cellStyle name="20% - Accent4 3 2 2 2 2 2 3 3" xfId="27827" xr:uid="{00000000-0005-0000-0000-0000E91E0000}"/>
    <cellStyle name="20% - Accent4 3 2 2 2 2 2 4" xfId="23661" xr:uid="{00000000-0005-0000-0000-0000EA1E0000}"/>
    <cellStyle name="20% - Accent4 3 2 2 2 2 2 4 2" xfId="23656" xr:uid="{00000000-0005-0000-0000-0000EB1E0000}"/>
    <cellStyle name="20% - Accent4 3 2 2 2 2 2 5" xfId="23653" xr:uid="{00000000-0005-0000-0000-0000EC1E0000}"/>
    <cellStyle name="20% - Accent4 3 2 2 2 2 3" xfId="24738" xr:uid="{00000000-0005-0000-0000-0000ED1E0000}"/>
    <cellStyle name="20% - Accent4 3 2 2 2 2 3 2" xfId="23647" xr:uid="{00000000-0005-0000-0000-0000EE1E0000}"/>
    <cellStyle name="20% - Accent4 3 2 2 2 2 3 2 2" xfId="31279" xr:uid="{00000000-0005-0000-0000-0000EF1E0000}"/>
    <cellStyle name="20% - Accent4 3 2 2 2 2 3 2 2 2" xfId="23644" xr:uid="{00000000-0005-0000-0000-0000F01E0000}"/>
    <cellStyle name="20% - Accent4 3 2 2 2 2 3 2 3" xfId="27385" xr:uid="{00000000-0005-0000-0000-0000F11E0000}"/>
    <cellStyle name="20% - Accent4 3 2 2 2 2 3 3" xfId="23641" xr:uid="{00000000-0005-0000-0000-0000F21E0000}"/>
    <cellStyle name="20% - Accent4 3 2 2 2 2 3 3 2" xfId="28250" xr:uid="{00000000-0005-0000-0000-0000F31E0000}"/>
    <cellStyle name="20% - Accent4 3 2 2 2 2 3 4" xfId="23640" xr:uid="{00000000-0005-0000-0000-0000F41E0000}"/>
    <cellStyle name="20% - Accent4 3 2 2 2 2 4" xfId="21297" xr:uid="{00000000-0005-0000-0000-0000F51E0000}"/>
    <cellStyle name="20% - Accent4 3 2 2 2 2 4 2" xfId="21296" xr:uid="{00000000-0005-0000-0000-0000F61E0000}"/>
    <cellStyle name="20% - Accent4 3 2 2 2 2 4 2 2" xfId="21290" xr:uid="{00000000-0005-0000-0000-0000F71E0000}"/>
    <cellStyle name="20% - Accent4 3 2 2 2 2 4 3" xfId="23491" xr:uid="{00000000-0005-0000-0000-0000F81E0000}"/>
    <cellStyle name="20% - Accent4 3 2 2 2 2 5" xfId="24654" xr:uid="{00000000-0005-0000-0000-0000F91E0000}"/>
    <cellStyle name="20% - Accent4 3 2 2 2 2 5 2" xfId="23635" xr:uid="{00000000-0005-0000-0000-0000FA1E0000}"/>
    <cellStyle name="20% - Accent4 3 2 2 2 2 6" xfId="24646" xr:uid="{00000000-0005-0000-0000-0000FB1E0000}"/>
    <cellStyle name="20% - Accent4 3 2 2 2 3" xfId="23634" xr:uid="{00000000-0005-0000-0000-0000FC1E0000}"/>
    <cellStyle name="20% - Accent4 3 2 2 2 3 2" xfId="31782" xr:uid="{00000000-0005-0000-0000-0000FD1E0000}"/>
    <cellStyle name="20% - Accent4 3 2 2 2 3 2 2" xfId="23633" xr:uid="{00000000-0005-0000-0000-0000FE1E0000}"/>
    <cellStyle name="20% - Accent4 3 2 2 2 3 2 2 2" xfId="32716" xr:uid="{00000000-0005-0000-0000-0000FF1E0000}"/>
    <cellStyle name="20% - Accent4 3 2 2 2 3 2 2 2 2" xfId="20312" xr:uid="{00000000-0005-0000-0000-0000001F0000}"/>
    <cellStyle name="20% - Accent4 3 2 2 2 3 2 2 3" xfId="27855" xr:uid="{00000000-0005-0000-0000-0000011F0000}"/>
    <cellStyle name="20% - Accent4 3 2 2 2 3 2 3" xfId="23626" xr:uid="{00000000-0005-0000-0000-0000021F0000}"/>
    <cellStyle name="20% - Accent4 3 2 2 2 3 2 3 2" xfId="30398" xr:uid="{00000000-0005-0000-0000-0000031F0000}"/>
    <cellStyle name="20% - Accent4 3 2 2 2 3 2 4" xfId="23619" xr:uid="{00000000-0005-0000-0000-0000041F0000}"/>
    <cellStyle name="20% - Accent4 3 2 2 2 3 3" xfId="25977" xr:uid="{00000000-0005-0000-0000-0000051F0000}"/>
    <cellStyle name="20% - Accent4 3 2 2 2 3 3 2" xfId="29922" xr:uid="{00000000-0005-0000-0000-0000061F0000}"/>
    <cellStyle name="20% - Accent4 3 2 2 2 3 3 2 2" xfId="31470" xr:uid="{00000000-0005-0000-0000-0000071F0000}"/>
    <cellStyle name="20% - Accent4 3 2 2 2 3 3 3" xfId="23613" xr:uid="{00000000-0005-0000-0000-0000081F0000}"/>
    <cellStyle name="20% - Accent4 3 2 2 2 3 4" xfId="13162" xr:uid="{00000000-0005-0000-0000-0000091F0000}"/>
    <cellStyle name="20% - Accent4 3 2 2 2 3 4 2" xfId="23606" xr:uid="{00000000-0005-0000-0000-00000A1F0000}"/>
    <cellStyle name="20% - Accent4 3 2 2 2 3 5" xfId="23598" xr:uid="{00000000-0005-0000-0000-00000B1F0000}"/>
    <cellStyle name="20% - Accent4 3 2 2 2 4" xfId="23595" xr:uid="{00000000-0005-0000-0000-00000C1F0000}"/>
    <cellStyle name="20% - Accent4 3 2 2 2 4 2" xfId="21354" xr:uid="{00000000-0005-0000-0000-00000D1F0000}"/>
    <cellStyle name="20% - Accent4 3 2 2 2 4 2 2" xfId="32756" xr:uid="{00000000-0005-0000-0000-00000E1F0000}"/>
    <cellStyle name="20% - Accent4 3 2 2 2 4 2 2 2" xfId="32400" xr:uid="{00000000-0005-0000-0000-00000F1F0000}"/>
    <cellStyle name="20% - Accent4 3 2 2 2 4 2 3" xfId="32246" xr:uid="{00000000-0005-0000-0000-0000101F0000}"/>
    <cellStyle name="20% - Accent4 3 2 2 2 4 3" xfId="32910" xr:uid="{00000000-0005-0000-0000-0000111F0000}"/>
    <cellStyle name="20% - Accent4 3 2 2 2 4 3 2" xfId="23592" xr:uid="{00000000-0005-0000-0000-0000121F0000}"/>
    <cellStyle name="20% - Accent4 3 2 2 2 4 4" xfId="21263" xr:uid="{00000000-0005-0000-0000-0000131F0000}"/>
    <cellStyle name="20% - Accent4 3 2 2 2 5" xfId="23587" xr:uid="{00000000-0005-0000-0000-0000141F0000}"/>
    <cellStyle name="20% - Accent4 3 2 2 2 5 2" xfId="23585" xr:uid="{00000000-0005-0000-0000-0000151F0000}"/>
    <cellStyle name="20% - Accent4 3 2 2 2 5 2 2" xfId="23581" xr:uid="{00000000-0005-0000-0000-0000161F0000}"/>
    <cellStyle name="20% - Accent4 3 2 2 2 5 3" xfId="23576" xr:uid="{00000000-0005-0000-0000-0000171F0000}"/>
    <cellStyle name="20% - Accent4 3 2 2 2 6" xfId="23573" xr:uid="{00000000-0005-0000-0000-0000181F0000}"/>
    <cellStyle name="20% - Accent4 3 2 2 2 6 2" xfId="30077" xr:uid="{00000000-0005-0000-0000-0000191F0000}"/>
    <cellStyle name="20% - Accent4 3 2 2 2 7" xfId="23570" xr:uid="{00000000-0005-0000-0000-00001A1F0000}"/>
    <cellStyle name="20% - Accent4 3 2 2 3" xfId="32974" xr:uid="{00000000-0005-0000-0000-00001B1F0000}"/>
    <cellStyle name="20% - Accent4 3 2 2 3 2" xfId="31842" xr:uid="{00000000-0005-0000-0000-00001C1F0000}"/>
    <cellStyle name="20% - Accent4 3 2 2 3 2 2" xfId="29907" xr:uid="{00000000-0005-0000-0000-00001D1F0000}"/>
    <cellStyle name="20% - Accent4 3 2 2 3 2 2 2" xfId="23569" xr:uid="{00000000-0005-0000-0000-00001E1F0000}"/>
    <cellStyle name="20% - Accent4 3 2 2 3 2 2 2 2" xfId="23562" xr:uid="{00000000-0005-0000-0000-00001F1F0000}"/>
    <cellStyle name="20% - Accent4 3 2 2 3 2 2 2 2 2" xfId="23561" xr:uid="{00000000-0005-0000-0000-0000201F0000}"/>
    <cellStyle name="20% - Accent4 3 2 2 3 2 2 2 3" xfId="25213" xr:uid="{00000000-0005-0000-0000-0000211F0000}"/>
    <cellStyle name="20% - Accent4 3 2 2 3 2 2 3" xfId="22018" xr:uid="{00000000-0005-0000-0000-0000221F0000}"/>
    <cellStyle name="20% - Accent4 3 2 2 3 2 2 3 2" xfId="23555" xr:uid="{00000000-0005-0000-0000-0000231F0000}"/>
    <cellStyle name="20% - Accent4 3 2 2 3 2 2 4" xfId="22014" xr:uid="{00000000-0005-0000-0000-0000241F0000}"/>
    <cellStyle name="20% - Accent4 3 2 2 3 2 3" xfId="25963" xr:uid="{00000000-0005-0000-0000-0000251F0000}"/>
    <cellStyle name="20% - Accent4 3 2 2 3 2 3 2" xfId="22003" xr:uid="{00000000-0005-0000-0000-0000261F0000}"/>
    <cellStyle name="20% - Accent4 3 2 2 3 2 3 2 2" xfId="28616" xr:uid="{00000000-0005-0000-0000-0000271F0000}"/>
    <cellStyle name="20% - Accent4 3 2 2 3 2 3 3" xfId="21998" xr:uid="{00000000-0005-0000-0000-0000281F0000}"/>
    <cellStyle name="20% - Accent4 3 2 2 3 2 4" xfId="17800" xr:uid="{00000000-0005-0000-0000-0000291F0000}"/>
    <cellStyle name="20% - Accent4 3 2 2 3 2 4 2" xfId="7957" xr:uid="{00000000-0005-0000-0000-00002A1F0000}"/>
    <cellStyle name="20% - Accent4 3 2 2 3 2 5" xfId="17792" xr:uid="{00000000-0005-0000-0000-00002B1F0000}"/>
    <cellStyle name="20% - Accent4 3 2 2 3 3" xfId="29319" xr:uid="{00000000-0005-0000-0000-00002C1F0000}"/>
    <cellStyle name="20% - Accent4 3 2 2 3 3 2" xfId="29581" xr:uid="{00000000-0005-0000-0000-00002D1F0000}"/>
    <cellStyle name="20% - Accent4 3 2 2 3 3 2 2" xfId="23549" xr:uid="{00000000-0005-0000-0000-00002E1F0000}"/>
    <cellStyle name="20% - Accent4 3 2 2 3 3 2 2 2" xfId="24843" xr:uid="{00000000-0005-0000-0000-00002F1F0000}"/>
    <cellStyle name="20% - Accent4 3 2 2 3 3 2 3" xfId="23539" xr:uid="{00000000-0005-0000-0000-0000301F0000}"/>
    <cellStyle name="20% - Accent4 3 2 2 3 3 3" xfId="25955" xr:uid="{00000000-0005-0000-0000-0000311F0000}"/>
    <cellStyle name="20% - Accent4 3 2 2 3 3 3 2" xfId="23454" xr:uid="{00000000-0005-0000-0000-0000321F0000}"/>
    <cellStyle name="20% - Accent4 3 2 2 3 3 4" xfId="21249" xr:uid="{00000000-0005-0000-0000-0000331F0000}"/>
    <cellStyle name="20% - Accent4 3 2 2 3 4" xfId="6270" xr:uid="{00000000-0005-0000-0000-0000341F0000}"/>
    <cellStyle name="20% - Accent4 3 2 2 3 4 2" xfId="23532" xr:uid="{00000000-0005-0000-0000-0000351F0000}"/>
    <cellStyle name="20% - Accent4 3 2 2 3 4 2 2" xfId="20044" xr:uid="{00000000-0005-0000-0000-0000361F0000}"/>
    <cellStyle name="20% - Accent4 3 2 2 3 4 3" xfId="23525" xr:uid="{00000000-0005-0000-0000-0000371F0000}"/>
    <cellStyle name="20% - Accent4 3 2 2 3 5" xfId="27367" xr:uid="{00000000-0005-0000-0000-0000381F0000}"/>
    <cellStyle name="20% - Accent4 3 2 2 3 5 2" xfId="23523" xr:uid="{00000000-0005-0000-0000-0000391F0000}"/>
    <cellStyle name="20% - Accent4 3 2 2 3 6" xfId="23521" xr:uid="{00000000-0005-0000-0000-00003A1F0000}"/>
    <cellStyle name="20% - Accent4 3 2 2 4" xfId="31821" xr:uid="{00000000-0005-0000-0000-00003B1F0000}"/>
    <cellStyle name="20% - Accent4 3 2 2 4 2" xfId="18698" xr:uid="{00000000-0005-0000-0000-00003C1F0000}"/>
    <cellStyle name="20% - Accent4 3 2 2 4 2 2" xfId="28642" xr:uid="{00000000-0005-0000-0000-00003D1F0000}"/>
    <cellStyle name="20% - Accent4 3 2 2 4 2 2 2" xfId="21799" xr:uid="{00000000-0005-0000-0000-00003E1F0000}"/>
    <cellStyle name="20% - Accent4 3 2 2 4 2 2 2 2" xfId="23512" xr:uid="{00000000-0005-0000-0000-00003F1F0000}"/>
    <cellStyle name="20% - Accent4 3 2 2 4 2 2 3" xfId="23511" xr:uid="{00000000-0005-0000-0000-0000401F0000}"/>
    <cellStyle name="20% - Accent4 3 2 2 4 2 3" xfId="25941" xr:uid="{00000000-0005-0000-0000-0000411F0000}"/>
    <cellStyle name="20% - Accent4 3 2 2 4 2 3 2" xfId="21786" xr:uid="{00000000-0005-0000-0000-0000421F0000}"/>
    <cellStyle name="20% - Accent4 3 2 2 4 2 4" xfId="21234" xr:uid="{00000000-0005-0000-0000-0000431F0000}"/>
    <cellStyle name="20% - Accent4 3 2 2 4 3" xfId="33424" xr:uid="{00000000-0005-0000-0000-0000441F0000}"/>
    <cellStyle name="20% - Accent4 3 2 2 4 3 2" xfId="23508" xr:uid="{00000000-0005-0000-0000-0000451F0000}"/>
    <cellStyle name="20% - Accent4 3 2 2 4 3 2 2" xfId="22907" xr:uid="{00000000-0005-0000-0000-0000461F0000}"/>
    <cellStyle name="20% - Accent4 3 2 2 4 3 3" xfId="23507" xr:uid="{00000000-0005-0000-0000-0000471F0000}"/>
    <cellStyle name="20% - Accent4 3 2 2 4 4" xfId="26476" xr:uid="{00000000-0005-0000-0000-0000481F0000}"/>
    <cellStyle name="20% - Accent4 3 2 2 4 4 2" xfId="23506" xr:uid="{00000000-0005-0000-0000-0000491F0000}"/>
    <cellStyle name="20% - Accent4 3 2 2 4 5" xfId="23503" xr:uid="{00000000-0005-0000-0000-00004A1F0000}"/>
    <cellStyle name="20% - Accent4 3 2 2 5" xfId="33409" xr:uid="{00000000-0005-0000-0000-00004B1F0000}"/>
    <cellStyle name="20% - Accent4 3 2 2 5 2" xfId="33403" xr:uid="{00000000-0005-0000-0000-00004C1F0000}"/>
    <cellStyle name="20% - Accent4 3 2 2 5 2 2" xfId="23498" xr:uid="{00000000-0005-0000-0000-00004D1F0000}"/>
    <cellStyle name="20% - Accent4 3 2 2 5 2 2 2" xfId="21674" xr:uid="{00000000-0005-0000-0000-00004E1F0000}"/>
    <cellStyle name="20% - Accent4 3 2 2 5 2 3" xfId="23486" xr:uid="{00000000-0005-0000-0000-00004F1F0000}"/>
    <cellStyle name="20% - Accent4 3 2 2 5 3" xfId="33398" xr:uid="{00000000-0005-0000-0000-0000501F0000}"/>
    <cellStyle name="20% - Accent4 3 2 2 5 3 2" xfId="23484" xr:uid="{00000000-0005-0000-0000-0000511F0000}"/>
    <cellStyle name="20% - Accent4 3 2 2 5 4" xfId="23483" xr:uid="{00000000-0005-0000-0000-0000521F0000}"/>
    <cellStyle name="20% - Accent4 3 2 2 6" xfId="30828" xr:uid="{00000000-0005-0000-0000-0000531F0000}"/>
    <cellStyle name="20% - Accent4 3 2 2 6 2" xfId="33390" xr:uid="{00000000-0005-0000-0000-0000541F0000}"/>
    <cellStyle name="20% - Accent4 3 2 2 6 2 2" xfId="19620" xr:uid="{00000000-0005-0000-0000-0000551F0000}"/>
    <cellStyle name="20% - Accent4 3 2 2 6 3" xfId="23474" xr:uid="{00000000-0005-0000-0000-0000561F0000}"/>
    <cellStyle name="20% - Accent4 3 2 2 7" xfId="26999" xr:uid="{00000000-0005-0000-0000-0000571F0000}"/>
    <cellStyle name="20% - Accent4 3 2 2 7 2" xfId="23470" xr:uid="{00000000-0005-0000-0000-0000581F0000}"/>
    <cellStyle name="20% - Accent4 3 2 2 8" xfId="16993" xr:uid="{00000000-0005-0000-0000-0000591F0000}"/>
    <cellStyle name="20% - Accent4 3 2 3" xfId="23467" xr:uid="{00000000-0005-0000-0000-00005A1F0000}"/>
    <cellStyle name="20% - Accent4 3 2 3 2" xfId="23458" xr:uid="{00000000-0005-0000-0000-00005B1F0000}"/>
    <cellStyle name="20% - Accent4 3 2 3 2 2" xfId="23451" xr:uid="{00000000-0005-0000-0000-00005C1F0000}"/>
    <cellStyle name="20% - Accent4 3 2 3 2 2 2" xfId="31750" xr:uid="{00000000-0005-0000-0000-00005D1F0000}"/>
    <cellStyle name="20% - Accent4 3 2 3 2 2 2 2" xfId="16801" xr:uid="{00000000-0005-0000-0000-00005E1F0000}"/>
    <cellStyle name="20% - Accent4 3 2 3 2 2 2 2 2" xfId="29179" xr:uid="{00000000-0005-0000-0000-00005F1F0000}"/>
    <cellStyle name="20% - Accent4 3 2 3 2 2 2 2 2 2" xfId="23448" xr:uid="{00000000-0005-0000-0000-0000601F0000}"/>
    <cellStyle name="20% - Accent4 3 2 3 2 2 2 2 3" xfId="29168" xr:uid="{00000000-0005-0000-0000-0000611F0000}"/>
    <cellStyle name="20% - Accent4 3 2 3 2 2 2 3" xfId="16789" xr:uid="{00000000-0005-0000-0000-0000621F0000}"/>
    <cellStyle name="20% - Accent4 3 2 3 2 2 2 3 2" xfId="29138" xr:uid="{00000000-0005-0000-0000-0000631F0000}"/>
    <cellStyle name="20% - Accent4 3 2 3 2 2 2 4" xfId="16785" xr:uid="{00000000-0005-0000-0000-0000641F0000}"/>
    <cellStyle name="20% - Accent4 3 2 3 2 2 3" xfId="24161" xr:uid="{00000000-0005-0000-0000-0000651F0000}"/>
    <cellStyle name="20% - Accent4 3 2 3 2 2 3 2" xfId="20048" xr:uid="{00000000-0005-0000-0000-0000661F0000}"/>
    <cellStyle name="20% - Accent4 3 2 3 2 2 3 2 2" xfId="26853" xr:uid="{00000000-0005-0000-0000-0000671F0000}"/>
    <cellStyle name="20% - Accent4 3 2 3 2 2 3 3" xfId="18079" xr:uid="{00000000-0005-0000-0000-0000681F0000}"/>
    <cellStyle name="20% - Accent4 3 2 3 2 2 4" xfId="25573" xr:uid="{00000000-0005-0000-0000-0000691F0000}"/>
    <cellStyle name="20% - Accent4 3 2 3 2 2 4 2" xfId="23910" xr:uid="{00000000-0005-0000-0000-00006A1F0000}"/>
    <cellStyle name="20% - Accent4 3 2 3 2 2 5" xfId="23709" xr:uid="{00000000-0005-0000-0000-00006B1F0000}"/>
    <cellStyle name="20% - Accent4 3 2 3 2 3" xfId="23428" xr:uid="{00000000-0005-0000-0000-00006C1F0000}"/>
    <cellStyle name="20% - Accent4 3 2 3 2 3 2" xfId="23431" xr:uid="{00000000-0005-0000-0000-00006D1F0000}"/>
    <cellStyle name="20% - Accent4 3 2 3 2 3 2 2" xfId="23425" xr:uid="{00000000-0005-0000-0000-00006E1F0000}"/>
    <cellStyle name="20% - Accent4 3 2 3 2 3 2 2 2" xfId="28800" xr:uid="{00000000-0005-0000-0000-00006F1F0000}"/>
    <cellStyle name="20% - Accent4 3 2 3 2 3 2 3" xfId="16733" xr:uid="{00000000-0005-0000-0000-0000701F0000}"/>
    <cellStyle name="20% - Accent4 3 2 3 2 3 3" xfId="25862" xr:uid="{00000000-0005-0000-0000-0000711F0000}"/>
    <cellStyle name="20% - Accent4 3 2 3 2 3 3 2" xfId="23410" xr:uid="{00000000-0005-0000-0000-0000721F0000}"/>
    <cellStyle name="20% - Accent4 3 2 3 2 3 4" xfId="23402" xr:uid="{00000000-0005-0000-0000-0000731F0000}"/>
    <cellStyle name="20% - Accent4 3 2 3 2 4" xfId="23222" xr:uid="{00000000-0005-0000-0000-0000741F0000}"/>
    <cellStyle name="20% - Accent4 3 2 3 2 4 2" xfId="23398" xr:uid="{00000000-0005-0000-0000-0000751F0000}"/>
    <cellStyle name="20% - Accent4 3 2 3 2 4 2 2" xfId="23395" xr:uid="{00000000-0005-0000-0000-0000761F0000}"/>
    <cellStyle name="20% - Accent4 3 2 3 2 4 3" xfId="23381" xr:uid="{00000000-0005-0000-0000-0000771F0000}"/>
    <cellStyle name="20% - Accent4 3 2 3 2 5" xfId="23376" xr:uid="{00000000-0005-0000-0000-0000781F0000}"/>
    <cellStyle name="20% - Accent4 3 2 3 2 5 2" xfId="23373" xr:uid="{00000000-0005-0000-0000-0000791F0000}"/>
    <cellStyle name="20% - Accent4 3 2 3 2 6" xfId="10928" xr:uid="{00000000-0005-0000-0000-00007A1F0000}"/>
    <cellStyle name="20% - Accent4 3 2 3 3" xfId="33479" xr:uid="{00000000-0005-0000-0000-00007B1F0000}"/>
    <cellStyle name="20% - Accent4 3 2 3 3 2" xfId="9166" xr:uid="{00000000-0005-0000-0000-00007C1F0000}"/>
    <cellStyle name="20% - Accent4 3 2 3 3 2 2" xfId="26905" xr:uid="{00000000-0005-0000-0000-00007D1F0000}"/>
    <cellStyle name="20% - Accent4 3 2 3 3 2 2 2" xfId="16667" xr:uid="{00000000-0005-0000-0000-00007E1F0000}"/>
    <cellStyle name="20% - Accent4 3 2 3 3 2 2 2 2" xfId="23789" xr:uid="{00000000-0005-0000-0000-00007F1F0000}"/>
    <cellStyle name="20% - Accent4 3 2 3 3 2 2 3" xfId="16663" xr:uid="{00000000-0005-0000-0000-0000801F0000}"/>
    <cellStyle name="20% - Accent4 3 2 3 3 2 3" xfId="25849" xr:uid="{00000000-0005-0000-0000-0000811F0000}"/>
    <cellStyle name="20% - Accent4 3 2 3 3 2 3 2" xfId="18055" xr:uid="{00000000-0005-0000-0000-0000821F0000}"/>
    <cellStyle name="20% - Accent4 3 2 3 3 2 4" xfId="23358" xr:uid="{00000000-0005-0000-0000-0000831F0000}"/>
    <cellStyle name="20% - Accent4 3 2 3 3 3" xfId="7263" xr:uid="{00000000-0005-0000-0000-0000841F0000}"/>
    <cellStyle name="20% - Accent4 3 2 3 3 3 2" xfId="30136" xr:uid="{00000000-0005-0000-0000-0000851F0000}"/>
    <cellStyle name="20% - Accent4 3 2 3 3 3 2 2" xfId="16634" xr:uid="{00000000-0005-0000-0000-0000861F0000}"/>
    <cellStyle name="20% - Accent4 3 2 3 3 3 3" xfId="23351" xr:uid="{00000000-0005-0000-0000-0000871F0000}"/>
    <cellStyle name="20% - Accent4 3 2 3 3 4" xfId="23377" xr:uid="{00000000-0005-0000-0000-0000881F0000}"/>
    <cellStyle name="20% - Accent4 3 2 3 3 4 2" xfId="23346" xr:uid="{00000000-0005-0000-0000-0000891F0000}"/>
    <cellStyle name="20% - Accent4 3 2 3 3 5" xfId="23342" xr:uid="{00000000-0005-0000-0000-00008A1F0000}"/>
    <cellStyle name="20% - Accent4 3 2 3 4" xfId="33365" xr:uid="{00000000-0005-0000-0000-00008B1F0000}"/>
    <cellStyle name="20% - Accent4 3 2 3 4 2" xfId="5417" xr:uid="{00000000-0005-0000-0000-00008C1F0000}"/>
    <cellStyle name="20% - Accent4 3 2 3 4 2 2" xfId="25929" xr:uid="{00000000-0005-0000-0000-00008D1F0000}"/>
    <cellStyle name="20% - Accent4 3 2 3 4 2 2 2" xfId="16603" xr:uid="{00000000-0005-0000-0000-00008E1F0000}"/>
    <cellStyle name="20% - Accent4 3 2 3 4 2 3" xfId="23337" xr:uid="{00000000-0005-0000-0000-00008F1F0000}"/>
    <cellStyle name="20% - Accent4 3 2 3 4 3" xfId="23371" xr:uid="{00000000-0005-0000-0000-0000901F0000}"/>
    <cellStyle name="20% - Accent4 3 2 3 4 3 2" xfId="23334" xr:uid="{00000000-0005-0000-0000-0000911F0000}"/>
    <cellStyle name="20% - Accent4 3 2 3 4 4" xfId="23327" xr:uid="{00000000-0005-0000-0000-0000921F0000}"/>
    <cellStyle name="20% - Accent4 3 2 3 5" xfId="33360" xr:uid="{00000000-0005-0000-0000-0000931F0000}"/>
    <cellStyle name="20% - Accent4 3 2 3 5 2" xfId="21056" xr:uid="{00000000-0005-0000-0000-0000941F0000}"/>
    <cellStyle name="20% - Accent4 3 2 3 5 2 2" xfId="23322" xr:uid="{00000000-0005-0000-0000-0000951F0000}"/>
    <cellStyle name="20% - Accent4 3 2 3 5 3" xfId="21048" xr:uid="{00000000-0005-0000-0000-0000961F0000}"/>
    <cellStyle name="20% - Accent4 3 2 3 6" xfId="30818" xr:uid="{00000000-0005-0000-0000-0000971F0000}"/>
    <cellStyle name="20% - Accent4 3 2 3 6 2" xfId="21044" xr:uid="{00000000-0005-0000-0000-0000981F0000}"/>
    <cellStyle name="20% - Accent4 3 2 3 7" xfId="23321" xr:uid="{00000000-0005-0000-0000-0000991F0000}"/>
    <cellStyle name="20% - Accent4 3 2 4" xfId="9330" xr:uid="{00000000-0005-0000-0000-00009A1F0000}"/>
    <cellStyle name="20% - Accent4 3 2 4 2" xfId="33202" xr:uid="{00000000-0005-0000-0000-00009B1F0000}"/>
    <cellStyle name="20% - Accent4 3 2 4 2 2" xfId="32759" xr:uid="{00000000-0005-0000-0000-00009C1F0000}"/>
    <cellStyle name="20% - Accent4 3 2 4 2 2 2" xfId="28267" xr:uid="{00000000-0005-0000-0000-00009D1F0000}"/>
    <cellStyle name="20% - Accent4 3 2 4 2 2 2 2" xfId="23317" xr:uid="{00000000-0005-0000-0000-00009E1F0000}"/>
    <cellStyle name="20% - Accent4 3 2 4 2 2 2 2 2" xfId="23312" xr:uid="{00000000-0005-0000-0000-00009F1F0000}"/>
    <cellStyle name="20% - Accent4 3 2 4 2 2 2 3" xfId="16523" xr:uid="{00000000-0005-0000-0000-0000A01F0000}"/>
    <cellStyle name="20% - Accent4 3 2 4 2 2 3" xfId="23920" xr:uid="{00000000-0005-0000-0000-0000A11F0000}"/>
    <cellStyle name="20% - Accent4 3 2 4 2 2 3 2" xfId="16513" xr:uid="{00000000-0005-0000-0000-0000A21F0000}"/>
    <cellStyle name="20% - Accent4 3 2 4 2 2 4" xfId="23304" xr:uid="{00000000-0005-0000-0000-0000A31F0000}"/>
    <cellStyle name="20% - Accent4 3 2 4 2 3" xfId="23177" xr:uid="{00000000-0005-0000-0000-0000A41F0000}"/>
    <cellStyle name="20% - Accent4 3 2 4 2 3 2" xfId="27889" xr:uid="{00000000-0005-0000-0000-0000A51F0000}"/>
    <cellStyle name="20% - Accent4 3 2 4 2 3 2 2" xfId="16482" xr:uid="{00000000-0005-0000-0000-0000A61F0000}"/>
    <cellStyle name="20% - Accent4 3 2 4 2 3 3" xfId="31316" xr:uid="{00000000-0005-0000-0000-0000A71F0000}"/>
    <cellStyle name="20% - Accent4 3 2 4 2 4" xfId="23348" xr:uid="{00000000-0005-0000-0000-0000A81F0000}"/>
    <cellStyle name="20% - Accent4 3 2 4 2 4 2" xfId="8866" xr:uid="{00000000-0005-0000-0000-0000A91F0000}"/>
    <cellStyle name="20% - Accent4 3 2 4 2 5" xfId="23286" xr:uid="{00000000-0005-0000-0000-0000AA1F0000}"/>
    <cellStyle name="20% - Accent4 3 2 4 3" xfId="31556" xr:uid="{00000000-0005-0000-0000-0000AB1F0000}"/>
    <cellStyle name="20% - Accent4 3 2 4 3 2" xfId="6013" xr:uid="{00000000-0005-0000-0000-0000AC1F0000}"/>
    <cellStyle name="20% - Accent4 3 2 4 3 2 2" xfId="28258" xr:uid="{00000000-0005-0000-0000-0000AD1F0000}"/>
    <cellStyle name="20% - Accent4 3 2 4 3 2 2 2" xfId="16450" xr:uid="{00000000-0005-0000-0000-0000AE1F0000}"/>
    <cellStyle name="20% - Accent4 3 2 4 3 2 3" xfId="24037" xr:uid="{00000000-0005-0000-0000-0000AF1F0000}"/>
    <cellStyle name="20% - Accent4 3 2 4 3 3" xfId="23344" xr:uid="{00000000-0005-0000-0000-0000B01F0000}"/>
    <cellStyle name="20% - Accent4 3 2 4 3 3 2" xfId="33470" xr:uid="{00000000-0005-0000-0000-0000B11F0000}"/>
    <cellStyle name="20% - Accent4 3 2 4 3 4" xfId="30336" xr:uid="{00000000-0005-0000-0000-0000B21F0000}"/>
    <cellStyle name="20% - Accent4 3 2 4 4" xfId="33145" xr:uid="{00000000-0005-0000-0000-0000B31F0000}"/>
    <cellStyle name="20% - Accent4 3 2 4 4 2" xfId="33140" xr:uid="{00000000-0005-0000-0000-0000B41F0000}"/>
    <cellStyle name="20% - Accent4 3 2 4 4 2 2" xfId="23282" xr:uid="{00000000-0005-0000-0000-0000B51F0000}"/>
    <cellStyle name="20% - Accent4 3 2 4 4 3" xfId="30064" xr:uid="{00000000-0005-0000-0000-0000B61F0000}"/>
    <cellStyle name="20% - Accent4 3 2 4 5" xfId="33132" xr:uid="{00000000-0005-0000-0000-0000B71F0000}"/>
    <cellStyle name="20% - Accent4 3 2 4 5 2" xfId="21032" xr:uid="{00000000-0005-0000-0000-0000B81F0000}"/>
    <cellStyle name="20% - Accent4 3 2 4 6" xfId="23278" xr:uid="{00000000-0005-0000-0000-0000B91F0000}"/>
    <cellStyle name="20% - Accent4 3 2 5" xfId="23276" xr:uid="{00000000-0005-0000-0000-0000BA1F0000}"/>
    <cellStyle name="20% - Accent4 3 2 5 2" xfId="17799" xr:uid="{00000000-0005-0000-0000-0000BB1F0000}"/>
    <cellStyle name="20% - Accent4 3 2 5 2 2" xfId="17795" xr:uid="{00000000-0005-0000-0000-0000BC1F0000}"/>
    <cellStyle name="20% - Accent4 3 2 5 2 2 2" xfId="22544" xr:uid="{00000000-0005-0000-0000-0000BD1F0000}"/>
    <cellStyle name="20% - Accent4 3 2 5 2 2 2 2" xfId="16366" xr:uid="{00000000-0005-0000-0000-0000BE1F0000}"/>
    <cellStyle name="20% - Accent4 3 2 5 2 2 3" xfId="22473" xr:uid="{00000000-0005-0000-0000-0000BF1F0000}"/>
    <cellStyle name="20% - Accent4 3 2 5 2 3" xfId="23330" xr:uid="{00000000-0005-0000-0000-0000C01F0000}"/>
    <cellStyle name="20% - Accent4 3 2 5 2 3 2" xfId="22356" xr:uid="{00000000-0005-0000-0000-0000C11F0000}"/>
    <cellStyle name="20% - Accent4 3 2 5 2 4" xfId="23275" xr:uid="{00000000-0005-0000-0000-0000C21F0000}"/>
    <cellStyle name="20% - Accent4 3 2 5 3" xfId="17791" xr:uid="{00000000-0005-0000-0000-0000C31F0000}"/>
    <cellStyle name="20% - Accent4 3 2 5 3 2" xfId="17787" xr:uid="{00000000-0005-0000-0000-0000C41F0000}"/>
    <cellStyle name="20% - Accent4 3 2 5 3 2 2" xfId="20270" xr:uid="{00000000-0005-0000-0000-0000C51F0000}"/>
    <cellStyle name="20% - Accent4 3 2 5 3 3" xfId="23269" xr:uid="{00000000-0005-0000-0000-0000C61F0000}"/>
    <cellStyle name="20% - Accent4 3 2 5 4" xfId="17784" xr:uid="{00000000-0005-0000-0000-0000C71F0000}"/>
    <cellStyle name="20% - Accent4 3 2 5 4 2" xfId="23266" xr:uid="{00000000-0005-0000-0000-0000C81F0000}"/>
    <cellStyle name="20% - Accent4 3 2 5 5" xfId="23494" xr:uid="{00000000-0005-0000-0000-0000C91F0000}"/>
    <cellStyle name="20% - Accent4 3 2 6" xfId="23263" xr:uid="{00000000-0005-0000-0000-0000CA1F0000}"/>
    <cellStyle name="20% - Accent4 3 2 6 2" xfId="21635" xr:uid="{00000000-0005-0000-0000-0000CB1F0000}"/>
    <cellStyle name="20% - Accent4 3 2 6 2 2" xfId="33110" xr:uid="{00000000-0005-0000-0000-0000CC1F0000}"/>
    <cellStyle name="20% - Accent4 3 2 6 2 2 2" xfId="24125" xr:uid="{00000000-0005-0000-0000-0000CD1F0000}"/>
    <cellStyle name="20% - Accent4 3 2 6 2 3" xfId="23262" xr:uid="{00000000-0005-0000-0000-0000CE1F0000}"/>
    <cellStyle name="20% - Accent4 3 2 6 3" xfId="17616" xr:uid="{00000000-0005-0000-0000-0000CF1F0000}"/>
    <cellStyle name="20% - Accent4 3 2 6 3 2" xfId="23258" xr:uid="{00000000-0005-0000-0000-0000D01F0000}"/>
    <cellStyle name="20% - Accent4 3 2 6 4" xfId="22574" xr:uid="{00000000-0005-0000-0000-0000D11F0000}"/>
    <cellStyle name="20% - Accent4 3 2 7" xfId="23256" xr:uid="{00000000-0005-0000-0000-0000D21F0000}"/>
    <cellStyle name="20% - Accent4 3 2 7 2" xfId="17507" xr:uid="{00000000-0005-0000-0000-0000D31F0000}"/>
    <cellStyle name="20% - Accent4 3 2 7 2 2" xfId="17503" xr:uid="{00000000-0005-0000-0000-0000D41F0000}"/>
    <cellStyle name="20% - Accent4 3 2 7 3" xfId="17501" xr:uid="{00000000-0005-0000-0000-0000D51F0000}"/>
    <cellStyle name="20% - Accent4 3 2 8" xfId="23255" xr:uid="{00000000-0005-0000-0000-0000D61F0000}"/>
    <cellStyle name="20% - Accent4 3 2 8 2" xfId="24129" xr:uid="{00000000-0005-0000-0000-0000D71F0000}"/>
    <cellStyle name="20% - Accent4 3 2 9" xfId="23253" xr:uid="{00000000-0005-0000-0000-0000D81F0000}"/>
    <cellStyle name="20% - Accent4 3 3" xfId="228" xr:uid="{00000000-0005-0000-0000-0000D91F0000}"/>
    <cellStyle name="20% - Accent4 3 3 10" xfId="23251" xr:uid="{00000000-0005-0000-0000-0000DA1F0000}"/>
    <cellStyle name="20% - Accent4 3 3 2" xfId="26237" xr:uid="{00000000-0005-0000-0000-0000DB1F0000}"/>
    <cellStyle name="20% - Accent4 3 3 2 2" xfId="23250" xr:uid="{00000000-0005-0000-0000-0000DC1F0000}"/>
    <cellStyle name="20% - Accent4 3 3 2 2 2" xfId="31062" xr:uid="{00000000-0005-0000-0000-0000DD1F0000}"/>
    <cellStyle name="20% - Accent4 3 3 2 2 2 2" xfId="27706" xr:uid="{00000000-0005-0000-0000-0000DE1F0000}"/>
    <cellStyle name="20% - Accent4 3 3 2 2 2 2 2" xfId="23248" xr:uid="{00000000-0005-0000-0000-0000DF1F0000}"/>
    <cellStyle name="20% - Accent4 3 3 2 2 2 2 2 2" xfId="34166" xr:uid="{00000000-0005-0000-0000-0000E01F0000}"/>
    <cellStyle name="20% - Accent4 3 3 2 2 2 2 2 2 2" xfId="19739" xr:uid="{00000000-0005-0000-0000-0000E11F0000}"/>
    <cellStyle name="20% - Accent4 3 3 2 2 2 2 2 3" xfId="23244" xr:uid="{00000000-0005-0000-0000-0000E21F0000}"/>
    <cellStyle name="20% - Accent4 3 3 2 2 2 2 3" xfId="23239" xr:uid="{00000000-0005-0000-0000-0000E31F0000}"/>
    <cellStyle name="20% - Accent4 3 3 2 2 2 2 3 2" xfId="23235" xr:uid="{00000000-0005-0000-0000-0000E41F0000}"/>
    <cellStyle name="20% - Accent4 3 3 2 2 2 2 4" xfId="31436" xr:uid="{00000000-0005-0000-0000-0000E51F0000}"/>
    <cellStyle name="20% - Accent4 3 3 2 2 2 3" xfId="23450" xr:uid="{00000000-0005-0000-0000-0000E61F0000}"/>
    <cellStyle name="20% - Accent4 3 3 2 2 2 3 2" xfId="23231" xr:uid="{00000000-0005-0000-0000-0000E71F0000}"/>
    <cellStyle name="20% - Accent4 3 3 2 2 2 3 2 2" xfId="23228" xr:uid="{00000000-0005-0000-0000-0000E81F0000}"/>
    <cellStyle name="20% - Accent4 3 3 2 2 2 3 3" xfId="21124" xr:uid="{00000000-0005-0000-0000-0000E91F0000}"/>
    <cellStyle name="20% - Accent4 3 3 2 2 2 4" xfId="23427" xr:uid="{00000000-0005-0000-0000-0000EA1F0000}"/>
    <cellStyle name="20% - Accent4 3 3 2 2 2 4 2" xfId="23030" xr:uid="{00000000-0005-0000-0000-0000EB1F0000}"/>
    <cellStyle name="20% - Accent4 3 3 2 2 2 5" xfId="23223" xr:uid="{00000000-0005-0000-0000-0000EC1F0000}"/>
    <cellStyle name="20% - Accent4 3 3 2 2 3" xfId="23219" xr:uid="{00000000-0005-0000-0000-0000ED1F0000}"/>
    <cellStyle name="20% - Accent4 3 3 2 2 3 2" xfId="23217" xr:uid="{00000000-0005-0000-0000-0000EE1F0000}"/>
    <cellStyle name="20% - Accent4 3 3 2 2 3 2 2" xfId="23215" xr:uid="{00000000-0005-0000-0000-0000EF1F0000}"/>
    <cellStyle name="20% - Accent4 3 3 2 2 3 2 2 2" xfId="23210" xr:uid="{00000000-0005-0000-0000-0000F01F0000}"/>
    <cellStyle name="20% - Accent4 3 3 2 2 3 2 3" xfId="23202" xr:uid="{00000000-0005-0000-0000-0000F11F0000}"/>
    <cellStyle name="20% - Accent4 3 3 2 2 3 3" xfId="33454" xr:uid="{00000000-0005-0000-0000-0000F21F0000}"/>
    <cellStyle name="20% - Accent4 3 3 2 2 3 3 2" xfId="23198" xr:uid="{00000000-0005-0000-0000-0000F31F0000}"/>
    <cellStyle name="20% - Accent4 3 3 2 2 3 4" xfId="23196" xr:uid="{00000000-0005-0000-0000-0000F41F0000}"/>
    <cellStyle name="20% - Accent4 3 3 2 2 4" xfId="6225" xr:uid="{00000000-0005-0000-0000-0000F51F0000}"/>
    <cellStyle name="20% - Accent4 3 3 2 2 4 2" xfId="23193" xr:uid="{00000000-0005-0000-0000-0000F61F0000}"/>
    <cellStyle name="20% - Accent4 3 3 2 2 4 2 2" xfId="23184" xr:uid="{00000000-0005-0000-0000-0000F71F0000}"/>
    <cellStyle name="20% - Accent4 3 3 2 2 4 3" xfId="8976" xr:uid="{00000000-0005-0000-0000-0000F81F0000}"/>
    <cellStyle name="20% - Accent4 3 3 2 2 5" xfId="30449" xr:uid="{00000000-0005-0000-0000-0000F91F0000}"/>
    <cellStyle name="20% - Accent4 3 3 2 2 5 2" xfId="31626" xr:uid="{00000000-0005-0000-0000-0000FA1F0000}"/>
    <cellStyle name="20% - Accent4 3 3 2 2 6" xfId="34000" xr:uid="{00000000-0005-0000-0000-0000FB1F0000}"/>
    <cellStyle name="20% - Accent4 3 3 2 3" xfId="31467" xr:uid="{00000000-0005-0000-0000-0000FC1F0000}"/>
    <cellStyle name="20% - Accent4 3 3 2 3 2" xfId="31196" xr:uid="{00000000-0005-0000-0000-0000FD1F0000}"/>
    <cellStyle name="20% - Accent4 3 3 2 3 2 2" xfId="26324" xr:uid="{00000000-0005-0000-0000-0000FE1F0000}"/>
    <cellStyle name="20% - Accent4 3 3 2 3 2 2 2" xfId="20766" xr:uid="{00000000-0005-0000-0000-0000FF1F0000}"/>
    <cellStyle name="20% - Accent4 3 3 2 3 2 2 2 2" xfId="32813" xr:uid="{00000000-0005-0000-0000-000000200000}"/>
    <cellStyle name="20% - Accent4 3 3 2 3 2 2 3" xfId="20655" xr:uid="{00000000-0005-0000-0000-000001200000}"/>
    <cellStyle name="20% - Accent4 3 3 2 3 2 3" xfId="12678" xr:uid="{00000000-0005-0000-0000-000002200000}"/>
    <cellStyle name="20% - Accent4 3 3 2 3 2 3 2" xfId="20456" xr:uid="{00000000-0005-0000-0000-000003200000}"/>
    <cellStyle name="20% - Accent4 3 3 2 3 2 4" xfId="12675" xr:uid="{00000000-0005-0000-0000-000004200000}"/>
    <cellStyle name="20% - Accent4 3 3 2 3 3" xfId="31454" xr:uid="{00000000-0005-0000-0000-000005200000}"/>
    <cellStyle name="20% - Accent4 3 3 2 3 3 2" xfId="23175" xr:uid="{00000000-0005-0000-0000-000006200000}"/>
    <cellStyle name="20% - Accent4 3 3 2 3 3 2 2" xfId="19145" xr:uid="{00000000-0005-0000-0000-000007200000}"/>
    <cellStyle name="20% - Accent4 3 3 2 3 3 3" xfId="23172" xr:uid="{00000000-0005-0000-0000-000008200000}"/>
    <cellStyle name="20% - Accent4 3 3 2 3 4" xfId="30028" xr:uid="{00000000-0005-0000-0000-000009200000}"/>
    <cellStyle name="20% - Accent4 3 3 2 3 4 2" xfId="23170" xr:uid="{00000000-0005-0000-0000-00000A200000}"/>
    <cellStyle name="20% - Accent4 3 3 2 3 5" xfId="27352" xr:uid="{00000000-0005-0000-0000-00000B200000}"/>
    <cellStyle name="20% - Accent4 3 3 2 4" xfId="15770" xr:uid="{00000000-0005-0000-0000-00000C200000}"/>
    <cellStyle name="20% - Accent4 3 3 2 4 2" xfId="25354" xr:uid="{00000000-0005-0000-0000-00000D200000}"/>
    <cellStyle name="20% - Accent4 3 3 2 4 2 2" xfId="23167" xr:uid="{00000000-0005-0000-0000-00000E200000}"/>
    <cellStyle name="20% - Accent4 3 3 2 4 2 2 2" xfId="23166" xr:uid="{00000000-0005-0000-0000-00000F200000}"/>
    <cellStyle name="20% - Accent4 3 3 2 4 2 3" xfId="12648" xr:uid="{00000000-0005-0000-0000-000010200000}"/>
    <cellStyle name="20% - Accent4 3 3 2 4 3" xfId="29434" xr:uid="{00000000-0005-0000-0000-000011200000}"/>
    <cellStyle name="20% - Accent4 3 3 2 4 3 2" xfId="23162" xr:uid="{00000000-0005-0000-0000-000012200000}"/>
    <cellStyle name="20% - Accent4 3 3 2 4 4" xfId="23160" xr:uid="{00000000-0005-0000-0000-000013200000}"/>
    <cellStyle name="20% - Accent4 3 3 2 5" xfId="31438" xr:uid="{00000000-0005-0000-0000-000014200000}"/>
    <cellStyle name="20% - Accent4 3 3 2 5 2" xfId="33266" xr:uid="{00000000-0005-0000-0000-000015200000}"/>
    <cellStyle name="20% - Accent4 3 3 2 5 2 2" xfId="23158" xr:uid="{00000000-0005-0000-0000-000016200000}"/>
    <cellStyle name="20% - Accent4 3 3 2 5 3" xfId="23153" xr:uid="{00000000-0005-0000-0000-000017200000}"/>
    <cellStyle name="20% - Accent4 3 3 2 6" xfId="33219" xr:uid="{00000000-0005-0000-0000-000018200000}"/>
    <cellStyle name="20% - Accent4 3 3 2 6 2" xfId="11597" xr:uid="{00000000-0005-0000-0000-000019200000}"/>
    <cellStyle name="20% - Accent4 3 3 2 7" xfId="23149" xr:uid="{00000000-0005-0000-0000-00001A200000}"/>
    <cellStyle name="20% - Accent4 3 3 3" xfId="30999" xr:uid="{00000000-0005-0000-0000-00001B200000}"/>
    <cellStyle name="20% - Accent4 3 3 3 2" xfId="23147" xr:uid="{00000000-0005-0000-0000-00001C200000}"/>
    <cellStyle name="20% - Accent4 3 3 3 2 2" xfId="18739" xr:uid="{00000000-0005-0000-0000-00001D200000}"/>
    <cellStyle name="20% - Accent4 3 3 3 2 2 2" xfId="23144" xr:uid="{00000000-0005-0000-0000-00001E200000}"/>
    <cellStyle name="20% - Accent4 3 3 3 2 2 2 2" xfId="19523" xr:uid="{00000000-0005-0000-0000-00001F200000}"/>
    <cellStyle name="20% - Accent4 3 3 3 2 2 2 2 2" xfId="33577" xr:uid="{00000000-0005-0000-0000-000020200000}"/>
    <cellStyle name="20% - Accent4 3 3 3 2 2 2 3" xfId="16183" xr:uid="{00000000-0005-0000-0000-000021200000}"/>
    <cellStyle name="20% - Accent4 3 3 3 2 2 3" xfId="23145" xr:uid="{00000000-0005-0000-0000-000022200000}"/>
    <cellStyle name="20% - Accent4 3 3 3 2 2 3 2" xfId="16169" xr:uid="{00000000-0005-0000-0000-000023200000}"/>
    <cellStyle name="20% - Accent4 3 3 3 2 2 4" xfId="23142" xr:uid="{00000000-0005-0000-0000-000024200000}"/>
    <cellStyle name="20% - Accent4 3 3 3 2 3" xfId="18735" xr:uid="{00000000-0005-0000-0000-000025200000}"/>
    <cellStyle name="20% - Accent4 3 3 3 2 3 2" xfId="23140" xr:uid="{00000000-0005-0000-0000-000026200000}"/>
    <cellStyle name="20% - Accent4 3 3 3 2 3 2 2" xfId="16749" xr:uid="{00000000-0005-0000-0000-000027200000}"/>
    <cellStyle name="20% - Accent4 3 3 3 2 3 3" xfId="23136" xr:uid="{00000000-0005-0000-0000-000028200000}"/>
    <cellStyle name="20% - Accent4 3 3 3 2 4" xfId="18732" xr:uid="{00000000-0005-0000-0000-000029200000}"/>
    <cellStyle name="20% - Accent4 3 3 3 2 4 2" xfId="31079" xr:uid="{00000000-0005-0000-0000-00002A200000}"/>
    <cellStyle name="20% - Accent4 3 3 3 2 5" xfId="30419" xr:uid="{00000000-0005-0000-0000-00002B200000}"/>
    <cellStyle name="20% - Accent4 3 3 3 3" xfId="33261" xr:uid="{00000000-0005-0000-0000-00002C200000}"/>
    <cellStyle name="20% - Accent4 3 3 3 3 2" xfId="21827" xr:uid="{00000000-0005-0000-0000-00002D200000}"/>
    <cellStyle name="20% - Accent4 3 3 3 3 2 2" xfId="23131" xr:uid="{00000000-0005-0000-0000-00002E200000}"/>
    <cellStyle name="20% - Accent4 3 3 3 3 2 2 2" xfId="16100" xr:uid="{00000000-0005-0000-0000-00002F200000}"/>
    <cellStyle name="20% - Accent4 3 3 3 3 2 3" xfId="12609" xr:uid="{00000000-0005-0000-0000-000030200000}"/>
    <cellStyle name="20% - Accent4 3 3 3 3 3" xfId="21819" xr:uid="{00000000-0005-0000-0000-000031200000}"/>
    <cellStyle name="20% - Accent4 3 3 3 3 3 2" xfId="23127" xr:uid="{00000000-0005-0000-0000-000032200000}"/>
    <cellStyle name="20% - Accent4 3 3 3 3 4" xfId="23124" xr:uid="{00000000-0005-0000-0000-000033200000}"/>
    <cellStyle name="20% - Accent4 3 3 3 4" xfId="33382" xr:uid="{00000000-0005-0000-0000-000034200000}"/>
    <cellStyle name="20% - Accent4 3 3 3 4 2" xfId="21777" xr:uid="{00000000-0005-0000-0000-000035200000}"/>
    <cellStyle name="20% - Accent4 3 3 3 4 2 2" xfId="23123" xr:uid="{00000000-0005-0000-0000-000036200000}"/>
    <cellStyle name="20% - Accent4 3 3 3 4 3" xfId="23122" xr:uid="{00000000-0005-0000-0000-000037200000}"/>
    <cellStyle name="20% - Accent4 3 3 3 5" xfId="33232" xr:uid="{00000000-0005-0000-0000-000038200000}"/>
    <cellStyle name="20% - Accent4 3 3 3 5 2" xfId="21013" xr:uid="{00000000-0005-0000-0000-000039200000}"/>
    <cellStyle name="20% - Accent4 3 3 3 6" xfId="23121" xr:uid="{00000000-0005-0000-0000-00003A200000}"/>
    <cellStyle name="20% - Accent4 3 3 4" xfId="32424" xr:uid="{00000000-0005-0000-0000-00003B200000}"/>
    <cellStyle name="20% - Accent4 3 3 4 2" xfId="32489" xr:uid="{00000000-0005-0000-0000-00003C200000}"/>
    <cellStyle name="20% - Accent4 3 3 4 2 2" xfId="18599" xr:uid="{00000000-0005-0000-0000-00003D200000}"/>
    <cellStyle name="20% - Accent4 3 3 4 2 2 2" xfId="28023" xr:uid="{00000000-0005-0000-0000-00003E200000}"/>
    <cellStyle name="20% - Accent4 3 3 4 2 2 2 2" xfId="23119" xr:uid="{00000000-0005-0000-0000-00003F200000}"/>
    <cellStyle name="20% - Accent4 3 3 4 2 2 3" xfId="23031" xr:uid="{00000000-0005-0000-0000-000040200000}"/>
    <cellStyle name="20% - Accent4 3 3 4 2 3" xfId="18596" xr:uid="{00000000-0005-0000-0000-000041200000}"/>
    <cellStyle name="20% - Accent4 3 3 4 2 3 2" xfId="23113" xr:uid="{00000000-0005-0000-0000-000042200000}"/>
    <cellStyle name="20% - Accent4 3 3 4 2 4" xfId="23111" xr:uid="{00000000-0005-0000-0000-000043200000}"/>
    <cellStyle name="20% - Accent4 3 3 4 3" xfId="32446" xr:uid="{00000000-0005-0000-0000-000044200000}"/>
    <cellStyle name="20% - Accent4 3 3 4 3 2" xfId="21683" xr:uid="{00000000-0005-0000-0000-000045200000}"/>
    <cellStyle name="20% - Accent4 3 3 4 3 2 2" xfId="23110" xr:uid="{00000000-0005-0000-0000-000046200000}"/>
    <cellStyle name="20% - Accent4 3 3 4 3 3" xfId="23109" xr:uid="{00000000-0005-0000-0000-000047200000}"/>
    <cellStyle name="20% - Accent4 3 3 4 4" xfId="33030" xr:uid="{00000000-0005-0000-0000-000048200000}"/>
    <cellStyle name="20% - Accent4 3 3 4 4 2" xfId="14810" xr:uid="{00000000-0005-0000-0000-000049200000}"/>
    <cellStyle name="20% - Accent4 3 3 4 5" xfId="23102" xr:uid="{00000000-0005-0000-0000-00004A200000}"/>
    <cellStyle name="20% - Accent4 3 3 5" xfId="23101" xr:uid="{00000000-0005-0000-0000-00004B200000}"/>
    <cellStyle name="20% - Accent4 3 3 5 2" xfId="24254" xr:uid="{00000000-0005-0000-0000-00004C200000}"/>
    <cellStyle name="20% - Accent4 3 3 5 2 2" xfId="18513" xr:uid="{00000000-0005-0000-0000-00004D200000}"/>
    <cellStyle name="20% - Accent4 3 3 5 2 2 2" xfId="23969" xr:uid="{00000000-0005-0000-0000-00004E200000}"/>
    <cellStyle name="20% - Accent4 3 3 5 2 3" xfId="30220" xr:uid="{00000000-0005-0000-0000-00004F200000}"/>
    <cellStyle name="20% - Accent4 3 3 5 3" xfId="24248" xr:uid="{00000000-0005-0000-0000-000050200000}"/>
    <cellStyle name="20% - Accent4 3 3 5 3 2" xfId="23100" xr:uid="{00000000-0005-0000-0000-000051200000}"/>
    <cellStyle name="20% - Accent4 3 3 5 4" xfId="23095" xr:uid="{00000000-0005-0000-0000-000052200000}"/>
    <cellStyle name="20% - Accent4 3 3 6" xfId="32503" xr:uid="{00000000-0005-0000-0000-000053200000}"/>
    <cellStyle name="20% - Accent4 3 3 6 2" xfId="24243" xr:uid="{00000000-0005-0000-0000-000054200000}"/>
    <cellStyle name="20% - Accent4 3 3 6 2 2" xfId="23090" xr:uid="{00000000-0005-0000-0000-000055200000}"/>
    <cellStyle name="20% - Accent4 3 3 6 3" xfId="23089" xr:uid="{00000000-0005-0000-0000-000056200000}"/>
    <cellStyle name="20% - Accent4 3 3 7" xfId="23087" xr:uid="{00000000-0005-0000-0000-000057200000}"/>
    <cellStyle name="20% - Accent4 3 3 7 2" xfId="23084" xr:uid="{00000000-0005-0000-0000-000058200000}"/>
    <cellStyle name="20% - Accent4 3 3 8" xfId="23280" xr:uid="{00000000-0005-0000-0000-000059200000}"/>
    <cellStyle name="20% - Accent4 3 3 9" xfId="34554" xr:uid="{00000000-0005-0000-0000-00005A200000}"/>
    <cellStyle name="20% - Accent4 3 4" xfId="23081" xr:uid="{00000000-0005-0000-0000-00005B200000}"/>
    <cellStyle name="20% - Accent4 3 4 2" xfId="20007" xr:uid="{00000000-0005-0000-0000-00005C200000}"/>
    <cellStyle name="20% - Accent4 3 4 2 2" xfId="23080" xr:uid="{00000000-0005-0000-0000-00005D200000}"/>
    <cellStyle name="20% - Accent4 3 4 2 2 2" xfId="23079" xr:uid="{00000000-0005-0000-0000-00005E200000}"/>
    <cellStyle name="20% - Accent4 3 4 2 2 2 2" xfId="30984" xr:uid="{00000000-0005-0000-0000-00005F200000}"/>
    <cellStyle name="20% - Accent4 3 4 2 2 2 2 2" xfId="23075" xr:uid="{00000000-0005-0000-0000-000060200000}"/>
    <cellStyle name="20% - Accent4 3 4 2 2 2 2 2 2" xfId="30647" xr:uid="{00000000-0005-0000-0000-000061200000}"/>
    <cellStyle name="20% - Accent4 3 4 2 2 2 2 3" xfId="23072" xr:uid="{00000000-0005-0000-0000-000062200000}"/>
    <cellStyle name="20% - Accent4 3 4 2 2 2 3" xfId="22829" xr:uid="{00000000-0005-0000-0000-000063200000}"/>
    <cellStyle name="20% - Accent4 3 4 2 2 2 3 2" xfId="23069" xr:uid="{00000000-0005-0000-0000-000064200000}"/>
    <cellStyle name="20% - Accent4 3 4 2 2 2 4" xfId="19740" xr:uid="{00000000-0005-0000-0000-000065200000}"/>
    <cellStyle name="20% - Accent4 3 4 2 2 3" xfId="21126" xr:uid="{00000000-0005-0000-0000-000066200000}"/>
    <cellStyle name="20% - Accent4 3 4 2 2 3 2" xfId="29806" xr:uid="{00000000-0005-0000-0000-000067200000}"/>
    <cellStyle name="20% - Accent4 3 4 2 2 3 2 2" xfId="23066" xr:uid="{00000000-0005-0000-0000-000068200000}"/>
    <cellStyle name="20% - Accent4 3 4 2 2 3 3" xfId="26401" xr:uid="{00000000-0005-0000-0000-000069200000}"/>
    <cellStyle name="20% - Accent4 3 4 2 2 4" xfId="23064" xr:uid="{00000000-0005-0000-0000-00006A200000}"/>
    <cellStyle name="20% - Accent4 3 4 2 2 4 2" xfId="23060" xr:uid="{00000000-0005-0000-0000-00006B200000}"/>
    <cellStyle name="20% - Accent4 3 4 2 2 5" xfId="29941" xr:uid="{00000000-0005-0000-0000-00006C200000}"/>
    <cellStyle name="20% - Accent4 3 4 2 3" xfId="18471" xr:uid="{00000000-0005-0000-0000-00006D200000}"/>
    <cellStyle name="20% - Accent4 3 4 2 3 2" xfId="31238" xr:uid="{00000000-0005-0000-0000-00006E200000}"/>
    <cellStyle name="20% - Accent4 3 4 2 3 2 2" xfId="23052" xr:uid="{00000000-0005-0000-0000-00006F200000}"/>
    <cellStyle name="20% - Accent4 3 4 2 3 2 2 2" xfId="18563" xr:uid="{00000000-0005-0000-0000-000070200000}"/>
    <cellStyle name="20% - Accent4 3 4 2 3 2 3" xfId="23049" xr:uid="{00000000-0005-0000-0000-000071200000}"/>
    <cellStyle name="20% - Accent4 3 4 2 3 3" xfId="32034" xr:uid="{00000000-0005-0000-0000-000072200000}"/>
    <cellStyle name="20% - Accent4 3 4 2 3 3 2" xfId="23045" xr:uid="{00000000-0005-0000-0000-000073200000}"/>
    <cellStyle name="20% - Accent4 3 4 2 3 4" xfId="23041" xr:uid="{00000000-0005-0000-0000-000074200000}"/>
    <cellStyle name="20% - Accent4 3 4 2 4" xfId="24531" xr:uid="{00000000-0005-0000-0000-000075200000}"/>
    <cellStyle name="20% - Accent4 3 4 2 4 2" xfId="31513" xr:uid="{00000000-0005-0000-0000-000076200000}"/>
    <cellStyle name="20% - Accent4 3 4 2 4 2 2" xfId="23039" xr:uid="{00000000-0005-0000-0000-000077200000}"/>
    <cellStyle name="20% - Accent4 3 4 2 4 3" xfId="17746" xr:uid="{00000000-0005-0000-0000-000078200000}"/>
    <cellStyle name="20% - Accent4 3 4 2 5" xfId="31509" xr:uid="{00000000-0005-0000-0000-000079200000}"/>
    <cellStyle name="20% - Accent4 3 4 2 5 2" xfId="23036" xr:uid="{00000000-0005-0000-0000-00007A200000}"/>
    <cellStyle name="20% - Accent4 3 4 2 6" xfId="19882" xr:uid="{00000000-0005-0000-0000-00007B200000}"/>
    <cellStyle name="20% - Accent4 3 4 3" xfId="26020" xr:uid="{00000000-0005-0000-0000-00007C200000}"/>
    <cellStyle name="20% - Accent4 3 4 3 2" xfId="23035" xr:uid="{00000000-0005-0000-0000-00007D200000}"/>
    <cellStyle name="20% - Accent4 3 4 3 2 2" xfId="23034" xr:uid="{00000000-0005-0000-0000-00007E200000}"/>
    <cellStyle name="20% - Accent4 3 4 3 2 2 2" xfId="23027" xr:uid="{00000000-0005-0000-0000-00007F200000}"/>
    <cellStyle name="20% - Accent4 3 4 3 2 2 2 2" xfId="15872" xr:uid="{00000000-0005-0000-0000-000080200000}"/>
    <cellStyle name="20% - Accent4 3 4 3 2 2 3" xfId="22740" xr:uid="{00000000-0005-0000-0000-000081200000}"/>
    <cellStyle name="20% - Accent4 3 4 3 2 3" xfId="16916" xr:uid="{00000000-0005-0000-0000-000082200000}"/>
    <cellStyle name="20% - Accent4 3 4 3 2 3 2" xfId="23016" xr:uid="{00000000-0005-0000-0000-000083200000}"/>
    <cellStyle name="20% - Accent4 3 4 3 2 4" xfId="23446" xr:uid="{00000000-0005-0000-0000-000084200000}"/>
    <cellStyle name="20% - Accent4 3 4 3 3" xfId="18464" xr:uid="{00000000-0005-0000-0000-000085200000}"/>
    <cellStyle name="20% - Accent4 3 4 3 3 2" xfId="23406" xr:uid="{00000000-0005-0000-0000-000086200000}"/>
    <cellStyle name="20% - Accent4 3 4 3 3 2 2" xfId="23012" xr:uid="{00000000-0005-0000-0000-000087200000}"/>
    <cellStyle name="20% - Accent4 3 4 3 3 3" xfId="7704" xr:uid="{00000000-0005-0000-0000-000088200000}"/>
    <cellStyle name="20% - Accent4 3 4 3 4" xfId="33200" xr:uid="{00000000-0005-0000-0000-000089200000}"/>
    <cellStyle name="20% - Accent4 3 4 3 4 2" xfId="23009" xr:uid="{00000000-0005-0000-0000-00008A200000}"/>
    <cellStyle name="20% - Accent4 3 4 3 5" xfId="23006" xr:uid="{00000000-0005-0000-0000-00008B200000}"/>
    <cellStyle name="20% - Accent4 3 4 4" xfId="11497" xr:uid="{00000000-0005-0000-0000-00008C200000}"/>
    <cellStyle name="20% - Accent4 3 4 4 2" xfId="21836" xr:uid="{00000000-0005-0000-0000-00008D200000}"/>
    <cellStyle name="20% - Accent4 3 4 4 2 2" xfId="23388" xr:uid="{00000000-0005-0000-0000-00008E200000}"/>
    <cellStyle name="20% - Accent4 3 4 4 2 2 2" xfId="22226" xr:uid="{00000000-0005-0000-0000-00008F200000}"/>
    <cellStyle name="20% - Accent4 3 4 4 2 3" xfId="22751" xr:uid="{00000000-0005-0000-0000-000090200000}"/>
    <cellStyle name="20% - Accent4 3 4 4 3" xfId="21831" xr:uid="{00000000-0005-0000-0000-000091200000}"/>
    <cellStyle name="20% - Accent4 3 4 4 3 2" xfId="22996" xr:uid="{00000000-0005-0000-0000-000092200000}"/>
    <cellStyle name="20% - Accent4 3 4 4 4" xfId="22991" xr:uid="{00000000-0005-0000-0000-000093200000}"/>
    <cellStyle name="20% - Accent4 3 4 5" xfId="22986" xr:uid="{00000000-0005-0000-0000-000094200000}"/>
    <cellStyle name="20% - Accent4 3 4 5 2" xfId="23839" xr:uid="{00000000-0005-0000-0000-000095200000}"/>
    <cellStyle name="20% - Accent4 3 4 5 2 2" xfId="22984" xr:uid="{00000000-0005-0000-0000-000096200000}"/>
    <cellStyle name="20% - Accent4 3 4 5 3" xfId="22978" xr:uid="{00000000-0005-0000-0000-000097200000}"/>
    <cellStyle name="20% - Accent4 3 4 6" xfId="16805" xr:uid="{00000000-0005-0000-0000-000098200000}"/>
    <cellStyle name="20% - Accent4 3 4 6 2" xfId="22974" xr:uid="{00000000-0005-0000-0000-000099200000}"/>
    <cellStyle name="20% - Accent4 3 4 7" xfId="6678" xr:uid="{00000000-0005-0000-0000-00009A200000}"/>
    <cellStyle name="20% - Accent4 3 4 8" xfId="34776" xr:uid="{00000000-0005-0000-0000-00009B200000}"/>
    <cellStyle name="20% - Accent4 3 5" xfId="22967" xr:uid="{00000000-0005-0000-0000-00009C200000}"/>
    <cellStyle name="20% - Accent4 3 5 2" xfId="8943" xr:uid="{00000000-0005-0000-0000-00009D200000}"/>
    <cellStyle name="20% - Accent4 3 5 2 2" xfId="12158" xr:uid="{00000000-0005-0000-0000-00009E200000}"/>
    <cellStyle name="20% - Accent4 3 5 2 2 2" xfId="26920" xr:uid="{00000000-0005-0000-0000-00009F200000}"/>
    <cellStyle name="20% - Accent4 3 5 2 2 2 2" xfId="25696" xr:uid="{00000000-0005-0000-0000-0000A0200000}"/>
    <cellStyle name="20% - Accent4 3 5 2 2 2 2 2" xfId="8417" xr:uid="{00000000-0005-0000-0000-0000A1200000}"/>
    <cellStyle name="20% - Accent4 3 5 2 2 2 3" xfId="25691" xr:uid="{00000000-0005-0000-0000-0000A2200000}"/>
    <cellStyle name="20% - Accent4 3 5 2 2 3" xfId="31617" xr:uid="{00000000-0005-0000-0000-0000A3200000}"/>
    <cellStyle name="20% - Accent4 3 5 2 2 3 2" xfId="25686" xr:uid="{00000000-0005-0000-0000-0000A4200000}"/>
    <cellStyle name="20% - Accent4 3 5 2 2 4" xfId="25682" xr:uid="{00000000-0005-0000-0000-0000A5200000}"/>
    <cellStyle name="20% - Accent4 3 5 2 3" xfId="12154" xr:uid="{00000000-0005-0000-0000-0000A6200000}"/>
    <cellStyle name="20% - Accent4 3 5 2 3 2" xfId="25674" xr:uid="{00000000-0005-0000-0000-0000A7200000}"/>
    <cellStyle name="20% - Accent4 3 5 2 3 2 2" xfId="25670" xr:uid="{00000000-0005-0000-0000-0000A8200000}"/>
    <cellStyle name="20% - Accent4 3 5 2 3 3" xfId="25668" xr:uid="{00000000-0005-0000-0000-0000A9200000}"/>
    <cellStyle name="20% - Accent4 3 5 2 4" xfId="31422" xr:uid="{00000000-0005-0000-0000-0000AA200000}"/>
    <cellStyle name="20% - Accent4 3 5 2 4 2" xfId="25659" xr:uid="{00000000-0005-0000-0000-0000AB200000}"/>
    <cellStyle name="20% - Accent4 3 5 2 5" xfId="33576" xr:uid="{00000000-0005-0000-0000-0000AC200000}"/>
    <cellStyle name="20% - Accent4 3 5 3" xfId="8940" xr:uid="{00000000-0005-0000-0000-0000AD200000}"/>
    <cellStyle name="20% - Accent4 3 5 3 2" xfId="12150" xr:uid="{00000000-0005-0000-0000-0000AE200000}"/>
    <cellStyle name="20% - Accent4 3 5 3 2 2" xfId="25653" xr:uid="{00000000-0005-0000-0000-0000AF200000}"/>
    <cellStyle name="20% - Accent4 3 5 3 2 2 2" xfId="25646" xr:uid="{00000000-0005-0000-0000-0000B0200000}"/>
    <cellStyle name="20% - Accent4 3 5 3 2 3" xfId="25642" xr:uid="{00000000-0005-0000-0000-0000B1200000}"/>
    <cellStyle name="20% - Accent4 3 5 3 3" xfId="20346" xr:uid="{00000000-0005-0000-0000-0000B2200000}"/>
    <cellStyle name="20% - Accent4 3 5 3 3 2" xfId="25627" xr:uid="{00000000-0005-0000-0000-0000B3200000}"/>
    <cellStyle name="20% - Accent4 3 5 3 4" xfId="17911" xr:uid="{00000000-0005-0000-0000-0000B4200000}"/>
    <cellStyle name="20% - Accent4 3 5 4" xfId="22960" xr:uid="{00000000-0005-0000-0000-0000B5200000}"/>
    <cellStyle name="20% - Accent4 3 5 4 2" xfId="16009" xr:uid="{00000000-0005-0000-0000-0000B6200000}"/>
    <cellStyle name="20% - Accent4 3 5 4 2 2" xfId="28648" xr:uid="{00000000-0005-0000-0000-0000B7200000}"/>
    <cellStyle name="20% - Accent4 3 5 4 3" xfId="18829" xr:uid="{00000000-0005-0000-0000-0000B8200000}"/>
    <cellStyle name="20% - Accent4 3 5 5" xfId="22959" xr:uid="{00000000-0005-0000-0000-0000B9200000}"/>
    <cellStyle name="20% - Accent4 3 5 5 2" xfId="18824" xr:uid="{00000000-0005-0000-0000-0000BA200000}"/>
    <cellStyle name="20% - Accent4 3 5 6" xfId="6652" xr:uid="{00000000-0005-0000-0000-0000BB200000}"/>
    <cellStyle name="20% - Accent4 3 5 7" xfId="34969" xr:uid="{00000000-0005-0000-0000-0000BC200000}"/>
    <cellStyle name="20% - Accent4 3 6" xfId="22949" xr:uid="{00000000-0005-0000-0000-0000BD200000}"/>
    <cellStyle name="20% - Accent4 3 6 2" xfId="8936" xr:uid="{00000000-0005-0000-0000-0000BE200000}"/>
    <cellStyle name="20% - Accent4 3 6 2 2" xfId="10359" xr:uid="{00000000-0005-0000-0000-0000BF200000}"/>
    <cellStyle name="20% - Accent4 3 6 2 2 2" xfId="25555" xr:uid="{00000000-0005-0000-0000-0000C0200000}"/>
    <cellStyle name="20% - Accent4 3 6 2 2 2 2" xfId="25548" xr:uid="{00000000-0005-0000-0000-0000C1200000}"/>
    <cellStyle name="20% - Accent4 3 6 2 2 3" xfId="25546" xr:uid="{00000000-0005-0000-0000-0000C2200000}"/>
    <cellStyle name="20% - Accent4 3 6 2 3" xfId="31380" xr:uid="{00000000-0005-0000-0000-0000C3200000}"/>
    <cellStyle name="20% - Accent4 3 6 2 3 2" xfId="25529" xr:uid="{00000000-0005-0000-0000-0000C4200000}"/>
    <cellStyle name="20% - Accent4 3 6 2 4" xfId="27581" xr:uid="{00000000-0005-0000-0000-0000C5200000}"/>
    <cellStyle name="20% - Accent4 3 6 3" xfId="29719" xr:uid="{00000000-0005-0000-0000-0000C6200000}"/>
    <cellStyle name="20% - Accent4 3 6 3 2" xfId="22943" xr:uid="{00000000-0005-0000-0000-0000C7200000}"/>
    <cellStyle name="20% - Accent4 3 6 3 2 2" xfId="27416" xr:uid="{00000000-0005-0000-0000-0000C8200000}"/>
    <cellStyle name="20% - Accent4 3 6 3 3" xfId="22939" xr:uid="{00000000-0005-0000-0000-0000C9200000}"/>
    <cellStyle name="20% - Accent4 3 6 4" xfId="29715" xr:uid="{00000000-0005-0000-0000-0000CA200000}"/>
    <cellStyle name="20% - Accent4 3 6 4 2" xfId="22937" xr:uid="{00000000-0005-0000-0000-0000CB200000}"/>
    <cellStyle name="20% - Accent4 3 6 5" xfId="29710" xr:uid="{00000000-0005-0000-0000-0000CC200000}"/>
    <cellStyle name="20% - Accent4 3 6 6" xfId="35174" xr:uid="{00000000-0005-0000-0000-0000CD200000}"/>
    <cellStyle name="20% - Accent4 3 7" xfId="22934" xr:uid="{00000000-0005-0000-0000-0000CE200000}"/>
    <cellStyle name="20% - Accent4 3 7 2" xfId="22930" xr:uid="{00000000-0005-0000-0000-0000CF200000}"/>
    <cellStyle name="20% - Accent4 3 7 2 2" xfId="22926" xr:uid="{00000000-0005-0000-0000-0000D0200000}"/>
    <cellStyle name="20% - Accent4 3 7 2 2 2" xfId="25462" xr:uid="{00000000-0005-0000-0000-0000D1200000}"/>
    <cellStyle name="20% - Accent4 3 7 2 3" xfId="22923" xr:uid="{00000000-0005-0000-0000-0000D2200000}"/>
    <cellStyle name="20% - Accent4 3 7 3" xfId="29701" xr:uid="{00000000-0005-0000-0000-0000D3200000}"/>
    <cellStyle name="20% - Accent4 3 7 3 2" xfId="27943" xr:uid="{00000000-0005-0000-0000-0000D4200000}"/>
    <cellStyle name="20% - Accent4 3 7 4" xfId="29693" xr:uid="{00000000-0005-0000-0000-0000D5200000}"/>
    <cellStyle name="20% - Accent4 3 7 5" xfId="35403" xr:uid="{00000000-0005-0000-0000-0000D6200000}"/>
    <cellStyle name="20% - Accent4 3 8" xfId="22921" xr:uid="{00000000-0005-0000-0000-0000D7200000}"/>
    <cellStyle name="20% - Accent4 3 8 2" xfId="22916" xr:uid="{00000000-0005-0000-0000-0000D8200000}"/>
    <cellStyle name="20% - Accent4 3 8 2 2" xfId="22912" xr:uid="{00000000-0005-0000-0000-0000D9200000}"/>
    <cellStyle name="20% - Accent4 3 8 3" xfId="29683" xr:uid="{00000000-0005-0000-0000-0000DA200000}"/>
    <cellStyle name="20% - Accent4 3 8 4" xfId="36275" xr:uid="{00000000-0005-0000-0000-0000DB200000}"/>
    <cellStyle name="20% - Accent4 3 9" xfId="27618" xr:uid="{00000000-0005-0000-0000-0000DC200000}"/>
    <cellStyle name="20% - Accent4 3 9 2" xfId="25054" xr:uid="{00000000-0005-0000-0000-0000DD200000}"/>
    <cellStyle name="20% - Accent4 3 9 3" xfId="36561" xr:uid="{00000000-0005-0000-0000-0000DE200000}"/>
    <cellStyle name="20% - Accent4 30" xfId="35900" xr:uid="{00000000-0005-0000-0000-0000DF200000}"/>
    <cellStyle name="20% - Accent4 30 2" xfId="37072" xr:uid="{00000000-0005-0000-0000-0000E0200000}"/>
    <cellStyle name="20% - Accent4 30 3" xfId="37967" xr:uid="{00000000-0005-0000-0000-0000E1200000}"/>
    <cellStyle name="20% - Accent4 31" xfId="35920" xr:uid="{00000000-0005-0000-0000-0000E2200000}"/>
    <cellStyle name="20% - Accent4 31 2" xfId="37091" xr:uid="{00000000-0005-0000-0000-0000E3200000}"/>
    <cellStyle name="20% - Accent4 31 3" xfId="37987" xr:uid="{00000000-0005-0000-0000-0000E4200000}"/>
    <cellStyle name="20% - Accent4 32" xfId="35940" xr:uid="{00000000-0005-0000-0000-0000E5200000}"/>
    <cellStyle name="20% - Accent4 32 2" xfId="37110" xr:uid="{00000000-0005-0000-0000-0000E6200000}"/>
    <cellStyle name="20% - Accent4 32 3" xfId="38007" xr:uid="{00000000-0005-0000-0000-0000E7200000}"/>
    <cellStyle name="20% - Accent4 33" xfId="35960" xr:uid="{00000000-0005-0000-0000-0000E8200000}"/>
    <cellStyle name="20% - Accent4 33 2" xfId="37129" xr:uid="{00000000-0005-0000-0000-0000E9200000}"/>
    <cellStyle name="20% - Accent4 33 3" xfId="38027" xr:uid="{00000000-0005-0000-0000-0000EA200000}"/>
    <cellStyle name="20% - Accent4 34" xfId="35980" xr:uid="{00000000-0005-0000-0000-0000EB200000}"/>
    <cellStyle name="20% - Accent4 34 2" xfId="37149" xr:uid="{00000000-0005-0000-0000-0000EC200000}"/>
    <cellStyle name="20% - Accent4 34 3" xfId="38047" xr:uid="{00000000-0005-0000-0000-0000ED200000}"/>
    <cellStyle name="20% - Accent4 35" xfId="36000" xr:uid="{00000000-0005-0000-0000-0000EE200000}"/>
    <cellStyle name="20% - Accent4 35 2" xfId="37169" xr:uid="{00000000-0005-0000-0000-0000EF200000}"/>
    <cellStyle name="20% - Accent4 35 3" xfId="38067" xr:uid="{00000000-0005-0000-0000-0000F0200000}"/>
    <cellStyle name="20% - Accent4 36" xfId="36020" xr:uid="{00000000-0005-0000-0000-0000F1200000}"/>
    <cellStyle name="20% - Accent4 36 2" xfId="37189" xr:uid="{00000000-0005-0000-0000-0000F2200000}"/>
    <cellStyle name="20% - Accent4 36 3" xfId="38087" xr:uid="{00000000-0005-0000-0000-0000F3200000}"/>
    <cellStyle name="20% - Accent4 37" xfId="36040" xr:uid="{00000000-0005-0000-0000-0000F4200000}"/>
    <cellStyle name="20% - Accent4 37 2" xfId="37209" xr:uid="{00000000-0005-0000-0000-0000F5200000}"/>
    <cellStyle name="20% - Accent4 37 3" xfId="38107" xr:uid="{00000000-0005-0000-0000-0000F6200000}"/>
    <cellStyle name="20% - Accent4 38" xfId="36060" xr:uid="{00000000-0005-0000-0000-0000F7200000}"/>
    <cellStyle name="20% - Accent4 38 2" xfId="37229" xr:uid="{00000000-0005-0000-0000-0000F8200000}"/>
    <cellStyle name="20% - Accent4 38 3" xfId="38127" xr:uid="{00000000-0005-0000-0000-0000F9200000}"/>
    <cellStyle name="20% - Accent4 39" xfId="36080" xr:uid="{00000000-0005-0000-0000-0000FA200000}"/>
    <cellStyle name="20% - Accent4 39 2" xfId="37249" xr:uid="{00000000-0005-0000-0000-0000FB200000}"/>
    <cellStyle name="20% - Accent4 39 3" xfId="38147" xr:uid="{00000000-0005-0000-0000-0000FC200000}"/>
    <cellStyle name="20% - Accent4 4" xfId="125" xr:uid="{00000000-0005-0000-0000-0000FD200000}"/>
    <cellStyle name="20% - Accent4 4 10" xfId="34479" xr:uid="{00000000-0005-0000-0000-0000FE200000}"/>
    <cellStyle name="20% - Accent4 4 11" xfId="19235" xr:uid="{00000000-0005-0000-0000-0000FF200000}"/>
    <cellStyle name="20% - Accent4 4 2" xfId="248" xr:uid="{00000000-0005-0000-0000-000000210000}"/>
    <cellStyle name="20% - Accent4 4 2 10" xfId="19233" xr:uid="{00000000-0005-0000-0000-000001210000}"/>
    <cellStyle name="20% - Accent4 4 2 2" xfId="22910" xr:uid="{00000000-0005-0000-0000-000002210000}"/>
    <cellStyle name="20% - Accent4 4 2 2 2" xfId="22909" xr:uid="{00000000-0005-0000-0000-000003210000}"/>
    <cellStyle name="20% - Accent4 4 2 2 2 2" xfId="22903" xr:uid="{00000000-0005-0000-0000-000004210000}"/>
    <cellStyle name="20% - Accent4 4 2 2 2 2 2" xfId="26018" xr:uid="{00000000-0005-0000-0000-000005210000}"/>
    <cellStyle name="20% - Accent4 4 2 2 2 2 2 2" xfId="22902" xr:uid="{00000000-0005-0000-0000-000006210000}"/>
    <cellStyle name="20% - Accent4 4 2 2 2 2 2 2 2" xfId="22901" xr:uid="{00000000-0005-0000-0000-000007210000}"/>
    <cellStyle name="20% - Accent4 4 2 2 2 2 2 2 2 2" xfId="23947" xr:uid="{00000000-0005-0000-0000-000008210000}"/>
    <cellStyle name="20% - Accent4 4 2 2 2 2 2 2 3" xfId="30606" xr:uid="{00000000-0005-0000-0000-000009210000}"/>
    <cellStyle name="20% - Accent4 4 2 2 2 2 2 3" xfId="22898" xr:uid="{00000000-0005-0000-0000-00000A210000}"/>
    <cellStyle name="20% - Accent4 4 2 2 2 2 2 3 2" xfId="22897" xr:uid="{00000000-0005-0000-0000-00000B210000}"/>
    <cellStyle name="20% - Accent4 4 2 2 2 2 2 4" xfId="22896" xr:uid="{00000000-0005-0000-0000-00000C210000}"/>
    <cellStyle name="20% - Accent4 4 2 2 2 2 3" xfId="21915" xr:uid="{00000000-0005-0000-0000-00000D210000}"/>
    <cellStyle name="20% - Accent4 4 2 2 2 2 3 2" xfId="22894" xr:uid="{00000000-0005-0000-0000-00000E210000}"/>
    <cellStyle name="20% - Accent4 4 2 2 2 2 3 2 2" xfId="22893" xr:uid="{00000000-0005-0000-0000-00000F210000}"/>
    <cellStyle name="20% - Accent4 4 2 2 2 2 3 3" xfId="22891" xr:uid="{00000000-0005-0000-0000-000010210000}"/>
    <cellStyle name="20% - Accent4 4 2 2 2 2 4" xfId="20647" xr:uid="{00000000-0005-0000-0000-000011210000}"/>
    <cellStyle name="20% - Accent4 4 2 2 2 2 4 2" xfId="22887" xr:uid="{00000000-0005-0000-0000-000012210000}"/>
    <cellStyle name="20% - Accent4 4 2 2 2 2 5" xfId="21618" xr:uid="{00000000-0005-0000-0000-000013210000}"/>
    <cellStyle name="20% - Accent4 4 2 2 2 3" xfId="22884" xr:uid="{00000000-0005-0000-0000-000014210000}"/>
    <cellStyle name="20% - Accent4 4 2 2 2 3 2" xfId="7701" xr:uid="{00000000-0005-0000-0000-000015210000}"/>
    <cellStyle name="20% - Accent4 4 2 2 2 3 2 2" xfId="22883" xr:uid="{00000000-0005-0000-0000-000016210000}"/>
    <cellStyle name="20% - Accent4 4 2 2 2 3 2 2 2" xfId="15477" xr:uid="{00000000-0005-0000-0000-000017210000}"/>
    <cellStyle name="20% - Accent4 4 2 2 2 3 2 3" xfId="22874" xr:uid="{00000000-0005-0000-0000-000018210000}"/>
    <cellStyle name="20% - Accent4 4 2 2 2 3 3" xfId="18297" xr:uid="{00000000-0005-0000-0000-000019210000}"/>
    <cellStyle name="20% - Accent4 4 2 2 2 3 3 2" xfId="28187" xr:uid="{00000000-0005-0000-0000-00001A210000}"/>
    <cellStyle name="20% - Accent4 4 2 2 2 3 4" xfId="18292" xr:uid="{00000000-0005-0000-0000-00001B210000}"/>
    <cellStyle name="20% - Accent4 4 2 2 2 4" xfId="22872" xr:uid="{00000000-0005-0000-0000-00001C210000}"/>
    <cellStyle name="20% - Accent4 4 2 2 2 4 2" xfId="22870" xr:uid="{00000000-0005-0000-0000-00001D210000}"/>
    <cellStyle name="20% - Accent4 4 2 2 2 4 2 2" xfId="22868" xr:uid="{00000000-0005-0000-0000-00001E210000}"/>
    <cellStyle name="20% - Accent4 4 2 2 2 4 3" xfId="23108" xr:uid="{00000000-0005-0000-0000-00001F210000}"/>
    <cellStyle name="20% - Accent4 4 2 2 2 5" xfId="22866" xr:uid="{00000000-0005-0000-0000-000020210000}"/>
    <cellStyle name="20% - Accent4 4 2 2 2 5 2" xfId="31225" xr:uid="{00000000-0005-0000-0000-000021210000}"/>
    <cellStyle name="20% - Accent4 4 2 2 2 6" xfId="26623" xr:uid="{00000000-0005-0000-0000-000022210000}"/>
    <cellStyle name="20% - Accent4 4 2 2 3" xfId="28008" xr:uid="{00000000-0005-0000-0000-000023210000}"/>
    <cellStyle name="20% - Accent4 4 2 2 3 2" xfId="26555" xr:uid="{00000000-0005-0000-0000-000024210000}"/>
    <cellStyle name="20% - Accent4 4 2 2 3 2 2" xfId="22864" xr:uid="{00000000-0005-0000-0000-000025210000}"/>
    <cellStyle name="20% - Accent4 4 2 2 3 2 2 2" xfId="19890" xr:uid="{00000000-0005-0000-0000-000026210000}"/>
    <cellStyle name="20% - Accent4 4 2 2 3 2 2 2 2" xfId="22860" xr:uid="{00000000-0005-0000-0000-000027210000}"/>
    <cellStyle name="20% - Accent4 4 2 2 3 2 2 3" xfId="19873" xr:uid="{00000000-0005-0000-0000-000028210000}"/>
    <cellStyle name="20% - Accent4 4 2 2 3 2 3" xfId="21715" xr:uid="{00000000-0005-0000-0000-000029210000}"/>
    <cellStyle name="20% - Accent4 4 2 2 3 2 3 2" xfId="19839" xr:uid="{00000000-0005-0000-0000-00002A210000}"/>
    <cellStyle name="20% - Accent4 4 2 2 3 2 4" xfId="20639" xr:uid="{00000000-0005-0000-0000-00002B210000}"/>
    <cellStyle name="20% - Accent4 4 2 2 3 3" xfId="25800" xr:uid="{00000000-0005-0000-0000-00002C210000}"/>
    <cellStyle name="20% - Accent4 4 2 2 3 3 2" xfId="22859" xr:uid="{00000000-0005-0000-0000-00002D210000}"/>
    <cellStyle name="20% - Accent4 4 2 2 3 3 2 2" xfId="21946" xr:uid="{00000000-0005-0000-0000-00002E210000}"/>
    <cellStyle name="20% - Accent4 4 2 2 3 3 3" xfId="23098" xr:uid="{00000000-0005-0000-0000-00002F210000}"/>
    <cellStyle name="20% - Accent4 4 2 2 3 4" xfId="22623" xr:uid="{00000000-0005-0000-0000-000030210000}"/>
    <cellStyle name="20% - Accent4 4 2 2 3 4 2" xfId="22856" xr:uid="{00000000-0005-0000-0000-000031210000}"/>
    <cellStyle name="20% - Accent4 4 2 2 3 5" xfId="22854" xr:uid="{00000000-0005-0000-0000-000032210000}"/>
    <cellStyle name="20% - Accent4 4 2 2 4" xfId="33167" xr:uid="{00000000-0005-0000-0000-000033210000}"/>
    <cellStyle name="20% - Accent4 4 2 2 4 2" xfId="14251" xr:uid="{00000000-0005-0000-0000-000034210000}"/>
    <cellStyle name="20% - Accent4 4 2 2 4 2 2" xfId="12789" xr:uid="{00000000-0005-0000-0000-000035210000}"/>
    <cellStyle name="20% - Accent4 4 2 2 4 2 2 2" xfId="13605" xr:uid="{00000000-0005-0000-0000-000036210000}"/>
    <cellStyle name="20% - Accent4 4 2 2 4 2 3" xfId="21614" xr:uid="{00000000-0005-0000-0000-000037210000}"/>
    <cellStyle name="20% - Accent4 4 2 2 4 3" xfId="12785" xr:uid="{00000000-0005-0000-0000-000038210000}"/>
    <cellStyle name="20% - Accent4 4 2 2 4 3 2" xfId="22839" xr:uid="{00000000-0005-0000-0000-000039210000}"/>
    <cellStyle name="20% - Accent4 4 2 2 4 4" xfId="22625" xr:uid="{00000000-0005-0000-0000-00003A210000}"/>
    <cellStyle name="20% - Accent4 4 2 2 5" xfId="27806" xr:uid="{00000000-0005-0000-0000-00003B210000}"/>
    <cellStyle name="20% - Accent4 4 2 2 5 2" xfId="12779" xr:uid="{00000000-0005-0000-0000-00003C210000}"/>
    <cellStyle name="20% - Accent4 4 2 2 5 2 2" xfId="22837" xr:uid="{00000000-0005-0000-0000-00003D210000}"/>
    <cellStyle name="20% - Accent4 4 2 2 5 3" xfId="17676" xr:uid="{00000000-0005-0000-0000-00003E210000}"/>
    <cellStyle name="20% - Accent4 4 2 2 6" xfId="27795" xr:uid="{00000000-0005-0000-0000-00003F210000}"/>
    <cellStyle name="20% - Accent4 4 2 2 6 2" xfId="17663" xr:uid="{00000000-0005-0000-0000-000040210000}"/>
    <cellStyle name="20% - Accent4 4 2 2 7" xfId="22836" xr:uid="{00000000-0005-0000-0000-000041210000}"/>
    <cellStyle name="20% - Accent4 4 2 3" xfId="22834" xr:uid="{00000000-0005-0000-0000-000042210000}"/>
    <cellStyle name="20% - Accent4 4 2 3 2" xfId="22831" xr:uid="{00000000-0005-0000-0000-000043210000}"/>
    <cellStyle name="20% - Accent4 4 2 3 2 2" xfId="22830" xr:uid="{00000000-0005-0000-0000-000044210000}"/>
    <cellStyle name="20% - Accent4 4 2 3 2 2 2" xfId="22827" xr:uid="{00000000-0005-0000-0000-000045210000}"/>
    <cellStyle name="20% - Accent4 4 2 3 2 2 2 2" xfId="14784" xr:uid="{00000000-0005-0000-0000-000046210000}"/>
    <cellStyle name="20% - Accent4 4 2 3 2 2 2 2 2" xfId="27736" xr:uid="{00000000-0005-0000-0000-000047210000}"/>
    <cellStyle name="20% - Accent4 4 2 3 2 2 2 3" xfId="14776" xr:uid="{00000000-0005-0000-0000-000048210000}"/>
    <cellStyle name="20% - Accent4 4 2 3 2 2 3" xfId="30480" xr:uid="{00000000-0005-0000-0000-000049210000}"/>
    <cellStyle name="20% - Accent4 4 2 3 2 2 3 2" xfId="14762" xr:uid="{00000000-0005-0000-0000-00004A210000}"/>
    <cellStyle name="20% - Accent4 4 2 3 2 2 4" xfId="23000" xr:uid="{00000000-0005-0000-0000-00004B210000}"/>
    <cellStyle name="20% - Accent4 4 2 3 2 3" xfId="22825" xr:uid="{00000000-0005-0000-0000-00004C210000}"/>
    <cellStyle name="20% - Accent4 4 2 3 2 3 2" xfId="22820" xr:uid="{00000000-0005-0000-0000-00004D210000}"/>
    <cellStyle name="20% - Accent4 4 2 3 2 3 2 2" xfId="14745" xr:uid="{00000000-0005-0000-0000-00004E210000}"/>
    <cellStyle name="20% - Accent4 4 2 3 2 3 3" xfId="18150" xr:uid="{00000000-0005-0000-0000-00004F210000}"/>
    <cellStyle name="20% - Accent4 4 2 3 2 4" xfId="22814" xr:uid="{00000000-0005-0000-0000-000050210000}"/>
    <cellStyle name="20% - Accent4 4 2 3 2 4 2" xfId="22807" xr:uid="{00000000-0005-0000-0000-000051210000}"/>
    <cellStyle name="20% - Accent4 4 2 3 2 5" xfId="22799" xr:uid="{00000000-0005-0000-0000-000052210000}"/>
    <cellStyle name="20% - Accent4 4 2 3 3" xfId="33516" xr:uid="{00000000-0005-0000-0000-000053210000}"/>
    <cellStyle name="20% - Accent4 4 2 3 3 2" xfId="5396" xr:uid="{00000000-0005-0000-0000-000054210000}"/>
    <cellStyle name="20% - Accent4 4 2 3 3 2 2" xfId="22794" xr:uid="{00000000-0005-0000-0000-000055210000}"/>
    <cellStyle name="20% - Accent4 4 2 3 3 2 2 2" xfId="19363" xr:uid="{00000000-0005-0000-0000-000056210000}"/>
    <cellStyle name="20% - Accent4 4 2 3 3 2 3" xfId="22980" xr:uid="{00000000-0005-0000-0000-000057210000}"/>
    <cellStyle name="20% - Accent4 4 2 3 3 3" xfId="24327" xr:uid="{00000000-0005-0000-0000-000058210000}"/>
    <cellStyle name="20% - Accent4 4 2 3 3 3 2" xfId="22791" xr:uid="{00000000-0005-0000-0000-000059210000}"/>
    <cellStyle name="20% - Accent4 4 2 3 3 4" xfId="22783" xr:uid="{00000000-0005-0000-0000-00005A210000}"/>
    <cellStyle name="20% - Accent4 4 2 3 4" xfId="33473" xr:uid="{00000000-0005-0000-0000-00005B210000}"/>
    <cellStyle name="20% - Accent4 4 2 3 4 2" xfId="16148" xr:uid="{00000000-0005-0000-0000-00005C210000}"/>
    <cellStyle name="20% - Accent4 4 2 3 4 2 2" xfId="28420" xr:uid="{00000000-0005-0000-0000-00005D210000}"/>
    <cellStyle name="20% - Accent4 4 2 3 4 3" xfId="22782" xr:uid="{00000000-0005-0000-0000-00005E210000}"/>
    <cellStyle name="20% - Accent4 4 2 3 5" xfId="27783" xr:uid="{00000000-0005-0000-0000-00005F210000}"/>
    <cellStyle name="20% - Accent4 4 2 3 5 2" xfId="20083" xr:uid="{00000000-0005-0000-0000-000060210000}"/>
    <cellStyle name="20% - Accent4 4 2 3 6" xfId="17634" xr:uid="{00000000-0005-0000-0000-000061210000}"/>
    <cellStyle name="20% - Accent4 4 2 4" xfId="19295" xr:uid="{00000000-0005-0000-0000-000062210000}"/>
    <cellStyle name="20% - Accent4 4 2 4 2" xfId="32944" xr:uid="{00000000-0005-0000-0000-000063210000}"/>
    <cellStyle name="20% - Accent4 4 2 4 2 2" xfId="23046" xr:uid="{00000000-0005-0000-0000-000064210000}"/>
    <cellStyle name="20% - Accent4 4 2 4 2 2 2" xfId="10239" xr:uid="{00000000-0005-0000-0000-000065210000}"/>
    <cellStyle name="20% - Accent4 4 2 4 2 2 2 2" xfId="14552" xr:uid="{00000000-0005-0000-0000-000066210000}"/>
    <cellStyle name="20% - Accent4 4 2 4 2 2 3" xfId="28865" xr:uid="{00000000-0005-0000-0000-000067210000}"/>
    <cellStyle name="20% - Accent4 4 2 4 2 3" xfId="23125" xr:uid="{00000000-0005-0000-0000-000068210000}"/>
    <cellStyle name="20% - Accent4 4 2 4 2 3 2" xfId="25613" xr:uid="{00000000-0005-0000-0000-000069210000}"/>
    <cellStyle name="20% - Accent4 4 2 4 2 4" xfId="25611" xr:uid="{00000000-0005-0000-0000-00006A210000}"/>
    <cellStyle name="20% - Accent4 4 2 4 3" xfId="32939" xr:uid="{00000000-0005-0000-0000-00006B210000}"/>
    <cellStyle name="20% - Accent4 4 2 4 3 2" xfId="24258" xr:uid="{00000000-0005-0000-0000-00006C210000}"/>
    <cellStyle name="20% - Accent4 4 2 4 3 2 2" xfId="25603" xr:uid="{00000000-0005-0000-0000-00006D210000}"/>
    <cellStyle name="20% - Accent4 4 2 4 3 3" xfId="25599" xr:uid="{00000000-0005-0000-0000-00006E210000}"/>
    <cellStyle name="20% - Accent4 4 2 4 4" xfId="33095" xr:uid="{00000000-0005-0000-0000-00006F210000}"/>
    <cellStyle name="20% - Accent4 4 2 4 4 2" xfId="27619" xr:uid="{00000000-0005-0000-0000-000070210000}"/>
    <cellStyle name="20% - Accent4 4 2 4 5" xfId="21708" xr:uid="{00000000-0005-0000-0000-000071210000}"/>
    <cellStyle name="20% - Accent4 4 2 5" xfId="22776" xr:uid="{00000000-0005-0000-0000-000072210000}"/>
    <cellStyle name="20% - Accent4 4 2 5 2" xfId="24215" xr:uid="{00000000-0005-0000-0000-000073210000}"/>
    <cellStyle name="20% - Accent4 4 2 5 2 2" xfId="34333" xr:uid="{00000000-0005-0000-0000-000074210000}"/>
    <cellStyle name="20% - Accent4 4 2 5 2 2 2" xfId="30751" xr:uid="{00000000-0005-0000-0000-000075210000}"/>
    <cellStyle name="20% - Accent4 4 2 5 2 3" xfId="25511" xr:uid="{00000000-0005-0000-0000-000076210000}"/>
    <cellStyle name="20% - Accent4 4 2 5 3" xfId="24209" xr:uid="{00000000-0005-0000-0000-000077210000}"/>
    <cellStyle name="20% - Accent4 4 2 5 3 2" xfId="25502" xr:uid="{00000000-0005-0000-0000-000078210000}"/>
    <cellStyle name="20% - Accent4 4 2 5 4" xfId="23157" xr:uid="{00000000-0005-0000-0000-000079210000}"/>
    <cellStyle name="20% - Accent4 4 2 6" xfId="30463" xr:uid="{00000000-0005-0000-0000-00007A210000}"/>
    <cellStyle name="20% - Accent4 4 2 6 2" xfId="24202" xr:uid="{00000000-0005-0000-0000-00007B210000}"/>
    <cellStyle name="20% - Accent4 4 2 6 2 2" xfId="26728" xr:uid="{00000000-0005-0000-0000-00007C210000}"/>
    <cellStyle name="20% - Accent4 4 2 6 3" xfId="8650" xr:uid="{00000000-0005-0000-0000-00007D210000}"/>
    <cellStyle name="20% - Accent4 4 2 7" xfId="7879" xr:uid="{00000000-0005-0000-0000-00007E210000}"/>
    <cellStyle name="20% - Accent4 4 2 7 2" xfId="26692" xr:uid="{00000000-0005-0000-0000-00007F210000}"/>
    <cellStyle name="20% - Accent4 4 2 8" xfId="7873" xr:uid="{00000000-0005-0000-0000-000080210000}"/>
    <cellStyle name="20% - Accent4 4 2 9" xfId="34568" xr:uid="{00000000-0005-0000-0000-000081210000}"/>
    <cellStyle name="20% - Accent4 4 3" xfId="22770" xr:uid="{00000000-0005-0000-0000-000082210000}"/>
    <cellStyle name="20% - Accent4 4 3 2" xfId="29858" xr:uid="{00000000-0005-0000-0000-000083210000}"/>
    <cellStyle name="20% - Accent4 4 3 2 2" xfId="34347" xr:uid="{00000000-0005-0000-0000-000084210000}"/>
    <cellStyle name="20% - Accent4 4 3 2 2 2" xfId="22767" xr:uid="{00000000-0005-0000-0000-000085210000}"/>
    <cellStyle name="20% - Accent4 4 3 2 2 2 2" xfId="22763" xr:uid="{00000000-0005-0000-0000-000086210000}"/>
    <cellStyle name="20% - Accent4 4 3 2 2 2 2 2" xfId="22762" xr:uid="{00000000-0005-0000-0000-000087210000}"/>
    <cellStyle name="20% - Accent4 4 3 2 2 2 2 2 2" xfId="22761" xr:uid="{00000000-0005-0000-0000-000088210000}"/>
    <cellStyle name="20% - Accent4 4 3 2 2 2 2 3" xfId="15772" xr:uid="{00000000-0005-0000-0000-000089210000}"/>
    <cellStyle name="20% - Accent4 4 3 2 2 2 3" xfId="20923" xr:uid="{00000000-0005-0000-0000-00008A210000}"/>
    <cellStyle name="20% - Accent4 4 3 2 2 2 3 2" xfId="20392" xr:uid="{00000000-0005-0000-0000-00008B210000}"/>
    <cellStyle name="20% - Accent4 4 3 2 2 2 4" xfId="22815" xr:uid="{00000000-0005-0000-0000-00008C210000}"/>
    <cellStyle name="20% - Accent4 4 3 2 2 3" xfId="22757" xr:uid="{00000000-0005-0000-0000-00008D210000}"/>
    <cellStyle name="20% - Accent4 4 3 2 2 3 2" xfId="29196" xr:uid="{00000000-0005-0000-0000-00008E210000}"/>
    <cellStyle name="20% - Accent4 4 3 2 2 3 2 2" xfId="22756" xr:uid="{00000000-0005-0000-0000-00008F210000}"/>
    <cellStyle name="20% - Accent4 4 3 2 2 3 3" xfId="25293" xr:uid="{00000000-0005-0000-0000-000090210000}"/>
    <cellStyle name="20% - Accent4 4 3 2 2 4" xfId="24990" xr:uid="{00000000-0005-0000-0000-000091210000}"/>
    <cellStyle name="20% - Accent4 4 3 2 2 4 2" xfId="22753" xr:uid="{00000000-0005-0000-0000-000092210000}"/>
    <cellStyle name="20% - Accent4 4 3 2 2 5" xfId="29610" xr:uid="{00000000-0005-0000-0000-000093210000}"/>
    <cellStyle name="20% - Accent4 4 3 2 3" xfId="30915" xr:uid="{00000000-0005-0000-0000-000094210000}"/>
    <cellStyle name="20% - Accent4 4 3 2 3 2" xfId="25788" xr:uid="{00000000-0005-0000-0000-000095210000}"/>
    <cellStyle name="20% - Accent4 4 3 2 3 2 2" xfId="22749" xr:uid="{00000000-0005-0000-0000-000096210000}"/>
    <cellStyle name="20% - Accent4 4 3 2 3 2 2 2" xfId="22748" xr:uid="{00000000-0005-0000-0000-000097210000}"/>
    <cellStyle name="20% - Accent4 4 3 2 3 2 3" xfId="12407" xr:uid="{00000000-0005-0000-0000-000098210000}"/>
    <cellStyle name="20% - Accent4 4 3 2 3 3" xfId="21948" xr:uid="{00000000-0005-0000-0000-000099210000}"/>
    <cellStyle name="20% - Accent4 4 3 2 3 3 2" xfId="22746" xr:uid="{00000000-0005-0000-0000-00009A210000}"/>
    <cellStyle name="20% - Accent4 4 3 2 3 4" xfId="22745" xr:uid="{00000000-0005-0000-0000-00009B210000}"/>
    <cellStyle name="20% - Accent4 4 3 2 4" xfId="32447" xr:uid="{00000000-0005-0000-0000-00009C210000}"/>
    <cellStyle name="20% - Accent4 4 3 2 4 2" xfId="12746" xr:uid="{00000000-0005-0000-0000-00009D210000}"/>
    <cellStyle name="20% - Accent4 4 3 2 4 2 2" xfId="22744" xr:uid="{00000000-0005-0000-0000-00009E210000}"/>
    <cellStyle name="20% - Accent4 4 3 2 4 3" xfId="22742" xr:uid="{00000000-0005-0000-0000-00009F210000}"/>
    <cellStyle name="20% - Accent4 4 3 2 5" xfId="27744" xr:uid="{00000000-0005-0000-0000-0000A0210000}"/>
    <cellStyle name="20% - Accent4 4 3 2 5 2" xfId="17575" xr:uid="{00000000-0005-0000-0000-0000A1210000}"/>
    <cellStyle name="20% - Accent4 4 3 2 6" xfId="17557" xr:uid="{00000000-0005-0000-0000-0000A2210000}"/>
    <cellStyle name="20% - Accent4 4 3 3" xfId="19293" xr:uid="{00000000-0005-0000-0000-0000A3210000}"/>
    <cellStyle name="20% - Accent4 4 3 3 2" xfId="22741" xr:uid="{00000000-0005-0000-0000-0000A4210000}"/>
    <cellStyle name="20% - Accent4 4 3 3 2 2" xfId="13350" xr:uid="{00000000-0005-0000-0000-0000A5210000}"/>
    <cellStyle name="20% - Accent4 4 3 3 2 2 2" xfId="22737" xr:uid="{00000000-0005-0000-0000-0000A6210000}"/>
    <cellStyle name="20% - Accent4 4 3 3 2 2 2 2" xfId="14257" xr:uid="{00000000-0005-0000-0000-0000A7210000}"/>
    <cellStyle name="20% - Accent4 4 3 3 2 2 3" xfId="27204" xr:uid="{00000000-0005-0000-0000-0000A8210000}"/>
    <cellStyle name="20% - Accent4 4 3 3 2 3" xfId="13346" xr:uid="{00000000-0005-0000-0000-0000A9210000}"/>
    <cellStyle name="20% - Accent4 4 3 3 2 3 2" xfId="22727" xr:uid="{00000000-0005-0000-0000-0000AA210000}"/>
    <cellStyle name="20% - Accent4 4 3 3 2 4" xfId="22722" xr:uid="{00000000-0005-0000-0000-0000AB210000}"/>
    <cellStyle name="20% - Accent4 4 3 3 3" xfId="32957" xr:uid="{00000000-0005-0000-0000-0000AC210000}"/>
    <cellStyle name="20% - Accent4 4 3 3 3 2" xfId="13335" xr:uid="{00000000-0005-0000-0000-0000AD210000}"/>
    <cellStyle name="20% - Accent4 4 3 3 3 2 2" xfId="22721" xr:uid="{00000000-0005-0000-0000-0000AE210000}"/>
    <cellStyle name="20% - Accent4 4 3 3 3 3" xfId="22720" xr:uid="{00000000-0005-0000-0000-0000AF210000}"/>
    <cellStyle name="20% - Accent4 4 3 3 4" xfId="32690" xr:uid="{00000000-0005-0000-0000-0000B0210000}"/>
    <cellStyle name="20% - Accent4 4 3 3 4 2" xfId="22719" xr:uid="{00000000-0005-0000-0000-0000B1210000}"/>
    <cellStyle name="20% - Accent4 4 3 3 5" xfId="17529" xr:uid="{00000000-0005-0000-0000-0000B2210000}"/>
    <cellStyle name="20% - Accent4 4 3 4" xfId="22716" xr:uid="{00000000-0005-0000-0000-0000B3210000}"/>
    <cellStyle name="20% - Accent4 4 3 4 2" xfId="32900" xr:uid="{00000000-0005-0000-0000-0000B4210000}"/>
    <cellStyle name="20% - Accent4 4 3 4 2 2" xfId="13316" xr:uid="{00000000-0005-0000-0000-0000B5210000}"/>
    <cellStyle name="20% - Accent4 4 3 4 2 2 2" xfId="25295" xr:uid="{00000000-0005-0000-0000-0000B6210000}"/>
    <cellStyle name="20% - Accent4 4 3 4 2 3" xfId="28621" xr:uid="{00000000-0005-0000-0000-0000B7210000}"/>
    <cellStyle name="20% - Accent4 4 3 4 3" xfId="32673" xr:uid="{00000000-0005-0000-0000-0000B8210000}"/>
    <cellStyle name="20% - Accent4 4 3 4 3 2" xfId="25290" xr:uid="{00000000-0005-0000-0000-0000B9210000}"/>
    <cellStyle name="20% - Accent4 4 3 4 4" xfId="25288" xr:uid="{00000000-0005-0000-0000-0000BA210000}"/>
    <cellStyle name="20% - Accent4 4 3 5" xfId="22712" xr:uid="{00000000-0005-0000-0000-0000BB210000}"/>
    <cellStyle name="20% - Accent4 4 3 5 2" xfId="32459" xr:uid="{00000000-0005-0000-0000-0000BC210000}"/>
    <cellStyle name="20% - Accent4 4 3 5 2 2" xfId="25216" xr:uid="{00000000-0005-0000-0000-0000BD210000}"/>
    <cellStyle name="20% - Accent4 4 3 5 3" xfId="33316" xr:uid="{00000000-0005-0000-0000-0000BE210000}"/>
    <cellStyle name="20% - Accent4 4 3 6" xfId="21388" xr:uid="{00000000-0005-0000-0000-0000BF210000}"/>
    <cellStyle name="20% - Accent4 4 3 6 2" xfId="33227" xr:uid="{00000000-0005-0000-0000-0000C0210000}"/>
    <cellStyle name="20% - Accent4 4 3 7" xfId="7869" xr:uid="{00000000-0005-0000-0000-0000C1210000}"/>
    <cellStyle name="20% - Accent4 4 3 8" xfId="34789" xr:uid="{00000000-0005-0000-0000-0000C2210000}"/>
    <cellStyle name="20% - Accent4 4 4" xfId="22694" xr:uid="{00000000-0005-0000-0000-0000C3210000}"/>
    <cellStyle name="20% - Accent4 4 4 2" xfId="8933" xr:uid="{00000000-0005-0000-0000-0000C4210000}"/>
    <cellStyle name="20% - Accent4 4 4 2 2" xfId="22691" xr:uid="{00000000-0005-0000-0000-0000C5210000}"/>
    <cellStyle name="20% - Accent4 4 4 2 2 2" xfId="22690" xr:uid="{00000000-0005-0000-0000-0000C6210000}"/>
    <cellStyle name="20% - Accent4 4 4 2 2 2 2" xfId="22715" xr:uid="{00000000-0005-0000-0000-0000C7210000}"/>
    <cellStyle name="20% - Accent4 4 4 2 2 2 2 2" xfId="22684" xr:uid="{00000000-0005-0000-0000-0000C8210000}"/>
    <cellStyle name="20% - Accent4 4 4 2 2 2 3" xfId="22708" xr:uid="{00000000-0005-0000-0000-0000C9210000}"/>
    <cellStyle name="20% - Accent4 4 4 2 2 3" xfId="19024" xr:uid="{00000000-0005-0000-0000-0000CA210000}"/>
    <cellStyle name="20% - Accent4 4 4 2 2 3 2" xfId="22680" xr:uid="{00000000-0005-0000-0000-0000CB210000}"/>
    <cellStyle name="20% - Accent4 4 4 2 2 4" xfId="24812" xr:uid="{00000000-0005-0000-0000-0000CC210000}"/>
    <cellStyle name="20% - Accent4 4 4 2 3" xfId="18444" xr:uid="{00000000-0005-0000-0000-0000CD210000}"/>
    <cellStyle name="20% - Accent4 4 4 2 3 2" xfId="21934" xr:uid="{00000000-0005-0000-0000-0000CE210000}"/>
    <cellStyle name="20% - Accent4 4 4 2 3 2 2" xfId="22677" xr:uid="{00000000-0005-0000-0000-0000CF210000}"/>
    <cellStyle name="20% - Accent4 4 4 2 3 3" xfId="22674" xr:uid="{00000000-0005-0000-0000-0000D0210000}"/>
    <cellStyle name="20% - Accent4 4 4 2 4" xfId="32556" xr:uid="{00000000-0005-0000-0000-0000D1210000}"/>
    <cellStyle name="20% - Accent4 4 4 2 4 2" xfId="22672" xr:uid="{00000000-0005-0000-0000-0000D2210000}"/>
    <cellStyle name="20% - Accent4 4 4 2 5" xfId="17479" xr:uid="{00000000-0005-0000-0000-0000D3210000}"/>
    <cellStyle name="20% - Accent4 4 4 3" xfId="8931" xr:uid="{00000000-0005-0000-0000-0000D4210000}"/>
    <cellStyle name="20% - Accent4 4 4 3 2" xfId="22670" xr:uid="{00000000-0005-0000-0000-0000D5210000}"/>
    <cellStyle name="20% - Accent4 4 4 3 2 2" xfId="13278" xr:uid="{00000000-0005-0000-0000-0000D6210000}"/>
    <cellStyle name="20% - Accent4 4 4 3 2 2 2" xfId="22666" xr:uid="{00000000-0005-0000-0000-0000D7210000}"/>
    <cellStyle name="20% - Accent4 4 4 3 2 3" xfId="7679" xr:uid="{00000000-0005-0000-0000-0000D8210000}"/>
    <cellStyle name="20% - Accent4 4 4 3 3" xfId="31287" xr:uid="{00000000-0005-0000-0000-0000D9210000}"/>
    <cellStyle name="20% - Accent4 4 4 3 3 2" xfId="22655" xr:uid="{00000000-0005-0000-0000-0000DA210000}"/>
    <cellStyle name="20% - Accent4 4 4 3 4" xfId="22653" xr:uid="{00000000-0005-0000-0000-0000DB210000}"/>
    <cellStyle name="20% - Accent4 4 4 4" xfId="22679" xr:uid="{00000000-0005-0000-0000-0000DC210000}"/>
    <cellStyle name="20% - Accent4 4 4 4 2" xfId="31034" xr:uid="{00000000-0005-0000-0000-0000DD210000}"/>
    <cellStyle name="20% - Accent4 4 4 4 2 2" xfId="33306" xr:uid="{00000000-0005-0000-0000-0000DE210000}"/>
    <cellStyle name="20% - Accent4 4 4 4 3" xfId="32788" xr:uid="{00000000-0005-0000-0000-0000DF210000}"/>
    <cellStyle name="20% - Accent4 4 4 5" xfId="22647" xr:uid="{00000000-0005-0000-0000-0000E0210000}"/>
    <cellStyle name="20% - Accent4 4 4 5 2" xfId="33113" xr:uid="{00000000-0005-0000-0000-0000E1210000}"/>
    <cellStyle name="20% - Accent4 4 4 6" xfId="14945" xr:uid="{00000000-0005-0000-0000-0000E2210000}"/>
    <cellStyle name="20% - Accent4 4 4 7" xfId="34988" xr:uid="{00000000-0005-0000-0000-0000E3210000}"/>
    <cellStyle name="20% - Accent4 4 5" xfId="8306" xr:uid="{00000000-0005-0000-0000-0000E4210000}"/>
    <cellStyle name="20% - Accent4 4 5 2" xfId="8928" xr:uid="{00000000-0005-0000-0000-0000E5210000}"/>
    <cellStyle name="20% - Accent4 4 5 2 2" xfId="19450" xr:uid="{00000000-0005-0000-0000-0000E6210000}"/>
    <cellStyle name="20% - Accent4 4 5 2 2 2" xfId="25338" xr:uid="{00000000-0005-0000-0000-0000E7210000}"/>
    <cellStyle name="20% - Accent4 4 5 2 2 2 2" xfId="25333" xr:uid="{00000000-0005-0000-0000-0000E8210000}"/>
    <cellStyle name="20% - Accent4 4 5 2 2 3" xfId="25329" xr:uid="{00000000-0005-0000-0000-0000E9210000}"/>
    <cellStyle name="20% - Accent4 4 5 2 3" xfId="31227" xr:uid="{00000000-0005-0000-0000-0000EA210000}"/>
    <cellStyle name="20% - Accent4 4 5 2 3 2" xfId="25317" xr:uid="{00000000-0005-0000-0000-0000EB210000}"/>
    <cellStyle name="20% - Accent4 4 5 2 4" xfId="22641" xr:uid="{00000000-0005-0000-0000-0000EC210000}"/>
    <cellStyle name="20% - Accent4 4 5 3" xfId="22640" xr:uid="{00000000-0005-0000-0000-0000ED210000}"/>
    <cellStyle name="20% - Accent4 4 5 3 2" xfId="22638" xr:uid="{00000000-0005-0000-0000-0000EE210000}"/>
    <cellStyle name="20% - Accent4 4 5 3 2 2" xfId="25304" xr:uid="{00000000-0005-0000-0000-0000EF210000}"/>
    <cellStyle name="20% - Accent4 4 5 3 3" xfId="17740" xr:uid="{00000000-0005-0000-0000-0000F0210000}"/>
    <cellStyle name="20% - Accent4 4 5 4" xfId="22633" xr:uid="{00000000-0005-0000-0000-0000F1210000}"/>
    <cellStyle name="20% - Accent4 4 5 4 2" xfId="18814" xr:uid="{00000000-0005-0000-0000-0000F2210000}"/>
    <cellStyle name="20% - Accent4 4 5 5" xfId="22632" xr:uid="{00000000-0005-0000-0000-0000F3210000}"/>
    <cellStyle name="20% - Accent4 4 5 6" xfId="35193" xr:uid="{00000000-0005-0000-0000-0000F4210000}"/>
    <cellStyle name="20% - Accent4 4 6" xfId="22630" xr:uid="{00000000-0005-0000-0000-0000F5210000}"/>
    <cellStyle name="20% - Accent4 4 6 2" xfId="22628" xr:uid="{00000000-0005-0000-0000-0000F6210000}"/>
    <cellStyle name="20% - Accent4 4 6 2 2" xfId="22626" xr:uid="{00000000-0005-0000-0000-0000F7210000}"/>
    <cellStyle name="20% - Accent4 4 6 2 2 2" xfId="25236" xr:uid="{00000000-0005-0000-0000-0000F8210000}"/>
    <cellStyle name="20% - Accent4 4 6 2 3" xfId="21060" xr:uid="{00000000-0005-0000-0000-0000F9210000}"/>
    <cellStyle name="20% - Accent4 4 6 3" xfId="29675" xr:uid="{00000000-0005-0000-0000-0000FA210000}"/>
    <cellStyle name="20% - Accent4 4 6 3 2" xfId="17672" xr:uid="{00000000-0005-0000-0000-0000FB210000}"/>
    <cellStyle name="20% - Accent4 4 6 4" xfId="29670" xr:uid="{00000000-0005-0000-0000-0000FC210000}"/>
    <cellStyle name="20% - Accent4 4 6 5" xfId="35422" xr:uid="{00000000-0005-0000-0000-0000FD210000}"/>
    <cellStyle name="20% - Accent4 4 7" xfId="22622" xr:uid="{00000000-0005-0000-0000-0000FE210000}"/>
    <cellStyle name="20% - Accent4 4 7 2" xfId="22617" xr:uid="{00000000-0005-0000-0000-0000FF210000}"/>
    <cellStyle name="20% - Accent4 4 7 2 2" xfId="24319" xr:uid="{00000000-0005-0000-0000-000000220000}"/>
    <cellStyle name="20% - Accent4 4 7 3" xfId="29661" xr:uid="{00000000-0005-0000-0000-000001220000}"/>
    <cellStyle name="20% - Accent4 4 7 4" xfId="36294" xr:uid="{00000000-0005-0000-0000-000002220000}"/>
    <cellStyle name="20% - Accent4 4 8" xfId="22615" xr:uid="{00000000-0005-0000-0000-000003220000}"/>
    <cellStyle name="20% - Accent4 4 8 2" xfId="31595" xr:uid="{00000000-0005-0000-0000-000004220000}"/>
    <cellStyle name="20% - Accent4 4 8 3" xfId="36580" xr:uid="{00000000-0005-0000-0000-000005220000}"/>
    <cellStyle name="20% - Accent4 4 9" xfId="31795" xr:uid="{00000000-0005-0000-0000-000006220000}"/>
    <cellStyle name="20% - Accent4 4 9 2" xfId="37465" xr:uid="{00000000-0005-0000-0000-000007220000}"/>
    <cellStyle name="20% - Accent4 40" xfId="36100" xr:uid="{00000000-0005-0000-0000-000008220000}"/>
    <cellStyle name="20% - Accent4 40 2" xfId="37269" xr:uid="{00000000-0005-0000-0000-000009220000}"/>
    <cellStyle name="20% - Accent4 40 3" xfId="38167" xr:uid="{00000000-0005-0000-0000-00000A220000}"/>
    <cellStyle name="20% - Accent4 41" xfId="36120" xr:uid="{00000000-0005-0000-0000-00000B220000}"/>
    <cellStyle name="20% - Accent4 41 2" xfId="37289" xr:uid="{00000000-0005-0000-0000-00000C220000}"/>
    <cellStyle name="20% - Accent4 41 3" xfId="38187" xr:uid="{00000000-0005-0000-0000-00000D220000}"/>
    <cellStyle name="20% - Accent4 42" xfId="36140" xr:uid="{00000000-0005-0000-0000-00000E220000}"/>
    <cellStyle name="20% - Accent4 42 2" xfId="37309" xr:uid="{00000000-0005-0000-0000-00000F220000}"/>
    <cellStyle name="20% - Accent4 42 3" xfId="38207" xr:uid="{00000000-0005-0000-0000-000010220000}"/>
    <cellStyle name="20% - Accent4 43" xfId="36160" xr:uid="{00000000-0005-0000-0000-000011220000}"/>
    <cellStyle name="20% - Accent4 43 2" xfId="37329" xr:uid="{00000000-0005-0000-0000-000012220000}"/>
    <cellStyle name="20% - Accent4 43 3" xfId="38227" xr:uid="{00000000-0005-0000-0000-000013220000}"/>
    <cellStyle name="20% - Accent4 44" xfId="36180" xr:uid="{00000000-0005-0000-0000-000014220000}"/>
    <cellStyle name="20% - Accent4 44 2" xfId="37349" xr:uid="{00000000-0005-0000-0000-000015220000}"/>
    <cellStyle name="20% - Accent4 44 3" xfId="38247" xr:uid="{00000000-0005-0000-0000-000016220000}"/>
    <cellStyle name="20% - Accent4 45" xfId="36200" xr:uid="{00000000-0005-0000-0000-000017220000}"/>
    <cellStyle name="20% - Accent4 45 2" xfId="37369" xr:uid="{00000000-0005-0000-0000-000018220000}"/>
    <cellStyle name="20% - Accent4 45 3" xfId="38267" xr:uid="{00000000-0005-0000-0000-000019220000}"/>
    <cellStyle name="20% - Accent4 46" xfId="36220" xr:uid="{00000000-0005-0000-0000-00001A220000}"/>
    <cellStyle name="20% - Accent4 46 2" xfId="37387" xr:uid="{00000000-0005-0000-0000-00001B220000}"/>
    <cellStyle name="20% - Accent4 46 3" xfId="38287" xr:uid="{00000000-0005-0000-0000-00001C220000}"/>
    <cellStyle name="20% - Accent4 47" xfId="36521" xr:uid="{00000000-0005-0000-0000-00001D220000}"/>
    <cellStyle name="20% - Accent4 48" xfId="37406" xr:uid="{00000000-0005-0000-0000-00001E220000}"/>
    <cellStyle name="20% - Accent4 5" xfId="268" xr:uid="{00000000-0005-0000-0000-00001F220000}"/>
    <cellStyle name="20% - Accent4 5 10" xfId="19224" xr:uid="{00000000-0005-0000-0000-000020220000}"/>
    <cellStyle name="20% - Accent4 5 2" xfId="19220" xr:uid="{00000000-0005-0000-0000-000021220000}"/>
    <cellStyle name="20% - Accent4 5 2 2" xfId="24143" xr:uid="{00000000-0005-0000-0000-000022220000}"/>
    <cellStyle name="20% - Accent4 5 2 2 2" xfId="22611" xr:uid="{00000000-0005-0000-0000-000023220000}"/>
    <cellStyle name="20% - Accent4 5 2 2 2 2" xfId="26948" xr:uid="{00000000-0005-0000-0000-000024220000}"/>
    <cellStyle name="20% - Accent4 5 2 2 2 2 2" xfId="20234" xr:uid="{00000000-0005-0000-0000-000025220000}"/>
    <cellStyle name="20% - Accent4 5 2 2 2 2 2 2" xfId="15330" xr:uid="{00000000-0005-0000-0000-000026220000}"/>
    <cellStyle name="20% - Accent4 5 2 2 2 2 2 2 2" xfId="22606" xr:uid="{00000000-0005-0000-0000-000027220000}"/>
    <cellStyle name="20% - Accent4 5 2 2 2 2 2 3" xfId="22605" xr:uid="{00000000-0005-0000-0000-000028220000}"/>
    <cellStyle name="20% - Accent4 5 2 2 2 2 3" xfId="19687" xr:uid="{00000000-0005-0000-0000-000029220000}"/>
    <cellStyle name="20% - Accent4 5 2 2 2 2 3 2" xfId="17685" xr:uid="{00000000-0005-0000-0000-00002A220000}"/>
    <cellStyle name="20% - Accent4 5 2 2 2 2 4" xfId="19663" xr:uid="{00000000-0005-0000-0000-00002B220000}"/>
    <cellStyle name="20% - Accent4 5 2 2 2 3" xfId="18942" xr:uid="{00000000-0005-0000-0000-00002C220000}"/>
    <cellStyle name="20% - Accent4 5 2 2 2 3 2" xfId="26933" xr:uid="{00000000-0005-0000-0000-00002D220000}"/>
    <cellStyle name="20% - Accent4 5 2 2 2 3 2 2" xfId="7326" xr:uid="{00000000-0005-0000-0000-00002E220000}"/>
    <cellStyle name="20% - Accent4 5 2 2 2 3 3" xfId="26931" xr:uid="{00000000-0005-0000-0000-00002F220000}"/>
    <cellStyle name="20% - Accent4 5 2 2 2 4" xfId="6069" xr:uid="{00000000-0005-0000-0000-000030220000}"/>
    <cellStyle name="20% - Accent4 5 2 2 2 4 2" xfId="26916" xr:uid="{00000000-0005-0000-0000-000031220000}"/>
    <cellStyle name="20% - Accent4 5 2 2 2 5" xfId="6066" xr:uid="{00000000-0005-0000-0000-000032220000}"/>
    <cellStyle name="20% - Accent4 5 2 2 3" xfId="5737" xr:uid="{00000000-0005-0000-0000-000033220000}"/>
    <cellStyle name="20% - Accent4 5 2 2 3 2" xfId="5734" xr:uid="{00000000-0005-0000-0000-000034220000}"/>
    <cellStyle name="20% - Accent4 5 2 2 3 2 2" xfId="5731" xr:uid="{00000000-0005-0000-0000-000035220000}"/>
    <cellStyle name="20% - Accent4 5 2 2 3 2 2 2" xfId="7292" xr:uid="{00000000-0005-0000-0000-000036220000}"/>
    <cellStyle name="20% - Accent4 5 2 2 3 2 3" xfId="19538" xr:uid="{00000000-0005-0000-0000-000037220000}"/>
    <cellStyle name="20% - Accent4 5 2 2 3 3" xfId="5728" xr:uid="{00000000-0005-0000-0000-000038220000}"/>
    <cellStyle name="20% - Accent4 5 2 2 3 3 2" xfId="26597" xr:uid="{00000000-0005-0000-0000-000039220000}"/>
    <cellStyle name="20% - Accent4 5 2 2 3 4" xfId="6064" xr:uid="{00000000-0005-0000-0000-00003A220000}"/>
    <cellStyle name="20% - Accent4 5 2 2 4" xfId="8562" xr:uid="{00000000-0005-0000-0000-00003B220000}"/>
    <cellStyle name="20% - Accent4 5 2 2 4 2" xfId="8557" xr:uid="{00000000-0005-0000-0000-00003C220000}"/>
    <cellStyle name="20% - Accent4 5 2 2 4 2 2" xfId="29080" xr:uid="{00000000-0005-0000-0000-00003D220000}"/>
    <cellStyle name="20% - Accent4 5 2 2 4 3" xfId="26496" xr:uid="{00000000-0005-0000-0000-00003E220000}"/>
    <cellStyle name="20% - Accent4 5 2 2 5" xfId="8517" xr:uid="{00000000-0005-0000-0000-00003F220000}"/>
    <cellStyle name="20% - Accent4 5 2 2 5 2" xfId="26453" xr:uid="{00000000-0005-0000-0000-000040220000}"/>
    <cellStyle name="20% - Accent4 5 2 2 6" xfId="22597" xr:uid="{00000000-0005-0000-0000-000041220000}"/>
    <cellStyle name="20% - Accent4 5 2 3" xfId="24135" xr:uid="{00000000-0005-0000-0000-000042220000}"/>
    <cellStyle name="20% - Accent4 5 2 3 2" xfId="22593" xr:uid="{00000000-0005-0000-0000-000043220000}"/>
    <cellStyle name="20% - Accent4 5 2 3 2 2" xfId="25688" xr:uid="{00000000-0005-0000-0000-000044220000}"/>
    <cellStyle name="20% - Accent4 5 2 3 2 2 2" xfId="25967" xr:uid="{00000000-0005-0000-0000-000045220000}"/>
    <cellStyle name="20% - Accent4 5 2 3 2 2 2 2" xfId="7224" xr:uid="{00000000-0005-0000-0000-000046220000}"/>
    <cellStyle name="20% - Accent4 5 2 3 2 2 3" xfId="19300" xr:uid="{00000000-0005-0000-0000-000047220000}"/>
    <cellStyle name="20% - Accent4 5 2 3 2 3" xfId="23013" xr:uid="{00000000-0005-0000-0000-000048220000}"/>
    <cellStyle name="20% - Accent4 5 2 3 2 3 2" xfId="25942" xr:uid="{00000000-0005-0000-0000-000049220000}"/>
    <cellStyle name="20% - Accent4 5 2 3 2 4" xfId="11521" xr:uid="{00000000-0005-0000-0000-00004A220000}"/>
    <cellStyle name="20% - Accent4 5 2 3 3" xfId="5726" xr:uid="{00000000-0005-0000-0000-00004B220000}"/>
    <cellStyle name="20% - Accent4 5 2 3 3 2" xfId="10914" xr:uid="{00000000-0005-0000-0000-00004C220000}"/>
    <cellStyle name="20% - Accent4 5 2 3 3 2 2" xfId="26842" xr:uid="{00000000-0005-0000-0000-00004D220000}"/>
    <cellStyle name="20% - Accent4 5 2 3 3 3" xfId="26815" xr:uid="{00000000-0005-0000-0000-00004E220000}"/>
    <cellStyle name="20% - Accent4 5 2 3 4" xfId="25412" xr:uid="{00000000-0005-0000-0000-00004F220000}"/>
    <cellStyle name="20% - Accent4 5 2 3 4 2" xfId="26786" xr:uid="{00000000-0005-0000-0000-000050220000}"/>
    <cellStyle name="20% - Accent4 5 2 3 5" xfId="22592" xr:uid="{00000000-0005-0000-0000-000051220000}"/>
    <cellStyle name="20% - Accent4 5 2 4" xfId="22589" xr:uid="{00000000-0005-0000-0000-000052220000}"/>
    <cellStyle name="20% - Accent4 5 2 4 2" xfId="22774" xr:uid="{00000000-0005-0000-0000-000053220000}"/>
    <cellStyle name="20% - Accent4 5 2 4 2 2" xfId="33729" xr:uid="{00000000-0005-0000-0000-000054220000}"/>
    <cellStyle name="20% - Accent4 5 2 4 2 2 2" xfId="34332" xr:uid="{00000000-0005-0000-0000-000055220000}"/>
    <cellStyle name="20% - Accent4 5 2 4 2 3" xfId="32772" xr:uid="{00000000-0005-0000-0000-000056220000}"/>
    <cellStyle name="20% - Accent4 5 2 4 3" xfId="5724" xr:uid="{00000000-0005-0000-0000-000057220000}"/>
    <cellStyle name="20% - Accent4 5 2 4 3 2" xfId="20522" xr:uid="{00000000-0005-0000-0000-000058220000}"/>
    <cellStyle name="20% - Accent4 5 2 4 4" xfId="22771" xr:uid="{00000000-0005-0000-0000-000059220000}"/>
    <cellStyle name="20% - Accent4 5 2 5" xfId="16597" xr:uid="{00000000-0005-0000-0000-00005A220000}"/>
    <cellStyle name="20% - Accent4 5 2 5 2" xfId="22704" xr:uid="{00000000-0005-0000-0000-00005B220000}"/>
    <cellStyle name="20% - Accent4 5 2 5 2 2" xfId="32877" xr:uid="{00000000-0005-0000-0000-00005C220000}"/>
    <cellStyle name="20% - Accent4 5 2 5 3" xfId="22696" xr:uid="{00000000-0005-0000-0000-00005D220000}"/>
    <cellStyle name="20% - Accent4 5 2 6" xfId="18035" xr:uid="{00000000-0005-0000-0000-00005E220000}"/>
    <cellStyle name="20% - Accent4 5 2 6 2" xfId="22645" xr:uid="{00000000-0005-0000-0000-00005F220000}"/>
    <cellStyle name="20% - Accent4 5 2 7" xfId="7861" xr:uid="{00000000-0005-0000-0000-000060220000}"/>
    <cellStyle name="20% - Accent4 5 2 8" xfId="34805" xr:uid="{00000000-0005-0000-0000-000061220000}"/>
    <cellStyle name="20% - Accent4 5 3" xfId="22578" xr:uid="{00000000-0005-0000-0000-000062220000}"/>
    <cellStyle name="20% - Accent4 5 3 2" xfId="6847" xr:uid="{00000000-0005-0000-0000-000063220000}"/>
    <cellStyle name="20% - Accent4 5 3 2 2" xfId="22576" xr:uid="{00000000-0005-0000-0000-000064220000}"/>
    <cellStyle name="20% - Accent4 5 3 2 2 2" xfId="24077" xr:uid="{00000000-0005-0000-0000-000065220000}"/>
    <cellStyle name="20% - Accent4 5 3 2 2 2 2" xfId="33258" xr:uid="{00000000-0005-0000-0000-000066220000}"/>
    <cellStyle name="20% - Accent4 5 3 2 2 2 2 2" xfId="19095" xr:uid="{00000000-0005-0000-0000-000067220000}"/>
    <cellStyle name="20% - Accent4 5 3 2 2 2 3" xfId="18839" xr:uid="{00000000-0005-0000-0000-000068220000}"/>
    <cellStyle name="20% - Accent4 5 3 2 2 3" xfId="24060" xr:uid="{00000000-0005-0000-0000-000069220000}"/>
    <cellStyle name="20% - Accent4 5 3 2 2 3 2" xfId="21278" xr:uid="{00000000-0005-0000-0000-00006A220000}"/>
    <cellStyle name="20% - Accent4 5 3 2 2 4" xfId="6055" xr:uid="{00000000-0005-0000-0000-00006B220000}"/>
    <cellStyle name="20% - Accent4 5 3 2 3" xfId="5717" xr:uid="{00000000-0005-0000-0000-00006C220000}"/>
    <cellStyle name="20% - Accent4 5 3 2 3 2" xfId="19396" xr:uid="{00000000-0005-0000-0000-00006D220000}"/>
    <cellStyle name="20% - Accent4 5 3 2 3 2 2" xfId="31496" xr:uid="{00000000-0005-0000-0000-00006E220000}"/>
    <cellStyle name="20% - Accent4 5 3 2 3 3" xfId="23811" xr:uid="{00000000-0005-0000-0000-00006F220000}"/>
    <cellStyle name="20% - Accent4 5 3 2 4" xfId="12192" xr:uid="{00000000-0005-0000-0000-000070220000}"/>
    <cellStyle name="20% - Accent4 5 3 2 4 2" xfId="23775" xr:uid="{00000000-0005-0000-0000-000071220000}"/>
    <cellStyle name="20% - Accent4 5 3 2 5" xfId="22573" xr:uid="{00000000-0005-0000-0000-000072220000}"/>
    <cellStyle name="20% - Accent4 5 3 3" xfId="22571" xr:uid="{00000000-0005-0000-0000-000073220000}"/>
    <cellStyle name="20% - Accent4 5 3 3 2" xfId="22570" xr:uid="{00000000-0005-0000-0000-000074220000}"/>
    <cellStyle name="20% - Accent4 5 3 3 2 2" xfId="13205" xr:uid="{00000000-0005-0000-0000-000075220000}"/>
    <cellStyle name="20% - Accent4 5 3 3 2 2 2" xfId="32956" xr:uid="{00000000-0005-0000-0000-000076220000}"/>
    <cellStyle name="20% - Accent4 5 3 3 2 3" xfId="32502" xr:uid="{00000000-0005-0000-0000-000077220000}"/>
    <cellStyle name="20% - Accent4 5 3 3 3" xfId="5714" xr:uid="{00000000-0005-0000-0000-000078220000}"/>
    <cellStyle name="20% - Accent4 5 3 3 3 2" xfId="22985" xr:uid="{00000000-0005-0000-0000-000079220000}"/>
    <cellStyle name="20% - Accent4 5 3 3 4" xfId="22566" xr:uid="{00000000-0005-0000-0000-00007A220000}"/>
    <cellStyle name="20% - Accent4 5 3 4" xfId="22676" xr:uid="{00000000-0005-0000-0000-00007B220000}"/>
    <cellStyle name="20% - Accent4 5 3 4 2" xfId="22588" xr:uid="{00000000-0005-0000-0000-00007C220000}"/>
    <cellStyle name="20% - Accent4 5 3 4 2 2" xfId="22700" xr:uid="{00000000-0005-0000-0000-00007D220000}"/>
    <cellStyle name="20% - Accent4 5 3 4 3" xfId="22582" xr:uid="{00000000-0005-0000-0000-00007E220000}"/>
    <cellStyle name="20% - Accent4 5 3 5" xfId="16587" xr:uid="{00000000-0005-0000-0000-00007F220000}"/>
    <cellStyle name="20% - Accent4 5 3 5 2" xfId="22559" xr:uid="{00000000-0005-0000-0000-000080220000}"/>
    <cellStyle name="20% - Accent4 5 3 6" xfId="22556" xr:uid="{00000000-0005-0000-0000-000081220000}"/>
    <cellStyle name="20% - Accent4 5 3 7" xfId="35007" xr:uid="{00000000-0005-0000-0000-000082220000}"/>
    <cellStyle name="20% - Accent4 5 4" xfId="22553" xr:uid="{00000000-0005-0000-0000-000083220000}"/>
    <cellStyle name="20% - Accent4 5 4 2" xfId="22542" xr:uid="{00000000-0005-0000-0000-000084220000}"/>
    <cellStyle name="20% - Accent4 5 4 2 2" xfId="22540" xr:uid="{00000000-0005-0000-0000-000085220000}"/>
    <cellStyle name="20% - Accent4 5 4 2 2 2" xfId="22538" xr:uid="{00000000-0005-0000-0000-000086220000}"/>
    <cellStyle name="20% - Accent4 5 4 2 2 2 2" xfId="22530" xr:uid="{00000000-0005-0000-0000-000087220000}"/>
    <cellStyle name="20% - Accent4 5 4 2 2 3" xfId="22523" xr:uid="{00000000-0005-0000-0000-000088220000}"/>
    <cellStyle name="20% - Accent4 5 4 2 3" xfId="32857" xr:uid="{00000000-0005-0000-0000-000089220000}"/>
    <cellStyle name="20% - Accent4 5 4 2 3 2" xfId="22517" xr:uid="{00000000-0005-0000-0000-00008A220000}"/>
    <cellStyle name="20% - Accent4 5 4 2 4" xfId="22510" xr:uid="{00000000-0005-0000-0000-00008B220000}"/>
    <cellStyle name="20% - Accent4 5 4 3" xfId="22506" xr:uid="{00000000-0005-0000-0000-00008C220000}"/>
    <cellStyle name="20% - Accent4 5 4 3 2" xfId="22504" xr:uid="{00000000-0005-0000-0000-00008D220000}"/>
    <cellStyle name="20% - Accent4 5 4 3 2 2" xfId="22502" xr:uid="{00000000-0005-0000-0000-00008E220000}"/>
    <cellStyle name="20% - Accent4 5 4 3 3" xfId="22492" xr:uid="{00000000-0005-0000-0000-00008F220000}"/>
    <cellStyle name="20% - Accent4 5 4 4" xfId="22485" xr:uid="{00000000-0005-0000-0000-000090220000}"/>
    <cellStyle name="20% - Accent4 5 4 4 2" xfId="22483" xr:uid="{00000000-0005-0000-0000-000091220000}"/>
    <cellStyle name="20% - Accent4 5 4 5" xfId="22478" xr:uid="{00000000-0005-0000-0000-000092220000}"/>
    <cellStyle name="20% - Accent4 5 4 6" xfId="35213" xr:uid="{00000000-0005-0000-0000-000093220000}"/>
    <cellStyle name="20% - Accent4 5 5" xfId="21291" xr:uid="{00000000-0005-0000-0000-000094220000}"/>
    <cellStyle name="20% - Accent4 5 5 2" xfId="22471" xr:uid="{00000000-0005-0000-0000-000095220000}"/>
    <cellStyle name="20% - Accent4 5 5 2 2" xfId="22470" xr:uid="{00000000-0005-0000-0000-000096220000}"/>
    <cellStyle name="20% - Accent4 5 5 2 2 2" xfId="25160" xr:uid="{00000000-0005-0000-0000-000097220000}"/>
    <cellStyle name="20% - Accent4 5 5 2 3" xfId="22468" xr:uid="{00000000-0005-0000-0000-000098220000}"/>
    <cellStyle name="20% - Accent4 5 5 3" xfId="22466" xr:uid="{00000000-0005-0000-0000-000099220000}"/>
    <cellStyle name="20% - Accent4 5 5 3 2" xfId="17605" xr:uid="{00000000-0005-0000-0000-00009A220000}"/>
    <cellStyle name="20% - Accent4 5 5 4" xfId="22464" xr:uid="{00000000-0005-0000-0000-00009B220000}"/>
    <cellStyle name="20% - Accent4 5 5 5" xfId="35442" xr:uid="{00000000-0005-0000-0000-00009C220000}"/>
    <cellStyle name="20% - Accent4 5 6" xfId="21288" xr:uid="{00000000-0005-0000-0000-00009D220000}"/>
    <cellStyle name="20% - Accent4 5 6 2" xfId="22462" xr:uid="{00000000-0005-0000-0000-00009E220000}"/>
    <cellStyle name="20% - Accent4 5 6 2 2" xfId="22460" xr:uid="{00000000-0005-0000-0000-00009F220000}"/>
    <cellStyle name="20% - Accent4 5 6 3" xfId="29653" xr:uid="{00000000-0005-0000-0000-0000A0220000}"/>
    <cellStyle name="20% - Accent4 5 6 4" xfId="36314" xr:uid="{00000000-0005-0000-0000-0000A1220000}"/>
    <cellStyle name="20% - Accent4 5 7" xfId="23363" xr:uid="{00000000-0005-0000-0000-0000A2220000}"/>
    <cellStyle name="20% - Accent4 5 7 2" xfId="22459" xr:uid="{00000000-0005-0000-0000-0000A3220000}"/>
    <cellStyle name="20% - Accent4 5 7 3" xfId="36600" xr:uid="{00000000-0005-0000-0000-0000A4220000}"/>
    <cellStyle name="20% - Accent4 5 8" xfId="22456" xr:uid="{00000000-0005-0000-0000-0000A5220000}"/>
    <cellStyle name="20% - Accent4 5 8 2" xfId="37485" xr:uid="{00000000-0005-0000-0000-0000A6220000}"/>
    <cellStyle name="20% - Accent4 5 9" xfId="34582" xr:uid="{00000000-0005-0000-0000-0000A7220000}"/>
    <cellStyle name="20% - Accent4 6" xfId="288" xr:uid="{00000000-0005-0000-0000-0000A8220000}"/>
    <cellStyle name="20% - Accent4 6 2" xfId="19823" xr:uid="{00000000-0005-0000-0000-0000A9220000}"/>
    <cellStyle name="20% - Accent4 6 2 2" xfId="24116" xr:uid="{00000000-0005-0000-0000-0000AA220000}"/>
    <cellStyle name="20% - Accent4 6 2 2 2" xfId="19074" xr:uid="{00000000-0005-0000-0000-0000AB220000}"/>
    <cellStyle name="20% - Accent4 6 2 2 2 2" xfId="19073" xr:uid="{00000000-0005-0000-0000-0000AC220000}"/>
    <cellStyle name="20% - Accent4 6 2 2 2 2 2" xfId="22450" xr:uid="{00000000-0005-0000-0000-0000AD220000}"/>
    <cellStyle name="20% - Accent4 6 2 2 2 2 2 2" xfId="21410" xr:uid="{00000000-0005-0000-0000-0000AE220000}"/>
    <cellStyle name="20% - Accent4 6 2 2 2 2 3" xfId="22447" xr:uid="{00000000-0005-0000-0000-0000AF220000}"/>
    <cellStyle name="20% - Accent4 6 2 2 2 3" xfId="26031" xr:uid="{00000000-0005-0000-0000-0000B0220000}"/>
    <cellStyle name="20% - Accent4 6 2 2 2 3 2" xfId="22445" xr:uid="{00000000-0005-0000-0000-0000B1220000}"/>
    <cellStyle name="20% - Accent4 6 2 2 2 4" xfId="6041" xr:uid="{00000000-0005-0000-0000-0000B2220000}"/>
    <cellStyle name="20% - Accent4 6 2 2 3" xfId="5708" xr:uid="{00000000-0005-0000-0000-0000B3220000}"/>
    <cellStyle name="20% - Accent4 6 2 2 3 2" xfId="21655" xr:uid="{00000000-0005-0000-0000-0000B4220000}"/>
    <cellStyle name="20% - Accent4 6 2 2 3 2 2" xfId="22444" xr:uid="{00000000-0005-0000-0000-0000B5220000}"/>
    <cellStyle name="20% - Accent4 6 2 2 3 3" xfId="26019" xr:uid="{00000000-0005-0000-0000-0000B6220000}"/>
    <cellStyle name="20% - Accent4 6 2 2 4" xfId="7750" xr:uid="{00000000-0005-0000-0000-0000B7220000}"/>
    <cellStyle name="20% - Accent4 6 2 2 4 2" xfId="33230" xr:uid="{00000000-0005-0000-0000-0000B8220000}"/>
    <cellStyle name="20% - Accent4 6 2 2 5" xfId="23700" xr:uid="{00000000-0005-0000-0000-0000B9220000}"/>
    <cellStyle name="20% - Accent4 6 2 3" xfId="22443" xr:uid="{00000000-0005-0000-0000-0000BA220000}"/>
    <cellStyle name="20% - Accent4 6 2 3 2" xfId="19064" xr:uid="{00000000-0005-0000-0000-0000BB220000}"/>
    <cellStyle name="20% - Accent4 6 2 3 2 2" xfId="22442" xr:uid="{00000000-0005-0000-0000-0000BC220000}"/>
    <cellStyle name="20% - Accent4 6 2 3 2 2 2" xfId="22441" xr:uid="{00000000-0005-0000-0000-0000BD220000}"/>
    <cellStyle name="20% - Accent4 6 2 3 2 3" xfId="17970" xr:uid="{00000000-0005-0000-0000-0000BE220000}"/>
    <cellStyle name="20% - Accent4 6 2 3 3" xfId="5705" xr:uid="{00000000-0005-0000-0000-0000BF220000}"/>
    <cellStyle name="20% - Accent4 6 2 3 3 2" xfId="22439" xr:uid="{00000000-0005-0000-0000-0000C0220000}"/>
    <cellStyle name="20% - Accent4 6 2 3 4" xfId="22438" xr:uid="{00000000-0005-0000-0000-0000C1220000}"/>
    <cellStyle name="20% - Accent4 6 2 4" xfId="22434" xr:uid="{00000000-0005-0000-0000-0000C2220000}"/>
    <cellStyle name="20% - Accent4 6 2 4 2" xfId="22433" xr:uid="{00000000-0005-0000-0000-0000C3220000}"/>
    <cellStyle name="20% - Accent4 6 2 4 2 2" xfId="25400" xr:uid="{00000000-0005-0000-0000-0000C4220000}"/>
    <cellStyle name="20% - Accent4 6 2 4 3" xfId="22430" xr:uid="{00000000-0005-0000-0000-0000C5220000}"/>
    <cellStyle name="20% - Accent4 6 2 5" xfId="16579" xr:uid="{00000000-0005-0000-0000-0000C6220000}"/>
    <cellStyle name="20% - Accent4 6 2 5 2" xfId="22426" xr:uid="{00000000-0005-0000-0000-0000C7220000}"/>
    <cellStyle name="20% - Accent4 6 2 6" xfId="22419" xr:uid="{00000000-0005-0000-0000-0000C8220000}"/>
    <cellStyle name="20% - Accent4 6 2 7" xfId="34824" xr:uid="{00000000-0005-0000-0000-0000C9220000}"/>
    <cellStyle name="20% - Accent4 6 3" xfId="22415" xr:uid="{00000000-0005-0000-0000-0000CA220000}"/>
    <cellStyle name="20% - Accent4 6 3 2" xfId="22407" xr:uid="{00000000-0005-0000-0000-0000CB220000}"/>
    <cellStyle name="20% - Accent4 6 3 2 2" xfId="19050" xr:uid="{00000000-0005-0000-0000-0000CC220000}"/>
    <cellStyle name="20% - Accent4 6 3 2 2 2" xfId="22392" xr:uid="{00000000-0005-0000-0000-0000CD220000}"/>
    <cellStyle name="20% - Accent4 6 3 2 2 2 2" xfId="22390" xr:uid="{00000000-0005-0000-0000-0000CE220000}"/>
    <cellStyle name="20% - Accent4 6 3 2 2 3" xfId="24768" xr:uid="{00000000-0005-0000-0000-0000CF220000}"/>
    <cellStyle name="20% - Accent4 6 3 2 3" xfId="14157" xr:uid="{00000000-0005-0000-0000-0000D0220000}"/>
    <cellStyle name="20% - Accent4 6 3 2 3 2" xfId="22095" xr:uid="{00000000-0005-0000-0000-0000D1220000}"/>
    <cellStyle name="20% - Accent4 6 3 2 4" xfId="22283" xr:uid="{00000000-0005-0000-0000-0000D2220000}"/>
    <cellStyle name="20% - Accent4 6 3 3" xfId="22389" xr:uid="{00000000-0005-0000-0000-0000D3220000}"/>
    <cellStyle name="20% - Accent4 6 3 3 2" xfId="22385" xr:uid="{00000000-0005-0000-0000-0000D4220000}"/>
    <cellStyle name="20% - Accent4 6 3 3 2 2" xfId="22381" xr:uid="{00000000-0005-0000-0000-0000D5220000}"/>
    <cellStyle name="20% - Accent4 6 3 3 3" xfId="22380" xr:uid="{00000000-0005-0000-0000-0000D6220000}"/>
    <cellStyle name="20% - Accent4 6 3 4" xfId="22377" xr:uid="{00000000-0005-0000-0000-0000D7220000}"/>
    <cellStyle name="20% - Accent4 6 3 4 2" xfId="22370" xr:uid="{00000000-0005-0000-0000-0000D8220000}"/>
    <cellStyle name="20% - Accent4 6 3 5" xfId="22365" xr:uid="{00000000-0005-0000-0000-0000D9220000}"/>
    <cellStyle name="20% - Accent4 6 3 6" xfId="35026" xr:uid="{00000000-0005-0000-0000-0000DA220000}"/>
    <cellStyle name="20% - Accent4 6 4" xfId="22361" xr:uid="{00000000-0005-0000-0000-0000DB220000}"/>
    <cellStyle name="20% - Accent4 6 4 2" xfId="22354" xr:uid="{00000000-0005-0000-0000-0000DC220000}"/>
    <cellStyle name="20% - Accent4 6 4 2 2" xfId="17687" xr:uid="{00000000-0005-0000-0000-0000DD220000}"/>
    <cellStyle name="20% - Accent4 6 4 2 2 2" xfId="22347" xr:uid="{00000000-0005-0000-0000-0000DE220000}"/>
    <cellStyle name="20% - Accent4 6 4 2 3" xfId="22340" xr:uid="{00000000-0005-0000-0000-0000DF220000}"/>
    <cellStyle name="20% - Accent4 6 4 3" xfId="22335" xr:uid="{00000000-0005-0000-0000-0000E0220000}"/>
    <cellStyle name="20% - Accent4 6 4 3 2" xfId="22327" xr:uid="{00000000-0005-0000-0000-0000E1220000}"/>
    <cellStyle name="20% - Accent4 6 4 4" xfId="22325" xr:uid="{00000000-0005-0000-0000-0000E2220000}"/>
    <cellStyle name="20% - Accent4 6 4 5" xfId="35232" xr:uid="{00000000-0005-0000-0000-0000E3220000}"/>
    <cellStyle name="20% - Accent4 6 5" xfId="32039" xr:uid="{00000000-0005-0000-0000-0000E4220000}"/>
    <cellStyle name="20% - Accent4 6 5 2" xfId="22321" xr:uid="{00000000-0005-0000-0000-0000E5220000}"/>
    <cellStyle name="20% - Accent4 6 5 2 2" xfId="22311" xr:uid="{00000000-0005-0000-0000-0000E6220000}"/>
    <cellStyle name="20% - Accent4 6 5 3" xfId="22307" xr:uid="{00000000-0005-0000-0000-0000E7220000}"/>
    <cellStyle name="20% - Accent4 6 5 4" xfId="35461" xr:uid="{00000000-0005-0000-0000-0000E8220000}"/>
    <cellStyle name="20% - Accent4 6 6" xfId="32616" xr:uid="{00000000-0005-0000-0000-0000E9220000}"/>
    <cellStyle name="20% - Accent4 6 6 2" xfId="22300" xr:uid="{00000000-0005-0000-0000-0000EA220000}"/>
    <cellStyle name="20% - Accent4 6 6 3" xfId="36333" xr:uid="{00000000-0005-0000-0000-0000EB220000}"/>
    <cellStyle name="20% - Accent4 6 7" xfId="22293" xr:uid="{00000000-0005-0000-0000-0000EC220000}"/>
    <cellStyle name="20% - Accent4 6 7 2" xfId="36619" xr:uid="{00000000-0005-0000-0000-0000ED220000}"/>
    <cellStyle name="20% - Accent4 6 8" xfId="34596" xr:uid="{00000000-0005-0000-0000-0000EE220000}"/>
    <cellStyle name="20% - Accent4 6 9" xfId="19216" xr:uid="{00000000-0005-0000-0000-0000EF220000}"/>
    <cellStyle name="20% - Accent4 7" xfId="308" xr:uid="{00000000-0005-0000-0000-0000F0220000}"/>
    <cellStyle name="20% - Accent4 7 2" xfId="28159" xr:uid="{00000000-0005-0000-0000-0000F1220000}"/>
    <cellStyle name="20% - Accent4 7 2 2" xfId="34164" xr:uid="{00000000-0005-0000-0000-0000F2220000}"/>
    <cellStyle name="20% - Accent4 7 2 2 2" xfId="18515" xr:uid="{00000000-0005-0000-0000-0000F3220000}"/>
    <cellStyle name="20% - Accent4 7 2 2 2 2" xfId="22290" xr:uid="{00000000-0005-0000-0000-0000F4220000}"/>
    <cellStyle name="20% - Accent4 7 2 2 2 2 2" xfId="22289" xr:uid="{00000000-0005-0000-0000-0000F5220000}"/>
    <cellStyle name="20% - Accent4 7 2 2 2 3" xfId="24574" xr:uid="{00000000-0005-0000-0000-0000F6220000}"/>
    <cellStyle name="20% - Accent4 7 2 2 3" xfId="5696" xr:uid="{00000000-0005-0000-0000-0000F7220000}"/>
    <cellStyle name="20% - Accent4 7 2 2 3 2" xfId="22288" xr:uid="{00000000-0005-0000-0000-0000F8220000}"/>
    <cellStyle name="20% - Accent4 7 2 2 4" xfId="22280" xr:uid="{00000000-0005-0000-0000-0000F9220000}"/>
    <cellStyle name="20% - Accent4 7 2 3" xfId="23240" xr:uid="{00000000-0005-0000-0000-0000FA220000}"/>
    <cellStyle name="20% - Accent4 7 2 3 2" xfId="22278" xr:uid="{00000000-0005-0000-0000-0000FB220000}"/>
    <cellStyle name="20% - Accent4 7 2 3 2 2" xfId="21068" xr:uid="{00000000-0005-0000-0000-0000FC220000}"/>
    <cellStyle name="20% - Accent4 7 2 3 3" xfId="22277" xr:uid="{00000000-0005-0000-0000-0000FD220000}"/>
    <cellStyle name="20% - Accent4 7 2 4" xfId="22275" xr:uid="{00000000-0005-0000-0000-0000FE220000}"/>
    <cellStyle name="20% - Accent4 7 2 4 2" xfId="31305" xr:uid="{00000000-0005-0000-0000-0000FF220000}"/>
    <cellStyle name="20% - Accent4 7 2 5" xfId="22272" xr:uid="{00000000-0005-0000-0000-000000230000}"/>
    <cellStyle name="20% - Accent4 7 2 6" xfId="34843" xr:uid="{00000000-0005-0000-0000-000001230000}"/>
    <cellStyle name="20% - Accent4 7 3" xfId="28153" xr:uid="{00000000-0005-0000-0000-000002230000}"/>
    <cellStyle name="20% - Accent4 7 3 2" xfId="23232" xr:uid="{00000000-0005-0000-0000-000003230000}"/>
    <cellStyle name="20% - Accent4 7 3 2 2" xfId="22266" xr:uid="{00000000-0005-0000-0000-000004230000}"/>
    <cellStyle name="20% - Accent4 7 3 2 2 2" xfId="26890" xr:uid="{00000000-0005-0000-0000-000005230000}"/>
    <cellStyle name="20% - Accent4 7 3 2 3" xfId="22263" xr:uid="{00000000-0005-0000-0000-000006230000}"/>
    <cellStyle name="20% - Accent4 7 3 3" xfId="22261" xr:uid="{00000000-0005-0000-0000-000007230000}"/>
    <cellStyle name="20% - Accent4 7 3 3 2" xfId="22257" xr:uid="{00000000-0005-0000-0000-000008230000}"/>
    <cellStyle name="20% - Accent4 7 3 4" xfId="22098" xr:uid="{00000000-0005-0000-0000-000009230000}"/>
    <cellStyle name="20% - Accent4 7 3 5" xfId="35045" xr:uid="{00000000-0005-0000-0000-00000A230000}"/>
    <cellStyle name="20% - Accent4 7 4" xfId="33619" xr:uid="{00000000-0005-0000-0000-00000B230000}"/>
    <cellStyle name="20% - Accent4 7 4 2" xfId="22255" xr:uid="{00000000-0005-0000-0000-00000C230000}"/>
    <cellStyle name="20% - Accent4 7 4 2 2" xfId="22249" xr:uid="{00000000-0005-0000-0000-00000D230000}"/>
    <cellStyle name="20% - Accent4 7 4 3" xfId="22247" xr:uid="{00000000-0005-0000-0000-00000E230000}"/>
    <cellStyle name="20% - Accent4 7 4 4" xfId="35252" xr:uid="{00000000-0005-0000-0000-00000F230000}"/>
    <cellStyle name="20% - Accent4 7 5" xfId="32107" xr:uid="{00000000-0005-0000-0000-000010230000}"/>
    <cellStyle name="20% - Accent4 7 5 2" xfId="22245" xr:uid="{00000000-0005-0000-0000-000011230000}"/>
    <cellStyle name="20% - Accent4 7 5 3" xfId="35481" xr:uid="{00000000-0005-0000-0000-000012230000}"/>
    <cellStyle name="20% - Accent4 7 6" xfId="22239" xr:uid="{00000000-0005-0000-0000-000013230000}"/>
    <cellStyle name="20% - Accent4 7 6 2" xfId="36353" xr:uid="{00000000-0005-0000-0000-000014230000}"/>
    <cellStyle name="20% - Accent4 7 7" xfId="34610" xr:uid="{00000000-0005-0000-0000-000015230000}"/>
    <cellStyle name="20% - Accent4 7 8" xfId="23053" xr:uid="{00000000-0005-0000-0000-000016230000}"/>
    <cellStyle name="20% - Accent4 7 8 2" xfId="37511" xr:uid="{00000000-0005-0000-0000-000017230000}"/>
    <cellStyle name="20% - Accent4 8" xfId="328" xr:uid="{00000000-0005-0000-0000-000018230000}"/>
    <cellStyle name="20% - Accent4 8 2" xfId="28132" xr:uid="{00000000-0005-0000-0000-000019230000}"/>
    <cellStyle name="20% - Accent4 8 2 2" xfId="23224" xr:uid="{00000000-0005-0000-0000-00001A230000}"/>
    <cellStyle name="20% - Accent4 8 2 2 2" xfId="30590" xr:uid="{00000000-0005-0000-0000-00001B230000}"/>
    <cellStyle name="20% - Accent4 8 2 2 2 2" xfId="22236" xr:uid="{00000000-0005-0000-0000-00001C230000}"/>
    <cellStyle name="20% - Accent4 8 2 2 3" xfId="22233" xr:uid="{00000000-0005-0000-0000-00001D230000}"/>
    <cellStyle name="20% - Accent4 8 2 3" xfId="22231" xr:uid="{00000000-0005-0000-0000-00001E230000}"/>
    <cellStyle name="20% - Accent4 8 2 3 2" xfId="22229" xr:uid="{00000000-0005-0000-0000-00001F230000}"/>
    <cellStyle name="20% - Accent4 8 2 4" xfId="22228" xr:uid="{00000000-0005-0000-0000-000020230000}"/>
    <cellStyle name="20% - Accent4 8 2 5" xfId="34862" xr:uid="{00000000-0005-0000-0000-000021230000}"/>
    <cellStyle name="20% - Accent4 8 3" xfId="18425" xr:uid="{00000000-0005-0000-0000-000022230000}"/>
    <cellStyle name="20% - Accent4 8 3 2" xfId="22224" xr:uid="{00000000-0005-0000-0000-000023230000}"/>
    <cellStyle name="20% - Accent4 8 3 2 2" xfId="21927" xr:uid="{00000000-0005-0000-0000-000024230000}"/>
    <cellStyle name="20% - Accent4 8 3 3" xfId="22223" xr:uid="{00000000-0005-0000-0000-000025230000}"/>
    <cellStyle name="20% - Accent4 8 3 4" xfId="35064" xr:uid="{00000000-0005-0000-0000-000026230000}"/>
    <cellStyle name="20% - Accent4 8 4" xfId="18420" xr:uid="{00000000-0005-0000-0000-000027230000}"/>
    <cellStyle name="20% - Accent4 8 4 2" xfId="22221" xr:uid="{00000000-0005-0000-0000-000028230000}"/>
    <cellStyle name="20% - Accent4 8 4 3" xfId="35271" xr:uid="{00000000-0005-0000-0000-000029230000}"/>
    <cellStyle name="20% - Accent4 8 5" xfId="22219" xr:uid="{00000000-0005-0000-0000-00002A230000}"/>
    <cellStyle name="20% - Accent4 8 5 2" xfId="35500" xr:uid="{00000000-0005-0000-0000-00002B230000}"/>
    <cellStyle name="20% - Accent4 8 6" xfId="34624" xr:uid="{00000000-0005-0000-0000-00002C230000}"/>
    <cellStyle name="20% - Accent4 8 7" xfId="22238" xr:uid="{00000000-0005-0000-0000-00002D230000}"/>
    <cellStyle name="20% - Accent4 8 7 2" xfId="36645" xr:uid="{00000000-0005-0000-0000-00002E230000}"/>
    <cellStyle name="20% - Accent4 8 8" xfId="37530" xr:uid="{00000000-0005-0000-0000-00002F230000}"/>
    <cellStyle name="20% - Accent4 9" xfId="348" xr:uid="{00000000-0005-0000-0000-000030230000}"/>
    <cellStyle name="20% - Accent4 9 2" xfId="22212" xr:uid="{00000000-0005-0000-0000-000031230000}"/>
    <cellStyle name="20% - Accent4 9 2 2" xfId="24151" xr:uid="{00000000-0005-0000-0000-000032230000}"/>
    <cellStyle name="20% - Accent4 9 2 2 2" xfId="22208" xr:uid="{00000000-0005-0000-0000-000033230000}"/>
    <cellStyle name="20% - Accent4 9 2 3" xfId="22206" xr:uid="{00000000-0005-0000-0000-000034230000}"/>
    <cellStyle name="20% - Accent4 9 2 4" xfId="34882" xr:uid="{00000000-0005-0000-0000-000035230000}"/>
    <cellStyle name="20% - Accent4 9 3" xfId="14722" xr:uid="{00000000-0005-0000-0000-000036230000}"/>
    <cellStyle name="20% - Accent4 9 3 2" xfId="22201" xr:uid="{00000000-0005-0000-0000-000037230000}"/>
    <cellStyle name="20% - Accent4 9 3 3" xfId="35083" xr:uid="{00000000-0005-0000-0000-000038230000}"/>
    <cellStyle name="20% - Accent4 9 4" xfId="18520" xr:uid="{00000000-0005-0000-0000-000039230000}"/>
    <cellStyle name="20% - Accent4 9 4 2" xfId="35291" xr:uid="{00000000-0005-0000-0000-00003A230000}"/>
    <cellStyle name="20% - Accent4 9 5" xfId="34638" xr:uid="{00000000-0005-0000-0000-00003B230000}"/>
    <cellStyle name="20% - Accent4 9 6" xfId="22216" xr:uid="{00000000-0005-0000-0000-00003C230000}"/>
    <cellStyle name="20% - Accent4 9 6 2" xfId="36379" xr:uid="{00000000-0005-0000-0000-00003D230000}"/>
    <cellStyle name="20% - Accent4 9 7" xfId="36665" xr:uid="{00000000-0005-0000-0000-00003E230000}"/>
    <cellStyle name="20% - Accent4 9 8" xfId="37550" xr:uid="{00000000-0005-0000-0000-00003F230000}"/>
    <cellStyle name="20% - Accent5" xfId="38" builtinId="46" customBuiltin="1"/>
    <cellStyle name="20% - Accent5 10" xfId="189" xr:uid="{00000000-0005-0000-0000-000041230000}"/>
    <cellStyle name="20% - Accent5 10 2" xfId="24493" xr:uid="{00000000-0005-0000-0000-000042230000}"/>
    <cellStyle name="20% - Accent5 10 2 2" xfId="11792" xr:uid="{00000000-0005-0000-0000-000043230000}"/>
    <cellStyle name="20% - Accent5 10 2 3" xfId="34903" xr:uid="{00000000-0005-0000-0000-000044230000}"/>
    <cellStyle name="20% - Accent5 10 3" xfId="24463" xr:uid="{00000000-0005-0000-0000-000045230000}"/>
    <cellStyle name="20% - Accent5 10 3 2" xfId="35105" xr:uid="{00000000-0005-0000-0000-000046230000}"/>
    <cellStyle name="20% - Accent5 10 4" xfId="34527" xr:uid="{00000000-0005-0000-0000-000047230000}"/>
    <cellStyle name="20% - Accent5 10 5" xfId="22200" xr:uid="{00000000-0005-0000-0000-000048230000}"/>
    <cellStyle name="20% - Accent5 10 5 2" xfId="35528" xr:uid="{00000000-0005-0000-0000-000049230000}"/>
    <cellStyle name="20% - Accent5 10 6" xfId="36401" xr:uid="{00000000-0005-0000-0000-00004A230000}"/>
    <cellStyle name="20% - Accent5 10 7" xfId="36687" xr:uid="{00000000-0005-0000-0000-00004B230000}"/>
    <cellStyle name="20% - Accent5 10 8" xfId="37572" xr:uid="{00000000-0005-0000-0000-00004C230000}"/>
    <cellStyle name="20% - Accent5 11" xfId="22193" xr:uid="{00000000-0005-0000-0000-00004D230000}"/>
    <cellStyle name="20% - Accent5 11 2" xfId="24476" xr:uid="{00000000-0005-0000-0000-00004E230000}"/>
    <cellStyle name="20% - Accent5 11 2 2" xfId="35124" xr:uid="{00000000-0005-0000-0000-00004F230000}"/>
    <cellStyle name="20% - Accent5 11 3" xfId="34697" xr:uid="{00000000-0005-0000-0000-000050230000}"/>
    <cellStyle name="20% - Accent5 11 4" xfId="35548" xr:uid="{00000000-0005-0000-0000-000051230000}"/>
    <cellStyle name="20% - Accent5 11 5" xfId="36421" xr:uid="{00000000-0005-0000-0000-000052230000}"/>
    <cellStyle name="20% - Accent5 11 6" xfId="36707" xr:uid="{00000000-0005-0000-0000-000053230000}"/>
    <cellStyle name="20% - Accent5 11 7" xfId="37592" xr:uid="{00000000-0005-0000-0000-000054230000}"/>
    <cellStyle name="20% - Accent5 12" xfId="22192" xr:uid="{00000000-0005-0000-0000-000055230000}"/>
    <cellStyle name="20% - Accent5 12 2" xfId="34714" xr:uid="{00000000-0005-0000-0000-000056230000}"/>
    <cellStyle name="20% - Accent5 12 3" xfId="35327" xr:uid="{00000000-0005-0000-0000-000057230000}"/>
    <cellStyle name="20% - Accent5 12 4" xfId="35567" xr:uid="{00000000-0005-0000-0000-000058230000}"/>
    <cellStyle name="20% - Accent5 12 5" xfId="36440" xr:uid="{00000000-0005-0000-0000-000059230000}"/>
    <cellStyle name="20% - Accent5 12 6" xfId="36726" xr:uid="{00000000-0005-0000-0000-00005A230000}"/>
    <cellStyle name="20% - Accent5 12 7" xfId="37611" xr:uid="{00000000-0005-0000-0000-00005B230000}"/>
    <cellStyle name="20% - Accent5 13" xfId="22186" xr:uid="{00000000-0005-0000-0000-00005C230000}"/>
    <cellStyle name="20% - Accent5 13 2" xfId="34742" xr:uid="{00000000-0005-0000-0000-00005D230000}"/>
    <cellStyle name="20% - Accent5 13 3" xfId="35586" xr:uid="{00000000-0005-0000-0000-00005E230000}"/>
    <cellStyle name="20% - Accent5 13 4" xfId="36461" xr:uid="{00000000-0005-0000-0000-00005F230000}"/>
    <cellStyle name="20% - Accent5 13 5" xfId="36747" xr:uid="{00000000-0005-0000-0000-000060230000}"/>
    <cellStyle name="20% - Accent5 13 6" xfId="37632" xr:uid="{00000000-0005-0000-0000-000061230000}"/>
    <cellStyle name="20% - Accent5 14" xfId="19750" xr:uid="{00000000-0005-0000-0000-000062230000}"/>
    <cellStyle name="20% - Accent5 14 2" xfId="34932" xr:uid="{00000000-0005-0000-0000-000063230000}"/>
    <cellStyle name="20% - Accent5 14 3" xfId="36757" xr:uid="{00000000-0005-0000-0000-000064230000}"/>
    <cellStyle name="20% - Accent5 14 4" xfId="37642" xr:uid="{00000000-0005-0000-0000-000065230000}"/>
    <cellStyle name="20% - Accent5 15" xfId="34650" xr:uid="{00000000-0005-0000-0000-000066230000}"/>
    <cellStyle name="20% - Accent5 15 2" xfId="36486" xr:uid="{00000000-0005-0000-0000-000067230000}"/>
    <cellStyle name="20% - Accent5 15 3" xfId="36784" xr:uid="{00000000-0005-0000-0000-000068230000}"/>
    <cellStyle name="20% - Accent5 15 4" xfId="37672" xr:uid="{00000000-0005-0000-0000-000069230000}"/>
    <cellStyle name="20% - Accent5 16" xfId="35366" xr:uid="{00000000-0005-0000-0000-00006A230000}"/>
    <cellStyle name="20% - Accent5 16 2" xfId="36504" xr:uid="{00000000-0005-0000-0000-00006B230000}"/>
    <cellStyle name="20% - Accent5 16 3" xfId="36802" xr:uid="{00000000-0005-0000-0000-00006C230000}"/>
    <cellStyle name="20% - Accent5 16 4" xfId="37691" xr:uid="{00000000-0005-0000-0000-00006D230000}"/>
    <cellStyle name="20% - Accent5 17" xfId="35653" xr:uid="{00000000-0005-0000-0000-00006E230000}"/>
    <cellStyle name="20% - Accent5 17 2" xfId="36821" xr:uid="{00000000-0005-0000-0000-00006F230000}"/>
    <cellStyle name="20% - Accent5 17 3" xfId="37711" xr:uid="{00000000-0005-0000-0000-000070230000}"/>
    <cellStyle name="20% - Accent5 18" xfId="35671" xr:uid="{00000000-0005-0000-0000-000071230000}"/>
    <cellStyle name="20% - Accent5 18 2" xfId="36840" xr:uid="{00000000-0005-0000-0000-000072230000}"/>
    <cellStyle name="20% - Accent5 18 3" xfId="37730" xr:uid="{00000000-0005-0000-0000-000073230000}"/>
    <cellStyle name="20% - Accent5 19" xfId="35690" xr:uid="{00000000-0005-0000-0000-000074230000}"/>
    <cellStyle name="20% - Accent5 19 2" xfId="36859" xr:uid="{00000000-0005-0000-0000-000075230000}"/>
    <cellStyle name="20% - Accent5 19 3" xfId="37749" xr:uid="{00000000-0005-0000-0000-000076230000}"/>
    <cellStyle name="20% - Accent5 2" xfId="89" xr:uid="{00000000-0005-0000-0000-000077230000}"/>
    <cellStyle name="20% - Accent5 2 10" xfId="13043" xr:uid="{00000000-0005-0000-0000-000078230000}"/>
    <cellStyle name="20% - Accent5 2 10 2" xfId="11665" xr:uid="{00000000-0005-0000-0000-000079230000}"/>
    <cellStyle name="20% - Accent5 2 10 3" xfId="37430" xr:uid="{00000000-0005-0000-0000-00007A230000}"/>
    <cellStyle name="20% - Accent5 2 11" xfId="7516" xr:uid="{00000000-0005-0000-0000-00007B230000}"/>
    <cellStyle name="20% - Accent5 2 12" xfId="34445" xr:uid="{00000000-0005-0000-0000-00007C230000}"/>
    <cellStyle name="20% - Accent5 2 13" xfId="22437" xr:uid="{00000000-0005-0000-0000-00007D230000}"/>
    <cellStyle name="20% - Accent5 2 2" xfId="150" xr:uid="{00000000-0005-0000-0000-00007E230000}"/>
    <cellStyle name="20% - Accent5 2 2 10" xfId="22185" xr:uid="{00000000-0005-0000-0000-00007F230000}"/>
    <cellStyle name="20% - Accent5 2 2 11" xfId="34500" xr:uid="{00000000-0005-0000-0000-000080230000}"/>
    <cellStyle name="20% - Accent5 2 2 12" xfId="33206" xr:uid="{00000000-0005-0000-0000-000081230000}"/>
    <cellStyle name="20% - Accent5 2 2 2" xfId="22184" xr:uid="{00000000-0005-0000-0000-000082230000}"/>
    <cellStyle name="20% - Accent5 2 2 2 2" xfId="22182" xr:uid="{00000000-0005-0000-0000-000083230000}"/>
    <cellStyle name="20% - Accent5 2 2 2 2 2" xfId="22177" xr:uid="{00000000-0005-0000-0000-000084230000}"/>
    <cellStyle name="20% - Accent5 2 2 2 2 2 2" xfId="25720" xr:uid="{00000000-0005-0000-0000-000085230000}"/>
    <cellStyle name="20% - Accent5 2 2 2 2 2 2 2" xfId="32173" xr:uid="{00000000-0005-0000-0000-000086230000}"/>
    <cellStyle name="20% - Accent5 2 2 2 2 2 2 2 2" xfId="22173" xr:uid="{00000000-0005-0000-0000-000087230000}"/>
    <cellStyle name="20% - Accent5 2 2 2 2 2 2 2 2 2" xfId="22172" xr:uid="{00000000-0005-0000-0000-000088230000}"/>
    <cellStyle name="20% - Accent5 2 2 2 2 2 2 2 2 2 2" xfId="22537" xr:uid="{00000000-0005-0000-0000-000089230000}"/>
    <cellStyle name="20% - Accent5 2 2 2 2 2 2 2 2 2 2 2" xfId="22170" xr:uid="{00000000-0005-0000-0000-00008A230000}"/>
    <cellStyle name="20% - Accent5 2 2 2 2 2 2 2 2 2 3" xfId="22522" xr:uid="{00000000-0005-0000-0000-00008B230000}"/>
    <cellStyle name="20% - Accent5 2 2 2 2 2 2 2 2 3" xfId="22168" xr:uid="{00000000-0005-0000-0000-00008C230000}"/>
    <cellStyle name="20% - Accent5 2 2 2 2 2 2 2 2 3 2" xfId="22516" xr:uid="{00000000-0005-0000-0000-00008D230000}"/>
    <cellStyle name="20% - Accent5 2 2 2 2 2 2 2 2 4" xfId="24671" xr:uid="{00000000-0005-0000-0000-00008E230000}"/>
    <cellStyle name="20% - Accent5 2 2 2 2 2 2 2 3" xfId="22166" xr:uid="{00000000-0005-0000-0000-00008F230000}"/>
    <cellStyle name="20% - Accent5 2 2 2 2 2 2 2 3 2" xfId="22165" xr:uid="{00000000-0005-0000-0000-000090230000}"/>
    <cellStyle name="20% - Accent5 2 2 2 2 2 2 2 3 2 2" xfId="22501" xr:uid="{00000000-0005-0000-0000-000091230000}"/>
    <cellStyle name="20% - Accent5 2 2 2 2 2 2 2 3 3" xfId="22164" xr:uid="{00000000-0005-0000-0000-000092230000}"/>
    <cellStyle name="20% - Accent5 2 2 2 2 2 2 2 4" xfId="27720" xr:uid="{00000000-0005-0000-0000-000093230000}"/>
    <cellStyle name="20% - Accent5 2 2 2 2 2 2 2 4 2" xfId="22162" xr:uid="{00000000-0005-0000-0000-000094230000}"/>
    <cellStyle name="20% - Accent5 2 2 2 2 2 2 2 5" xfId="27710" xr:uid="{00000000-0005-0000-0000-000095230000}"/>
    <cellStyle name="20% - Accent5 2 2 2 2 2 2 3" xfId="25917" xr:uid="{00000000-0005-0000-0000-000096230000}"/>
    <cellStyle name="20% - Accent5 2 2 2 2 2 2 3 2" xfId="22159" xr:uid="{00000000-0005-0000-0000-000097230000}"/>
    <cellStyle name="20% - Accent5 2 2 2 2 2 2 3 2 2" xfId="22155" xr:uid="{00000000-0005-0000-0000-000098230000}"/>
    <cellStyle name="20% - Accent5 2 2 2 2 2 2 3 2 2 2" xfId="25159" xr:uid="{00000000-0005-0000-0000-000099230000}"/>
    <cellStyle name="20% - Accent5 2 2 2 2 2 2 3 2 3" xfId="22154" xr:uid="{00000000-0005-0000-0000-00009A230000}"/>
    <cellStyle name="20% - Accent5 2 2 2 2 2 2 3 3" xfId="22151" xr:uid="{00000000-0005-0000-0000-00009B230000}"/>
    <cellStyle name="20% - Accent5 2 2 2 2 2 2 3 3 2" xfId="22148" xr:uid="{00000000-0005-0000-0000-00009C230000}"/>
    <cellStyle name="20% - Accent5 2 2 2 2 2 2 3 4" xfId="8291" xr:uid="{00000000-0005-0000-0000-00009D230000}"/>
    <cellStyle name="20% - Accent5 2 2 2 2 2 2 4" xfId="25909" xr:uid="{00000000-0005-0000-0000-00009E230000}"/>
    <cellStyle name="20% - Accent5 2 2 2 2 2 2 4 2" xfId="22147" xr:uid="{00000000-0005-0000-0000-00009F230000}"/>
    <cellStyle name="20% - Accent5 2 2 2 2 2 2 4 2 2" xfId="22144" xr:uid="{00000000-0005-0000-0000-0000A0230000}"/>
    <cellStyle name="20% - Accent5 2 2 2 2 2 2 4 3" xfId="8287" xr:uid="{00000000-0005-0000-0000-0000A1230000}"/>
    <cellStyle name="20% - Accent5 2 2 2 2 2 2 5" xfId="25901" xr:uid="{00000000-0005-0000-0000-0000A2230000}"/>
    <cellStyle name="20% - Accent5 2 2 2 2 2 2 5 2" xfId="19914" xr:uid="{00000000-0005-0000-0000-0000A3230000}"/>
    <cellStyle name="20% - Accent5 2 2 2 2 2 2 6" xfId="31648" xr:uid="{00000000-0005-0000-0000-0000A4230000}"/>
    <cellStyle name="20% - Accent5 2 2 2 2 2 3" xfId="30975" xr:uid="{00000000-0005-0000-0000-0000A5230000}"/>
    <cellStyle name="20% - Accent5 2 2 2 2 2 3 2" xfId="12025" xr:uid="{00000000-0005-0000-0000-0000A6230000}"/>
    <cellStyle name="20% - Accent5 2 2 2 2 2 3 2 2" xfId="19515" xr:uid="{00000000-0005-0000-0000-0000A7230000}"/>
    <cellStyle name="20% - Accent5 2 2 2 2 2 3 2 2 2" xfId="22141" xr:uid="{00000000-0005-0000-0000-0000A8230000}"/>
    <cellStyle name="20% - Accent5 2 2 2 2 2 3 2 2 2 2" xfId="22345" xr:uid="{00000000-0005-0000-0000-0000A9230000}"/>
    <cellStyle name="20% - Accent5 2 2 2 2 2 3 2 2 3" xfId="16233" xr:uid="{00000000-0005-0000-0000-0000AA230000}"/>
    <cellStyle name="20% - Accent5 2 2 2 2 2 3 2 3" xfId="22136" xr:uid="{00000000-0005-0000-0000-0000AB230000}"/>
    <cellStyle name="20% - Accent5 2 2 2 2 2 3 2 3 2" xfId="22132" xr:uid="{00000000-0005-0000-0000-0000AC230000}"/>
    <cellStyle name="20% - Accent5 2 2 2 2 2 3 2 4" xfId="23289" xr:uid="{00000000-0005-0000-0000-0000AD230000}"/>
    <cellStyle name="20% - Accent5 2 2 2 2 2 3 3" xfId="12974" xr:uid="{00000000-0005-0000-0000-0000AE230000}"/>
    <cellStyle name="20% - Accent5 2 2 2 2 2 3 3 2" xfId="22125" xr:uid="{00000000-0005-0000-0000-0000AF230000}"/>
    <cellStyle name="20% - Accent5 2 2 2 2 2 3 3 2 2" xfId="22120" xr:uid="{00000000-0005-0000-0000-0000B0230000}"/>
    <cellStyle name="20% - Accent5 2 2 2 2 2 3 3 3" xfId="8273" xr:uid="{00000000-0005-0000-0000-0000B1230000}"/>
    <cellStyle name="20% - Accent5 2 2 2 2 2 3 4" xfId="12970" xr:uid="{00000000-0005-0000-0000-0000B2230000}"/>
    <cellStyle name="20% - Accent5 2 2 2 2 2 3 4 2" xfId="8265" xr:uid="{00000000-0005-0000-0000-0000B3230000}"/>
    <cellStyle name="20% - Accent5 2 2 2 2 2 3 5" xfId="8076" xr:uid="{00000000-0005-0000-0000-0000B4230000}"/>
    <cellStyle name="20% - Accent5 2 2 2 2 2 4" xfId="23953" xr:uid="{00000000-0005-0000-0000-0000B5230000}"/>
    <cellStyle name="20% - Accent5 2 2 2 2 2 4 2" xfId="18526" xr:uid="{00000000-0005-0000-0000-0000B6230000}"/>
    <cellStyle name="20% - Accent5 2 2 2 2 2 4 2 2" xfId="23759" xr:uid="{00000000-0005-0000-0000-0000B7230000}"/>
    <cellStyle name="20% - Accent5 2 2 2 2 2 4 2 2 2" xfId="22116" xr:uid="{00000000-0005-0000-0000-0000B8230000}"/>
    <cellStyle name="20% - Accent5 2 2 2 2 2 4 2 3" xfId="23755" xr:uid="{00000000-0005-0000-0000-0000B9230000}"/>
    <cellStyle name="20% - Accent5 2 2 2 2 2 4 3" xfId="12959" xr:uid="{00000000-0005-0000-0000-0000BA230000}"/>
    <cellStyle name="20% - Accent5 2 2 2 2 2 4 3 2" xfId="8254" xr:uid="{00000000-0005-0000-0000-0000BB230000}"/>
    <cellStyle name="20% - Accent5 2 2 2 2 2 4 4" xfId="12957" xr:uid="{00000000-0005-0000-0000-0000BC230000}"/>
    <cellStyle name="20% - Accent5 2 2 2 2 2 5" xfId="27646" xr:uid="{00000000-0005-0000-0000-0000BD230000}"/>
    <cellStyle name="20% - Accent5 2 2 2 2 2 5 2" xfId="27519" xr:uid="{00000000-0005-0000-0000-0000BE230000}"/>
    <cellStyle name="20% - Accent5 2 2 2 2 2 5 2 2" xfId="22956" xr:uid="{00000000-0005-0000-0000-0000BF230000}"/>
    <cellStyle name="20% - Accent5 2 2 2 2 2 5 3" xfId="12944" xr:uid="{00000000-0005-0000-0000-0000C0230000}"/>
    <cellStyle name="20% - Accent5 2 2 2 2 2 6" xfId="22111" xr:uid="{00000000-0005-0000-0000-0000C1230000}"/>
    <cellStyle name="20% - Accent5 2 2 2 2 2 6 2" xfId="12941" xr:uid="{00000000-0005-0000-0000-0000C2230000}"/>
    <cellStyle name="20% - Accent5 2 2 2 2 2 7" xfId="22109" xr:uid="{00000000-0005-0000-0000-0000C3230000}"/>
    <cellStyle name="20% - Accent5 2 2 2 2 3" xfId="22131" xr:uid="{00000000-0005-0000-0000-0000C4230000}"/>
    <cellStyle name="20% - Accent5 2 2 2 2 3 2" xfId="27494" xr:uid="{00000000-0005-0000-0000-0000C5230000}"/>
    <cellStyle name="20% - Accent5 2 2 2 2 3 2 2" xfId="25878" xr:uid="{00000000-0005-0000-0000-0000C6230000}"/>
    <cellStyle name="20% - Accent5 2 2 2 2 3 2 2 2" xfId="22108" xr:uid="{00000000-0005-0000-0000-0000C7230000}"/>
    <cellStyle name="20% - Accent5 2 2 2 2 3 2 2 2 2" xfId="22103" xr:uid="{00000000-0005-0000-0000-0000C8230000}"/>
    <cellStyle name="20% - Accent5 2 2 2 2 3 2 2 2 2 2" xfId="32193" xr:uid="{00000000-0005-0000-0000-0000C9230000}"/>
    <cellStyle name="20% - Accent5 2 2 2 2 3 2 2 2 3" xfId="26973" xr:uid="{00000000-0005-0000-0000-0000CA230000}"/>
    <cellStyle name="20% - Accent5 2 2 2 2 3 2 2 3" xfId="24290" xr:uid="{00000000-0005-0000-0000-0000CB230000}"/>
    <cellStyle name="20% - Accent5 2 2 2 2 3 2 2 3 2" xfId="23685" xr:uid="{00000000-0005-0000-0000-0000CC230000}"/>
    <cellStyle name="20% - Accent5 2 2 2 2 3 2 2 4" xfId="25081" xr:uid="{00000000-0005-0000-0000-0000CD230000}"/>
    <cellStyle name="20% - Accent5 2 2 2 2 3 2 3" xfId="32226" xr:uid="{00000000-0005-0000-0000-0000CE230000}"/>
    <cellStyle name="20% - Accent5 2 2 2 2 3 2 3 2" xfId="22101" xr:uid="{00000000-0005-0000-0000-0000CF230000}"/>
    <cellStyle name="20% - Accent5 2 2 2 2 3 2 3 2 2" xfId="18768" xr:uid="{00000000-0005-0000-0000-0000D0230000}"/>
    <cellStyle name="20% - Accent5 2 2 2 2 3 2 3 3" xfId="24170" xr:uid="{00000000-0005-0000-0000-0000D1230000}"/>
    <cellStyle name="20% - Accent5 2 2 2 2 3 2 4" xfId="25873" xr:uid="{00000000-0005-0000-0000-0000D2230000}"/>
    <cellStyle name="20% - Accent5 2 2 2 2 3 2 4 2" xfId="8227" xr:uid="{00000000-0005-0000-0000-0000D3230000}"/>
    <cellStyle name="20% - Accent5 2 2 2 2 3 2 5" xfId="30242" xr:uid="{00000000-0005-0000-0000-0000D4230000}"/>
    <cellStyle name="20% - Accent5 2 2 2 2 3 3" xfId="22092" xr:uid="{00000000-0005-0000-0000-0000D5230000}"/>
    <cellStyle name="20% - Accent5 2 2 2 2 3 3 2" xfId="12934" xr:uid="{00000000-0005-0000-0000-0000D6230000}"/>
    <cellStyle name="20% - Accent5 2 2 2 2 3 3 2 2" xfId="22091" xr:uid="{00000000-0005-0000-0000-0000D7230000}"/>
    <cellStyle name="20% - Accent5 2 2 2 2 3 3 2 2 2" xfId="22087" xr:uid="{00000000-0005-0000-0000-0000D8230000}"/>
    <cellStyle name="20% - Accent5 2 2 2 2 3 3 2 3" xfId="24233" xr:uid="{00000000-0005-0000-0000-0000D9230000}"/>
    <cellStyle name="20% - Accent5 2 2 2 2 3 3 3" xfId="25869" xr:uid="{00000000-0005-0000-0000-0000DA230000}"/>
    <cellStyle name="20% - Accent5 2 2 2 2 3 3 3 2" xfId="22083" xr:uid="{00000000-0005-0000-0000-0000DB230000}"/>
    <cellStyle name="20% - Accent5 2 2 2 2 3 3 4" xfId="12932" xr:uid="{00000000-0005-0000-0000-0000DC230000}"/>
    <cellStyle name="20% - Accent5 2 2 2 2 3 4" xfId="22077" xr:uid="{00000000-0005-0000-0000-0000DD230000}"/>
    <cellStyle name="20% - Accent5 2 2 2 2 3 4 2" xfId="12922" xr:uid="{00000000-0005-0000-0000-0000DE230000}"/>
    <cellStyle name="20% - Accent5 2 2 2 2 3 4 2 2" xfId="34158" xr:uid="{00000000-0005-0000-0000-0000DF230000}"/>
    <cellStyle name="20% - Accent5 2 2 2 2 3 4 3" xfId="12920" xr:uid="{00000000-0005-0000-0000-0000E0230000}"/>
    <cellStyle name="20% - Accent5 2 2 2 2 3 5" xfId="22075" xr:uid="{00000000-0005-0000-0000-0000E1230000}"/>
    <cellStyle name="20% - Accent5 2 2 2 2 3 5 2" xfId="12916" xr:uid="{00000000-0005-0000-0000-0000E2230000}"/>
    <cellStyle name="20% - Accent5 2 2 2 2 3 6" xfId="22072" xr:uid="{00000000-0005-0000-0000-0000E3230000}"/>
    <cellStyle name="20% - Accent5 2 2 2 2 4" xfId="22070" xr:uid="{00000000-0005-0000-0000-0000E4230000}"/>
    <cellStyle name="20% - Accent5 2 2 2 2 4 2" xfId="20465" xr:uid="{00000000-0005-0000-0000-0000E5230000}"/>
    <cellStyle name="20% - Accent5 2 2 2 2 4 2 2" xfId="25866" xr:uid="{00000000-0005-0000-0000-0000E6230000}"/>
    <cellStyle name="20% - Accent5 2 2 2 2 4 2 2 2" xfId="22069" xr:uid="{00000000-0005-0000-0000-0000E7230000}"/>
    <cellStyle name="20% - Accent5 2 2 2 2 4 2 2 2 2" xfId="22064" xr:uid="{00000000-0005-0000-0000-0000E8230000}"/>
    <cellStyle name="20% - Accent5 2 2 2 2 4 2 2 3" xfId="24152" xr:uid="{00000000-0005-0000-0000-0000E9230000}"/>
    <cellStyle name="20% - Accent5 2 2 2 2 4 2 3" xfId="30538" xr:uid="{00000000-0005-0000-0000-0000EA230000}"/>
    <cellStyle name="20% - Accent5 2 2 2 2 4 2 3 2" xfId="8205" xr:uid="{00000000-0005-0000-0000-0000EB230000}"/>
    <cellStyle name="20% - Accent5 2 2 2 2 4 2 4" xfId="23707" xr:uid="{00000000-0005-0000-0000-0000EC230000}"/>
    <cellStyle name="20% - Accent5 2 2 2 2 4 3" xfId="32943" xr:uid="{00000000-0005-0000-0000-0000ED230000}"/>
    <cellStyle name="20% - Accent5 2 2 2 2 4 3 2" xfId="12906" xr:uid="{00000000-0005-0000-0000-0000EE230000}"/>
    <cellStyle name="20% - Accent5 2 2 2 2 4 3 2 2" xfId="22061" xr:uid="{00000000-0005-0000-0000-0000EF230000}"/>
    <cellStyle name="20% - Accent5 2 2 2 2 4 3 3" xfId="12904" xr:uid="{00000000-0005-0000-0000-0000F0230000}"/>
    <cellStyle name="20% - Accent5 2 2 2 2 4 4" xfId="7968" xr:uid="{00000000-0005-0000-0000-0000F1230000}"/>
    <cellStyle name="20% - Accent5 2 2 2 2 4 4 2" xfId="12898" xr:uid="{00000000-0005-0000-0000-0000F2230000}"/>
    <cellStyle name="20% - Accent5 2 2 2 2 4 5" xfId="26612" xr:uid="{00000000-0005-0000-0000-0000F3230000}"/>
    <cellStyle name="20% - Accent5 2 2 2 2 5" xfId="22053" xr:uid="{00000000-0005-0000-0000-0000F4230000}"/>
    <cellStyle name="20% - Accent5 2 2 2 2 5 2" xfId="32018" xr:uid="{00000000-0005-0000-0000-0000F5230000}"/>
    <cellStyle name="20% - Accent5 2 2 2 2 5 2 2" xfId="8740" xr:uid="{00000000-0005-0000-0000-0000F6230000}"/>
    <cellStyle name="20% - Accent5 2 2 2 2 5 2 2 2" xfId="22050" xr:uid="{00000000-0005-0000-0000-0000F7230000}"/>
    <cellStyle name="20% - Accent5 2 2 2 2 5 2 3" xfId="23352" xr:uid="{00000000-0005-0000-0000-0000F8230000}"/>
    <cellStyle name="20% - Accent5 2 2 2 2 5 3" xfId="33673" xr:uid="{00000000-0005-0000-0000-0000F9230000}"/>
    <cellStyle name="20% - Accent5 2 2 2 2 5 3 2" xfId="12885" xr:uid="{00000000-0005-0000-0000-0000FA230000}"/>
    <cellStyle name="20% - Accent5 2 2 2 2 5 4" xfId="7962" xr:uid="{00000000-0005-0000-0000-0000FB230000}"/>
    <cellStyle name="20% - Accent5 2 2 2 2 6" xfId="22044" xr:uid="{00000000-0005-0000-0000-0000FC230000}"/>
    <cellStyle name="20% - Accent5 2 2 2 2 6 2" xfId="28922" xr:uid="{00000000-0005-0000-0000-0000FD230000}"/>
    <cellStyle name="20% - Accent5 2 2 2 2 6 2 2" xfId="23335" xr:uid="{00000000-0005-0000-0000-0000FE230000}"/>
    <cellStyle name="20% - Accent5 2 2 2 2 6 3" xfId="32916" xr:uid="{00000000-0005-0000-0000-0000FF230000}"/>
    <cellStyle name="20% - Accent5 2 2 2 2 7" xfId="22042" xr:uid="{00000000-0005-0000-0000-000000240000}"/>
    <cellStyle name="20% - Accent5 2 2 2 2 7 2" xfId="27871" xr:uid="{00000000-0005-0000-0000-000001240000}"/>
    <cellStyle name="20% - Accent5 2 2 2 2 8" xfId="22041" xr:uid="{00000000-0005-0000-0000-000002240000}"/>
    <cellStyle name="20% - Accent5 2 2 2 3" xfId="31143" xr:uid="{00000000-0005-0000-0000-000003240000}"/>
    <cellStyle name="20% - Accent5 2 2 2 3 2" xfId="18302" xr:uid="{00000000-0005-0000-0000-000004240000}"/>
    <cellStyle name="20% - Accent5 2 2 2 3 2 2" xfId="27489" xr:uid="{00000000-0005-0000-0000-000005240000}"/>
    <cellStyle name="20% - Accent5 2 2 2 3 2 2 2" xfId="28322" xr:uid="{00000000-0005-0000-0000-000006240000}"/>
    <cellStyle name="20% - Accent5 2 2 2 3 2 2 2 2" xfId="22039" xr:uid="{00000000-0005-0000-0000-000007240000}"/>
    <cellStyle name="20% - Accent5 2 2 2 3 2 2 2 2 2" xfId="6067" xr:uid="{00000000-0005-0000-0000-000008240000}"/>
    <cellStyle name="20% - Accent5 2 2 2 3 2 2 2 2 2 2" xfId="13780" xr:uid="{00000000-0005-0000-0000-000009240000}"/>
    <cellStyle name="20% - Accent5 2 2 2 3 2 2 2 2 3" xfId="33459" xr:uid="{00000000-0005-0000-0000-00000A240000}"/>
    <cellStyle name="20% - Accent5 2 2 2 3 2 2 2 3" xfId="21661" xr:uid="{00000000-0005-0000-0000-00000B240000}"/>
    <cellStyle name="20% - Accent5 2 2 2 3 2 2 2 3 2" xfId="22038" xr:uid="{00000000-0005-0000-0000-00000C240000}"/>
    <cellStyle name="20% - Accent5 2 2 2 3 2 2 2 4" xfId="21654" xr:uid="{00000000-0005-0000-0000-00000D240000}"/>
    <cellStyle name="20% - Accent5 2 2 2 3 2 2 3" xfId="28314" xr:uid="{00000000-0005-0000-0000-00000E240000}"/>
    <cellStyle name="20% - Accent5 2 2 2 3 2 2 3 2" xfId="22032" xr:uid="{00000000-0005-0000-0000-00000F240000}"/>
    <cellStyle name="20% - Accent5 2 2 2 3 2 2 3 2 2" xfId="22028" xr:uid="{00000000-0005-0000-0000-000010240000}"/>
    <cellStyle name="20% - Accent5 2 2 2 3 2 2 3 3" xfId="21650" xr:uid="{00000000-0005-0000-0000-000011240000}"/>
    <cellStyle name="20% - Accent5 2 2 2 3 2 2 4" xfId="25834" xr:uid="{00000000-0005-0000-0000-000012240000}"/>
    <cellStyle name="20% - Accent5 2 2 2 3 2 2 4 2" xfId="8117" xr:uid="{00000000-0005-0000-0000-000013240000}"/>
    <cellStyle name="20% - Accent5 2 2 2 3 2 2 5" xfId="31379" xr:uid="{00000000-0005-0000-0000-000014240000}"/>
    <cellStyle name="20% - Accent5 2 2 2 3 2 3" xfId="31530" xr:uid="{00000000-0005-0000-0000-000015240000}"/>
    <cellStyle name="20% - Accent5 2 2 2 3 2 3 2" xfId="14699" xr:uid="{00000000-0005-0000-0000-000016240000}"/>
    <cellStyle name="20% - Accent5 2 2 2 3 2 3 2 2" xfId="24343" xr:uid="{00000000-0005-0000-0000-000017240000}"/>
    <cellStyle name="20% - Accent5 2 2 2 3 2 3 2 2 2" xfId="22024" xr:uid="{00000000-0005-0000-0000-000018240000}"/>
    <cellStyle name="20% - Accent5 2 2 2 3 2 3 2 3" xfId="21642" xr:uid="{00000000-0005-0000-0000-000019240000}"/>
    <cellStyle name="20% - Accent5 2 2 2 3 2 3 3" xfId="17316" xr:uid="{00000000-0005-0000-0000-00001A240000}"/>
    <cellStyle name="20% - Accent5 2 2 2 3 2 3 3 2" xfId="8109" xr:uid="{00000000-0005-0000-0000-00001B240000}"/>
    <cellStyle name="20% - Accent5 2 2 2 3 2 3 4" xfId="12838" xr:uid="{00000000-0005-0000-0000-00001C240000}"/>
    <cellStyle name="20% - Accent5 2 2 2 3 2 4" xfId="23568" xr:uid="{00000000-0005-0000-0000-00001D240000}"/>
    <cellStyle name="20% - Accent5 2 2 2 3 2 4 2" xfId="14685" xr:uid="{00000000-0005-0000-0000-00001E240000}"/>
    <cellStyle name="20% - Accent5 2 2 2 3 2 4 2 2" xfId="19718" xr:uid="{00000000-0005-0000-0000-00001F240000}"/>
    <cellStyle name="20% - Accent5 2 2 2 3 2 4 3" xfId="12834" xr:uid="{00000000-0005-0000-0000-000020240000}"/>
    <cellStyle name="20% - Accent5 2 2 2 3 2 5" xfId="22019" xr:uid="{00000000-0005-0000-0000-000021240000}"/>
    <cellStyle name="20% - Accent5 2 2 2 3 2 5 2" xfId="12832" xr:uid="{00000000-0005-0000-0000-000022240000}"/>
    <cellStyle name="20% - Accent5 2 2 2 3 2 6" xfId="22015" xr:uid="{00000000-0005-0000-0000-000023240000}"/>
    <cellStyle name="20% - Accent5 2 2 2 3 3" xfId="24368" xr:uid="{00000000-0005-0000-0000-000024240000}"/>
    <cellStyle name="20% - Accent5 2 2 2 3 3 2" xfId="29911" xr:uid="{00000000-0005-0000-0000-000025240000}"/>
    <cellStyle name="20% - Accent5 2 2 2 3 3 2 2" xfId="28276" xr:uid="{00000000-0005-0000-0000-000026240000}"/>
    <cellStyle name="20% - Accent5 2 2 2 3 3 2 2 2" xfId="22012" xr:uid="{00000000-0005-0000-0000-000027240000}"/>
    <cellStyle name="20% - Accent5 2 2 2 3 3 2 2 2 2" xfId="34061" xr:uid="{00000000-0005-0000-0000-000028240000}"/>
    <cellStyle name="20% - Accent5 2 2 2 3 3 2 2 3" xfId="21586" xr:uid="{00000000-0005-0000-0000-000029240000}"/>
    <cellStyle name="20% - Accent5 2 2 2 3 3 2 3" xfId="25819" xr:uid="{00000000-0005-0000-0000-00002A240000}"/>
    <cellStyle name="20% - Accent5 2 2 2 3 3 2 3 2" xfId="8095" xr:uid="{00000000-0005-0000-0000-00002B240000}"/>
    <cellStyle name="20% - Accent5 2 2 2 3 3 2 4" xfId="22924" xr:uid="{00000000-0005-0000-0000-00002C240000}"/>
    <cellStyle name="20% - Accent5 2 2 2 3 3 3" xfId="24772" xr:uid="{00000000-0005-0000-0000-00002D240000}"/>
    <cellStyle name="20% - Accent5 2 2 2 3 3 3 2" xfId="25816" xr:uid="{00000000-0005-0000-0000-00002E240000}"/>
    <cellStyle name="20% - Accent5 2 2 2 3 3 3 2 2" xfId="31527" xr:uid="{00000000-0005-0000-0000-00002F240000}"/>
    <cellStyle name="20% - Accent5 2 2 2 3 3 3 3" xfId="16189" xr:uid="{00000000-0005-0000-0000-000030240000}"/>
    <cellStyle name="20% - Accent5 2 2 2 3 3 4" xfId="22004" xr:uid="{00000000-0005-0000-0000-000031240000}"/>
    <cellStyle name="20% - Accent5 2 2 2 3 3 4 2" xfId="16186" xr:uid="{00000000-0005-0000-0000-000032240000}"/>
    <cellStyle name="20% - Accent5 2 2 2 3 3 5" xfId="21999" xr:uid="{00000000-0005-0000-0000-000033240000}"/>
    <cellStyle name="20% - Accent5 2 2 2 3 4" xfId="18299" xr:uid="{00000000-0005-0000-0000-000034240000}"/>
    <cellStyle name="20% - Accent5 2 2 2 3 4 2" xfId="29552" xr:uid="{00000000-0005-0000-0000-000035240000}"/>
    <cellStyle name="20% - Accent5 2 2 2 3 4 2 2" xfId="25807" xr:uid="{00000000-0005-0000-0000-000036240000}"/>
    <cellStyle name="20% - Accent5 2 2 2 3 4 2 2 2" xfId="21997" xr:uid="{00000000-0005-0000-0000-000037240000}"/>
    <cellStyle name="20% - Accent5 2 2 2 3 4 2 3" xfId="23300" xr:uid="{00000000-0005-0000-0000-000038240000}"/>
    <cellStyle name="20% - Accent5 2 2 2 3 4 3" xfId="15247" xr:uid="{00000000-0005-0000-0000-000039240000}"/>
    <cellStyle name="20% - Accent5 2 2 2 3 4 3 2" xfId="16175" xr:uid="{00000000-0005-0000-0000-00003A240000}"/>
    <cellStyle name="20% - Accent5 2 2 2 3 4 4" xfId="7956" xr:uid="{00000000-0005-0000-0000-00003B240000}"/>
    <cellStyle name="20% - Accent5 2 2 2 3 5" xfId="28417" xr:uid="{00000000-0005-0000-0000-00003C240000}"/>
    <cellStyle name="20% - Accent5 2 2 2 3 5 2" xfId="30327" xr:uid="{00000000-0005-0000-0000-00003D240000}"/>
    <cellStyle name="20% - Accent5 2 2 2 3 5 2 2" xfId="24034" xr:uid="{00000000-0005-0000-0000-00003E240000}"/>
    <cellStyle name="20% - Accent5 2 2 2 3 5 3" xfId="30324" xr:uid="{00000000-0005-0000-0000-00003F240000}"/>
    <cellStyle name="20% - Accent5 2 2 2 3 6" xfId="21988" xr:uid="{00000000-0005-0000-0000-000040240000}"/>
    <cellStyle name="20% - Accent5 2 2 2 3 6 2" xfId="30319" xr:uid="{00000000-0005-0000-0000-000041240000}"/>
    <cellStyle name="20% - Accent5 2 2 2 3 7" xfId="20490" xr:uid="{00000000-0005-0000-0000-000042240000}"/>
    <cellStyle name="20% - Accent5 2 2 2 4" xfId="33080" xr:uid="{00000000-0005-0000-0000-000043240000}"/>
    <cellStyle name="20% - Accent5 2 2 2 4 2" xfId="11349" xr:uid="{00000000-0005-0000-0000-000044240000}"/>
    <cellStyle name="20% - Accent5 2 2 2 4 2 2" xfId="29478" xr:uid="{00000000-0005-0000-0000-000045240000}"/>
    <cellStyle name="20% - Accent5 2 2 2 4 2 2 2" xfId="26556" xr:uid="{00000000-0005-0000-0000-000046240000}"/>
    <cellStyle name="20% - Accent5 2 2 2 4 2 2 2 2" xfId="21981" xr:uid="{00000000-0005-0000-0000-000047240000}"/>
    <cellStyle name="20% - Accent5 2 2 2 4 2 2 2 2 2" xfId="20105" xr:uid="{00000000-0005-0000-0000-000048240000}"/>
    <cellStyle name="20% - Accent5 2 2 2 4 2 2 2 3" xfId="21351" xr:uid="{00000000-0005-0000-0000-000049240000}"/>
    <cellStyle name="20% - Accent5 2 2 2 4 2 2 3" xfId="25801" xr:uid="{00000000-0005-0000-0000-00004A240000}"/>
    <cellStyle name="20% - Accent5 2 2 2 4 2 2 3 2" xfId="8036" xr:uid="{00000000-0005-0000-0000-00004B240000}"/>
    <cellStyle name="20% - Accent5 2 2 2 4 2 2 4" xfId="22624" xr:uid="{00000000-0005-0000-0000-00004C240000}"/>
    <cellStyle name="20% - Accent5 2 2 2 4 2 3" xfId="24593" xr:uid="{00000000-0005-0000-0000-00004D240000}"/>
    <cellStyle name="20% - Accent5 2 2 2 4 2 3 2" xfId="14252" xr:uid="{00000000-0005-0000-0000-00004E240000}"/>
    <cellStyle name="20% - Accent5 2 2 2 4 2 3 2 2" xfId="21595" xr:uid="{00000000-0005-0000-0000-00004F240000}"/>
    <cellStyle name="20% - Accent5 2 2 2 4 2 3 3" xfId="12786" xr:uid="{00000000-0005-0000-0000-000050240000}"/>
    <cellStyle name="20% - Accent5 2 2 2 4 2 4" xfId="23548" xr:uid="{00000000-0005-0000-0000-000051240000}"/>
    <cellStyle name="20% - Accent5 2 2 2 4 2 4 2" xfId="12778" xr:uid="{00000000-0005-0000-0000-000052240000}"/>
    <cellStyle name="20% - Accent5 2 2 2 4 2 5" xfId="23538" xr:uid="{00000000-0005-0000-0000-000053240000}"/>
    <cellStyle name="20% - Accent5 2 2 2 4 3" xfId="29470" xr:uid="{00000000-0005-0000-0000-000054240000}"/>
    <cellStyle name="20% - Accent5 2 2 2 4 3 2" xfId="24564" xr:uid="{00000000-0005-0000-0000-000055240000}"/>
    <cellStyle name="20% - Accent5 2 2 2 4 3 2 2" xfId="5395" xr:uid="{00000000-0005-0000-0000-000056240000}"/>
    <cellStyle name="20% - Accent5 2 2 2 4 3 2 2 2" xfId="21975" xr:uid="{00000000-0005-0000-0000-000057240000}"/>
    <cellStyle name="20% - Accent5 2 2 2 4 3 2 3" xfId="24328" xr:uid="{00000000-0005-0000-0000-000058240000}"/>
    <cellStyle name="20% - Accent5 2 2 2 4 3 3" xfId="21968" xr:uid="{00000000-0005-0000-0000-000059240000}"/>
    <cellStyle name="20% - Accent5 2 2 2 4 3 3 2" xfId="16149" xr:uid="{00000000-0005-0000-0000-00005A240000}"/>
    <cellStyle name="20% - Accent5 2 2 2 4 3 4" xfId="23455" xr:uid="{00000000-0005-0000-0000-00005B240000}"/>
    <cellStyle name="20% - Accent5 2 2 2 4 4" xfId="33040" xr:uid="{00000000-0005-0000-0000-00005C240000}"/>
    <cellStyle name="20% - Accent5 2 2 2 4 4 2" xfId="26477" xr:uid="{00000000-0005-0000-0000-00005D240000}"/>
    <cellStyle name="20% - Accent5 2 2 2 4 4 2 2" xfId="24259" xr:uid="{00000000-0005-0000-0000-00005E240000}"/>
    <cellStyle name="20% - Accent5 2 2 2 4 4 3" xfId="26654" xr:uid="{00000000-0005-0000-0000-00005F240000}"/>
    <cellStyle name="20% - Accent5 2 2 2 4 5" xfId="21963" xr:uid="{00000000-0005-0000-0000-000060240000}"/>
    <cellStyle name="20% - Accent5 2 2 2 4 5 2" xfId="30191" xr:uid="{00000000-0005-0000-0000-000061240000}"/>
    <cellStyle name="20% - Accent5 2 2 2 4 6" xfId="21955" xr:uid="{00000000-0005-0000-0000-000062240000}"/>
    <cellStyle name="20% - Accent5 2 2 2 5" xfId="32749" xr:uid="{00000000-0005-0000-0000-000063240000}"/>
    <cellStyle name="20% - Accent5 2 2 2 5 2" xfId="29415" xr:uid="{00000000-0005-0000-0000-000064240000}"/>
    <cellStyle name="20% - Accent5 2 2 2 5 2 2" xfId="32634" xr:uid="{00000000-0005-0000-0000-000065240000}"/>
    <cellStyle name="20% - Accent5 2 2 2 5 2 2 2" xfId="25789" xr:uid="{00000000-0005-0000-0000-000066240000}"/>
    <cellStyle name="20% - Accent5 2 2 2 5 2 2 2 2" xfId="23830" xr:uid="{00000000-0005-0000-0000-000067240000}"/>
    <cellStyle name="20% - Accent5 2 2 2 5 2 2 3" xfId="21949" xr:uid="{00000000-0005-0000-0000-000068240000}"/>
    <cellStyle name="20% - Accent5 2 2 2 5 2 3" xfId="30160" xr:uid="{00000000-0005-0000-0000-000069240000}"/>
    <cellStyle name="20% - Accent5 2 2 2 5 2 3 2" xfId="12747" xr:uid="{00000000-0005-0000-0000-00006A240000}"/>
    <cellStyle name="20% - Accent5 2 2 2 5 2 4" xfId="20045" xr:uid="{00000000-0005-0000-0000-00006B240000}"/>
    <cellStyle name="20% - Accent5 2 2 2 5 3" xfId="34014" xr:uid="{00000000-0005-0000-0000-00006C240000}"/>
    <cellStyle name="20% - Accent5 2 2 2 5 3 2" xfId="32152" xr:uid="{00000000-0005-0000-0000-00006D240000}"/>
    <cellStyle name="20% - Accent5 2 2 2 5 3 2 2" xfId="13336" xr:uid="{00000000-0005-0000-0000-00006E240000}"/>
    <cellStyle name="20% - Accent5 2 2 2 5 3 3" xfId="21943" xr:uid="{00000000-0005-0000-0000-00006F240000}"/>
    <cellStyle name="20% - Accent5 2 2 2 5 4" xfId="8097" xr:uid="{00000000-0005-0000-0000-000070240000}"/>
    <cellStyle name="20% - Accent5 2 2 2 5 4 2" xfId="27811" xr:uid="{00000000-0005-0000-0000-000071240000}"/>
    <cellStyle name="20% - Accent5 2 2 2 5 5" xfId="21939" xr:uid="{00000000-0005-0000-0000-000072240000}"/>
    <cellStyle name="20% - Accent5 2 2 2 6" xfId="32398" xr:uid="{00000000-0005-0000-0000-000073240000}"/>
    <cellStyle name="20% - Accent5 2 2 2 6 2" xfId="32391" xr:uid="{00000000-0005-0000-0000-000074240000}"/>
    <cellStyle name="20% - Accent5 2 2 2 6 2 2" xfId="30861" xr:uid="{00000000-0005-0000-0000-000075240000}"/>
    <cellStyle name="20% - Accent5 2 2 2 6 2 2 2" xfId="21935" xr:uid="{00000000-0005-0000-0000-000076240000}"/>
    <cellStyle name="20% - Accent5 2 2 2 6 2 3" xfId="21933" xr:uid="{00000000-0005-0000-0000-000077240000}"/>
    <cellStyle name="20% - Accent5 2 2 2 6 3" xfId="21929" xr:uid="{00000000-0005-0000-0000-000078240000}"/>
    <cellStyle name="20% - Accent5 2 2 2 6 3 2" xfId="21925" xr:uid="{00000000-0005-0000-0000-000079240000}"/>
    <cellStyle name="20% - Accent5 2 2 2 6 4" xfId="21921" xr:uid="{00000000-0005-0000-0000-00007A240000}"/>
    <cellStyle name="20% - Accent5 2 2 2 7" xfId="32657" xr:uid="{00000000-0005-0000-0000-00007B240000}"/>
    <cellStyle name="20% - Accent5 2 2 2 7 2" xfId="6771" xr:uid="{00000000-0005-0000-0000-00007C240000}"/>
    <cellStyle name="20% - Accent5 2 2 2 7 2 2" xfId="30823" xr:uid="{00000000-0005-0000-0000-00007D240000}"/>
    <cellStyle name="20% - Accent5 2 2 2 7 3" xfId="16680" xr:uid="{00000000-0005-0000-0000-00007E240000}"/>
    <cellStyle name="20% - Accent5 2 2 2 8" xfId="33401" xr:uid="{00000000-0005-0000-0000-00007F240000}"/>
    <cellStyle name="20% - Accent5 2 2 2 8 2" xfId="16670" xr:uid="{00000000-0005-0000-0000-000080240000}"/>
    <cellStyle name="20% - Accent5 2 2 2 9" xfId="33394" xr:uid="{00000000-0005-0000-0000-000081240000}"/>
    <cellStyle name="20% - Accent5 2 2 3" xfId="21919" xr:uid="{00000000-0005-0000-0000-000082240000}"/>
    <cellStyle name="20% - Accent5 2 2 3 2" xfId="21917" xr:uid="{00000000-0005-0000-0000-000083240000}"/>
    <cellStyle name="20% - Accent5 2 2 3 2 2" xfId="21916" xr:uid="{00000000-0005-0000-0000-000084240000}"/>
    <cellStyle name="20% - Accent5 2 2 3 2 2 2" xfId="27474" xr:uid="{00000000-0005-0000-0000-000085240000}"/>
    <cellStyle name="20% - Accent5 2 2 3 2 2 2 2" xfId="25596" xr:uid="{00000000-0005-0000-0000-000086240000}"/>
    <cellStyle name="20% - Accent5 2 2 3 2 2 2 2 2" xfId="21910" xr:uid="{00000000-0005-0000-0000-000087240000}"/>
    <cellStyle name="20% - Accent5 2 2 3 2 2 2 2 2 2" xfId="21908" xr:uid="{00000000-0005-0000-0000-000088240000}"/>
    <cellStyle name="20% - Accent5 2 2 3 2 2 2 2 2 2 2" xfId="19617" xr:uid="{00000000-0005-0000-0000-000089240000}"/>
    <cellStyle name="20% - Accent5 2 2 3 2 2 2 2 2 3" xfId="21900" xr:uid="{00000000-0005-0000-0000-00008A240000}"/>
    <cellStyle name="20% - Accent5 2 2 3 2 2 2 2 3" xfId="21189" xr:uid="{00000000-0005-0000-0000-00008B240000}"/>
    <cellStyle name="20% - Accent5 2 2 3 2 2 2 2 3 2" xfId="21898" xr:uid="{00000000-0005-0000-0000-00008C240000}"/>
    <cellStyle name="20% - Accent5 2 2 3 2 2 2 2 4" xfId="5938" xr:uid="{00000000-0005-0000-0000-00008D240000}"/>
    <cellStyle name="20% - Accent5 2 2 3 2 2 2 3" xfId="25489" xr:uid="{00000000-0005-0000-0000-00008E240000}"/>
    <cellStyle name="20% - Accent5 2 2 3 2 2 2 3 2" xfId="17072" xr:uid="{00000000-0005-0000-0000-00008F240000}"/>
    <cellStyle name="20% - Accent5 2 2 3 2 2 2 3 2 2" xfId="21893" xr:uid="{00000000-0005-0000-0000-000090240000}"/>
    <cellStyle name="20% - Accent5 2 2 3 2 2 2 3 3" xfId="23092" xr:uid="{00000000-0005-0000-0000-000091240000}"/>
    <cellStyle name="20% - Accent5 2 2 3 2 2 2 4" xfId="33752" xr:uid="{00000000-0005-0000-0000-000092240000}"/>
    <cellStyle name="20% - Accent5 2 2 3 2 2 2 4 2" xfId="21891" xr:uid="{00000000-0005-0000-0000-000093240000}"/>
    <cellStyle name="20% - Accent5 2 2 3 2 2 2 5" xfId="32266" xr:uid="{00000000-0005-0000-0000-000094240000}"/>
    <cellStyle name="20% - Accent5 2 2 3 2 2 3" xfId="21888" xr:uid="{00000000-0005-0000-0000-000095240000}"/>
    <cellStyle name="20% - Accent5 2 2 3 2 2 3 2" xfId="9559" xr:uid="{00000000-0005-0000-0000-000096240000}"/>
    <cellStyle name="20% - Accent5 2 2 3 2 2 3 2 2" xfId="24978" xr:uid="{00000000-0005-0000-0000-000097240000}"/>
    <cellStyle name="20% - Accent5 2 2 3 2 2 3 2 2 2" xfId="21887" xr:uid="{00000000-0005-0000-0000-000098240000}"/>
    <cellStyle name="20% - Accent5 2 2 3 2 2 3 2 3" xfId="30964" xr:uid="{00000000-0005-0000-0000-000099240000}"/>
    <cellStyle name="20% - Accent5 2 2 3 2 2 3 3" xfId="12367" xr:uid="{00000000-0005-0000-0000-00009A240000}"/>
    <cellStyle name="20% - Accent5 2 2 3 2 2 3 3 2" xfId="21880" xr:uid="{00000000-0005-0000-0000-00009B240000}"/>
    <cellStyle name="20% - Accent5 2 2 3 2 2 3 4" xfId="12363" xr:uid="{00000000-0005-0000-0000-00009C240000}"/>
    <cellStyle name="20% - Accent5 2 2 3 2 2 4" xfId="21873" xr:uid="{00000000-0005-0000-0000-00009D240000}"/>
    <cellStyle name="20% - Accent5 2 2 3 2 2 4 2" xfId="31075" xr:uid="{00000000-0005-0000-0000-00009E240000}"/>
    <cellStyle name="20% - Accent5 2 2 3 2 2 4 2 2" xfId="21871" xr:uid="{00000000-0005-0000-0000-00009F240000}"/>
    <cellStyle name="20% - Accent5 2 2 3 2 2 4 3" xfId="12358" xr:uid="{00000000-0005-0000-0000-0000A0240000}"/>
    <cellStyle name="20% - Accent5 2 2 3 2 2 5" xfId="21869" xr:uid="{00000000-0005-0000-0000-0000A1240000}"/>
    <cellStyle name="20% - Accent5 2 2 3 2 2 5 2" xfId="15795" xr:uid="{00000000-0005-0000-0000-0000A2240000}"/>
    <cellStyle name="20% - Accent5 2 2 3 2 2 6" xfId="21868" xr:uid="{00000000-0005-0000-0000-0000A3240000}"/>
    <cellStyle name="20% - Accent5 2 2 3 2 3" xfId="20648" xr:uid="{00000000-0005-0000-0000-0000A4240000}"/>
    <cellStyle name="20% - Accent5 2 2 3 2 3 2" xfId="21866" xr:uid="{00000000-0005-0000-0000-0000A5240000}"/>
    <cellStyle name="20% - Accent5 2 2 3 2 3 2 2" xfId="25469" xr:uid="{00000000-0005-0000-0000-0000A6240000}"/>
    <cellStyle name="20% - Accent5 2 2 3 2 3 2 2 2" xfId="21865" xr:uid="{00000000-0005-0000-0000-0000A7240000}"/>
    <cellStyle name="20% - Accent5 2 2 3 2 3 2 2 2 2" xfId="21860" xr:uid="{00000000-0005-0000-0000-0000A8240000}"/>
    <cellStyle name="20% - Accent5 2 2 3 2 3 2 2 3" xfId="23189" xr:uid="{00000000-0005-0000-0000-0000A9240000}"/>
    <cellStyle name="20% - Accent5 2 2 3 2 3 2 3" xfId="25460" xr:uid="{00000000-0005-0000-0000-0000AA240000}"/>
    <cellStyle name="20% - Accent5 2 2 3 2 3 2 3 2" xfId="21858" xr:uid="{00000000-0005-0000-0000-0000AB240000}"/>
    <cellStyle name="20% - Accent5 2 2 3 2 3 2 4" xfId="21853" xr:uid="{00000000-0005-0000-0000-0000AC240000}"/>
    <cellStyle name="20% - Accent5 2 2 3 2 3 3" xfId="21847" xr:uid="{00000000-0005-0000-0000-0000AD240000}"/>
    <cellStyle name="20% - Accent5 2 2 3 2 3 3 2" xfId="12341" xr:uid="{00000000-0005-0000-0000-0000AE240000}"/>
    <cellStyle name="20% - Accent5 2 2 3 2 3 3 2 2" xfId="21846" xr:uid="{00000000-0005-0000-0000-0000AF240000}"/>
    <cellStyle name="20% - Accent5 2 2 3 2 3 3 3" xfId="12338" xr:uid="{00000000-0005-0000-0000-0000B0240000}"/>
    <cellStyle name="20% - Accent5 2 2 3 2 3 4" xfId="21840" xr:uid="{00000000-0005-0000-0000-0000B1240000}"/>
    <cellStyle name="20% - Accent5 2 2 3 2 3 4 2" xfId="12662" xr:uid="{00000000-0005-0000-0000-0000B2240000}"/>
    <cellStyle name="20% - Accent5 2 2 3 2 3 5" xfId="21839" xr:uid="{00000000-0005-0000-0000-0000B3240000}"/>
    <cellStyle name="20% - Accent5 2 2 3 2 4" xfId="21838" xr:uid="{00000000-0005-0000-0000-0000B4240000}"/>
    <cellStyle name="20% - Accent5 2 2 3 2 4 2" xfId="18380" xr:uid="{00000000-0005-0000-0000-0000B5240000}"/>
    <cellStyle name="20% - Accent5 2 2 3 2 4 2 2" xfId="33191" xr:uid="{00000000-0005-0000-0000-0000B6240000}"/>
    <cellStyle name="20% - Accent5 2 2 3 2 4 2 2 2" xfId="32519" xr:uid="{00000000-0005-0000-0000-0000B7240000}"/>
    <cellStyle name="20% - Accent5 2 2 3 2 4 2 3" xfId="23143" xr:uid="{00000000-0005-0000-0000-0000B8240000}"/>
    <cellStyle name="20% - Accent5 2 2 3 2 4 3" xfId="28331" xr:uid="{00000000-0005-0000-0000-0000B9240000}"/>
    <cellStyle name="20% - Accent5 2 2 3 2 4 3 2" xfId="12323" xr:uid="{00000000-0005-0000-0000-0000BA240000}"/>
    <cellStyle name="20% - Accent5 2 2 3 2 4 4" xfId="7928" xr:uid="{00000000-0005-0000-0000-0000BB240000}"/>
    <cellStyle name="20% - Accent5 2 2 3 2 5" xfId="21833" xr:uid="{00000000-0005-0000-0000-0000BC240000}"/>
    <cellStyle name="20% - Accent5 2 2 3 2 5 2" xfId="33532" xr:uid="{00000000-0005-0000-0000-0000BD240000}"/>
    <cellStyle name="20% - Accent5 2 2 3 2 5 2 2" xfId="23129" xr:uid="{00000000-0005-0000-0000-0000BE240000}"/>
    <cellStyle name="20% - Accent5 2 2 3 2 5 3" xfId="26964" xr:uid="{00000000-0005-0000-0000-0000BF240000}"/>
    <cellStyle name="20% - Accent5 2 2 3 2 6" xfId="21823" xr:uid="{00000000-0005-0000-0000-0000C0240000}"/>
    <cellStyle name="20% - Accent5 2 2 3 2 6 2" xfId="28912" xr:uid="{00000000-0005-0000-0000-0000C1240000}"/>
    <cellStyle name="20% - Accent5 2 2 3 2 7" xfId="8721" xr:uid="{00000000-0005-0000-0000-0000C2240000}"/>
    <cellStyle name="20% - Accent5 2 2 3 3" xfId="30787" xr:uid="{00000000-0005-0000-0000-0000C3240000}"/>
    <cellStyle name="20% - Accent5 2 2 3 3 2" xfId="18296" xr:uid="{00000000-0005-0000-0000-0000C4240000}"/>
    <cellStyle name="20% - Accent5 2 2 3 3 2 2" xfId="24905" xr:uid="{00000000-0005-0000-0000-0000C5240000}"/>
    <cellStyle name="20% - Accent5 2 2 3 3 2 2 2" xfId="28289" xr:uid="{00000000-0005-0000-0000-0000C6240000}"/>
    <cellStyle name="20% - Accent5 2 2 3 3 2 2 2 2" xfId="21817" xr:uid="{00000000-0005-0000-0000-0000C7240000}"/>
    <cellStyle name="20% - Accent5 2 2 3 3 2 2 2 2 2" xfId="21814" xr:uid="{00000000-0005-0000-0000-0000C8240000}"/>
    <cellStyle name="20% - Accent5 2 2 3 3 2 2 2 3" xfId="20830" xr:uid="{00000000-0005-0000-0000-0000C9240000}"/>
    <cellStyle name="20% - Accent5 2 2 3 3 2 2 3" xfId="25446" xr:uid="{00000000-0005-0000-0000-0000CA240000}"/>
    <cellStyle name="20% - Accent5 2 2 3 3 2 2 3 2" xfId="20671" xr:uid="{00000000-0005-0000-0000-0000CB240000}"/>
    <cellStyle name="20% - Accent5 2 2 3 3 2 2 4" xfId="21810" xr:uid="{00000000-0005-0000-0000-0000CC240000}"/>
    <cellStyle name="20% - Accent5 2 2 3 3 2 3" xfId="24222" xr:uid="{00000000-0005-0000-0000-0000CD240000}"/>
    <cellStyle name="20% - Accent5 2 2 3 3 2 3 2" xfId="13905" xr:uid="{00000000-0005-0000-0000-0000CE240000}"/>
    <cellStyle name="20% - Accent5 2 2 3 3 2 3 2 2" xfId="21806" xr:uid="{00000000-0005-0000-0000-0000CF240000}"/>
    <cellStyle name="20% - Accent5 2 2 3 3 2 3 3" xfId="12740" xr:uid="{00000000-0005-0000-0000-0000D0240000}"/>
    <cellStyle name="20% - Accent5 2 2 3 3 2 4" xfId="21800" xr:uid="{00000000-0005-0000-0000-0000D1240000}"/>
    <cellStyle name="20% - Accent5 2 2 3 3 2 4 2" xfId="12733" xr:uid="{00000000-0005-0000-0000-0000D2240000}"/>
    <cellStyle name="20% - Accent5 2 2 3 3 2 5" xfId="23510" xr:uid="{00000000-0005-0000-0000-0000D3240000}"/>
    <cellStyle name="20% - Accent5 2 2 3 3 3" xfId="18291" xr:uid="{00000000-0005-0000-0000-0000D4240000}"/>
    <cellStyle name="20% - Accent5 2 2 3 3 3 2" xfId="24183" xr:uid="{00000000-0005-0000-0000-0000D5240000}"/>
    <cellStyle name="20% - Accent5 2 2 3 3 3 2 2" xfId="25435" xr:uid="{00000000-0005-0000-0000-0000D6240000}"/>
    <cellStyle name="20% - Accent5 2 2 3 3 3 2 2 2" xfId="22454" xr:uid="{00000000-0005-0000-0000-0000D7240000}"/>
    <cellStyle name="20% - Accent5 2 2 3 3 3 2 3" xfId="21795" xr:uid="{00000000-0005-0000-0000-0000D8240000}"/>
    <cellStyle name="20% - Accent5 2 2 3 3 3 3" xfId="21792" xr:uid="{00000000-0005-0000-0000-0000D9240000}"/>
    <cellStyle name="20% - Accent5 2 2 3 3 3 3 2" xfId="16107" xr:uid="{00000000-0005-0000-0000-0000DA240000}"/>
    <cellStyle name="20% - Accent5 2 2 3 3 3 4" xfId="21787" xr:uid="{00000000-0005-0000-0000-0000DB240000}"/>
    <cellStyle name="20% - Accent5 2 2 3 3 4" xfId="23838" xr:uid="{00000000-0005-0000-0000-0000DC240000}"/>
    <cellStyle name="20% - Accent5 2 2 3 3 4 2" xfId="11859" xr:uid="{00000000-0005-0000-0000-0000DD240000}"/>
    <cellStyle name="20% - Accent5 2 2 3 3 4 2 2" xfId="23115" xr:uid="{00000000-0005-0000-0000-0000DE240000}"/>
    <cellStyle name="20% - Accent5 2 2 3 3 4 3" xfId="9228" xr:uid="{00000000-0005-0000-0000-0000DF240000}"/>
    <cellStyle name="20% - Accent5 2 2 3 3 5" xfId="20038" xr:uid="{00000000-0005-0000-0000-0000E0240000}"/>
    <cellStyle name="20% - Accent5 2 2 3 3 5 2" xfId="23941" xr:uid="{00000000-0005-0000-0000-0000E1240000}"/>
    <cellStyle name="20% - Accent5 2 2 3 3 6" xfId="21775" xr:uid="{00000000-0005-0000-0000-0000E2240000}"/>
    <cellStyle name="20% - Accent5 2 2 3 4" xfId="30699" xr:uid="{00000000-0005-0000-0000-0000E3240000}"/>
    <cellStyle name="20% - Accent5 2 2 3 4 2" xfId="23105" xr:uid="{00000000-0005-0000-0000-0000E4240000}"/>
    <cellStyle name="20% - Accent5 2 2 3 4 2 2" xfId="23673" xr:uid="{00000000-0005-0000-0000-0000E5240000}"/>
    <cellStyle name="20% - Accent5 2 2 3 4 2 2 2" xfId="5735" xr:uid="{00000000-0005-0000-0000-0000E6240000}"/>
    <cellStyle name="20% - Accent5 2 2 3 4 2 2 2 2" xfId="33566" xr:uid="{00000000-0005-0000-0000-0000E7240000}"/>
    <cellStyle name="20% - Accent5 2 2 3 4 2 2 3" xfId="5729" xr:uid="{00000000-0005-0000-0000-0000E8240000}"/>
    <cellStyle name="20% - Accent5 2 2 3 4 2 3" xfId="21766" xr:uid="{00000000-0005-0000-0000-0000E9240000}"/>
    <cellStyle name="20% - Accent5 2 2 3 4 2 3 2" xfId="8556" xr:uid="{00000000-0005-0000-0000-0000EA240000}"/>
    <cellStyle name="20% - Accent5 2 2 3 4 2 4" xfId="22908" xr:uid="{00000000-0005-0000-0000-0000EB240000}"/>
    <cellStyle name="20% - Accent5 2 2 3 4 3" xfId="20643" xr:uid="{00000000-0005-0000-0000-0000EC240000}"/>
    <cellStyle name="20% - Accent5 2 2 3 4 3 2" xfId="21761" xr:uid="{00000000-0005-0000-0000-0000ED240000}"/>
    <cellStyle name="20% - Accent5 2 2 3 4 3 2 2" xfId="10915" xr:uid="{00000000-0005-0000-0000-0000EE240000}"/>
    <cellStyle name="20% - Accent5 2 2 3 4 3 3" xfId="21758" xr:uid="{00000000-0005-0000-0000-0000EF240000}"/>
    <cellStyle name="20% - Accent5 2 2 3 4 4" xfId="21754" xr:uid="{00000000-0005-0000-0000-0000F0240000}"/>
    <cellStyle name="20% - Accent5 2 2 3 4 4 2" xfId="29295" xr:uid="{00000000-0005-0000-0000-0000F1240000}"/>
    <cellStyle name="20% - Accent5 2 2 3 4 5" xfId="21751" xr:uid="{00000000-0005-0000-0000-0000F2240000}"/>
    <cellStyle name="20% - Accent5 2 2 3 5" xfId="32370" xr:uid="{00000000-0005-0000-0000-0000F3240000}"/>
    <cellStyle name="20% - Accent5 2 2 3 5 2" xfId="34135" xr:uid="{00000000-0005-0000-0000-0000F4240000}"/>
    <cellStyle name="20% - Accent5 2 2 3 5 2 2" xfId="31942" xr:uid="{00000000-0005-0000-0000-0000F5240000}"/>
    <cellStyle name="20% - Accent5 2 2 3 5 2 2 2" xfId="19397" xr:uid="{00000000-0005-0000-0000-0000F6240000}"/>
    <cellStyle name="20% - Accent5 2 2 3 5 2 3" xfId="25634" xr:uid="{00000000-0005-0000-0000-0000F7240000}"/>
    <cellStyle name="20% - Accent5 2 2 3 5 3" xfId="21748" xr:uid="{00000000-0005-0000-0000-0000F8240000}"/>
    <cellStyle name="20% - Accent5 2 2 3 5 3 2" xfId="21746" xr:uid="{00000000-0005-0000-0000-0000F9240000}"/>
    <cellStyle name="20% - Accent5 2 2 3 5 4" xfId="21741" xr:uid="{00000000-0005-0000-0000-0000FA240000}"/>
    <cellStyle name="20% - Accent5 2 2 3 6" xfId="28392" xr:uid="{00000000-0005-0000-0000-0000FB240000}"/>
    <cellStyle name="20% - Accent5 2 2 3 6 2" xfId="21738" xr:uid="{00000000-0005-0000-0000-0000FC240000}"/>
    <cellStyle name="20% - Accent5 2 2 3 6 2 2" xfId="21736" xr:uid="{00000000-0005-0000-0000-0000FD240000}"/>
    <cellStyle name="20% - Accent5 2 2 3 6 3" xfId="21730" xr:uid="{00000000-0005-0000-0000-0000FE240000}"/>
    <cellStyle name="20% - Accent5 2 2 3 7" xfId="28389" xr:uid="{00000000-0005-0000-0000-0000FF240000}"/>
    <cellStyle name="20% - Accent5 2 2 3 7 2" xfId="16653" xr:uid="{00000000-0005-0000-0000-000000250000}"/>
    <cellStyle name="20% - Accent5 2 2 3 8" xfId="33387" xr:uid="{00000000-0005-0000-0000-000001250000}"/>
    <cellStyle name="20% - Accent5 2 2 4" xfId="21724" xr:uid="{00000000-0005-0000-0000-000002250000}"/>
    <cellStyle name="20% - Accent5 2 2 4 2" xfId="21720" xr:uid="{00000000-0005-0000-0000-000003250000}"/>
    <cellStyle name="20% - Accent5 2 2 4 2 2" xfId="21719" xr:uid="{00000000-0005-0000-0000-000004250000}"/>
    <cellStyle name="20% - Accent5 2 2 4 2 2 2" xfId="21714" xr:uid="{00000000-0005-0000-0000-000005250000}"/>
    <cellStyle name="20% - Accent5 2 2 4 2 2 2 2" xfId="25209" xr:uid="{00000000-0005-0000-0000-000006250000}"/>
    <cellStyle name="20% - Accent5 2 2 4 2 2 2 2 2" xfId="21712" xr:uid="{00000000-0005-0000-0000-000007250000}"/>
    <cellStyle name="20% - Accent5 2 2 4 2 2 2 2 2 2" xfId="21711" xr:uid="{00000000-0005-0000-0000-000008250000}"/>
    <cellStyle name="20% - Accent5 2 2 4 2 2 2 2 3" xfId="19629" xr:uid="{00000000-0005-0000-0000-000009250000}"/>
    <cellStyle name="20% - Accent5 2 2 4 2 2 2 3" xfId="33894" xr:uid="{00000000-0005-0000-0000-00000A250000}"/>
    <cellStyle name="20% - Accent5 2 2 4 2 2 2 3 2" xfId="12665" xr:uid="{00000000-0005-0000-0000-00000B250000}"/>
    <cellStyle name="20% - Accent5 2 2 4 2 2 2 4" xfId="30794" xr:uid="{00000000-0005-0000-0000-00000C250000}"/>
    <cellStyle name="20% - Accent5 2 2 4 2 2 3" xfId="27760" xr:uid="{00000000-0005-0000-0000-00000D250000}"/>
    <cellStyle name="20% - Accent5 2 2 4 2 2 3 2" xfId="10972" xr:uid="{00000000-0005-0000-0000-00000E250000}"/>
    <cellStyle name="20% - Accent5 2 2 4 2 2 3 2 2" xfId="21709" xr:uid="{00000000-0005-0000-0000-00000F250000}"/>
    <cellStyle name="20% - Accent5 2 2 4 2 2 3 3" xfId="12067" xr:uid="{00000000-0005-0000-0000-000010250000}"/>
    <cellStyle name="20% - Accent5 2 2 4 2 2 4" xfId="18988" xr:uid="{00000000-0005-0000-0000-000011250000}"/>
    <cellStyle name="20% - Accent5 2 2 4 2 2 4 2" xfId="21707" xr:uid="{00000000-0005-0000-0000-000012250000}"/>
    <cellStyle name="20% - Accent5 2 2 4 2 2 5" xfId="21705" xr:uid="{00000000-0005-0000-0000-000013250000}"/>
    <cellStyle name="20% - Accent5 2 2 4 2 3" xfId="20640" xr:uid="{00000000-0005-0000-0000-000014250000}"/>
    <cellStyle name="20% - Accent5 2 2 4 2 3 2" xfId="21701" xr:uid="{00000000-0005-0000-0000-000015250000}"/>
    <cellStyle name="20% - Accent5 2 2 4 2 3 2 2" xfId="25198" xr:uid="{00000000-0005-0000-0000-000016250000}"/>
    <cellStyle name="20% - Accent5 2 2 4 2 3 2 2 2" xfId="21698" xr:uid="{00000000-0005-0000-0000-000017250000}"/>
    <cellStyle name="20% - Accent5 2 2 4 2 3 2 3" xfId="21696" xr:uid="{00000000-0005-0000-0000-000018250000}"/>
    <cellStyle name="20% - Accent5 2 2 4 2 3 3" xfId="21695" xr:uid="{00000000-0005-0000-0000-000019250000}"/>
    <cellStyle name="20% - Accent5 2 2 4 2 3 3 2" xfId="12056" xr:uid="{00000000-0005-0000-0000-00001A250000}"/>
    <cellStyle name="20% - Accent5 2 2 4 2 3 4" xfId="33681" xr:uid="{00000000-0005-0000-0000-00001B250000}"/>
    <cellStyle name="20% - Accent5 2 2 4 2 4" xfId="21693" xr:uid="{00000000-0005-0000-0000-00001C250000}"/>
    <cellStyle name="20% - Accent5 2 2 4 2 4 2" xfId="24744" xr:uid="{00000000-0005-0000-0000-00001D250000}"/>
    <cellStyle name="20% - Accent5 2 2 4 2 4 2 2" xfId="23023" xr:uid="{00000000-0005-0000-0000-00001E250000}"/>
    <cellStyle name="20% - Accent5 2 2 4 2 4 3" xfId="24545" xr:uid="{00000000-0005-0000-0000-00001F250000}"/>
    <cellStyle name="20% - Accent5 2 2 4 2 5" xfId="21688" xr:uid="{00000000-0005-0000-0000-000020250000}"/>
    <cellStyle name="20% - Accent5 2 2 4 2 5 2" xfId="31092" xr:uid="{00000000-0005-0000-0000-000021250000}"/>
    <cellStyle name="20% - Accent5 2 2 4 2 6" xfId="21681" xr:uid="{00000000-0005-0000-0000-000022250000}"/>
    <cellStyle name="20% - Accent5 2 2 4 3" xfId="26173" xr:uid="{00000000-0005-0000-0000-000023250000}"/>
    <cellStyle name="20% - Accent5 2 2 4 3 2" xfId="23096" xr:uid="{00000000-0005-0000-0000-000024250000}"/>
    <cellStyle name="20% - Accent5 2 2 4 3 2 2" xfId="23946" xr:uid="{00000000-0005-0000-0000-000025250000}"/>
    <cellStyle name="20% - Accent5 2 2 4 3 2 2 2" xfId="25193" xr:uid="{00000000-0005-0000-0000-000026250000}"/>
    <cellStyle name="20% - Accent5 2 2 4 3 2 2 2 2" xfId="26711" xr:uid="{00000000-0005-0000-0000-000027250000}"/>
    <cellStyle name="20% - Accent5 2 2 4 3 2 2 3" xfId="21680" xr:uid="{00000000-0005-0000-0000-000028250000}"/>
    <cellStyle name="20% - Accent5 2 2 4 3 2 3" xfId="21679" xr:uid="{00000000-0005-0000-0000-000029250000}"/>
    <cellStyle name="20% - Accent5 2 2 4 3 2 3 2" xfId="11997" xr:uid="{00000000-0005-0000-0000-00002A250000}"/>
    <cellStyle name="20% - Accent5 2 2 4 3 2 4" xfId="21675" xr:uid="{00000000-0005-0000-0000-00002B250000}"/>
    <cellStyle name="20% - Accent5 2 2 4 3 3" xfId="20629" xr:uid="{00000000-0005-0000-0000-00002C250000}"/>
    <cellStyle name="20% - Accent5 2 2 4 3 3 2" xfId="30604" xr:uid="{00000000-0005-0000-0000-00002D250000}"/>
    <cellStyle name="20% - Accent5 2 2 4 3 3 2 2" xfId="26372" xr:uid="{00000000-0005-0000-0000-00002E250000}"/>
    <cellStyle name="20% - Accent5 2 2 4 3 3 3" xfId="21667" xr:uid="{00000000-0005-0000-0000-00002F250000}"/>
    <cellStyle name="20% - Accent5 2 2 4 3 4" xfId="28101" xr:uid="{00000000-0005-0000-0000-000030250000}"/>
    <cellStyle name="20% - Accent5 2 2 4 3 4 2" xfId="23463" xr:uid="{00000000-0005-0000-0000-000031250000}"/>
    <cellStyle name="20% - Accent5 2 2 4 3 5" xfId="30514" xr:uid="{00000000-0005-0000-0000-000032250000}"/>
    <cellStyle name="20% - Accent5 2 2 4 4" xfId="18289" xr:uid="{00000000-0005-0000-0000-000033250000}"/>
    <cellStyle name="20% - Accent5 2 2 4 4 2" xfId="34283" xr:uid="{00000000-0005-0000-0000-000034250000}"/>
    <cellStyle name="20% - Accent5 2 2 4 4 2 2" xfId="17293" xr:uid="{00000000-0005-0000-0000-000035250000}"/>
    <cellStyle name="20% - Accent5 2 2 4 4 2 2 2" xfId="21657" xr:uid="{00000000-0005-0000-0000-000036250000}"/>
    <cellStyle name="20% - Accent5 2 2 4 4 2 3" xfId="14591" xr:uid="{00000000-0005-0000-0000-000037250000}"/>
    <cellStyle name="20% - Accent5 2 2 4 4 3" xfId="34265" xr:uid="{00000000-0005-0000-0000-000038250000}"/>
    <cellStyle name="20% - Accent5 2 2 4 4 3 2" xfId="14589" xr:uid="{00000000-0005-0000-0000-000039250000}"/>
    <cellStyle name="20% - Accent5 2 2 4 4 4" xfId="30469" xr:uid="{00000000-0005-0000-0000-00003A250000}"/>
    <cellStyle name="20% - Accent5 2 2 4 5" xfId="24926" xr:uid="{00000000-0005-0000-0000-00003B250000}"/>
    <cellStyle name="20% - Accent5 2 2 4 5 2" xfId="21643" xr:uid="{00000000-0005-0000-0000-00003C250000}"/>
    <cellStyle name="20% - Accent5 2 2 4 5 2 2" xfId="11628" xr:uid="{00000000-0005-0000-0000-00003D250000}"/>
    <cellStyle name="20% - Accent5 2 2 4 5 3" xfId="21633" xr:uid="{00000000-0005-0000-0000-00003E250000}"/>
    <cellStyle name="20% - Accent5 2 2 4 6" xfId="28385" xr:uid="{00000000-0005-0000-0000-00003F250000}"/>
    <cellStyle name="20% - Accent5 2 2 4 6 2" xfId="33917" xr:uid="{00000000-0005-0000-0000-000040250000}"/>
    <cellStyle name="20% - Accent5 2 2 4 7" xfId="21631" xr:uid="{00000000-0005-0000-0000-000041250000}"/>
    <cellStyle name="20% - Accent5 2 2 5" xfId="21623" xr:uid="{00000000-0005-0000-0000-000042250000}"/>
    <cellStyle name="20% - Accent5 2 2 5 2" xfId="21619" xr:uid="{00000000-0005-0000-0000-000043250000}"/>
    <cellStyle name="20% - Accent5 2 2 5 2 2" xfId="21615" xr:uid="{00000000-0005-0000-0000-000044250000}"/>
    <cellStyle name="20% - Accent5 2 2 5 2 2 2" xfId="26327" xr:uid="{00000000-0005-0000-0000-000045250000}"/>
    <cellStyle name="20% - Accent5 2 2 5 2 2 2 2" xfId="31209" xr:uid="{00000000-0005-0000-0000-000046250000}"/>
    <cellStyle name="20% - Accent5 2 2 5 2 2 2 2 2" xfId="21613" xr:uid="{00000000-0005-0000-0000-000047250000}"/>
    <cellStyle name="20% - Accent5 2 2 5 2 2 2 3" xfId="21612" xr:uid="{00000000-0005-0000-0000-000048250000}"/>
    <cellStyle name="20% - Accent5 2 2 5 2 2 3" xfId="21611" xr:uid="{00000000-0005-0000-0000-000049250000}"/>
    <cellStyle name="20% - Accent5 2 2 5 2 2 3 2" xfId="11837" xr:uid="{00000000-0005-0000-0000-00004A250000}"/>
    <cellStyle name="20% - Accent5 2 2 5 2 2 4" xfId="21610" xr:uid="{00000000-0005-0000-0000-00004B250000}"/>
    <cellStyle name="20% - Accent5 2 2 5 2 3" xfId="20628" xr:uid="{00000000-0005-0000-0000-00004C250000}"/>
    <cellStyle name="20% - Accent5 2 2 5 2 3 2" xfId="21609" xr:uid="{00000000-0005-0000-0000-00004D250000}"/>
    <cellStyle name="20% - Accent5 2 2 5 2 3 2 2" xfId="34272" xr:uid="{00000000-0005-0000-0000-00004E250000}"/>
    <cellStyle name="20% - Accent5 2 2 5 2 3 3" xfId="21608" xr:uid="{00000000-0005-0000-0000-00004F250000}"/>
    <cellStyle name="20% - Accent5 2 2 5 2 4" xfId="21607" xr:uid="{00000000-0005-0000-0000-000050250000}"/>
    <cellStyle name="20% - Accent5 2 2 5 2 4 2" xfId="21918" xr:uid="{00000000-0005-0000-0000-000051250000}"/>
    <cellStyle name="20% - Accent5 2 2 5 2 5" xfId="21599" xr:uid="{00000000-0005-0000-0000-000052250000}"/>
    <cellStyle name="20% - Accent5 2 2 5 3" xfId="27214" xr:uid="{00000000-0005-0000-0000-000053250000}"/>
    <cellStyle name="20% - Accent5 2 2 5 3 2" xfId="33921" xr:uid="{00000000-0005-0000-0000-000054250000}"/>
    <cellStyle name="20% - Accent5 2 2 5 3 2 2" xfId="21597" xr:uid="{00000000-0005-0000-0000-000055250000}"/>
    <cellStyle name="20% - Accent5 2 2 5 3 2 2 2" xfId="21593" xr:uid="{00000000-0005-0000-0000-000056250000}"/>
    <cellStyle name="20% - Accent5 2 2 5 3 2 3" xfId="20241" xr:uid="{00000000-0005-0000-0000-000057250000}"/>
    <cellStyle name="20% - Accent5 2 2 5 3 3" xfId="21591" xr:uid="{00000000-0005-0000-0000-000058250000}"/>
    <cellStyle name="20% - Accent5 2 2 5 3 3 2" xfId="21590" xr:uid="{00000000-0005-0000-0000-000059250000}"/>
    <cellStyle name="20% - Accent5 2 2 5 3 4" xfId="30009" xr:uid="{00000000-0005-0000-0000-00005A250000}"/>
    <cellStyle name="20% - Accent5 2 2 5 4" xfId="24269" xr:uid="{00000000-0005-0000-0000-00005B250000}"/>
    <cellStyle name="20% - Accent5 2 2 5 4 2" xfId="21587" xr:uid="{00000000-0005-0000-0000-00005C250000}"/>
    <cellStyle name="20% - Accent5 2 2 5 4 2 2" xfId="14580" xr:uid="{00000000-0005-0000-0000-00005D250000}"/>
    <cellStyle name="20% - Accent5 2 2 5 4 3" xfId="21583" xr:uid="{00000000-0005-0000-0000-00005E250000}"/>
    <cellStyle name="20% - Accent5 2 2 5 5" xfId="21582" xr:uid="{00000000-0005-0000-0000-00005F250000}"/>
    <cellStyle name="20% - Accent5 2 2 5 5 2" xfId="21581" xr:uid="{00000000-0005-0000-0000-000060250000}"/>
    <cellStyle name="20% - Accent5 2 2 5 6" xfId="21580" xr:uid="{00000000-0005-0000-0000-000061250000}"/>
    <cellStyle name="20% - Accent5 2 2 6" xfId="21579" xr:uid="{00000000-0005-0000-0000-000062250000}"/>
    <cellStyle name="20% - Accent5 2 2 6 2" xfId="21577" xr:uid="{00000000-0005-0000-0000-000063250000}"/>
    <cellStyle name="20% - Accent5 2 2 6 2 2" xfId="21575" xr:uid="{00000000-0005-0000-0000-000064250000}"/>
    <cellStyle name="20% - Accent5 2 2 6 2 2 2" xfId="34180" xr:uid="{00000000-0005-0000-0000-000065250000}"/>
    <cellStyle name="20% - Accent5 2 2 6 2 2 2 2" xfId="21574" xr:uid="{00000000-0005-0000-0000-000066250000}"/>
    <cellStyle name="20% - Accent5 2 2 6 2 2 3" xfId="21572" xr:uid="{00000000-0005-0000-0000-000067250000}"/>
    <cellStyle name="20% - Accent5 2 2 6 2 3" xfId="21570" xr:uid="{00000000-0005-0000-0000-000068250000}"/>
    <cellStyle name="20% - Accent5 2 2 6 2 3 2" xfId="21569" xr:uid="{00000000-0005-0000-0000-000069250000}"/>
    <cellStyle name="20% - Accent5 2 2 6 2 4" xfId="29831" xr:uid="{00000000-0005-0000-0000-00006A250000}"/>
    <cellStyle name="20% - Accent5 2 2 6 3" xfId="24893" xr:uid="{00000000-0005-0000-0000-00006B250000}"/>
    <cellStyle name="20% - Accent5 2 2 6 3 2" xfId="21566" xr:uid="{00000000-0005-0000-0000-00006C250000}"/>
    <cellStyle name="20% - Accent5 2 2 6 3 2 2" xfId="21564" xr:uid="{00000000-0005-0000-0000-00006D250000}"/>
    <cellStyle name="20% - Accent5 2 2 6 3 3" xfId="21559" xr:uid="{00000000-0005-0000-0000-00006E250000}"/>
    <cellStyle name="20% - Accent5 2 2 6 4" xfId="21558" xr:uid="{00000000-0005-0000-0000-00006F250000}"/>
    <cellStyle name="20% - Accent5 2 2 6 4 2" xfId="21557" xr:uid="{00000000-0005-0000-0000-000070250000}"/>
    <cellStyle name="20% - Accent5 2 2 6 5" xfId="21556" xr:uid="{00000000-0005-0000-0000-000071250000}"/>
    <cellStyle name="20% - Accent5 2 2 7" xfId="21555" xr:uid="{00000000-0005-0000-0000-000072250000}"/>
    <cellStyle name="20% - Accent5 2 2 7 2" xfId="22841" xr:uid="{00000000-0005-0000-0000-000073250000}"/>
    <cellStyle name="20% - Accent5 2 2 7 2 2" xfId="21554" xr:uid="{00000000-0005-0000-0000-000074250000}"/>
    <cellStyle name="20% - Accent5 2 2 7 2 2 2" xfId="17591" xr:uid="{00000000-0005-0000-0000-000075250000}"/>
    <cellStyle name="20% - Accent5 2 2 7 2 3" xfId="21551" xr:uid="{00000000-0005-0000-0000-000076250000}"/>
    <cellStyle name="20% - Accent5 2 2 7 3" xfId="21550" xr:uid="{00000000-0005-0000-0000-000077250000}"/>
    <cellStyle name="20% - Accent5 2 2 7 3 2" xfId="21549" xr:uid="{00000000-0005-0000-0000-000078250000}"/>
    <cellStyle name="20% - Accent5 2 2 7 4" xfId="21548" xr:uid="{00000000-0005-0000-0000-000079250000}"/>
    <cellStyle name="20% - Accent5 2 2 8" xfId="21547" xr:uid="{00000000-0005-0000-0000-00007A250000}"/>
    <cellStyle name="20% - Accent5 2 2 8 2" xfId="28568" xr:uid="{00000000-0005-0000-0000-00007B250000}"/>
    <cellStyle name="20% - Accent5 2 2 8 2 2" xfId="21546" xr:uid="{00000000-0005-0000-0000-00007C250000}"/>
    <cellStyle name="20% - Accent5 2 2 8 3" xfId="21544" xr:uid="{00000000-0005-0000-0000-00007D250000}"/>
    <cellStyle name="20% - Accent5 2 2 9" xfId="21543" xr:uid="{00000000-0005-0000-0000-00007E250000}"/>
    <cellStyle name="20% - Accent5 2 2 9 2" xfId="21542" xr:uid="{00000000-0005-0000-0000-00007F250000}"/>
    <cellStyle name="20% - Accent5 2 3" xfId="211" xr:uid="{00000000-0005-0000-0000-000080250000}"/>
    <cellStyle name="20% - Accent5 2 3 10" xfId="34542" xr:uid="{00000000-0005-0000-0000-000081250000}"/>
    <cellStyle name="20% - Accent5 2 3 11" xfId="33580" xr:uid="{00000000-0005-0000-0000-000082250000}"/>
    <cellStyle name="20% - Accent5 2 3 2" xfId="30952" xr:uid="{00000000-0005-0000-0000-000083250000}"/>
    <cellStyle name="20% - Accent5 2 3 2 2" xfId="21541" xr:uid="{00000000-0005-0000-0000-000084250000}"/>
    <cellStyle name="20% - Accent5 2 3 2 2 2" xfId="7370" xr:uid="{00000000-0005-0000-0000-000085250000}"/>
    <cellStyle name="20% - Accent5 2 3 2 2 2 2" xfId="27471" xr:uid="{00000000-0005-0000-0000-000086250000}"/>
    <cellStyle name="20% - Accent5 2 3 2 2 2 2 2" xfId="23077" xr:uid="{00000000-0005-0000-0000-000087250000}"/>
    <cellStyle name="20% - Accent5 2 3 2 2 2 2 2 2" xfId="7772" xr:uid="{00000000-0005-0000-0000-000088250000}"/>
    <cellStyle name="20% - Accent5 2 3 2 2 2 2 2 2 2" xfId="20706" xr:uid="{00000000-0005-0000-0000-000089250000}"/>
    <cellStyle name="20% - Accent5 2 3 2 2 2 2 2 2 2 2" xfId="12777" xr:uid="{00000000-0005-0000-0000-00008A250000}"/>
    <cellStyle name="20% - Accent5 2 3 2 2 2 2 2 2 3" xfId="21536" xr:uid="{00000000-0005-0000-0000-00008B250000}"/>
    <cellStyle name="20% - Accent5 2 3 2 2 2 2 2 3" xfId="21532" xr:uid="{00000000-0005-0000-0000-00008C250000}"/>
    <cellStyle name="20% - Accent5 2 3 2 2 2 2 2 3 2" xfId="29461" xr:uid="{00000000-0005-0000-0000-00008D250000}"/>
    <cellStyle name="20% - Accent5 2 3 2 2 2 2 2 4" xfId="21531" xr:uid="{00000000-0005-0000-0000-00008E250000}"/>
    <cellStyle name="20% - Accent5 2 3 2 2 2 2 3" xfId="23068" xr:uid="{00000000-0005-0000-0000-00008F250000}"/>
    <cellStyle name="20% - Accent5 2 3 2 2 2 2 3 2" xfId="17680" xr:uid="{00000000-0005-0000-0000-000090250000}"/>
    <cellStyle name="20% - Accent5 2 3 2 2 2 2 3 2 2" xfId="21530" xr:uid="{00000000-0005-0000-0000-000091250000}"/>
    <cellStyle name="20% - Accent5 2 3 2 2 2 2 3 3" xfId="6602" xr:uid="{00000000-0005-0000-0000-000092250000}"/>
    <cellStyle name="20% - Accent5 2 3 2 2 2 2 4" xfId="23063" xr:uid="{00000000-0005-0000-0000-000093250000}"/>
    <cellStyle name="20% - Accent5 2 3 2 2 2 2 4 2" xfId="6596" xr:uid="{00000000-0005-0000-0000-000094250000}"/>
    <cellStyle name="20% - Accent5 2 3 2 2 2 2 5" xfId="29940" xr:uid="{00000000-0005-0000-0000-000095250000}"/>
    <cellStyle name="20% - Accent5 2 3 2 2 2 3" xfId="21528" xr:uid="{00000000-0005-0000-0000-000096250000}"/>
    <cellStyle name="20% - Accent5 2 3 2 2 2 3 2" xfId="10762" xr:uid="{00000000-0005-0000-0000-000097250000}"/>
    <cellStyle name="20% - Accent5 2 3 2 2 2 3 2 2" xfId="21527" xr:uid="{00000000-0005-0000-0000-000098250000}"/>
    <cellStyle name="20% - Accent5 2 3 2 2 2 3 2 2 2" xfId="21525" xr:uid="{00000000-0005-0000-0000-000099250000}"/>
    <cellStyle name="20% - Accent5 2 3 2 2 2 3 2 3" xfId="21523" xr:uid="{00000000-0005-0000-0000-00009A250000}"/>
    <cellStyle name="20% - Accent5 2 3 2 2 2 3 3" xfId="10753" xr:uid="{00000000-0005-0000-0000-00009B250000}"/>
    <cellStyle name="20% - Accent5 2 3 2 2 2 3 3 2" xfId="6583" xr:uid="{00000000-0005-0000-0000-00009C250000}"/>
    <cellStyle name="20% - Accent5 2 3 2 2 2 3 4" xfId="10749" xr:uid="{00000000-0005-0000-0000-00009D250000}"/>
    <cellStyle name="20% - Accent5 2 3 2 2 2 4" xfId="21522" xr:uid="{00000000-0005-0000-0000-00009E250000}"/>
    <cellStyle name="20% - Accent5 2 3 2 2 2 4 2" xfId="10726" xr:uid="{00000000-0005-0000-0000-00009F250000}"/>
    <cellStyle name="20% - Accent5 2 3 2 2 2 4 2 2" xfId="21520" xr:uid="{00000000-0005-0000-0000-0000A0250000}"/>
    <cellStyle name="20% - Accent5 2 3 2 2 2 4 3" xfId="10712" xr:uid="{00000000-0005-0000-0000-0000A1250000}"/>
    <cellStyle name="20% - Accent5 2 3 2 2 2 5" xfId="30718" xr:uid="{00000000-0005-0000-0000-0000A2250000}"/>
    <cellStyle name="20% - Accent5 2 3 2 2 2 5 2" xfId="10694" xr:uid="{00000000-0005-0000-0000-0000A3250000}"/>
    <cellStyle name="20% - Accent5 2 3 2 2 2 6" xfId="21518" xr:uid="{00000000-0005-0000-0000-0000A4250000}"/>
    <cellStyle name="20% - Accent5 2 3 2 2 3" xfId="21515" xr:uid="{00000000-0005-0000-0000-0000A5250000}"/>
    <cellStyle name="20% - Accent5 2 3 2 2 3 2" xfId="21513" xr:uid="{00000000-0005-0000-0000-0000A6250000}"/>
    <cellStyle name="20% - Accent5 2 3 2 2 3 2 2" xfId="23029" xr:uid="{00000000-0005-0000-0000-0000A7250000}"/>
    <cellStyle name="20% - Accent5 2 3 2 2 3 2 2 2" xfId="21511" xr:uid="{00000000-0005-0000-0000-0000A8250000}"/>
    <cellStyle name="20% - Accent5 2 3 2 2 3 2 2 2 2" xfId="21507" xr:uid="{00000000-0005-0000-0000-0000A9250000}"/>
    <cellStyle name="20% - Accent5 2 3 2 2 3 2 2 3" xfId="18794" xr:uid="{00000000-0005-0000-0000-0000AA250000}"/>
    <cellStyle name="20% - Accent5 2 3 2 2 3 2 3" xfId="22486" xr:uid="{00000000-0005-0000-0000-0000AB250000}"/>
    <cellStyle name="20% - Accent5 2 3 2 2 3 2 3 2" xfId="6555" xr:uid="{00000000-0005-0000-0000-0000AC250000}"/>
    <cellStyle name="20% - Accent5 2 3 2 2 3 2 4" xfId="19602" xr:uid="{00000000-0005-0000-0000-0000AD250000}"/>
    <cellStyle name="20% - Accent5 2 3 2 2 3 3" xfId="21502" xr:uid="{00000000-0005-0000-0000-0000AE250000}"/>
    <cellStyle name="20% - Accent5 2 3 2 2 3 3 2" xfId="10672" xr:uid="{00000000-0005-0000-0000-0000AF250000}"/>
    <cellStyle name="20% - Accent5 2 3 2 2 3 3 2 2" xfId="18762" xr:uid="{00000000-0005-0000-0000-0000B0250000}"/>
    <cellStyle name="20% - Accent5 2 3 2 2 3 3 3" xfId="10666" xr:uid="{00000000-0005-0000-0000-0000B1250000}"/>
    <cellStyle name="20% - Accent5 2 3 2 2 3 4" xfId="21500" xr:uid="{00000000-0005-0000-0000-0000B2250000}"/>
    <cellStyle name="20% - Accent5 2 3 2 2 3 4 2" xfId="10641" xr:uid="{00000000-0005-0000-0000-0000B3250000}"/>
    <cellStyle name="20% - Accent5 2 3 2 2 3 5" xfId="21498" xr:uid="{00000000-0005-0000-0000-0000B4250000}"/>
    <cellStyle name="20% - Accent5 2 3 2 2 4" xfId="21496" xr:uid="{00000000-0005-0000-0000-0000B5250000}"/>
    <cellStyle name="20% - Accent5 2 3 2 2 4 2" xfId="21505" xr:uid="{00000000-0005-0000-0000-0000B6250000}"/>
    <cellStyle name="20% - Accent5 2 3 2 2 4 2 2" xfId="22066" xr:uid="{00000000-0005-0000-0000-0000B7250000}"/>
    <cellStyle name="20% - Accent5 2 3 2 2 4 2 2 2" xfId="18631" xr:uid="{00000000-0005-0000-0000-0000B8250000}"/>
    <cellStyle name="20% - Accent5 2 3 2 2 4 2 3" xfId="19593" xr:uid="{00000000-0005-0000-0000-0000B9250000}"/>
    <cellStyle name="20% - Accent5 2 3 2 2 4 3" xfId="21492" xr:uid="{00000000-0005-0000-0000-0000BA250000}"/>
    <cellStyle name="20% - Accent5 2 3 2 2 4 3 2" xfId="10604" xr:uid="{00000000-0005-0000-0000-0000BB250000}"/>
    <cellStyle name="20% - Accent5 2 3 2 2 4 4" xfId="21489" xr:uid="{00000000-0005-0000-0000-0000BC250000}"/>
    <cellStyle name="20% - Accent5 2 3 2 2 5" xfId="21487" xr:uid="{00000000-0005-0000-0000-0000BD250000}"/>
    <cellStyle name="20% - Accent5 2 3 2 2 5 2" xfId="30306" xr:uid="{00000000-0005-0000-0000-0000BE250000}"/>
    <cellStyle name="20% - Accent5 2 3 2 2 5 2 2" xfId="22055" xr:uid="{00000000-0005-0000-0000-0000BF250000}"/>
    <cellStyle name="20% - Accent5 2 3 2 2 5 3" xfId="7971" xr:uid="{00000000-0005-0000-0000-0000C0250000}"/>
    <cellStyle name="20% - Accent5 2 3 2 2 6" xfId="21486" xr:uid="{00000000-0005-0000-0000-0000C1250000}"/>
    <cellStyle name="20% - Accent5 2 3 2 2 6 2" xfId="26694" xr:uid="{00000000-0005-0000-0000-0000C2250000}"/>
    <cellStyle name="20% - Accent5 2 3 2 2 7" xfId="21485" xr:uid="{00000000-0005-0000-0000-0000C3250000}"/>
    <cellStyle name="20% - Accent5 2 3 2 3" xfId="16697" xr:uid="{00000000-0005-0000-0000-0000C4250000}"/>
    <cellStyle name="20% - Accent5 2 3 2 3 2" xfId="18155" xr:uid="{00000000-0005-0000-0000-0000C5250000}"/>
    <cellStyle name="20% - Accent5 2 3 2 3 2 2" xfId="16695" xr:uid="{00000000-0005-0000-0000-0000C6250000}"/>
    <cellStyle name="20% - Accent5 2 3 2 3 2 2 2" xfId="26918" xr:uid="{00000000-0005-0000-0000-0000C7250000}"/>
    <cellStyle name="20% - Accent5 2 3 2 3 2 2 2 2" xfId="21484" xr:uid="{00000000-0005-0000-0000-0000C8250000}"/>
    <cellStyle name="20% - Accent5 2 3 2 3 2 2 2 2 2" xfId="21483" xr:uid="{00000000-0005-0000-0000-0000C9250000}"/>
    <cellStyle name="20% - Accent5 2 3 2 3 2 2 2 3" xfId="19503" xr:uid="{00000000-0005-0000-0000-0000CA250000}"/>
    <cellStyle name="20% - Accent5 2 3 2 3 2 2 3" xfId="26408" xr:uid="{00000000-0005-0000-0000-0000CB250000}"/>
    <cellStyle name="20% - Accent5 2 3 2 3 2 2 3 2" xfId="7782" xr:uid="{00000000-0005-0000-0000-0000CC250000}"/>
    <cellStyle name="20% - Accent5 2 3 2 3 2 2 4" xfId="25681" xr:uid="{00000000-0005-0000-0000-0000CD250000}"/>
    <cellStyle name="20% - Accent5 2 3 2 3 2 3" xfId="16677" xr:uid="{00000000-0005-0000-0000-0000CE250000}"/>
    <cellStyle name="20% - Accent5 2 3 2 3 2 3 2" xfId="10475" xr:uid="{00000000-0005-0000-0000-0000CF250000}"/>
    <cellStyle name="20% - Accent5 2 3 2 3 2 3 2 2" xfId="21478" xr:uid="{00000000-0005-0000-0000-0000D0250000}"/>
    <cellStyle name="20% - Accent5 2 3 2 3 2 3 3" xfId="10471" xr:uid="{00000000-0005-0000-0000-0000D1250000}"/>
    <cellStyle name="20% - Accent5 2 3 2 3 2 4" xfId="16668" xr:uid="{00000000-0005-0000-0000-0000D2250000}"/>
    <cellStyle name="20% - Accent5 2 3 2 3 2 4 2" xfId="10456" xr:uid="{00000000-0005-0000-0000-0000D3250000}"/>
    <cellStyle name="20% - Accent5 2 3 2 3 2 5" xfId="16664" xr:uid="{00000000-0005-0000-0000-0000D4250000}"/>
    <cellStyle name="20% - Accent5 2 3 2 3 3" xfId="21903" xr:uid="{00000000-0005-0000-0000-0000D5250000}"/>
    <cellStyle name="20% - Accent5 2 3 2 3 3 2" xfId="16660" xr:uid="{00000000-0005-0000-0000-0000D6250000}"/>
    <cellStyle name="20% - Accent5 2 3 2 3 3 2 2" xfId="25649" xr:uid="{00000000-0005-0000-0000-0000D7250000}"/>
    <cellStyle name="20% - Accent5 2 3 2 3 3 2 2 2" xfId="21471" xr:uid="{00000000-0005-0000-0000-0000D8250000}"/>
    <cellStyle name="20% - Accent5 2 3 2 3 3 2 3" xfId="19933" xr:uid="{00000000-0005-0000-0000-0000D9250000}"/>
    <cellStyle name="20% - Accent5 2 3 2 3 3 3" xfId="19989" xr:uid="{00000000-0005-0000-0000-0000DA250000}"/>
    <cellStyle name="20% - Accent5 2 3 2 3 3 3 2" xfId="25624" xr:uid="{00000000-0005-0000-0000-0000DB250000}"/>
    <cellStyle name="20% - Accent5 2 3 2 3 3 4" xfId="18057" xr:uid="{00000000-0005-0000-0000-0000DC250000}"/>
    <cellStyle name="20% - Accent5 2 3 2 3 4" xfId="16650" xr:uid="{00000000-0005-0000-0000-0000DD250000}"/>
    <cellStyle name="20% - Accent5 2 3 2 3 4 2" xfId="16648" xr:uid="{00000000-0005-0000-0000-0000DE250000}"/>
    <cellStyle name="20% - Accent5 2 3 2 3 4 2 2" xfId="22046" xr:uid="{00000000-0005-0000-0000-0000DF250000}"/>
    <cellStyle name="20% - Accent5 2 3 2 3 4 3" xfId="21457" xr:uid="{00000000-0005-0000-0000-0000E0250000}"/>
    <cellStyle name="20% - Accent5 2 3 2 3 5" xfId="16645" xr:uid="{00000000-0005-0000-0000-0000E1250000}"/>
    <cellStyle name="20% - Accent5 2 3 2 3 5 2" xfId="16643" xr:uid="{00000000-0005-0000-0000-0000E2250000}"/>
    <cellStyle name="20% - Accent5 2 3 2 3 6" xfId="16640" xr:uid="{00000000-0005-0000-0000-0000E3250000}"/>
    <cellStyle name="20% - Accent5 2 3 2 4" xfId="13939" xr:uid="{00000000-0005-0000-0000-0000E4250000}"/>
    <cellStyle name="20% - Accent5 2 3 2 4 2" xfId="22034" xr:uid="{00000000-0005-0000-0000-0000E5250000}"/>
    <cellStyle name="20% - Accent5 2 3 2 4 2 2" xfId="22217" xr:uid="{00000000-0005-0000-0000-0000E6250000}"/>
    <cellStyle name="20% - Accent5 2 3 2 4 2 2 2" xfId="25553" xr:uid="{00000000-0005-0000-0000-0000E7250000}"/>
    <cellStyle name="20% - Accent5 2 3 2 4 2 2 2 2" xfId="27622" xr:uid="{00000000-0005-0000-0000-0000E8250000}"/>
    <cellStyle name="20% - Accent5 2 3 2 4 2 2 3" xfId="25544" xr:uid="{00000000-0005-0000-0000-0000E9250000}"/>
    <cellStyle name="20% - Accent5 2 3 2 4 2 3" xfId="20494" xr:uid="{00000000-0005-0000-0000-0000EA250000}"/>
    <cellStyle name="20% - Accent5 2 3 2 4 2 3 2" xfId="25528" xr:uid="{00000000-0005-0000-0000-0000EB250000}"/>
    <cellStyle name="20% - Accent5 2 3 2 4 2 4" xfId="16635" xr:uid="{00000000-0005-0000-0000-0000EC250000}"/>
    <cellStyle name="20% - Accent5 2 3 2 4 3" xfId="20486" xr:uid="{00000000-0005-0000-0000-0000ED250000}"/>
    <cellStyle name="20% - Accent5 2 3 2 4 3 2" xfId="20482" xr:uid="{00000000-0005-0000-0000-0000EE250000}"/>
    <cellStyle name="20% - Accent5 2 3 2 4 3 2 2" xfId="32094" xr:uid="{00000000-0005-0000-0000-0000EF250000}"/>
    <cellStyle name="20% - Accent5 2 3 2 4 3 3" xfId="21433" xr:uid="{00000000-0005-0000-0000-0000F0250000}"/>
    <cellStyle name="20% - Accent5 2 3 2 4 4" xfId="20478" xr:uid="{00000000-0005-0000-0000-0000F1250000}"/>
    <cellStyle name="20% - Accent5 2 3 2 4 4 2" xfId="16631" xr:uid="{00000000-0005-0000-0000-0000F2250000}"/>
    <cellStyle name="20% - Accent5 2 3 2 4 5" xfId="16628" xr:uid="{00000000-0005-0000-0000-0000F3250000}"/>
    <cellStyle name="20% - Accent5 2 3 2 5" xfId="16625" xr:uid="{00000000-0005-0000-0000-0000F4250000}"/>
    <cellStyle name="20% - Accent5 2 3 2 5 2" xfId="29212" xr:uid="{00000000-0005-0000-0000-0000F5250000}"/>
    <cellStyle name="20% - Accent5 2 3 2 5 2 2" xfId="28813" xr:uid="{00000000-0005-0000-0000-0000F6250000}"/>
    <cellStyle name="20% - Accent5 2 3 2 5 2 2 2" xfId="15862" xr:uid="{00000000-0005-0000-0000-0000F7250000}"/>
    <cellStyle name="20% - Accent5 2 3 2 5 2 3" xfId="21426" xr:uid="{00000000-0005-0000-0000-0000F8250000}"/>
    <cellStyle name="20% - Accent5 2 3 2 5 3" xfId="21420" xr:uid="{00000000-0005-0000-0000-0000F9250000}"/>
    <cellStyle name="20% - Accent5 2 3 2 5 3 2" xfId="21417" xr:uid="{00000000-0005-0000-0000-0000FA250000}"/>
    <cellStyle name="20% - Accent5 2 3 2 5 4" xfId="16622" xr:uid="{00000000-0005-0000-0000-0000FB250000}"/>
    <cellStyle name="20% - Accent5 2 3 2 6" xfId="16620" xr:uid="{00000000-0005-0000-0000-0000FC250000}"/>
    <cellStyle name="20% - Accent5 2 3 2 6 2" xfId="21411" xr:uid="{00000000-0005-0000-0000-0000FD250000}"/>
    <cellStyle name="20% - Accent5 2 3 2 6 2 2" xfId="21407" xr:uid="{00000000-0005-0000-0000-0000FE250000}"/>
    <cellStyle name="20% - Accent5 2 3 2 6 3" xfId="16618" xr:uid="{00000000-0005-0000-0000-0000FF250000}"/>
    <cellStyle name="20% - Accent5 2 3 2 7" xfId="21404" xr:uid="{00000000-0005-0000-0000-000000260000}"/>
    <cellStyle name="20% - Accent5 2 3 2 7 2" xfId="21402" xr:uid="{00000000-0005-0000-0000-000001260000}"/>
    <cellStyle name="20% - Accent5 2 3 2 8" xfId="26716" xr:uid="{00000000-0005-0000-0000-000002260000}"/>
    <cellStyle name="20% - Accent5 2 3 3" xfId="30951" xr:uid="{00000000-0005-0000-0000-000003260000}"/>
    <cellStyle name="20% - Accent5 2 3 3 2" xfId="21399" xr:uid="{00000000-0005-0000-0000-000004260000}"/>
    <cellStyle name="20% - Accent5 2 3 3 2 2" xfId="30482" xr:uid="{00000000-0005-0000-0000-000005260000}"/>
    <cellStyle name="20% - Accent5 2 3 3 2 2 2" xfId="30476" xr:uid="{00000000-0005-0000-0000-000006260000}"/>
    <cellStyle name="20% - Accent5 2 3 3 2 2 2 2" xfId="22689" xr:uid="{00000000-0005-0000-0000-000007260000}"/>
    <cellStyle name="20% - Accent5 2 3 3 2 2 2 2 2" xfId="21398" xr:uid="{00000000-0005-0000-0000-000008260000}"/>
    <cellStyle name="20% - Accent5 2 3 3 2 2 2 2 2 2" xfId="21396" xr:uid="{00000000-0005-0000-0000-000009260000}"/>
    <cellStyle name="20% - Accent5 2 3 3 2 2 2 2 3" xfId="21394" xr:uid="{00000000-0005-0000-0000-00000A260000}"/>
    <cellStyle name="20% - Accent5 2 3 3 2 2 2 3" xfId="22683" xr:uid="{00000000-0005-0000-0000-00000B260000}"/>
    <cellStyle name="20% - Accent5 2 3 3 2 2 2 3 2" xfId="6165" xr:uid="{00000000-0005-0000-0000-00000C260000}"/>
    <cellStyle name="20% - Accent5 2 3 3 2 2 2 4" xfId="24811" xr:uid="{00000000-0005-0000-0000-00000D260000}"/>
    <cellStyle name="20% - Accent5 2 3 3 2 2 3" xfId="30470" xr:uid="{00000000-0005-0000-0000-00000E260000}"/>
    <cellStyle name="20% - Accent5 2 3 3 2 2 3 2" xfId="9773" xr:uid="{00000000-0005-0000-0000-00000F260000}"/>
    <cellStyle name="20% - Accent5 2 3 3 2 2 3 2 2" xfId="21393" xr:uid="{00000000-0005-0000-0000-000010260000}"/>
    <cellStyle name="20% - Accent5 2 3 3 2 2 3 3" xfId="11380" xr:uid="{00000000-0005-0000-0000-000011260000}"/>
    <cellStyle name="20% - Accent5 2 3 3 2 2 4" xfId="30725" xr:uid="{00000000-0005-0000-0000-000012260000}"/>
    <cellStyle name="20% - Accent5 2 3 3 2 2 4 2" xfId="9749" xr:uid="{00000000-0005-0000-0000-000013260000}"/>
    <cellStyle name="20% - Accent5 2 3 3 2 2 5" xfId="21392" xr:uid="{00000000-0005-0000-0000-000014260000}"/>
    <cellStyle name="20% - Accent5 2 3 3 2 3" xfId="22999" xr:uid="{00000000-0005-0000-0000-000015260000}"/>
    <cellStyle name="20% - Accent5 2 3 3 2 3 2" xfId="22775" xr:uid="{00000000-0005-0000-0000-000016260000}"/>
    <cellStyle name="20% - Accent5 2 3 3 2 3 2 2" xfId="20145" xr:uid="{00000000-0005-0000-0000-000017260000}"/>
    <cellStyle name="20% - Accent5 2 3 3 2 3 2 2 2" xfId="21391" xr:uid="{00000000-0005-0000-0000-000018260000}"/>
    <cellStyle name="20% - Accent5 2 3 3 2 3 2 3" xfId="20125" xr:uid="{00000000-0005-0000-0000-000019260000}"/>
    <cellStyle name="20% - Accent5 2 3 3 2 3 3" xfId="30464" xr:uid="{00000000-0005-0000-0000-00001A260000}"/>
    <cellStyle name="20% - Accent5 2 3 3 2 3 3 2" xfId="9709" xr:uid="{00000000-0005-0000-0000-00001B260000}"/>
    <cellStyle name="20% - Accent5 2 3 3 2 3 4" xfId="7880" xr:uid="{00000000-0005-0000-0000-00001C260000}"/>
    <cellStyle name="20% - Accent5 2 3 3 2 4" xfId="31036" xr:uid="{00000000-0005-0000-0000-00001D260000}"/>
    <cellStyle name="20% - Accent5 2 3 3 2 4 2" xfId="22711" xr:uid="{00000000-0005-0000-0000-00001E260000}"/>
    <cellStyle name="20% - Accent5 2 3 3 2 4 2 2" xfId="21992" xr:uid="{00000000-0005-0000-0000-00001F260000}"/>
    <cellStyle name="20% - Accent5 2 3 3 2 4 3" xfId="21389" xr:uid="{00000000-0005-0000-0000-000020260000}"/>
    <cellStyle name="20% - Accent5 2 3 3 2 5" xfId="26936" xr:uid="{00000000-0005-0000-0000-000021260000}"/>
    <cellStyle name="20% - Accent5 2 3 3 2 5 2" xfId="22646" xr:uid="{00000000-0005-0000-0000-000022260000}"/>
    <cellStyle name="20% - Accent5 2 3 3 2 6" xfId="21387" xr:uid="{00000000-0005-0000-0000-000023260000}"/>
    <cellStyle name="20% - Accent5 2 3 3 3" xfId="16614" xr:uid="{00000000-0005-0000-0000-000024260000}"/>
    <cellStyle name="20% - Accent5 2 3 3 3 2" xfId="18149" xr:uid="{00000000-0005-0000-0000-000025260000}"/>
    <cellStyle name="20% - Accent5 2 3 3 3 2 2" xfId="16612" xr:uid="{00000000-0005-0000-0000-000026260000}"/>
    <cellStyle name="20% - Accent5 2 3 3 3 2 2 2" xfId="10214" xr:uid="{00000000-0005-0000-0000-000027260000}"/>
    <cellStyle name="20% - Accent5 2 3 3 3 2 2 2 2" xfId="21386" xr:uid="{00000000-0005-0000-0000-000028260000}"/>
    <cellStyle name="20% - Accent5 2 3 3 3 2 2 3" xfId="25328" xr:uid="{00000000-0005-0000-0000-000029260000}"/>
    <cellStyle name="20% - Accent5 2 3 3 3 2 3" xfId="16606" xr:uid="{00000000-0005-0000-0000-00002A260000}"/>
    <cellStyle name="20% - Accent5 2 3 3 3 2 3 2" xfId="9629" xr:uid="{00000000-0005-0000-0000-00002B260000}"/>
    <cellStyle name="20% - Accent5 2 3 3 3 2 4" xfId="16604" xr:uid="{00000000-0005-0000-0000-00002C260000}"/>
    <cellStyle name="20% - Accent5 2 3 3 3 3" xfId="16599" xr:uid="{00000000-0005-0000-0000-00002D260000}"/>
    <cellStyle name="20% - Accent5 2 3 3 3 3 2" xfId="16596" xr:uid="{00000000-0005-0000-0000-00002E260000}"/>
    <cellStyle name="20% - Accent5 2 3 3 3 3 2 2" xfId="25303" xr:uid="{00000000-0005-0000-0000-00002F260000}"/>
    <cellStyle name="20% - Accent5 2 3 3 3 3 3" xfId="18036" xr:uid="{00000000-0005-0000-0000-000030260000}"/>
    <cellStyle name="20% - Accent5 2 3 3 3 4" xfId="16593" xr:uid="{00000000-0005-0000-0000-000031260000}"/>
    <cellStyle name="20% - Accent5 2 3 3 3 4 2" xfId="16588" xr:uid="{00000000-0005-0000-0000-000032260000}"/>
    <cellStyle name="20% - Accent5 2 3 3 3 5" xfId="16583" xr:uid="{00000000-0005-0000-0000-000033260000}"/>
    <cellStyle name="20% - Accent5 2 3 3 4" xfId="18145" xr:uid="{00000000-0005-0000-0000-000034260000}"/>
    <cellStyle name="20% - Accent5 2 3 3 4 2" xfId="20425" xr:uid="{00000000-0005-0000-0000-000035260000}"/>
    <cellStyle name="20% - Accent5 2 3 3 4 2 2" xfId="30140" xr:uid="{00000000-0005-0000-0000-000036260000}"/>
    <cellStyle name="20% - Accent5 2 3 3 4 2 2 2" xfId="25235" xr:uid="{00000000-0005-0000-0000-000037260000}"/>
    <cellStyle name="20% - Accent5 2 3 3 4 2 3" xfId="16581" xr:uid="{00000000-0005-0000-0000-000038260000}"/>
    <cellStyle name="20% - Accent5 2 3 3 4 3" xfId="20420" xr:uid="{00000000-0005-0000-0000-000039260000}"/>
    <cellStyle name="20% - Accent5 2 3 3 4 3 2" xfId="16578" xr:uid="{00000000-0005-0000-0000-00003A260000}"/>
    <cellStyle name="20% - Accent5 2 3 3 4 4" xfId="16575" xr:uid="{00000000-0005-0000-0000-00003B260000}"/>
    <cellStyle name="20% - Accent5 2 3 3 5" xfId="19656" xr:uid="{00000000-0005-0000-0000-00003C260000}"/>
    <cellStyle name="20% - Accent5 2 3 3 5 2" xfId="25911" xr:uid="{00000000-0005-0000-0000-00003D260000}"/>
    <cellStyle name="20% - Accent5 2 3 3 5 2 2" xfId="21373" xr:uid="{00000000-0005-0000-0000-00003E260000}"/>
    <cellStyle name="20% - Accent5 2 3 3 5 3" xfId="16571" xr:uid="{00000000-0005-0000-0000-00003F260000}"/>
    <cellStyle name="20% - Accent5 2 3 3 6" xfId="16567" xr:uid="{00000000-0005-0000-0000-000040260000}"/>
    <cellStyle name="20% - Accent5 2 3 3 6 2" xfId="26878" xr:uid="{00000000-0005-0000-0000-000041260000}"/>
    <cellStyle name="20% - Accent5 2 3 3 7" xfId="21371" xr:uid="{00000000-0005-0000-0000-000042260000}"/>
    <cellStyle name="20% - Accent5 2 3 4" xfId="21367" xr:uid="{00000000-0005-0000-0000-000043260000}"/>
    <cellStyle name="20% - Accent5 2 3 4 2" xfId="21363" xr:uid="{00000000-0005-0000-0000-000044260000}"/>
    <cellStyle name="20% - Accent5 2 3 4 2 2" xfId="22979" xr:uid="{00000000-0005-0000-0000-000045260000}"/>
    <cellStyle name="20% - Accent5 2 3 4 2 2 2" xfId="29961" xr:uid="{00000000-0005-0000-0000-000046260000}"/>
    <cellStyle name="20% - Accent5 2 3 4 2 2 2 2" xfId="22535" xr:uid="{00000000-0005-0000-0000-000047260000}"/>
    <cellStyle name="20% - Accent5 2 3 4 2 2 2 2 2" xfId="28156" xr:uid="{00000000-0005-0000-0000-000048260000}"/>
    <cellStyle name="20% - Accent5 2 3 4 2 2 2 3" xfId="22520" xr:uid="{00000000-0005-0000-0000-000049260000}"/>
    <cellStyle name="20% - Accent5 2 3 4 2 2 3" xfId="22886" xr:uid="{00000000-0005-0000-0000-00004A260000}"/>
    <cellStyle name="20% - Accent5 2 3 4 2 2 3 2" xfId="9414" xr:uid="{00000000-0005-0000-0000-00004B260000}"/>
    <cellStyle name="20% - Accent5 2 3 4 2 2 4" xfId="29890" xr:uid="{00000000-0005-0000-0000-00004C260000}"/>
    <cellStyle name="20% - Accent5 2 3 4 2 3" xfId="26096" xr:uid="{00000000-0005-0000-0000-00004D260000}"/>
    <cellStyle name="20% - Accent5 2 3 4 2 3 2" xfId="22431" xr:uid="{00000000-0005-0000-0000-00004E260000}"/>
    <cellStyle name="20% - Accent5 2 3 4 2 3 2 2" xfId="22499" xr:uid="{00000000-0005-0000-0000-00004F260000}"/>
    <cellStyle name="20% - Accent5 2 3 4 2 3 3" xfId="21362" xr:uid="{00000000-0005-0000-0000-000050260000}"/>
    <cellStyle name="20% - Accent5 2 3 4 2 4" xfId="26704" xr:uid="{00000000-0005-0000-0000-000051260000}"/>
    <cellStyle name="20% - Accent5 2 3 4 2 4 2" xfId="21360" xr:uid="{00000000-0005-0000-0000-000052260000}"/>
    <cellStyle name="20% - Accent5 2 3 4 2 5" xfId="21358" xr:uid="{00000000-0005-0000-0000-000053260000}"/>
    <cellStyle name="20% - Accent5 2 3 4 3" xfId="18141" xr:uid="{00000000-0005-0000-0000-000054260000}"/>
    <cellStyle name="20% - Accent5 2 3 4 3 2" xfId="16564" xr:uid="{00000000-0005-0000-0000-000055260000}"/>
    <cellStyle name="20% - Accent5 2 3 4 3 2 2" xfId="16562" xr:uid="{00000000-0005-0000-0000-000056260000}"/>
    <cellStyle name="20% - Accent5 2 3 4 3 2 2 2" xfId="25157" xr:uid="{00000000-0005-0000-0000-000057260000}"/>
    <cellStyle name="20% - Accent5 2 3 4 3 2 3" xfId="16560" xr:uid="{00000000-0005-0000-0000-000058260000}"/>
    <cellStyle name="20% - Accent5 2 3 4 3 3" xfId="20309" xr:uid="{00000000-0005-0000-0000-000059260000}"/>
    <cellStyle name="20% - Accent5 2 3 4 3 3 2" xfId="16558" xr:uid="{00000000-0005-0000-0000-00005A260000}"/>
    <cellStyle name="20% - Accent5 2 3 4 3 4" xfId="16554" xr:uid="{00000000-0005-0000-0000-00005B260000}"/>
    <cellStyle name="20% - Accent5 2 3 4 4" xfId="10996" xr:uid="{00000000-0005-0000-0000-00005C260000}"/>
    <cellStyle name="20% - Accent5 2 3 4 4 2" xfId="20405" xr:uid="{00000000-0005-0000-0000-00005D260000}"/>
    <cellStyle name="20% - Accent5 2 3 4 4 2 2" xfId="15181" xr:uid="{00000000-0005-0000-0000-00005E260000}"/>
    <cellStyle name="20% - Accent5 2 3 4 4 3" xfId="16552" xr:uid="{00000000-0005-0000-0000-00005F260000}"/>
    <cellStyle name="20% - Accent5 2 3 4 5" xfId="16549" xr:uid="{00000000-0005-0000-0000-000060260000}"/>
    <cellStyle name="20% - Accent5 2 3 4 5 2" xfId="16547" xr:uid="{00000000-0005-0000-0000-000061260000}"/>
    <cellStyle name="20% - Accent5 2 3 4 6" xfId="16545" xr:uid="{00000000-0005-0000-0000-000062260000}"/>
    <cellStyle name="20% - Accent5 2 3 5" xfId="22532" xr:uid="{00000000-0005-0000-0000-000063260000}"/>
    <cellStyle name="20% - Accent5 2 3 5 2" xfId="22528" xr:uid="{00000000-0005-0000-0000-000064260000}"/>
    <cellStyle name="20% - Accent5 2 3 5 2 2" xfId="32763" xr:uid="{00000000-0005-0000-0000-000065260000}"/>
    <cellStyle name="20% - Accent5 2 3 5 2 2 2" xfId="29596" xr:uid="{00000000-0005-0000-0000-000066260000}"/>
    <cellStyle name="20% - Accent5 2 3 5 2 2 2 2" xfId="22342" xr:uid="{00000000-0005-0000-0000-000067260000}"/>
    <cellStyle name="20% - Accent5 2 3 5 2 2 3" xfId="21346" xr:uid="{00000000-0005-0000-0000-000068260000}"/>
    <cellStyle name="20% - Accent5 2 3 5 2 3" xfId="32753" xr:uid="{00000000-0005-0000-0000-000069260000}"/>
    <cellStyle name="20% - Accent5 2 3 5 2 3 2" xfId="21344" xr:uid="{00000000-0005-0000-0000-00006A260000}"/>
    <cellStyle name="20% - Accent5 2 3 5 2 4" xfId="21342" xr:uid="{00000000-0005-0000-0000-00006B260000}"/>
    <cellStyle name="20% - Accent5 2 3 5 3" xfId="24973" xr:uid="{00000000-0005-0000-0000-00006C260000}"/>
    <cellStyle name="20% - Accent5 2 3 5 3 2" xfId="33282" xr:uid="{00000000-0005-0000-0000-00006D260000}"/>
    <cellStyle name="20% - Accent5 2 3 5 3 2 2" xfId="16541" xr:uid="{00000000-0005-0000-0000-00006E260000}"/>
    <cellStyle name="20% - Accent5 2 3 5 3 3" xfId="21338" xr:uid="{00000000-0005-0000-0000-00006F260000}"/>
    <cellStyle name="20% - Accent5 2 3 5 4" xfId="21333" xr:uid="{00000000-0005-0000-0000-000070260000}"/>
    <cellStyle name="20% - Accent5 2 3 5 4 2" xfId="21328" xr:uid="{00000000-0005-0000-0000-000071260000}"/>
    <cellStyle name="20% - Accent5 2 3 5 5" xfId="21325" xr:uid="{00000000-0005-0000-0000-000072260000}"/>
    <cellStyle name="20% - Accent5 2 3 6" xfId="22519" xr:uid="{00000000-0005-0000-0000-000073260000}"/>
    <cellStyle name="20% - Accent5 2 3 6 2" xfId="21322" xr:uid="{00000000-0005-0000-0000-000074260000}"/>
    <cellStyle name="20% - Accent5 2 3 6 2 2" xfId="33806" xr:uid="{00000000-0005-0000-0000-000075260000}"/>
    <cellStyle name="20% - Accent5 2 3 6 2 2 2" xfId="20109" xr:uid="{00000000-0005-0000-0000-000076260000}"/>
    <cellStyle name="20% - Accent5 2 3 6 2 3" xfId="18711" xr:uid="{00000000-0005-0000-0000-000077260000}"/>
    <cellStyle name="20% - Accent5 2 3 6 3" xfId="21315" xr:uid="{00000000-0005-0000-0000-000078260000}"/>
    <cellStyle name="20% - Accent5 2 3 6 3 2" xfId="20909" xr:uid="{00000000-0005-0000-0000-000079260000}"/>
    <cellStyle name="20% - Accent5 2 3 6 4" xfId="21312" xr:uid="{00000000-0005-0000-0000-00007A260000}"/>
    <cellStyle name="20% - Accent5 2 3 7" xfId="24217" xr:uid="{00000000-0005-0000-0000-00007B260000}"/>
    <cellStyle name="20% - Accent5 2 3 7 2" xfId="21310" xr:uid="{00000000-0005-0000-0000-00007C260000}"/>
    <cellStyle name="20% - Accent5 2 3 7 2 2" xfId="21308" xr:uid="{00000000-0005-0000-0000-00007D260000}"/>
    <cellStyle name="20% - Accent5 2 3 7 3" xfId="21307" xr:uid="{00000000-0005-0000-0000-00007E260000}"/>
    <cellStyle name="20% - Accent5 2 3 8" xfId="24205" xr:uid="{00000000-0005-0000-0000-00007F260000}"/>
    <cellStyle name="20% - Accent5 2 3 8 2" xfId="21305" xr:uid="{00000000-0005-0000-0000-000080260000}"/>
    <cellStyle name="20% - Accent5 2 3 9" xfId="24196" xr:uid="{00000000-0005-0000-0000-000081260000}"/>
    <cellStyle name="20% - Accent5 2 4" xfId="21304" xr:uid="{00000000-0005-0000-0000-000082260000}"/>
    <cellStyle name="20% - Accent5 2 4 2" xfId="8918" xr:uid="{00000000-0005-0000-0000-000083260000}"/>
    <cellStyle name="20% - Accent5 2 4 2 2" xfId="21303" xr:uid="{00000000-0005-0000-0000-000084260000}"/>
    <cellStyle name="20% - Accent5 2 4 2 2 2" xfId="21302" xr:uid="{00000000-0005-0000-0000-000085260000}"/>
    <cellStyle name="20% - Accent5 2 4 2 2 2 2" xfId="21299" xr:uid="{00000000-0005-0000-0000-000086260000}"/>
    <cellStyle name="20% - Accent5 2 4 2 2 2 2 2" xfId="16998" xr:uid="{00000000-0005-0000-0000-000087260000}"/>
    <cellStyle name="20% - Accent5 2 4 2 2 2 2 2 2" xfId="21292" xr:uid="{00000000-0005-0000-0000-000088260000}"/>
    <cellStyle name="20% - Accent5 2 4 2 2 2 2 2 2 2" xfId="27342" xr:uid="{00000000-0005-0000-0000-000089260000}"/>
    <cellStyle name="20% - Accent5 2 4 2 2 2 2 2 3" xfId="21289" xr:uid="{00000000-0005-0000-0000-00008A260000}"/>
    <cellStyle name="20% - Accent5 2 4 2 2 2 2 3" xfId="23492" xr:uid="{00000000-0005-0000-0000-00008B260000}"/>
    <cellStyle name="20% - Accent5 2 4 2 2 2 2 3 2" xfId="32040" xr:uid="{00000000-0005-0000-0000-00008C260000}"/>
    <cellStyle name="20% - Accent5 2 4 2 2 2 2 4" xfId="21286" xr:uid="{00000000-0005-0000-0000-00008D260000}"/>
    <cellStyle name="20% - Accent5 2 4 2 2 2 3" xfId="24655" xr:uid="{00000000-0005-0000-0000-00008E260000}"/>
    <cellStyle name="20% - Accent5 2 4 2 2 2 3 2" xfId="8289" xr:uid="{00000000-0005-0000-0000-00008F260000}"/>
    <cellStyle name="20% - Accent5 2 4 2 2 2 3 2 2" xfId="21279" xr:uid="{00000000-0005-0000-0000-000090260000}"/>
    <cellStyle name="20% - Accent5 2 4 2 2 2 3 3" xfId="8285" xr:uid="{00000000-0005-0000-0000-000091260000}"/>
    <cellStyle name="20% - Accent5 2 4 2 2 2 4" xfId="24645" xr:uid="{00000000-0005-0000-0000-000092260000}"/>
    <cellStyle name="20% - Accent5 2 4 2 2 2 4 2" xfId="8269" xr:uid="{00000000-0005-0000-0000-000093260000}"/>
    <cellStyle name="20% - Accent5 2 4 2 2 2 5" xfId="24637" xr:uid="{00000000-0005-0000-0000-000094260000}"/>
    <cellStyle name="20% - Accent5 2 4 2 2 3" xfId="21276" xr:uid="{00000000-0005-0000-0000-000095260000}"/>
    <cellStyle name="20% - Accent5 2 4 2 2 3 2" xfId="21273" xr:uid="{00000000-0005-0000-0000-000096260000}"/>
    <cellStyle name="20% - Accent5 2 4 2 2 3 2 2" xfId="23604" xr:uid="{00000000-0005-0000-0000-000097260000}"/>
    <cellStyle name="20% - Accent5 2 4 2 2 3 2 2 2" xfId="21270" xr:uid="{00000000-0005-0000-0000-000098260000}"/>
    <cellStyle name="20% - Accent5 2 4 2 2 3 2 3" xfId="21151" xr:uid="{00000000-0005-0000-0000-000099260000}"/>
    <cellStyle name="20% - Accent5 2 4 2 2 3 3" xfId="23597" xr:uid="{00000000-0005-0000-0000-00009A260000}"/>
    <cellStyle name="20% - Accent5 2 4 2 2 3 3 2" xfId="8232" xr:uid="{00000000-0005-0000-0000-00009B260000}"/>
    <cellStyle name="20% - Accent5 2 4 2 2 3 4" xfId="21268" xr:uid="{00000000-0005-0000-0000-00009C260000}"/>
    <cellStyle name="20% - Accent5 2 4 2 2 4" xfId="21265" xr:uid="{00000000-0005-0000-0000-00009D260000}"/>
    <cellStyle name="20% - Accent5 2 4 2 2 4 2" xfId="21264" xr:uid="{00000000-0005-0000-0000-00009E260000}"/>
    <cellStyle name="20% - Accent5 2 4 2 2 4 2 2" xfId="25857" xr:uid="{00000000-0005-0000-0000-00009F260000}"/>
    <cellStyle name="20% - Accent5 2 4 2 2 4 3" xfId="21261" xr:uid="{00000000-0005-0000-0000-0000A0260000}"/>
    <cellStyle name="20% - Accent5 2 4 2 2 5" xfId="21256" xr:uid="{00000000-0005-0000-0000-0000A1260000}"/>
    <cellStyle name="20% - Accent5 2 4 2 2 5 2" xfId="29271" xr:uid="{00000000-0005-0000-0000-0000A2260000}"/>
    <cellStyle name="20% - Accent5 2 4 2 2 6" xfId="21254" xr:uid="{00000000-0005-0000-0000-0000A3260000}"/>
    <cellStyle name="20% - Accent5 2 4 2 3" xfId="16460" xr:uid="{00000000-0005-0000-0000-0000A4260000}"/>
    <cellStyle name="20% - Accent5 2 4 2 3 2" xfId="20210" xr:uid="{00000000-0005-0000-0000-0000A5260000}"/>
    <cellStyle name="20% - Accent5 2 4 2 3 2 2" xfId="16458" xr:uid="{00000000-0005-0000-0000-0000A6260000}"/>
    <cellStyle name="20% - Accent5 2 4 2 3 2 2 2" xfId="22823" xr:uid="{00000000-0005-0000-0000-0000A7260000}"/>
    <cellStyle name="20% - Accent5 2 4 2 3 2 2 2 2" xfId="21253" xr:uid="{00000000-0005-0000-0000-0000A8260000}"/>
    <cellStyle name="20% - Accent5 2 4 2 3 2 2 3" xfId="22812" xr:uid="{00000000-0005-0000-0000-0000A9260000}"/>
    <cellStyle name="20% - Accent5 2 4 2 3 2 3" xfId="16452" xr:uid="{00000000-0005-0000-0000-0000AA260000}"/>
    <cellStyle name="20% - Accent5 2 4 2 3 2 3 2" xfId="8120" xr:uid="{00000000-0005-0000-0000-0000AB260000}"/>
    <cellStyle name="20% - Accent5 2 4 2 3 2 4" xfId="16449" xr:uid="{00000000-0005-0000-0000-0000AC260000}"/>
    <cellStyle name="20% - Accent5 2 4 2 3 3" xfId="16445" xr:uid="{00000000-0005-0000-0000-0000AD260000}"/>
    <cellStyle name="20% - Accent5 2 4 2 3 3 2" xfId="16441" xr:uid="{00000000-0005-0000-0000-0000AE260000}"/>
    <cellStyle name="20% - Accent5 2 4 2 3 3 2 2" xfId="25813" xr:uid="{00000000-0005-0000-0000-0000AF260000}"/>
    <cellStyle name="20% - Accent5 2 4 2 3 3 3" xfId="16436" xr:uid="{00000000-0005-0000-0000-0000B0260000}"/>
    <cellStyle name="20% - Accent5 2 4 2 3 4" xfId="16434" xr:uid="{00000000-0005-0000-0000-0000B1260000}"/>
    <cellStyle name="20% - Accent5 2 4 2 3 4 2" xfId="6333" xr:uid="{00000000-0005-0000-0000-0000B2260000}"/>
    <cellStyle name="20% - Accent5 2 4 2 3 5" xfId="16428" xr:uid="{00000000-0005-0000-0000-0000B3260000}"/>
    <cellStyle name="20% - Accent5 2 4 2 4" xfId="16426" xr:uid="{00000000-0005-0000-0000-0000B4260000}"/>
    <cellStyle name="20% - Accent5 2 4 2 4 2" xfId="20331" xr:uid="{00000000-0005-0000-0000-0000B5260000}"/>
    <cellStyle name="20% - Accent5 2 4 2 4 2 2" xfId="20327" xr:uid="{00000000-0005-0000-0000-0000B6260000}"/>
    <cellStyle name="20% - Accent5 2 4 2 4 2 2 2" xfId="22732" xr:uid="{00000000-0005-0000-0000-0000B7260000}"/>
    <cellStyle name="20% - Accent5 2 4 2 4 2 3" xfId="16423" xr:uid="{00000000-0005-0000-0000-0000B8260000}"/>
    <cellStyle name="20% - Accent5 2 4 2 4 3" xfId="20320" xr:uid="{00000000-0005-0000-0000-0000B9260000}"/>
    <cellStyle name="20% - Accent5 2 4 2 4 3 2" xfId="16419" xr:uid="{00000000-0005-0000-0000-0000BA260000}"/>
    <cellStyle name="20% - Accent5 2 4 2 4 4" xfId="16415" xr:uid="{00000000-0005-0000-0000-0000BB260000}"/>
    <cellStyle name="20% - Accent5 2 4 2 5" xfId="16413" xr:uid="{00000000-0005-0000-0000-0000BC260000}"/>
    <cellStyle name="20% - Accent5 2 4 2 5 2" xfId="21220" xr:uid="{00000000-0005-0000-0000-0000BD260000}"/>
    <cellStyle name="20% - Accent5 2 4 2 5 2 2" xfId="24391" xr:uid="{00000000-0005-0000-0000-0000BE260000}"/>
    <cellStyle name="20% - Accent5 2 4 2 5 3" xfId="16411" xr:uid="{00000000-0005-0000-0000-0000BF260000}"/>
    <cellStyle name="20% - Accent5 2 4 2 6" xfId="16409" xr:uid="{00000000-0005-0000-0000-0000C0260000}"/>
    <cellStyle name="20% - Accent5 2 4 2 6 2" xfId="16407" xr:uid="{00000000-0005-0000-0000-0000C1260000}"/>
    <cellStyle name="20% - Accent5 2 4 2 7" xfId="19669" xr:uid="{00000000-0005-0000-0000-0000C2260000}"/>
    <cellStyle name="20% - Accent5 2 4 3" xfId="8911" xr:uid="{00000000-0005-0000-0000-0000C3260000}"/>
    <cellStyle name="20% - Accent5 2 4 3 2" xfId="21214" xr:uid="{00000000-0005-0000-0000-0000C4260000}"/>
    <cellStyle name="20% - Accent5 2 4 3 2 2" xfId="28866" xr:uid="{00000000-0005-0000-0000-0000C5260000}"/>
    <cellStyle name="20% - Accent5 2 4 3 2 2 2" xfId="17246" xr:uid="{00000000-0005-0000-0000-0000C6260000}"/>
    <cellStyle name="20% - Accent5 2 4 3 2 2 2 2" xfId="14847" xr:uid="{00000000-0005-0000-0000-0000C7260000}"/>
    <cellStyle name="20% - Accent5 2 4 3 2 2 2 2 2" xfId="21213" xr:uid="{00000000-0005-0000-0000-0000C8260000}"/>
    <cellStyle name="20% - Accent5 2 4 3 2 2 2 3" xfId="25463" xr:uid="{00000000-0005-0000-0000-0000C9260000}"/>
    <cellStyle name="20% - Accent5 2 4 3 2 2 3" xfId="15205" xr:uid="{00000000-0005-0000-0000-0000CA260000}"/>
    <cellStyle name="20% - Accent5 2 4 3 2 2 3 2" xfId="25453" xr:uid="{00000000-0005-0000-0000-0000CB260000}"/>
    <cellStyle name="20% - Accent5 2 4 3 2 2 4" xfId="24149" xr:uid="{00000000-0005-0000-0000-0000CC260000}"/>
    <cellStyle name="20% - Accent5 2 4 3 2 3" xfId="25951" xr:uid="{00000000-0005-0000-0000-0000CD260000}"/>
    <cellStyle name="20% - Accent5 2 4 3 2 3 2" xfId="15184" xr:uid="{00000000-0005-0000-0000-0000CE260000}"/>
    <cellStyle name="20% - Accent5 2 4 3 2 3 2 2" xfId="28126" xr:uid="{00000000-0005-0000-0000-0000CF260000}"/>
    <cellStyle name="20% - Accent5 2 4 3 2 3 3" xfId="29970" xr:uid="{00000000-0005-0000-0000-0000D0260000}"/>
    <cellStyle name="20% - Accent5 2 4 3 2 4" xfId="28860" xr:uid="{00000000-0005-0000-0000-0000D1260000}"/>
    <cellStyle name="20% - Accent5 2 4 3 2 4 2" xfId="21211" xr:uid="{00000000-0005-0000-0000-0000D2260000}"/>
    <cellStyle name="20% - Accent5 2 4 3 2 5" xfId="21209" xr:uid="{00000000-0005-0000-0000-0000D3260000}"/>
    <cellStyle name="20% - Accent5 2 4 3 3" xfId="16404" xr:uid="{00000000-0005-0000-0000-0000D4260000}"/>
    <cellStyle name="20% - Accent5 2 4 3 3 2" xfId="29033" xr:uid="{00000000-0005-0000-0000-0000D5260000}"/>
    <cellStyle name="20% - Accent5 2 4 3 3 2 2" xfId="15157" xr:uid="{00000000-0005-0000-0000-0000D6260000}"/>
    <cellStyle name="20% - Accent5 2 4 3 3 2 2 2" xfId="25438" xr:uid="{00000000-0005-0000-0000-0000D7260000}"/>
    <cellStyle name="20% - Accent5 2 4 3 3 2 3" xfId="16402" xr:uid="{00000000-0005-0000-0000-0000D8260000}"/>
    <cellStyle name="20% - Accent5 2 4 3 3 3" xfId="28852" xr:uid="{00000000-0005-0000-0000-0000D9260000}"/>
    <cellStyle name="20% - Accent5 2 4 3 3 3 2" xfId="16400" xr:uid="{00000000-0005-0000-0000-0000DA260000}"/>
    <cellStyle name="20% - Accent5 2 4 3 3 4" xfId="16398" xr:uid="{00000000-0005-0000-0000-0000DB260000}"/>
    <cellStyle name="20% - Accent5 2 4 3 4" xfId="20993" xr:uid="{00000000-0005-0000-0000-0000DC260000}"/>
    <cellStyle name="20% - Accent5 2 4 3 4 2" xfId="20285" xr:uid="{00000000-0005-0000-0000-0000DD260000}"/>
    <cellStyle name="20% - Accent5 2 4 3 4 2 2" xfId="16395" xr:uid="{00000000-0005-0000-0000-0000DE260000}"/>
    <cellStyle name="20% - Accent5 2 4 3 4 3" xfId="16392" xr:uid="{00000000-0005-0000-0000-0000DF260000}"/>
    <cellStyle name="20% - Accent5 2 4 3 5" xfId="16388" xr:uid="{00000000-0005-0000-0000-0000E0260000}"/>
    <cellStyle name="20% - Accent5 2 4 3 5 2" xfId="21195" xr:uid="{00000000-0005-0000-0000-0000E1260000}"/>
    <cellStyle name="20% - Accent5 2 4 3 6" xfId="16386" xr:uid="{00000000-0005-0000-0000-0000E2260000}"/>
    <cellStyle name="20% - Accent5 2 4 4" xfId="8909" xr:uid="{00000000-0005-0000-0000-0000E3260000}"/>
    <cellStyle name="20% - Accent5 2 4 4 2" xfId="21193" xr:uid="{00000000-0005-0000-0000-0000E4260000}"/>
    <cellStyle name="20% - Accent5 2 4 4 2 2" xfId="28665" xr:uid="{00000000-0005-0000-0000-0000E5260000}"/>
    <cellStyle name="20% - Accent5 2 4 4 2 2 2" xfId="15114" xr:uid="{00000000-0005-0000-0000-0000E6260000}"/>
    <cellStyle name="20% - Accent5 2 4 4 2 2 2 2" xfId="13535" xr:uid="{00000000-0005-0000-0000-0000E7260000}"/>
    <cellStyle name="20% - Accent5 2 4 4 2 2 3" xfId="9180" xr:uid="{00000000-0005-0000-0000-0000E8260000}"/>
    <cellStyle name="20% - Accent5 2 4 4 2 3" xfId="28661" xr:uid="{00000000-0005-0000-0000-0000E9260000}"/>
    <cellStyle name="20% - Accent5 2 4 4 2 3 2" xfId="24823" xr:uid="{00000000-0005-0000-0000-0000EA260000}"/>
    <cellStyle name="20% - Accent5 2 4 4 2 4" xfId="21191" xr:uid="{00000000-0005-0000-0000-0000EB260000}"/>
    <cellStyle name="20% - Accent5 2 4 4 3" xfId="16383" xr:uid="{00000000-0005-0000-0000-0000EC260000}"/>
    <cellStyle name="20% - Accent5 2 4 4 3 2" xfId="25690" xr:uid="{00000000-0005-0000-0000-0000ED260000}"/>
    <cellStyle name="20% - Accent5 2 4 4 3 2 2" xfId="23862" xr:uid="{00000000-0005-0000-0000-0000EE260000}"/>
    <cellStyle name="20% - Accent5 2 4 4 3 3" xfId="16381" xr:uid="{00000000-0005-0000-0000-0000EF260000}"/>
    <cellStyle name="20% - Accent5 2 4 4 4" xfId="16379" xr:uid="{00000000-0005-0000-0000-0000F0260000}"/>
    <cellStyle name="20% - Accent5 2 4 4 4 2" xfId="16377" xr:uid="{00000000-0005-0000-0000-0000F1260000}"/>
    <cellStyle name="20% - Accent5 2 4 4 5" xfId="8165" xr:uid="{00000000-0005-0000-0000-0000F2260000}"/>
    <cellStyle name="20% - Accent5 2 4 5" xfId="22512" xr:uid="{00000000-0005-0000-0000-0000F3260000}"/>
    <cellStyle name="20% - Accent5 2 4 5 2" xfId="21187" xr:uid="{00000000-0005-0000-0000-0000F4260000}"/>
    <cellStyle name="20% - Accent5 2 4 5 2 2" xfId="22950" xr:uid="{00000000-0005-0000-0000-0000F5260000}"/>
    <cellStyle name="20% - Accent5 2 4 5 2 2 2" xfId="24609" xr:uid="{00000000-0005-0000-0000-0000F6260000}"/>
    <cellStyle name="20% - Accent5 2 4 5 2 3" xfId="21182" xr:uid="{00000000-0005-0000-0000-0000F7260000}"/>
    <cellStyle name="20% - Accent5 2 4 5 3" xfId="21178" xr:uid="{00000000-0005-0000-0000-0000F8260000}"/>
    <cellStyle name="20% - Accent5 2 4 5 3 2" xfId="21173" xr:uid="{00000000-0005-0000-0000-0000F9260000}"/>
    <cellStyle name="20% - Accent5 2 4 5 4" xfId="21170" xr:uid="{00000000-0005-0000-0000-0000FA260000}"/>
    <cellStyle name="20% - Accent5 2 4 6" xfId="21166" xr:uid="{00000000-0005-0000-0000-0000FB260000}"/>
    <cellStyle name="20% - Accent5 2 4 6 2" xfId="21164" xr:uid="{00000000-0005-0000-0000-0000FC260000}"/>
    <cellStyle name="20% - Accent5 2 4 6 2 2" xfId="21162" xr:uid="{00000000-0005-0000-0000-0000FD260000}"/>
    <cellStyle name="20% - Accent5 2 4 6 3" xfId="21161" xr:uid="{00000000-0005-0000-0000-0000FE260000}"/>
    <cellStyle name="20% - Accent5 2 4 7" xfId="24192" xr:uid="{00000000-0005-0000-0000-0000FF260000}"/>
    <cellStyle name="20% - Accent5 2 4 7 2" xfId="21157" xr:uid="{00000000-0005-0000-0000-000000270000}"/>
    <cellStyle name="20% - Accent5 2 4 8" xfId="24187" xr:uid="{00000000-0005-0000-0000-000001270000}"/>
    <cellStyle name="20% - Accent5 2 4 9" xfId="34763" xr:uid="{00000000-0005-0000-0000-000002270000}"/>
    <cellStyle name="20% - Accent5 2 5" xfId="32232" xr:uid="{00000000-0005-0000-0000-000003270000}"/>
    <cellStyle name="20% - Accent5 2 5 2" xfId="22302" xr:uid="{00000000-0005-0000-0000-000004270000}"/>
    <cellStyle name="20% - Accent5 2 5 2 2" xfId="21156" xr:uid="{00000000-0005-0000-0000-000005270000}"/>
    <cellStyle name="20% - Accent5 2 5 2 2 2" xfId="23433" xr:uid="{00000000-0005-0000-0000-000006270000}"/>
    <cellStyle name="20% - Accent5 2 5 2 2 2 2" xfId="23429" xr:uid="{00000000-0005-0000-0000-000007270000}"/>
    <cellStyle name="20% - Accent5 2 5 2 2 2 2 2" xfId="7868" xr:uid="{00000000-0005-0000-0000-000008270000}"/>
    <cellStyle name="20% - Accent5 2 5 2 2 2 2 2 2" xfId="28604" xr:uid="{00000000-0005-0000-0000-000009270000}"/>
    <cellStyle name="20% - Accent5 2 5 2 2 2 2 3" xfId="7865" xr:uid="{00000000-0005-0000-0000-00000A270000}"/>
    <cellStyle name="20% - Accent5 2 5 2 2 2 3" xfId="23220" xr:uid="{00000000-0005-0000-0000-00000B270000}"/>
    <cellStyle name="20% - Accent5 2 5 2 2 2 3 2" xfId="6599" xr:uid="{00000000-0005-0000-0000-00000C270000}"/>
    <cellStyle name="20% - Accent5 2 5 2 2 2 4" xfId="23375" xr:uid="{00000000-0005-0000-0000-00000D270000}"/>
    <cellStyle name="20% - Accent5 2 5 2 2 3" xfId="23400" xr:uid="{00000000-0005-0000-0000-00000E270000}"/>
    <cellStyle name="20% - Accent5 2 5 2 2 3 2" xfId="23195" xr:uid="{00000000-0005-0000-0000-00000F270000}"/>
    <cellStyle name="20% - Accent5 2 5 2 2 3 2 2" xfId="7858" xr:uid="{00000000-0005-0000-0000-000010270000}"/>
    <cellStyle name="20% - Accent5 2 5 2 2 3 3" xfId="23378" xr:uid="{00000000-0005-0000-0000-000011270000}"/>
    <cellStyle name="20% - Accent5 2 5 2 2 4" xfId="23374" xr:uid="{00000000-0005-0000-0000-000012270000}"/>
    <cellStyle name="20% - Accent5 2 5 2 2 4 2" xfId="23372" xr:uid="{00000000-0005-0000-0000-000013270000}"/>
    <cellStyle name="20% - Accent5 2 5 2 2 5" xfId="23366" xr:uid="{00000000-0005-0000-0000-000014270000}"/>
    <cellStyle name="20% - Accent5 2 5 2 3" xfId="16334" xr:uid="{00000000-0005-0000-0000-000015270000}"/>
    <cellStyle name="20% - Accent5 2 5 2 3 2" xfId="16332" xr:uid="{00000000-0005-0000-0000-000016270000}"/>
    <cellStyle name="20% - Accent5 2 5 2 3 2 2" xfId="16330" xr:uid="{00000000-0005-0000-0000-000017270000}"/>
    <cellStyle name="20% - Accent5 2 5 2 3 2 2 2" xfId="19811" xr:uid="{00000000-0005-0000-0000-000018270000}"/>
    <cellStyle name="20% - Accent5 2 5 2 3 2 3" xfId="16328" xr:uid="{00000000-0005-0000-0000-000019270000}"/>
    <cellStyle name="20% - Accent5 2 5 2 3 3" xfId="16326" xr:uid="{00000000-0005-0000-0000-00001A270000}"/>
    <cellStyle name="20% - Accent5 2 5 2 3 3 2" xfId="16324" xr:uid="{00000000-0005-0000-0000-00001B270000}"/>
    <cellStyle name="20% - Accent5 2 5 2 3 4" xfId="16322" xr:uid="{00000000-0005-0000-0000-00001C270000}"/>
    <cellStyle name="20% - Accent5 2 5 2 4" xfId="16320" xr:uid="{00000000-0005-0000-0000-00001D270000}"/>
    <cellStyle name="20% - Accent5 2 5 2 4 2" xfId="20226" xr:uid="{00000000-0005-0000-0000-00001E270000}"/>
    <cellStyle name="20% - Accent5 2 5 2 4 2 2" xfId="23333" xr:uid="{00000000-0005-0000-0000-00001F270000}"/>
    <cellStyle name="20% - Accent5 2 5 2 4 3" xfId="16317" xr:uid="{00000000-0005-0000-0000-000020270000}"/>
    <cellStyle name="20% - Accent5 2 5 2 5" xfId="16315" xr:uid="{00000000-0005-0000-0000-000021270000}"/>
    <cellStyle name="20% - Accent5 2 5 2 5 2" xfId="16313" xr:uid="{00000000-0005-0000-0000-000022270000}"/>
    <cellStyle name="20% - Accent5 2 5 2 6" xfId="16310" xr:uid="{00000000-0005-0000-0000-000023270000}"/>
    <cellStyle name="20% - Accent5 2 5 3" xfId="18558" xr:uid="{00000000-0005-0000-0000-000024270000}"/>
    <cellStyle name="20% - Accent5 2 5 3 2" xfId="21155" xr:uid="{00000000-0005-0000-0000-000025270000}"/>
    <cellStyle name="20% - Accent5 2 5 3 2 2" xfId="30034" xr:uid="{00000000-0005-0000-0000-000026270000}"/>
    <cellStyle name="20% - Accent5 2 5 3 2 2 2" xfId="15055" xr:uid="{00000000-0005-0000-0000-000027270000}"/>
    <cellStyle name="20% - Accent5 2 5 3 2 2 2 2" xfId="7823" xr:uid="{00000000-0005-0000-0000-000028270000}"/>
    <cellStyle name="20% - Accent5 2 5 3 2 2 3" xfId="23134" xr:uid="{00000000-0005-0000-0000-000029270000}"/>
    <cellStyle name="20% - Accent5 2 5 3 2 3" xfId="23645" xr:uid="{00000000-0005-0000-0000-00002A270000}"/>
    <cellStyle name="20% - Accent5 2 5 3 2 3 2" xfId="21767" xr:uid="{00000000-0005-0000-0000-00002B270000}"/>
    <cellStyle name="20% - Accent5 2 5 3 2 4" xfId="23285" xr:uid="{00000000-0005-0000-0000-00002C270000}"/>
    <cellStyle name="20% - Accent5 2 5 3 3" xfId="16306" xr:uid="{00000000-0005-0000-0000-00002D270000}"/>
    <cellStyle name="20% - Accent5 2 5 3 3 2" xfId="28992" xr:uid="{00000000-0005-0000-0000-00002E270000}"/>
    <cellStyle name="20% - Accent5 2 5 3 3 2 2" xfId="16304" xr:uid="{00000000-0005-0000-0000-00002F270000}"/>
    <cellStyle name="20% - Accent5 2 5 3 3 3" xfId="16300" xr:uid="{00000000-0005-0000-0000-000030270000}"/>
    <cellStyle name="20% - Accent5 2 5 3 4" xfId="16298" xr:uid="{00000000-0005-0000-0000-000031270000}"/>
    <cellStyle name="20% - Accent5 2 5 3 4 2" xfId="16294" xr:uid="{00000000-0005-0000-0000-000032270000}"/>
    <cellStyle name="20% - Accent5 2 5 3 5" xfId="16292" xr:uid="{00000000-0005-0000-0000-000033270000}"/>
    <cellStyle name="20% - Accent5 2 5 4" xfId="34182" xr:uid="{00000000-0005-0000-0000-000034270000}"/>
    <cellStyle name="20% - Accent5 2 5 4 2" xfId="15972" xr:uid="{00000000-0005-0000-0000-000035270000}"/>
    <cellStyle name="20% - Accent5 2 5 4 2 2" xfId="29928" xr:uid="{00000000-0005-0000-0000-000036270000}"/>
    <cellStyle name="20% - Accent5 2 5 4 2 2 2" xfId="23022" xr:uid="{00000000-0005-0000-0000-000037270000}"/>
    <cellStyle name="20% - Accent5 2 5 4 2 3" xfId="23273" xr:uid="{00000000-0005-0000-0000-000038270000}"/>
    <cellStyle name="20% - Accent5 2 5 4 3" xfId="16290" xr:uid="{00000000-0005-0000-0000-000039270000}"/>
    <cellStyle name="20% - Accent5 2 5 4 3 2" xfId="16287" xr:uid="{00000000-0005-0000-0000-00003A270000}"/>
    <cellStyle name="20% - Accent5 2 5 4 4" xfId="16283" xr:uid="{00000000-0005-0000-0000-00003B270000}"/>
    <cellStyle name="20% - Accent5 2 5 5" xfId="34249" xr:uid="{00000000-0005-0000-0000-00003C270000}"/>
    <cellStyle name="20% - Accent5 2 5 5 2" xfId="21149" xr:uid="{00000000-0005-0000-0000-00003D270000}"/>
    <cellStyle name="20% - Accent5 2 5 5 2 2" xfId="23261" xr:uid="{00000000-0005-0000-0000-00003E270000}"/>
    <cellStyle name="20% - Accent5 2 5 5 3" xfId="21144" xr:uid="{00000000-0005-0000-0000-00003F270000}"/>
    <cellStyle name="20% - Accent5 2 5 6" xfId="34156" xr:uid="{00000000-0005-0000-0000-000040270000}"/>
    <cellStyle name="20% - Accent5 2 5 6 2" xfId="31121" xr:uid="{00000000-0005-0000-0000-000041270000}"/>
    <cellStyle name="20% - Accent5 2 5 7" xfId="33160" xr:uid="{00000000-0005-0000-0000-000042270000}"/>
    <cellStyle name="20% - Accent5 2 5 8" xfId="34953" xr:uid="{00000000-0005-0000-0000-000043270000}"/>
    <cellStyle name="20% - Accent5 2 6" xfId="25710" xr:uid="{00000000-0005-0000-0000-000044270000}"/>
    <cellStyle name="20% - Accent5 2 6 2" xfId="20526" xr:uid="{00000000-0005-0000-0000-000045270000}"/>
    <cellStyle name="20% - Accent5 2 6 2 2" xfId="33750" xr:uid="{00000000-0005-0000-0000-000046270000}"/>
    <cellStyle name="20% - Accent5 2 6 2 2 2" xfId="23141" xr:uid="{00000000-0005-0000-0000-000047270000}"/>
    <cellStyle name="20% - Accent5 2 6 2 2 2 2" xfId="22824" xr:uid="{00000000-0005-0000-0000-000048270000}"/>
    <cellStyle name="20% - Accent5 2 6 2 2 2 2 2" xfId="6890" xr:uid="{00000000-0005-0000-0000-000049270000}"/>
    <cellStyle name="20% - Accent5 2 6 2 2 2 3" xfId="22813" xr:uid="{00000000-0005-0000-0000-00004A270000}"/>
    <cellStyle name="20% - Accent5 2 6 2 2 3" xfId="7713" xr:uid="{00000000-0005-0000-0000-00004B270000}"/>
    <cellStyle name="20% - Accent5 2 6 2 2 3 2" xfId="5817" xr:uid="{00000000-0005-0000-0000-00004C270000}"/>
    <cellStyle name="20% - Accent5 2 6 2 2 4" xfId="7706" xr:uid="{00000000-0005-0000-0000-00004D270000}"/>
    <cellStyle name="20% - Accent5 2 6 2 3" xfId="16257" xr:uid="{00000000-0005-0000-0000-00004E270000}"/>
    <cellStyle name="20% - Accent5 2 6 2 3 2" xfId="30338" xr:uid="{00000000-0005-0000-0000-00004F270000}"/>
    <cellStyle name="20% - Accent5 2 6 2 3 2 2" xfId="16255" xr:uid="{00000000-0005-0000-0000-000050270000}"/>
    <cellStyle name="20% - Accent5 2 6 2 3 3" xfId="13211" xr:uid="{00000000-0005-0000-0000-000051270000}"/>
    <cellStyle name="20% - Accent5 2 6 2 4" xfId="16251" xr:uid="{00000000-0005-0000-0000-000052270000}"/>
    <cellStyle name="20% - Accent5 2 6 2 4 2" xfId="16248" xr:uid="{00000000-0005-0000-0000-000053270000}"/>
    <cellStyle name="20% - Accent5 2 6 2 5" xfId="17699" xr:uid="{00000000-0005-0000-0000-000054270000}"/>
    <cellStyle name="20% - Accent5 2 6 3" xfId="29175" xr:uid="{00000000-0005-0000-0000-000055270000}"/>
    <cellStyle name="20% - Accent5 2 6 3 2" xfId="21874" xr:uid="{00000000-0005-0000-0000-000056270000}"/>
    <cellStyle name="20% - Accent5 2 6 3 2 2" xfId="30066" xr:uid="{00000000-0005-0000-0000-000057270000}"/>
    <cellStyle name="20% - Accent5 2 6 3 2 2 2" xfId="22734" xr:uid="{00000000-0005-0000-0000-000058270000}"/>
    <cellStyle name="20% - Accent5 2 6 3 2 3" xfId="7699" xr:uid="{00000000-0005-0000-0000-000059270000}"/>
    <cellStyle name="20% - Accent5 2 6 3 3" xfId="16243" xr:uid="{00000000-0005-0000-0000-00005A270000}"/>
    <cellStyle name="20% - Accent5 2 6 3 3 2" xfId="16241" xr:uid="{00000000-0005-0000-0000-00005B270000}"/>
    <cellStyle name="20% - Accent5 2 6 3 4" xfId="16237" xr:uid="{00000000-0005-0000-0000-00005C270000}"/>
    <cellStyle name="20% - Accent5 2 6 4" xfId="29170" xr:uid="{00000000-0005-0000-0000-00005D270000}"/>
    <cellStyle name="20% - Accent5 2 6 4 2" xfId="32585" xr:uid="{00000000-0005-0000-0000-00005E270000}"/>
    <cellStyle name="20% - Accent5 2 6 4 2 2" xfId="19021" xr:uid="{00000000-0005-0000-0000-00005F270000}"/>
    <cellStyle name="20% - Accent5 2 6 4 3" xfId="32296" xr:uid="{00000000-0005-0000-0000-000060270000}"/>
    <cellStyle name="20% - Accent5 2 6 5" xfId="34152" xr:uid="{00000000-0005-0000-0000-000061270000}"/>
    <cellStyle name="20% - Accent5 2 6 5 2" xfId="17773" xr:uid="{00000000-0005-0000-0000-000062270000}"/>
    <cellStyle name="20% - Accent5 2 6 6" xfId="34278" xr:uid="{00000000-0005-0000-0000-000063270000}"/>
    <cellStyle name="20% - Accent5 2 6 7" xfId="35158" xr:uid="{00000000-0005-0000-0000-000064270000}"/>
    <cellStyle name="20% - Accent5 2 7" xfId="27918" xr:uid="{00000000-0005-0000-0000-000065270000}"/>
    <cellStyle name="20% - Accent5 2 7 2" xfId="34239" xr:uid="{00000000-0005-0000-0000-000066270000}"/>
    <cellStyle name="20% - Accent5 2 7 2 2" xfId="21848" xr:uid="{00000000-0005-0000-0000-000067270000}"/>
    <cellStyle name="20% - Accent5 2 7 2 2 2" xfId="23018" xr:uid="{00000000-0005-0000-0000-000068270000}"/>
    <cellStyle name="20% - Accent5 2 7 2 2 2 2" xfId="23014" xr:uid="{00000000-0005-0000-0000-000069270000}"/>
    <cellStyle name="20% - Accent5 2 7 2 2 3" xfId="23442" xr:uid="{00000000-0005-0000-0000-00006A270000}"/>
    <cellStyle name="20% - Accent5 2 7 2 3" xfId="21141" xr:uid="{00000000-0005-0000-0000-00006B270000}"/>
    <cellStyle name="20% - Accent5 2 7 2 3 2" xfId="16216" xr:uid="{00000000-0005-0000-0000-00006C270000}"/>
    <cellStyle name="20% - Accent5 2 7 2 4" xfId="21136" xr:uid="{00000000-0005-0000-0000-00006D270000}"/>
    <cellStyle name="20% - Accent5 2 7 3" xfId="33947" xr:uid="{00000000-0005-0000-0000-00006E270000}"/>
    <cellStyle name="20% - Accent5 2 7 3 2" xfId="21133" xr:uid="{00000000-0005-0000-0000-00006F270000}"/>
    <cellStyle name="20% - Accent5 2 7 3 2 2" xfId="22998" xr:uid="{00000000-0005-0000-0000-000070270000}"/>
    <cellStyle name="20% - Accent5 2 7 3 3" xfId="16212" xr:uid="{00000000-0005-0000-0000-000071270000}"/>
    <cellStyle name="20% - Accent5 2 7 4" xfId="33945" xr:uid="{00000000-0005-0000-0000-000072270000}"/>
    <cellStyle name="20% - Accent5 2 7 4 2" xfId="31991" xr:uid="{00000000-0005-0000-0000-000073270000}"/>
    <cellStyle name="20% - Accent5 2 7 5" xfId="34305" xr:uid="{00000000-0005-0000-0000-000074270000}"/>
    <cellStyle name="20% - Accent5 2 7 6" xfId="35387" xr:uid="{00000000-0005-0000-0000-000075270000}"/>
    <cellStyle name="20% - Accent5 2 8" xfId="32147" xr:uid="{00000000-0005-0000-0000-000076270000}"/>
    <cellStyle name="20% - Accent5 2 8 2" xfId="30736" xr:uid="{00000000-0005-0000-0000-000077270000}"/>
    <cellStyle name="20% - Accent5 2 8 2 2" xfId="21132" xr:uid="{00000000-0005-0000-0000-000078270000}"/>
    <cellStyle name="20% - Accent5 2 8 2 2 2" xfId="25638" xr:uid="{00000000-0005-0000-0000-000079270000}"/>
    <cellStyle name="20% - Accent5 2 8 2 3" xfId="21130" xr:uid="{00000000-0005-0000-0000-00007A270000}"/>
    <cellStyle name="20% - Accent5 2 8 3" xfId="30708" xr:uid="{00000000-0005-0000-0000-00007B270000}"/>
    <cellStyle name="20% - Accent5 2 8 3 2" xfId="21128" xr:uid="{00000000-0005-0000-0000-00007C270000}"/>
    <cellStyle name="20% - Accent5 2 8 4" xfId="16971" xr:uid="{00000000-0005-0000-0000-00007D270000}"/>
    <cellStyle name="20% - Accent5 2 8 5" xfId="36259" xr:uid="{00000000-0005-0000-0000-00007E270000}"/>
    <cellStyle name="20% - Accent5 2 9" xfId="25501" xr:uid="{00000000-0005-0000-0000-00007F270000}"/>
    <cellStyle name="20% - Accent5 2 9 2" xfId="30726" xr:uid="{00000000-0005-0000-0000-000080270000}"/>
    <cellStyle name="20% - Accent5 2 9 2 2" xfId="21125" xr:uid="{00000000-0005-0000-0000-000081270000}"/>
    <cellStyle name="20% - Accent5 2 9 3" xfId="33491" xr:uid="{00000000-0005-0000-0000-000082270000}"/>
    <cellStyle name="20% - Accent5 2 9 4" xfId="36545" xr:uid="{00000000-0005-0000-0000-000083270000}"/>
    <cellStyle name="20% - Accent5 20" xfId="35709" xr:uid="{00000000-0005-0000-0000-000084270000}"/>
    <cellStyle name="20% - Accent5 20 2" xfId="36878" xr:uid="{00000000-0005-0000-0000-000085270000}"/>
    <cellStyle name="20% - Accent5 20 3" xfId="37769" xr:uid="{00000000-0005-0000-0000-000086270000}"/>
    <cellStyle name="20% - Accent5 21" xfId="35728" xr:uid="{00000000-0005-0000-0000-000087270000}"/>
    <cellStyle name="20% - Accent5 21 2" xfId="36898" xr:uid="{00000000-0005-0000-0000-000088270000}"/>
    <cellStyle name="20% - Accent5 21 3" xfId="37789" xr:uid="{00000000-0005-0000-0000-000089270000}"/>
    <cellStyle name="20% - Accent5 22" xfId="35747" xr:uid="{00000000-0005-0000-0000-00008A270000}"/>
    <cellStyle name="20% - Accent5 22 2" xfId="36918" xr:uid="{00000000-0005-0000-0000-00008B270000}"/>
    <cellStyle name="20% - Accent5 22 3" xfId="37809" xr:uid="{00000000-0005-0000-0000-00008C270000}"/>
    <cellStyle name="20% - Accent5 23" xfId="35767" xr:uid="{00000000-0005-0000-0000-00008D270000}"/>
    <cellStyle name="20% - Accent5 23 2" xfId="36937" xr:uid="{00000000-0005-0000-0000-00008E270000}"/>
    <cellStyle name="20% - Accent5 23 3" xfId="37829" xr:uid="{00000000-0005-0000-0000-00008F270000}"/>
    <cellStyle name="20% - Accent5 24" xfId="35787" xr:uid="{00000000-0005-0000-0000-000090270000}"/>
    <cellStyle name="20% - Accent5 24 2" xfId="36956" xr:uid="{00000000-0005-0000-0000-000091270000}"/>
    <cellStyle name="20% - Accent5 24 3" xfId="37849" xr:uid="{00000000-0005-0000-0000-000092270000}"/>
    <cellStyle name="20% - Accent5 25" xfId="35806" xr:uid="{00000000-0005-0000-0000-000093270000}"/>
    <cellStyle name="20% - Accent5 25 2" xfId="36976" xr:uid="{00000000-0005-0000-0000-000094270000}"/>
    <cellStyle name="20% - Accent5 25 3" xfId="37869" xr:uid="{00000000-0005-0000-0000-000095270000}"/>
    <cellStyle name="20% - Accent5 26" xfId="35825" xr:uid="{00000000-0005-0000-0000-000096270000}"/>
    <cellStyle name="20% - Accent5 26 2" xfId="36996" xr:uid="{00000000-0005-0000-0000-000097270000}"/>
    <cellStyle name="20% - Accent5 26 3" xfId="37889" xr:uid="{00000000-0005-0000-0000-000098270000}"/>
    <cellStyle name="20% - Accent5 27" xfId="35844" xr:uid="{00000000-0005-0000-0000-000099270000}"/>
    <cellStyle name="20% - Accent5 27 2" xfId="37016" xr:uid="{00000000-0005-0000-0000-00009A270000}"/>
    <cellStyle name="20% - Accent5 27 3" xfId="37909" xr:uid="{00000000-0005-0000-0000-00009B270000}"/>
    <cellStyle name="20% - Accent5 28" xfId="35863" xr:uid="{00000000-0005-0000-0000-00009C270000}"/>
    <cellStyle name="20% - Accent5 28 2" xfId="37036" xr:uid="{00000000-0005-0000-0000-00009D270000}"/>
    <cellStyle name="20% - Accent5 28 3" xfId="37929" xr:uid="{00000000-0005-0000-0000-00009E270000}"/>
    <cellStyle name="20% - Accent5 29" xfId="35874" xr:uid="{00000000-0005-0000-0000-00009F270000}"/>
    <cellStyle name="20% - Accent5 29 2" xfId="37046" xr:uid="{00000000-0005-0000-0000-0000A0270000}"/>
    <cellStyle name="20% - Accent5 29 3" xfId="37940" xr:uid="{00000000-0005-0000-0000-0000A1270000}"/>
    <cellStyle name="20% - Accent5 3" xfId="109" xr:uid="{00000000-0005-0000-0000-0000A2270000}"/>
    <cellStyle name="20% - Accent5 3 10" xfId="22284" xr:uid="{00000000-0005-0000-0000-0000A3270000}"/>
    <cellStyle name="20% - Accent5 3 10 2" xfId="37449" xr:uid="{00000000-0005-0000-0000-0000A4270000}"/>
    <cellStyle name="20% - Accent5 3 11" xfId="34463" xr:uid="{00000000-0005-0000-0000-0000A5270000}"/>
    <cellStyle name="20% - Accent5 3 12" xfId="21123" xr:uid="{00000000-0005-0000-0000-0000A6270000}"/>
    <cellStyle name="20% - Accent5 3 2" xfId="170" xr:uid="{00000000-0005-0000-0000-0000A7270000}"/>
    <cellStyle name="20% - Accent5 3 2 10" xfId="34514" xr:uid="{00000000-0005-0000-0000-0000A8270000}"/>
    <cellStyle name="20% - Accent5 3 2 11" xfId="29564" xr:uid="{00000000-0005-0000-0000-0000A9270000}"/>
    <cellStyle name="20% - Accent5 3 2 2" xfId="21122" xr:uid="{00000000-0005-0000-0000-0000AA270000}"/>
    <cellStyle name="20% - Accent5 3 2 2 2" xfId="21438" xr:uid="{00000000-0005-0000-0000-0000AB270000}"/>
    <cellStyle name="20% - Accent5 3 2 2 2 2" xfId="21121" xr:uid="{00000000-0005-0000-0000-0000AC270000}"/>
    <cellStyle name="20% - Accent5 3 2 2 2 2 2" xfId="22851" xr:uid="{00000000-0005-0000-0000-0000AD270000}"/>
    <cellStyle name="20% - Accent5 3 2 2 2 2 2 2" xfId="21116" xr:uid="{00000000-0005-0000-0000-0000AE270000}"/>
    <cellStyle name="20% - Accent5 3 2 2 2 2 2 2 2" xfId="9362" xr:uid="{00000000-0005-0000-0000-0000AF270000}"/>
    <cellStyle name="20% - Accent5 3 2 2 2 2 2 2 2 2" xfId="21112" xr:uid="{00000000-0005-0000-0000-0000B0270000}"/>
    <cellStyle name="20% - Accent5 3 2 2 2 2 2 2 2 2 2" xfId="21111" xr:uid="{00000000-0005-0000-0000-0000B1270000}"/>
    <cellStyle name="20% - Accent5 3 2 2 2 2 2 2 2 3" xfId="23639" xr:uid="{00000000-0005-0000-0000-0000B2270000}"/>
    <cellStyle name="20% - Accent5 3 2 2 2 2 2 2 3" xfId="22743" xr:uid="{00000000-0005-0000-0000-0000B3270000}"/>
    <cellStyle name="20% - Accent5 3 2 2 2 2 2 2 3 2" xfId="21107" xr:uid="{00000000-0005-0000-0000-0000B4270000}"/>
    <cellStyle name="20% - Accent5 3 2 2 2 2 2 2 4" xfId="21106" xr:uid="{00000000-0005-0000-0000-0000B5270000}"/>
    <cellStyle name="20% - Accent5 3 2 2 2 2 2 3" xfId="21104" xr:uid="{00000000-0005-0000-0000-0000B6270000}"/>
    <cellStyle name="20% - Accent5 3 2 2 2 2 2 3 2" xfId="17807" xr:uid="{00000000-0005-0000-0000-0000B7270000}"/>
    <cellStyle name="20% - Accent5 3 2 2 2 2 2 3 2 2" xfId="21103" xr:uid="{00000000-0005-0000-0000-0000B8270000}"/>
    <cellStyle name="20% - Accent5 3 2 2 2 2 2 3 3" xfId="21100" xr:uid="{00000000-0005-0000-0000-0000B9270000}"/>
    <cellStyle name="20% - Accent5 3 2 2 2 2 2 4" xfId="21098" xr:uid="{00000000-0005-0000-0000-0000BA270000}"/>
    <cellStyle name="20% - Accent5 3 2 2 2 2 2 4 2" xfId="21094" xr:uid="{00000000-0005-0000-0000-0000BB270000}"/>
    <cellStyle name="20% - Accent5 3 2 2 2 2 2 5" xfId="21092" xr:uid="{00000000-0005-0000-0000-0000BC270000}"/>
    <cellStyle name="20% - Accent5 3 2 2 2 2 3" xfId="21091" xr:uid="{00000000-0005-0000-0000-0000BD270000}"/>
    <cellStyle name="20% - Accent5 3 2 2 2 2 3 2" xfId="21087" xr:uid="{00000000-0005-0000-0000-0000BE270000}"/>
    <cellStyle name="20% - Accent5 3 2 2 2 2 3 2 2" xfId="20230" xr:uid="{00000000-0005-0000-0000-0000BF270000}"/>
    <cellStyle name="20% - Accent5 3 2 2 2 2 3 2 2 2" xfId="32249" xr:uid="{00000000-0005-0000-0000-0000C0270000}"/>
    <cellStyle name="20% - Accent5 3 2 2 2 2 3 2 3" xfId="21086" xr:uid="{00000000-0005-0000-0000-0000C1270000}"/>
    <cellStyle name="20% - Accent5 3 2 2 2 2 3 3" xfId="21085" xr:uid="{00000000-0005-0000-0000-0000C2270000}"/>
    <cellStyle name="20% - Accent5 3 2 2 2 2 3 3 2" xfId="21084" xr:uid="{00000000-0005-0000-0000-0000C3270000}"/>
    <cellStyle name="20% - Accent5 3 2 2 2 2 3 4" xfId="21079" xr:uid="{00000000-0005-0000-0000-0000C4270000}"/>
    <cellStyle name="20% - Accent5 3 2 2 2 2 4" xfId="21078" xr:uid="{00000000-0005-0000-0000-0000C5270000}"/>
    <cellStyle name="20% - Accent5 3 2 2 2 2 4 2" xfId="21074" xr:uid="{00000000-0005-0000-0000-0000C6270000}"/>
    <cellStyle name="20% - Accent5 3 2 2 2 2 4 2 2" xfId="21071" xr:uid="{00000000-0005-0000-0000-0000C7270000}"/>
    <cellStyle name="20% - Accent5 3 2 2 2 2 4 3" xfId="21069" xr:uid="{00000000-0005-0000-0000-0000C8270000}"/>
    <cellStyle name="20% - Accent5 3 2 2 2 2 5" xfId="21066" xr:uid="{00000000-0005-0000-0000-0000C9270000}"/>
    <cellStyle name="20% - Accent5 3 2 2 2 2 5 2" xfId="21063" xr:uid="{00000000-0005-0000-0000-0000CA270000}"/>
    <cellStyle name="20% - Accent5 3 2 2 2 2 6" xfId="22963" xr:uid="{00000000-0005-0000-0000-0000CB270000}"/>
    <cellStyle name="20% - Accent5 3 2 2 2 3" xfId="23565" xr:uid="{00000000-0005-0000-0000-0000CC270000}"/>
    <cellStyle name="20% - Accent5 3 2 2 2 3 2" xfId="21062" xr:uid="{00000000-0005-0000-0000-0000CD270000}"/>
    <cellStyle name="20% - Accent5 3 2 2 2 3 2 2" xfId="21059" xr:uid="{00000000-0005-0000-0000-0000CE270000}"/>
    <cellStyle name="20% - Accent5 3 2 2 2 3 2 2 2" xfId="21058" xr:uid="{00000000-0005-0000-0000-0000CF270000}"/>
    <cellStyle name="20% - Accent5 3 2 2 2 3 2 2 2 2" xfId="21051" xr:uid="{00000000-0005-0000-0000-0000D0270000}"/>
    <cellStyle name="20% - Accent5 3 2 2 2 3 2 2 3" xfId="21049" xr:uid="{00000000-0005-0000-0000-0000D1270000}"/>
    <cellStyle name="20% - Accent5 3 2 2 2 3 2 3" xfId="21046" xr:uid="{00000000-0005-0000-0000-0000D2270000}"/>
    <cellStyle name="20% - Accent5 3 2 2 2 3 2 3 2" xfId="21045" xr:uid="{00000000-0005-0000-0000-0000D3270000}"/>
    <cellStyle name="20% - Accent5 3 2 2 2 3 2 4" xfId="21038" xr:uid="{00000000-0005-0000-0000-0000D4270000}"/>
    <cellStyle name="20% - Accent5 3 2 2 2 3 3" xfId="21037" xr:uid="{00000000-0005-0000-0000-0000D5270000}"/>
    <cellStyle name="20% - Accent5 3 2 2 2 3 3 2" xfId="21034" xr:uid="{00000000-0005-0000-0000-0000D6270000}"/>
    <cellStyle name="20% - Accent5 3 2 2 2 3 3 2 2" xfId="21033" xr:uid="{00000000-0005-0000-0000-0000D7270000}"/>
    <cellStyle name="20% - Accent5 3 2 2 2 3 3 3" xfId="21029" xr:uid="{00000000-0005-0000-0000-0000D8270000}"/>
    <cellStyle name="20% - Accent5 3 2 2 2 3 4" xfId="21028" xr:uid="{00000000-0005-0000-0000-0000D9270000}"/>
    <cellStyle name="20% - Accent5 3 2 2 2 3 4 2" xfId="21024" xr:uid="{00000000-0005-0000-0000-0000DA270000}"/>
    <cellStyle name="20% - Accent5 3 2 2 2 3 5" xfId="21021" xr:uid="{00000000-0005-0000-0000-0000DB270000}"/>
    <cellStyle name="20% - Accent5 3 2 2 2 4" xfId="23557" xr:uid="{00000000-0005-0000-0000-0000DC270000}"/>
    <cellStyle name="20% - Accent5 3 2 2 2 4 2" xfId="17667" xr:uid="{00000000-0005-0000-0000-0000DD270000}"/>
    <cellStyle name="20% - Accent5 3 2 2 2 4 2 2" xfId="21018" xr:uid="{00000000-0005-0000-0000-0000DE270000}"/>
    <cellStyle name="20% - Accent5 3 2 2 2 4 2 2 2" xfId="21014" xr:uid="{00000000-0005-0000-0000-0000DF270000}"/>
    <cellStyle name="20% - Accent5 3 2 2 2 4 2 3" xfId="21010" xr:uid="{00000000-0005-0000-0000-0000E0270000}"/>
    <cellStyle name="20% - Accent5 3 2 2 2 4 3" xfId="21009" xr:uid="{00000000-0005-0000-0000-0000E1270000}"/>
    <cellStyle name="20% - Accent5 3 2 2 2 4 3 2" xfId="21007" xr:uid="{00000000-0005-0000-0000-0000E2270000}"/>
    <cellStyle name="20% - Accent5 3 2 2 2 4 4" xfId="21000" xr:uid="{00000000-0005-0000-0000-0000E3270000}"/>
    <cellStyle name="20% - Accent5 3 2 2 2 5" xfId="23554" xr:uid="{00000000-0005-0000-0000-0000E4270000}"/>
    <cellStyle name="20% - Accent5 3 2 2 2 5 2" xfId="20997" xr:uid="{00000000-0005-0000-0000-0000E5270000}"/>
    <cellStyle name="20% - Accent5 3 2 2 2 5 2 2" xfId="21447" xr:uid="{00000000-0005-0000-0000-0000E6270000}"/>
    <cellStyle name="20% - Accent5 3 2 2 2 5 3" xfId="20992" xr:uid="{00000000-0005-0000-0000-0000E7270000}"/>
    <cellStyle name="20% - Accent5 3 2 2 2 6" xfId="33036" xr:uid="{00000000-0005-0000-0000-0000E8270000}"/>
    <cellStyle name="20% - Accent5 3 2 2 2 6 2" xfId="20991" xr:uid="{00000000-0005-0000-0000-0000E9270000}"/>
    <cellStyle name="20% - Accent5 3 2 2 2 7" xfId="20989" xr:uid="{00000000-0005-0000-0000-0000EA270000}"/>
    <cellStyle name="20% - Accent5 3 2 2 3" xfId="29990" xr:uid="{00000000-0005-0000-0000-0000EB270000}"/>
    <cellStyle name="20% - Accent5 3 2 2 3 2" xfId="30572" xr:uid="{00000000-0005-0000-0000-0000EC270000}"/>
    <cellStyle name="20% - Accent5 3 2 2 3 2 2" xfId="22941" xr:uid="{00000000-0005-0000-0000-0000ED270000}"/>
    <cellStyle name="20% - Accent5 3 2 2 3 2 2 2" xfId="26362" xr:uid="{00000000-0005-0000-0000-0000EE270000}"/>
    <cellStyle name="20% - Accent5 3 2 2 3 2 2 2 2" xfId="22388" xr:uid="{00000000-0005-0000-0000-0000EF270000}"/>
    <cellStyle name="20% - Accent5 3 2 2 3 2 2 2 2 2" xfId="20988" xr:uid="{00000000-0005-0000-0000-0000F0270000}"/>
    <cellStyle name="20% - Accent5 3 2 2 3 2 2 2 3" xfId="22375" xr:uid="{00000000-0005-0000-0000-0000F1270000}"/>
    <cellStyle name="20% - Accent5 3 2 2 3 2 2 3" xfId="26361" xr:uid="{00000000-0005-0000-0000-0000F2270000}"/>
    <cellStyle name="20% - Accent5 3 2 2 3 2 2 3 2" xfId="22334" xr:uid="{00000000-0005-0000-0000-0000F3270000}"/>
    <cellStyle name="20% - Accent5 3 2 2 3 2 2 4" xfId="20982" xr:uid="{00000000-0005-0000-0000-0000F4270000}"/>
    <cellStyle name="20% - Accent5 3 2 2 3 2 3" xfId="21986" xr:uid="{00000000-0005-0000-0000-0000F5270000}"/>
    <cellStyle name="20% - Accent5 3 2 2 3 2 3 2" xfId="26360" xr:uid="{00000000-0005-0000-0000-0000F6270000}"/>
    <cellStyle name="20% - Accent5 3 2 2 3 2 3 2 2" xfId="22260" xr:uid="{00000000-0005-0000-0000-0000F7270000}"/>
    <cellStyle name="20% - Accent5 3 2 2 3 2 3 3" xfId="20980" xr:uid="{00000000-0005-0000-0000-0000F8270000}"/>
    <cellStyle name="20% - Accent5 3 2 2 3 2 4" xfId="20767" xr:uid="{00000000-0005-0000-0000-0000F9270000}"/>
    <cellStyle name="20% - Accent5 3 2 2 3 2 4 2" xfId="20979" xr:uid="{00000000-0005-0000-0000-0000FA270000}"/>
    <cellStyle name="20% - Accent5 3 2 2 3 2 5" xfId="20656" xr:uid="{00000000-0005-0000-0000-0000FB270000}"/>
    <cellStyle name="20% - Accent5 3 2 2 3 3" xfId="32256" xr:uid="{00000000-0005-0000-0000-0000FC270000}"/>
    <cellStyle name="20% - Accent5 3 2 2 3 3 2" xfId="21961" xr:uid="{00000000-0005-0000-0000-0000FD270000}"/>
    <cellStyle name="20% - Accent5 3 2 2 3 3 2 2" xfId="26329" xr:uid="{00000000-0005-0000-0000-0000FE270000}"/>
    <cellStyle name="20% - Accent5 3 2 2 3 3 2 2 2" xfId="12220" xr:uid="{00000000-0005-0000-0000-0000FF270000}"/>
    <cellStyle name="20% - Accent5 3 2 2 3 3 2 3" xfId="27707" xr:uid="{00000000-0005-0000-0000-000000280000}"/>
    <cellStyle name="20% - Accent5 3 2 2 3 3 3" xfId="21954" xr:uid="{00000000-0005-0000-0000-000001280000}"/>
    <cellStyle name="20% - Accent5 3 2 2 3 3 3 2" xfId="20973" xr:uid="{00000000-0005-0000-0000-000002280000}"/>
    <cellStyle name="20% - Accent5 3 2 2 3 3 4" xfId="20457" xr:uid="{00000000-0005-0000-0000-000003280000}"/>
    <cellStyle name="20% - Accent5 3 2 2 3 4" xfId="32897" xr:uid="{00000000-0005-0000-0000-000004280000}"/>
    <cellStyle name="20% - Accent5 3 2 2 3 4 2" xfId="21937" xr:uid="{00000000-0005-0000-0000-000005280000}"/>
    <cellStyle name="20% - Accent5 3 2 2 3 4 2 2" xfId="20972" xr:uid="{00000000-0005-0000-0000-000006280000}"/>
    <cellStyle name="20% - Accent5 3 2 2 3 4 3" xfId="20967" xr:uid="{00000000-0005-0000-0000-000007280000}"/>
    <cellStyle name="20% - Accent5 3 2 2 3 5" xfId="20965" xr:uid="{00000000-0005-0000-0000-000008280000}"/>
    <cellStyle name="20% - Accent5 3 2 2 3 5 2" xfId="20962" xr:uid="{00000000-0005-0000-0000-000009280000}"/>
    <cellStyle name="20% - Accent5 3 2 2 3 6" xfId="32852" xr:uid="{00000000-0005-0000-0000-00000A280000}"/>
    <cellStyle name="20% - Accent5 3 2 2 4" xfId="29980" xr:uid="{00000000-0005-0000-0000-00000B280000}"/>
    <cellStyle name="20% - Accent5 3 2 2 4 2" xfId="32247" xr:uid="{00000000-0005-0000-0000-00000C280000}"/>
    <cellStyle name="20% - Accent5 3 2 2 4 2 2" xfId="21782" xr:uid="{00000000-0005-0000-0000-00000D280000}"/>
    <cellStyle name="20% - Accent5 3 2 2 4 2 2 2" xfId="26267" xr:uid="{00000000-0005-0000-0000-00000E280000}"/>
    <cellStyle name="20% - Accent5 3 2 2 4 2 2 2 2" xfId="27804" xr:uid="{00000000-0005-0000-0000-00000F280000}"/>
    <cellStyle name="20% - Accent5 3 2 2 4 2 2 3" xfId="30743" xr:uid="{00000000-0005-0000-0000-000010280000}"/>
    <cellStyle name="20% - Accent5 3 2 2 4 2 3" xfId="21774" xr:uid="{00000000-0005-0000-0000-000011280000}"/>
    <cellStyle name="20% - Accent5 3 2 2 4 2 3 2" xfId="17484" xr:uid="{00000000-0005-0000-0000-000012280000}"/>
    <cellStyle name="20% - Accent5 3 2 2 4 2 4" xfId="19146" xr:uid="{00000000-0005-0000-0000-000013280000}"/>
    <cellStyle name="20% - Accent5 3 2 2 4 3" xfId="31386" xr:uid="{00000000-0005-0000-0000-000014280000}"/>
    <cellStyle name="20% - Accent5 3 2 2 4 3 2" xfId="21750" xr:uid="{00000000-0005-0000-0000-000015280000}"/>
    <cellStyle name="20% - Accent5 3 2 2 4 3 2 2" xfId="21521" xr:uid="{00000000-0005-0000-0000-000016280000}"/>
    <cellStyle name="20% - Accent5 3 2 2 4 3 3" xfId="20960" xr:uid="{00000000-0005-0000-0000-000017280000}"/>
    <cellStyle name="20% - Accent5 3 2 2 4 4" xfId="20956" xr:uid="{00000000-0005-0000-0000-000018280000}"/>
    <cellStyle name="20% - Accent5 3 2 2 4 4 2" xfId="20955" xr:uid="{00000000-0005-0000-0000-000019280000}"/>
    <cellStyle name="20% - Accent5 3 2 2 4 5" xfId="20951" xr:uid="{00000000-0005-0000-0000-00001A280000}"/>
    <cellStyle name="20% - Accent5 3 2 2 5" xfId="34118" xr:uid="{00000000-0005-0000-0000-00001B280000}"/>
    <cellStyle name="20% - Accent5 3 2 2 5 2" xfId="34145" xr:uid="{00000000-0005-0000-0000-00001C280000}"/>
    <cellStyle name="20% - Accent5 3 2 2 5 2 2" xfId="29124" xr:uid="{00000000-0005-0000-0000-00001D280000}"/>
    <cellStyle name="20% - Accent5 3 2 2 5 2 2 2" xfId="30748" xr:uid="{00000000-0005-0000-0000-00001E280000}"/>
    <cellStyle name="20% - Accent5 3 2 2 5 2 3" xfId="20947" xr:uid="{00000000-0005-0000-0000-00001F280000}"/>
    <cellStyle name="20% - Accent5 3 2 2 5 3" xfId="20943" xr:uid="{00000000-0005-0000-0000-000020280000}"/>
    <cellStyle name="20% - Accent5 3 2 2 5 3 2" xfId="29115" xr:uid="{00000000-0005-0000-0000-000021280000}"/>
    <cellStyle name="20% - Accent5 3 2 2 5 4" xfId="20942" xr:uid="{00000000-0005-0000-0000-000022280000}"/>
    <cellStyle name="20% - Accent5 3 2 2 6" xfId="30240" xr:uid="{00000000-0005-0000-0000-000023280000}"/>
    <cellStyle name="20% - Accent5 3 2 2 6 2" xfId="20938" xr:uid="{00000000-0005-0000-0000-000024280000}"/>
    <cellStyle name="20% - Accent5 3 2 2 6 2 2" xfId="20937" xr:uid="{00000000-0005-0000-0000-000025280000}"/>
    <cellStyle name="20% - Accent5 3 2 2 6 3" xfId="20933" xr:uid="{00000000-0005-0000-0000-000026280000}"/>
    <cellStyle name="20% - Accent5 3 2 2 7" xfId="30990" xr:uid="{00000000-0005-0000-0000-000027280000}"/>
    <cellStyle name="20% - Accent5 3 2 2 7 2" xfId="17420" xr:uid="{00000000-0005-0000-0000-000028280000}"/>
    <cellStyle name="20% - Accent5 3 2 2 8" xfId="14843" xr:uid="{00000000-0005-0000-0000-000029280000}"/>
    <cellStyle name="20% - Accent5 3 2 3" xfId="20930" xr:uid="{00000000-0005-0000-0000-00002A280000}"/>
    <cellStyle name="20% - Accent5 3 2 3 2" xfId="20925" xr:uid="{00000000-0005-0000-0000-00002B280000}"/>
    <cellStyle name="20% - Accent5 3 2 3 2 2" xfId="20924" xr:uid="{00000000-0005-0000-0000-00002C280000}"/>
    <cellStyle name="20% - Accent5 3 2 3 2 2 2" xfId="20922" xr:uid="{00000000-0005-0000-0000-00002D280000}"/>
    <cellStyle name="20% - Accent5 3 2 3 2 2 2 2" xfId="27020" xr:uid="{00000000-0005-0000-0000-00002E280000}"/>
    <cellStyle name="20% - Accent5 3 2 3 2 2 2 2 2" xfId="7405" xr:uid="{00000000-0005-0000-0000-00002F280000}"/>
    <cellStyle name="20% - Accent5 3 2 3 2 2 2 2 2 2" xfId="20920" xr:uid="{00000000-0005-0000-0000-000030280000}"/>
    <cellStyle name="20% - Accent5 3 2 3 2 2 2 2 3" xfId="23769" xr:uid="{00000000-0005-0000-0000-000031280000}"/>
    <cellStyle name="20% - Accent5 3 2 3 2 2 2 3" xfId="29448" xr:uid="{00000000-0005-0000-0000-000032280000}"/>
    <cellStyle name="20% - Accent5 3 2 3 2 2 2 3 2" xfId="20919" xr:uid="{00000000-0005-0000-0000-000033280000}"/>
    <cellStyle name="20% - Accent5 3 2 3 2 2 2 4" xfId="32745" xr:uid="{00000000-0005-0000-0000-000034280000}"/>
    <cellStyle name="20% - Accent5 3 2 3 2 2 3" xfId="21017" xr:uid="{00000000-0005-0000-0000-000035280000}"/>
    <cellStyle name="20% - Accent5 3 2 3 2 2 3 2" xfId="29505" xr:uid="{00000000-0005-0000-0000-000036280000}"/>
    <cellStyle name="20% - Accent5 3 2 3 2 2 3 2 2" xfId="22113" xr:uid="{00000000-0005-0000-0000-000037280000}"/>
    <cellStyle name="20% - Accent5 3 2 3 2 2 3 3" xfId="23017" xr:uid="{00000000-0005-0000-0000-000038280000}"/>
    <cellStyle name="20% - Accent5 3 2 3 2 2 4" xfId="19114" xr:uid="{00000000-0005-0000-0000-000039280000}"/>
    <cellStyle name="20% - Accent5 3 2 3 2 2 4 2" xfId="27307" xr:uid="{00000000-0005-0000-0000-00003A280000}"/>
    <cellStyle name="20% - Accent5 3 2 3 2 2 5" xfId="19107" xr:uid="{00000000-0005-0000-0000-00003B280000}"/>
    <cellStyle name="20% - Accent5 3 2 3 2 3" xfId="22816" xr:uid="{00000000-0005-0000-0000-00003C280000}"/>
    <cellStyle name="20% - Accent5 3 2 3 2 3 2" xfId="20916" xr:uid="{00000000-0005-0000-0000-00003D280000}"/>
    <cellStyle name="20% - Accent5 3 2 3 2 3 2 2" xfId="29882" xr:uid="{00000000-0005-0000-0000-00003E280000}"/>
    <cellStyle name="20% - Accent5 3 2 3 2 3 2 2 2" xfId="13734" xr:uid="{00000000-0005-0000-0000-00003F280000}"/>
    <cellStyle name="20% - Accent5 3 2 3 2 3 2 3" xfId="32345" xr:uid="{00000000-0005-0000-0000-000040280000}"/>
    <cellStyle name="20% - Accent5 3 2 3 2 3 3" xfId="21006" xr:uid="{00000000-0005-0000-0000-000041280000}"/>
    <cellStyle name="20% - Accent5 3 2 3 2 3 3 2" xfId="27244" xr:uid="{00000000-0005-0000-0000-000042280000}"/>
    <cellStyle name="20% - Accent5 3 2 3 2 3 4" xfId="20908" xr:uid="{00000000-0005-0000-0000-000043280000}"/>
    <cellStyle name="20% - Accent5 3 2 3 2 4" xfId="22992" xr:uid="{00000000-0005-0000-0000-000044280000}"/>
    <cellStyle name="20% - Accent5 3 2 3 2 4 2" xfId="20904" xr:uid="{00000000-0005-0000-0000-000045280000}"/>
    <cellStyle name="20% - Accent5 3 2 3 2 4 2 2" xfId="27194" xr:uid="{00000000-0005-0000-0000-000046280000}"/>
    <cellStyle name="20% - Accent5 3 2 3 2 4 3" xfId="20903" xr:uid="{00000000-0005-0000-0000-000047280000}"/>
    <cellStyle name="20% - Accent5 3 2 3 2 5" xfId="20901" xr:uid="{00000000-0005-0000-0000-000048280000}"/>
    <cellStyle name="20% - Accent5 3 2 3 2 5 2" xfId="20895" xr:uid="{00000000-0005-0000-0000-000049280000}"/>
    <cellStyle name="20% - Accent5 3 2 3 2 6" xfId="10874" xr:uid="{00000000-0005-0000-0000-00004A280000}"/>
    <cellStyle name="20% - Accent5 3 2 3 3" xfId="29950" xr:uid="{00000000-0005-0000-0000-00004B280000}"/>
    <cellStyle name="20% - Accent5 3 2 3 3 2" xfId="25292" xr:uid="{00000000-0005-0000-0000-00004C280000}"/>
    <cellStyle name="20% - Accent5 3 2 3 3 2 2" xfId="5539" xr:uid="{00000000-0005-0000-0000-00004D280000}"/>
    <cellStyle name="20% - Accent5 3 2 3 3 2 2 2" xfId="21692" xr:uid="{00000000-0005-0000-0000-00004E280000}"/>
    <cellStyle name="20% - Accent5 3 2 3 3 2 2 2 2" xfId="20893" xr:uid="{00000000-0005-0000-0000-00004F280000}"/>
    <cellStyle name="20% - Accent5 3 2 3 3 2 2 3" xfId="21687" xr:uid="{00000000-0005-0000-0000-000050280000}"/>
    <cellStyle name="20% - Accent5 3 2 3 3 2 3" xfId="5536" xr:uid="{00000000-0005-0000-0000-000051280000}"/>
    <cellStyle name="20% - Accent5 3 2 3 3 2 3 2" xfId="28102" xr:uid="{00000000-0005-0000-0000-000052280000}"/>
    <cellStyle name="20% - Accent5 3 2 3 3 2 4" xfId="23165" xr:uid="{00000000-0005-0000-0000-000053280000}"/>
    <cellStyle name="20% - Accent5 3 2 3 3 3" xfId="22800" xr:uid="{00000000-0005-0000-0000-000054280000}"/>
    <cellStyle name="20% - Accent5 3 2 3 3 3 2" xfId="5518" xr:uid="{00000000-0005-0000-0000-000055280000}"/>
    <cellStyle name="20% - Accent5 3 2 3 3 3 2 2" xfId="21606" xr:uid="{00000000-0005-0000-0000-000056280000}"/>
    <cellStyle name="20% - Accent5 3 2 3 3 3 3" xfId="20890" xr:uid="{00000000-0005-0000-0000-000057280000}"/>
    <cellStyle name="20% - Accent5 3 2 3 3 4" xfId="20887" xr:uid="{00000000-0005-0000-0000-000058280000}"/>
    <cellStyle name="20% - Accent5 3 2 3 3 4 2" xfId="10424" xr:uid="{00000000-0005-0000-0000-000059280000}"/>
    <cellStyle name="20% - Accent5 3 2 3 3 5" xfId="20884" xr:uid="{00000000-0005-0000-0000-00005A280000}"/>
    <cellStyle name="20% - Accent5 3 2 3 4" xfId="32220" xr:uid="{00000000-0005-0000-0000-00005B280000}"/>
    <cellStyle name="20% - Accent5 3 2 3 4 2" xfId="32217" xr:uid="{00000000-0005-0000-0000-00005C280000}"/>
    <cellStyle name="20% - Accent5 3 2 3 4 2 2" xfId="21379" xr:uid="{00000000-0005-0000-0000-00005D280000}"/>
    <cellStyle name="20% - Accent5 3 2 3 4 2 2 2" xfId="26705" xr:uid="{00000000-0005-0000-0000-00005E280000}"/>
    <cellStyle name="20% - Accent5 3 2 3 4 2 3" xfId="20882" xr:uid="{00000000-0005-0000-0000-00005F280000}"/>
    <cellStyle name="20% - Accent5 3 2 3 4 3" xfId="20878" xr:uid="{00000000-0005-0000-0000-000060280000}"/>
    <cellStyle name="20% - Accent5 3 2 3 4 3 2" xfId="20877" xr:uid="{00000000-0005-0000-0000-000061280000}"/>
    <cellStyle name="20% - Accent5 3 2 3 4 4" xfId="27684" xr:uid="{00000000-0005-0000-0000-000062280000}"/>
    <cellStyle name="20% - Accent5 3 2 3 5" xfId="34105" xr:uid="{00000000-0005-0000-0000-000063280000}"/>
    <cellStyle name="20% - Accent5 3 2 3 5 2" xfId="29211" xr:uid="{00000000-0005-0000-0000-000064280000}"/>
    <cellStyle name="20% - Accent5 3 2 3 5 2 2" xfId="20875" xr:uid="{00000000-0005-0000-0000-000065280000}"/>
    <cellStyle name="20% - Accent5 3 2 3 5 3" xfId="29195" xr:uid="{00000000-0005-0000-0000-000066280000}"/>
    <cellStyle name="20% - Accent5 3 2 3 6" xfId="33508" xr:uid="{00000000-0005-0000-0000-000067280000}"/>
    <cellStyle name="20% - Accent5 3 2 3 6 2" xfId="30012" xr:uid="{00000000-0005-0000-0000-000068280000}"/>
    <cellStyle name="20% - Accent5 3 2 3 7" xfId="20873" xr:uid="{00000000-0005-0000-0000-000069280000}"/>
    <cellStyle name="20% - Accent5 3 2 4" xfId="20872" xr:uid="{00000000-0005-0000-0000-00006A280000}"/>
    <cellStyle name="20% - Accent5 3 2 4 2" xfId="20867" xr:uid="{00000000-0005-0000-0000-00006B280000}"/>
    <cellStyle name="20% - Accent5 3 2 4 2 2" xfId="20866" xr:uid="{00000000-0005-0000-0000-00006C280000}"/>
    <cellStyle name="20% - Accent5 3 2 4 2 2 2" xfId="20865" xr:uid="{00000000-0005-0000-0000-00006D280000}"/>
    <cellStyle name="20% - Accent5 3 2 4 2 2 2 2" xfId="23062" xr:uid="{00000000-0005-0000-0000-00006E280000}"/>
    <cellStyle name="20% - Accent5 3 2 4 2 2 2 2 2" xfId="5977" xr:uid="{00000000-0005-0000-0000-00006F280000}"/>
    <cellStyle name="20% - Accent5 3 2 4 2 2 2 3" xfId="29939" xr:uid="{00000000-0005-0000-0000-000070280000}"/>
    <cellStyle name="20% - Accent5 3 2 4 2 2 3" xfId="20971" xr:uid="{00000000-0005-0000-0000-000071280000}"/>
    <cellStyle name="20% - Accent5 3 2 4 2 2 3 2" xfId="23040" xr:uid="{00000000-0005-0000-0000-000072280000}"/>
    <cellStyle name="20% - Accent5 3 2 4 2 2 4" xfId="20863" xr:uid="{00000000-0005-0000-0000-000073280000}"/>
    <cellStyle name="20% - Accent5 3 2 4 2 3" xfId="22785" xr:uid="{00000000-0005-0000-0000-000074280000}"/>
    <cellStyle name="20% - Accent5 3 2 4 2 3 2" xfId="20858" xr:uid="{00000000-0005-0000-0000-000075280000}"/>
    <cellStyle name="20% - Accent5 3 2 4 2 3 2 2" xfId="23443" xr:uid="{00000000-0005-0000-0000-000076280000}"/>
    <cellStyle name="20% - Accent5 3 2 4 2 3 3" xfId="20853" xr:uid="{00000000-0005-0000-0000-000077280000}"/>
    <cellStyle name="20% - Accent5 3 2 4 2 4" xfId="20848" xr:uid="{00000000-0005-0000-0000-000078280000}"/>
    <cellStyle name="20% - Accent5 3 2 4 2 4 2" xfId="20840" xr:uid="{00000000-0005-0000-0000-000079280000}"/>
    <cellStyle name="20% - Accent5 3 2 4 2 5" xfId="20839" xr:uid="{00000000-0005-0000-0000-00007A280000}"/>
    <cellStyle name="20% - Accent5 3 2 4 3" xfId="32211" xr:uid="{00000000-0005-0000-0000-00007B280000}"/>
    <cellStyle name="20% - Accent5 3 2 4 3 2" xfId="32209" xr:uid="{00000000-0005-0000-0000-00007C280000}"/>
    <cellStyle name="20% - Accent5 3 2 4 3 2 2" xfId="21238" xr:uid="{00000000-0005-0000-0000-00007D280000}"/>
    <cellStyle name="20% - Accent5 3 2 4 3 2 2 2" xfId="20847" xr:uid="{00000000-0005-0000-0000-00007E280000}"/>
    <cellStyle name="20% - Accent5 3 2 4 3 2 3" xfId="22181" xr:uid="{00000000-0005-0000-0000-00007F280000}"/>
    <cellStyle name="20% - Accent5 3 2 4 3 3" xfId="20837" xr:uid="{00000000-0005-0000-0000-000080280000}"/>
    <cellStyle name="20% - Accent5 3 2 4 3 3 2" xfId="20833" xr:uid="{00000000-0005-0000-0000-000081280000}"/>
    <cellStyle name="20% - Accent5 3 2 4 3 4" xfId="30895" xr:uid="{00000000-0005-0000-0000-000082280000}"/>
    <cellStyle name="20% - Accent5 3 2 4 4" xfId="26186" xr:uid="{00000000-0005-0000-0000-000083280000}"/>
    <cellStyle name="20% - Accent5 3 2 4 4 2" xfId="20831" xr:uid="{00000000-0005-0000-0000-000084280000}"/>
    <cellStyle name="20% - Accent5 3 2 4 4 2 2" xfId="14480" xr:uid="{00000000-0005-0000-0000-000085280000}"/>
    <cellStyle name="20% - Accent5 3 2 4 4 3" xfId="20827" xr:uid="{00000000-0005-0000-0000-000086280000}"/>
    <cellStyle name="20% - Accent5 3 2 4 5" xfId="20824" xr:uid="{00000000-0005-0000-0000-000087280000}"/>
    <cellStyle name="20% - Accent5 3 2 4 5 2" xfId="33692" xr:uid="{00000000-0005-0000-0000-000088280000}"/>
    <cellStyle name="20% - Accent5 3 2 4 6" xfId="20823" xr:uid="{00000000-0005-0000-0000-000089280000}"/>
    <cellStyle name="20% - Accent5 3 2 5" xfId="20822" xr:uid="{00000000-0005-0000-0000-00008A280000}"/>
    <cellStyle name="20% - Accent5 3 2 5 2" xfId="20820" xr:uid="{00000000-0005-0000-0000-00008B280000}"/>
    <cellStyle name="20% - Accent5 3 2 5 2 2" xfId="20818" xr:uid="{00000000-0005-0000-0000-00008C280000}"/>
    <cellStyle name="20% - Accent5 3 2 5 2 2 2" xfId="23518" xr:uid="{00000000-0005-0000-0000-00008D280000}"/>
    <cellStyle name="20% - Accent5 3 2 5 2 2 2 2" xfId="24810" xr:uid="{00000000-0005-0000-0000-00008E280000}"/>
    <cellStyle name="20% - Accent5 3 2 5 2 2 3" xfId="21475" xr:uid="{00000000-0005-0000-0000-00008F280000}"/>
    <cellStyle name="20% - Accent5 3 2 5 2 3" xfId="20812" xr:uid="{00000000-0005-0000-0000-000090280000}"/>
    <cellStyle name="20% - Accent5 3 2 5 2 3 2" xfId="21463" xr:uid="{00000000-0005-0000-0000-000091280000}"/>
    <cellStyle name="20% - Accent5 3 2 5 2 4" xfId="20807" xr:uid="{00000000-0005-0000-0000-000092280000}"/>
    <cellStyle name="20% - Accent5 3 2 5 3" xfId="24138" xr:uid="{00000000-0005-0000-0000-000093280000}"/>
    <cellStyle name="20% - Accent5 3 2 5 3 2" xfId="20804" xr:uid="{00000000-0005-0000-0000-000094280000}"/>
    <cellStyle name="20% - Accent5 3 2 5 3 2 2" xfId="21443" xr:uid="{00000000-0005-0000-0000-000095280000}"/>
    <cellStyle name="20% - Accent5 3 2 5 3 3" xfId="20802" xr:uid="{00000000-0005-0000-0000-000096280000}"/>
    <cellStyle name="20% - Accent5 3 2 5 4" xfId="20800" xr:uid="{00000000-0005-0000-0000-000097280000}"/>
    <cellStyle name="20% - Accent5 3 2 5 4 2" xfId="20798" xr:uid="{00000000-0005-0000-0000-000098280000}"/>
    <cellStyle name="20% - Accent5 3 2 5 5" xfId="23155" xr:uid="{00000000-0005-0000-0000-000099280000}"/>
    <cellStyle name="20% - Accent5 3 2 6" xfId="20794" xr:uid="{00000000-0005-0000-0000-00009A280000}"/>
    <cellStyle name="20% - Accent5 3 2 6 2" xfId="20793" xr:uid="{00000000-0005-0000-0000-00009B280000}"/>
    <cellStyle name="20% - Accent5 3 2 6 2 2" xfId="20790" xr:uid="{00000000-0005-0000-0000-00009C280000}"/>
    <cellStyle name="20% - Accent5 3 2 6 2 2 2" xfId="30437" xr:uid="{00000000-0005-0000-0000-00009D280000}"/>
    <cellStyle name="20% - Accent5 3 2 6 2 3" xfId="20788" xr:uid="{00000000-0005-0000-0000-00009E280000}"/>
    <cellStyle name="20% - Accent5 3 2 6 3" xfId="20785" xr:uid="{00000000-0005-0000-0000-00009F280000}"/>
    <cellStyle name="20% - Accent5 3 2 6 3 2" xfId="20782" xr:uid="{00000000-0005-0000-0000-0000A0280000}"/>
    <cellStyle name="20% - Accent5 3 2 6 4" xfId="20780" xr:uid="{00000000-0005-0000-0000-0000A1280000}"/>
    <cellStyle name="20% - Accent5 3 2 7" xfId="20778" xr:uid="{00000000-0005-0000-0000-0000A2280000}"/>
    <cellStyle name="20% - Accent5 3 2 7 2" xfId="7122" xr:uid="{00000000-0005-0000-0000-0000A3280000}"/>
    <cellStyle name="20% - Accent5 3 2 7 2 2" xfId="20777" xr:uid="{00000000-0005-0000-0000-0000A4280000}"/>
    <cellStyle name="20% - Accent5 3 2 7 3" xfId="7118" xr:uid="{00000000-0005-0000-0000-0000A5280000}"/>
    <cellStyle name="20% - Accent5 3 2 8" xfId="20775" xr:uid="{00000000-0005-0000-0000-0000A6280000}"/>
    <cellStyle name="20% - Accent5 3 2 8 2" xfId="21347" xr:uid="{00000000-0005-0000-0000-0000A7280000}"/>
    <cellStyle name="20% - Accent5 3 2 9" xfId="20773" xr:uid="{00000000-0005-0000-0000-0000A8280000}"/>
    <cellStyle name="20% - Accent5 3 3" xfId="231" xr:uid="{00000000-0005-0000-0000-0000A9280000}"/>
    <cellStyle name="20% - Accent5 3 3 10" xfId="20769" xr:uid="{00000000-0005-0000-0000-0000AA280000}"/>
    <cellStyle name="20% - Accent5 3 3 2" xfId="30942" xr:uid="{00000000-0005-0000-0000-0000AB280000}"/>
    <cellStyle name="20% - Accent5 3 3 2 2" xfId="20760" xr:uid="{00000000-0005-0000-0000-0000AC280000}"/>
    <cellStyle name="20% - Accent5 3 3 2 2 2" xfId="20759" xr:uid="{00000000-0005-0000-0000-0000AD280000}"/>
    <cellStyle name="20% - Accent5 3 3 2 2 2 2" xfId="20757" xr:uid="{00000000-0005-0000-0000-0000AE280000}"/>
    <cellStyle name="20% - Accent5 3 3 2 2 2 2 2" xfId="18615" xr:uid="{00000000-0005-0000-0000-0000AF280000}"/>
    <cellStyle name="20% - Accent5 3 3 2 2 2 2 2 2" xfId="20732" xr:uid="{00000000-0005-0000-0000-0000B0280000}"/>
    <cellStyle name="20% - Accent5 3 3 2 2 2 2 2 2 2" xfId="20752" xr:uid="{00000000-0005-0000-0000-0000B1280000}"/>
    <cellStyle name="20% - Accent5 3 3 2 2 2 2 2 3" xfId="20750" xr:uid="{00000000-0005-0000-0000-0000B2280000}"/>
    <cellStyle name="20% - Accent5 3 3 2 2 2 2 3" xfId="13806" xr:uid="{00000000-0005-0000-0000-0000B3280000}"/>
    <cellStyle name="20% - Accent5 3 3 2 2 2 2 3 2" xfId="27117" xr:uid="{00000000-0005-0000-0000-0000B4280000}"/>
    <cellStyle name="20% - Accent5 3 3 2 2 2 2 4" xfId="32440" xr:uid="{00000000-0005-0000-0000-0000B5280000}"/>
    <cellStyle name="20% - Accent5 3 3 2 2 2 3" xfId="26868" xr:uid="{00000000-0005-0000-0000-0000B6280000}"/>
    <cellStyle name="20% - Accent5 3 3 2 2 2 3 2" xfId="11234" xr:uid="{00000000-0005-0000-0000-0000B7280000}"/>
    <cellStyle name="20% - Accent5 3 3 2 2 2 3 2 2" xfId="20742" xr:uid="{00000000-0005-0000-0000-0000B8280000}"/>
    <cellStyle name="20% - Accent5 3 3 2 2 2 3 3" xfId="11219" xr:uid="{00000000-0005-0000-0000-0000B9280000}"/>
    <cellStyle name="20% - Accent5 3 3 2 2 2 4" xfId="20912" xr:uid="{00000000-0005-0000-0000-0000BA280000}"/>
    <cellStyle name="20% - Accent5 3 3 2 2 2 4 2" xfId="29626" xr:uid="{00000000-0005-0000-0000-0000BB280000}"/>
    <cellStyle name="20% - Accent5 3 3 2 2 2 5" xfId="21002" xr:uid="{00000000-0005-0000-0000-0000BC280000}"/>
    <cellStyle name="20% - Accent5 3 3 2 2 3" xfId="23513" xr:uid="{00000000-0005-0000-0000-0000BD280000}"/>
    <cellStyle name="20% - Accent5 3 3 2 2 3 2" xfId="20391" xr:uid="{00000000-0005-0000-0000-0000BE280000}"/>
    <cellStyle name="20% - Accent5 3 3 2 2 3 2 2" xfId="26356" xr:uid="{00000000-0005-0000-0000-0000BF280000}"/>
    <cellStyle name="20% - Accent5 3 3 2 2 3 2 2 2" xfId="20736" xr:uid="{00000000-0005-0000-0000-0000C0280000}"/>
    <cellStyle name="20% - Accent5 3 3 2 2 3 2 3" xfId="13753" xr:uid="{00000000-0005-0000-0000-0000C1280000}"/>
    <cellStyle name="20% - Accent5 3 3 2 2 3 3" xfId="26846" xr:uid="{00000000-0005-0000-0000-0000C2280000}"/>
    <cellStyle name="20% - Accent5 3 3 2 2 3 3 2" xfId="24886" xr:uid="{00000000-0005-0000-0000-0000C3280000}"/>
    <cellStyle name="20% - Accent5 3 3 2 2 3 4" xfId="20728" xr:uid="{00000000-0005-0000-0000-0000C4280000}"/>
    <cellStyle name="20% - Accent5 3 3 2 2 4" xfId="23509" xr:uid="{00000000-0005-0000-0000-0000C5280000}"/>
    <cellStyle name="20% - Accent5 3 3 2 2 4 2" xfId="20724" xr:uid="{00000000-0005-0000-0000-0000C6280000}"/>
    <cellStyle name="20% - Accent5 3 3 2 2 4 2 2" xfId="21494" xr:uid="{00000000-0005-0000-0000-0000C7280000}"/>
    <cellStyle name="20% - Accent5 3 3 2 2 4 3" xfId="20722" xr:uid="{00000000-0005-0000-0000-0000C8280000}"/>
    <cellStyle name="20% - Accent5 3 3 2 2 5" xfId="31156" xr:uid="{00000000-0005-0000-0000-0000C9280000}"/>
    <cellStyle name="20% - Accent5 3 3 2 2 5 2" xfId="27171" xr:uid="{00000000-0005-0000-0000-0000CA280000}"/>
    <cellStyle name="20% - Accent5 3 3 2 2 6" xfId="25085" xr:uid="{00000000-0005-0000-0000-0000CB280000}"/>
    <cellStyle name="20% - Accent5 3 3 2 3" xfId="16117" xr:uid="{00000000-0005-0000-0000-0000CC280000}"/>
    <cellStyle name="20% - Accent5 3 3 2 3 2" xfId="32162" xr:uid="{00000000-0005-0000-0000-0000CD280000}"/>
    <cellStyle name="20% - Accent5 3 3 2 3 2 2" xfId="16113" xr:uid="{00000000-0005-0000-0000-0000CE280000}"/>
    <cellStyle name="20% - Accent5 3 3 2 3 2 2 2" xfId="25741" xr:uid="{00000000-0005-0000-0000-0000CF280000}"/>
    <cellStyle name="20% - Accent5 3 3 2 3 2 2 2 2" xfId="30350" xr:uid="{00000000-0005-0000-0000-0000D0280000}"/>
    <cellStyle name="20% - Accent5 3 3 2 3 2 2 3" xfId="11786" xr:uid="{00000000-0005-0000-0000-0000D1280000}"/>
    <cellStyle name="20% - Accent5 3 3 2 3 2 3" xfId="19471" xr:uid="{00000000-0005-0000-0000-0000D2280000}"/>
    <cellStyle name="20% - Accent5 3 3 2 3 2 3 2" xfId="29601" xr:uid="{00000000-0005-0000-0000-0000D3280000}"/>
    <cellStyle name="20% - Accent5 3 3 2 3 2 4" xfId="16101" xr:uid="{00000000-0005-0000-0000-0000D4280000}"/>
    <cellStyle name="20% - Accent5 3 3 2 3 3" xfId="16095" xr:uid="{00000000-0005-0000-0000-0000D5280000}"/>
    <cellStyle name="20% - Accent5 3 3 2 3 3 2" xfId="20950" xr:uid="{00000000-0005-0000-0000-0000D6280000}"/>
    <cellStyle name="20% - Accent5 3 3 2 3 3 2 2" xfId="22287" xr:uid="{00000000-0005-0000-0000-0000D7280000}"/>
    <cellStyle name="20% - Accent5 3 3 2 3 3 3" xfId="20715" xr:uid="{00000000-0005-0000-0000-0000D8280000}"/>
    <cellStyle name="20% - Accent5 3 3 2 3 4" xfId="16090" xr:uid="{00000000-0005-0000-0000-0000D9280000}"/>
    <cellStyle name="20% - Accent5 3 3 2 3 4 2" xfId="20711" xr:uid="{00000000-0005-0000-0000-0000DA280000}"/>
    <cellStyle name="20% - Accent5 3 3 2 3 5" xfId="26384" xr:uid="{00000000-0005-0000-0000-0000DB280000}"/>
    <cellStyle name="20% - Accent5 3 3 2 4" xfId="16088" xr:uid="{00000000-0005-0000-0000-0000DC280000}"/>
    <cellStyle name="20% - Accent5 3 3 2 4 2" xfId="18398" xr:uid="{00000000-0005-0000-0000-0000DD280000}"/>
    <cellStyle name="20% - Accent5 3 3 2 4 2 2" xfId="18396" xr:uid="{00000000-0005-0000-0000-0000DE280000}"/>
    <cellStyle name="20% - Accent5 3 3 2 4 2 2 2" xfId="32627" xr:uid="{00000000-0005-0000-0000-0000DF280000}"/>
    <cellStyle name="20% - Accent5 3 3 2 4 2 3" xfId="18477" xr:uid="{00000000-0005-0000-0000-0000E0280000}"/>
    <cellStyle name="20% - Accent5 3 3 2 4 3" xfId="18392" xr:uid="{00000000-0005-0000-0000-0000E1280000}"/>
    <cellStyle name="20% - Accent5 3 3 2 4 3 2" xfId="18386" xr:uid="{00000000-0005-0000-0000-0000E2280000}"/>
    <cellStyle name="20% - Accent5 3 3 2 4 4" xfId="18383" xr:uid="{00000000-0005-0000-0000-0000E3280000}"/>
    <cellStyle name="20% - Accent5 3 3 2 5" xfId="16081" xr:uid="{00000000-0005-0000-0000-0000E4280000}"/>
    <cellStyle name="20% - Accent5 3 3 2 5 2" xfId="20705" xr:uid="{00000000-0005-0000-0000-0000E5280000}"/>
    <cellStyle name="20% - Accent5 3 3 2 5 2 2" xfId="20702" xr:uid="{00000000-0005-0000-0000-0000E6280000}"/>
    <cellStyle name="20% - Accent5 3 3 2 5 3" xfId="20699" xr:uid="{00000000-0005-0000-0000-0000E7280000}"/>
    <cellStyle name="20% - Accent5 3 3 2 6" xfId="16079" xr:uid="{00000000-0005-0000-0000-0000E8280000}"/>
    <cellStyle name="20% - Accent5 3 3 2 6 2" xfId="20696" xr:uid="{00000000-0005-0000-0000-0000E9280000}"/>
    <cellStyle name="20% - Accent5 3 3 2 7" xfId="20692" xr:uid="{00000000-0005-0000-0000-0000EA280000}"/>
    <cellStyle name="20% - Accent5 3 3 3" xfId="32408" xr:uid="{00000000-0005-0000-0000-0000EB280000}"/>
    <cellStyle name="20% - Accent5 3 3 3 2" xfId="20690" xr:uid="{00000000-0005-0000-0000-0000EC280000}"/>
    <cellStyle name="20% - Accent5 3 3 3 2 2" xfId="13101" xr:uid="{00000000-0005-0000-0000-0000ED280000}"/>
    <cellStyle name="20% - Accent5 3 3 3 2 2 2" xfId="29868" xr:uid="{00000000-0005-0000-0000-0000EE280000}"/>
    <cellStyle name="20% - Accent5 3 3 3 2 2 2 2" xfId="24500" xr:uid="{00000000-0005-0000-0000-0000EF280000}"/>
    <cellStyle name="20% - Accent5 3 3 3 2 2 2 2 2" xfId="12120" xr:uid="{00000000-0005-0000-0000-0000F0280000}"/>
    <cellStyle name="20% - Accent5 3 3 3 2 2 2 3" xfId="26726" xr:uid="{00000000-0005-0000-0000-0000F1280000}"/>
    <cellStyle name="20% - Accent5 3 3 3 2 2 3" xfId="26738" xr:uid="{00000000-0005-0000-0000-0000F2280000}"/>
    <cellStyle name="20% - Accent5 3 3 3 2 2 3 2" xfId="26700" xr:uid="{00000000-0005-0000-0000-0000F3280000}"/>
    <cellStyle name="20% - Accent5 3 3 3 2 2 4" xfId="20855" xr:uid="{00000000-0005-0000-0000-0000F4280000}"/>
    <cellStyle name="20% - Accent5 3 3 3 2 3" xfId="13097" xr:uid="{00000000-0005-0000-0000-0000F5280000}"/>
    <cellStyle name="20% - Accent5 3 3 3 2 3 2" xfId="27185" xr:uid="{00000000-0005-0000-0000-0000F6280000}"/>
    <cellStyle name="20% - Accent5 3 3 3 2 3 2 2" xfId="23782" xr:uid="{00000000-0005-0000-0000-0000F7280000}"/>
    <cellStyle name="20% - Accent5 3 3 3 2 3 3" xfId="26731" xr:uid="{00000000-0005-0000-0000-0000F8280000}"/>
    <cellStyle name="20% - Accent5 3 3 3 2 4" xfId="27182" xr:uid="{00000000-0005-0000-0000-0000F9280000}"/>
    <cellStyle name="20% - Accent5 3 3 3 2 4 2" xfId="27179" xr:uid="{00000000-0005-0000-0000-0000FA280000}"/>
    <cellStyle name="20% - Accent5 3 3 3 2 5" xfId="27144" xr:uid="{00000000-0005-0000-0000-0000FB280000}"/>
    <cellStyle name="20% - Accent5 3 3 3 3" xfId="30641" xr:uid="{00000000-0005-0000-0000-0000FC280000}"/>
    <cellStyle name="20% - Accent5 3 3 3 3 2" xfId="22952" xr:uid="{00000000-0005-0000-0000-0000FD280000}"/>
    <cellStyle name="20% - Accent5 3 3 3 3 2 2" xfId="16075" xr:uid="{00000000-0005-0000-0000-0000FE280000}"/>
    <cellStyle name="20% - Accent5 3 3 3 3 2 2 2" xfId="19528" xr:uid="{00000000-0005-0000-0000-0000FF280000}"/>
    <cellStyle name="20% - Accent5 3 3 3 3 2 3" xfId="16072" xr:uid="{00000000-0005-0000-0000-000000290000}"/>
    <cellStyle name="20% - Accent5 3 3 3 3 3" xfId="16069" xr:uid="{00000000-0005-0000-0000-000001290000}"/>
    <cellStyle name="20% - Accent5 3 3 3 3 3 2" xfId="27264" xr:uid="{00000000-0005-0000-0000-000002290000}"/>
    <cellStyle name="20% - Accent5 3 3 3 3 4" xfId="16066" xr:uid="{00000000-0005-0000-0000-000003290000}"/>
    <cellStyle name="20% - Accent5 3 3 3 4" xfId="19634" xr:uid="{00000000-0005-0000-0000-000004290000}"/>
    <cellStyle name="20% - Accent5 3 3 3 4 2" xfId="18360" xr:uid="{00000000-0005-0000-0000-000005290000}"/>
    <cellStyle name="20% - Accent5 3 3 3 4 2 2" xfId="18357" xr:uid="{00000000-0005-0000-0000-000006290000}"/>
    <cellStyle name="20% - Accent5 3 3 3 4 3" xfId="18352" xr:uid="{00000000-0005-0000-0000-000007290000}"/>
    <cellStyle name="20% - Accent5 3 3 3 5" xfId="16064" xr:uid="{00000000-0005-0000-0000-000008290000}"/>
    <cellStyle name="20% - Accent5 3 3 3 5 2" xfId="29023" xr:uid="{00000000-0005-0000-0000-000009290000}"/>
    <cellStyle name="20% - Accent5 3 3 3 6" xfId="16062" xr:uid="{00000000-0005-0000-0000-00000A290000}"/>
    <cellStyle name="20% - Accent5 3 3 4" xfId="20689" xr:uid="{00000000-0005-0000-0000-00000B290000}"/>
    <cellStyle name="20% - Accent5 3 3 4 2" xfId="20685" xr:uid="{00000000-0005-0000-0000-00000C290000}"/>
    <cellStyle name="20% - Accent5 3 3 4 2 2" xfId="13075" xr:uid="{00000000-0005-0000-0000-00000D290000}"/>
    <cellStyle name="20% - Accent5 3 3 4 2 2 2" xfId="27830" xr:uid="{00000000-0005-0000-0000-00000E290000}"/>
    <cellStyle name="20% - Accent5 3 3 4 2 2 2 2" xfId="21283" xr:uid="{00000000-0005-0000-0000-00000F290000}"/>
    <cellStyle name="20% - Accent5 3 3 4 2 2 3" xfId="26652" xr:uid="{00000000-0005-0000-0000-000010290000}"/>
    <cellStyle name="20% - Accent5 3 3 4 2 3" xfId="26940" xr:uid="{00000000-0005-0000-0000-000011290000}"/>
    <cellStyle name="20% - Accent5 3 3 4 2 3 2" xfId="26938" xr:uid="{00000000-0005-0000-0000-000012290000}"/>
    <cellStyle name="20% - Accent5 3 3 4 2 4" xfId="31641" xr:uid="{00000000-0005-0000-0000-000013290000}"/>
    <cellStyle name="20% - Accent5 3 3 4 3" xfId="30621" xr:uid="{00000000-0005-0000-0000-000014290000}"/>
    <cellStyle name="20% - Accent5 3 3 4 3 2" xfId="16059" xr:uid="{00000000-0005-0000-0000-000015290000}"/>
    <cellStyle name="20% - Accent5 3 3 4 3 2 2" xfId="16057" xr:uid="{00000000-0005-0000-0000-000016290000}"/>
    <cellStyle name="20% - Accent5 3 3 4 3 3" xfId="16055" xr:uid="{00000000-0005-0000-0000-000017290000}"/>
    <cellStyle name="20% - Accent5 3 3 4 4" xfId="16053" xr:uid="{00000000-0005-0000-0000-000018290000}"/>
    <cellStyle name="20% - Accent5 3 3 4 4 2" xfId="18308" xr:uid="{00000000-0005-0000-0000-000019290000}"/>
    <cellStyle name="20% - Accent5 3 3 4 5" xfId="20684" xr:uid="{00000000-0005-0000-0000-00001A290000}"/>
    <cellStyle name="20% - Accent5 3 3 5" xfId="22494" xr:uid="{00000000-0005-0000-0000-00001B290000}"/>
    <cellStyle name="20% - Accent5 3 3 5 2" xfId="20682" xr:uid="{00000000-0005-0000-0000-00001C290000}"/>
    <cellStyle name="20% - Accent5 3 3 5 2 2" xfId="26611" xr:uid="{00000000-0005-0000-0000-00001D290000}"/>
    <cellStyle name="20% - Accent5 3 3 5 2 2 2" xfId="26603" xr:uid="{00000000-0005-0000-0000-00001E290000}"/>
    <cellStyle name="20% - Accent5 3 3 5 2 3" xfId="26599" xr:uid="{00000000-0005-0000-0000-00001F290000}"/>
    <cellStyle name="20% - Accent5 3 3 5 3" xfId="20677" xr:uid="{00000000-0005-0000-0000-000020290000}"/>
    <cellStyle name="20% - Accent5 3 3 5 3 2" xfId="22051" xr:uid="{00000000-0005-0000-0000-000021290000}"/>
    <cellStyle name="20% - Accent5 3 3 5 4" xfId="20670" xr:uid="{00000000-0005-0000-0000-000022290000}"/>
    <cellStyle name="20% - Accent5 3 3 6" xfId="20666" xr:uid="{00000000-0005-0000-0000-000023290000}"/>
    <cellStyle name="20% - Accent5 3 3 6 2" xfId="20663" xr:uid="{00000000-0005-0000-0000-000024290000}"/>
    <cellStyle name="20% - Accent5 3 3 6 2 2" xfId="26501" xr:uid="{00000000-0005-0000-0000-000025290000}"/>
    <cellStyle name="20% - Accent5 3 3 6 3" xfId="20660" xr:uid="{00000000-0005-0000-0000-000026290000}"/>
    <cellStyle name="20% - Accent5 3 3 7" xfId="32573" xr:uid="{00000000-0005-0000-0000-000027290000}"/>
    <cellStyle name="20% - Accent5 3 3 7 2" xfId="7113" xr:uid="{00000000-0005-0000-0000-000028290000}"/>
    <cellStyle name="20% - Accent5 3 3 8" xfId="24177" xr:uid="{00000000-0005-0000-0000-000029290000}"/>
    <cellStyle name="20% - Accent5 3 3 9" xfId="34556" xr:uid="{00000000-0005-0000-0000-00002A290000}"/>
    <cellStyle name="20% - Accent5 3 4" xfId="20657" xr:uid="{00000000-0005-0000-0000-00002B290000}"/>
    <cellStyle name="20% - Accent5 3 4 2" xfId="8905" xr:uid="{00000000-0005-0000-0000-00002C290000}"/>
    <cellStyle name="20% - Accent5 3 4 2 2" xfId="20650" xr:uid="{00000000-0005-0000-0000-00002D290000}"/>
    <cellStyle name="20% - Accent5 3 4 2 2 2" xfId="21294" xr:uid="{00000000-0005-0000-0000-00002E290000}"/>
    <cellStyle name="20% - Accent5 3 4 2 2 2 2" xfId="20649" xr:uid="{00000000-0005-0000-0000-00002F290000}"/>
    <cellStyle name="20% - Accent5 3 4 2 2 2 2 2" xfId="22885" xr:uid="{00000000-0005-0000-0000-000030290000}"/>
    <cellStyle name="20% - Accent5 3 4 2 2 2 2 2 2" xfId="33972" xr:uid="{00000000-0005-0000-0000-000031290000}"/>
    <cellStyle name="20% - Accent5 3 4 2 2 2 2 3" xfId="29889" xr:uid="{00000000-0005-0000-0000-000032290000}"/>
    <cellStyle name="20% - Accent5 3 4 2 2 2 3" xfId="21837" xr:uid="{00000000-0005-0000-0000-000033290000}"/>
    <cellStyle name="20% - Accent5 3 4 2 2 2 3 2" xfId="10990" xr:uid="{00000000-0005-0000-0000-000034290000}"/>
    <cellStyle name="20% - Accent5 3 4 2 2 2 4" xfId="21832" xr:uid="{00000000-0005-0000-0000-000035290000}"/>
    <cellStyle name="20% - Accent5 3 4 2 2 3" xfId="23488" xr:uid="{00000000-0005-0000-0000-000036290000}"/>
    <cellStyle name="20% - Accent5 3 4 2 2 3 2" xfId="18293" xr:uid="{00000000-0005-0000-0000-000037290000}"/>
    <cellStyle name="20% - Accent5 3 4 2 2 3 2 2" xfId="21355" xr:uid="{00000000-0005-0000-0000-000038290000}"/>
    <cellStyle name="20% - Accent5 3 4 2 2 3 3" xfId="23840" xr:uid="{00000000-0005-0000-0000-000039290000}"/>
    <cellStyle name="20% - Accent5 3 4 2 2 4" xfId="21282" xr:uid="{00000000-0005-0000-0000-00003A290000}"/>
    <cellStyle name="20% - Accent5 3 4 2 2 4 2" xfId="20644" xr:uid="{00000000-0005-0000-0000-00003B290000}"/>
    <cellStyle name="20% - Accent5 3 4 2 2 5" xfId="27754" xr:uid="{00000000-0005-0000-0000-00003C290000}"/>
    <cellStyle name="20% - Accent5 3 4 2 3" xfId="16019" xr:uid="{00000000-0005-0000-0000-00003D290000}"/>
    <cellStyle name="20% - Accent5 3 4 2 3 2" xfId="16015" xr:uid="{00000000-0005-0000-0000-00003E290000}"/>
    <cellStyle name="20% - Accent5 3 4 2 3 2 2" xfId="16011" xr:uid="{00000000-0005-0000-0000-00003F290000}"/>
    <cellStyle name="20% - Accent5 3 4 2 3 2 2 2" xfId="21345" xr:uid="{00000000-0005-0000-0000-000040290000}"/>
    <cellStyle name="20% - Accent5 3 4 2 3 2 3" xfId="16008" xr:uid="{00000000-0005-0000-0000-000041290000}"/>
    <cellStyle name="20% - Accent5 3 4 2 3 3" xfId="16005" xr:uid="{00000000-0005-0000-0000-000042290000}"/>
    <cellStyle name="20% - Accent5 3 4 2 3 3 2" xfId="20633" xr:uid="{00000000-0005-0000-0000-000043290000}"/>
    <cellStyle name="20% - Accent5 3 4 2 3 4" xfId="16003" xr:uid="{00000000-0005-0000-0000-000044290000}"/>
    <cellStyle name="20% - Accent5 3 4 2 4" xfId="16001" xr:uid="{00000000-0005-0000-0000-000045290000}"/>
    <cellStyle name="20% - Accent5 3 4 2 4 2" xfId="18235" xr:uid="{00000000-0005-0000-0000-000046290000}"/>
    <cellStyle name="20% - Accent5 3 4 2 4 2 2" xfId="18230" xr:uid="{00000000-0005-0000-0000-000047290000}"/>
    <cellStyle name="20% - Accent5 3 4 2 4 3" xfId="18225" xr:uid="{00000000-0005-0000-0000-000048290000}"/>
    <cellStyle name="20% - Accent5 3 4 2 5" xfId="15997" xr:uid="{00000000-0005-0000-0000-000049290000}"/>
    <cellStyle name="20% - Accent5 3 4 2 5 2" xfId="20624" xr:uid="{00000000-0005-0000-0000-00004A290000}"/>
    <cellStyle name="20% - Accent5 3 4 2 6" xfId="15995" xr:uid="{00000000-0005-0000-0000-00004B290000}"/>
    <cellStyle name="20% - Accent5 3 4 3" xfId="8902" xr:uid="{00000000-0005-0000-0000-00004C290000}"/>
    <cellStyle name="20% - Accent5 3 4 3 2" xfId="20621" xr:uid="{00000000-0005-0000-0000-00004D290000}"/>
    <cellStyle name="20% - Accent5 3 4 3 2 2" xfId="13041" xr:uid="{00000000-0005-0000-0000-00004E290000}"/>
    <cellStyle name="20% - Accent5 3 4 3 2 2 2" xfId="14942" xr:uid="{00000000-0005-0000-0000-00004F290000}"/>
    <cellStyle name="20% - Accent5 3 4 3 2 2 2 2" xfId="23887" xr:uid="{00000000-0005-0000-0000-000050290000}"/>
    <cellStyle name="20% - Accent5 3 4 3 2 2 3" xfId="31035" xr:uid="{00000000-0005-0000-0000-000051290000}"/>
    <cellStyle name="20% - Accent5 3 4 3 2 3" xfId="9503" xr:uid="{00000000-0005-0000-0000-000052290000}"/>
    <cellStyle name="20% - Accent5 3 4 3 2 3 2" xfId="26114" xr:uid="{00000000-0005-0000-0000-000053290000}"/>
    <cellStyle name="20% - Accent5 3 4 3 2 4" xfId="26111" xr:uid="{00000000-0005-0000-0000-000054290000}"/>
    <cellStyle name="20% - Accent5 3 4 3 3" xfId="30503" xr:uid="{00000000-0005-0000-0000-000055290000}"/>
    <cellStyle name="20% - Accent5 3 4 3 3 2" xfId="26102" xr:uid="{00000000-0005-0000-0000-000056290000}"/>
    <cellStyle name="20% - Accent5 3 4 3 3 2 2" xfId="15990" xr:uid="{00000000-0005-0000-0000-000057290000}"/>
    <cellStyle name="20% - Accent5 3 4 3 3 3" xfId="7875" xr:uid="{00000000-0005-0000-0000-000058290000}"/>
    <cellStyle name="20% - Accent5 3 4 3 4" xfId="15988" xr:uid="{00000000-0005-0000-0000-000059290000}"/>
    <cellStyle name="20% - Accent5 3 4 3 4 2" xfId="18187" xr:uid="{00000000-0005-0000-0000-00005A290000}"/>
    <cellStyle name="20% - Accent5 3 4 3 5" xfId="15986" xr:uid="{00000000-0005-0000-0000-00005B290000}"/>
    <cellStyle name="20% - Accent5 3 4 4" xfId="20619" xr:uid="{00000000-0005-0000-0000-00005C290000}"/>
    <cellStyle name="20% - Accent5 3 4 4 2" xfId="20618" xr:uid="{00000000-0005-0000-0000-00005D290000}"/>
    <cellStyle name="20% - Accent5 3 4 4 2 2" xfId="25957" xr:uid="{00000000-0005-0000-0000-00005E290000}"/>
    <cellStyle name="20% - Accent5 3 4 4 2 2 2" xfId="25953" xr:uid="{00000000-0005-0000-0000-00005F290000}"/>
    <cellStyle name="20% - Accent5 3 4 4 2 3" xfId="25947" xr:uid="{00000000-0005-0000-0000-000060290000}"/>
    <cellStyle name="20% - Accent5 3 4 4 3" xfId="15984" xr:uid="{00000000-0005-0000-0000-000061290000}"/>
    <cellStyle name="20% - Accent5 3 4 4 3 2" xfId="15982" xr:uid="{00000000-0005-0000-0000-000062290000}"/>
    <cellStyle name="20% - Accent5 3 4 4 4" xfId="15980" xr:uid="{00000000-0005-0000-0000-000063290000}"/>
    <cellStyle name="20% - Accent5 3 4 5" xfId="20615" xr:uid="{00000000-0005-0000-0000-000064290000}"/>
    <cellStyle name="20% - Accent5 3 4 5 2" xfId="20612" xr:uid="{00000000-0005-0000-0000-000065290000}"/>
    <cellStyle name="20% - Accent5 3 4 5 2 2" xfId="26824" xr:uid="{00000000-0005-0000-0000-000066290000}"/>
    <cellStyle name="20% - Accent5 3 4 5 3" xfId="20609" xr:uid="{00000000-0005-0000-0000-000067290000}"/>
    <cellStyle name="20% - Accent5 3 4 6" xfId="6498" xr:uid="{00000000-0005-0000-0000-000068290000}"/>
    <cellStyle name="20% - Accent5 3 4 6 2" xfId="20600" xr:uid="{00000000-0005-0000-0000-000069290000}"/>
    <cellStyle name="20% - Accent5 3 4 7" xfId="6491" xr:uid="{00000000-0005-0000-0000-00006A290000}"/>
    <cellStyle name="20% - Accent5 3 4 8" xfId="34778" xr:uid="{00000000-0005-0000-0000-00006B290000}"/>
    <cellStyle name="20% - Accent5 3 5" xfId="8304" xr:uid="{00000000-0005-0000-0000-00006C290000}"/>
    <cellStyle name="20% - Accent5 3 5 2" xfId="20507" xr:uid="{00000000-0005-0000-0000-00006D290000}"/>
    <cellStyle name="20% - Accent5 3 5 2 2" xfId="11542" xr:uid="{00000000-0005-0000-0000-00006E290000}"/>
    <cellStyle name="20% - Accent5 3 5 2 2 2" xfId="22821" xr:uid="{00000000-0005-0000-0000-00006F290000}"/>
    <cellStyle name="20% - Accent5 3 5 2 2 2 2" xfId="22817" xr:uid="{00000000-0005-0000-0000-000070290000}"/>
    <cellStyle name="20% - Accent5 3 5 2 2 2 2 2" xfId="13214" xr:uid="{00000000-0005-0000-0000-000071290000}"/>
    <cellStyle name="20% - Accent5 3 5 2 2 2 3" xfId="20617" xr:uid="{00000000-0005-0000-0000-000072290000}"/>
    <cellStyle name="20% - Accent5 3 5 2 2 3" xfId="8707" xr:uid="{00000000-0005-0000-0000-000073290000}"/>
    <cellStyle name="20% - Accent5 3 5 2 2 3 2" xfId="22801" xr:uid="{00000000-0005-0000-0000-000074290000}"/>
    <cellStyle name="20% - Accent5 3 5 2 2 4" xfId="22795" xr:uid="{00000000-0005-0000-0000-000075290000}"/>
    <cellStyle name="20% - Accent5 3 5 2 3" xfId="15952" xr:uid="{00000000-0005-0000-0000-000076290000}"/>
    <cellStyle name="20% - Accent5 3 5 2 3 2" xfId="15947" xr:uid="{00000000-0005-0000-0000-000077290000}"/>
    <cellStyle name="20% - Accent5 3 5 2 3 2 2" xfId="22787" xr:uid="{00000000-0005-0000-0000-000078290000}"/>
    <cellStyle name="20% - Accent5 3 5 2 3 3" xfId="15945" xr:uid="{00000000-0005-0000-0000-000079290000}"/>
    <cellStyle name="20% - Accent5 3 5 2 4" xfId="15943" xr:uid="{00000000-0005-0000-0000-00007A290000}"/>
    <cellStyle name="20% - Accent5 3 5 2 4 2" xfId="22780" xr:uid="{00000000-0005-0000-0000-00007B290000}"/>
    <cellStyle name="20% - Accent5 3 5 2 5" xfId="15941" xr:uid="{00000000-0005-0000-0000-00007C290000}"/>
    <cellStyle name="20% - Accent5 3 5 3" xfId="33904" xr:uid="{00000000-0005-0000-0000-00007D290000}"/>
    <cellStyle name="20% - Accent5 3 5 3 2" xfId="20547" xr:uid="{00000000-0005-0000-0000-00007E290000}"/>
    <cellStyle name="20% - Accent5 3 5 3 2 2" xfId="32057" xr:uid="{00000000-0005-0000-0000-00007F290000}"/>
    <cellStyle name="20% - Accent5 3 5 3 2 2 2" xfId="24759" xr:uid="{00000000-0005-0000-0000-000080290000}"/>
    <cellStyle name="20% - Accent5 3 5 3 2 3" xfId="7645" xr:uid="{00000000-0005-0000-0000-000081290000}"/>
    <cellStyle name="20% - Accent5 3 5 3 3" xfId="15934" xr:uid="{00000000-0005-0000-0000-000082290000}"/>
    <cellStyle name="20% - Accent5 3 5 3 3 2" xfId="15932" xr:uid="{00000000-0005-0000-0000-000083290000}"/>
    <cellStyle name="20% - Accent5 3 5 3 4" xfId="15928" xr:uid="{00000000-0005-0000-0000-000084290000}"/>
    <cellStyle name="20% - Accent5 3 5 4" xfId="33869" xr:uid="{00000000-0005-0000-0000-000085290000}"/>
    <cellStyle name="20% - Accent5 3 5 4 2" xfId="18575" xr:uid="{00000000-0005-0000-0000-000086290000}"/>
    <cellStyle name="20% - Accent5 3 5 4 2 2" xfId="25509" xr:uid="{00000000-0005-0000-0000-000087290000}"/>
    <cellStyle name="20% - Accent5 3 5 4 3" xfId="15924" xr:uid="{00000000-0005-0000-0000-000088290000}"/>
    <cellStyle name="20% - Accent5 3 5 5" xfId="33957" xr:uid="{00000000-0005-0000-0000-000089290000}"/>
    <cellStyle name="20% - Accent5 3 5 5 2" xfId="20583" xr:uid="{00000000-0005-0000-0000-00008A290000}"/>
    <cellStyle name="20% - Accent5 3 5 6" xfId="6478" xr:uid="{00000000-0005-0000-0000-00008B290000}"/>
    <cellStyle name="20% - Accent5 3 5 7" xfId="34972" xr:uid="{00000000-0005-0000-0000-00008C290000}"/>
    <cellStyle name="20% - Accent5 3 6" xfId="33431" xr:uid="{00000000-0005-0000-0000-00008D290000}"/>
    <cellStyle name="20% - Accent5 3 6 2" xfId="21538" xr:uid="{00000000-0005-0000-0000-00008E290000}"/>
    <cellStyle name="20% - Accent5 3 6 2 2" xfId="20534" xr:uid="{00000000-0005-0000-0000-00008F290000}"/>
    <cellStyle name="20% - Accent5 3 6 2 2 2" xfId="22728" xr:uid="{00000000-0005-0000-0000-000090290000}"/>
    <cellStyle name="20% - Accent5 3 6 2 2 2 2" xfId="22725" xr:uid="{00000000-0005-0000-0000-000091290000}"/>
    <cellStyle name="20% - Accent5 3 6 2 2 3" xfId="7691" xr:uid="{00000000-0005-0000-0000-000092290000}"/>
    <cellStyle name="20% - Accent5 3 6 2 3" xfId="15904" xr:uid="{00000000-0005-0000-0000-000093290000}"/>
    <cellStyle name="20% - Accent5 3 6 2 3 2" xfId="16783" xr:uid="{00000000-0005-0000-0000-000094290000}"/>
    <cellStyle name="20% - Accent5 3 6 2 4" xfId="15900" xr:uid="{00000000-0005-0000-0000-000095290000}"/>
    <cellStyle name="20% - Accent5 3 6 3" xfId="21535" xr:uid="{00000000-0005-0000-0000-000096290000}"/>
    <cellStyle name="20% - Accent5 3 6 3 2" xfId="19298" xr:uid="{00000000-0005-0000-0000-000097290000}"/>
    <cellStyle name="20% - Accent5 3 6 3 2 2" xfId="26103" xr:uid="{00000000-0005-0000-0000-000098290000}"/>
    <cellStyle name="20% - Accent5 3 6 3 3" xfId="15895" xr:uid="{00000000-0005-0000-0000-000099290000}"/>
    <cellStyle name="20% - Accent5 3 6 4" xfId="29636" xr:uid="{00000000-0005-0000-0000-00009A290000}"/>
    <cellStyle name="20% - Accent5 3 6 4 2" xfId="20575" xr:uid="{00000000-0005-0000-0000-00009B290000}"/>
    <cellStyle name="20% - Accent5 3 6 5" xfId="33951" xr:uid="{00000000-0005-0000-0000-00009C290000}"/>
    <cellStyle name="20% - Accent5 3 6 6" xfId="35177" xr:uid="{00000000-0005-0000-0000-00009D290000}"/>
    <cellStyle name="20% - Accent5 3 7" xfId="32030" xr:uid="{00000000-0005-0000-0000-00009E290000}"/>
    <cellStyle name="20% - Accent5 3 7 2" xfId="29462" xr:uid="{00000000-0005-0000-0000-00009F290000}"/>
    <cellStyle name="20% - Accent5 3 7 2 2" xfId="20573" xr:uid="{00000000-0005-0000-0000-0000A0290000}"/>
    <cellStyle name="20% - Accent5 3 7 2 2 2" xfId="22659" xr:uid="{00000000-0005-0000-0000-0000A1290000}"/>
    <cellStyle name="20% - Accent5 3 7 2 3" xfId="15887" xr:uid="{00000000-0005-0000-0000-0000A2290000}"/>
    <cellStyle name="20% - Accent5 3 7 3" xfId="29624" xr:uid="{00000000-0005-0000-0000-0000A3290000}"/>
    <cellStyle name="20% - Accent5 3 7 3 2" xfId="27366" xr:uid="{00000000-0005-0000-0000-0000A4290000}"/>
    <cellStyle name="20% - Accent5 3 7 4" xfId="20013" xr:uid="{00000000-0005-0000-0000-0000A5290000}"/>
    <cellStyle name="20% - Accent5 3 7 5" xfId="35406" xr:uid="{00000000-0005-0000-0000-0000A6290000}"/>
    <cellStyle name="20% - Accent5 3 8" xfId="29851" xr:uid="{00000000-0005-0000-0000-0000A7290000}"/>
    <cellStyle name="20% - Accent5 3 8 2" xfId="31684" xr:uid="{00000000-0005-0000-0000-0000A8290000}"/>
    <cellStyle name="20% - Accent5 3 8 2 2" xfId="29342" xr:uid="{00000000-0005-0000-0000-0000A9290000}"/>
    <cellStyle name="20% - Accent5 3 8 3" xfId="33771" xr:uid="{00000000-0005-0000-0000-0000AA290000}"/>
    <cellStyle name="20% - Accent5 3 8 4" xfId="36278" xr:uid="{00000000-0005-0000-0000-0000AB290000}"/>
    <cellStyle name="20% - Accent5 3 9" xfId="31194" xr:uid="{00000000-0005-0000-0000-0000AC290000}"/>
    <cellStyle name="20% - Accent5 3 9 2" xfId="6634" xr:uid="{00000000-0005-0000-0000-0000AD290000}"/>
    <cellStyle name="20% - Accent5 3 9 3" xfId="36564" xr:uid="{00000000-0005-0000-0000-0000AE290000}"/>
    <cellStyle name="20% - Accent5 30" xfId="35903" xr:uid="{00000000-0005-0000-0000-0000AF290000}"/>
    <cellStyle name="20% - Accent5 30 2" xfId="37075" xr:uid="{00000000-0005-0000-0000-0000B0290000}"/>
    <cellStyle name="20% - Accent5 30 3" xfId="37970" xr:uid="{00000000-0005-0000-0000-0000B1290000}"/>
    <cellStyle name="20% - Accent5 31" xfId="35923" xr:uid="{00000000-0005-0000-0000-0000B2290000}"/>
    <cellStyle name="20% - Accent5 31 2" xfId="37094" xr:uid="{00000000-0005-0000-0000-0000B3290000}"/>
    <cellStyle name="20% - Accent5 31 3" xfId="37990" xr:uid="{00000000-0005-0000-0000-0000B4290000}"/>
    <cellStyle name="20% - Accent5 32" xfId="35943" xr:uid="{00000000-0005-0000-0000-0000B5290000}"/>
    <cellStyle name="20% - Accent5 32 2" xfId="37113" xr:uid="{00000000-0005-0000-0000-0000B6290000}"/>
    <cellStyle name="20% - Accent5 32 3" xfId="38010" xr:uid="{00000000-0005-0000-0000-0000B7290000}"/>
    <cellStyle name="20% - Accent5 33" xfId="35963" xr:uid="{00000000-0005-0000-0000-0000B8290000}"/>
    <cellStyle name="20% - Accent5 33 2" xfId="37132" xr:uid="{00000000-0005-0000-0000-0000B9290000}"/>
    <cellStyle name="20% - Accent5 33 3" xfId="38030" xr:uid="{00000000-0005-0000-0000-0000BA290000}"/>
    <cellStyle name="20% - Accent5 34" xfId="35983" xr:uid="{00000000-0005-0000-0000-0000BB290000}"/>
    <cellStyle name="20% - Accent5 34 2" xfId="37152" xr:uid="{00000000-0005-0000-0000-0000BC290000}"/>
    <cellStyle name="20% - Accent5 34 3" xfId="38050" xr:uid="{00000000-0005-0000-0000-0000BD290000}"/>
    <cellStyle name="20% - Accent5 35" xfId="36003" xr:uid="{00000000-0005-0000-0000-0000BE290000}"/>
    <cellStyle name="20% - Accent5 35 2" xfId="37172" xr:uid="{00000000-0005-0000-0000-0000BF290000}"/>
    <cellStyle name="20% - Accent5 35 3" xfId="38070" xr:uid="{00000000-0005-0000-0000-0000C0290000}"/>
    <cellStyle name="20% - Accent5 36" xfId="36023" xr:uid="{00000000-0005-0000-0000-0000C1290000}"/>
    <cellStyle name="20% - Accent5 36 2" xfId="37192" xr:uid="{00000000-0005-0000-0000-0000C2290000}"/>
    <cellStyle name="20% - Accent5 36 3" xfId="38090" xr:uid="{00000000-0005-0000-0000-0000C3290000}"/>
    <cellStyle name="20% - Accent5 37" xfId="36043" xr:uid="{00000000-0005-0000-0000-0000C4290000}"/>
    <cellStyle name="20% - Accent5 37 2" xfId="37212" xr:uid="{00000000-0005-0000-0000-0000C5290000}"/>
    <cellStyle name="20% - Accent5 37 3" xfId="38110" xr:uid="{00000000-0005-0000-0000-0000C6290000}"/>
    <cellStyle name="20% - Accent5 38" xfId="36063" xr:uid="{00000000-0005-0000-0000-0000C7290000}"/>
    <cellStyle name="20% - Accent5 38 2" xfId="37232" xr:uid="{00000000-0005-0000-0000-0000C8290000}"/>
    <cellStyle name="20% - Accent5 38 3" xfId="38130" xr:uid="{00000000-0005-0000-0000-0000C9290000}"/>
    <cellStyle name="20% - Accent5 39" xfId="36083" xr:uid="{00000000-0005-0000-0000-0000CA290000}"/>
    <cellStyle name="20% - Accent5 39 2" xfId="37252" xr:uid="{00000000-0005-0000-0000-0000CB290000}"/>
    <cellStyle name="20% - Accent5 39 3" xfId="38150" xr:uid="{00000000-0005-0000-0000-0000CC290000}"/>
    <cellStyle name="20% - Accent5 4" xfId="128" xr:uid="{00000000-0005-0000-0000-0000CD290000}"/>
    <cellStyle name="20% - Accent5 4 10" xfId="34482" xr:uid="{00000000-0005-0000-0000-0000CE290000}"/>
    <cellStyle name="20% - Accent5 4 11" xfId="19212" xr:uid="{00000000-0005-0000-0000-0000CF290000}"/>
    <cellStyle name="20% - Accent5 4 2" xfId="251" xr:uid="{00000000-0005-0000-0000-0000D0290000}"/>
    <cellStyle name="20% - Accent5 4 2 10" xfId="20570" xr:uid="{00000000-0005-0000-0000-0000D1290000}"/>
    <cellStyle name="20% - Accent5 4 2 2" xfId="20566" xr:uid="{00000000-0005-0000-0000-0000D2290000}"/>
    <cellStyle name="20% - Accent5 4 2 2 2" xfId="20565" xr:uid="{00000000-0005-0000-0000-0000D3290000}"/>
    <cellStyle name="20% - Accent5 4 2 2 2 2" xfId="22476" xr:uid="{00000000-0005-0000-0000-0000D4290000}"/>
    <cellStyle name="20% - Accent5 4 2 2 2 2 2" xfId="20635" xr:uid="{00000000-0005-0000-0000-0000D5290000}"/>
    <cellStyle name="20% - Accent5 4 2 2 2 2 2 2" xfId="27669" xr:uid="{00000000-0005-0000-0000-0000D6290000}"/>
    <cellStyle name="20% - Accent5 4 2 2 2 2 2 2 2" xfId="20564" xr:uid="{00000000-0005-0000-0000-0000D7290000}"/>
    <cellStyle name="20% - Accent5 4 2 2 2 2 2 2 2 2" xfId="16922" xr:uid="{00000000-0005-0000-0000-0000D8290000}"/>
    <cellStyle name="20% - Accent5 4 2 2 2 2 2 2 3" xfId="28416" xr:uid="{00000000-0005-0000-0000-0000D9290000}"/>
    <cellStyle name="20% - Accent5 4 2 2 2 2 2 3" xfId="26145" xr:uid="{00000000-0005-0000-0000-0000DA290000}"/>
    <cellStyle name="20% - Accent5 4 2 2 2 2 2 3 2" xfId="19394" xr:uid="{00000000-0005-0000-0000-0000DB290000}"/>
    <cellStyle name="20% - Accent5 4 2 2 2 2 2 4" xfId="20554" xr:uid="{00000000-0005-0000-0000-0000DC290000}"/>
    <cellStyle name="20% - Accent5 4 2 2 2 2 3" xfId="22465" xr:uid="{00000000-0005-0000-0000-0000DD290000}"/>
    <cellStyle name="20% - Accent5 4 2 2 2 2 3 2" xfId="20552" xr:uid="{00000000-0005-0000-0000-0000DE290000}"/>
    <cellStyle name="20% - Accent5 4 2 2 2 2 3 2 2" xfId="20550" xr:uid="{00000000-0005-0000-0000-0000DF290000}"/>
    <cellStyle name="20% - Accent5 4 2 2 2 2 3 3" xfId="20549" xr:uid="{00000000-0005-0000-0000-0000E0290000}"/>
    <cellStyle name="20% - Accent5 4 2 2 2 2 4" xfId="18581" xr:uid="{00000000-0005-0000-0000-0000E1290000}"/>
    <cellStyle name="20% - Accent5 4 2 2 2 2 4 2" xfId="20548" xr:uid="{00000000-0005-0000-0000-0000E2290000}"/>
    <cellStyle name="20% - Accent5 4 2 2 2 2 5" xfId="20544" xr:uid="{00000000-0005-0000-0000-0000E3290000}"/>
    <cellStyle name="20% - Accent5 4 2 2 2 3" xfId="34356" xr:uid="{00000000-0005-0000-0000-0000E4290000}"/>
    <cellStyle name="20% - Accent5 4 2 2 2 3 2" xfId="22461" xr:uid="{00000000-0005-0000-0000-0000E5290000}"/>
    <cellStyle name="20% - Accent5 4 2 2 2 3 2 2" xfId="20540" xr:uid="{00000000-0005-0000-0000-0000E6290000}"/>
    <cellStyle name="20% - Accent5 4 2 2 2 3 2 2 2" xfId="13505" xr:uid="{00000000-0005-0000-0000-0000E7290000}"/>
    <cellStyle name="20% - Accent5 4 2 2 2 3 2 3" xfId="20536" xr:uid="{00000000-0005-0000-0000-0000E8290000}"/>
    <cellStyle name="20% - Accent5 4 2 2 2 3 3" xfId="29652" xr:uid="{00000000-0005-0000-0000-0000E9290000}"/>
    <cellStyle name="20% - Accent5 4 2 2 2 3 3 2" xfId="20535" xr:uid="{00000000-0005-0000-0000-0000EA290000}"/>
    <cellStyle name="20% - Accent5 4 2 2 2 3 4" xfId="18570" xr:uid="{00000000-0005-0000-0000-0000EB290000}"/>
    <cellStyle name="20% - Accent5 4 2 2 2 4" xfId="23359" xr:uid="{00000000-0005-0000-0000-0000EC290000}"/>
    <cellStyle name="20% - Accent5 4 2 2 2 4 2" xfId="22458" xr:uid="{00000000-0005-0000-0000-0000ED290000}"/>
    <cellStyle name="20% - Accent5 4 2 2 2 4 2 2" xfId="20533" xr:uid="{00000000-0005-0000-0000-0000EE290000}"/>
    <cellStyle name="20% - Accent5 4 2 2 2 4 3" xfId="20531" xr:uid="{00000000-0005-0000-0000-0000EF290000}"/>
    <cellStyle name="20% - Accent5 4 2 2 2 5" xfId="22455" xr:uid="{00000000-0005-0000-0000-0000F0290000}"/>
    <cellStyle name="20% - Accent5 4 2 2 2 5 2" xfId="31548" xr:uid="{00000000-0005-0000-0000-0000F1290000}"/>
    <cellStyle name="20% - Accent5 4 2 2 2 6" xfId="23826" xr:uid="{00000000-0005-0000-0000-0000F2290000}"/>
    <cellStyle name="20% - Accent5 4 2 2 3" xfId="32125" xr:uid="{00000000-0005-0000-0000-0000F3290000}"/>
    <cellStyle name="20% - Accent5 4 2 2 3 2" xfId="25552" xr:uid="{00000000-0005-0000-0000-0000F4290000}"/>
    <cellStyle name="20% - Accent5 4 2 2 3 2 2" xfId="22320" xr:uid="{00000000-0005-0000-0000-0000F5290000}"/>
    <cellStyle name="20% - Accent5 4 2 2 3 2 2 2" xfId="23584" xr:uid="{00000000-0005-0000-0000-0000F6290000}"/>
    <cellStyle name="20% - Accent5 4 2 2 3 2 2 2 2" xfId="20530" xr:uid="{00000000-0005-0000-0000-0000F7290000}"/>
    <cellStyle name="20% - Accent5 4 2 2 3 2 2 3" xfId="23574" xr:uid="{00000000-0005-0000-0000-0000F8290000}"/>
    <cellStyle name="20% - Accent5 4 2 2 3 2 3" xfId="22306" xr:uid="{00000000-0005-0000-0000-0000F9290000}"/>
    <cellStyle name="20% - Accent5 4 2 2 3 2 3 2" xfId="20396" xr:uid="{00000000-0005-0000-0000-0000FA290000}"/>
    <cellStyle name="20% - Accent5 4 2 2 3 2 4" xfId="18564" xr:uid="{00000000-0005-0000-0000-0000FB290000}"/>
    <cellStyle name="20% - Accent5 4 2 2 3 3" xfId="25543" xr:uid="{00000000-0005-0000-0000-0000FC290000}"/>
    <cellStyle name="20% - Accent5 4 2 2 3 3 2" xfId="22298" xr:uid="{00000000-0005-0000-0000-0000FD290000}"/>
    <cellStyle name="20% - Accent5 4 2 2 3 3 2 2" xfId="23522" xr:uid="{00000000-0005-0000-0000-0000FE290000}"/>
    <cellStyle name="20% - Accent5 4 2 2 3 3 3" xfId="20529" xr:uid="{00000000-0005-0000-0000-0000FF290000}"/>
    <cellStyle name="20% - Accent5 4 2 2 3 4" xfId="22291" xr:uid="{00000000-0005-0000-0000-0000002A0000}"/>
    <cellStyle name="20% - Accent5 4 2 2 3 4 2" xfId="20519" xr:uid="{00000000-0005-0000-0000-0000012A0000}"/>
    <cellStyle name="20% - Accent5 4 2 2 3 5" xfId="20636" xr:uid="{00000000-0005-0000-0000-0000022A0000}"/>
    <cellStyle name="20% - Accent5 4 2 2 4" xfId="33182" xr:uid="{00000000-0005-0000-0000-0000032A0000}"/>
    <cellStyle name="20% - Accent5 4 2 2 4 2" xfId="25526" xr:uid="{00000000-0005-0000-0000-0000042A0000}"/>
    <cellStyle name="20% - Accent5 4 2 2 4 2 2" xfId="22243" xr:uid="{00000000-0005-0000-0000-0000052A0000}"/>
    <cellStyle name="20% - Accent5 4 2 2 4 2 2 2" xfId="23368" xr:uid="{00000000-0005-0000-0000-0000062A0000}"/>
    <cellStyle name="20% - Accent5 4 2 2 4 2 3" xfId="20511" xr:uid="{00000000-0005-0000-0000-0000072A0000}"/>
    <cellStyle name="20% - Accent5 4 2 2 4 3" xfId="10354" xr:uid="{00000000-0005-0000-0000-0000082A0000}"/>
    <cellStyle name="20% - Accent5 4 2 2 4 3 2" xfId="20505" xr:uid="{00000000-0005-0000-0000-0000092A0000}"/>
    <cellStyle name="20% - Accent5 4 2 2 4 4" xfId="20501" xr:uid="{00000000-0005-0000-0000-00000A2A0000}"/>
    <cellStyle name="20% - Accent5 4 2 2 5" xfId="22037" xr:uid="{00000000-0005-0000-0000-00000B2A0000}"/>
    <cellStyle name="20% - Accent5 4 2 2 5 2" xfId="10350" xr:uid="{00000000-0005-0000-0000-00000C2A0000}"/>
    <cellStyle name="20% - Accent5 4 2 2 5 2 2" xfId="20500" xr:uid="{00000000-0005-0000-0000-00000D2A0000}"/>
    <cellStyle name="20% - Accent5 4 2 2 5 3" xfId="20497" xr:uid="{00000000-0005-0000-0000-00000E2A0000}"/>
    <cellStyle name="20% - Accent5 4 2 2 6" xfId="20488" xr:uid="{00000000-0005-0000-0000-00000F2A0000}"/>
    <cellStyle name="20% - Accent5 4 2 2 6 2" xfId="20484" xr:uid="{00000000-0005-0000-0000-0000102A0000}"/>
    <cellStyle name="20% - Accent5 4 2 2 7" xfId="20480" xr:uid="{00000000-0005-0000-0000-0000112A0000}"/>
    <cellStyle name="20% - Accent5 4 2 3" xfId="20477" xr:uid="{00000000-0005-0000-0000-0000122A0000}"/>
    <cellStyle name="20% - Accent5 4 2 3 2" xfId="24867" xr:uid="{00000000-0005-0000-0000-0000132A0000}"/>
    <cellStyle name="20% - Accent5 4 2 3 2 2" xfId="22706" xr:uid="{00000000-0005-0000-0000-0000142A0000}"/>
    <cellStyle name="20% - Accent5 4 2 3 2 2 2" xfId="34073" xr:uid="{00000000-0005-0000-0000-0000152A0000}"/>
    <cellStyle name="20% - Accent5 4 2 3 2 2 2 2" xfId="20254" xr:uid="{00000000-0005-0000-0000-0000162A0000}"/>
    <cellStyle name="20% - Accent5 4 2 3 2 2 2 2 2" xfId="34015" xr:uid="{00000000-0005-0000-0000-0000172A0000}"/>
    <cellStyle name="20% - Accent5 4 2 3 2 2 2 3" xfId="29934" xr:uid="{00000000-0005-0000-0000-0000182A0000}"/>
    <cellStyle name="20% - Accent5 4 2 3 2 2 3" xfId="34121" xr:uid="{00000000-0005-0000-0000-0000192A0000}"/>
    <cellStyle name="20% - Accent5 4 2 3 2 2 3 2" xfId="18133" xr:uid="{00000000-0005-0000-0000-00001A2A0000}"/>
    <cellStyle name="20% - Accent5 4 2 3 2 2 4" xfId="18544" xr:uid="{00000000-0005-0000-0000-00001B2A0000}"/>
    <cellStyle name="20% - Accent5 4 2 3 2 3" xfId="22724" xr:uid="{00000000-0005-0000-0000-00001C2A0000}"/>
    <cellStyle name="20% - Accent5 4 2 3 2 3 2" xfId="34066" xr:uid="{00000000-0005-0000-0000-00001D2A0000}"/>
    <cellStyle name="20% - Accent5 4 2 3 2 3 2 2" xfId="32085" xr:uid="{00000000-0005-0000-0000-00001E2A0000}"/>
    <cellStyle name="20% - Accent5 4 2 3 2 3 3" xfId="34227" xr:uid="{00000000-0005-0000-0000-00001F2A0000}"/>
    <cellStyle name="20% - Accent5 4 2 3 2 4" xfId="31563" xr:uid="{00000000-0005-0000-0000-0000202A0000}"/>
    <cellStyle name="20% - Accent5 4 2 3 2 4 2" xfId="34055" xr:uid="{00000000-0005-0000-0000-0000212A0000}"/>
    <cellStyle name="20% - Accent5 4 2 3 2 5" xfId="28963" xr:uid="{00000000-0005-0000-0000-0000222A0000}"/>
    <cellStyle name="20% - Accent5 4 2 3 3" xfId="24860" xr:uid="{00000000-0005-0000-0000-0000232A0000}"/>
    <cellStyle name="20% - Accent5 4 2 3 3 2" xfId="32096" xr:uid="{00000000-0005-0000-0000-0000242A0000}"/>
    <cellStyle name="20% - Accent5 4 2 3 3 2 2" xfId="28344" xr:uid="{00000000-0005-0000-0000-0000252A0000}"/>
    <cellStyle name="20% - Accent5 4 2 3 3 2 2 2" xfId="20375" xr:uid="{00000000-0005-0000-0000-0000262A0000}"/>
    <cellStyle name="20% - Accent5 4 2 3 3 2 3" xfId="28327" xr:uid="{00000000-0005-0000-0000-0000272A0000}"/>
    <cellStyle name="20% - Accent5 4 2 3 3 3" xfId="29113" xr:uid="{00000000-0005-0000-0000-0000282A0000}"/>
    <cellStyle name="20% - Accent5 4 2 3 3 3 2" xfId="25843" xr:uid="{00000000-0005-0000-0000-0000292A0000}"/>
    <cellStyle name="20% - Accent5 4 2 3 3 4" xfId="33721" xr:uid="{00000000-0005-0000-0000-00002A2A0000}"/>
    <cellStyle name="20% - Accent5 4 2 3 4" xfId="32089" xr:uid="{00000000-0005-0000-0000-00002B2A0000}"/>
    <cellStyle name="20% - Accent5 4 2 3 4 2" xfId="10340" xr:uid="{00000000-0005-0000-0000-00002C2A0000}"/>
    <cellStyle name="20% - Accent5 4 2 3 4 2 2" xfId="28302" xr:uid="{00000000-0005-0000-0000-00002D2A0000}"/>
    <cellStyle name="20% - Accent5 4 2 3 4 3" xfId="31275" xr:uid="{00000000-0005-0000-0000-00002E2A0000}"/>
    <cellStyle name="20% - Accent5 4 2 3 5" xfId="27267" xr:uid="{00000000-0005-0000-0000-00002F2A0000}"/>
    <cellStyle name="20% - Accent5 4 2 3 5 2" xfId="28817" xr:uid="{00000000-0005-0000-0000-0000302A0000}"/>
    <cellStyle name="20% - Accent5 4 2 3 6" xfId="25927" xr:uid="{00000000-0005-0000-0000-0000312A0000}"/>
    <cellStyle name="20% - Accent5 4 2 4" xfId="20475" xr:uid="{00000000-0005-0000-0000-0000322A0000}"/>
    <cellStyle name="20% - Accent5 4 2 4 2" xfId="25411" xr:uid="{00000000-0005-0000-0000-0000332A0000}"/>
    <cellStyle name="20% - Accent5 4 2 4 2 2" xfId="15614" xr:uid="{00000000-0005-0000-0000-0000342A0000}"/>
    <cellStyle name="20% - Accent5 4 2 4 2 2 2" xfId="15612" xr:uid="{00000000-0005-0000-0000-0000352A0000}"/>
    <cellStyle name="20% - Accent5 4 2 4 2 2 2 2" xfId="33741" xr:uid="{00000000-0005-0000-0000-0000362A0000}"/>
    <cellStyle name="20% - Accent5 4 2 4 2 2 3" xfId="25630" xr:uid="{00000000-0005-0000-0000-0000372A0000}"/>
    <cellStyle name="20% - Accent5 4 2 4 2 3" xfId="27087" xr:uid="{00000000-0005-0000-0000-0000382A0000}"/>
    <cellStyle name="20% - Accent5 4 2 4 2 3 2" xfId="15608" xr:uid="{00000000-0005-0000-0000-0000392A0000}"/>
    <cellStyle name="20% - Accent5 4 2 4 2 4" xfId="19972" xr:uid="{00000000-0005-0000-0000-00003A2A0000}"/>
    <cellStyle name="20% - Accent5 4 2 4 3" xfId="24835" xr:uid="{00000000-0005-0000-0000-00003B2A0000}"/>
    <cellStyle name="20% - Accent5 4 2 4 3 2" xfId="15595" xr:uid="{00000000-0005-0000-0000-00003C2A0000}"/>
    <cellStyle name="20% - Accent5 4 2 4 3 2 2" xfId="15592" xr:uid="{00000000-0005-0000-0000-00003D2A0000}"/>
    <cellStyle name="20% - Accent5 4 2 4 3 3" xfId="27084" xr:uid="{00000000-0005-0000-0000-00003E2A0000}"/>
    <cellStyle name="20% - Accent5 4 2 4 4" xfId="23528" xr:uid="{00000000-0005-0000-0000-00003F2A0000}"/>
    <cellStyle name="20% - Accent5 4 2 4 4 2" xfId="28514" xr:uid="{00000000-0005-0000-0000-0000402A0000}"/>
    <cellStyle name="20% - Accent5 4 2 4 5" xfId="31110" xr:uid="{00000000-0005-0000-0000-0000412A0000}"/>
    <cellStyle name="20% - Accent5 4 2 5" xfId="22432" xr:uid="{00000000-0005-0000-0000-0000422A0000}"/>
    <cellStyle name="20% - Accent5 4 2 5 2" xfId="24106" xr:uid="{00000000-0005-0000-0000-0000432A0000}"/>
    <cellStyle name="20% - Accent5 4 2 5 2 2" xfId="13703" xr:uid="{00000000-0005-0000-0000-0000442A0000}"/>
    <cellStyle name="20% - Accent5 4 2 5 2 2 2" xfId="13699" xr:uid="{00000000-0005-0000-0000-0000452A0000}"/>
    <cellStyle name="20% - Accent5 4 2 5 2 3" xfId="25470" xr:uid="{00000000-0005-0000-0000-0000462A0000}"/>
    <cellStyle name="20% - Accent5 4 2 5 3" xfId="27235" xr:uid="{00000000-0005-0000-0000-0000472A0000}"/>
    <cellStyle name="20% - Accent5 4 2 5 3 2" xfId="13688" xr:uid="{00000000-0005-0000-0000-0000482A0000}"/>
    <cellStyle name="20% - Accent5 4 2 5 4" xfId="31098" xr:uid="{00000000-0005-0000-0000-0000492A0000}"/>
    <cellStyle name="20% - Accent5 4 2 6" xfId="21361" xr:uid="{00000000-0005-0000-0000-00004A2A0000}"/>
    <cellStyle name="20% - Accent5 4 2 6 2" xfId="27232" xr:uid="{00000000-0005-0000-0000-00004B2A0000}"/>
    <cellStyle name="20% - Accent5 4 2 6 2 2" xfId="24742" xr:uid="{00000000-0005-0000-0000-00004C2A0000}"/>
    <cellStyle name="20% - Accent5 4 2 6 3" xfId="8525" xr:uid="{00000000-0005-0000-0000-00004D2A0000}"/>
    <cellStyle name="20% - Accent5 4 2 7" xfId="19848" xr:uid="{00000000-0005-0000-0000-00004E2A0000}"/>
    <cellStyle name="20% - Accent5 4 2 7 2" xfId="8985" xr:uid="{00000000-0005-0000-0000-00004F2A0000}"/>
    <cellStyle name="20% - Accent5 4 2 8" xfId="19833" xr:uid="{00000000-0005-0000-0000-0000502A0000}"/>
    <cellStyle name="20% - Accent5 4 2 9" xfId="34570" xr:uid="{00000000-0005-0000-0000-0000512A0000}"/>
    <cellStyle name="20% - Accent5 4 3" xfId="20461" xr:uid="{00000000-0005-0000-0000-0000522A0000}"/>
    <cellStyle name="20% - Accent5 4 3 2" xfId="20453" xr:uid="{00000000-0005-0000-0000-0000532A0000}"/>
    <cellStyle name="20% - Accent5 4 3 2 2" xfId="20452" xr:uid="{00000000-0005-0000-0000-0000542A0000}"/>
    <cellStyle name="20% - Accent5 4 3 2 2 2" xfId="33248" xr:uid="{00000000-0005-0000-0000-0000552A0000}"/>
    <cellStyle name="20% - Accent5 4 3 2 2 2 2" xfId="32272" xr:uid="{00000000-0005-0000-0000-0000562A0000}"/>
    <cellStyle name="20% - Accent5 4 3 2 2 2 2 2" xfId="31431" xr:uid="{00000000-0005-0000-0000-0000572A0000}"/>
    <cellStyle name="20% - Accent5 4 3 2 2 2 2 2 2" xfId="8483" xr:uid="{00000000-0005-0000-0000-0000582A0000}"/>
    <cellStyle name="20% - Accent5 4 3 2 2 2 2 3" xfId="31416" xr:uid="{00000000-0005-0000-0000-0000592A0000}"/>
    <cellStyle name="20% - Accent5 4 3 2 2 2 3" xfId="33666" xr:uid="{00000000-0005-0000-0000-00005A2A0000}"/>
    <cellStyle name="20% - Accent5 4 3 2 2 2 3 2" xfId="26662" xr:uid="{00000000-0005-0000-0000-00005B2A0000}"/>
    <cellStyle name="20% - Accent5 4 3 2 2 2 4" xfId="18123" xr:uid="{00000000-0005-0000-0000-00005C2A0000}"/>
    <cellStyle name="20% - Accent5 4 3 2 2 3" xfId="33239" xr:uid="{00000000-0005-0000-0000-00005D2A0000}"/>
    <cellStyle name="20% - Accent5 4 3 2 2 3 2" xfId="34070" xr:uid="{00000000-0005-0000-0000-00005E2A0000}"/>
    <cellStyle name="20% - Accent5 4 3 2 2 3 2 2" xfId="20464" xr:uid="{00000000-0005-0000-0000-00005F2A0000}"/>
    <cellStyle name="20% - Accent5 4 3 2 2 3 3" xfId="20451" xr:uid="{00000000-0005-0000-0000-0000602A0000}"/>
    <cellStyle name="20% - Accent5 4 3 2 2 4" xfId="32429" xr:uid="{00000000-0005-0000-0000-0000612A0000}"/>
    <cellStyle name="20% - Accent5 4 3 2 2 4 2" xfId="20450" xr:uid="{00000000-0005-0000-0000-0000622A0000}"/>
    <cellStyle name="20% - Accent5 4 3 2 2 5" xfId="26108" xr:uid="{00000000-0005-0000-0000-0000632A0000}"/>
    <cellStyle name="20% - Accent5 4 3 2 3" xfId="31100" xr:uid="{00000000-0005-0000-0000-0000642A0000}"/>
    <cellStyle name="20% - Accent5 4 3 2 3 2" xfId="15861" xr:uid="{00000000-0005-0000-0000-0000652A0000}"/>
    <cellStyle name="20% - Accent5 4 3 2 3 2 2" xfId="28256" xr:uid="{00000000-0005-0000-0000-0000662A0000}"/>
    <cellStyle name="20% - Accent5 4 3 2 3 2 2 2" xfId="31222" xr:uid="{00000000-0005-0000-0000-0000672A0000}"/>
    <cellStyle name="20% - Accent5 4 3 2 3 2 3" xfId="20448" xr:uid="{00000000-0005-0000-0000-0000682A0000}"/>
    <cellStyle name="20% - Accent5 4 3 2 3 3" xfId="32129" xr:uid="{00000000-0005-0000-0000-0000692A0000}"/>
    <cellStyle name="20% - Accent5 4 3 2 3 3 2" xfId="20440" xr:uid="{00000000-0005-0000-0000-00006A2A0000}"/>
    <cellStyle name="20% - Accent5 4 3 2 3 4" xfId="20432" xr:uid="{00000000-0005-0000-0000-00006B2A0000}"/>
    <cellStyle name="20% - Accent5 4 3 2 4" xfId="15859" xr:uid="{00000000-0005-0000-0000-00006C2A0000}"/>
    <cellStyle name="20% - Accent5 4 3 2 4 2" xfId="10301" xr:uid="{00000000-0005-0000-0000-00006D2A0000}"/>
    <cellStyle name="20% - Accent5 4 3 2 4 2 2" xfId="20749" xr:uid="{00000000-0005-0000-0000-00006E2A0000}"/>
    <cellStyle name="20% - Accent5 4 3 2 4 3" xfId="20430" xr:uid="{00000000-0005-0000-0000-00006F2A0000}"/>
    <cellStyle name="20% - Accent5 4 3 2 5" xfId="20428" xr:uid="{00000000-0005-0000-0000-0000702A0000}"/>
    <cellStyle name="20% - Accent5 4 3 2 5 2" xfId="15857" xr:uid="{00000000-0005-0000-0000-0000712A0000}"/>
    <cellStyle name="20% - Accent5 4 3 2 6" xfId="20423" xr:uid="{00000000-0005-0000-0000-0000722A0000}"/>
    <cellStyle name="20% - Accent5 4 3 3" xfId="20418" xr:uid="{00000000-0005-0000-0000-0000732A0000}"/>
    <cellStyle name="20% - Accent5 4 3 3 2" xfId="24800" xr:uid="{00000000-0005-0000-0000-0000742A0000}"/>
    <cellStyle name="20% - Accent5 4 3 3 2 2" xfId="12984" xr:uid="{00000000-0005-0000-0000-0000752A0000}"/>
    <cellStyle name="20% - Accent5 4 3 3 2 2 2" xfId="33586" xr:uid="{00000000-0005-0000-0000-0000762A0000}"/>
    <cellStyle name="20% - Accent5 4 3 3 2 2 2 2" xfId="13380" xr:uid="{00000000-0005-0000-0000-0000772A0000}"/>
    <cellStyle name="20% - Accent5 4 3 3 2 2 3" xfId="5827" xr:uid="{00000000-0005-0000-0000-0000782A0000}"/>
    <cellStyle name="20% - Accent5 4 3 3 2 3" xfId="28983" xr:uid="{00000000-0005-0000-0000-0000792A0000}"/>
    <cellStyle name="20% - Accent5 4 3 3 2 3 2" xfId="34190" xr:uid="{00000000-0005-0000-0000-00007A2A0000}"/>
    <cellStyle name="20% - Accent5 4 3 3 2 4" xfId="33435" xr:uid="{00000000-0005-0000-0000-00007B2A0000}"/>
    <cellStyle name="20% - Accent5 4 3 3 3" xfId="24794" xr:uid="{00000000-0005-0000-0000-00007C2A0000}"/>
    <cellStyle name="20% - Accent5 4 3 3 3 2" xfId="15852" xr:uid="{00000000-0005-0000-0000-00007D2A0000}"/>
    <cellStyle name="20% - Accent5 4 3 3 3 2 2" xfId="23737" xr:uid="{00000000-0005-0000-0000-00007E2A0000}"/>
    <cellStyle name="20% - Accent5 4 3 3 3 3" xfId="33345" xr:uid="{00000000-0005-0000-0000-00007F2A0000}"/>
    <cellStyle name="20% - Accent5 4 3 3 4" xfId="15848" xr:uid="{00000000-0005-0000-0000-0000802A0000}"/>
    <cellStyle name="20% - Accent5 4 3 3 4 2" xfId="15846" xr:uid="{00000000-0005-0000-0000-0000812A0000}"/>
    <cellStyle name="20% - Accent5 4 3 3 5" xfId="25914" xr:uid="{00000000-0005-0000-0000-0000822A0000}"/>
    <cellStyle name="20% - Accent5 4 3 4" xfId="22665" xr:uid="{00000000-0005-0000-0000-0000832A0000}"/>
    <cellStyle name="20% - Accent5 4 3 4 2" xfId="24784" xr:uid="{00000000-0005-0000-0000-0000842A0000}"/>
    <cellStyle name="20% - Accent5 4 3 4 2 2" xfId="22758" xr:uid="{00000000-0005-0000-0000-0000852A0000}"/>
    <cellStyle name="20% - Accent5 4 3 4 2 2 2" xfId="33536" xr:uid="{00000000-0005-0000-0000-0000862A0000}"/>
    <cellStyle name="20% - Accent5 4 3 4 2 3" xfId="33533" xr:uid="{00000000-0005-0000-0000-0000872A0000}"/>
    <cellStyle name="20% - Accent5 4 3 4 3" xfId="15842" xr:uid="{00000000-0005-0000-0000-0000882A0000}"/>
    <cellStyle name="20% - Accent5 4 3 4 3 2" xfId="15840" xr:uid="{00000000-0005-0000-0000-0000892A0000}"/>
    <cellStyle name="20% - Accent5 4 3 4 4" xfId="15838" xr:uid="{00000000-0005-0000-0000-00008A2A0000}"/>
    <cellStyle name="20% - Accent5 4 3 5" xfId="21359" xr:uid="{00000000-0005-0000-0000-00008B2A0000}"/>
    <cellStyle name="20% - Accent5 4 3 5 2" xfId="27183" xr:uid="{00000000-0005-0000-0000-00008C2A0000}"/>
    <cellStyle name="20% - Accent5 4 3 5 2 2" xfId="31845" xr:uid="{00000000-0005-0000-0000-00008D2A0000}"/>
    <cellStyle name="20% - Accent5 4 3 5 3" xfId="26724" xr:uid="{00000000-0005-0000-0000-00008E2A0000}"/>
    <cellStyle name="20% - Accent5 4 3 6" xfId="20417" xr:uid="{00000000-0005-0000-0000-00008F2A0000}"/>
    <cellStyle name="20% - Accent5 4 3 6 2" xfId="33476" xr:uid="{00000000-0005-0000-0000-0000902A0000}"/>
    <cellStyle name="20% - Accent5 4 3 7" xfId="19812" xr:uid="{00000000-0005-0000-0000-0000912A0000}"/>
    <cellStyle name="20% - Accent5 4 3 8" xfId="34791" xr:uid="{00000000-0005-0000-0000-0000922A0000}"/>
    <cellStyle name="20% - Accent5 4 4" xfId="15793" xr:uid="{00000000-0005-0000-0000-0000932A0000}"/>
    <cellStyle name="20% - Accent5 4 4 2" xfId="8893" xr:uid="{00000000-0005-0000-0000-0000942A0000}"/>
    <cellStyle name="20% - Accent5 4 4 2 2" xfId="20409" xr:uid="{00000000-0005-0000-0000-0000952A0000}"/>
    <cellStyle name="20% - Accent5 4 4 2 2 2" xfId="26006" xr:uid="{00000000-0005-0000-0000-0000962A0000}"/>
    <cellStyle name="20% - Accent5 4 4 2 2 2 2" xfId="19662" xr:uid="{00000000-0005-0000-0000-0000972A0000}"/>
    <cellStyle name="20% - Accent5 4 4 2 2 2 2 2" xfId="19256" xr:uid="{00000000-0005-0000-0000-0000982A0000}"/>
    <cellStyle name="20% - Accent5 4 4 2 2 2 3" xfId="19642" xr:uid="{00000000-0005-0000-0000-0000992A0000}"/>
    <cellStyle name="20% - Accent5 4 4 2 2 3" xfId="26001" xr:uid="{00000000-0005-0000-0000-00009A2A0000}"/>
    <cellStyle name="20% - Accent5 4 4 2 2 3 2" xfId="28644" xr:uid="{00000000-0005-0000-0000-00009B2A0000}"/>
    <cellStyle name="20% - Accent5 4 4 2 2 4" xfId="28641" xr:uid="{00000000-0005-0000-0000-00009C2A0000}"/>
    <cellStyle name="20% - Accent5 4 4 2 3" xfId="15822" xr:uid="{00000000-0005-0000-0000-00009D2A0000}"/>
    <cellStyle name="20% - Accent5 4 4 2 3 2" xfId="15818" xr:uid="{00000000-0005-0000-0000-00009E2A0000}"/>
    <cellStyle name="20% - Accent5 4 4 2 3 2 2" xfId="19533" xr:uid="{00000000-0005-0000-0000-00009F2A0000}"/>
    <cellStyle name="20% - Accent5 4 4 2 3 3" xfId="28505" xr:uid="{00000000-0005-0000-0000-0000A02A0000}"/>
    <cellStyle name="20% - Accent5 4 4 2 4" xfId="9913" xr:uid="{00000000-0005-0000-0000-0000A12A0000}"/>
    <cellStyle name="20% - Accent5 4 4 2 4 2" xfId="15815" xr:uid="{00000000-0005-0000-0000-0000A22A0000}"/>
    <cellStyle name="20% - Accent5 4 4 2 5" xfId="20408" xr:uid="{00000000-0005-0000-0000-0000A32A0000}"/>
    <cellStyle name="20% - Accent5 4 4 3" xfId="20404" xr:uid="{00000000-0005-0000-0000-0000A42A0000}"/>
    <cellStyle name="20% - Accent5 4 4 3 2" xfId="24765" xr:uid="{00000000-0005-0000-0000-0000A52A0000}"/>
    <cellStyle name="20% - Accent5 4 4 3 2 2" xfId="25974" xr:uid="{00000000-0005-0000-0000-0000A62A0000}"/>
    <cellStyle name="20% - Accent5 4 4 3 2 2 2" xfId="19291" xr:uid="{00000000-0005-0000-0000-0000A72A0000}"/>
    <cellStyle name="20% - Accent5 4 4 3 2 3" xfId="33031" xr:uid="{00000000-0005-0000-0000-0000A82A0000}"/>
    <cellStyle name="20% - Accent5 4 4 3 3" xfId="15810" xr:uid="{00000000-0005-0000-0000-0000A92A0000}"/>
    <cellStyle name="20% - Accent5 4 4 3 3 2" xfId="15806" xr:uid="{00000000-0005-0000-0000-0000AA2A0000}"/>
    <cellStyle name="20% - Accent5 4 4 3 4" xfId="15804" xr:uid="{00000000-0005-0000-0000-0000AB2A0000}"/>
    <cellStyle name="20% - Accent5 4 4 4" xfId="20402" xr:uid="{00000000-0005-0000-0000-0000AC2A0000}"/>
    <cellStyle name="20% - Accent5 4 4 4 2" xfId="27157" xr:uid="{00000000-0005-0000-0000-0000AD2A0000}"/>
    <cellStyle name="20% - Accent5 4 4 4 2 2" xfId="32689" xr:uid="{00000000-0005-0000-0000-0000AE2A0000}"/>
    <cellStyle name="20% - Accent5 4 4 4 3" xfId="15800" xr:uid="{00000000-0005-0000-0000-0000AF2A0000}"/>
    <cellStyle name="20% - Accent5 4 4 5" xfId="20400" xr:uid="{00000000-0005-0000-0000-0000B02A0000}"/>
    <cellStyle name="20% - Accent5 4 4 5 2" xfId="31465" xr:uid="{00000000-0005-0000-0000-0000B12A0000}"/>
    <cellStyle name="20% - Accent5 4 4 6" xfId="6460" xr:uid="{00000000-0005-0000-0000-0000B22A0000}"/>
    <cellStyle name="20% - Accent5 4 4 7" xfId="34991" xr:uid="{00000000-0005-0000-0000-0000B32A0000}"/>
    <cellStyle name="20% - Accent5 4 5" xfId="22692" xr:uid="{00000000-0005-0000-0000-0000B42A0000}"/>
    <cellStyle name="20% - Accent5 4 5 2" xfId="34103" xr:uid="{00000000-0005-0000-0000-0000B52A0000}"/>
    <cellStyle name="20% - Accent5 4 5 2 2" xfId="20397" xr:uid="{00000000-0005-0000-0000-0000B62A0000}"/>
    <cellStyle name="20% - Accent5 4 5 2 2 2" xfId="19137" xr:uid="{00000000-0005-0000-0000-0000B72A0000}"/>
    <cellStyle name="20% - Accent5 4 5 2 2 2 2" xfId="18588" xr:uid="{00000000-0005-0000-0000-0000B82A0000}"/>
    <cellStyle name="20% - Accent5 4 5 2 2 3" xfId="25935" xr:uid="{00000000-0005-0000-0000-0000B92A0000}"/>
    <cellStyle name="20% - Accent5 4 5 2 3" xfId="15783" xr:uid="{00000000-0005-0000-0000-0000BA2A0000}"/>
    <cellStyle name="20% - Accent5 4 5 2 3 2" xfId="15780" xr:uid="{00000000-0005-0000-0000-0000BB2A0000}"/>
    <cellStyle name="20% - Accent5 4 5 2 4" xfId="15778" xr:uid="{00000000-0005-0000-0000-0000BC2A0000}"/>
    <cellStyle name="20% - Accent5 4 5 3" xfId="30555" xr:uid="{00000000-0005-0000-0000-0000BD2A0000}"/>
    <cellStyle name="20% - Accent5 4 5 3 2" xfId="24227" xr:uid="{00000000-0005-0000-0000-0000BE2A0000}"/>
    <cellStyle name="20% - Accent5 4 5 3 2 2" xfId="24337" xr:uid="{00000000-0005-0000-0000-0000BF2A0000}"/>
    <cellStyle name="20% - Accent5 4 5 3 3" xfId="31013" xr:uid="{00000000-0005-0000-0000-0000C02A0000}"/>
    <cellStyle name="20% - Accent5 4 5 4" xfId="33624" xr:uid="{00000000-0005-0000-0000-0000C12A0000}"/>
    <cellStyle name="20% - Accent5 4 5 4 2" xfId="30851" xr:uid="{00000000-0005-0000-0000-0000C22A0000}"/>
    <cellStyle name="20% - Accent5 4 5 5" xfId="33762" xr:uid="{00000000-0005-0000-0000-0000C32A0000}"/>
    <cellStyle name="20% - Accent5 4 5 6" xfId="35196" xr:uid="{00000000-0005-0000-0000-0000C42A0000}"/>
    <cellStyle name="20% - Accent5 4 6" xfId="34150" xr:uid="{00000000-0005-0000-0000-0000C52A0000}"/>
    <cellStyle name="20% - Accent5 4 6 2" xfId="21529" xr:uid="{00000000-0005-0000-0000-0000C62A0000}"/>
    <cellStyle name="20% - Accent5 4 6 2 2" xfId="20393" xr:uid="{00000000-0005-0000-0000-0000C72A0000}"/>
    <cellStyle name="20% - Accent5 4 6 2 2 2" xfId="32501" xr:uid="{00000000-0005-0000-0000-0000C82A0000}"/>
    <cellStyle name="20% - Accent5 4 6 2 3" xfId="15760" xr:uid="{00000000-0005-0000-0000-0000C92A0000}"/>
    <cellStyle name="20% - Accent5 4 6 3" xfId="29619" xr:uid="{00000000-0005-0000-0000-0000CA2A0000}"/>
    <cellStyle name="20% - Accent5 4 6 3 2" xfId="32909" xr:uid="{00000000-0005-0000-0000-0000CB2A0000}"/>
    <cellStyle name="20% - Accent5 4 6 4" xfId="34005" xr:uid="{00000000-0005-0000-0000-0000CC2A0000}"/>
    <cellStyle name="20% - Accent5 4 6 5" xfId="35425" xr:uid="{00000000-0005-0000-0000-0000CD2A0000}"/>
    <cellStyle name="20% - Accent5 4 7" xfId="31910" xr:uid="{00000000-0005-0000-0000-0000CE2A0000}"/>
    <cellStyle name="20% - Accent5 4 7 2" xfId="32359" xr:uid="{00000000-0005-0000-0000-0000CF2A0000}"/>
    <cellStyle name="20% - Accent5 4 7 2 2" xfId="20390" xr:uid="{00000000-0005-0000-0000-0000D02A0000}"/>
    <cellStyle name="20% - Accent5 4 7 3" xfId="32349" xr:uid="{00000000-0005-0000-0000-0000D12A0000}"/>
    <cellStyle name="20% - Accent5 4 7 4" xfId="36297" xr:uid="{00000000-0005-0000-0000-0000D22A0000}"/>
    <cellStyle name="20% - Accent5 4 8" xfId="31901" xr:uid="{00000000-0005-0000-0000-0000D32A0000}"/>
    <cellStyle name="20% - Accent5 4 8 2" xfId="31357" xr:uid="{00000000-0005-0000-0000-0000D42A0000}"/>
    <cellStyle name="20% - Accent5 4 8 3" xfId="36583" xr:uid="{00000000-0005-0000-0000-0000D52A0000}"/>
    <cellStyle name="20% - Accent5 4 9" xfId="24123" xr:uid="{00000000-0005-0000-0000-0000D62A0000}"/>
    <cellStyle name="20% - Accent5 4 9 2" xfId="37468" xr:uid="{00000000-0005-0000-0000-0000D72A0000}"/>
    <cellStyle name="20% - Accent5 40" xfId="36103" xr:uid="{00000000-0005-0000-0000-0000D82A0000}"/>
    <cellStyle name="20% - Accent5 40 2" xfId="37272" xr:uid="{00000000-0005-0000-0000-0000D92A0000}"/>
    <cellStyle name="20% - Accent5 40 3" xfId="38170" xr:uid="{00000000-0005-0000-0000-0000DA2A0000}"/>
    <cellStyle name="20% - Accent5 41" xfId="36123" xr:uid="{00000000-0005-0000-0000-0000DB2A0000}"/>
    <cellStyle name="20% - Accent5 41 2" xfId="37292" xr:uid="{00000000-0005-0000-0000-0000DC2A0000}"/>
    <cellStyle name="20% - Accent5 41 3" xfId="38190" xr:uid="{00000000-0005-0000-0000-0000DD2A0000}"/>
    <cellStyle name="20% - Accent5 42" xfId="36143" xr:uid="{00000000-0005-0000-0000-0000DE2A0000}"/>
    <cellStyle name="20% - Accent5 42 2" xfId="37312" xr:uid="{00000000-0005-0000-0000-0000DF2A0000}"/>
    <cellStyle name="20% - Accent5 42 3" xfId="38210" xr:uid="{00000000-0005-0000-0000-0000E02A0000}"/>
    <cellStyle name="20% - Accent5 43" xfId="36163" xr:uid="{00000000-0005-0000-0000-0000E12A0000}"/>
    <cellStyle name="20% - Accent5 43 2" xfId="37332" xr:uid="{00000000-0005-0000-0000-0000E22A0000}"/>
    <cellStyle name="20% - Accent5 43 3" xfId="38230" xr:uid="{00000000-0005-0000-0000-0000E32A0000}"/>
    <cellStyle name="20% - Accent5 44" xfId="36183" xr:uid="{00000000-0005-0000-0000-0000E42A0000}"/>
    <cellStyle name="20% - Accent5 44 2" xfId="37352" xr:uid="{00000000-0005-0000-0000-0000E52A0000}"/>
    <cellStyle name="20% - Accent5 44 3" xfId="38250" xr:uid="{00000000-0005-0000-0000-0000E62A0000}"/>
    <cellStyle name="20% - Accent5 45" xfId="36203" xr:uid="{00000000-0005-0000-0000-0000E72A0000}"/>
    <cellStyle name="20% - Accent5 45 2" xfId="37372" xr:uid="{00000000-0005-0000-0000-0000E82A0000}"/>
    <cellStyle name="20% - Accent5 45 3" xfId="38270" xr:uid="{00000000-0005-0000-0000-0000E92A0000}"/>
    <cellStyle name="20% - Accent5 46" xfId="36223" xr:uid="{00000000-0005-0000-0000-0000EA2A0000}"/>
    <cellStyle name="20% - Accent5 46 2" xfId="37390" xr:uid="{00000000-0005-0000-0000-0000EB2A0000}"/>
    <cellStyle name="20% - Accent5 46 3" xfId="38290" xr:uid="{00000000-0005-0000-0000-0000EC2A0000}"/>
    <cellStyle name="20% - Accent5 47" xfId="36524" xr:uid="{00000000-0005-0000-0000-0000ED2A0000}"/>
    <cellStyle name="20% - Accent5 48" xfId="37409" xr:uid="{00000000-0005-0000-0000-0000EE2A0000}"/>
    <cellStyle name="20% - Accent5 5" xfId="271" xr:uid="{00000000-0005-0000-0000-0000EF2A0000}"/>
    <cellStyle name="20% - Accent5 5 10" xfId="19208" xr:uid="{00000000-0005-0000-0000-0000F02A0000}"/>
    <cellStyle name="20% - Accent5 5 2" xfId="20388" xr:uid="{00000000-0005-0000-0000-0000F12A0000}"/>
    <cellStyle name="20% - Accent5 5 2 2" xfId="24100" xr:uid="{00000000-0005-0000-0000-0000F22A0000}"/>
    <cellStyle name="20% - Accent5 5 2 2 2" xfId="20384" xr:uid="{00000000-0005-0000-0000-0000F32A0000}"/>
    <cellStyle name="20% - Accent5 5 2 2 2 2" xfId="10164" xr:uid="{00000000-0005-0000-0000-0000F42A0000}"/>
    <cellStyle name="20% - Accent5 5 2 2 2 2 2" xfId="20382" xr:uid="{00000000-0005-0000-0000-0000F52A0000}"/>
    <cellStyle name="20% - Accent5 5 2 2 2 2 2 2" xfId="20380" xr:uid="{00000000-0005-0000-0000-0000F62A0000}"/>
    <cellStyle name="20% - Accent5 5 2 2 2 2 2 2 2" xfId="20374" xr:uid="{00000000-0005-0000-0000-0000F72A0000}"/>
    <cellStyle name="20% - Accent5 5 2 2 2 2 2 3" xfId="20372" xr:uid="{00000000-0005-0000-0000-0000F82A0000}"/>
    <cellStyle name="20% - Accent5 5 2 2 2 2 3" xfId="20365" xr:uid="{00000000-0005-0000-0000-0000F92A0000}"/>
    <cellStyle name="20% - Accent5 5 2 2 2 2 3 2" xfId="12796" xr:uid="{00000000-0005-0000-0000-0000FA2A0000}"/>
    <cellStyle name="20% - Accent5 5 2 2 2 2 4" xfId="18335" xr:uid="{00000000-0005-0000-0000-0000FB2A0000}"/>
    <cellStyle name="20% - Accent5 5 2 2 2 3" xfId="23283" xr:uid="{00000000-0005-0000-0000-0000FC2A0000}"/>
    <cellStyle name="20% - Accent5 5 2 2 2 3 2" xfId="20361" xr:uid="{00000000-0005-0000-0000-0000FD2A0000}"/>
    <cellStyle name="20% - Accent5 5 2 2 2 3 2 2" xfId="20360" xr:uid="{00000000-0005-0000-0000-0000FE2A0000}"/>
    <cellStyle name="20% - Accent5 5 2 2 2 3 3" xfId="20356" xr:uid="{00000000-0005-0000-0000-0000FF2A0000}"/>
    <cellStyle name="20% - Accent5 5 2 2 2 4" xfId="6022" xr:uid="{00000000-0005-0000-0000-0000002B0000}"/>
    <cellStyle name="20% - Accent5 5 2 2 2 4 2" xfId="20355" xr:uid="{00000000-0005-0000-0000-0000012B0000}"/>
    <cellStyle name="20% - Accent5 5 2 2 2 5" xfId="20104" xr:uid="{00000000-0005-0000-0000-0000022B0000}"/>
    <cellStyle name="20% - Accent5 5 2 2 3" xfId="34384" xr:uid="{00000000-0005-0000-0000-0000032B0000}"/>
    <cellStyle name="20% - Accent5 5 2 2 3 2" xfId="25234" xr:uid="{00000000-0005-0000-0000-0000042B0000}"/>
    <cellStyle name="20% - Accent5 5 2 2 3 2 2" xfId="17368" xr:uid="{00000000-0005-0000-0000-0000052B0000}"/>
    <cellStyle name="20% - Accent5 5 2 2 3 2 2 2" xfId="20996" xr:uid="{00000000-0005-0000-0000-0000062B0000}"/>
    <cellStyle name="20% - Accent5 5 2 2 3 2 3" xfId="20349" xr:uid="{00000000-0005-0000-0000-0000072B0000}"/>
    <cellStyle name="20% - Accent5 5 2 2 3 3" xfId="20345" xr:uid="{00000000-0005-0000-0000-0000082B0000}"/>
    <cellStyle name="20% - Accent5 5 2 2 3 3 2" xfId="20344" xr:uid="{00000000-0005-0000-0000-0000092B0000}"/>
    <cellStyle name="20% - Accent5 5 2 2 3 4" xfId="20338" xr:uid="{00000000-0005-0000-0000-00000A2B0000}"/>
    <cellStyle name="20% - Accent5 5 2 2 4" xfId="32064" xr:uid="{00000000-0005-0000-0000-00000B2B0000}"/>
    <cellStyle name="20% - Accent5 5 2 2 4 2" xfId="17170" xr:uid="{00000000-0005-0000-0000-00000C2B0000}"/>
    <cellStyle name="20% - Accent5 5 2 2 4 2 2" xfId="28083" xr:uid="{00000000-0005-0000-0000-00000D2B0000}"/>
    <cellStyle name="20% - Accent5 5 2 2 4 3" xfId="20337" xr:uid="{00000000-0005-0000-0000-00000E2B0000}"/>
    <cellStyle name="20% - Accent5 5 2 2 5" xfId="20333" xr:uid="{00000000-0005-0000-0000-00000F2B0000}"/>
    <cellStyle name="20% - Accent5 5 2 2 5 2" xfId="20330" xr:uid="{00000000-0005-0000-0000-0000102B0000}"/>
    <cellStyle name="20% - Accent5 5 2 2 6" xfId="20322" xr:uid="{00000000-0005-0000-0000-0000112B0000}"/>
    <cellStyle name="20% - Accent5 5 2 3" xfId="20319" xr:uid="{00000000-0005-0000-0000-0000122B0000}"/>
    <cellStyle name="20% - Accent5 5 2 3 2" xfId="24622" xr:uid="{00000000-0005-0000-0000-0000132B0000}"/>
    <cellStyle name="20% - Accent5 5 2 3 2 2" xfId="27951" xr:uid="{00000000-0005-0000-0000-0000142B0000}"/>
    <cellStyle name="20% - Accent5 5 2 3 2 2 2" xfId="15441" xr:uid="{00000000-0005-0000-0000-0000152B0000}"/>
    <cellStyle name="20% - Accent5 5 2 3 2 2 2 2" xfId="31186" xr:uid="{00000000-0005-0000-0000-0000162B0000}"/>
    <cellStyle name="20% - Accent5 5 2 3 2 2 3" xfId="32597" xr:uid="{00000000-0005-0000-0000-0000172B0000}"/>
    <cellStyle name="20% - Accent5 5 2 3 2 3" xfId="24981" xr:uid="{00000000-0005-0000-0000-0000182B0000}"/>
    <cellStyle name="20% - Accent5 5 2 3 2 3 2" xfId="32592" xr:uid="{00000000-0005-0000-0000-0000192B0000}"/>
    <cellStyle name="20% - Accent5 5 2 3 2 4" xfId="32587" xr:uid="{00000000-0005-0000-0000-00001A2B0000}"/>
    <cellStyle name="20% - Accent5 5 2 3 3" xfId="32051" xr:uid="{00000000-0005-0000-0000-00001B2B0000}"/>
    <cellStyle name="20% - Accent5 5 2 3 3 2" xfId="25080" xr:uid="{00000000-0005-0000-0000-00001C2B0000}"/>
    <cellStyle name="20% - Accent5 5 2 3 3 2 2" xfId="28045" xr:uid="{00000000-0005-0000-0000-00001D2B0000}"/>
    <cellStyle name="20% - Accent5 5 2 3 3 3" xfId="31807" xr:uid="{00000000-0005-0000-0000-00001E2B0000}"/>
    <cellStyle name="20% - Accent5 5 2 3 4" xfId="31064" xr:uid="{00000000-0005-0000-0000-00001F2B0000}"/>
    <cellStyle name="20% - Accent5 5 2 3 4 2" xfId="28805" xr:uid="{00000000-0005-0000-0000-0000202B0000}"/>
    <cellStyle name="20% - Accent5 5 2 3 5" xfId="25889" xr:uid="{00000000-0005-0000-0000-0000212B0000}"/>
    <cellStyle name="20% - Accent5 5 2 4" xfId="20318" xr:uid="{00000000-0005-0000-0000-0000222B0000}"/>
    <cellStyle name="20% - Accent5 5 2 4 2" xfId="24600" xr:uid="{00000000-0005-0000-0000-0000232B0000}"/>
    <cellStyle name="20% - Accent5 5 2 4 2 2" xfId="30810" xr:uid="{00000000-0005-0000-0000-0000242B0000}"/>
    <cellStyle name="20% - Accent5 5 2 4 2 2 2" xfId="31369" xr:uid="{00000000-0005-0000-0000-0000252B0000}"/>
    <cellStyle name="20% - Accent5 5 2 4 2 3" xfId="29483" xr:uid="{00000000-0005-0000-0000-0000262B0000}"/>
    <cellStyle name="20% - Accent5 5 2 4 3" xfId="33653" xr:uid="{00000000-0005-0000-0000-0000272B0000}"/>
    <cellStyle name="20% - Accent5 5 2 4 3 2" xfId="18832" xr:uid="{00000000-0005-0000-0000-0000282B0000}"/>
    <cellStyle name="20% - Accent5 5 2 4 4" xfId="31050" xr:uid="{00000000-0005-0000-0000-0000292B0000}"/>
    <cellStyle name="20% - Accent5 5 2 5" xfId="16557" xr:uid="{00000000-0005-0000-0000-00002A2B0000}"/>
    <cellStyle name="20% - Accent5 5 2 5 2" xfId="31538" xr:uid="{00000000-0005-0000-0000-00002B2B0000}"/>
    <cellStyle name="20% - Accent5 5 2 5 2 2" xfId="32470" xr:uid="{00000000-0005-0000-0000-00002C2B0000}"/>
    <cellStyle name="20% - Accent5 5 2 5 3" xfId="32465" xr:uid="{00000000-0005-0000-0000-00002D2B0000}"/>
    <cellStyle name="20% - Accent5 5 2 6" xfId="20313" xr:uid="{00000000-0005-0000-0000-00002E2B0000}"/>
    <cellStyle name="20% - Accent5 5 2 6 2" xfId="32445" xr:uid="{00000000-0005-0000-0000-00002F2B0000}"/>
    <cellStyle name="20% - Accent5 5 2 7" xfId="20308" xr:uid="{00000000-0005-0000-0000-0000302B0000}"/>
    <cellStyle name="20% - Accent5 5 2 8" xfId="34808" xr:uid="{00000000-0005-0000-0000-0000312B0000}"/>
    <cellStyle name="20% - Accent5 5 3" xfId="10262" xr:uid="{00000000-0005-0000-0000-0000322B0000}"/>
    <cellStyle name="20% - Accent5 5 3 2" xfId="20301" xr:uid="{00000000-0005-0000-0000-0000332B0000}"/>
    <cellStyle name="20% - Accent5 5 3 2 2" xfId="20298" xr:uid="{00000000-0005-0000-0000-0000342B0000}"/>
    <cellStyle name="20% - Accent5 5 3 2 2 2" xfId="32357" xr:uid="{00000000-0005-0000-0000-0000352B0000}"/>
    <cellStyle name="20% - Accent5 5 3 2 2 2 2" xfId="20293" xr:uid="{00000000-0005-0000-0000-0000362B0000}"/>
    <cellStyle name="20% - Accent5 5 3 2 2 2 2 2" xfId="23697" xr:uid="{00000000-0005-0000-0000-0000372B0000}"/>
    <cellStyle name="20% - Accent5 5 3 2 2 2 3" xfId="20291" xr:uid="{00000000-0005-0000-0000-0000382B0000}"/>
    <cellStyle name="20% - Accent5 5 3 2 2 3" xfId="32353" xr:uid="{00000000-0005-0000-0000-0000392B0000}"/>
    <cellStyle name="20% - Accent5 5 3 2 2 3 2" xfId="20290" xr:uid="{00000000-0005-0000-0000-00003A2B0000}"/>
    <cellStyle name="20% - Accent5 5 3 2 2 4" xfId="24947" xr:uid="{00000000-0005-0000-0000-00003B2B0000}"/>
    <cellStyle name="20% - Accent5 5 3 2 3" xfId="15735" xr:uid="{00000000-0005-0000-0000-00003C2B0000}"/>
    <cellStyle name="20% - Accent5 5 3 2 3 2" xfId="15730" xr:uid="{00000000-0005-0000-0000-00003D2B0000}"/>
    <cellStyle name="20% - Accent5 5 3 2 3 2 2" xfId="18194" xr:uid="{00000000-0005-0000-0000-00003E2B0000}"/>
    <cellStyle name="20% - Accent5 5 3 2 3 3" xfId="15728" xr:uid="{00000000-0005-0000-0000-00003F2B0000}"/>
    <cellStyle name="20% - Accent5 5 3 2 4" xfId="15726" xr:uid="{00000000-0005-0000-0000-0000402B0000}"/>
    <cellStyle name="20% - Accent5 5 3 2 4 2" xfId="15724" xr:uid="{00000000-0005-0000-0000-0000412B0000}"/>
    <cellStyle name="20% - Accent5 5 3 2 5" xfId="20288" xr:uid="{00000000-0005-0000-0000-0000422B0000}"/>
    <cellStyle name="20% - Accent5 5 3 3" xfId="20284" xr:uid="{00000000-0005-0000-0000-0000432B0000}"/>
    <cellStyle name="20% - Accent5 5 3 3 2" xfId="31363" xr:uid="{00000000-0005-0000-0000-0000442B0000}"/>
    <cellStyle name="20% - Accent5 5 3 3 2 2" xfId="20051" xr:uid="{00000000-0005-0000-0000-0000452B0000}"/>
    <cellStyle name="20% - Accent5 5 3 3 2 2 2" xfId="33920" xr:uid="{00000000-0005-0000-0000-0000462B0000}"/>
    <cellStyle name="20% - Accent5 5 3 3 2 3" xfId="24910" xr:uid="{00000000-0005-0000-0000-0000472B0000}"/>
    <cellStyle name="20% - Accent5 5 3 3 3" xfId="15719" xr:uid="{00000000-0005-0000-0000-0000482B0000}"/>
    <cellStyle name="20% - Accent5 5 3 3 3 2" xfId="15717" xr:uid="{00000000-0005-0000-0000-0000492B0000}"/>
    <cellStyle name="20% - Accent5 5 3 3 4" xfId="15715" xr:uid="{00000000-0005-0000-0000-00004A2B0000}"/>
    <cellStyle name="20% - Accent5 5 3 4" xfId="20283" xr:uid="{00000000-0005-0000-0000-00004B2B0000}"/>
    <cellStyle name="20% - Accent5 5 3 4 2" xfId="31337" xr:uid="{00000000-0005-0000-0000-00004C2B0000}"/>
    <cellStyle name="20% - Accent5 5 3 4 2 2" xfId="32318" xr:uid="{00000000-0005-0000-0000-00004D2B0000}"/>
    <cellStyle name="20% - Accent5 5 3 4 3" xfId="15713" xr:uid="{00000000-0005-0000-0000-00004E2B0000}"/>
    <cellStyle name="20% - Accent5 5 3 5" xfId="20277" xr:uid="{00000000-0005-0000-0000-00004F2B0000}"/>
    <cellStyle name="20% - Accent5 5 3 5 2" xfId="33204" xr:uid="{00000000-0005-0000-0000-0000502B0000}"/>
    <cellStyle name="20% - Accent5 5 3 6" xfId="20274" xr:uid="{00000000-0005-0000-0000-0000512B0000}"/>
    <cellStyle name="20% - Accent5 5 3 7" xfId="35010" xr:uid="{00000000-0005-0000-0000-0000522B0000}"/>
    <cellStyle name="20% - Accent5 5 4" xfId="15790" xr:uid="{00000000-0005-0000-0000-0000532B0000}"/>
    <cellStyle name="20% - Accent5 5 4 2" xfId="20269" xr:uid="{00000000-0005-0000-0000-0000542B0000}"/>
    <cellStyle name="20% - Accent5 5 4 2 2" xfId="28832" xr:uid="{00000000-0005-0000-0000-0000552B0000}"/>
    <cellStyle name="20% - Accent5 5 4 2 2 2" xfId="25536" xr:uid="{00000000-0005-0000-0000-0000562B0000}"/>
    <cellStyle name="20% - Accent5 5 4 2 2 2 2" xfId="20268" xr:uid="{00000000-0005-0000-0000-0000572B0000}"/>
    <cellStyle name="20% - Accent5 5 4 2 2 3" xfId="26242" xr:uid="{00000000-0005-0000-0000-0000582B0000}"/>
    <cellStyle name="20% - Accent5 5 4 2 3" xfId="15700" xr:uid="{00000000-0005-0000-0000-0000592B0000}"/>
    <cellStyle name="20% - Accent5 5 4 2 3 2" xfId="15698" xr:uid="{00000000-0005-0000-0000-00005A2B0000}"/>
    <cellStyle name="20% - Accent5 5 4 2 4" xfId="15695" xr:uid="{00000000-0005-0000-0000-00005B2B0000}"/>
    <cellStyle name="20% - Accent5 5 4 3" xfId="20267" xr:uid="{00000000-0005-0000-0000-00005C2B0000}"/>
    <cellStyle name="20% - Accent5 5 4 3 2" xfId="28819" xr:uid="{00000000-0005-0000-0000-00005D2B0000}"/>
    <cellStyle name="20% - Accent5 5 4 3 2 2" xfId="26153" xr:uid="{00000000-0005-0000-0000-00005E2B0000}"/>
    <cellStyle name="20% - Accent5 5 4 3 3" xfId="15692" xr:uid="{00000000-0005-0000-0000-00005F2B0000}"/>
    <cellStyle name="20% - Accent5 5 4 4" xfId="20266" xr:uid="{00000000-0005-0000-0000-0000602B0000}"/>
    <cellStyle name="20% - Accent5 5 4 4 2" xfId="19157" xr:uid="{00000000-0005-0000-0000-0000612B0000}"/>
    <cellStyle name="20% - Accent5 5 4 5" xfId="20263" xr:uid="{00000000-0005-0000-0000-0000622B0000}"/>
    <cellStyle name="20% - Accent5 5 4 6" xfId="35216" xr:uid="{00000000-0005-0000-0000-0000632B0000}"/>
    <cellStyle name="20% - Accent5 5 5" xfId="21277" xr:uid="{00000000-0005-0000-0000-0000642B0000}"/>
    <cellStyle name="20% - Accent5 5 5 2" xfId="34072" xr:uid="{00000000-0005-0000-0000-0000652B0000}"/>
    <cellStyle name="20% - Accent5 5 5 2 2" xfId="18959" xr:uid="{00000000-0005-0000-0000-0000662B0000}"/>
    <cellStyle name="20% - Accent5 5 5 2 2 2" xfId="31632" xr:uid="{00000000-0005-0000-0000-0000672B0000}"/>
    <cellStyle name="20% - Accent5 5 5 2 3" xfId="17875" xr:uid="{00000000-0005-0000-0000-0000682B0000}"/>
    <cellStyle name="20% - Accent5 5 5 3" xfId="34120" xr:uid="{00000000-0005-0000-0000-0000692B0000}"/>
    <cellStyle name="20% - Accent5 5 5 3 2" xfId="20096" xr:uid="{00000000-0005-0000-0000-00006A2B0000}"/>
    <cellStyle name="20% - Accent5 5 5 4" xfId="30757" xr:uid="{00000000-0005-0000-0000-00006B2B0000}"/>
    <cellStyle name="20% - Accent5 5 5 5" xfId="35445" xr:uid="{00000000-0005-0000-0000-00006C2B0000}"/>
    <cellStyle name="20% - Accent5 5 6" xfId="33860" xr:uid="{00000000-0005-0000-0000-00006D2B0000}"/>
    <cellStyle name="20% - Accent5 5 6 2" xfId="34065" xr:uid="{00000000-0005-0000-0000-00006E2B0000}"/>
    <cellStyle name="20% - Accent5 5 6 2 2" xfId="20258" xr:uid="{00000000-0005-0000-0000-00006F2B0000}"/>
    <cellStyle name="20% - Accent5 5 6 3" xfId="34226" xr:uid="{00000000-0005-0000-0000-0000702B0000}"/>
    <cellStyle name="20% - Accent5 5 6 4" xfId="36317" xr:uid="{00000000-0005-0000-0000-0000712B0000}"/>
    <cellStyle name="20% - Accent5 5 7" xfId="31237" xr:uid="{00000000-0005-0000-0000-0000722B0000}"/>
    <cellStyle name="20% - Accent5 5 7 2" xfId="32202" xr:uid="{00000000-0005-0000-0000-0000732B0000}"/>
    <cellStyle name="20% - Accent5 5 7 3" xfId="36603" xr:uid="{00000000-0005-0000-0000-0000742B0000}"/>
    <cellStyle name="20% - Accent5 5 8" xfId="31871" xr:uid="{00000000-0005-0000-0000-0000752B0000}"/>
    <cellStyle name="20% - Accent5 5 8 2" xfId="37488" xr:uid="{00000000-0005-0000-0000-0000762B0000}"/>
    <cellStyle name="20% - Accent5 5 9" xfId="34584" xr:uid="{00000000-0005-0000-0000-0000772B0000}"/>
    <cellStyle name="20% - Accent5 6" xfId="291" xr:uid="{00000000-0005-0000-0000-0000782B0000}"/>
    <cellStyle name="20% - Accent5 6 2" xfId="20252" xr:uid="{00000000-0005-0000-0000-0000792B0000}"/>
    <cellStyle name="20% - Accent5 6 2 2" xfId="26330" xr:uid="{00000000-0005-0000-0000-00007A2B0000}"/>
    <cellStyle name="20% - Accent5 6 2 2 2" xfId="20247" xr:uid="{00000000-0005-0000-0000-00007B2B0000}"/>
    <cellStyle name="20% - Accent5 6 2 2 2 2" xfId="20246" xr:uid="{00000000-0005-0000-0000-00007C2B0000}"/>
    <cellStyle name="20% - Accent5 6 2 2 2 2 2" xfId="20245" xr:uid="{00000000-0005-0000-0000-00007D2B0000}"/>
    <cellStyle name="20% - Accent5 6 2 2 2 2 2 2" xfId="22424" xr:uid="{00000000-0005-0000-0000-00007E2B0000}"/>
    <cellStyle name="20% - Accent5 6 2 2 2 2 3" xfId="30597" xr:uid="{00000000-0005-0000-0000-00007F2B0000}"/>
    <cellStyle name="20% - Accent5 6 2 2 2 3" xfId="24201" xr:uid="{00000000-0005-0000-0000-0000802B0000}"/>
    <cellStyle name="20% - Accent5 6 2 2 2 3 2" xfId="20244" xr:uid="{00000000-0005-0000-0000-0000812B0000}"/>
    <cellStyle name="20% - Accent5 6 2 2 2 4" xfId="20243" xr:uid="{00000000-0005-0000-0000-0000822B0000}"/>
    <cellStyle name="20% - Accent5 6 2 2 3" xfId="33084" xr:uid="{00000000-0005-0000-0000-0000832B0000}"/>
    <cellStyle name="20% - Accent5 6 2 2 3 2" xfId="20242" xr:uid="{00000000-0005-0000-0000-0000842B0000}"/>
    <cellStyle name="20% - Accent5 6 2 2 3 2 2" xfId="20238" xr:uid="{00000000-0005-0000-0000-0000852B0000}"/>
    <cellStyle name="20% - Accent5 6 2 2 3 3" xfId="20235" xr:uid="{00000000-0005-0000-0000-0000862B0000}"/>
    <cellStyle name="20% - Accent5 6 2 2 4" xfId="20232" xr:uid="{00000000-0005-0000-0000-0000872B0000}"/>
    <cellStyle name="20% - Accent5 6 2 2 4 2" xfId="20231" xr:uid="{00000000-0005-0000-0000-0000882B0000}"/>
    <cellStyle name="20% - Accent5 6 2 2 5" xfId="20229" xr:uid="{00000000-0005-0000-0000-0000892B0000}"/>
    <cellStyle name="20% - Accent5 6 2 3" xfId="20225" xr:uid="{00000000-0005-0000-0000-00008A2B0000}"/>
    <cellStyle name="20% - Accent5 6 2 3 2" xfId="24452" xr:uid="{00000000-0005-0000-0000-00008B2B0000}"/>
    <cellStyle name="20% - Accent5 6 2 3 2 2" xfId="18655" xr:uid="{00000000-0005-0000-0000-00008C2B0000}"/>
    <cellStyle name="20% - Accent5 6 2 3 2 2 2" xfId="31957" xr:uid="{00000000-0005-0000-0000-00008D2B0000}"/>
    <cellStyle name="20% - Accent5 6 2 3 2 3" xfId="31953" xr:uid="{00000000-0005-0000-0000-00008E2B0000}"/>
    <cellStyle name="20% - Accent5 6 2 3 3" xfId="28868" xr:uid="{00000000-0005-0000-0000-00008F2B0000}"/>
    <cellStyle name="20% - Accent5 6 2 3 3 2" xfId="31924" xr:uid="{00000000-0005-0000-0000-0000902B0000}"/>
    <cellStyle name="20% - Accent5 6 2 3 4" xfId="31039" xr:uid="{00000000-0005-0000-0000-0000912B0000}"/>
    <cellStyle name="20% - Accent5 6 2 4" xfId="20224" xr:uid="{00000000-0005-0000-0000-0000922B0000}"/>
    <cellStyle name="20% - Accent5 6 2 4 2" xfId="30676" xr:uid="{00000000-0005-0000-0000-0000932B0000}"/>
    <cellStyle name="20% - Accent5 6 2 4 2 2" xfId="29793" xr:uid="{00000000-0005-0000-0000-0000942B0000}"/>
    <cellStyle name="20% - Accent5 6 2 4 3" xfId="31881" xr:uid="{00000000-0005-0000-0000-0000952B0000}"/>
    <cellStyle name="20% - Accent5 6 2 5" xfId="20220" xr:uid="{00000000-0005-0000-0000-0000962B0000}"/>
    <cellStyle name="20% - Accent5 6 2 5 2" xfId="34403" xr:uid="{00000000-0005-0000-0000-0000972B0000}"/>
    <cellStyle name="20% - Accent5 6 2 6" xfId="20217" xr:uid="{00000000-0005-0000-0000-0000982B0000}"/>
    <cellStyle name="20% - Accent5 6 2 7" xfId="34827" xr:uid="{00000000-0005-0000-0000-0000992B0000}"/>
    <cellStyle name="20% - Accent5 6 3" xfId="20213" xr:uid="{00000000-0005-0000-0000-00009A2B0000}"/>
    <cellStyle name="20% - Accent5 6 3 2" xfId="20207" xr:uid="{00000000-0005-0000-0000-00009B2B0000}"/>
    <cellStyle name="20% - Accent5 6 3 2 2" xfId="20206" xr:uid="{00000000-0005-0000-0000-00009C2B0000}"/>
    <cellStyle name="20% - Accent5 6 3 2 2 2" xfId="24669" xr:uid="{00000000-0005-0000-0000-00009D2B0000}"/>
    <cellStyle name="20% - Accent5 6 3 2 2 2 2" xfId="20200" xr:uid="{00000000-0005-0000-0000-00009E2B0000}"/>
    <cellStyle name="20% - Accent5 6 3 2 2 3" xfId="24665" xr:uid="{00000000-0005-0000-0000-00009F2B0000}"/>
    <cellStyle name="20% - Accent5 6 3 2 3" xfId="15659" xr:uid="{00000000-0005-0000-0000-0000A02B0000}"/>
    <cellStyle name="20% - Accent5 6 3 2 3 2" xfId="15657" xr:uid="{00000000-0005-0000-0000-0000A12B0000}"/>
    <cellStyle name="20% - Accent5 6 3 2 4" xfId="15655" xr:uid="{00000000-0005-0000-0000-0000A22B0000}"/>
    <cellStyle name="20% - Accent5 6 3 3" xfId="20977" xr:uid="{00000000-0005-0000-0000-0000A32B0000}"/>
    <cellStyle name="20% - Accent5 6 3 3 2" xfId="30665" xr:uid="{00000000-0005-0000-0000-0000A42B0000}"/>
    <cellStyle name="20% - Accent5 6 3 3 2 2" xfId="31150" xr:uid="{00000000-0005-0000-0000-0000A52B0000}"/>
    <cellStyle name="20% - Accent5 6 3 3 3" xfId="30157" xr:uid="{00000000-0005-0000-0000-0000A62B0000}"/>
    <cellStyle name="20% - Accent5 6 3 4" xfId="20199" xr:uid="{00000000-0005-0000-0000-0000A72B0000}"/>
    <cellStyle name="20% - Accent5 6 3 4 2" xfId="31708" xr:uid="{00000000-0005-0000-0000-0000A82B0000}"/>
    <cellStyle name="20% - Accent5 6 3 5" xfId="20198" xr:uid="{00000000-0005-0000-0000-0000A92B0000}"/>
    <cellStyle name="20% - Accent5 6 3 6" xfId="35029" xr:uid="{00000000-0005-0000-0000-0000AA2B0000}"/>
    <cellStyle name="20% - Accent5 6 4" xfId="21883" xr:uid="{00000000-0005-0000-0000-0000AB2B0000}"/>
    <cellStyle name="20% - Accent5 6 4 2" xfId="20197" xr:uid="{00000000-0005-0000-0000-0000AC2B0000}"/>
    <cellStyle name="20% - Accent5 6 4 2 2" xfId="6437" xr:uid="{00000000-0005-0000-0000-0000AD2B0000}"/>
    <cellStyle name="20% - Accent5 6 4 2 2 2" xfId="24604" xr:uid="{00000000-0005-0000-0000-0000AE2B0000}"/>
    <cellStyle name="20% - Accent5 6 4 2 3" xfId="15647" xr:uid="{00000000-0005-0000-0000-0000AF2B0000}"/>
    <cellStyle name="20% - Accent5 6 4 3" xfId="20191" xr:uid="{00000000-0005-0000-0000-0000B02B0000}"/>
    <cellStyle name="20% - Accent5 6 4 3 2" xfId="32379" xr:uid="{00000000-0005-0000-0000-0000B12B0000}"/>
    <cellStyle name="20% - Accent5 6 4 4" xfId="20189" xr:uid="{00000000-0005-0000-0000-0000B22B0000}"/>
    <cellStyle name="20% - Accent5 6 4 5" xfId="35235" xr:uid="{00000000-0005-0000-0000-0000B32B0000}"/>
    <cellStyle name="20% - Accent5 6 5" xfId="32093" xr:uid="{00000000-0005-0000-0000-0000B42B0000}"/>
    <cellStyle name="20% - Accent5 6 5 2" xfId="34044" xr:uid="{00000000-0005-0000-0000-0000B52B0000}"/>
    <cellStyle name="20% - Accent5 6 5 2 2" xfId="18811" xr:uid="{00000000-0005-0000-0000-0000B62B0000}"/>
    <cellStyle name="20% - Accent5 6 5 3" xfId="28456" xr:uid="{00000000-0005-0000-0000-0000B72B0000}"/>
    <cellStyle name="20% - Accent5 6 5 4" xfId="35464" xr:uid="{00000000-0005-0000-0000-0000B82B0000}"/>
    <cellStyle name="20% - Accent5 6 6" xfId="33742" xr:uid="{00000000-0005-0000-0000-0000B92B0000}"/>
    <cellStyle name="20% - Accent5 6 6 2" xfId="32181" xr:uid="{00000000-0005-0000-0000-0000BA2B0000}"/>
    <cellStyle name="20% - Accent5 6 6 3" xfId="36336" xr:uid="{00000000-0005-0000-0000-0000BB2B0000}"/>
    <cellStyle name="20% - Accent5 6 7" xfId="31846" xr:uid="{00000000-0005-0000-0000-0000BC2B0000}"/>
    <cellStyle name="20% - Accent5 6 7 2" xfId="36622" xr:uid="{00000000-0005-0000-0000-0000BD2B0000}"/>
    <cellStyle name="20% - Accent5 6 8" xfId="34598" xr:uid="{00000000-0005-0000-0000-0000BE2B0000}"/>
    <cellStyle name="20% - Accent5 6 9" xfId="20255" xr:uid="{00000000-0005-0000-0000-0000BF2B0000}"/>
    <cellStyle name="20% - Accent5 7" xfId="311" xr:uid="{00000000-0005-0000-0000-0000C02B0000}"/>
    <cellStyle name="20% - Accent5 7 2" xfId="26311" xr:uid="{00000000-0005-0000-0000-0000C12B0000}"/>
    <cellStyle name="20% - Accent5 7 2 2" xfId="23205" xr:uid="{00000000-0005-0000-0000-0000C22B0000}"/>
    <cellStyle name="20% - Accent5 7 2 2 2" xfId="13903" xr:uid="{00000000-0005-0000-0000-0000C32B0000}"/>
    <cellStyle name="20% - Accent5 7 2 2 2 2" xfId="28820" xr:uid="{00000000-0005-0000-0000-0000C42B0000}"/>
    <cellStyle name="20% - Accent5 7 2 2 2 2 2" xfId="20179" xr:uid="{00000000-0005-0000-0000-0000C52B0000}"/>
    <cellStyle name="20% - Accent5 7 2 2 2 3" xfId="20300" xr:uid="{00000000-0005-0000-0000-0000C62B0000}"/>
    <cellStyle name="20% - Accent5 7 2 2 3" xfId="20176" xr:uid="{00000000-0005-0000-0000-0000C72B0000}"/>
    <cellStyle name="20% - Accent5 7 2 2 3 2" xfId="20173" xr:uid="{00000000-0005-0000-0000-0000C82B0000}"/>
    <cellStyle name="20% - Accent5 7 2 2 4" xfId="20171" xr:uid="{00000000-0005-0000-0000-0000C92B0000}"/>
    <cellStyle name="20% - Accent5 7 2 3" xfId="20168" xr:uid="{00000000-0005-0000-0000-0000CA2B0000}"/>
    <cellStyle name="20% - Accent5 7 2 3 2" xfId="19003" xr:uid="{00000000-0005-0000-0000-0000CB2B0000}"/>
    <cellStyle name="20% - Accent5 7 2 3 2 2" xfId="31688" xr:uid="{00000000-0005-0000-0000-0000CC2B0000}"/>
    <cellStyle name="20% - Accent5 7 2 3 3" xfId="26289" xr:uid="{00000000-0005-0000-0000-0000CD2B0000}"/>
    <cellStyle name="20% - Accent5 7 2 4" xfId="20166" xr:uid="{00000000-0005-0000-0000-0000CE2B0000}"/>
    <cellStyle name="20% - Accent5 7 2 4 2" xfId="13748" xr:uid="{00000000-0005-0000-0000-0000CF2B0000}"/>
    <cellStyle name="20% - Accent5 7 2 5" xfId="20162" xr:uid="{00000000-0005-0000-0000-0000D02B0000}"/>
    <cellStyle name="20% - Accent5 7 2 6" xfId="34846" xr:uid="{00000000-0005-0000-0000-0000D12B0000}"/>
    <cellStyle name="20% - Accent5 7 3" xfId="20158" xr:uid="{00000000-0005-0000-0000-0000D22B0000}"/>
    <cellStyle name="20% - Accent5 7 3 2" xfId="30320" xr:uid="{00000000-0005-0000-0000-0000D32B0000}"/>
    <cellStyle name="20% - Accent5 7 3 2 2" xfId="11943" xr:uid="{00000000-0005-0000-0000-0000D42B0000}"/>
    <cellStyle name="20% - Accent5 7 3 2 2 2" xfId="24474" xr:uid="{00000000-0005-0000-0000-0000D52B0000}"/>
    <cellStyle name="20% - Accent5 7 3 2 3" xfId="15620" xr:uid="{00000000-0005-0000-0000-0000D62B0000}"/>
    <cellStyle name="20% - Accent5 7 3 3" xfId="33839" xr:uid="{00000000-0005-0000-0000-0000D72B0000}"/>
    <cellStyle name="20% - Accent5 7 3 3 2" xfId="11776" xr:uid="{00000000-0005-0000-0000-0000D82B0000}"/>
    <cellStyle name="20% - Accent5 7 3 4" xfId="20155" xr:uid="{00000000-0005-0000-0000-0000D92B0000}"/>
    <cellStyle name="20% - Accent5 7 3 5" xfId="35048" xr:uid="{00000000-0005-0000-0000-0000DA2B0000}"/>
    <cellStyle name="20% - Accent5 7 4" xfId="20153" xr:uid="{00000000-0005-0000-0000-0000DB2B0000}"/>
    <cellStyle name="20% - Accent5 7 4 2" xfId="33641" xr:uid="{00000000-0005-0000-0000-0000DC2B0000}"/>
    <cellStyle name="20% - Accent5 7 4 2 2" xfId="9348" xr:uid="{00000000-0005-0000-0000-0000DD2B0000}"/>
    <cellStyle name="20% - Accent5 7 4 3" xfId="20150" xr:uid="{00000000-0005-0000-0000-0000DE2B0000}"/>
    <cellStyle name="20% - Accent5 7 4 4" xfId="35255" xr:uid="{00000000-0005-0000-0000-0000DF2B0000}"/>
    <cellStyle name="20% - Accent5 7 5" xfId="25936" xr:uid="{00000000-0005-0000-0000-0000E02B0000}"/>
    <cellStyle name="20% - Accent5 7 5 2" xfId="23950" xr:uid="{00000000-0005-0000-0000-0000E12B0000}"/>
    <cellStyle name="20% - Accent5 7 5 3" xfId="35484" xr:uid="{00000000-0005-0000-0000-0000E22B0000}"/>
    <cellStyle name="20% - Accent5 7 6" xfId="33717" xr:uid="{00000000-0005-0000-0000-0000E32B0000}"/>
    <cellStyle name="20% - Accent5 7 6 2" xfId="36356" xr:uid="{00000000-0005-0000-0000-0000E42B0000}"/>
    <cellStyle name="20% - Accent5 7 7" xfId="34612" xr:uid="{00000000-0005-0000-0000-0000E52B0000}"/>
    <cellStyle name="20% - Accent5 7 8" xfId="29936" xr:uid="{00000000-0005-0000-0000-0000E62B0000}"/>
    <cellStyle name="20% - Accent5 7 8 2" xfId="37514" xr:uid="{00000000-0005-0000-0000-0000E72B0000}"/>
    <cellStyle name="20% - Accent5 8" xfId="331" xr:uid="{00000000-0005-0000-0000-0000E82B0000}"/>
    <cellStyle name="20% - Accent5 8 2" xfId="20143" xr:uid="{00000000-0005-0000-0000-0000E92B0000}"/>
    <cellStyle name="20% - Accent5 8 2 2" xfId="20141" xr:uid="{00000000-0005-0000-0000-0000EA2B0000}"/>
    <cellStyle name="20% - Accent5 8 2 2 2" xfId="20139" xr:uid="{00000000-0005-0000-0000-0000EB2B0000}"/>
    <cellStyle name="20% - Accent5 8 2 2 2 2" xfId="20138" xr:uid="{00000000-0005-0000-0000-0000EC2B0000}"/>
    <cellStyle name="20% - Accent5 8 2 2 3" xfId="20135" xr:uid="{00000000-0005-0000-0000-0000ED2B0000}"/>
    <cellStyle name="20% - Accent5 8 2 3" xfId="20133" xr:uid="{00000000-0005-0000-0000-0000EE2B0000}"/>
    <cellStyle name="20% - Accent5 8 2 3 2" xfId="31574" xr:uid="{00000000-0005-0000-0000-0000EF2B0000}"/>
    <cellStyle name="20% - Accent5 8 2 4" xfId="27549" xr:uid="{00000000-0005-0000-0000-0000F02B0000}"/>
    <cellStyle name="20% - Accent5 8 2 5" xfId="34865" xr:uid="{00000000-0005-0000-0000-0000F12B0000}"/>
    <cellStyle name="20% - Accent5 8 3" xfId="18413" xr:uid="{00000000-0005-0000-0000-0000F22B0000}"/>
    <cellStyle name="20% - Accent5 8 3 2" xfId="33897" xr:uid="{00000000-0005-0000-0000-0000F32B0000}"/>
    <cellStyle name="20% - Accent5 8 3 2 2" xfId="20932" xr:uid="{00000000-0005-0000-0000-0000F42B0000}"/>
    <cellStyle name="20% - Accent5 8 3 3" xfId="20131" xr:uid="{00000000-0005-0000-0000-0000F52B0000}"/>
    <cellStyle name="20% - Accent5 8 3 4" xfId="35067" xr:uid="{00000000-0005-0000-0000-0000F62B0000}"/>
    <cellStyle name="20% - Accent5 8 4" xfId="26816" xr:uid="{00000000-0005-0000-0000-0000F72B0000}"/>
    <cellStyle name="20% - Accent5 8 4 2" xfId="20129" xr:uid="{00000000-0005-0000-0000-0000F82B0000}"/>
    <cellStyle name="20% - Accent5 8 4 3" xfId="35274" xr:uid="{00000000-0005-0000-0000-0000F92B0000}"/>
    <cellStyle name="20% - Accent5 8 5" xfId="28812" xr:uid="{00000000-0005-0000-0000-0000FA2B0000}"/>
    <cellStyle name="20% - Accent5 8 5 2" xfId="35503" xr:uid="{00000000-0005-0000-0000-0000FB2B0000}"/>
    <cellStyle name="20% - Accent5 8 6" xfId="34626" xr:uid="{00000000-0005-0000-0000-0000FC2B0000}"/>
    <cellStyle name="20% - Accent5 8 7" xfId="20147" xr:uid="{00000000-0005-0000-0000-0000FD2B0000}"/>
    <cellStyle name="20% - Accent5 8 7 2" xfId="36648" xr:uid="{00000000-0005-0000-0000-0000FE2B0000}"/>
    <cellStyle name="20% - Accent5 8 8" xfId="37533" xr:uid="{00000000-0005-0000-0000-0000FF2B0000}"/>
    <cellStyle name="20% - Accent5 9" xfId="351" xr:uid="{00000000-0005-0000-0000-0000002C0000}"/>
    <cellStyle name="20% - Accent5 9 2" xfId="20122" xr:uid="{00000000-0005-0000-0000-0000012C0000}"/>
    <cellStyle name="20% - Accent5 9 2 2" xfId="20121" xr:uid="{00000000-0005-0000-0000-0000022C0000}"/>
    <cellStyle name="20% - Accent5 9 2 2 2" xfId="20120" xr:uid="{00000000-0005-0000-0000-0000032C0000}"/>
    <cellStyle name="20% - Accent5 9 2 3" xfId="33505" xr:uid="{00000000-0005-0000-0000-0000042C0000}"/>
    <cellStyle name="20% - Accent5 9 2 4" xfId="34885" xr:uid="{00000000-0005-0000-0000-0000052C0000}"/>
    <cellStyle name="20% - Accent5 9 3" xfId="17127" xr:uid="{00000000-0005-0000-0000-0000062C0000}"/>
    <cellStyle name="20% - Accent5 9 3 2" xfId="20118" xr:uid="{00000000-0005-0000-0000-0000072C0000}"/>
    <cellStyle name="20% - Accent5 9 3 3" xfId="35086" xr:uid="{00000000-0005-0000-0000-0000082C0000}"/>
    <cellStyle name="20% - Accent5 9 4" xfId="18660" xr:uid="{00000000-0005-0000-0000-0000092C0000}"/>
    <cellStyle name="20% - Accent5 9 4 2" xfId="35294" xr:uid="{00000000-0005-0000-0000-00000A2C0000}"/>
    <cellStyle name="20% - Accent5 9 5" xfId="34640" xr:uid="{00000000-0005-0000-0000-00000B2C0000}"/>
    <cellStyle name="20% - Accent5 9 6" xfId="20126" xr:uid="{00000000-0005-0000-0000-00000C2C0000}"/>
    <cellStyle name="20% - Accent5 9 6 2" xfId="36382" xr:uid="{00000000-0005-0000-0000-00000D2C0000}"/>
    <cellStyle name="20% - Accent5 9 7" xfId="36668" xr:uid="{00000000-0005-0000-0000-00000E2C0000}"/>
    <cellStyle name="20% - Accent5 9 8" xfId="37553" xr:uid="{00000000-0005-0000-0000-00000F2C0000}"/>
    <cellStyle name="20% - Accent6" xfId="42" builtinId="50" customBuiltin="1"/>
    <cellStyle name="20% - Accent6 10" xfId="192" xr:uid="{00000000-0005-0000-0000-0000112C0000}"/>
    <cellStyle name="20% - Accent6 10 2" xfId="20117" xr:uid="{00000000-0005-0000-0000-0000122C0000}"/>
    <cellStyle name="20% - Accent6 10 2 2" xfId="31071" xr:uid="{00000000-0005-0000-0000-0000132C0000}"/>
    <cellStyle name="20% - Accent6 10 2 3" xfId="34906" xr:uid="{00000000-0005-0000-0000-0000142C0000}"/>
    <cellStyle name="20% - Accent6 10 3" xfId="20113" xr:uid="{00000000-0005-0000-0000-0000152C0000}"/>
    <cellStyle name="20% - Accent6 10 3 2" xfId="35108" xr:uid="{00000000-0005-0000-0000-0000162C0000}"/>
    <cellStyle name="20% - Accent6 10 4" xfId="34529" xr:uid="{00000000-0005-0000-0000-0000172C0000}"/>
    <cellStyle name="20% - Accent6 10 5" xfId="34141" xr:uid="{00000000-0005-0000-0000-0000182C0000}"/>
    <cellStyle name="20% - Accent6 10 5 2" xfId="35531" xr:uid="{00000000-0005-0000-0000-0000192C0000}"/>
    <cellStyle name="20% - Accent6 10 6" xfId="36404" xr:uid="{00000000-0005-0000-0000-00001A2C0000}"/>
    <cellStyle name="20% - Accent6 10 7" xfId="36690" xr:uid="{00000000-0005-0000-0000-00001B2C0000}"/>
    <cellStyle name="20% - Accent6 10 8" xfId="37575" xr:uid="{00000000-0005-0000-0000-00001C2C0000}"/>
    <cellStyle name="20% - Accent6 11" xfId="21731" xr:uid="{00000000-0005-0000-0000-00001D2C0000}"/>
    <cellStyle name="20% - Accent6 11 2" xfId="34375" xr:uid="{00000000-0005-0000-0000-00001E2C0000}"/>
    <cellStyle name="20% - Accent6 11 2 2" xfId="35127" xr:uid="{00000000-0005-0000-0000-00001F2C0000}"/>
    <cellStyle name="20% - Accent6 11 3" xfId="34699" xr:uid="{00000000-0005-0000-0000-0000202C0000}"/>
    <cellStyle name="20% - Accent6 11 4" xfId="35551" xr:uid="{00000000-0005-0000-0000-0000212C0000}"/>
    <cellStyle name="20% - Accent6 11 5" xfId="36424" xr:uid="{00000000-0005-0000-0000-0000222C0000}"/>
    <cellStyle name="20% - Accent6 11 6" xfId="36710" xr:uid="{00000000-0005-0000-0000-0000232C0000}"/>
    <cellStyle name="20% - Accent6 11 7" xfId="37595" xr:uid="{00000000-0005-0000-0000-0000242C0000}"/>
    <cellStyle name="20% - Accent6 12" xfId="18946" xr:uid="{00000000-0005-0000-0000-0000252C0000}"/>
    <cellStyle name="20% - Accent6 12 2" xfId="34717" xr:uid="{00000000-0005-0000-0000-0000262C0000}"/>
    <cellStyle name="20% - Accent6 12 3" xfId="35330" xr:uid="{00000000-0005-0000-0000-0000272C0000}"/>
    <cellStyle name="20% - Accent6 12 4" xfId="35570" xr:uid="{00000000-0005-0000-0000-0000282C0000}"/>
    <cellStyle name="20% - Accent6 12 5" xfId="36443" xr:uid="{00000000-0005-0000-0000-0000292C0000}"/>
    <cellStyle name="20% - Accent6 12 6" xfId="36729" xr:uid="{00000000-0005-0000-0000-00002A2C0000}"/>
    <cellStyle name="20% - Accent6 12 7" xfId="37614" xr:uid="{00000000-0005-0000-0000-00002B2C0000}"/>
    <cellStyle name="20% - Accent6 13" xfId="18941" xr:uid="{00000000-0005-0000-0000-00002C2C0000}"/>
    <cellStyle name="20% - Accent6 13 2" xfId="34745" xr:uid="{00000000-0005-0000-0000-00002D2C0000}"/>
    <cellStyle name="20% - Accent6 13 3" xfId="35589" xr:uid="{00000000-0005-0000-0000-00002E2C0000}"/>
    <cellStyle name="20% - Accent6 13 4" xfId="36464" xr:uid="{00000000-0005-0000-0000-00002F2C0000}"/>
    <cellStyle name="20% - Accent6 13 5" xfId="36750" xr:uid="{00000000-0005-0000-0000-0000302C0000}"/>
    <cellStyle name="20% - Accent6 13 6" xfId="37635" xr:uid="{00000000-0005-0000-0000-0000312C0000}"/>
    <cellStyle name="20% - Accent6 14" xfId="28535" xr:uid="{00000000-0005-0000-0000-0000322C0000}"/>
    <cellStyle name="20% - Accent6 14 2" xfId="34935" xr:uid="{00000000-0005-0000-0000-0000332C0000}"/>
    <cellStyle name="20% - Accent6 14 3" xfId="36758" xr:uid="{00000000-0005-0000-0000-0000342C0000}"/>
    <cellStyle name="20% - Accent6 14 4" xfId="37643" xr:uid="{00000000-0005-0000-0000-0000352C0000}"/>
    <cellStyle name="20% - Accent6 15" xfId="34651" xr:uid="{00000000-0005-0000-0000-0000362C0000}"/>
    <cellStyle name="20% - Accent6 15 2" xfId="36489" xr:uid="{00000000-0005-0000-0000-0000372C0000}"/>
    <cellStyle name="20% - Accent6 15 3" xfId="36787" xr:uid="{00000000-0005-0000-0000-0000382C0000}"/>
    <cellStyle name="20% - Accent6 15 4" xfId="37675" xr:uid="{00000000-0005-0000-0000-0000392C0000}"/>
    <cellStyle name="20% - Accent6 16" xfId="35369" xr:uid="{00000000-0005-0000-0000-00003A2C0000}"/>
    <cellStyle name="20% - Accent6 16 2" xfId="36507" xr:uid="{00000000-0005-0000-0000-00003B2C0000}"/>
    <cellStyle name="20% - Accent6 16 3" xfId="36805" xr:uid="{00000000-0005-0000-0000-00003C2C0000}"/>
    <cellStyle name="20% - Accent6 16 4" xfId="37694" xr:uid="{00000000-0005-0000-0000-00003D2C0000}"/>
    <cellStyle name="20% - Accent6 17" xfId="35656" xr:uid="{00000000-0005-0000-0000-00003E2C0000}"/>
    <cellStyle name="20% - Accent6 17 2" xfId="36824" xr:uid="{00000000-0005-0000-0000-00003F2C0000}"/>
    <cellStyle name="20% - Accent6 17 3" xfId="37714" xr:uid="{00000000-0005-0000-0000-0000402C0000}"/>
    <cellStyle name="20% - Accent6 18" xfId="35674" xr:uid="{00000000-0005-0000-0000-0000412C0000}"/>
    <cellStyle name="20% - Accent6 18 2" xfId="36843" xr:uid="{00000000-0005-0000-0000-0000422C0000}"/>
    <cellStyle name="20% - Accent6 18 3" xfId="37733" xr:uid="{00000000-0005-0000-0000-0000432C0000}"/>
    <cellStyle name="20% - Accent6 19" xfId="35693" xr:uid="{00000000-0005-0000-0000-0000442C0000}"/>
    <cellStyle name="20% - Accent6 19 2" xfId="36862" xr:uid="{00000000-0005-0000-0000-0000452C0000}"/>
    <cellStyle name="20% - Accent6 19 3" xfId="37752" xr:uid="{00000000-0005-0000-0000-0000462C0000}"/>
    <cellStyle name="20% - Accent6 2" xfId="92" xr:uid="{00000000-0005-0000-0000-0000472C0000}"/>
    <cellStyle name="20% - Accent6 2 10" xfId="6617" xr:uid="{00000000-0005-0000-0000-0000482C0000}"/>
    <cellStyle name="20% - Accent6 2 10 2" xfId="6615" xr:uid="{00000000-0005-0000-0000-0000492C0000}"/>
    <cellStyle name="20% - Accent6 2 10 3" xfId="37433" xr:uid="{00000000-0005-0000-0000-00004A2C0000}"/>
    <cellStyle name="20% - Accent6 2 11" xfId="6612" xr:uid="{00000000-0005-0000-0000-00004B2C0000}"/>
    <cellStyle name="20% - Accent6 2 12" xfId="34447" xr:uid="{00000000-0005-0000-0000-00004C2C0000}"/>
    <cellStyle name="20% - Accent6 2 13" xfId="20468" xr:uid="{00000000-0005-0000-0000-00004D2C0000}"/>
    <cellStyle name="20% - Accent6 2 2" xfId="153" xr:uid="{00000000-0005-0000-0000-00004E2C0000}"/>
    <cellStyle name="20% - Accent6 2 2 10" xfId="27645" xr:uid="{00000000-0005-0000-0000-00004F2C0000}"/>
    <cellStyle name="20% - Accent6 2 2 11" xfId="34502" xr:uid="{00000000-0005-0000-0000-0000502C0000}"/>
    <cellStyle name="20% - Accent6 2 2 12" xfId="19665" xr:uid="{00000000-0005-0000-0000-0000512C0000}"/>
    <cellStyle name="20% - Accent6 2 2 2" xfId="20106" xr:uid="{00000000-0005-0000-0000-0000522C0000}"/>
    <cellStyle name="20% - Accent6 2 2 2 2" xfId="20101" xr:uid="{00000000-0005-0000-0000-0000532C0000}"/>
    <cellStyle name="20% - Accent6 2 2 2 2 2" xfId="20098" xr:uid="{00000000-0005-0000-0000-0000542C0000}"/>
    <cellStyle name="20% - Accent6 2 2 2 2 2 2" xfId="27018" xr:uid="{00000000-0005-0000-0000-0000552C0000}"/>
    <cellStyle name="20% - Accent6 2 2 2 2 2 2 2" xfId="25541" xr:uid="{00000000-0005-0000-0000-0000562C0000}"/>
    <cellStyle name="20% - Accent6 2 2 2 2 2 2 2 2" xfId="20095" xr:uid="{00000000-0005-0000-0000-0000572C0000}"/>
    <cellStyle name="20% - Accent6 2 2 2 2 2 2 2 2 2" xfId="9032" xr:uid="{00000000-0005-0000-0000-0000582C0000}"/>
    <cellStyle name="20% - Accent6 2 2 2 2 2 2 2 2 2 2" xfId="12716" xr:uid="{00000000-0005-0000-0000-0000592C0000}"/>
    <cellStyle name="20% - Accent6 2 2 2 2 2 2 2 2 2 2 2" xfId="6179" xr:uid="{00000000-0005-0000-0000-00005A2C0000}"/>
    <cellStyle name="20% - Accent6 2 2 2 2 2 2 2 2 2 3" xfId="20093" xr:uid="{00000000-0005-0000-0000-00005B2C0000}"/>
    <cellStyle name="20% - Accent6 2 2 2 2 2 2 2 2 3" xfId="9909" xr:uid="{00000000-0005-0000-0000-00005C2C0000}"/>
    <cellStyle name="20% - Accent6 2 2 2 2 2 2 2 2 3 2" xfId="20091" xr:uid="{00000000-0005-0000-0000-00005D2C0000}"/>
    <cellStyle name="20% - Accent6 2 2 2 2 2 2 2 2 4" xfId="16736" xr:uid="{00000000-0005-0000-0000-00005E2C0000}"/>
    <cellStyle name="20% - Accent6 2 2 2 2 2 2 2 3" xfId="16908" xr:uid="{00000000-0005-0000-0000-00005F2C0000}"/>
    <cellStyle name="20% - Accent6 2 2 2 2 2 2 2 3 2" xfId="17627" xr:uid="{00000000-0005-0000-0000-0000602C0000}"/>
    <cellStyle name="20% - Accent6 2 2 2 2 2 2 2 3 2 2" xfId="20563" xr:uid="{00000000-0005-0000-0000-0000612C0000}"/>
    <cellStyle name="20% - Accent6 2 2 2 2 2 2 2 3 3" xfId="12333" xr:uid="{00000000-0005-0000-0000-0000622C0000}"/>
    <cellStyle name="20% - Accent6 2 2 2 2 2 2 2 4" xfId="20089" xr:uid="{00000000-0005-0000-0000-0000632C0000}"/>
    <cellStyle name="20% - Accent6 2 2 2 2 2 2 2 4 2" xfId="30485" xr:uid="{00000000-0005-0000-0000-0000642C0000}"/>
    <cellStyle name="20% - Accent6 2 2 2 2 2 2 2 5" xfId="20081" xr:uid="{00000000-0005-0000-0000-0000652C0000}"/>
    <cellStyle name="20% - Accent6 2 2 2 2 2 2 3" xfId="25524" xr:uid="{00000000-0005-0000-0000-0000662C0000}"/>
    <cellStyle name="20% - Accent6 2 2 2 2 2 2 3 2" xfId="20071" xr:uid="{00000000-0005-0000-0000-0000672C0000}"/>
    <cellStyle name="20% - Accent6 2 2 2 2 2 2 3 2 2" xfId="17539" xr:uid="{00000000-0005-0000-0000-0000682C0000}"/>
    <cellStyle name="20% - Accent6 2 2 2 2 2 2 3 2 2 2" xfId="20065" xr:uid="{00000000-0005-0000-0000-0000692C0000}"/>
    <cellStyle name="20% - Accent6 2 2 2 2 2 2 3 2 3" xfId="24231" xr:uid="{00000000-0005-0000-0000-00006A2C0000}"/>
    <cellStyle name="20% - Accent6 2 2 2 2 2 2 3 3" xfId="20062" xr:uid="{00000000-0005-0000-0000-00006B2C0000}"/>
    <cellStyle name="20% - Accent6 2 2 2 2 2 2 3 3 2" xfId="22078" xr:uid="{00000000-0005-0000-0000-00006C2C0000}"/>
    <cellStyle name="20% - Accent6 2 2 2 2 2 2 3 4" xfId="20054" xr:uid="{00000000-0005-0000-0000-00006D2C0000}"/>
    <cellStyle name="20% - Accent6 2 2 2 2 2 2 4" xfId="25521" xr:uid="{00000000-0005-0000-0000-00006E2C0000}"/>
    <cellStyle name="20% - Accent6 2 2 2 2 2 2 4 2" xfId="28081" xr:uid="{00000000-0005-0000-0000-00006F2C0000}"/>
    <cellStyle name="20% - Accent6 2 2 2 2 2 2 4 2 2" xfId="27591" xr:uid="{00000000-0005-0000-0000-0000702C0000}"/>
    <cellStyle name="20% - Accent6 2 2 2 2 2 2 4 3" xfId="28076" xr:uid="{00000000-0005-0000-0000-0000712C0000}"/>
    <cellStyle name="20% - Accent6 2 2 2 2 2 2 5" xfId="20042" xr:uid="{00000000-0005-0000-0000-0000722C0000}"/>
    <cellStyle name="20% - Accent6 2 2 2 2 2 2 5 2" xfId="21275" xr:uid="{00000000-0005-0000-0000-0000732C0000}"/>
    <cellStyle name="20% - Accent6 2 2 2 2 2 2 6" xfId="20041" xr:uid="{00000000-0005-0000-0000-0000742C0000}"/>
    <cellStyle name="20% - Accent6 2 2 2 2 2 3" xfId="20040" xr:uid="{00000000-0005-0000-0000-0000752C0000}"/>
    <cellStyle name="20% - Accent6 2 2 2 2 2 3 2" xfId="25518" xr:uid="{00000000-0005-0000-0000-0000762C0000}"/>
    <cellStyle name="20% - Accent6 2 2 2 2 2 3 2 2" xfId="33549" xr:uid="{00000000-0005-0000-0000-0000772C0000}"/>
    <cellStyle name="20% - Accent6 2 2 2 2 2 3 2 2 2" xfId="17232" xr:uid="{00000000-0005-0000-0000-0000782C0000}"/>
    <cellStyle name="20% - Accent6 2 2 2 2 2 3 2 2 2 2" xfId="20039" xr:uid="{00000000-0005-0000-0000-0000792C0000}"/>
    <cellStyle name="20% - Accent6 2 2 2 2 2 3 2 2 3" xfId="16708" xr:uid="{00000000-0005-0000-0000-00007A2C0000}"/>
    <cellStyle name="20% - Accent6 2 2 2 2 2 3 2 3" xfId="28353" xr:uid="{00000000-0005-0000-0000-00007B2C0000}"/>
    <cellStyle name="20% - Accent6 2 2 2 2 2 3 2 3 2" xfId="22063" xr:uid="{00000000-0005-0000-0000-00007C2C0000}"/>
    <cellStyle name="20% - Accent6 2 2 2 2 2 3 2 4" xfId="26941" xr:uid="{00000000-0005-0000-0000-00007D2C0000}"/>
    <cellStyle name="20% - Accent6 2 2 2 2 2 3 3" xfId="25515" xr:uid="{00000000-0005-0000-0000-00007E2C0000}"/>
    <cellStyle name="20% - Accent6 2 2 2 2 2 3 3 2" xfId="25994" xr:uid="{00000000-0005-0000-0000-00007F2C0000}"/>
    <cellStyle name="20% - Accent6 2 2 2 2 2 3 3 2 2" xfId="22058" xr:uid="{00000000-0005-0000-0000-0000802C0000}"/>
    <cellStyle name="20% - Accent6 2 2 2 2 2 3 3 3" xfId="33328" xr:uid="{00000000-0005-0000-0000-0000812C0000}"/>
    <cellStyle name="20% - Accent6 2 2 2 2 2 3 4" xfId="20034" xr:uid="{00000000-0005-0000-0000-0000822C0000}"/>
    <cellStyle name="20% - Accent6 2 2 2 2 2 3 4 2" xfId="28003" xr:uid="{00000000-0005-0000-0000-0000832C0000}"/>
    <cellStyle name="20% - Accent6 2 2 2 2 2 3 5" xfId="20033" xr:uid="{00000000-0005-0000-0000-0000842C0000}"/>
    <cellStyle name="20% - Accent6 2 2 2 2 2 4" xfId="21239" xr:uid="{00000000-0005-0000-0000-0000852C0000}"/>
    <cellStyle name="20% - Accent6 2 2 2 2 2 4 2" xfId="25507" xr:uid="{00000000-0005-0000-0000-0000862C0000}"/>
    <cellStyle name="20% - Accent6 2 2 2 2 2 4 2 2" xfId="23747" xr:uid="{00000000-0005-0000-0000-0000872C0000}"/>
    <cellStyle name="20% - Accent6 2 2 2 2 2 4 2 2 2" xfId="22048" xr:uid="{00000000-0005-0000-0000-0000882C0000}"/>
    <cellStyle name="20% - Accent6 2 2 2 2 2 4 2 3" xfId="23734" xr:uid="{00000000-0005-0000-0000-0000892C0000}"/>
    <cellStyle name="20% - Accent6 2 2 2 2 2 4 3" xfId="20032" xr:uid="{00000000-0005-0000-0000-00008A2C0000}"/>
    <cellStyle name="20% - Accent6 2 2 2 2 2 4 3 2" xfId="26606" xr:uid="{00000000-0005-0000-0000-00008B2C0000}"/>
    <cellStyle name="20% - Accent6 2 2 2 2 2 4 4" xfId="20030" xr:uid="{00000000-0005-0000-0000-00008C2C0000}"/>
    <cellStyle name="20% - Accent6 2 2 2 2 2 5" xfId="20028" xr:uid="{00000000-0005-0000-0000-00008D2C0000}"/>
    <cellStyle name="20% - Accent6 2 2 2 2 2 5 2" xfId="20027" xr:uid="{00000000-0005-0000-0000-00008E2C0000}"/>
    <cellStyle name="20% - Accent6 2 2 2 2 2 5 2 2" xfId="29713" xr:uid="{00000000-0005-0000-0000-00008F2C0000}"/>
    <cellStyle name="20% - Accent6 2 2 2 2 2 5 3" xfId="20025" xr:uid="{00000000-0005-0000-0000-0000902C0000}"/>
    <cellStyle name="20% - Accent6 2 2 2 2 2 6" xfId="20021" xr:uid="{00000000-0005-0000-0000-0000912C0000}"/>
    <cellStyle name="20% - Accent6 2 2 2 2 2 6 2" xfId="20019" xr:uid="{00000000-0005-0000-0000-0000922C0000}"/>
    <cellStyle name="20% - Accent6 2 2 2 2 2 7" xfId="24615" xr:uid="{00000000-0005-0000-0000-0000932C0000}"/>
    <cellStyle name="20% - Accent6 2 2 2 2 3" xfId="20018" xr:uid="{00000000-0005-0000-0000-0000942C0000}"/>
    <cellStyle name="20% - Accent6 2 2 2 2 3 2" xfId="20017" xr:uid="{00000000-0005-0000-0000-0000952C0000}"/>
    <cellStyle name="20% - Accent6 2 2 2 2 3 2 2" xfId="26746" xr:uid="{00000000-0005-0000-0000-0000962C0000}"/>
    <cellStyle name="20% - Accent6 2 2 2 2 3 2 2 2" xfId="12037" xr:uid="{00000000-0005-0000-0000-0000972C0000}"/>
    <cellStyle name="20% - Accent6 2 2 2 2 3 2 2 2 2" xfId="7763" xr:uid="{00000000-0005-0000-0000-0000982C0000}"/>
    <cellStyle name="20% - Accent6 2 2 2 2 3 2 2 2 2 2" xfId="18106" xr:uid="{00000000-0005-0000-0000-0000992C0000}"/>
    <cellStyle name="20% - Accent6 2 2 2 2 3 2 2 2 3" xfId="23978" xr:uid="{00000000-0005-0000-0000-00009A2C0000}"/>
    <cellStyle name="20% - Accent6 2 2 2 2 3 2 2 3" xfId="12030" xr:uid="{00000000-0005-0000-0000-00009B2C0000}"/>
    <cellStyle name="20% - Accent6 2 2 2 2 3 2 2 3 2" xfId="22006" xr:uid="{00000000-0005-0000-0000-00009C2C0000}"/>
    <cellStyle name="20% - Accent6 2 2 2 2 3 2 2 4" xfId="12019" xr:uid="{00000000-0005-0000-0000-00009D2C0000}"/>
    <cellStyle name="20% - Accent6 2 2 2 2 3 2 3" xfId="26744" xr:uid="{00000000-0005-0000-0000-00009E2C0000}"/>
    <cellStyle name="20% - Accent6 2 2 2 2 3 2 3 2" xfId="20001" xr:uid="{00000000-0005-0000-0000-00009F2C0000}"/>
    <cellStyle name="20% - Accent6 2 2 2 2 3 2 3 2 2" xfId="31525" xr:uid="{00000000-0005-0000-0000-0000A02C0000}"/>
    <cellStyle name="20% - Accent6 2 2 2 2 3 2 3 3" xfId="19994" xr:uid="{00000000-0005-0000-0000-0000A12C0000}"/>
    <cellStyle name="20% - Accent6 2 2 2 2 3 2 4" xfId="19987" xr:uid="{00000000-0005-0000-0000-0000A22C0000}"/>
    <cellStyle name="20% - Accent6 2 2 2 2 3 2 4 2" xfId="27905" xr:uid="{00000000-0005-0000-0000-0000A32C0000}"/>
    <cellStyle name="20% - Accent6 2 2 2 2 3 2 5" xfId="19986" xr:uid="{00000000-0005-0000-0000-0000A42C0000}"/>
    <cellStyle name="20% - Accent6 2 2 2 2 3 3" xfId="30512" xr:uid="{00000000-0005-0000-0000-0000A52C0000}"/>
    <cellStyle name="20% - Accent6 2 2 2 2 3 3 2" xfId="26733" xr:uid="{00000000-0005-0000-0000-0000A62C0000}"/>
    <cellStyle name="20% - Accent6 2 2 2 2 3 3 2 2" xfId="12001" xr:uid="{00000000-0005-0000-0000-0000A72C0000}"/>
    <cellStyle name="20% - Accent6 2 2 2 2 3 3 2 2 2" xfId="21995" xr:uid="{00000000-0005-0000-0000-0000A82C0000}"/>
    <cellStyle name="20% - Accent6 2 2 2 2 3 3 2 3" xfId="11994" xr:uid="{00000000-0005-0000-0000-0000A92C0000}"/>
    <cellStyle name="20% - Accent6 2 2 2 2 3 3 3" xfId="19985" xr:uid="{00000000-0005-0000-0000-0000AA2C0000}"/>
    <cellStyle name="20% - Accent6 2 2 2 2 3 3 3 2" xfId="26538" xr:uid="{00000000-0005-0000-0000-0000AB2C0000}"/>
    <cellStyle name="20% - Accent6 2 2 2 2 3 3 4" xfId="19984" xr:uid="{00000000-0005-0000-0000-0000AC2C0000}"/>
    <cellStyle name="20% - Accent6 2 2 2 2 3 4" xfId="19983" xr:uid="{00000000-0005-0000-0000-0000AD2C0000}"/>
    <cellStyle name="20% - Accent6 2 2 2 2 3 4 2" xfId="19982" xr:uid="{00000000-0005-0000-0000-0000AE2C0000}"/>
    <cellStyle name="20% - Accent6 2 2 2 2 3 4 2 2" xfId="15451" xr:uid="{00000000-0005-0000-0000-0000AF2C0000}"/>
    <cellStyle name="20% - Accent6 2 2 2 2 3 4 3" xfId="19979" xr:uid="{00000000-0005-0000-0000-0000B02C0000}"/>
    <cellStyle name="20% - Accent6 2 2 2 2 3 5" xfId="22140" xr:uid="{00000000-0005-0000-0000-0000B12C0000}"/>
    <cellStyle name="20% - Accent6 2 2 2 2 3 5 2" xfId="19976" xr:uid="{00000000-0005-0000-0000-0000B22C0000}"/>
    <cellStyle name="20% - Accent6 2 2 2 2 3 6" xfId="22138" xr:uid="{00000000-0005-0000-0000-0000B32C0000}"/>
    <cellStyle name="20% - Accent6 2 2 2 2 4" xfId="19975" xr:uid="{00000000-0005-0000-0000-0000B42C0000}"/>
    <cellStyle name="20% - Accent6 2 2 2 2 4 2" xfId="19974" xr:uid="{00000000-0005-0000-0000-0000B52C0000}"/>
    <cellStyle name="20% - Accent6 2 2 2 2 4 2 2" xfId="26709" xr:uid="{00000000-0005-0000-0000-0000B62C0000}"/>
    <cellStyle name="20% - Accent6 2 2 2 2 4 2 2 2" xfId="11966" xr:uid="{00000000-0005-0000-0000-0000B72C0000}"/>
    <cellStyle name="20% - Accent6 2 2 2 2 4 2 2 2 2" xfId="21971" xr:uid="{00000000-0005-0000-0000-0000B82C0000}"/>
    <cellStyle name="20% - Accent6 2 2 2 2 4 2 2 3" xfId="11959" xr:uid="{00000000-0005-0000-0000-0000B92C0000}"/>
    <cellStyle name="20% - Accent6 2 2 2 2 4 2 3" xfId="19965" xr:uid="{00000000-0005-0000-0000-0000BA2C0000}"/>
    <cellStyle name="20% - Accent6 2 2 2 2 4 2 3 2" xfId="19963" xr:uid="{00000000-0005-0000-0000-0000BB2C0000}"/>
    <cellStyle name="20% - Accent6 2 2 2 2 4 2 4" xfId="28638" xr:uid="{00000000-0005-0000-0000-0000BC2C0000}"/>
    <cellStyle name="20% - Accent6 2 2 2 2 4 3" xfId="19956" xr:uid="{00000000-0005-0000-0000-0000BD2C0000}"/>
    <cellStyle name="20% - Accent6 2 2 2 2 4 3 2" xfId="19949" xr:uid="{00000000-0005-0000-0000-0000BE2C0000}"/>
    <cellStyle name="20% - Accent6 2 2 2 2 4 3 2 2" xfId="12244" xr:uid="{00000000-0005-0000-0000-0000BF2C0000}"/>
    <cellStyle name="20% - Accent6 2 2 2 2 4 3 3" xfId="19947" xr:uid="{00000000-0005-0000-0000-0000C02C0000}"/>
    <cellStyle name="20% - Accent6 2 2 2 2 4 4" xfId="22176" xr:uid="{00000000-0005-0000-0000-0000C12C0000}"/>
    <cellStyle name="20% - Accent6 2 2 2 2 4 4 2" xfId="5997" xr:uid="{00000000-0005-0000-0000-0000C22C0000}"/>
    <cellStyle name="20% - Accent6 2 2 2 2 4 5" xfId="22130" xr:uid="{00000000-0005-0000-0000-0000C32C0000}"/>
    <cellStyle name="20% - Accent6 2 2 2 2 5" xfId="22353" xr:uid="{00000000-0005-0000-0000-0000C42C0000}"/>
    <cellStyle name="20% - Accent6 2 2 2 2 5 2" xfId="22349" xr:uid="{00000000-0005-0000-0000-0000C52C0000}"/>
    <cellStyle name="20% - Accent6 2 2 2 2 5 2 2" xfId="19945" xr:uid="{00000000-0005-0000-0000-0000C62C0000}"/>
    <cellStyle name="20% - Accent6 2 2 2 2 5 2 2 2" xfId="11951" xr:uid="{00000000-0005-0000-0000-0000C72C0000}"/>
    <cellStyle name="20% - Accent6 2 2 2 2 5 2 3" xfId="19943" xr:uid="{00000000-0005-0000-0000-0000C82C0000}"/>
    <cellStyle name="20% - Accent6 2 2 2 2 5 3" xfId="22338" xr:uid="{00000000-0005-0000-0000-0000C92C0000}"/>
    <cellStyle name="20% - Accent6 2 2 2 2 5 3 2" xfId="19940" xr:uid="{00000000-0005-0000-0000-0000CA2C0000}"/>
    <cellStyle name="20% - Accent6 2 2 2 2 5 4" xfId="33100" xr:uid="{00000000-0005-0000-0000-0000CB2C0000}"/>
    <cellStyle name="20% - Accent6 2 2 2 2 6" xfId="22330" xr:uid="{00000000-0005-0000-0000-0000CC2C0000}"/>
    <cellStyle name="20% - Accent6 2 2 2 2 6 2" xfId="22326" xr:uid="{00000000-0005-0000-0000-0000CD2C0000}"/>
    <cellStyle name="20% - Accent6 2 2 2 2 6 2 2" xfId="19938" xr:uid="{00000000-0005-0000-0000-0000CE2C0000}"/>
    <cellStyle name="20% - Accent6 2 2 2 2 6 3" xfId="13431" xr:uid="{00000000-0005-0000-0000-0000CF2C0000}"/>
    <cellStyle name="20% - Accent6 2 2 2 2 7" xfId="22323" xr:uid="{00000000-0005-0000-0000-0000D02C0000}"/>
    <cellStyle name="20% - Accent6 2 2 2 2 7 2" xfId="20219" xr:uid="{00000000-0005-0000-0000-0000D12C0000}"/>
    <cellStyle name="20% - Accent6 2 2 2 2 8" xfId="19932" xr:uid="{00000000-0005-0000-0000-0000D22C0000}"/>
    <cellStyle name="20% - Accent6 2 2 2 3" xfId="31959" xr:uid="{00000000-0005-0000-0000-0000D32C0000}"/>
    <cellStyle name="20% - Accent6 2 2 2 3 2" xfId="31710" xr:uid="{00000000-0005-0000-0000-0000D42C0000}"/>
    <cellStyle name="20% - Accent6 2 2 2 3 2 2" xfId="30499" xr:uid="{00000000-0005-0000-0000-0000D52C0000}"/>
    <cellStyle name="20% - Accent6 2 2 2 3 2 2 2" xfId="25229" xr:uid="{00000000-0005-0000-0000-0000D62C0000}"/>
    <cellStyle name="20% - Accent6 2 2 2 3 2 2 2 2" xfId="19930" xr:uid="{00000000-0005-0000-0000-0000D72C0000}"/>
    <cellStyle name="20% - Accent6 2 2 2 3 2 2 2 2 2" xfId="21864" xr:uid="{00000000-0005-0000-0000-0000D82C0000}"/>
    <cellStyle name="20% - Accent6 2 2 2 3 2 2 2 2 2 2" xfId="18685" xr:uid="{00000000-0005-0000-0000-0000D92C0000}"/>
    <cellStyle name="20% - Accent6 2 2 2 3 2 2 2 2 3" xfId="23188" xr:uid="{00000000-0005-0000-0000-0000DA2C0000}"/>
    <cellStyle name="20% - Accent6 2 2 2 3 2 2 2 3" xfId="19928" xr:uid="{00000000-0005-0000-0000-0000DB2C0000}"/>
    <cellStyle name="20% - Accent6 2 2 2 3 2 2 2 3 2" xfId="21855" xr:uid="{00000000-0005-0000-0000-0000DC2C0000}"/>
    <cellStyle name="20% - Accent6 2 2 2 3 2 2 2 4" xfId="19924" xr:uid="{00000000-0005-0000-0000-0000DD2C0000}"/>
    <cellStyle name="20% - Accent6 2 2 2 3 2 2 3" xfId="25226" xr:uid="{00000000-0005-0000-0000-0000DE2C0000}"/>
    <cellStyle name="20% - Accent6 2 2 2 3 2 2 3 2" xfId="5357" xr:uid="{00000000-0005-0000-0000-0000DF2C0000}"/>
    <cellStyle name="20% - Accent6 2 2 2 3 2 2 3 2 2" xfId="21844" xr:uid="{00000000-0005-0000-0000-0000E02C0000}"/>
    <cellStyle name="20% - Accent6 2 2 2 3 2 2 3 3" xfId="19919" xr:uid="{00000000-0005-0000-0000-0000E12C0000}"/>
    <cellStyle name="20% - Accent6 2 2 2 3 2 2 4" xfId="19916" xr:uid="{00000000-0005-0000-0000-0000E22C0000}"/>
    <cellStyle name="20% - Accent6 2 2 2 3 2 2 4 2" xfId="25365" xr:uid="{00000000-0005-0000-0000-0000E32C0000}"/>
    <cellStyle name="20% - Accent6 2 2 2 3 2 2 5" xfId="19907" xr:uid="{00000000-0005-0000-0000-0000E42C0000}"/>
    <cellStyle name="20% - Accent6 2 2 2 3 2 3" xfId="25427" xr:uid="{00000000-0005-0000-0000-0000E52C0000}"/>
    <cellStyle name="20% - Accent6 2 2 2 3 2 3 2" xfId="28599" xr:uid="{00000000-0005-0000-0000-0000E62C0000}"/>
    <cellStyle name="20% - Accent6 2 2 2 3 2 3 2 2" xfId="25765" xr:uid="{00000000-0005-0000-0000-0000E72C0000}"/>
    <cellStyle name="20% - Accent6 2 2 2 3 2 3 2 2 2" xfId="25855" xr:uid="{00000000-0005-0000-0000-0000E82C0000}"/>
    <cellStyle name="20% - Accent6 2 2 2 3 2 3 2 3" xfId="30382" xr:uid="{00000000-0005-0000-0000-0000E92C0000}"/>
    <cellStyle name="20% - Accent6 2 2 2 3 2 3 3" xfId="19902" xr:uid="{00000000-0005-0000-0000-0000EA2C0000}"/>
    <cellStyle name="20% - Accent6 2 2 2 3 2 3 3 2" xfId="23071" xr:uid="{00000000-0005-0000-0000-0000EB2C0000}"/>
    <cellStyle name="20% - Accent6 2 2 2 3 2 3 4" xfId="19898" xr:uid="{00000000-0005-0000-0000-0000EC2C0000}"/>
    <cellStyle name="20% - Accent6 2 2 2 3 2 4" xfId="19891" xr:uid="{00000000-0005-0000-0000-0000ED2C0000}"/>
    <cellStyle name="20% - Accent6 2 2 2 3 2 4 2" xfId="19883" xr:uid="{00000000-0005-0000-0000-0000EE2C0000}"/>
    <cellStyle name="20% - Accent6 2 2 2 3 2 4 2 2" xfId="30342" xr:uid="{00000000-0005-0000-0000-0000EF2C0000}"/>
    <cellStyle name="20% - Accent6 2 2 2 3 2 4 3" xfId="19879" xr:uid="{00000000-0005-0000-0000-0000F02C0000}"/>
    <cellStyle name="20% - Accent6 2 2 2 3 2 5" xfId="19874" xr:uid="{00000000-0005-0000-0000-0000F12C0000}"/>
    <cellStyle name="20% - Accent6 2 2 2 3 2 5 2" xfId="19870" xr:uid="{00000000-0005-0000-0000-0000F22C0000}"/>
    <cellStyle name="20% - Accent6 2 2 2 3 2 6" xfId="19867" xr:uid="{00000000-0005-0000-0000-0000F32C0000}"/>
    <cellStyle name="20% - Accent6 2 2 2 3 3" xfId="31948" xr:uid="{00000000-0005-0000-0000-0000F42C0000}"/>
    <cellStyle name="20% - Accent6 2 2 2 3 3 2" xfId="32766" xr:uid="{00000000-0005-0000-0000-0000F52C0000}"/>
    <cellStyle name="20% - Accent6 2 2 2 3 3 2 2" xfId="26657" xr:uid="{00000000-0005-0000-0000-0000F62C0000}"/>
    <cellStyle name="20% - Accent6 2 2 2 3 3 2 2 2" xfId="11818" xr:uid="{00000000-0005-0000-0000-0000F72C0000}"/>
    <cellStyle name="20% - Accent6 2 2 2 3 3 2 2 2 2" xfId="22453" xr:uid="{00000000-0005-0000-0000-0000F82C0000}"/>
    <cellStyle name="20% - Accent6 2 2 2 3 3 2 2 3" xfId="11815" xr:uid="{00000000-0005-0000-0000-0000F92C0000}"/>
    <cellStyle name="20% - Accent6 2 2 2 3 3 2 3" xfId="19241" xr:uid="{00000000-0005-0000-0000-0000FA2C0000}"/>
    <cellStyle name="20% - Accent6 2 2 2 3 3 2 3 2" xfId="19859" xr:uid="{00000000-0005-0000-0000-0000FB2C0000}"/>
    <cellStyle name="20% - Accent6 2 2 2 3 3 2 4" xfId="15587" xr:uid="{00000000-0005-0000-0000-0000FC2C0000}"/>
    <cellStyle name="20% - Accent6 2 2 2 3 3 3" xfId="19851" xr:uid="{00000000-0005-0000-0000-0000FD2C0000}"/>
    <cellStyle name="20% - Accent6 2 2 2 3 3 3 2" xfId="19847" xr:uid="{00000000-0005-0000-0000-0000FE2C0000}"/>
    <cellStyle name="20% - Accent6 2 2 2 3 3 3 2 2" xfId="11804" xr:uid="{00000000-0005-0000-0000-0000FF2C0000}"/>
    <cellStyle name="20% - Accent6 2 2 2 3 3 3 3" xfId="19846" xr:uid="{00000000-0005-0000-0000-0000002D0000}"/>
    <cellStyle name="20% - Accent6 2 2 2 3 3 4" xfId="19840" xr:uid="{00000000-0005-0000-0000-0000012D0000}"/>
    <cellStyle name="20% - Accent6 2 2 2 3 3 4 2" xfId="19832" xr:uid="{00000000-0005-0000-0000-0000022D0000}"/>
    <cellStyle name="20% - Accent6 2 2 2 3 3 5" xfId="22119" xr:uid="{00000000-0005-0000-0000-0000032D0000}"/>
    <cellStyle name="20% - Accent6 2 2 2 3 4" xfId="31775" xr:uid="{00000000-0005-0000-0000-0000042D0000}"/>
    <cellStyle name="20% - Accent6 2 2 2 3 4 2" xfId="19829" xr:uid="{00000000-0005-0000-0000-0000052D0000}"/>
    <cellStyle name="20% - Accent6 2 2 2 3 4 2 2" xfId="19826" xr:uid="{00000000-0005-0000-0000-0000062D0000}"/>
    <cellStyle name="20% - Accent6 2 2 2 3 4 2 2 2" xfId="29135" xr:uid="{00000000-0005-0000-0000-0000072D0000}"/>
    <cellStyle name="20% - Accent6 2 2 2 3 4 2 3" xfId="19824" xr:uid="{00000000-0005-0000-0000-0000082D0000}"/>
    <cellStyle name="20% - Accent6 2 2 2 3 4 3" xfId="19818" xr:uid="{00000000-0005-0000-0000-0000092D0000}"/>
    <cellStyle name="20% - Accent6 2 2 2 3 4 3 2" xfId="19810" xr:uid="{00000000-0005-0000-0000-00000A2D0000}"/>
    <cellStyle name="20% - Accent6 2 2 2 3 4 4" xfId="21914" xr:uid="{00000000-0005-0000-0000-00000B2D0000}"/>
    <cellStyle name="20% - Accent6 2 2 2 3 5" xfId="22316" xr:uid="{00000000-0005-0000-0000-00000C2D0000}"/>
    <cellStyle name="20% - Accent6 2 2 2 3 5 2" xfId="22310" xr:uid="{00000000-0005-0000-0000-00000D2D0000}"/>
    <cellStyle name="20% - Accent6 2 2 2 3 5 2 2" xfId="19806" xr:uid="{00000000-0005-0000-0000-00000E2D0000}"/>
    <cellStyle name="20% - Accent6 2 2 2 3 5 3" xfId="19802" xr:uid="{00000000-0005-0000-0000-00000F2D0000}"/>
    <cellStyle name="20% - Accent6 2 2 2 3 6" xfId="22301" xr:uid="{00000000-0005-0000-0000-0000102D0000}"/>
    <cellStyle name="20% - Accent6 2 2 2 3 6 2" xfId="19799" xr:uid="{00000000-0005-0000-0000-0000112D0000}"/>
    <cellStyle name="20% - Accent6 2 2 2 3 7" xfId="18481" xr:uid="{00000000-0005-0000-0000-0000122D0000}"/>
    <cellStyle name="20% - Accent6 2 2 2 4" xfId="31933" xr:uid="{00000000-0005-0000-0000-0000132D0000}"/>
    <cellStyle name="20% - Accent6 2 2 2 4 2" xfId="31919" xr:uid="{00000000-0005-0000-0000-0000142D0000}"/>
    <cellStyle name="20% - Accent6 2 2 2 4 2 2" xfId="30294" xr:uid="{00000000-0005-0000-0000-0000152D0000}"/>
    <cellStyle name="20% - Accent6 2 2 2 4 2 2 2" xfId="25138" xr:uid="{00000000-0005-0000-0000-0000162D0000}"/>
    <cellStyle name="20% - Accent6 2 2 2 4 2 2 2 2" xfId="19797" xr:uid="{00000000-0005-0000-0000-0000172D0000}"/>
    <cellStyle name="20% - Accent6 2 2 2 4 2 2 2 2 2" xfId="21697" xr:uid="{00000000-0005-0000-0000-0000182D0000}"/>
    <cellStyle name="20% - Accent6 2 2 2 4 2 2 2 3" xfId="32289" xr:uid="{00000000-0005-0000-0000-0000192D0000}"/>
    <cellStyle name="20% - Accent6 2 2 2 4 2 2 3" xfId="9220" xr:uid="{00000000-0005-0000-0000-00001A2D0000}"/>
    <cellStyle name="20% - Accent6 2 2 2 4 2 2 3 2" xfId="19788" xr:uid="{00000000-0005-0000-0000-00001B2D0000}"/>
    <cellStyle name="20% - Accent6 2 2 2 4 2 2 4" xfId="5661" xr:uid="{00000000-0005-0000-0000-00001C2D0000}"/>
    <cellStyle name="20% - Accent6 2 2 2 4 2 3" xfId="19780" xr:uid="{00000000-0005-0000-0000-00001D2D0000}"/>
    <cellStyle name="20% - Accent6 2 2 2 4 2 3 2" xfId="17490" xr:uid="{00000000-0005-0000-0000-00001E2D0000}"/>
    <cellStyle name="20% - Accent6 2 2 2 4 2 3 2 2" xfId="30194" xr:uid="{00000000-0005-0000-0000-00001F2D0000}"/>
    <cellStyle name="20% - Accent6 2 2 2 4 2 3 3" xfId="10646" xr:uid="{00000000-0005-0000-0000-0000202D0000}"/>
    <cellStyle name="20% - Accent6 2 2 2 4 2 4" xfId="21947" xr:uid="{00000000-0005-0000-0000-0000212D0000}"/>
    <cellStyle name="20% - Accent6 2 2 2 4 2 4 2" xfId="17471" xr:uid="{00000000-0005-0000-0000-0000222D0000}"/>
    <cellStyle name="20% - Accent6 2 2 2 4 2 5" xfId="19777" xr:uid="{00000000-0005-0000-0000-0000232D0000}"/>
    <cellStyle name="20% - Accent6 2 2 2 4 3" xfId="31769" xr:uid="{00000000-0005-0000-0000-0000242D0000}"/>
    <cellStyle name="20% - Accent6 2 2 2 4 3 2" xfId="21250" xr:uid="{00000000-0005-0000-0000-0000252D0000}"/>
    <cellStyle name="20% - Accent6 2 2 2 4 3 2 2" xfId="19776" xr:uid="{00000000-0005-0000-0000-0000262D0000}"/>
    <cellStyle name="20% - Accent6 2 2 2 4 3 2 2 2" xfId="11711" xr:uid="{00000000-0005-0000-0000-0000272D0000}"/>
    <cellStyle name="20% - Accent6 2 2 2 4 3 2 3" xfId="27190" xr:uid="{00000000-0005-0000-0000-0000282D0000}"/>
    <cellStyle name="20% - Accent6 2 2 2 4 3 3" xfId="32730" xr:uid="{00000000-0005-0000-0000-0000292D0000}"/>
    <cellStyle name="20% - Accent6 2 2 2 4 3 3 2" xfId="19775" xr:uid="{00000000-0005-0000-0000-00002A2D0000}"/>
    <cellStyle name="20% - Accent6 2 2 2 4 3 4" xfId="19768" xr:uid="{00000000-0005-0000-0000-00002B2D0000}"/>
    <cellStyle name="20% - Accent6 2 2 2 4 4" xfId="19767" xr:uid="{00000000-0005-0000-0000-00002C2D0000}"/>
    <cellStyle name="20% - Accent6 2 2 2 4 4 2" xfId="29838" xr:uid="{00000000-0005-0000-0000-00002D2D0000}"/>
    <cellStyle name="20% - Accent6 2 2 2 4 4 2 2" xfId="19766" xr:uid="{00000000-0005-0000-0000-00002E2D0000}"/>
    <cellStyle name="20% - Accent6 2 2 2 4 4 3" xfId="19760" xr:uid="{00000000-0005-0000-0000-00002F2D0000}"/>
    <cellStyle name="20% - Accent6 2 2 2 4 5" xfId="22296" xr:uid="{00000000-0005-0000-0000-0000302D0000}"/>
    <cellStyle name="20% - Accent6 2 2 2 4 5 2" xfId="19758" xr:uid="{00000000-0005-0000-0000-0000312D0000}"/>
    <cellStyle name="20% - Accent6 2 2 2 4 6" xfId="20524" xr:uid="{00000000-0005-0000-0000-0000322D0000}"/>
    <cellStyle name="20% - Accent6 2 2 2 5" xfId="34300" xr:uid="{00000000-0005-0000-0000-0000332D0000}"/>
    <cellStyle name="20% - Accent6 2 2 2 5 2" xfId="31761" xr:uid="{00000000-0005-0000-0000-0000342D0000}"/>
    <cellStyle name="20% - Accent6 2 2 2 5 2 2" xfId="32042" xr:uid="{00000000-0005-0000-0000-0000352D0000}"/>
    <cellStyle name="20% - Accent6 2 2 2 5 2 2 2" xfId="19756" xr:uid="{00000000-0005-0000-0000-0000362D0000}"/>
    <cellStyle name="20% - Accent6 2 2 2 5 2 2 2 2" xfId="19751" xr:uid="{00000000-0005-0000-0000-0000372D0000}"/>
    <cellStyle name="20% - Accent6 2 2 2 5 2 2 3" xfId="15297" xr:uid="{00000000-0005-0000-0000-0000382D0000}"/>
    <cellStyle name="20% - Accent6 2 2 2 5 2 3" xfId="19744" xr:uid="{00000000-0005-0000-0000-0000392D0000}"/>
    <cellStyle name="20% - Accent6 2 2 2 5 2 3 2" xfId="19742" xr:uid="{00000000-0005-0000-0000-00003A2D0000}"/>
    <cellStyle name="20% - Accent6 2 2 2 5 2 4" xfId="14760" xr:uid="{00000000-0005-0000-0000-00003B2D0000}"/>
    <cellStyle name="20% - Accent6 2 2 2 5 3" xfId="19734" xr:uid="{00000000-0005-0000-0000-00003C2D0000}"/>
    <cellStyle name="20% - Accent6 2 2 2 5 3 2" xfId="30905" xr:uid="{00000000-0005-0000-0000-00003D2D0000}"/>
    <cellStyle name="20% - Accent6 2 2 2 5 3 2 2" xfId="19732" xr:uid="{00000000-0005-0000-0000-00003E2D0000}"/>
    <cellStyle name="20% - Accent6 2 2 2 5 3 3" xfId="19720" xr:uid="{00000000-0005-0000-0000-00003F2D0000}"/>
    <cellStyle name="20% - Accent6 2 2 2 5 4" xfId="19408" xr:uid="{00000000-0005-0000-0000-0000402D0000}"/>
    <cellStyle name="20% - Accent6 2 2 2 5 4 2" xfId="13217" xr:uid="{00000000-0005-0000-0000-0000412D0000}"/>
    <cellStyle name="20% - Accent6 2 2 2 5 5" xfId="20517" xr:uid="{00000000-0005-0000-0000-0000422D0000}"/>
    <cellStyle name="20% - Accent6 2 2 2 6" xfId="31758" xr:uid="{00000000-0005-0000-0000-0000432D0000}"/>
    <cellStyle name="20% - Accent6 2 2 2 6 2" xfId="6989" xr:uid="{00000000-0005-0000-0000-0000442D0000}"/>
    <cellStyle name="20% - Accent6 2 2 2 6 2 2" xfId="19714" xr:uid="{00000000-0005-0000-0000-0000452D0000}"/>
    <cellStyle name="20% - Accent6 2 2 2 6 2 2 2" xfId="19710" xr:uid="{00000000-0005-0000-0000-0000462D0000}"/>
    <cellStyle name="20% - Accent6 2 2 2 6 2 3" xfId="27901" xr:uid="{00000000-0005-0000-0000-0000472D0000}"/>
    <cellStyle name="20% - Accent6 2 2 2 6 3" xfId="19706" xr:uid="{00000000-0005-0000-0000-0000482D0000}"/>
    <cellStyle name="20% - Accent6 2 2 2 6 3 2" xfId="19703" xr:uid="{00000000-0005-0000-0000-0000492D0000}"/>
    <cellStyle name="20% - Accent6 2 2 2 6 4" xfId="29061" xr:uid="{00000000-0005-0000-0000-00004A2D0000}"/>
    <cellStyle name="20% - Accent6 2 2 2 7" xfId="19995" xr:uid="{00000000-0005-0000-0000-00004B2D0000}"/>
    <cellStyle name="20% - Accent6 2 2 2 7 2" xfId="16454" xr:uid="{00000000-0005-0000-0000-00004C2D0000}"/>
    <cellStyle name="20% - Accent6 2 2 2 7 2 2" xfId="19701" xr:uid="{00000000-0005-0000-0000-00004D2D0000}"/>
    <cellStyle name="20% - Accent6 2 2 2 7 3" xfId="19699" xr:uid="{00000000-0005-0000-0000-00004E2D0000}"/>
    <cellStyle name="20% - Accent6 2 2 2 8" xfId="19695" xr:uid="{00000000-0005-0000-0000-00004F2D0000}"/>
    <cellStyle name="20% - Accent6 2 2 2 8 2" xfId="27564" xr:uid="{00000000-0005-0000-0000-0000502D0000}"/>
    <cellStyle name="20% - Accent6 2 2 2 9" xfId="33214" xr:uid="{00000000-0005-0000-0000-0000512D0000}"/>
    <cellStyle name="20% - Accent6 2 2 3" xfId="19693" xr:uid="{00000000-0005-0000-0000-0000522D0000}"/>
    <cellStyle name="20% - Accent6 2 2 3 2" xfId="19690" xr:uid="{00000000-0005-0000-0000-0000532D0000}"/>
    <cellStyle name="20% - Accent6 2 2 3 2 2" xfId="19688" xr:uid="{00000000-0005-0000-0000-0000542D0000}"/>
    <cellStyle name="20% - Accent6 2 2 3 2 2 2" xfId="19686" xr:uid="{00000000-0005-0000-0000-0000552D0000}"/>
    <cellStyle name="20% - Accent6 2 2 3 2 2 2 2" xfId="18100" xr:uid="{00000000-0005-0000-0000-0000562D0000}"/>
    <cellStyle name="20% - Accent6 2 2 3 2 2 2 2 2" xfId="19684" xr:uid="{00000000-0005-0000-0000-0000572D0000}"/>
    <cellStyle name="20% - Accent6 2 2 3 2 2 2 2 2 2" xfId="21509" xr:uid="{00000000-0005-0000-0000-0000582D0000}"/>
    <cellStyle name="20% - Accent6 2 2 3 2 2 2 2 2 2 2" xfId="23835" xr:uid="{00000000-0005-0000-0000-0000592D0000}"/>
    <cellStyle name="20% - Accent6 2 2 3 2 2 2 2 2 3" xfId="16144" xr:uid="{00000000-0005-0000-0000-00005A2D0000}"/>
    <cellStyle name="20% - Accent6 2 2 3 2 2 2 2 3" xfId="17533" xr:uid="{00000000-0005-0000-0000-00005B2D0000}"/>
    <cellStyle name="20% - Accent6 2 2 3 2 2 2 2 3 2" xfId="30317" xr:uid="{00000000-0005-0000-0000-00005C2D0000}"/>
    <cellStyle name="20% - Accent6 2 2 3 2 2 2 2 4" xfId="17512" xr:uid="{00000000-0005-0000-0000-00005D2D0000}"/>
    <cellStyle name="20% - Accent6 2 2 3 2 2 2 3" xfId="26441" xr:uid="{00000000-0005-0000-0000-00005E2D0000}"/>
    <cellStyle name="20% - Accent6 2 2 3 2 2 2 3 2" xfId="19682" xr:uid="{00000000-0005-0000-0000-00005F2D0000}"/>
    <cellStyle name="20% - Accent6 2 2 3 2 2 2 3 2 2" xfId="23480" xr:uid="{00000000-0005-0000-0000-0000602D0000}"/>
    <cellStyle name="20% - Accent6 2 2 3 2 2 2 3 3" xfId="19678" xr:uid="{00000000-0005-0000-0000-0000612D0000}"/>
    <cellStyle name="20% - Accent6 2 2 3 2 2 2 4" xfId="22717" xr:uid="{00000000-0005-0000-0000-0000622D0000}"/>
    <cellStyle name="20% - Accent6 2 2 3 2 2 2 4 2" xfId="8572" xr:uid="{00000000-0005-0000-0000-0000632D0000}"/>
    <cellStyle name="20% - Accent6 2 2 3 2 2 2 5" xfId="19674" xr:uid="{00000000-0005-0000-0000-0000642D0000}"/>
    <cellStyle name="20% - Accent6 2 2 3 2 2 3" xfId="19673" xr:uid="{00000000-0005-0000-0000-0000652D0000}"/>
    <cellStyle name="20% - Accent6 2 2 3 2 2 3 2" xfId="32672" xr:uid="{00000000-0005-0000-0000-0000662D0000}"/>
    <cellStyle name="20% - Accent6 2 2 3 2 2 3 2 2" xfId="20377" xr:uid="{00000000-0005-0000-0000-0000672D0000}"/>
    <cellStyle name="20% - Accent6 2 2 3 2 2 3 2 2 2" xfId="21495" xr:uid="{00000000-0005-0000-0000-0000682D0000}"/>
    <cellStyle name="20% - Accent6 2 2 3 2 2 3 2 3" xfId="20367" xr:uid="{00000000-0005-0000-0000-0000692D0000}"/>
    <cellStyle name="20% - Accent6 2 2 3 2 2 3 3" xfId="25287" xr:uid="{00000000-0005-0000-0000-00006A2D0000}"/>
    <cellStyle name="20% - Accent6 2 2 3 2 2 3 3 2" xfId="20364" xr:uid="{00000000-0005-0000-0000-00006B2D0000}"/>
    <cellStyle name="20% - Accent6 2 2 3 2 2 3 4" xfId="19670" xr:uid="{00000000-0005-0000-0000-00006C2D0000}"/>
    <cellStyle name="20% - Accent6 2 2 3 2 2 4" xfId="13638" xr:uid="{00000000-0005-0000-0000-00006D2D0000}"/>
    <cellStyle name="20% - Accent6 2 2 3 2 2 4 2" xfId="21217" xr:uid="{00000000-0005-0000-0000-00006E2D0000}"/>
    <cellStyle name="20% - Accent6 2 2 3 2 2 4 2 2" xfId="20359" xr:uid="{00000000-0005-0000-0000-00006F2D0000}"/>
    <cellStyle name="20% - Accent6 2 2 3 2 2 4 3" xfId="5483" xr:uid="{00000000-0005-0000-0000-0000702D0000}"/>
    <cellStyle name="20% - Accent6 2 2 3 2 2 5" xfId="13636" xr:uid="{00000000-0005-0000-0000-0000712D0000}"/>
    <cellStyle name="20% - Accent6 2 2 3 2 2 5 2" xfId="19667" xr:uid="{00000000-0005-0000-0000-0000722D0000}"/>
    <cellStyle name="20% - Accent6 2 2 3 2 2 6" xfId="19666" xr:uid="{00000000-0005-0000-0000-0000732D0000}"/>
    <cellStyle name="20% - Accent6 2 2 3 2 3" xfId="19664" xr:uid="{00000000-0005-0000-0000-0000742D0000}"/>
    <cellStyle name="20% - Accent6 2 2 3 2 3 2" xfId="19661" xr:uid="{00000000-0005-0000-0000-0000752D0000}"/>
    <cellStyle name="20% - Accent6 2 2 3 2 3 2 2" xfId="31286" xr:uid="{00000000-0005-0000-0000-0000762D0000}"/>
    <cellStyle name="20% - Accent6 2 2 3 2 3 2 2 2" xfId="19659" xr:uid="{00000000-0005-0000-0000-0000772D0000}"/>
    <cellStyle name="20% - Accent6 2 2 3 2 3 2 2 2 2" xfId="21465" xr:uid="{00000000-0005-0000-0000-0000782D0000}"/>
    <cellStyle name="20% - Accent6 2 2 3 2 3 2 2 3" xfId="19658" xr:uid="{00000000-0005-0000-0000-0000792D0000}"/>
    <cellStyle name="20% - Accent6 2 2 3 2 3 2 3" xfId="22652" xr:uid="{00000000-0005-0000-0000-00007A2D0000}"/>
    <cellStyle name="20% - Accent6 2 2 3 2 3 2 3 2" xfId="19655" xr:uid="{00000000-0005-0000-0000-00007B2D0000}"/>
    <cellStyle name="20% - Accent6 2 2 3 2 3 2 4" xfId="19651" xr:uid="{00000000-0005-0000-0000-00007C2D0000}"/>
    <cellStyle name="20% - Accent6 2 2 3 2 3 3" xfId="19647" xr:uid="{00000000-0005-0000-0000-00007D2D0000}"/>
    <cellStyle name="20% - Accent6 2 2 3 2 3 3 2" xfId="32787" xr:uid="{00000000-0005-0000-0000-00007E2D0000}"/>
    <cellStyle name="20% - Accent6 2 2 3 2 3 3 2 2" xfId="14629" xr:uid="{00000000-0005-0000-0000-00007F2D0000}"/>
    <cellStyle name="20% - Accent6 2 2 3 2 3 3 3" xfId="19646" xr:uid="{00000000-0005-0000-0000-0000802D0000}"/>
    <cellStyle name="20% - Accent6 2 2 3 2 3 4" xfId="16443" xr:uid="{00000000-0005-0000-0000-0000812D0000}"/>
    <cellStyle name="20% - Accent6 2 2 3 2 3 4 2" xfId="19644" xr:uid="{00000000-0005-0000-0000-0000822D0000}"/>
    <cellStyle name="20% - Accent6 2 2 3 2 3 5" xfId="22114" xr:uid="{00000000-0005-0000-0000-0000832D0000}"/>
    <cellStyle name="20% - Accent6 2 2 3 2 4" xfId="19643" xr:uid="{00000000-0005-0000-0000-0000842D0000}"/>
    <cellStyle name="20% - Accent6 2 2 3 2 4 2" xfId="19641" xr:uid="{00000000-0005-0000-0000-0000852D0000}"/>
    <cellStyle name="20% - Accent6 2 2 3 2 4 2 2" xfId="22636" xr:uid="{00000000-0005-0000-0000-0000862D0000}"/>
    <cellStyle name="20% - Accent6 2 2 3 2 4 2 2 2" xfId="19639" xr:uid="{00000000-0005-0000-0000-0000872D0000}"/>
    <cellStyle name="20% - Accent6 2 2 3 2 4 2 3" xfId="19633" xr:uid="{00000000-0005-0000-0000-0000882D0000}"/>
    <cellStyle name="20% - Accent6 2 2 3 2 4 3" xfId="19630" xr:uid="{00000000-0005-0000-0000-0000892D0000}"/>
    <cellStyle name="20% - Accent6 2 2 3 2 4 3 2" xfId="19626" xr:uid="{00000000-0005-0000-0000-00008A2D0000}"/>
    <cellStyle name="20% - Accent6 2 2 3 2 4 4" xfId="21540" xr:uid="{00000000-0005-0000-0000-00008B2D0000}"/>
    <cellStyle name="20% - Accent6 2 2 3 2 5" xfId="22254" xr:uid="{00000000-0005-0000-0000-00008C2D0000}"/>
    <cellStyle name="20% - Accent6 2 2 3 2 5 2" xfId="22248" xr:uid="{00000000-0005-0000-0000-00008D2D0000}"/>
    <cellStyle name="20% - Accent6 2 2 3 2 5 2 2" xfId="19624" xr:uid="{00000000-0005-0000-0000-00008E2D0000}"/>
    <cellStyle name="20% - Accent6 2 2 3 2 5 3" xfId="19622" xr:uid="{00000000-0005-0000-0000-00008F2D0000}"/>
    <cellStyle name="20% - Accent6 2 2 3 2 6" xfId="22246" xr:uid="{00000000-0005-0000-0000-0000902D0000}"/>
    <cellStyle name="20% - Accent6 2 2 3 2 6 2" xfId="19619" xr:uid="{00000000-0005-0000-0000-0000912D0000}"/>
    <cellStyle name="20% - Accent6 2 2 3 2 7" xfId="10265" xr:uid="{00000000-0005-0000-0000-0000922D0000}"/>
    <cellStyle name="20% - Accent6 2 2 3 3" xfId="31889" xr:uid="{00000000-0005-0000-0000-0000932D0000}"/>
    <cellStyle name="20% - Accent6 2 2 3 3 2" xfId="26930" xr:uid="{00000000-0005-0000-0000-0000942D0000}"/>
    <cellStyle name="20% - Accent6 2 2 3 3 2 2" xfId="30163" xr:uid="{00000000-0005-0000-0000-0000952D0000}"/>
    <cellStyle name="20% - Accent6 2 2 3 3 2 2 2" xfId="29875" xr:uid="{00000000-0005-0000-0000-0000962D0000}"/>
    <cellStyle name="20% - Accent6 2 2 3 3 2 2 2 2" xfId="19618" xr:uid="{00000000-0005-0000-0000-0000972D0000}"/>
    <cellStyle name="20% - Accent6 2 2 3 3 2 2 2 2 2" xfId="21376" xr:uid="{00000000-0005-0000-0000-0000982D0000}"/>
    <cellStyle name="20% - Accent6 2 2 3 3 2 2 2 3" xfId="33520" xr:uid="{00000000-0005-0000-0000-0000992D0000}"/>
    <cellStyle name="20% - Accent6 2 2 3 3 2 2 3" xfId="22562" xr:uid="{00000000-0005-0000-0000-00009A2D0000}"/>
    <cellStyle name="20% - Accent6 2 2 3 3 2 2 3 2" xfId="19614" xr:uid="{00000000-0005-0000-0000-00009B2D0000}"/>
    <cellStyle name="20% - Accent6 2 2 3 3 2 2 4" xfId="19611" xr:uid="{00000000-0005-0000-0000-00009C2D0000}"/>
    <cellStyle name="20% - Accent6 2 2 3 3 2 3" xfId="30790" xr:uid="{00000000-0005-0000-0000-00009D2D0000}"/>
    <cellStyle name="20% - Accent6 2 2 3 3 2 3 2" xfId="22581" xr:uid="{00000000-0005-0000-0000-00009E2D0000}"/>
    <cellStyle name="20% - Accent6 2 2 3 3 2 3 2 2" xfId="31185" xr:uid="{00000000-0005-0000-0000-00009F2D0000}"/>
    <cellStyle name="20% - Accent6 2 2 3 3 2 3 3" xfId="22579" xr:uid="{00000000-0005-0000-0000-0000A02D0000}"/>
    <cellStyle name="20% - Accent6 2 2 3 3 2 4" xfId="13604" xr:uid="{00000000-0005-0000-0000-0000A12D0000}"/>
    <cellStyle name="20% - Accent6 2 2 3 3 2 4 2" xfId="20622" xr:uid="{00000000-0005-0000-0000-0000A22D0000}"/>
    <cellStyle name="20% - Accent6 2 2 3 3 2 5" xfId="25279" xr:uid="{00000000-0005-0000-0000-0000A32D0000}"/>
    <cellStyle name="20% - Accent6 2 2 3 3 3" xfId="28643" xr:uid="{00000000-0005-0000-0000-0000A42D0000}"/>
    <cellStyle name="20% - Accent6 2 2 3 3 3 2" xfId="19608" xr:uid="{00000000-0005-0000-0000-0000A52D0000}"/>
    <cellStyle name="20% - Accent6 2 2 3 3 3 2 2" xfId="22489" xr:uid="{00000000-0005-0000-0000-0000A62D0000}"/>
    <cellStyle name="20% - Accent6 2 2 3 3 3 2 2 2" xfId="19141" xr:uid="{00000000-0005-0000-0000-0000A72D0000}"/>
    <cellStyle name="20% - Accent6 2 2 3 3 3 2 3" xfId="19606" xr:uid="{00000000-0005-0000-0000-0000A82D0000}"/>
    <cellStyle name="20% - Accent6 2 2 3 3 3 3" xfId="32684" xr:uid="{00000000-0005-0000-0000-0000A92D0000}"/>
    <cellStyle name="20% - Accent6 2 2 3 3 3 3 2" xfId="22416" xr:uid="{00000000-0005-0000-0000-0000AA2D0000}"/>
    <cellStyle name="20% - Accent6 2 2 3 3 3 4" xfId="34290" xr:uid="{00000000-0005-0000-0000-0000AB2D0000}"/>
    <cellStyle name="20% - Accent6 2 2 3 3 4" xfId="19601" xr:uid="{00000000-0005-0000-0000-0000AC2D0000}"/>
    <cellStyle name="20% - Accent6 2 2 3 3 4 2" xfId="19600" xr:uid="{00000000-0005-0000-0000-0000AD2D0000}"/>
    <cellStyle name="20% - Accent6 2 2 3 3 4 2 2" xfId="19596" xr:uid="{00000000-0005-0000-0000-0000AE2D0000}"/>
    <cellStyle name="20% - Accent6 2 2 3 3 4 3" xfId="27173" xr:uid="{00000000-0005-0000-0000-0000AF2D0000}"/>
    <cellStyle name="20% - Accent6 2 2 3 3 5" xfId="22240" xr:uid="{00000000-0005-0000-0000-0000B02D0000}"/>
    <cellStyle name="20% - Accent6 2 2 3 3 5 2" xfId="19592" xr:uid="{00000000-0005-0000-0000-0000B12D0000}"/>
    <cellStyle name="20% - Accent6 2 2 3 3 6" xfId="20506" xr:uid="{00000000-0005-0000-0000-0000B22D0000}"/>
    <cellStyle name="20% - Accent6 2 2 3 4" xfId="27631" xr:uid="{00000000-0005-0000-0000-0000B32D0000}"/>
    <cellStyle name="20% - Accent6 2 2 3 4 2" xfId="28378" xr:uid="{00000000-0005-0000-0000-0000B42D0000}"/>
    <cellStyle name="20% - Accent6 2 2 3 4 2 2" xfId="19590" xr:uid="{00000000-0005-0000-0000-0000B52D0000}"/>
    <cellStyle name="20% - Accent6 2 2 3 4 2 2 2" xfId="22379" xr:uid="{00000000-0005-0000-0000-0000B62D0000}"/>
    <cellStyle name="20% - Accent6 2 2 3 4 2 2 2 2" xfId="19586" xr:uid="{00000000-0005-0000-0000-0000B72D0000}"/>
    <cellStyle name="20% - Accent6 2 2 3 4 2 2 3" xfId="19579" xr:uid="{00000000-0005-0000-0000-0000B82D0000}"/>
    <cellStyle name="20% - Accent6 2 2 3 4 2 3" xfId="27246" xr:uid="{00000000-0005-0000-0000-0000B92D0000}"/>
    <cellStyle name="20% - Accent6 2 2 3 4 2 3 2" xfId="20311" xr:uid="{00000000-0005-0000-0000-0000BA2D0000}"/>
    <cellStyle name="20% - Accent6 2 2 3 4 2 4" xfId="8788" xr:uid="{00000000-0005-0000-0000-0000BB2D0000}"/>
    <cellStyle name="20% - Accent6 2 2 3 4 3" xfId="19578" xr:uid="{00000000-0005-0000-0000-0000BC2D0000}"/>
    <cellStyle name="20% - Accent6 2 2 3 4 3 2" xfId="27238" xr:uid="{00000000-0005-0000-0000-0000BD2D0000}"/>
    <cellStyle name="20% - Accent6 2 2 3 4 3 2 2" xfId="19935" xr:uid="{00000000-0005-0000-0000-0000BE2D0000}"/>
    <cellStyle name="20% - Accent6 2 2 3 4 3 3" xfId="8784" xr:uid="{00000000-0005-0000-0000-0000BF2D0000}"/>
    <cellStyle name="20% - Accent6 2 2 3 4 4" xfId="19577" xr:uid="{00000000-0005-0000-0000-0000C02D0000}"/>
    <cellStyle name="20% - Accent6 2 2 3 4 4 2" xfId="8705" xr:uid="{00000000-0005-0000-0000-0000C12D0000}"/>
    <cellStyle name="20% - Accent6 2 2 3 4 5" xfId="20504" xr:uid="{00000000-0005-0000-0000-0000C22D0000}"/>
    <cellStyle name="20% - Accent6 2 2 3 5" xfId="31735" xr:uid="{00000000-0005-0000-0000-0000C32D0000}"/>
    <cellStyle name="20% - Accent6 2 2 3 5 2" xfId="21280" xr:uid="{00000000-0005-0000-0000-0000C42D0000}"/>
    <cellStyle name="20% - Accent6 2 2 3 5 2 2" xfId="19575" xr:uid="{00000000-0005-0000-0000-0000C52D0000}"/>
    <cellStyle name="20% - Accent6 2 2 3 5 2 2 2" xfId="19570" xr:uid="{00000000-0005-0000-0000-0000C62D0000}"/>
    <cellStyle name="20% - Accent6 2 2 3 5 2 3" xfId="8731" xr:uid="{00000000-0005-0000-0000-0000C72D0000}"/>
    <cellStyle name="20% - Accent6 2 2 3 5 3" xfId="19566" xr:uid="{00000000-0005-0000-0000-0000C82D0000}"/>
    <cellStyle name="20% - Accent6 2 2 3 5 3 2" xfId="19561" xr:uid="{00000000-0005-0000-0000-0000C92D0000}"/>
    <cellStyle name="20% - Accent6 2 2 3 5 4" xfId="19160" xr:uid="{00000000-0005-0000-0000-0000CA2D0000}"/>
    <cellStyle name="20% - Accent6 2 2 3 6" xfId="34326" xr:uid="{00000000-0005-0000-0000-0000CB2D0000}"/>
    <cellStyle name="20% - Accent6 2 2 3 6 2" xfId="19556" xr:uid="{00000000-0005-0000-0000-0000CC2D0000}"/>
    <cellStyle name="20% - Accent6 2 2 3 6 2 2" xfId="11634" xr:uid="{00000000-0005-0000-0000-0000CD2D0000}"/>
    <cellStyle name="20% - Accent6 2 2 3 6 3" xfId="19552" xr:uid="{00000000-0005-0000-0000-0000CE2D0000}"/>
    <cellStyle name="20% - Accent6 2 2 3 7" xfId="19548" xr:uid="{00000000-0005-0000-0000-0000CF2D0000}"/>
    <cellStyle name="20% - Accent6 2 2 3 7 2" xfId="19546" xr:uid="{00000000-0005-0000-0000-0000D02D0000}"/>
    <cellStyle name="20% - Accent6 2 2 3 8" xfId="19726" xr:uid="{00000000-0005-0000-0000-0000D12D0000}"/>
    <cellStyle name="20% - Accent6 2 2 4" xfId="19543" xr:uid="{00000000-0005-0000-0000-0000D22D0000}"/>
    <cellStyle name="20% - Accent6 2 2 4 2" xfId="19542" xr:uid="{00000000-0005-0000-0000-0000D32D0000}"/>
    <cellStyle name="20% - Accent6 2 2 4 2 2" xfId="19540" xr:uid="{00000000-0005-0000-0000-0000D42D0000}"/>
    <cellStyle name="20% - Accent6 2 2 4 2 2 2" xfId="19537" xr:uid="{00000000-0005-0000-0000-0000D52D0000}"/>
    <cellStyle name="20% - Accent6 2 2 4 2 2 2 2" xfId="27152" xr:uid="{00000000-0005-0000-0000-0000D62D0000}"/>
    <cellStyle name="20% - Accent6 2 2 4 2 2 2 2 2" xfId="25425" xr:uid="{00000000-0005-0000-0000-0000D72D0000}"/>
    <cellStyle name="20% - Accent6 2 2 4 2 2 2 2 2 2" xfId="21269" xr:uid="{00000000-0005-0000-0000-0000D82D0000}"/>
    <cellStyle name="20% - Accent6 2 2 4 2 2 2 2 3" xfId="31975" xr:uid="{00000000-0005-0000-0000-0000D92D0000}"/>
    <cellStyle name="20% - Accent6 2 2 4 2 2 2 3" xfId="30783" xr:uid="{00000000-0005-0000-0000-0000DA2D0000}"/>
    <cellStyle name="20% - Accent6 2 2 4 2 2 2 3 2" xfId="30739" xr:uid="{00000000-0005-0000-0000-0000DB2D0000}"/>
    <cellStyle name="20% - Accent6 2 2 4 2 2 2 4" xfId="25910" xr:uid="{00000000-0005-0000-0000-0000DC2D0000}"/>
    <cellStyle name="20% - Accent6 2 2 4 2 2 3" xfId="24776" xr:uid="{00000000-0005-0000-0000-0000DD2D0000}"/>
    <cellStyle name="20% - Accent6 2 2 4 2 2 3 2" xfId="27046" xr:uid="{00000000-0005-0000-0000-0000DE2D0000}"/>
    <cellStyle name="20% - Accent6 2 2 4 2 2 3 2 2" xfId="32739" xr:uid="{00000000-0005-0000-0000-0000DF2D0000}"/>
    <cellStyle name="20% - Accent6 2 2 4 2 2 3 3" xfId="31080" xr:uid="{00000000-0005-0000-0000-0000E02D0000}"/>
    <cellStyle name="20% - Accent6 2 2 4 2 2 4" xfId="13566" xr:uid="{00000000-0005-0000-0000-0000E12D0000}"/>
    <cellStyle name="20% - Accent6 2 2 4 2 2 4 2" xfId="19128" xr:uid="{00000000-0005-0000-0000-0000E22D0000}"/>
    <cellStyle name="20% - Accent6 2 2 4 2 2 5" xfId="30989" xr:uid="{00000000-0005-0000-0000-0000E32D0000}"/>
    <cellStyle name="20% - Accent6 2 2 4 2 3" xfId="9505" xr:uid="{00000000-0005-0000-0000-0000E42D0000}"/>
    <cellStyle name="20% - Accent6 2 2 4 2 3 2" xfId="30564" xr:uid="{00000000-0005-0000-0000-0000E52D0000}"/>
    <cellStyle name="20% - Accent6 2 2 4 2 3 2 2" xfId="27031" xr:uid="{00000000-0005-0000-0000-0000E62D0000}"/>
    <cellStyle name="20% - Accent6 2 2 4 2 3 2 2 2" xfId="31594" xr:uid="{00000000-0005-0000-0000-0000E72D0000}"/>
    <cellStyle name="20% - Accent6 2 2 4 2 3 2 3" xfId="30694" xr:uid="{00000000-0005-0000-0000-0000E82D0000}"/>
    <cellStyle name="20% - Accent6 2 2 4 2 3 3" xfId="19531" xr:uid="{00000000-0005-0000-0000-0000E92D0000}"/>
    <cellStyle name="20% - Accent6 2 2 4 2 3 3 2" xfId="33209" xr:uid="{00000000-0005-0000-0000-0000EA2D0000}"/>
    <cellStyle name="20% - Accent6 2 2 4 2 3 4" xfId="19530" xr:uid="{00000000-0005-0000-0000-0000EB2D0000}"/>
    <cellStyle name="20% - Accent6 2 2 4 2 4" xfId="19529" xr:uid="{00000000-0005-0000-0000-0000EC2D0000}"/>
    <cellStyle name="20% - Accent6 2 2 4 2 4 2" xfId="19527" xr:uid="{00000000-0005-0000-0000-0000ED2D0000}"/>
    <cellStyle name="20% - Accent6 2 2 4 2 4 2 2" xfId="33996" xr:uid="{00000000-0005-0000-0000-0000EE2D0000}"/>
    <cellStyle name="20% - Accent6 2 2 4 2 4 3" xfId="19526" xr:uid="{00000000-0005-0000-0000-0000EF2D0000}"/>
    <cellStyle name="20% - Accent6 2 2 4 2 5" xfId="22220" xr:uid="{00000000-0005-0000-0000-0000F02D0000}"/>
    <cellStyle name="20% - Accent6 2 2 4 2 5 2" xfId="29181" xr:uid="{00000000-0005-0000-0000-0000F12D0000}"/>
    <cellStyle name="20% - Accent6 2 2 4 2 6" xfId="19520" xr:uid="{00000000-0005-0000-0000-0000F22D0000}"/>
    <cellStyle name="20% - Accent6 2 2 4 3" xfId="27598" xr:uid="{00000000-0005-0000-0000-0000F32D0000}"/>
    <cellStyle name="20% - Accent6 2 2 4 3 2" xfId="32768" xr:uid="{00000000-0005-0000-0000-0000F42D0000}"/>
    <cellStyle name="20% - Accent6 2 2 4 3 2 2" xfId="19518" xr:uid="{00000000-0005-0000-0000-0000F52D0000}"/>
    <cellStyle name="20% - Accent6 2 2 4 3 2 2 2" xfId="26995" xr:uid="{00000000-0005-0000-0000-0000F62D0000}"/>
    <cellStyle name="20% - Accent6 2 2 4 3 2 2 2 2" xfId="28557" xr:uid="{00000000-0005-0000-0000-0000F72D0000}"/>
    <cellStyle name="20% - Accent6 2 2 4 3 2 2 3" xfId="31043" xr:uid="{00000000-0005-0000-0000-0000F82D0000}"/>
    <cellStyle name="20% - Accent6 2 2 4 3 2 3" xfId="31358" xr:uid="{00000000-0005-0000-0000-0000F92D0000}"/>
    <cellStyle name="20% - Accent6 2 2 4 3 2 3 2" xfId="32303" xr:uid="{00000000-0005-0000-0000-0000FA2D0000}"/>
    <cellStyle name="20% - Accent6 2 2 4 3 2 4" xfId="32476" xr:uid="{00000000-0005-0000-0000-0000FB2D0000}"/>
    <cellStyle name="20% - Accent6 2 2 4 3 3" xfId="30557" xr:uid="{00000000-0005-0000-0000-0000FC2D0000}"/>
    <cellStyle name="20% - Accent6 2 2 4 3 3 2" xfId="19512" xr:uid="{00000000-0005-0000-0000-0000FD2D0000}"/>
    <cellStyle name="20% - Accent6 2 2 4 3 3 2 2" xfId="28517" xr:uid="{00000000-0005-0000-0000-0000FE2D0000}"/>
    <cellStyle name="20% - Accent6 2 2 4 3 3 3" xfId="23447" xr:uid="{00000000-0005-0000-0000-0000FF2D0000}"/>
    <cellStyle name="20% - Accent6 2 2 4 3 4" xfId="33734" xr:uid="{00000000-0005-0000-0000-0000002E0000}"/>
    <cellStyle name="20% - Accent6 2 2 4 3 4 2" xfId="19509" xr:uid="{00000000-0005-0000-0000-0000012E0000}"/>
    <cellStyle name="20% - Accent6 2 2 4 3 5" xfId="20498" xr:uid="{00000000-0005-0000-0000-0000022E0000}"/>
    <cellStyle name="20% - Accent6 2 2 4 4" xfId="31729" xr:uid="{00000000-0005-0000-0000-0000032E0000}"/>
    <cellStyle name="20% - Accent6 2 2 4 4 2" xfId="19504" xr:uid="{00000000-0005-0000-0000-0000042E0000}"/>
    <cellStyle name="20% - Accent6 2 2 4 4 2 2" xfId="14161" xr:uid="{00000000-0005-0000-0000-0000052E0000}"/>
    <cellStyle name="20% - Accent6 2 2 4 4 2 2 2" xfId="31718" xr:uid="{00000000-0005-0000-0000-0000062E0000}"/>
    <cellStyle name="20% - Accent6 2 2 4 4 2 3" xfId="8599" xr:uid="{00000000-0005-0000-0000-0000072E0000}"/>
    <cellStyle name="20% - Accent6 2 2 4 4 3" xfId="19500" xr:uid="{00000000-0005-0000-0000-0000082E0000}"/>
    <cellStyle name="20% - Accent6 2 2 4 4 3 2" xfId="8302" xr:uid="{00000000-0005-0000-0000-0000092E0000}"/>
    <cellStyle name="20% - Accent6 2 2 4 4 4" xfId="19498" xr:uid="{00000000-0005-0000-0000-00000A2E0000}"/>
    <cellStyle name="20% - Accent6 2 2 4 5" xfId="19496" xr:uid="{00000000-0005-0000-0000-00000B2E0000}"/>
    <cellStyle name="20% - Accent6 2 2 4 5 2" xfId="19495" xr:uid="{00000000-0005-0000-0000-00000C2E0000}"/>
    <cellStyle name="20% - Accent6 2 2 4 5 2 2" xfId="8244" xr:uid="{00000000-0005-0000-0000-00000D2E0000}"/>
    <cellStyle name="20% - Accent6 2 2 4 5 3" xfId="24718" xr:uid="{00000000-0005-0000-0000-00000E2E0000}"/>
    <cellStyle name="20% - Accent6 2 2 4 6" xfId="19492" xr:uid="{00000000-0005-0000-0000-00000F2E0000}"/>
    <cellStyle name="20% - Accent6 2 2 4 6 2" xfId="22900" xr:uid="{00000000-0005-0000-0000-0000102E0000}"/>
    <cellStyle name="20% - Accent6 2 2 4 7" xfId="19491" xr:uid="{00000000-0005-0000-0000-0000112E0000}"/>
    <cellStyle name="20% - Accent6 2 2 5" xfId="19486" xr:uid="{00000000-0005-0000-0000-0000122E0000}"/>
    <cellStyle name="20% - Accent6 2 2 5 2" xfId="22152" xr:uid="{00000000-0005-0000-0000-0000132E0000}"/>
    <cellStyle name="20% - Accent6 2 2 5 2 2" xfId="28244" xr:uid="{00000000-0005-0000-0000-0000142E0000}"/>
    <cellStyle name="20% - Accent6 2 2 5 2 2 2" xfId="19482" xr:uid="{00000000-0005-0000-0000-0000152E0000}"/>
    <cellStyle name="20% - Accent6 2 2 5 2 2 2 2" xfId="32480" xr:uid="{00000000-0005-0000-0000-0000162E0000}"/>
    <cellStyle name="20% - Accent6 2 2 5 2 2 2 2 2" xfId="26129" xr:uid="{00000000-0005-0000-0000-0000172E0000}"/>
    <cellStyle name="20% - Accent6 2 2 5 2 2 2 3" xfId="30232" xr:uid="{00000000-0005-0000-0000-0000182E0000}"/>
    <cellStyle name="20% - Accent6 2 2 5 2 2 3" xfId="19481" xr:uid="{00000000-0005-0000-0000-0000192E0000}"/>
    <cellStyle name="20% - Accent6 2 2 5 2 2 3 2" xfId="30090" xr:uid="{00000000-0005-0000-0000-00001A2E0000}"/>
    <cellStyle name="20% - Accent6 2 2 5 2 2 4" xfId="19480" xr:uid="{00000000-0005-0000-0000-00001B2E0000}"/>
    <cellStyle name="20% - Accent6 2 2 5 2 3" xfId="30474" xr:uid="{00000000-0005-0000-0000-00001C2E0000}"/>
    <cellStyle name="20% - Accent6 2 2 5 2 3 2" xfId="19479" xr:uid="{00000000-0005-0000-0000-00001D2E0000}"/>
    <cellStyle name="20% - Accent6 2 2 5 2 3 2 2" xfId="30061" xr:uid="{00000000-0005-0000-0000-00001E2E0000}"/>
    <cellStyle name="20% - Accent6 2 2 5 2 3 3" xfId="19478" xr:uid="{00000000-0005-0000-0000-00001F2E0000}"/>
    <cellStyle name="20% - Accent6 2 2 5 2 4" xfId="19477" xr:uid="{00000000-0005-0000-0000-0000202E0000}"/>
    <cellStyle name="20% - Accent6 2 2 5 2 4 2" xfId="19475" xr:uid="{00000000-0005-0000-0000-0000212E0000}"/>
    <cellStyle name="20% - Accent6 2 2 5 2 5" xfId="19470" xr:uid="{00000000-0005-0000-0000-0000222E0000}"/>
    <cellStyle name="20% - Accent6 2 2 5 3" xfId="33772" xr:uid="{00000000-0005-0000-0000-0000232E0000}"/>
    <cellStyle name="20% - Accent6 2 2 5 3 2" xfId="19468" xr:uid="{00000000-0005-0000-0000-0000242E0000}"/>
    <cellStyle name="20% - Accent6 2 2 5 3 2 2" xfId="18416" xr:uid="{00000000-0005-0000-0000-0000252E0000}"/>
    <cellStyle name="20% - Accent6 2 2 5 3 2 2 2" xfId="28727" xr:uid="{00000000-0005-0000-0000-0000262E0000}"/>
    <cellStyle name="20% - Accent6 2 2 5 3 2 3" xfId="18411" xr:uid="{00000000-0005-0000-0000-0000272E0000}"/>
    <cellStyle name="20% - Accent6 2 2 5 3 3" xfId="19467" xr:uid="{00000000-0005-0000-0000-0000282E0000}"/>
    <cellStyle name="20% - Accent6 2 2 5 3 3 2" xfId="18405" xr:uid="{00000000-0005-0000-0000-0000292E0000}"/>
    <cellStyle name="20% - Accent6 2 2 5 3 4" xfId="19466" xr:uid="{00000000-0005-0000-0000-00002A2E0000}"/>
    <cellStyle name="20% - Accent6 2 2 5 4" xfId="19464" xr:uid="{00000000-0005-0000-0000-00002B2E0000}"/>
    <cellStyle name="20% - Accent6 2 2 5 4 2" xfId="19463" xr:uid="{00000000-0005-0000-0000-00002C2E0000}"/>
    <cellStyle name="20% - Accent6 2 2 5 4 2 2" xfId="8129" xr:uid="{00000000-0005-0000-0000-00002D2E0000}"/>
    <cellStyle name="20% - Accent6 2 2 5 4 3" xfId="20119" xr:uid="{00000000-0005-0000-0000-00002E2E0000}"/>
    <cellStyle name="20% - Accent6 2 2 5 5" xfId="21012" xr:uid="{00000000-0005-0000-0000-00002F2E0000}"/>
    <cellStyle name="20% - Accent6 2 2 5 5 2" xfId="33009" xr:uid="{00000000-0005-0000-0000-0000302E0000}"/>
    <cellStyle name="20% - Accent6 2 2 5 6" xfId="19460" xr:uid="{00000000-0005-0000-0000-0000312E0000}"/>
    <cellStyle name="20% - Accent6 2 2 6" xfId="19459" xr:uid="{00000000-0005-0000-0000-0000322E0000}"/>
    <cellStyle name="20% - Accent6 2 2 6 2" xfId="19456" xr:uid="{00000000-0005-0000-0000-0000332E0000}"/>
    <cellStyle name="20% - Accent6 2 2 6 2 2" xfId="19452" xr:uid="{00000000-0005-0000-0000-0000342E0000}"/>
    <cellStyle name="20% - Accent6 2 2 6 2 2 2" xfId="19449" xr:uid="{00000000-0005-0000-0000-0000352E0000}"/>
    <cellStyle name="20% - Accent6 2 2 6 2 2 2 2" xfId="27059" xr:uid="{00000000-0005-0000-0000-0000362E0000}"/>
    <cellStyle name="20% - Accent6 2 2 6 2 2 3" xfId="33123" xr:uid="{00000000-0005-0000-0000-0000372E0000}"/>
    <cellStyle name="20% - Accent6 2 2 6 2 3" xfId="19447" xr:uid="{00000000-0005-0000-0000-0000382E0000}"/>
    <cellStyle name="20% - Accent6 2 2 6 2 3 2" xfId="19446" xr:uid="{00000000-0005-0000-0000-0000392E0000}"/>
    <cellStyle name="20% - Accent6 2 2 6 2 4" xfId="19445" xr:uid="{00000000-0005-0000-0000-00003A2E0000}"/>
    <cellStyle name="20% - Accent6 2 2 6 3" xfId="19443" xr:uid="{00000000-0005-0000-0000-00003B2E0000}"/>
    <cellStyle name="20% - Accent6 2 2 6 3 2" xfId="19442" xr:uid="{00000000-0005-0000-0000-00003C2E0000}"/>
    <cellStyle name="20% - Accent6 2 2 6 3 2 2" xfId="18367" xr:uid="{00000000-0005-0000-0000-00003D2E0000}"/>
    <cellStyle name="20% - Accent6 2 2 6 3 3" xfId="19441" xr:uid="{00000000-0005-0000-0000-00003E2E0000}"/>
    <cellStyle name="20% - Accent6 2 2 6 4" xfId="19440" xr:uid="{00000000-0005-0000-0000-00003F2E0000}"/>
    <cellStyle name="20% - Accent6 2 2 6 4 2" xfId="28991" xr:uid="{00000000-0005-0000-0000-0000402E0000}"/>
    <cellStyle name="20% - Accent6 2 2 6 5" xfId="19439" xr:uid="{00000000-0005-0000-0000-0000412E0000}"/>
    <cellStyle name="20% - Accent6 2 2 7" xfId="19438" xr:uid="{00000000-0005-0000-0000-0000422E0000}"/>
    <cellStyle name="20% - Accent6 2 2 7 2" xfId="23419" xr:uid="{00000000-0005-0000-0000-0000432E0000}"/>
    <cellStyle name="20% - Accent6 2 2 7 2 2" xfId="19437" xr:uid="{00000000-0005-0000-0000-0000442E0000}"/>
    <cellStyle name="20% - Accent6 2 2 7 2 2 2" xfId="19435" xr:uid="{00000000-0005-0000-0000-0000452E0000}"/>
    <cellStyle name="20% - Accent6 2 2 7 2 3" xfId="19434" xr:uid="{00000000-0005-0000-0000-0000462E0000}"/>
    <cellStyle name="20% - Accent6 2 2 7 3" xfId="19432" xr:uid="{00000000-0005-0000-0000-0000472E0000}"/>
    <cellStyle name="20% - Accent6 2 2 7 3 2" xfId="19430" xr:uid="{00000000-0005-0000-0000-0000482E0000}"/>
    <cellStyle name="20% - Accent6 2 2 7 4" xfId="7885" xr:uid="{00000000-0005-0000-0000-0000492E0000}"/>
    <cellStyle name="20% - Accent6 2 2 8" xfId="19429" xr:uid="{00000000-0005-0000-0000-00004A2E0000}"/>
    <cellStyle name="20% - Accent6 2 2 8 2" xfId="19428" xr:uid="{00000000-0005-0000-0000-00004B2E0000}"/>
    <cellStyle name="20% - Accent6 2 2 8 2 2" xfId="19426" xr:uid="{00000000-0005-0000-0000-00004C2E0000}"/>
    <cellStyle name="20% - Accent6 2 2 8 3" xfId="19420" xr:uid="{00000000-0005-0000-0000-00004D2E0000}"/>
    <cellStyle name="20% - Accent6 2 2 9" xfId="19416" xr:uid="{00000000-0005-0000-0000-00004E2E0000}"/>
    <cellStyle name="20% - Accent6 2 2 9 2" xfId="19414" xr:uid="{00000000-0005-0000-0000-00004F2E0000}"/>
    <cellStyle name="20% - Accent6 2 3" xfId="214" xr:uid="{00000000-0005-0000-0000-0000502E0000}"/>
    <cellStyle name="20% - Accent6 2 3 10" xfId="34544" xr:uid="{00000000-0005-0000-0000-0000512E0000}"/>
    <cellStyle name="20% - Accent6 2 3 11" xfId="19412" xr:uid="{00000000-0005-0000-0000-0000522E0000}"/>
    <cellStyle name="20% - Accent6 2 3 2" xfId="30885" xr:uid="{00000000-0005-0000-0000-0000532E0000}"/>
    <cellStyle name="20% - Accent6 2 3 2 2" xfId="19409" xr:uid="{00000000-0005-0000-0000-0000542E0000}"/>
    <cellStyle name="20% - Accent6 2 3 2 2 2" xfId="19407" xr:uid="{00000000-0005-0000-0000-0000552E0000}"/>
    <cellStyle name="20% - Accent6 2 3 2 2 2 2" xfId="26448" xr:uid="{00000000-0005-0000-0000-0000562E0000}"/>
    <cellStyle name="20% - Accent6 2 3 2 2 2 2 2" xfId="26983" xr:uid="{00000000-0005-0000-0000-0000572E0000}"/>
    <cellStyle name="20% - Accent6 2 3 2 2 2 2 2 2" xfId="6248" xr:uid="{00000000-0005-0000-0000-0000582E0000}"/>
    <cellStyle name="20% - Accent6 2 3 2 2 2 2 2 2 2" xfId="21053" xr:uid="{00000000-0005-0000-0000-0000592E0000}"/>
    <cellStyle name="20% - Accent6 2 3 2 2 2 2 2 2 2 2" xfId="19405" xr:uid="{00000000-0005-0000-0000-00005A2E0000}"/>
    <cellStyle name="20% - Accent6 2 3 2 2 2 2 2 2 3" xfId="14619" xr:uid="{00000000-0005-0000-0000-00005B2E0000}"/>
    <cellStyle name="20% - Accent6 2 3 2 2 2 2 2 3" xfId="14772" xr:uid="{00000000-0005-0000-0000-00005C2E0000}"/>
    <cellStyle name="20% - Accent6 2 3 2 2 2 2 2 3 2" xfId="21040" xr:uid="{00000000-0005-0000-0000-00005D2E0000}"/>
    <cellStyle name="20% - Accent6 2 3 2 2 2 2 2 4" xfId="24073" xr:uid="{00000000-0005-0000-0000-00005E2E0000}"/>
    <cellStyle name="20% - Accent6 2 3 2 2 2 2 3" xfId="27270" xr:uid="{00000000-0005-0000-0000-00005F2E0000}"/>
    <cellStyle name="20% - Accent6 2 3 2 2 2 2 3 2" xfId="22568" xr:uid="{00000000-0005-0000-0000-0000602E0000}"/>
    <cellStyle name="20% - Accent6 2 3 2 2 2 2 3 2 2" xfId="21031" xr:uid="{00000000-0005-0000-0000-0000612E0000}"/>
    <cellStyle name="20% - Accent6 2 3 2 2 2 2 3 3" xfId="25711" xr:uid="{00000000-0005-0000-0000-0000622E0000}"/>
    <cellStyle name="20% - Accent6 2 3 2 2 2 2 4" xfId="26632" xr:uid="{00000000-0005-0000-0000-0000632E0000}"/>
    <cellStyle name="20% - Accent6 2 3 2 2 2 2 4 2" xfId="22586" xr:uid="{00000000-0005-0000-0000-0000642E0000}"/>
    <cellStyle name="20% - Accent6 2 3 2 2 2 2 5" xfId="19403" xr:uid="{00000000-0005-0000-0000-0000652E0000}"/>
    <cellStyle name="20% - Accent6 2 3 2 2 2 3" xfId="19401" xr:uid="{00000000-0005-0000-0000-0000662E0000}"/>
    <cellStyle name="20% - Accent6 2 3 2 2 2 3 2" xfId="8499" xr:uid="{00000000-0005-0000-0000-0000672E0000}"/>
    <cellStyle name="20% - Accent6 2 3 2 2 2 3 2 2" xfId="22539" xr:uid="{00000000-0005-0000-0000-0000682E0000}"/>
    <cellStyle name="20% - Accent6 2 3 2 2 2 3 2 2 2" xfId="8379" xr:uid="{00000000-0005-0000-0000-0000692E0000}"/>
    <cellStyle name="20% - Accent6 2 3 2 2 2 3 2 3" xfId="24103" xr:uid="{00000000-0005-0000-0000-00006A2E0000}"/>
    <cellStyle name="20% - Accent6 2 3 2 2 2 3 3" xfId="17560" xr:uid="{00000000-0005-0000-0000-00006B2E0000}"/>
    <cellStyle name="20% - Accent6 2 3 2 2 2 3 3 2" xfId="22503" xr:uid="{00000000-0005-0000-0000-00006C2E0000}"/>
    <cellStyle name="20% - Accent6 2 3 2 2 2 3 4" xfId="19400" xr:uid="{00000000-0005-0000-0000-00006D2E0000}"/>
    <cellStyle name="20% - Accent6 2 3 2 2 2 4" xfId="19395" xr:uid="{00000000-0005-0000-0000-00006E2E0000}"/>
    <cellStyle name="20% - Accent6 2 3 2 2 2 4 2" xfId="33647" xr:uid="{00000000-0005-0000-0000-00006F2E0000}"/>
    <cellStyle name="20% - Accent6 2 3 2 2 2 4 2 2" xfId="22469" xr:uid="{00000000-0005-0000-0000-0000702E0000}"/>
    <cellStyle name="20% - Accent6 2 3 2 2 2 4 3" xfId="19393" xr:uid="{00000000-0005-0000-0000-0000712E0000}"/>
    <cellStyle name="20% - Accent6 2 3 2 2 2 5" xfId="19392" xr:uid="{00000000-0005-0000-0000-0000722E0000}"/>
    <cellStyle name="20% - Accent6 2 3 2 2 2 5 2" xfId="34391" xr:uid="{00000000-0005-0000-0000-0000732E0000}"/>
    <cellStyle name="20% - Accent6 2 3 2 2 2 6" xfId="19389" xr:uid="{00000000-0005-0000-0000-0000742E0000}"/>
    <cellStyle name="20% - Accent6 2 3 2 2 3" xfId="19388" xr:uid="{00000000-0005-0000-0000-0000752E0000}"/>
    <cellStyle name="20% - Accent6 2 3 2 2 3 2" xfId="19387" xr:uid="{00000000-0005-0000-0000-0000762E0000}"/>
    <cellStyle name="20% - Accent6 2 3 2 2 3 2 2" xfId="32464" xr:uid="{00000000-0005-0000-0000-0000772E0000}"/>
    <cellStyle name="20% - Accent6 2 3 2 2 3 2 2 2" xfId="22403" xr:uid="{00000000-0005-0000-0000-0000782E0000}"/>
    <cellStyle name="20% - Accent6 2 3 2 2 3 2 2 2 2" xfId="20976" xr:uid="{00000000-0005-0000-0000-0000792E0000}"/>
    <cellStyle name="20% - Accent6 2 3 2 2 3 2 2 3" xfId="25661" xr:uid="{00000000-0005-0000-0000-00007A2E0000}"/>
    <cellStyle name="20% - Accent6 2 3 2 2 3 2 3" xfId="31107" xr:uid="{00000000-0005-0000-0000-00007B2E0000}"/>
    <cellStyle name="20% - Accent6 2 3 2 2 3 2 3 2" xfId="22384" xr:uid="{00000000-0005-0000-0000-00007C2E0000}"/>
    <cellStyle name="20% - Accent6 2 3 2 2 3 2 4" xfId="19386" xr:uid="{00000000-0005-0000-0000-00007D2E0000}"/>
    <cellStyle name="20% - Accent6 2 3 2 2 3 3" xfId="19384" xr:uid="{00000000-0005-0000-0000-00007E2E0000}"/>
    <cellStyle name="20% - Accent6 2 3 2 2 3 3 2" xfId="19417" xr:uid="{00000000-0005-0000-0000-00007F2E0000}"/>
    <cellStyle name="20% - Accent6 2 3 2 2 3 3 2 2" xfId="13522" xr:uid="{00000000-0005-0000-0000-0000802E0000}"/>
    <cellStyle name="20% - Accent6 2 3 2 2 3 3 3" xfId="19383" xr:uid="{00000000-0005-0000-0000-0000812E0000}"/>
    <cellStyle name="20% - Accent6 2 3 2 2 3 4" xfId="19382" xr:uid="{00000000-0005-0000-0000-0000822E0000}"/>
    <cellStyle name="20% - Accent6 2 3 2 2 3 4 2" xfId="19381" xr:uid="{00000000-0005-0000-0000-0000832E0000}"/>
    <cellStyle name="20% - Accent6 2 3 2 2 3 5" xfId="22085" xr:uid="{00000000-0005-0000-0000-0000842E0000}"/>
    <cellStyle name="20% - Accent6 2 3 2 2 4" xfId="19380" xr:uid="{00000000-0005-0000-0000-0000852E0000}"/>
    <cellStyle name="20% - Accent6 2 3 2 2 4 2" xfId="19379" xr:uid="{00000000-0005-0000-0000-0000862E0000}"/>
    <cellStyle name="20% - Accent6 2 3 2 2 4 2 2" xfId="21011" xr:uid="{00000000-0005-0000-0000-0000872E0000}"/>
    <cellStyle name="20% - Accent6 2 3 2 2 4 2 2 2" xfId="19519" xr:uid="{00000000-0005-0000-0000-0000882E0000}"/>
    <cellStyle name="20% - Accent6 2 3 2 2 4 2 3" xfId="21571" xr:uid="{00000000-0005-0000-0000-0000892E0000}"/>
    <cellStyle name="20% - Accent6 2 3 2 2 4 3" xfId="19373" xr:uid="{00000000-0005-0000-0000-00008A2E0000}"/>
    <cellStyle name="20% - Accent6 2 3 2 2 4 3 2" xfId="21567" xr:uid="{00000000-0005-0000-0000-00008B2E0000}"/>
    <cellStyle name="20% - Accent6 2 3 2 2 4 4" xfId="21120" xr:uid="{00000000-0005-0000-0000-00008C2E0000}"/>
    <cellStyle name="20% - Accent6 2 3 2 2 5" xfId="20196" xr:uid="{00000000-0005-0000-0000-00008D2E0000}"/>
    <cellStyle name="20% - Accent6 2 3 2 2 5 2" xfId="26882" xr:uid="{00000000-0005-0000-0000-00008E2E0000}"/>
    <cellStyle name="20% - Accent6 2 3 2 2 5 2 2" xfId="21470" xr:uid="{00000000-0005-0000-0000-00008F2E0000}"/>
    <cellStyle name="20% - Accent6 2 3 2 2 5 3" xfId="20194" xr:uid="{00000000-0005-0000-0000-0000902E0000}"/>
    <cellStyle name="20% - Accent6 2 3 2 2 6" xfId="20190" xr:uid="{00000000-0005-0000-0000-0000912E0000}"/>
    <cellStyle name="20% - Accent6 2 3 2 2 6 2" xfId="19638" xr:uid="{00000000-0005-0000-0000-0000922E0000}"/>
    <cellStyle name="20% - Accent6 2 3 2 2 7" xfId="20188" xr:uid="{00000000-0005-0000-0000-0000932E0000}"/>
    <cellStyle name="20% - Accent6 2 3 2 3" xfId="20516" xr:uid="{00000000-0005-0000-0000-0000942E0000}"/>
    <cellStyle name="20% - Accent6 2 3 2 3 2" xfId="20102" xr:uid="{00000000-0005-0000-0000-0000952E0000}"/>
    <cellStyle name="20% - Accent6 2 3 2 3 2 2" xfId="20099" xr:uid="{00000000-0005-0000-0000-0000962E0000}"/>
    <cellStyle name="20% - Accent6 2 3 2 3 2 2 2" xfId="31899" xr:uid="{00000000-0005-0000-0000-0000972E0000}"/>
    <cellStyle name="20% - Accent6 2 3 2 3 2 2 2 2" xfId="20297" xr:uid="{00000000-0005-0000-0000-0000982E0000}"/>
    <cellStyle name="20% - Accent6 2 3 2 3 2 2 2 2 2" xfId="31212" xr:uid="{00000000-0005-0000-0000-0000992E0000}"/>
    <cellStyle name="20% - Accent6 2 3 2 3 2 2 2 3" xfId="26086" xr:uid="{00000000-0005-0000-0000-00009A2E0000}"/>
    <cellStyle name="20% - Accent6 2 3 2 3 2 2 3" xfId="31896" xr:uid="{00000000-0005-0000-0000-00009B2E0000}"/>
    <cellStyle name="20% - Accent6 2 3 2 3 2 2 3 2" xfId="26133" xr:uid="{00000000-0005-0000-0000-00009C2E0000}"/>
    <cellStyle name="20% - Accent6 2 3 2 3 2 2 4" xfId="23867" xr:uid="{00000000-0005-0000-0000-00009D2E0000}"/>
    <cellStyle name="20% - Accent6 2 3 2 3 2 3" xfId="19369" xr:uid="{00000000-0005-0000-0000-00009E2E0000}"/>
    <cellStyle name="20% - Accent6 2 3 2 3 2 3 2" xfId="31866" xr:uid="{00000000-0005-0000-0000-00009F2E0000}"/>
    <cellStyle name="20% - Accent6 2 3 2 3 2 3 2 2" xfId="26125" xr:uid="{00000000-0005-0000-0000-0000A02E0000}"/>
    <cellStyle name="20% - Accent6 2 3 2 3 2 3 3" xfId="23832" xr:uid="{00000000-0005-0000-0000-0000A12E0000}"/>
    <cellStyle name="20% - Accent6 2 3 2 3 2 4" xfId="19365" xr:uid="{00000000-0005-0000-0000-0000A22E0000}"/>
    <cellStyle name="20% - Accent6 2 3 2 3 2 4 2" xfId="23814" xr:uid="{00000000-0005-0000-0000-0000A32E0000}"/>
    <cellStyle name="20% - Accent6 2 3 2 3 2 5" xfId="19359" xr:uid="{00000000-0005-0000-0000-0000A42E0000}"/>
    <cellStyle name="20% - Accent6 2 3 2 3 3" xfId="19691" xr:uid="{00000000-0005-0000-0000-0000A52E0000}"/>
    <cellStyle name="20% - Accent6 2 3 2 3 3 2" xfId="19357" xr:uid="{00000000-0005-0000-0000-0000A62E0000}"/>
    <cellStyle name="20% - Accent6 2 3 2 3 3 2 2" xfId="32892" xr:uid="{00000000-0005-0000-0000-0000A72E0000}"/>
    <cellStyle name="20% - Accent6 2 3 2 3 3 2 2 2" xfId="8996" xr:uid="{00000000-0005-0000-0000-0000A82E0000}"/>
    <cellStyle name="20% - Accent6 2 3 2 3 3 2 3" xfId="23784" xr:uid="{00000000-0005-0000-0000-0000A92E0000}"/>
    <cellStyle name="20% - Accent6 2 3 2 3 3 3" xfId="19353" xr:uid="{00000000-0005-0000-0000-0000AA2E0000}"/>
    <cellStyle name="20% - Accent6 2 3 2 3 3 3 2" xfId="23778" xr:uid="{00000000-0005-0000-0000-0000AB2E0000}"/>
    <cellStyle name="20% - Accent6 2 3 2 3 3 4" xfId="19346" xr:uid="{00000000-0005-0000-0000-0000AC2E0000}"/>
    <cellStyle name="20% - Accent6 2 3 2 3 4" xfId="19344" xr:uid="{00000000-0005-0000-0000-0000AD2E0000}"/>
    <cellStyle name="20% - Accent6 2 3 2 3 4 2" xfId="19342" xr:uid="{00000000-0005-0000-0000-0000AE2E0000}"/>
    <cellStyle name="20% - Accent6 2 3 2 3 4 2 2" xfId="23748" xr:uid="{00000000-0005-0000-0000-0000AF2E0000}"/>
    <cellStyle name="20% - Accent6 2 3 2 3 4 3" xfId="19336" xr:uid="{00000000-0005-0000-0000-0000B02E0000}"/>
    <cellStyle name="20% - Accent6 2 3 2 3 5" xfId="19483" xr:uid="{00000000-0005-0000-0000-0000B12E0000}"/>
    <cellStyle name="20% - Accent6 2 3 2 3 5 2" xfId="20182" xr:uid="{00000000-0005-0000-0000-0000B22E0000}"/>
    <cellStyle name="20% - Accent6 2 3 2 3 6" xfId="19457" xr:uid="{00000000-0005-0000-0000-0000B32E0000}"/>
    <cellStyle name="20% - Accent6 2 3 2 4" xfId="19410" xr:uid="{00000000-0005-0000-0000-0000B42E0000}"/>
    <cellStyle name="20% - Accent6 2 3 2 4 2" xfId="30883" xr:uid="{00000000-0005-0000-0000-0000B52E0000}"/>
    <cellStyle name="20% - Accent6 2 3 2 4 2 2" xfId="19332" xr:uid="{00000000-0005-0000-0000-0000B62E0000}"/>
    <cellStyle name="20% - Accent6 2 3 2 4 2 2 2" xfId="33198" xr:uid="{00000000-0005-0000-0000-0000B72E0000}"/>
    <cellStyle name="20% - Accent6 2 3 2 4 2 2 2 2" xfId="17513" xr:uid="{00000000-0005-0000-0000-0000B82E0000}"/>
    <cellStyle name="20% - Accent6 2 3 2 4 2 2 3" xfId="23005" xr:uid="{00000000-0005-0000-0000-0000B92E0000}"/>
    <cellStyle name="20% - Accent6 2 3 2 4 2 3" xfId="19329" xr:uid="{00000000-0005-0000-0000-0000BA2E0000}"/>
    <cellStyle name="20% - Accent6 2 3 2 4 2 3 2" xfId="22988" xr:uid="{00000000-0005-0000-0000-0000BB2E0000}"/>
    <cellStyle name="20% - Accent6 2 3 2 4 2 4" xfId="19324" xr:uid="{00000000-0005-0000-0000-0000BC2E0000}"/>
    <cellStyle name="20% - Accent6 2 3 2 4 3" xfId="19303" xr:uid="{00000000-0005-0000-0000-0000BD2E0000}"/>
    <cellStyle name="20% - Accent6 2 3 2 4 3 2" xfId="29057" xr:uid="{00000000-0005-0000-0000-0000BE2E0000}"/>
    <cellStyle name="20% - Accent6 2 3 2 4 3 2 2" xfId="22961" xr:uid="{00000000-0005-0000-0000-0000BF2E0000}"/>
    <cellStyle name="20% - Accent6 2 3 2 4 3 3" xfId="24425" xr:uid="{00000000-0005-0000-0000-0000C02E0000}"/>
    <cellStyle name="20% - Accent6 2 3 2 4 4" xfId="7027" xr:uid="{00000000-0005-0000-0000-0000C12E0000}"/>
    <cellStyle name="20% - Accent6 2 3 2 4 4 2" xfId="25163" xr:uid="{00000000-0005-0000-0000-0000C22E0000}"/>
    <cellStyle name="20% - Accent6 2 3 2 4 5" xfId="7023" xr:uid="{00000000-0005-0000-0000-0000C32E0000}"/>
    <cellStyle name="20% - Accent6 2 3 2 5" xfId="18437" xr:uid="{00000000-0005-0000-0000-0000C42E0000}"/>
    <cellStyle name="20% - Accent6 2 3 2 5 2" xfId="19162" xr:uid="{00000000-0005-0000-0000-0000C52E0000}"/>
    <cellStyle name="20% - Accent6 2 3 2 5 2 2" xfId="19155" xr:uid="{00000000-0005-0000-0000-0000C62E0000}"/>
    <cellStyle name="20% - Accent6 2 3 2 5 2 2 2" xfId="22648" xr:uid="{00000000-0005-0000-0000-0000C72E0000}"/>
    <cellStyle name="20% - Accent6 2 3 2 5 2 3" xfId="19321" xr:uid="{00000000-0005-0000-0000-0000C82E0000}"/>
    <cellStyle name="20% - Accent6 2 3 2 5 3" xfId="19123" xr:uid="{00000000-0005-0000-0000-0000C92E0000}"/>
    <cellStyle name="20% - Accent6 2 3 2 5 3 2" xfId="19117" xr:uid="{00000000-0005-0000-0000-0000CA2E0000}"/>
    <cellStyle name="20% - Accent6 2 3 2 5 4" xfId="7021" xr:uid="{00000000-0005-0000-0000-0000CB2E0000}"/>
    <cellStyle name="20% - Accent6 2 3 2 6" xfId="18431" xr:uid="{00000000-0005-0000-0000-0000CC2E0000}"/>
    <cellStyle name="20% - Accent6 2 3 2 6 2" xfId="19319" xr:uid="{00000000-0005-0000-0000-0000CD2E0000}"/>
    <cellStyle name="20% - Accent6 2 3 2 6 2 2" xfId="19316" xr:uid="{00000000-0005-0000-0000-0000CE2E0000}"/>
    <cellStyle name="20% - Accent6 2 3 2 6 3" xfId="19314" xr:uid="{00000000-0005-0000-0000-0000CF2E0000}"/>
    <cellStyle name="20% - Accent6 2 3 2 7" xfId="19310" xr:uid="{00000000-0005-0000-0000-0000D02E0000}"/>
    <cellStyle name="20% - Accent6 2 3 2 7 2" xfId="19308" xr:uid="{00000000-0005-0000-0000-0000D12E0000}"/>
    <cellStyle name="20% - Accent6 2 3 2 8" xfId="33139" xr:uid="{00000000-0005-0000-0000-0000D22E0000}"/>
    <cellStyle name="20% - Accent6 2 3 3" xfId="19305" xr:uid="{00000000-0005-0000-0000-0000D32E0000}"/>
    <cellStyle name="20% - Accent6 2 3 3 2" xfId="12411" xr:uid="{00000000-0005-0000-0000-0000D42E0000}"/>
    <cellStyle name="20% - Accent6 2 3 3 2 2" xfId="19301" xr:uid="{00000000-0005-0000-0000-0000D52E0000}"/>
    <cellStyle name="20% - Accent6 2 3 3 2 2 2" xfId="23726" xr:uid="{00000000-0005-0000-0000-0000D62E0000}"/>
    <cellStyle name="20% - Accent6 2 3 3 2 2 2 2" xfId="30190" xr:uid="{00000000-0005-0000-0000-0000D72E0000}"/>
    <cellStyle name="20% - Accent6 2 3 3 2 2 2 2 2" xfId="32300" xr:uid="{00000000-0005-0000-0000-0000D82E0000}"/>
    <cellStyle name="20% - Accent6 2 3 3 2 2 2 2 2 2" xfId="20735" xr:uid="{00000000-0005-0000-0000-0000D92E0000}"/>
    <cellStyle name="20% - Accent6 2 3 3 2 2 2 2 3" xfId="29302" xr:uid="{00000000-0005-0000-0000-0000DA2E0000}"/>
    <cellStyle name="20% - Accent6 2 3 3 2 2 2 3" xfId="25870" xr:uid="{00000000-0005-0000-0000-0000DB2E0000}"/>
    <cellStyle name="20% - Accent6 2 3 3 2 2 2 3 2" xfId="28408" xr:uid="{00000000-0005-0000-0000-0000DC2E0000}"/>
    <cellStyle name="20% - Accent6 2 3 3 2 2 2 4" xfId="31490" xr:uid="{00000000-0005-0000-0000-0000DD2E0000}"/>
    <cellStyle name="20% - Accent6 2 3 3 2 2 3" xfId="19299" xr:uid="{00000000-0005-0000-0000-0000DE2E0000}"/>
    <cellStyle name="20% - Accent6 2 3 3 2 2 3 2" xfId="22833" xr:uid="{00000000-0005-0000-0000-0000DF2E0000}"/>
    <cellStyle name="20% - Accent6 2 3 3 2 2 3 2 2" xfId="32280" xr:uid="{00000000-0005-0000-0000-0000E02E0000}"/>
    <cellStyle name="20% - Accent6 2 3 3 2 2 3 3" xfId="19296" xr:uid="{00000000-0005-0000-0000-0000E12E0000}"/>
    <cellStyle name="20% - Accent6 2 3 3 2 2 4" xfId="13501" xr:uid="{00000000-0005-0000-0000-0000E22E0000}"/>
    <cellStyle name="20% - Accent6 2 3 3 2 2 4 2" xfId="19294" xr:uid="{00000000-0005-0000-0000-0000E32E0000}"/>
    <cellStyle name="20% - Accent6 2 3 3 2 2 5" xfId="33392" xr:uid="{00000000-0005-0000-0000-0000E42E0000}"/>
    <cellStyle name="20% - Accent6 2 3 3 2 3" xfId="19292" xr:uid="{00000000-0005-0000-0000-0000E52E0000}"/>
    <cellStyle name="20% - Accent6 2 3 3 2 3 2" xfId="19290" xr:uid="{00000000-0005-0000-0000-0000E62E0000}"/>
    <cellStyle name="20% - Accent6 2 3 3 2 3 2 2" xfId="28884" xr:uid="{00000000-0005-0000-0000-0000E72E0000}"/>
    <cellStyle name="20% - Accent6 2 3 3 2 3 2 2 2" xfId="32150" xr:uid="{00000000-0005-0000-0000-0000E82E0000}"/>
    <cellStyle name="20% - Accent6 2 3 3 2 3 2 3" xfId="19289" xr:uid="{00000000-0005-0000-0000-0000E92E0000}"/>
    <cellStyle name="20% - Accent6 2 3 3 2 3 3" xfId="19286" xr:uid="{00000000-0005-0000-0000-0000EA2E0000}"/>
    <cellStyle name="20% - Accent6 2 3 3 2 3 3 2" xfId="24132" xr:uid="{00000000-0005-0000-0000-0000EB2E0000}"/>
    <cellStyle name="20% - Accent6 2 3 3 2 3 4" xfId="7715" xr:uid="{00000000-0005-0000-0000-0000EC2E0000}"/>
    <cellStyle name="20% - Accent6 2 3 3 2 4" xfId="19285" xr:uid="{00000000-0005-0000-0000-0000ED2E0000}"/>
    <cellStyle name="20% - Accent6 2 3 3 2 4 2" xfId="12417" xr:uid="{00000000-0005-0000-0000-0000EE2E0000}"/>
    <cellStyle name="20% - Accent6 2 3 3 2 4 2 2" xfId="21318" xr:uid="{00000000-0005-0000-0000-0000EF2E0000}"/>
    <cellStyle name="20% - Accent6 2 3 3 2 4 3" xfId="19283" xr:uid="{00000000-0005-0000-0000-0000F02E0000}"/>
    <cellStyle name="20% - Accent6 2 3 3 2 5" xfId="28546" xr:uid="{00000000-0005-0000-0000-0000F12E0000}"/>
    <cellStyle name="20% - Accent6 2 3 3 2 5 2" xfId="20151" xr:uid="{00000000-0005-0000-0000-0000F22E0000}"/>
    <cellStyle name="20% - Accent6 2 3 3 2 6" xfId="20149" xr:uid="{00000000-0005-0000-0000-0000F32E0000}"/>
    <cellStyle name="20% - Accent6 2 3 3 3" xfId="19015" xr:uid="{00000000-0005-0000-0000-0000F42E0000}"/>
    <cellStyle name="20% - Accent6 2 3 3 3 2" xfId="19012" xr:uid="{00000000-0005-0000-0000-0000F52E0000}"/>
    <cellStyle name="20% - Accent6 2 3 3 3 2 2" xfId="19009" xr:uid="{00000000-0005-0000-0000-0000F62E0000}"/>
    <cellStyle name="20% - Accent6 2 3 3 3 2 2 2" xfId="28633" xr:uid="{00000000-0005-0000-0000-0000F72E0000}"/>
    <cellStyle name="20% - Accent6 2 3 3 3 2 2 2 2" xfId="25616" xr:uid="{00000000-0005-0000-0000-0000F82E0000}"/>
    <cellStyle name="20% - Accent6 2 3 3 3 2 2 3" xfId="21198" xr:uid="{00000000-0005-0000-0000-0000F92E0000}"/>
    <cellStyle name="20% - Accent6 2 3 3 3 2 3" xfId="28138" xr:uid="{00000000-0005-0000-0000-0000FA2E0000}"/>
    <cellStyle name="20% - Accent6 2 3 3 3 2 3 2" xfId="20476" xr:uid="{00000000-0005-0000-0000-0000FB2E0000}"/>
    <cellStyle name="20% - Accent6 2 3 3 3 2 4" xfId="26016" xr:uid="{00000000-0005-0000-0000-0000FC2E0000}"/>
    <cellStyle name="20% - Accent6 2 3 3 3 3" xfId="19281" xr:uid="{00000000-0005-0000-0000-0000FD2E0000}"/>
    <cellStyle name="20% - Accent6 2 3 3 3 3 2" xfId="18841" xr:uid="{00000000-0005-0000-0000-0000FE2E0000}"/>
    <cellStyle name="20% - Accent6 2 3 3 3 3 2 2" xfId="21154" xr:uid="{00000000-0005-0000-0000-0000FF2E0000}"/>
    <cellStyle name="20% - Accent6 2 3 3 3 3 3" xfId="27532" xr:uid="{00000000-0005-0000-0000-0000002F0000}"/>
    <cellStyle name="20% - Accent6 2 3 3 3 4" xfId="15293" xr:uid="{00000000-0005-0000-0000-0000012F0000}"/>
    <cellStyle name="20% - Accent6 2 3 3 3 4 2" xfId="19278" xr:uid="{00000000-0005-0000-0000-0000022F0000}"/>
    <cellStyle name="20% - Accent6 2 3 3 3 5" xfId="33252" xr:uid="{00000000-0005-0000-0000-0000032F0000}"/>
    <cellStyle name="20% - Accent6 2 3 3 4" xfId="19139" xr:uid="{00000000-0005-0000-0000-0000042F0000}"/>
    <cellStyle name="20% - Accent6 2 3 3 4 2" xfId="18726" xr:uid="{00000000-0005-0000-0000-0000052F0000}"/>
    <cellStyle name="20% - Accent6 2 3 3 4 2 2" xfId="18723" xr:uid="{00000000-0005-0000-0000-0000062F0000}"/>
    <cellStyle name="20% - Accent6 2 3 3 4 2 2 2" xfId="20620" xr:uid="{00000000-0005-0000-0000-0000072F0000}"/>
    <cellStyle name="20% - Accent6 2 3 3 4 2 3" xfId="24900" xr:uid="{00000000-0005-0000-0000-0000082F0000}"/>
    <cellStyle name="20% - Accent6 2 3 3 4 3" xfId="19274" xr:uid="{00000000-0005-0000-0000-0000092F0000}"/>
    <cellStyle name="20% - Accent6 2 3 3 4 3 2" xfId="7800" xr:uid="{00000000-0005-0000-0000-00000A2F0000}"/>
    <cellStyle name="20% - Accent6 2 3 3 4 4" xfId="7015" xr:uid="{00000000-0005-0000-0000-00000B2F0000}"/>
    <cellStyle name="20% - Accent6 2 3 3 5" xfId="19135" xr:uid="{00000000-0005-0000-0000-00000C2F0000}"/>
    <cellStyle name="20% - Accent6 2 3 3 5 2" xfId="18585" xr:uid="{00000000-0005-0000-0000-00000D2F0000}"/>
    <cellStyle name="20% - Accent6 2 3 3 5 2 2" xfId="7760" xr:uid="{00000000-0005-0000-0000-00000E2F0000}"/>
    <cellStyle name="20% - Accent6 2 3 3 5 3" xfId="19269" xr:uid="{00000000-0005-0000-0000-00000F2F0000}"/>
    <cellStyle name="20% - Accent6 2 3 3 6" xfId="19265" xr:uid="{00000000-0005-0000-0000-0000102F0000}"/>
    <cellStyle name="20% - Accent6 2 3 3 6 2" xfId="25923" xr:uid="{00000000-0005-0000-0000-0000112F0000}"/>
    <cellStyle name="20% - Accent6 2 3 3 7" xfId="19263" xr:uid="{00000000-0005-0000-0000-0000122F0000}"/>
    <cellStyle name="20% - Accent6 2 3 4" xfId="33542" xr:uid="{00000000-0005-0000-0000-0000132F0000}"/>
    <cellStyle name="20% - Accent6 2 3 4 2" xfId="25166" xr:uid="{00000000-0005-0000-0000-0000142F0000}"/>
    <cellStyle name="20% - Accent6 2 3 4 2 2" xfId="19260" xr:uid="{00000000-0005-0000-0000-0000152F0000}"/>
    <cellStyle name="20% - Accent6 2 3 4 2 2 2" xfId="30235" xr:uid="{00000000-0005-0000-0000-0000162F0000}"/>
    <cellStyle name="20% - Accent6 2 3 4 2 2 2 2" xfId="23743" xr:uid="{00000000-0005-0000-0000-0000172F0000}"/>
    <cellStyle name="20% - Accent6 2 3 4 2 2 2 2 2" xfId="24966" xr:uid="{00000000-0005-0000-0000-0000182F0000}"/>
    <cellStyle name="20% - Accent6 2 3 4 2 2 2 3" xfId="19259" xr:uid="{00000000-0005-0000-0000-0000192F0000}"/>
    <cellStyle name="20% - Accent6 2 3 4 2 2 3" xfId="19257" xr:uid="{00000000-0005-0000-0000-00001A2F0000}"/>
    <cellStyle name="20% - Accent6 2 3 4 2 2 3 2" xfId="19254" xr:uid="{00000000-0005-0000-0000-00001B2F0000}"/>
    <cellStyle name="20% - Accent6 2 3 4 2 2 4" xfId="29731" xr:uid="{00000000-0005-0000-0000-00001C2F0000}"/>
    <cellStyle name="20% - Accent6 2 3 4 2 3" xfId="19253" xr:uid="{00000000-0005-0000-0000-00001D2F0000}"/>
    <cellStyle name="20% - Accent6 2 3 4 2 3 2" xfId="19251" xr:uid="{00000000-0005-0000-0000-00001E2F0000}"/>
    <cellStyle name="20% - Accent6 2 3 4 2 3 2 2" xfId="24483" xr:uid="{00000000-0005-0000-0000-00001F2F0000}"/>
    <cellStyle name="20% - Accent6 2 3 4 2 3 3" xfId="19249" xr:uid="{00000000-0005-0000-0000-0000202F0000}"/>
    <cellStyle name="20% - Accent6 2 3 4 2 4" xfId="19246" xr:uid="{00000000-0005-0000-0000-0000212F0000}"/>
    <cellStyle name="20% - Accent6 2 3 4 2 4 2" xfId="19243" xr:uid="{00000000-0005-0000-0000-0000222F0000}"/>
    <cellStyle name="20% - Accent6 2 3 4 2 5" xfId="20128" xr:uid="{00000000-0005-0000-0000-0000232F0000}"/>
    <cellStyle name="20% - Accent6 2 3 4 3" xfId="18490" xr:uid="{00000000-0005-0000-0000-0000242F0000}"/>
    <cellStyle name="20% - Accent6 2 3 4 3 2" xfId="19237" xr:uid="{00000000-0005-0000-0000-0000252F0000}"/>
    <cellStyle name="20% - Accent6 2 3 4 3 2 2" xfId="18487" xr:uid="{00000000-0005-0000-0000-0000262F0000}"/>
    <cellStyle name="20% - Accent6 2 3 4 3 2 2 2" xfId="19230" xr:uid="{00000000-0005-0000-0000-0000272F0000}"/>
    <cellStyle name="20% - Accent6 2 3 4 3 2 3" xfId="22769" xr:uid="{00000000-0005-0000-0000-0000282F0000}"/>
    <cellStyle name="20% - Accent6 2 3 4 3 3" xfId="19226" xr:uid="{00000000-0005-0000-0000-0000292F0000}"/>
    <cellStyle name="20% - Accent6 2 3 4 3 3 2" xfId="19222" xr:uid="{00000000-0005-0000-0000-00002A2F0000}"/>
    <cellStyle name="20% - Accent6 2 3 4 3 4" xfId="19218" xr:uid="{00000000-0005-0000-0000-00002B2F0000}"/>
    <cellStyle name="20% - Accent6 2 3 4 4" xfId="19131" xr:uid="{00000000-0005-0000-0000-00002C2F0000}"/>
    <cellStyle name="20% - Accent6 2 3 4 4 2" xfId="19214" xr:uid="{00000000-0005-0000-0000-00002D2F0000}"/>
    <cellStyle name="20% - Accent6 2 3 4 4 2 2" xfId="20569" xr:uid="{00000000-0005-0000-0000-00002E2F0000}"/>
    <cellStyle name="20% - Accent6 2 3 4 4 3" xfId="19210" xr:uid="{00000000-0005-0000-0000-00002F2F0000}"/>
    <cellStyle name="20% - Accent6 2 3 4 5" xfId="18341" xr:uid="{00000000-0005-0000-0000-0000302F0000}"/>
    <cellStyle name="20% - Accent6 2 3 4 5 2" xfId="18338" xr:uid="{00000000-0005-0000-0000-0000312F0000}"/>
    <cellStyle name="20% - Accent6 2 3 4 6" xfId="19206" xr:uid="{00000000-0005-0000-0000-0000322F0000}"/>
    <cellStyle name="20% - Accent6 2 3 5" xfId="25155" xr:uid="{00000000-0005-0000-0000-0000332F0000}"/>
    <cellStyle name="20% - Accent6 2 3 5 2" xfId="19200" xr:uid="{00000000-0005-0000-0000-0000342F0000}"/>
    <cellStyle name="20% - Accent6 2 3 5 2 2" xfId="19194" xr:uid="{00000000-0005-0000-0000-0000352F0000}"/>
    <cellStyle name="20% - Accent6 2 3 5 2 2 2" xfId="19193" xr:uid="{00000000-0005-0000-0000-0000362F0000}"/>
    <cellStyle name="20% - Accent6 2 3 5 2 2 2 2" xfId="16829" xr:uid="{00000000-0005-0000-0000-0000372F0000}"/>
    <cellStyle name="20% - Accent6 2 3 5 2 2 3" xfId="19191" xr:uid="{00000000-0005-0000-0000-0000382F0000}"/>
    <cellStyle name="20% - Accent6 2 3 5 2 3" xfId="19190" xr:uid="{00000000-0005-0000-0000-0000392F0000}"/>
    <cellStyle name="20% - Accent6 2 3 5 2 3 2" xfId="19433" xr:uid="{00000000-0005-0000-0000-00003A2F0000}"/>
    <cellStyle name="20% - Accent6 2 3 5 2 4" xfId="19188" xr:uid="{00000000-0005-0000-0000-00003B2F0000}"/>
    <cellStyle name="20% - Accent6 2 3 5 3" xfId="17849" xr:uid="{00000000-0005-0000-0000-00003C2F0000}"/>
    <cellStyle name="20% - Accent6 2 3 5 3 2" xfId="19185" xr:uid="{00000000-0005-0000-0000-00003D2F0000}"/>
    <cellStyle name="20% - Accent6 2 3 5 3 2 2" xfId="18254" xr:uid="{00000000-0005-0000-0000-00003E2F0000}"/>
    <cellStyle name="20% - Accent6 2 3 5 3 3" xfId="25717" xr:uid="{00000000-0005-0000-0000-00003F2F0000}"/>
    <cellStyle name="20% - Accent6 2 3 5 4" xfId="18214" xr:uid="{00000000-0005-0000-0000-0000402F0000}"/>
    <cellStyle name="20% - Accent6 2 3 5 4 2" xfId="18211" xr:uid="{00000000-0005-0000-0000-0000412F0000}"/>
    <cellStyle name="20% - Accent6 2 3 5 5" xfId="18176" xr:uid="{00000000-0005-0000-0000-0000422F0000}"/>
    <cellStyle name="20% - Accent6 2 3 6" xfId="19181" xr:uid="{00000000-0005-0000-0000-0000432F0000}"/>
    <cellStyle name="20% - Accent6 2 3 6 2" xfId="19179" xr:uid="{00000000-0005-0000-0000-0000442F0000}"/>
    <cellStyle name="20% - Accent6 2 3 6 2 2" xfId="19177" xr:uid="{00000000-0005-0000-0000-0000452F0000}"/>
    <cellStyle name="20% - Accent6 2 3 6 2 2 2" xfId="19176" xr:uid="{00000000-0005-0000-0000-0000462F0000}"/>
    <cellStyle name="20% - Accent6 2 3 6 2 3" xfId="18642" xr:uid="{00000000-0005-0000-0000-0000472F0000}"/>
    <cellStyle name="20% - Accent6 2 3 6 3" xfId="18125" xr:uid="{00000000-0005-0000-0000-0000482F0000}"/>
    <cellStyle name="20% - Accent6 2 3 6 3 2" xfId="18120" xr:uid="{00000000-0005-0000-0000-0000492F0000}"/>
    <cellStyle name="20% - Accent6 2 3 6 4" xfId="18108" xr:uid="{00000000-0005-0000-0000-00004A2F0000}"/>
    <cellStyle name="20% - Accent6 2 3 7" xfId="24110" xr:uid="{00000000-0005-0000-0000-00004B2F0000}"/>
    <cellStyle name="20% - Accent6 2 3 7 2" xfId="19175" xr:uid="{00000000-0005-0000-0000-00004C2F0000}"/>
    <cellStyle name="20% - Accent6 2 3 7 2 2" xfId="19172" xr:uid="{00000000-0005-0000-0000-00004D2F0000}"/>
    <cellStyle name="20% - Accent6 2 3 7 3" xfId="19171" xr:uid="{00000000-0005-0000-0000-00004E2F0000}"/>
    <cellStyle name="20% - Accent6 2 3 8" xfId="24098" xr:uid="{00000000-0005-0000-0000-00004F2F0000}"/>
    <cellStyle name="20% - Accent6 2 3 8 2" xfId="19168" xr:uid="{00000000-0005-0000-0000-0000502F0000}"/>
    <cellStyle name="20% - Accent6 2 3 9" xfId="19166" xr:uid="{00000000-0005-0000-0000-0000512F0000}"/>
    <cellStyle name="20% - Accent6 2 4" xfId="19164" xr:uid="{00000000-0005-0000-0000-0000522F0000}"/>
    <cellStyle name="20% - Accent6 2 4 2" xfId="8882" xr:uid="{00000000-0005-0000-0000-0000532F0000}"/>
    <cellStyle name="20% - Accent6 2 4 2 2" xfId="19161" xr:uid="{00000000-0005-0000-0000-0000542F0000}"/>
    <cellStyle name="20% - Accent6 2 4 2 2 2" xfId="23628" xr:uid="{00000000-0005-0000-0000-0000552F0000}"/>
    <cellStyle name="20% - Accent6 2 4 2 2 2 2" xfId="21076" xr:uid="{00000000-0005-0000-0000-0000562F0000}"/>
    <cellStyle name="20% - Accent6 2 4 2 2 2 2 2" xfId="21073" xr:uid="{00000000-0005-0000-0000-0000572F0000}"/>
    <cellStyle name="20% - Accent6 2 4 2 2 2 2 2 2" xfId="21070" xr:uid="{00000000-0005-0000-0000-0000582F0000}"/>
    <cellStyle name="20% - Accent6 2 4 2 2 2 2 2 2 2" xfId="20537" xr:uid="{00000000-0005-0000-0000-0000592F0000}"/>
    <cellStyle name="20% - Accent6 2 4 2 2 2 2 2 3" xfId="12788" xr:uid="{00000000-0005-0000-0000-00005A2F0000}"/>
    <cellStyle name="20% - Accent6 2 4 2 2 2 2 3" xfId="21067" xr:uid="{00000000-0005-0000-0000-00005B2F0000}"/>
    <cellStyle name="20% - Accent6 2 4 2 2 2 2 3 2" xfId="28533" xr:uid="{00000000-0005-0000-0000-00005C2F0000}"/>
    <cellStyle name="20% - Accent6 2 4 2 2 2 2 4" xfId="27833" xr:uid="{00000000-0005-0000-0000-00005D2F0000}"/>
    <cellStyle name="20% - Accent6 2 4 2 2 2 3" xfId="21064" xr:uid="{00000000-0005-0000-0000-00005E2F0000}"/>
    <cellStyle name="20% - Accent6 2 4 2 2 2 3 2" xfId="17621" xr:uid="{00000000-0005-0000-0000-00005F2F0000}"/>
    <cellStyle name="20% - Accent6 2 4 2 2 2 3 2 2" xfId="33634" xr:uid="{00000000-0005-0000-0000-0000602F0000}"/>
    <cellStyle name="20% - Accent6 2 4 2 2 2 3 3" xfId="10376" xr:uid="{00000000-0005-0000-0000-0000612F0000}"/>
    <cellStyle name="20% - Accent6 2 4 2 2 2 4" xfId="22964" xr:uid="{00000000-0005-0000-0000-0000622F0000}"/>
    <cellStyle name="20% - Accent6 2 4 2 2 2 4 2" xfId="10367" xr:uid="{00000000-0005-0000-0000-0000632F0000}"/>
    <cellStyle name="20% - Accent6 2 4 2 2 2 5" xfId="22944" xr:uid="{00000000-0005-0000-0000-0000642F0000}"/>
    <cellStyle name="20% - Accent6 2 4 2 2 3" xfId="23621" xr:uid="{00000000-0005-0000-0000-0000652F0000}"/>
    <cellStyle name="20% - Accent6 2 4 2 2 3 2" xfId="21026" xr:uid="{00000000-0005-0000-0000-0000662F0000}"/>
    <cellStyle name="20% - Accent6 2 4 2 2 3 2 2" xfId="21022" xr:uid="{00000000-0005-0000-0000-0000672F0000}"/>
    <cellStyle name="20% - Accent6 2 4 2 2 3 2 2 2" xfId="28145" xr:uid="{00000000-0005-0000-0000-0000682F0000}"/>
    <cellStyle name="20% - Accent6 2 4 2 2 3 2 3" xfId="30724" xr:uid="{00000000-0005-0000-0000-0000692F0000}"/>
    <cellStyle name="20% - Accent6 2 4 2 2 3 3" xfId="21019" xr:uid="{00000000-0005-0000-0000-00006A2F0000}"/>
    <cellStyle name="20% - Accent6 2 4 2 2 3 3 2" xfId="12022" xr:uid="{00000000-0005-0000-0000-00006B2F0000}"/>
    <cellStyle name="20% - Accent6 2 4 2 2 3 4" xfId="22643" xr:uid="{00000000-0005-0000-0000-00006C2F0000}"/>
    <cellStyle name="20% - Accent6 2 4 2 2 4" xfId="23617" xr:uid="{00000000-0005-0000-0000-00006D2F0000}"/>
    <cellStyle name="20% - Accent6 2 4 2 2 4 2" xfId="20999" xr:uid="{00000000-0005-0000-0000-00006E2F0000}"/>
    <cellStyle name="20% - Accent6 2 4 2 2 4 2 2" xfId="30435" xr:uid="{00000000-0005-0000-0000-00006F2F0000}"/>
    <cellStyle name="20% - Accent6 2 4 2 2 4 3" xfId="22551" xr:uid="{00000000-0005-0000-0000-0000702F0000}"/>
    <cellStyle name="20% - Accent6 2 4 2 2 5" xfId="19154" xr:uid="{00000000-0005-0000-0000-0000712F0000}"/>
    <cellStyle name="20% - Accent6 2 4 2 2 5 2" xfId="22412" xr:uid="{00000000-0005-0000-0000-0000722F0000}"/>
    <cellStyle name="20% - Accent6 2 4 2 2 6" xfId="19149" xr:uid="{00000000-0005-0000-0000-0000732F0000}"/>
    <cellStyle name="20% - Accent6 2 4 2 3" xfId="25568" xr:uid="{00000000-0005-0000-0000-0000742F0000}"/>
    <cellStyle name="20% - Accent6 2 4 2 3 2" xfId="25062" xr:uid="{00000000-0005-0000-0000-0000752F0000}"/>
    <cellStyle name="20% - Accent6 2 4 2 3 2 2" xfId="17028" xr:uid="{00000000-0005-0000-0000-0000762F0000}"/>
    <cellStyle name="20% - Accent6 2 4 2 3 2 2 2" xfId="20978" xr:uid="{00000000-0005-0000-0000-0000772F0000}"/>
    <cellStyle name="20% - Accent6 2 4 2 3 2 2 2 2" xfId="22545" xr:uid="{00000000-0005-0000-0000-0000782F0000}"/>
    <cellStyle name="20% - Accent6 2 4 2 3 2 2 3" xfId="33985" xr:uid="{00000000-0005-0000-0000-0000792F0000}"/>
    <cellStyle name="20% - Accent6 2 4 2 3 2 3" xfId="14482" xr:uid="{00000000-0005-0000-0000-00007A2F0000}"/>
    <cellStyle name="20% - Accent6 2 4 2 3 2 3 2" xfId="10315" xr:uid="{00000000-0005-0000-0000-00007B2F0000}"/>
    <cellStyle name="20% - Accent6 2 4 2 3 2 4" xfId="14478" xr:uid="{00000000-0005-0000-0000-00007C2F0000}"/>
    <cellStyle name="20% - Accent6 2 4 2 3 3" xfId="23611" xr:uid="{00000000-0005-0000-0000-00007D2F0000}"/>
    <cellStyle name="20% - Accent6 2 4 2 3 3 2" xfId="20459" xr:uid="{00000000-0005-0000-0000-00007E2F0000}"/>
    <cellStyle name="20% - Accent6 2 4 2 3 3 2 2" xfId="29954" xr:uid="{00000000-0005-0000-0000-00007F2F0000}"/>
    <cellStyle name="20% - Accent6 2 4 2 3 3 3" xfId="20413" xr:uid="{00000000-0005-0000-0000-0000802F0000}"/>
    <cellStyle name="20% - Accent6 2 4 2 3 4" xfId="14471" xr:uid="{00000000-0005-0000-0000-0000812F0000}"/>
    <cellStyle name="20% - Accent6 2 4 2 3 4 2" xfId="20305" xr:uid="{00000000-0005-0000-0000-0000822F0000}"/>
    <cellStyle name="20% - Accent6 2 4 2 3 5" xfId="14469" xr:uid="{00000000-0005-0000-0000-0000832F0000}"/>
    <cellStyle name="20% - Accent6 2 4 2 4" xfId="14467" xr:uid="{00000000-0005-0000-0000-0000842F0000}"/>
    <cellStyle name="20% - Accent6 2 4 2 4 2" xfId="23601" xr:uid="{00000000-0005-0000-0000-0000852F0000}"/>
    <cellStyle name="20% - Accent6 2 4 2 4 2 2" xfId="17929" xr:uid="{00000000-0005-0000-0000-0000862F0000}"/>
    <cellStyle name="20% - Accent6 2 4 2 4 2 2 2" xfId="29614" xr:uid="{00000000-0005-0000-0000-0000872F0000}"/>
    <cellStyle name="20% - Accent6 2 4 2 4 2 3" xfId="14464" xr:uid="{00000000-0005-0000-0000-0000882F0000}"/>
    <cellStyle name="20% - Accent6 2 4 2 4 3" xfId="14461" xr:uid="{00000000-0005-0000-0000-0000892F0000}"/>
    <cellStyle name="20% - Accent6 2 4 2 4 3 2" xfId="17917" xr:uid="{00000000-0005-0000-0000-00008A2F0000}"/>
    <cellStyle name="20% - Accent6 2 4 2 4 4" xfId="6958" xr:uid="{00000000-0005-0000-0000-00008B2F0000}"/>
    <cellStyle name="20% - Accent6 2 4 2 5" xfId="14459" xr:uid="{00000000-0005-0000-0000-00008C2F0000}"/>
    <cellStyle name="20% - Accent6 2 4 2 5 2" xfId="19130" xr:uid="{00000000-0005-0000-0000-00008D2F0000}"/>
    <cellStyle name="20% - Accent6 2 4 2 5 2 2" xfId="14455" xr:uid="{00000000-0005-0000-0000-00008E2F0000}"/>
    <cellStyle name="20% - Accent6 2 4 2 5 3" xfId="14453" xr:uid="{00000000-0005-0000-0000-00008F2F0000}"/>
    <cellStyle name="20% - Accent6 2 4 2 6" xfId="14451" xr:uid="{00000000-0005-0000-0000-0000902F0000}"/>
    <cellStyle name="20% - Accent6 2 4 2 6 2" xfId="14449" xr:uid="{00000000-0005-0000-0000-0000912F0000}"/>
    <cellStyle name="20% - Accent6 2 4 2 7" xfId="19126" xr:uid="{00000000-0005-0000-0000-0000922F0000}"/>
    <cellStyle name="20% - Accent6 2 4 3" xfId="8879" xr:uid="{00000000-0005-0000-0000-0000932F0000}"/>
    <cellStyle name="20% - Accent6 2 4 3 2" xfId="19121" xr:uid="{00000000-0005-0000-0000-0000942F0000}"/>
    <cellStyle name="20% - Accent6 2 4 3 2 2" xfId="29972" xr:uid="{00000000-0005-0000-0000-0000952F0000}"/>
    <cellStyle name="20% - Accent6 2 4 3 2 2 2" xfId="19116" xr:uid="{00000000-0005-0000-0000-0000962F0000}"/>
    <cellStyle name="20% - Accent6 2 4 3 2 2 2 2" xfId="27306" xr:uid="{00000000-0005-0000-0000-0000972F0000}"/>
    <cellStyle name="20% - Accent6 2 4 3 2 2 2 2 2" xfId="19109" xr:uid="{00000000-0005-0000-0000-0000982F0000}"/>
    <cellStyle name="20% - Accent6 2 4 3 2 2 2 3" xfId="23010" xr:uid="{00000000-0005-0000-0000-0000992F0000}"/>
    <cellStyle name="20% - Accent6 2 4 3 2 2 3" xfId="19108" xr:uid="{00000000-0005-0000-0000-00009A2F0000}"/>
    <cellStyle name="20% - Accent6 2 4 3 2 2 3 2" xfId="26525" xr:uid="{00000000-0005-0000-0000-00009B2F0000}"/>
    <cellStyle name="20% - Accent6 2 4 3 2 2 4" xfId="32531" xr:uid="{00000000-0005-0000-0000-00009C2F0000}"/>
    <cellStyle name="20% - Accent6 2 4 3 2 3" xfId="32243" xr:uid="{00000000-0005-0000-0000-00009D2F0000}"/>
    <cellStyle name="20% - Accent6 2 4 3 2 3 2" xfId="20906" xr:uid="{00000000-0005-0000-0000-00009E2F0000}"/>
    <cellStyle name="20% - Accent6 2 4 3 2 3 2 2" xfId="26515" xr:uid="{00000000-0005-0000-0000-00009F2F0000}"/>
    <cellStyle name="20% - Accent6 2 4 3 2 3 3" xfId="32452" xr:uid="{00000000-0005-0000-0000-0000A02F0000}"/>
    <cellStyle name="20% - Accent6 2 4 3 2 4" xfId="28143" xr:uid="{00000000-0005-0000-0000-0000A12F0000}"/>
    <cellStyle name="20% - Accent6 2 4 3 2 4 2" xfId="33277" xr:uid="{00000000-0005-0000-0000-0000A22F0000}"/>
    <cellStyle name="20% - Accent6 2 4 3 2 5" xfId="19105" xr:uid="{00000000-0005-0000-0000-0000A32F0000}"/>
    <cellStyle name="20% - Accent6 2 4 3 3" xfId="14446" xr:uid="{00000000-0005-0000-0000-0000A42F0000}"/>
    <cellStyle name="20% - Accent6 2 4 3 3 2" xfId="23590" xr:uid="{00000000-0005-0000-0000-0000A52F0000}"/>
    <cellStyle name="20% - Accent6 2 4 3 3 2 2" xfId="14444" xr:uid="{00000000-0005-0000-0000-0000A62F0000}"/>
    <cellStyle name="20% - Accent6 2 4 3 3 2 2 2" xfId="24940" xr:uid="{00000000-0005-0000-0000-0000A72F0000}"/>
    <cellStyle name="20% - Accent6 2 4 3 3 2 3" xfId="14442" xr:uid="{00000000-0005-0000-0000-0000A82F0000}"/>
    <cellStyle name="20% - Accent6 2 4 3 3 3" xfId="14440" xr:uid="{00000000-0005-0000-0000-0000A92F0000}"/>
    <cellStyle name="20% - Accent6 2 4 3 3 3 2" xfId="27360" xr:uid="{00000000-0005-0000-0000-0000AA2F0000}"/>
    <cellStyle name="20% - Accent6 2 4 3 3 4" xfId="19103" xr:uid="{00000000-0005-0000-0000-0000AB2F0000}"/>
    <cellStyle name="20% - Accent6 2 4 3 4" xfId="14438" xr:uid="{00000000-0005-0000-0000-0000AC2F0000}"/>
    <cellStyle name="20% - Accent6 2 4 3 4 2" xfId="14436" xr:uid="{00000000-0005-0000-0000-0000AD2F0000}"/>
    <cellStyle name="20% - Accent6 2 4 3 4 2 2" xfId="10137" xr:uid="{00000000-0005-0000-0000-0000AE2F0000}"/>
    <cellStyle name="20% - Accent6 2 4 3 4 3" xfId="14434" xr:uid="{00000000-0005-0000-0000-0000AF2F0000}"/>
    <cellStyle name="20% - Accent6 2 4 3 5" xfId="14432" xr:uid="{00000000-0005-0000-0000-0000B02F0000}"/>
    <cellStyle name="20% - Accent6 2 4 3 5 2" xfId="14430" xr:uid="{00000000-0005-0000-0000-0000B12F0000}"/>
    <cellStyle name="20% - Accent6 2 4 3 6" xfId="14428" xr:uid="{00000000-0005-0000-0000-0000B22F0000}"/>
    <cellStyle name="20% - Accent6 2 4 4" xfId="25152" xr:uid="{00000000-0005-0000-0000-0000B32F0000}"/>
    <cellStyle name="20% - Accent6 2 4 4 2" xfId="19099" xr:uid="{00000000-0005-0000-0000-0000B42F0000}"/>
    <cellStyle name="20% - Accent6 2 4 4 2 2" xfId="23579" xr:uid="{00000000-0005-0000-0000-0000B52F0000}"/>
    <cellStyle name="20% - Accent6 2 4 4 2 2 2" xfId="20861" xr:uid="{00000000-0005-0000-0000-0000B62F0000}"/>
    <cellStyle name="20% - Accent6 2 4 4 2 2 2 2" xfId="5616" xr:uid="{00000000-0005-0000-0000-0000B72F0000}"/>
    <cellStyle name="20% - Accent6 2 4 4 2 2 3" xfId="9397" xr:uid="{00000000-0005-0000-0000-0000B82F0000}"/>
    <cellStyle name="20% - Accent6 2 4 4 2 3" xfId="19094" xr:uid="{00000000-0005-0000-0000-0000B92F0000}"/>
    <cellStyle name="20% - Accent6 2 4 4 2 3 2" xfId="33842" xr:uid="{00000000-0005-0000-0000-0000BA2F0000}"/>
    <cellStyle name="20% - Accent6 2 4 4 2 4" xfId="19093" xr:uid="{00000000-0005-0000-0000-0000BB2F0000}"/>
    <cellStyle name="20% - Accent6 2 4 4 3" xfId="14426" xr:uid="{00000000-0005-0000-0000-0000BC2F0000}"/>
    <cellStyle name="20% - Accent6 2 4 4 3 2" xfId="14424" xr:uid="{00000000-0005-0000-0000-0000BD2F0000}"/>
    <cellStyle name="20% - Accent6 2 4 4 3 2 2" xfId="14422" xr:uid="{00000000-0005-0000-0000-0000BE2F0000}"/>
    <cellStyle name="20% - Accent6 2 4 4 3 3" xfId="14420" xr:uid="{00000000-0005-0000-0000-0000BF2F0000}"/>
    <cellStyle name="20% - Accent6 2 4 4 4" xfId="14418" xr:uid="{00000000-0005-0000-0000-0000C02F0000}"/>
    <cellStyle name="20% - Accent6 2 4 4 4 2" xfId="14415" xr:uid="{00000000-0005-0000-0000-0000C12F0000}"/>
    <cellStyle name="20% - Accent6 2 4 4 5" xfId="14413" xr:uid="{00000000-0005-0000-0000-0000C22F0000}"/>
    <cellStyle name="20% - Accent6 2 4 5" xfId="19086" xr:uid="{00000000-0005-0000-0000-0000C32F0000}"/>
    <cellStyle name="20% - Accent6 2 4 5 2" xfId="19084" xr:uid="{00000000-0005-0000-0000-0000C42F0000}"/>
    <cellStyle name="20% - Accent6 2 4 5 2 2" xfId="19082" xr:uid="{00000000-0005-0000-0000-0000C52F0000}"/>
    <cellStyle name="20% - Accent6 2 4 5 2 2 2" xfId="21789" xr:uid="{00000000-0005-0000-0000-0000C62F0000}"/>
    <cellStyle name="20% - Accent6 2 4 5 2 3" xfId="19078" xr:uid="{00000000-0005-0000-0000-0000C72F0000}"/>
    <cellStyle name="20% - Accent6 2 4 5 3" xfId="19077" xr:uid="{00000000-0005-0000-0000-0000C82F0000}"/>
    <cellStyle name="20% - Accent6 2 4 5 3 2" xfId="14409" xr:uid="{00000000-0005-0000-0000-0000C92F0000}"/>
    <cellStyle name="20% - Accent6 2 4 5 4" xfId="14406" xr:uid="{00000000-0005-0000-0000-0000CA2F0000}"/>
    <cellStyle name="20% - Accent6 2 4 6" xfId="19072" xr:uid="{00000000-0005-0000-0000-0000CB2F0000}"/>
    <cellStyle name="20% - Accent6 2 4 6 2" xfId="19069" xr:uid="{00000000-0005-0000-0000-0000CC2F0000}"/>
    <cellStyle name="20% - Accent6 2 4 6 2 2" xfId="19068" xr:uid="{00000000-0005-0000-0000-0000CD2F0000}"/>
    <cellStyle name="20% - Accent6 2 4 6 3" xfId="19067" xr:uid="{00000000-0005-0000-0000-0000CE2F0000}"/>
    <cellStyle name="20% - Accent6 2 4 7" xfId="24094" xr:uid="{00000000-0005-0000-0000-0000CF2F0000}"/>
    <cellStyle name="20% - Accent6 2 4 7 2" xfId="19063" xr:uid="{00000000-0005-0000-0000-0000D02F0000}"/>
    <cellStyle name="20% - Accent6 2 4 8" xfId="19061" xr:uid="{00000000-0005-0000-0000-0000D12F0000}"/>
    <cellStyle name="20% - Accent6 2 4 9" xfId="34766" xr:uid="{00000000-0005-0000-0000-0000D22F0000}"/>
    <cellStyle name="20% - Accent6 2 5" xfId="34092" xr:uid="{00000000-0005-0000-0000-0000D32F0000}"/>
    <cellStyle name="20% - Accent6 2 5 2" xfId="28325" xr:uid="{00000000-0005-0000-0000-0000D42F0000}"/>
    <cellStyle name="20% - Accent6 2 5 2 2" xfId="32929" xr:uid="{00000000-0005-0000-0000-0000D52F0000}"/>
    <cellStyle name="20% - Accent6 2 5 2 2 2" xfId="23542" xr:uid="{00000000-0005-0000-0000-0000D62F0000}"/>
    <cellStyle name="20% - Accent6 2 5 2 2 2 2" xfId="20914" xr:uid="{00000000-0005-0000-0000-0000D72F0000}"/>
    <cellStyle name="20% - Accent6 2 5 2 2 2 2 2" xfId="16574" xr:uid="{00000000-0005-0000-0000-0000D82F0000}"/>
    <cellStyle name="20% - Accent6 2 5 2 2 2 2 2 2" xfId="29443" xr:uid="{00000000-0005-0000-0000-0000D92F0000}"/>
    <cellStyle name="20% - Accent6 2 5 2 2 2 2 3" xfId="32344" xr:uid="{00000000-0005-0000-0000-0000DA2F0000}"/>
    <cellStyle name="20% - Accent6 2 5 2 2 2 3" xfId="21003" xr:uid="{00000000-0005-0000-0000-0000DB2F0000}"/>
    <cellStyle name="20% - Accent6 2 5 2 2 2 3 2" xfId="27243" xr:uid="{00000000-0005-0000-0000-0000DC2F0000}"/>
    <cellStyle name="20% - Accent6 2 5 2 2 2 4" xfId="20905" xr:uid="{00000000-0005-0000-0000-0000DD2F0000}"/>
    <cellStyle name="20% - Accent6 2 5 2 2 3" xfId="23537" xr:uid="{00000000-0005-0000-0000-0000DE2F0000}"/>
    <cellStyle name="20% - Accent6 2 5 2 2 3 2" xfId="20726" xr:uid="{00000000-0005-0000-0000-0000DF2F0000}"/>
    <cellStyle name="20% - Accent6 2 5 2 2 3 2 2" xfId="27193" xr:uid="{00000000-0005-0000-0000-0000E02F0000}"/>
    <cellStyle name="20% - Accent6 2 5 2 2 3 3" xfId="20092" xr:uid="{00000000-0005-0000-0000-0000E12F0000}"/>
    <cellStyle name="20% - Accent6 2 5 2 2 4" xfId="20899" xr:uid="{00000000-0005-0000-0000-0000E22F0000}"/>
    <cellStyle name="20% - Accent6 2 5 2 2 4 2" xfId="20090" xr:uid="{00000000-0005-0000-0000-0000E32F0000}"/>
    <cellStyle name="20% - Accent6 2 5 2 2 5" xfId="20894" xr:uid="{00000000-0005-0000-0000-0000E42F0000}"/>
    <cellStyle name="20% - Accent6 2 5 2 3" xfId="29947" xr:uid="{00000000-0005-0000-0000-0000E52F0000}"/>
    <cellStyle name="20% - Accent6 2 5 2 3 2" xfId="28901" xr:uid="{00000000-0005-0000-0000-0000E62F0000}"/>
    <cellStyle name="20% - Accent6 2 5 2 3 2 2" xfId="16097" xr:uid="{00000000-0005-0000-0000-0000E72F0000}"/>
    <cellStyle name="20% - Accent6 2 5 2 3 2 2 2" xfId="31555" xr:uid="{00000000-0005-0000-0000-0000E82F0000}"/>
    <cellStyle name="20% - Accent6 2 5 2 3 2 3" xfId="14367" xr:uid="{00000000-0005-0000-0000-0000E92F0000}"/>
    <cellStyle name="20% - Accent6 2 5 2 3 3" xfId="14365" xr:uid="{00000000-0005-0000-0000-0000EA2F0000}"/>
    <cellStyle name="20% - Accent6 2 5 2 3 3 2" xfId="20562" xr:uid="{00000000-0005-0000-0000-0000EB2F0000}"/>
    <cellStyle name="20% - Accent6 2 5 2 3 4" xfId="14363" xr:uid="{00000000-0005-0000-0000-0000EC2F0000}"/>
    <cellStyle name="20% - Accent6 2 5 2 4" xfId="14361" xr:uid="{00000000-0005-0000-0000-0000ED2F0000}"/>
    <cellStyle name="20% - Accent6 2 5 2 4 2" xfId="14358" xr:uid="{00000000-0005-0000-0000-0000EE2F0000}"/>
    <cellStyle name="20% - Accent6 2 5 2 4 2 2" xfId="16712" xr:uid="{00000000-0005-0000-0000-0000EF2F0000}"/>
    <cellStyle name="20% - Accent6 2 5 2 4 3" xfId="14356" xr:uid="{00000000-0005-0000-0000-0000F02F0000}"/>
    <cellStyle name="20% - Accent6 2 5 2 5" xfId="14354" xr:uid="{00000000-0005-0000-0000-0000F12F0000}"/>
    <cellStyle name="20% - Accent6 2 5 2 5 2" xfId="14349" xr:uid="{00000000-0005-0000-0000-0000F22F0000}"/>
    <cellStyle name="20% - Accent6 2 5 2 6" xfId="9896" xr:uid="{00000000-0005-0000-0000-0000F32F0000}"/>
    <cellStyle name="20% - Accent6 2 5 3" xfId="33918" xr:uid="{00000000-0005-0000-0000-0000F42F0000}"/>
    <cellStyle name="20% - Accent6 2 5 3 2" xfId="29612" xr:uid="{00000000-0005-0000-0000-0000F52F0000}"/>
    <cellStyle name="20% - Accent6 2 5 3 2 2" xfId="23530" xr:uid="{00000000-0005-0000-0000-0000F62F0000}"/>
    <cellStyle name="20% - Accent6 2 5 3 2 2 2" xfId="20857" xr:uid="{00000000-0005-0000-0000-0000F72F0000}"/>
    <cellStyle name="20% - Accent6 2 5 3 2 2 2 2" xfId="26170" xr:uid="{00000000-0005-0000-0000-0000F82F0000}"/>
    <cellStyle name="20% - Accent6 2 5 3 2 2 3" xfId="20851" xr:uid="{00000000-0005-0000-0000-0000F92F0000}"/>
    <cellStyle name="20% - Accent6 2 5 3 2 3" xfId="20846" xr:uid="{00000000-0005-0000-0000-0000FA2F0000}"/>
    <cellStyle name="20% - Accent6 2 5 3 2 3 2" xfId="20064" xr:uid="{00000000-0005-0000-0000-0000FB2F0000}"/>
    <cellStyle name="20% - Accent6 2 5 3 2 4" xfId="20838" xr:uid="{00000000-0005-0000-0000-0000FC2F0000}"/>
    <cellStyle name="20% - Accent6 2 5 3 3" xfId="14346" xr:uid="{00000000-0005-0000-0000-0000FD2F0000}"/>
    <cellStyle name="20% - Accent6 2 5 3 3 2" xfId="14343" xr:uid="{00000000-0005-0000-0000-0000FE2F0000}"/>
    <cellStyle name="20% - Accent6 2 5 3 3 2 2" xfId="14341" xr:uid="{00000000-0005-0000-0000-0000FF2F0000}"/>
    <cellStyle name="20% - Accent6 2 5 3 3 3" xfId="14338" xr:uid="{00000000-0005-0000-0000-000000300000}"/>
    <cellStyle name="20% - Accent6 2 5 3 4" xfId="14336" xr:uid="{00000000-0005-0000-0000-000001300000}"/>
    <cellStyle name="20% - Accent6 2 5 3 4 2" xfId="14334" xr:uid="{00000000-0005-0000-0000-000002300000}"/>
    <cellStyle name="20% - Accent6 2 5 3 5" xfId="20985" xr:uid="{00000000-0005-0000-0000-000003300000}"/>
    <cellStyle name="20% - Accent6 2 5 4" xfId="32388" xr:uid="{00000000-0005-0000-0000-000004300000}"/>
    <cellStyle name="20% - Accent6 2 5 4 2" xfId="19059" xr:uid="{00000000-0005-0000-0000-000005300000}"/>
    <cellStyle name="20% - Accent6 2 5 4 2 2" xfId="20810" xr:uid="{00000000-0005-0000-0000-000006300000}"/>
    <cellStyle name="20% - Accent6 2 5 4 2 2 2" xfId="21461" xr:uid="{00000000-0005-0000-0000-000007300000}"/>
    <cellStyle name="20% - Accent6 2 5 4 2 3" xfId="20805" xr:uid="{00000000-0005-0000-0000-000008300000}"/>
    <cellStyle name="20% - Accent6 2 5 4 3" xfId="14332" xr:uid="{00000000-0005-0000-0000-000009300000}"/>
    <cellStyle name="20% - Accent6 2 5 4 3 2" xfId="14329" xr:uid="{00000000-0005-0000-0000-00000A300000}"/>
    <cellStyle name="20% - Accent6 2 5 4 4" xfId="14327" xr:uid="{00000000-0005-0000-0000-00000B300000}"/>
    <cellStyle name="20% - Accent6 2 5 5" xfId="34018" xr:uid="{00000000-0005-0000-0000-00000C300000}"/>
    <cellStyle name="20% - Accent6 2 5 5 2" xfId="19053" xr:uid="{00000000-0005-0000-0000-00000D300000}"/>
    <cellStyle name="20% - Accent6 2 5 5 2 2" xfId="20787" xr:uid="{00000000-0005-0000-0000-00000E300000}"/>
    <cellStyle name="20% - Accent6 2 5 5 3" xfId="14323" xr:uid="{00000000-0005-0000-0000-00000F300000}"/>
    <cellStyle name="20% - Accent6 2 5 6" xfId="32802" xr:uid="{00000000-0005-0000-0000-000010300000}"/>
    <cellStyle name="20% - Accent6 2 5 6 2" xfId="19043" xr:uid="{00000000-0005-0000-0000-000011300000}"/>
    <cellStyle name="20% - Accent6 2 5 7" xfId="19037" xr:uid="{00000000-0005-0000-0000-000012300000}"/>
    <cellStyle name="20% - Accent6 2 5 8" xfId="34956" xr:uid="{00000000-0005-0000-0000-000013300000}"/>
    <cellStyle name="20% - Accent6 2 6" xfId="27907" xr:uid="{00000000-0005-0000-0000-000014300000}"/>
    <cellStyle name="20% - Accent6 2 6 2" xfId="33784" xr:uid="{00000000-0005-0000-0000-000015300000}"/>
    <cellStyle name="20% - Accent6 2 6 2 2" xfId="32443" xr:uid="{00000000-0005-0000-0000-000016300000}"/>
    <cellStyle name="20% - Accent6 2 6 2 2 2" xfId="26988" xr:uid="{00000000-0005-0000-0000-000017300000}"/>
    <cellStyle name="20% - Accent6 2 6 2 2 2 2" xfId="21830" xr:uid="{00000000-0005-0000-0000-000018300000}"/>
    <cellStyle name="20% - Accent6 2 6 2 2 2 2 2" xfId="7013" xr:uid="{00000000-0005-0000-0000-000019300000}"/>
    <cellStyle name="20% - Accent6 2 6 2 2 2 3" xfId="21822" xr:uid="{00000000-0005-0000-0000-00001A300000}"/>
    <cellStyle name="20% - Accent6 2 6 2 2 3" xfId="25392" xr:uid="{00000000-0005-0000-0000-00001B300000}"/>
    <cellStyle name="20% - Accent6 2 6 2 2 3 2" xfId="20037" xr:uid="{00000000-0005-0000-0000-00001C300000}"/>
    <cellStyle name="20% - Accent6 2 6 2 2 4" xfId="25378" xr:uid="{00000000-0005-0000-0000-00001D300000}"/>
    <cellStyle name="20% - Accent6 2 6 2 3" xfId="14299" xr:uid="{00000000-0005-0000-0000-00001E300000}"/>
    <cellStyle name="20% - Accent6 2 6 2 3 2" xfId="14550" xr:uid="{00000000-0005-0000-0000-00001F300000}"/>
    <cellStyle name="20% - Accent6 2 6 2 3 2 2" xfId="14292" xr:uid="{00000000-0005-0000-0000-000020300000}"/>
    <cellStyle name="20% - Accent6 2 6 2 3 3" xfId="14544" xr:uid="{00000000-0005-0000-0000-000021300000}"/>
    <cellStyle name="20% - Accent6 2 6 2 4" xfId="14289" xr:uid="{00000000-0005-0000-0000-000022300000}"/>
    <cellStyle name="20% - Accent6 2 6 2 4 2" xfId="14531" xr:uid="{00000000-0005-0000-0000-000023300000}"/>
    <cellStyle name="20% - Accent6 2 6 2 5" xfId="9885" xr:uid="{00000000-0005-0000-0000-000024300000}"/>
    <cellStyle name="20% - Accent6 2 6 3" xfId="20022" xr:uid="{00000000-0005-0000-0000-000025300000}"/>
    <cellStyle name="20% - Accent6 2 6 3 2" xfId="19035" xr:uid="{00000000-0005-0000-0000-000026300000}"/>
    <cellStyle name="20% - Accent6 2 6 3 2 2" xfId="9225" xr:uid="{00000000-0005-0000-0000-000027300000}"/>
    <cellStyle name="20% - Accent6 2 6 3 2 2 2" xfId="26937" xr:uid="{00000000-0005-0000-0000-000028300000}"/>
    <cellStyle name="20% - Accent6 2 6 3 2 3" xfId="5459" xr:uid="{00000000-0005-0000-0000-000029300000}"/>
    <cellStyle name="20% - Accent6 2 6 3 3" xfId="9217" xr:uid="{00000000-0005-0000-0000-00002A300000}"/>
    <cellStyle name="20% - Accent6 2 6 3 3 2" xfId="5683" xr:uid="{00000000-0005-0000-0000-00002B300000}"/>
    <cellStyle name="20% - Accent6 2 6 3 4" xfId="5657" xr:uid="{00000000-0005-0000-0000-00002C300000}"/>
    <cellStyle name="20% - Accent6 2 6 4" xfId="10656" xr:uid="{00000000-0005-0000-0000-00002D300000}"/>
    <cellStyle name="20% - Accent6 2 6 4 2" xfId="10650" xr:uid="{00000000-0005-0000-0000-00002E300000}"/>
    <cellStyle name="20% - Accent6 2 6 4 2 2" xfId="6177" xr:uid="{00000000-0005-0000-0000-00002F300000}"/>
    <cellStyle name="20% - Accent6 2 6 4 3" xfId="10644" xr:uid="{00000000-0005-0000-0000-000030300000}"/>
    <cellStyle name="20% - Accent6 2 6 5" xfId="10637" xr:uid="{00000000-0005-0000-0000-000031300000}"/>
    <cellStyle name="20% - Accent6 2 6 5 2" xfId="10634" xr:uid="{00000000-0005-0000-0000-000032300000}"/>
    <cellStyle name="20% - Accent6 2 6 6" xfId="10630" xr:uid="{00000000-0005-0000-0000-000033300000}"/>
    <cellStyle name="20% - Accent6 2 6 7" xfId="35161" xr:uid="{00000000-0005-0000-0000-000034300000}"/>
    <cellStyle name="20% - Accent6 2 7" xfId="33247" xr:uid="{00000000-0005-0000-0000-000035300000}"/>
    <cellStyle name="20% - Accent6 2 7 2" xfId="29602" xr:uid="{00000000-0005-0000-0000-000036300000}"/>
    <cellStyle name="20% - Accent6 2 7 2 2" xfId="19030" xr:uid="{00000000-0005-0000-0000-000037300000}"/>
    <cellStyle name="20% - Accent6 2 7 2 2 2" xfId="26118" xr:uid="{00000000-0005-0000-0000-000038300000}"/>
    <cellStyle name="20% - Accent6 2 7 2 2 2 2" xfId="20900" xr:uid="{00000000-0005-0000-0000-000039300000}"/>
    <cellStyle name="20% - Accent6 2 7 2 2 3" xfId="25265" xr:uid="{00000000-0005-0000-0000-00003A300000}"/>
    <cellStyle name="20% - Accent6 2 7 2 3" xfId="14260" xr:uid="{00000000-0005-0000-0000-00003B300000}"/>
    <cellStyle name="20% - Accent6 2 7 2 3 2" xfId="14476" xr:uid="{00000000-0005-0000-0000-00003C300000}"/>
    <cellStyle name="20% - Accent6 2 7 2 4" xfId="14255" xr:uid="{00000000-0005-0000-0000-00003D300000}"/>
    <cellStyle name="20% - Accent6 2 7 3" xfId="14557" xr:uid="{00000000-0005-0000-0000-00003E300000}"/>
    <cellStyle name="20% - Accent6 2 7 3 2" xfId="9214" xr:uid="{00000000-0005-0000-0000-00003F300000}"/>
    <cellStyle name="20% - Accent6 2 7 3 2 2" xfId="5456" xr:uid="{00000000-0005-0000-0000-000040300000}"/>
    <cellStyle name="20% - Accent6 2 7 3 3" xfId="5453" xr:uid="{00000000-0005-0000-0000-000041300000}"/>
    <cellStyle name="20% - Accent6 2 7 4" xfId="10623" xr:uid="{00000000-0005-0000-0000-000042300000}"/>
    <cellStyle name="20% - Accent6 2 7 4 2" xfId="10619" xr:uid="{00000000-0005-0000-0000-000043300000}"/>
    <cellStyle name="20% - Accent6 2 7 5" xfId="10615" xr:uid="{00000000-0005-0000-0000-000044300000}"/>
    <cellStyle name="20% - Accent6 2 7 6" xfId="35390" xr:uid="{00000000-0005-0000-0000-000045300000}"/>
    <cellStyle name="20% - Accent6 2 8" xfId="34236" xr:uid="{00000000-0005-0000-0000-000046300000}"/>
    <cellStyle name="20% - Accent6 2 8 2" xfId="30712" xr:uid="{00000000-0005-0000-0000-000047300000}"/>
    <cellStyle name="20% - Accent6 2 8 2 2" xfId="19027" xr:uid="{00000000-0005-0000-0000-000048300000}"/>
    <cellStyle name="20% - Accent6 2 8 2 2 2" xfId="15758" xr:uid="{00000000-0005-0000-0000-000049300000}"/>
    <cellStyle name="20% - Accent6 2 8 2 3" xfId="19026" xr:uid="{00000000-0005-0000-0000-00004A300000}"/>
    <cellStyle name="20% - Accent6 2 8 3" xfId="9210" xr:uid="{00000000-0005-0000-0000-00004B300000}"/>
    <cellStyle name="20% - Accent6 2 8 3 2" xfId="6744" xr:uid="{00000000-0005-0000-0000-00004C300000}"/>
    <cellStyle name="20% - Accent6 2 8 4" xfId="10611" xr:uid="{00000000-0005-0000-0000-00004D300000}"/>
    <cellStyle name="20% - Accent6 2 8 5" xfId="36262" xr:uid="{00000000-0005-0000-0000-00004E300000}"/>
    <cellStyle name="20% - Accent6 2 9" xfId="31181" xr:uid="{00000000-0005-0000-0000-00004F300000}"/>
    <cellStyle name="20% - Accent6 2 9 2" xfId="7082" xr:uid="{00000000-0005-0000-0000-000050300000}"/>
    <cellStyle name="20% - Accent6 2 9 2 2" xfId="19022" xr:uid="{00000000-0005-0000-0000-000051300000}"/>
    <cellStyle name="20% - Accent6 2 9 3" xfId="5450" xr:uid="{00000000-0005-0000-0000-000052300000}"/>
    <cellStyle name="20% - Accent6 2 9 4" xfId="36548" xr:uid="{00000000-0005-0000-0000-000053300000}"/>
    <cellStyle name="20% - Accent6 20" xfId="35712" xr:uid="{00000000-0005-0000-0000-000054300000}"/>
    <cellStyle name="20% - Accent6 20 2" xfId="36881" xr:uid="{00000000-0005-0000-0000-000055300000}"/>
    <cellStyle name="20% - Accent6 20 3" xfId="37772" xr:uid="{00000000-0005-0000-0000-000056300000}"/>
    <cellStyle name="20% - Accent6 21" xfId="35731" xr:uid="{00000000-0005-0000-0000-000057300000}"/>
    <cellStyle name="20% - Accent6 21 2" xfId="36901" xr:uid="{00000000-0005-0000-0000-000058300000}"/>
    <cellStyle name="20% - Accent6 21 3" xfId="37792" xr:uid="{00000000-0005-0000-0000-000059300000}"/>
    <cellStyle name="20% - Accent6 22" xfId="35750" xr:uid="{00000000-0005-0000-0000-00005A300000}"/>
    <cellStyle name="20% - Accent6 22 2" xfId="36921" xr:uid="{00000000-0005-0000-0000-00005B300000}"/>
    <cellStyle name="20% - Accent6 22 3" xfId="37812" xr:uid="{00000000-0005-0000-0000-00005C300000}"/>
    <cellStyle name="20% - Accent6 23" xfId="35770" xr:uid="{00000000-0005-0000-0000-00005D300000}"/>
    <cellStyle name="20% - Accent6 23 2" xfId="36940" xr:uid="{00000000-0005-0000-0000-00005E300000}"/>
    <cellStyle name="20% - Accent6 23 3" xfId="37832" xr:uid="{00000000-0005-0000-0000-00005F300000}"/>
    <cellStyle name="20% - Accent6 24" xfId="35790" xr:uid="{00000000-0005-0000-0000-000060300000}"/>
    <cellStyle name="20% - Accent6 24 2" xfId="36959" xr:uid="{00000000-0005-0000-0000-000061300000}"/>
    <cellStyle name="20% - Accent6 24 3" xfId="37852" xr:uid="{00000000-0005-0000-0000-000062300000}"/>
    <cellStyle name="20% - Accent6 25" xfId="35809" xr:uid="{00000000-0005-0000-0000-000063300000}"/>
    <cellStyle name="20% - Accent6 25 2" xfId="36979" xr:uid="{00000000-0005-0000-0000-000064300000}"/>
    <cellStyle name="20% - Accent6 25 3" xfId="37872" xr:uid="{00000000-0005-0000-0000-000065300000}"/>
    <cellStyle name="20% - Accent6 26" xfId="35828" xr:uid="{00000000-0005-0000-0000-000066300000}"/>
    <cellStyle name="20% - Accent6 26 2" xfId="36999" xr:uid="{00000000-0005-0000-0000-000067300000}"/>
    <cellStyle name="20% - Accent6 26 3" xfId="37892" xr:uid="{00000000-0005-0000-0000-000068300000}"/>
    <cellStyle name="20% - Accent6 27" xfId="35847" xr:uid="{00000000-0005-0000-0000-000069300000}"/>
    <cellStyle name="20% - Accent6 27 2" xfId="37019" xr:uid="{00000000-0005-0000-0000-00006A300000}"/>
    <cellStyle name="20% - Accent6 27 3" xfId="37912" xr:uid="{00000000-0005-0000-0000-00006B300000}"/>
    <cellStyle name="20% - Accent6 28" xfId="35866" xr:uid="{00000000-0005-0000-0000-00006C300000}"/>
    <cellStyle name="20% - Accent6 28 2" xfId="37039" xr:uid="{00000000-0005-0000-0000-00006D300000}"/>
    <cellStyle name="20% - Accent6 28 3" xfId="37932" xr:uid="{00000000-0005-0000-0000-00006E300000}"/>
    <cellStyle name="20% - Accent6 29" xfId="35875" xr:uid="{00000000-0005-0000-0000-00006F300000}"/>
    <cellStyle name="20% - Accent6 29 2" xfId="37047" xr:uid="{00000000-0005-0000-0000-000070300000}"/>
    <cellStyle name="20% - Accent6 29 3" xfId="37941" xr:uid="{00000000-0005-0000-0000-000071300000}"/>
    <cellStyle name="20% - Accent6 3" xfId="112" xr:uid="{00000000-0005-0000-0000-000072300000}"/>
    <cellStyle name="20% - Accent6 3 10" xfId="19018" xr:uid="{00000000-0005-0000-0000-000073300000}"/>
    <cellStyle name="20% - Accent6 3 10 2" xfId="37452" xr:uid="{00000000-0005-0000-0000-000074300000}"/>
    <cellStyle name="20% - Accent6 3 11" xfId="34466" xr:uid="{00000000-0005-0000-0000-000075300000}"/>
    <cellStyle name="20% - Accent6 3 12" xfId="20463" xr:uid="{00000000-0005-0000-0000-000076300000}"/>
    <cellStyle name="20% - Accent6 3 2" xfId="173" xr:uid="{00000000-0005-0000-0000-000077300000}"/>
    <cellStyle name="20% - Accent6 3 2 10" xfId="34516" xr:uid="{00000000-0005-0000-0000-000078300000}"/>
    <cellStyle name="20% - Accent6 3 2 11" xfId="19017" xr:uid="{00000000-0005-0000-0000-000079300000}"/>
    <cellStyle name="20% - Accent6 3 2 2" xfId="19014" xr:uid="{00000000-0005-0000-0000-00007A300000}"/>
    <cellStyle name="20% - Accent6 3 2 2 2" xfId="19011" xr:uid="{00000000-0005-0000-0000-00007B300000}"/>
    <cellStyle name="20% - Accent6 3 2 2 2 2" xfId="19008" xr:uid="{00000000-0005-0000-0000-00007C300000}"/>
    <cellStyle name="20% - Accent6 3 2 2 2 2 2" xfId="20492" xr:uid="{00000000-0005-0000-0000-00007D300000}"/>
    <cellStyle name="20% - Accent6 3 2 2 2 2 2 2" xfId="30715" xr:uid="{00000000-0005-0000-0000-00007E300000}"/>
    <cellStyle name="20% - Accent6 3 2 2 2 2 2 2 2" xfId="22295" xr:uid="{00000000-0005-0000-0000-00007F300000}"/>
    <cellStyle name="20% - Accent6 3 2 2 2 2 2 2 2 2" xfId="20016" xr:uid="{00000000-0005-0000-0000-000080300000}"/>
    <cellStyle name="20% - Accent6 3 2 2 2 2 2 2 2 2 2" xfId="19978" xr:uid="{00000000-0005-0000-0000-000081300000}"/>
    <cellStyle name="20% - Accent6 3 2 2 2 2 2 2 2 3" xfId="20011" xr:uid="{00000000-0005-0000-0000-000082300000}"/>
    <cellStyle name="20% - Accent6 3 2 2 2 2 2 2 3" xfId="20523" xr:uid="{00000000-0005-0000-0000-000083300000}"/>
    <cellStyle name="20% - Accent6 3 2 2 2 2 2 2 3 2" xfId="19996" xr:uid="{00000000-0005-0000-0000-000084300000}"/>
    <cellStyle name="20% - Accent6 3 2 2 2 2 2 2 4" xfId="19006" xr:uid="{00000000-0005-0000-0000-000085300000}"/>
    <cellStyle name="20% - Accent6 3 2 2 2 2 2 3" xfId="17742" xr:uid="{00000000-0005-0000-0000-000086300000}"/>
    <cellStyle name="20% - Accent6 3 2 2 2 2 2 3 2" xfId="20514" xr:uid="{00000000-0005-0000-0000-000087300000}"/>
    <cellStyle name="20% - Accent6 3 2 2 2 2 2 3 2 2" xfId="24101" xr:uid="{00000000-0005-0000-0000-000088300000}"/>
    <cellStyle name="20% - Accent6 3 2 2 2 2 2 3 3" xfId="19002" xr:uid="{00000000-0005-0000-0000-000089300000}"/>
    <cellStyle name="20% - Accent6 3 2 2 2 2 2 4" xfId="18999" xr:uid="{00000000-0005-0000-0000-00008A300000}"/>
    <cellStyle name="20% - Accent6 3 2 2 2 2 2 4 2" xfId="27329" xr:uid="{00000000-0005-0000-0000-00008B300000}"/>
    <cellStyle name="20% - Accent6 3 2 2 2 2 2 5" xfId="18997" xr:uid="{00000000-0005-0000-0000-00008C300000}"/>
    <cellStyle name="20% - Accent6 3 2 2 2 2 3" xfId="18996" xr:uid="{00000000-0005-0000-0000-00008D300000}"/>
    <cellStyle name="20% - Accent6 3 2 2 2 2 3 2" xfId="17738" xr:uid="{00000000-0005-0000-0000-00008E300000}"/>
    <cellStyle name="20% - Accent6 3 2 2 2 2 3 2 2" xfId="20503" xr:uid="{00000000-0005-0000-0000-00008F300000}"/>
    <cellStyle name="20% - Accent6 3 2 2 2 2 3 2 2 2" xfId="18496" xr:uid="{00000000-0005-0000-0000-000090300000}"/>
    <cellStyle name="20% - Accent6 3 2 2 2 2 3 2 3" xfId="18994" xr:uid="{00000000-0005-0000-0000-000091300000}"/>
    <cellStyle name="20% - Accent6 3 2 2 2 2 3 3" xfId="18991" xr:uid="{00000000-0005-0000-0000-000092300000}"/>
    <cellStyle name="20% - Accent6 3 2 2 2 2 3 3 2" xfId="18989" xr:uid="{00000000-0005-0000-0000-000093300000}"/>
    <cellStyle name="20% - Accent6 3 2 2 2 2 3 4" xfId="18986" xr:uid="{00000000-0005-0000-0000-000094300000}"/>
    <cellStyle name="20% - Accent6 3 2 2 2 2 4" xfId="18985" xr:uid="{00000000-0005-0000-0000-000095300000}"/>
    <cellStyle name="20% - Accent6 3 2 2 2 2 4 2" xfId="18984" xr:uid="{00000000-0005-0000-0000-000096300000}"/>
    <cellStyle name="20% - Accent6 3 2 2 2 2 4 2 2" xfId="18980" xr:uid="{00000000-0005-0000-0000-000097300000}"/>
    <cellStyle name="20% - Accent6 3 2 2 2 2 4 3" xfId="33889" xr:uid="{00000000-0005-0000-0000-000098300000}"/>
    <cellStyle name="20% - Accent6 3 2 2 2 2 5" xfId="15687" xr:uid="{00000000-0005-0000-0000-000099300000}"/>
    <cellStyle name="20% - Accent6 3 2 2 2 2 5 2" xfId="18978" xr:uid="{00000000-0005-0000-0000-00009A300000}"/>
    <cellStyle name="20% - Accent6 3 2 2 2 2 6" xfId="15684" xr:uid="{00000000-0005-0000-0000-00009B300000}"/>
    <cellStyle name="20% - Accent6 3 2 2 2 3" xfId="23181" xr:uid="{00000000-0005-0000-0000-00009C300000}"/>
    <cellStyle name="20% - Accent6 3 2 2 2 3 2" xfId="18973" xr:uid="{00000000-0005-0000-0000-00009D300000}"/>
    <cellStyle name="20% - Accent6 3 2 2 2 3 2 2" xfId="17715" xr:uid="{00000000-0005-0000-0000-00009E300000}"/>
    <cellStyle name="20% - Accent6 3 2 2 2 3 2 2 2" xfId="32180" xr:uid="{00000000-0005-0000-0000-00009F300000}"/>
    <cellStyle name="20% - Accent6 3 2 2 2 3 2 2 2 2" xfId="7309" xr:uid="{00000000-0005-0000-0000-0000A0300000}"/>
    <cellStyle name="20% - Accent6 3 2 2 2 3 2 2 3" xfId="18971" xr:uid="{00000000-0005-0000-0000-0000A1300000}"/>
    <cellStyle name="20% - Accent6 3 2 2 2 3 2 3" xfId="14917" xr:uid="{00000000-0005-0000-0000-0000A2300000}"/>
    <cellStyle name="20% - Accent6 3 2 2 2 3 2 3 2" xfId="18969" xr:uid="{00000000-0005-0000-0000-0000A3300000}"/>
    <cellStyle name="20% - Accent6 3 2 2 2 3 2 4" xfId="14911" xr:uid="{00000000-0005-0000-0000-0000A4300000}"/>
    <cellStyle name="20% - Accent6 3 2 2 2 3 3" xfId="18967" xr:uid="{00000000-0005-0000-0000-0000A5300000}"/>
    <cellStyle name="20% - Accent6 3 2 2 2 3 3 2" xfId="18966" xr:uid="{00000000-0005-0000-0000-0000A6300000}"/>
    <cellStyle name="20% - Accent6 3 2 2 2 3 3 2 2" xfId="18962" xr:uid="{00000000-0005-0000-0000-0000A7300000}"/>
    <cellStyle name="20% - Accent6 3 2 2 2 3 3 3" xfId="25059" xr:uid="{00000000-0005-0000-0000-0000A8300000}"/>
    <cellStyle name="20% - Accent6 3 2 2 2 3 4" xfId="18960" xr:uid="{00000000-0005-0000-0000-0000A9300000}"/>
    <cellStyle name="20% - Accent6 3 2 2 2 3 4 2" xfId="18958" xr:uid="{00000000-0005-0000-0000-0000AA300000}"/>
    <cellStyle name="20% - Accent6 3 2 2 2 3 5" xfId="17874" xr:uid="{00000000-0005-0000-0000-0000AB300000}"/>
    <cellStyle name="20% - Accent6 3 2 2 2 4" xfId="23179" xr:uid="{00000000-0005-0000-0000-0000AC300000}"/>
    <cellStyle name="20% - Accent6 3 2 2 2 4 2" xfId="18952" xr:uid="{00000000-0005-0000-0000-0000AD300000}"/>
    <cellStyle name="20% - Accent6 3 2 2 2 4 2 2" xfId="18947" xr:uid="{00000000-0005-0000-0000-0000AE300000}"/>
    <cellStyle name="20% - Accent6 3 2 2 2 4 2 2 2" xfId="18945" xr:uid="{00000000-0005-0000-0000-0000AF300000}"/>
    <cellStyle name="20% - Accent6 3 2 2 2 4 2 3" xfId="14880" xr:uid="{00000000-0005-0000-0000-0000B0300000}"/>
    <cellStyle name="20% - Accent6 3 2 2 2 4 3" xfId="18939" xr:uid="{00000000-0005-0000-0000-0000B1300000}"/>
    <cellStyle name="20% - Accent6 3 2 2 2 4 3 2" xfId="18937" xr:uid="{00000000-0005-0000-0000-0000B2300000}"/>
    <cellStyle name="20% - Accent6 3 2 2 2 4 4" xfId="20097" xr:uid="{00000000-0005-0000-0000-0000B3300000}"/>
    <cellStyle name="20% - Accent6 3 2 2 2 5" xfId="32138" xr:uid="{00000000-0005-0000-0000-0000B4300000}"/>
    <cellStyle name="20% - Accent6 3 2 2 2 5 2" xfId="19493" xr:uid="{00000000-0005-0000-0000-0000B5300000}"/>
    <cellStyle name="20% - Accent6 3 2 2 2 5 2 2" xfId="18936" xr:uid="{00000000-0005-0000-0000-0000B6300000}"/>
    <cellStyle name="20% - Accent6 3 2 2 2 5 3" xfId="20597" xr:uid="{00000000-0005-0000-0000-0000B7300000}"/>
    <cellStyle name="20% - Accent6 3 2 2 2 6" xfId="33853" xr:uid="{00000000-0005-0000-0000-0000B8300000}"/>
    <cellStyle name="20% - Accent6 3 2 2 2 6 2" xfId="20592" xr:uid="{00000000-0005-0000-0000-0000B9300000}"/>
    <cellStyle name="20% - Accent6 3 2 2 2 7" xfId="18933" xr:uid="{00000000-0005-0000-0000-0000BA300000}"/>
    <cellStyle name="20% - Accent6 3 2 2 3" xfId="31699" xr:uid="{00000000-0005-0000-0000-0000BB300000}"/>
    <cellStyle name="20% - Accent6 3 2 2 3 2" xfId="31693" xr:uid="{00000000-0005-0000-0000-0000BC300000}"/>
    <cellStyle name="20% - Accent6 3 2 2 3 2 2" xfId="27446" xr:uid="{00000000-0005-0000-0000-0000BD300000}"/>
    <cellStyle name="20% - Accent6 3 2 2 3 2 2 2" xfId="17669" xr:uid="{00000000-0005-0000-0000-0000BE300000}"/>
    <cellStyle name="20% - Accent6 3 2 2 3 2 2 2 2" xfId="20437" xr:uid="{00000000-0005-0000-0000-0000BF300000}"/>
    <cellStyle name="20% - Accent6 3 2 2 3 2 2 2 2 2" xfId="7594" xr:uid="{00000000-0005-0000-0000-0000C0300000}"/>
    <cellStyle name="20% - Accent6 3 2 2 3 2 2 2 3" xfId="18930" xr:uid="{00000000-0005-0000-0000-0000C1300000}"/>
    <cellStyle name="20% - Accent6 3 2 2 3 2 2 3" xfId="18928" xr:uid="{00000000-0005-0000-0000-0000C2300000}"/>
    <cellStyle name="20% - Accent6 3 2 2 3 2 2 3 2" xfId="18922" xr:uid="{00000000-0005-0000-0000-0000C3300000}"/>
    <cellStyle name="20% - Accent6 3 2 2 3 2 2 4" xfId="18920" xr:uid="{00000000-0005-0000-0000-0000C4300000}"/>
    <cellStyle name="20% - Accent6 3 2 2 3 2 3" xfId="30432" xr:uid="{00000000-0005-0000-0000-0000C5300000}"/>
    <cellStyle name="20% - Accent6 3 2 2 3 2 3 2" xfId="18932" xr:uid="{00000000-0005-0000-0000-0000C6300000}"/>
    <cellStyle name="20% - Accent6 3 2 2 3 2 3 2 2" xfId="22890" xr:uid="{00000000-0005-0000-0000-0000C7300000}"/>
    <cellStyle name="20% - Accent6 3 2 2 3 2 3 3" xfId="18912" xr:uid="{00000000-0005-0000-0000-0000C8300000}"/>
    <cellStyle name="20% - Accent6 3 2 2 3 2 4" xfId="22747" xr:uid="{00000000-0005-0000-0000-0000C9300000}"/>
    <cellStyle name="20% - Accent6 3 2 2 3 2 4 2" xfId="9496" xr:uid="{00000000-0005-0000-0000-0000CA300000}"/>
    <cellStyle name="20% - Accent6 3 2 2 3 2 5" xfId="27430" xr:uid="{00000000-0005-0000-0000-0000CB300000}"/>
    <cellStyle name="20% - Accent6 3 2 2 3 3" xfId="31679" xr:uid="{00000000-0005-0000-0000-0000CC300000}"/>
    <cellStyle name="20% - Accent6 3 2 2 3 3 2" xfId="18907" xr:uid="{00000000-0005-0000-0000-0000CD300000}"/>
    <cellStyle name="20% - Accent6 3 2 2 3 3 2 2" xfId="18904" xr:uid="{00000000-0005-0000-0000-0000CE300000}"/>
    <cellStyle name="20% - Accent6 3 2 2 3 3 2 2 2" xfId="24375" xr:uid="{00000000-0005-0000-0000-0000CF300000}"/>
    <cellStyle name="20% - Accent6 3 2 2 3 3 2 3" xfId="14800" xr:uid="{00000000-0005-0000-0000-0000D0300000}"/>
    <cellStyle name="20% - Accent6 3 2 2 3 3 3" xfId="29706" xr:uid="{00000000-0005-0000-0000-0000D1300000}"/>
    <cellStyle name="20% - Accent6 3 2 2 3 3 3 2" xfId="18898" xr:uid="{00000000-0005-0000-0000-0000D2300000}"/>
    <cellStyle name="20% - Accent6 3 2 2 3 3 4" xfId="20257" xr:uid="{00000000-0005-0000-0000-0000D3300000}"/>
    <cellStyle name="20% - Accent6 3 2 2 3 4" xfId="18897" xr:uid="{00000000-0005-0000-0000-0000D4300000}"/>
    <cellStyle name="20% - Accent6 3 2 2 3 4 2" xfId="18896" xr:uid="{00000000-0005-0000-0000-0000D5300000}"/>
    <cellStyle name="20% - Accent6 3 2 2 3 4 2 2" xfId="18891" xr:uid="{00000000-0005-0000-0000-0000D6300000}"/>
    <cellStyle name="20% - Accent6 3 2 2 3 4 3" xfId="26141" xr:uid="{00000000-0005-0000-0000-0000D7300000}"/>
    <cellStyle name="20% - Accent6 3 2 2 3 5" xfId="33664" xr:uid="{00000000-0005-0000-0000-0000D8300000}"/>
    <cellStyle name="20% - Accent6 3 2 2 3 5 2" xfId="20579" xr:uid="{00000000-0005-0000-0000-0000D9300000}"/>
    <cellStyle name="20% - Accent6 3 2 2 3 6" xfId="20444" xr:uid="{00000000-0005-0000-0000-0000DA300000}"/>
    <cellStyle name="20% - Accent6 3 2 2 4" xfId="31672" xr:uid="{00000000-0005-0000-0000-0000DB300000}"/>
    <cellStyle name="20% - Accent6 3 2 2 4 2" xfId="31661" xr:uid="{00000000-0005-0000-0000-0000DC300000}"/>
    <cellStyle name="20% - Accent6 3 2 2 4 2 2" xfId="18890" xr:uid="{00000000-0005-0000-0000-0000DD300000}"/>
    <cellStyle name="20% - Accent6 3 2 2 4 2 2 2" xfId="18887" xr:uid="{00000000-0005-0000-0000-0000DE300000}"/>
    <cellStyle name="20% - Accent6 3 2 2 4 2 2 2 2" xfId="18886" xr:uid="{00000000-0005-0000-0000-0000DF300000}"/>
    <cellStyle name="20% - Accent6 3 2 2 4 2 2 3" xfId="18882" xr:uid="{00000000-0005-0000-0000-0000E0300000}"/>
    <cellStyle name="20% - Accent6 3 2 2 4 2 3" xfId="27224" xr:uid="{00000000-0005-0000-0000-0000E1300000}"/>
    <cellStyle name="20% - Accent6 3 2 2 4 2 3 2" xfId="24382" xr:uid="{00000000-0005-0000-0000-0000E2300000}"/>
    <cellStyle name="20% - Accent6 3 2 2 4 2 4" xfId="27408" xr:uid="{00000000-0005-0000-0000-0000E3300000}"/>
    <cellStyle name="20% - Accent6 3 2 2 4 3" xfId="31484" xr:uid="{00000000-0005-0000-0000-0000E4300000}"/>
    <cellStyle name="20% - Accent6 3 2 2 4 3 2" xfId="29662" xr:uid="{00000000-0005-0000-0000-0000E5300000}"/>
    <cellStyle name="20% - Accent6 3 2 2 4 3 2 2" xfId="18877" xr:uid="{00000000-0005-0000-0000-0000E6300000}"/>
    <cellStyle name="20% - Accent6 3 2 2 4 3 3" xfId="27402" xr:uid="{00000000-0005-0000-0000-0000E7300000}"/>
    <cellStyle name="20% - Accent6 3 2 2 4 4" xfId="18876" xr:uid="{00000000-0005-0000-0000-0000E8300000}"/>
    <cellStyle name="20% - Accent6 3 2 2 4 4 2" xfId="18875" xr:uid="{00000000-0005-0000-0000-0000E9300000}"/>
    <cellStyle name="20% - Accent6 3 2 2 4 5" xfId="20435" xr:uid="{00000000-0005-0000-0000-0000EA300000}"/>
    <cellStyle name="20% - Accent6 3 2 2 5" xfId="31657" xr:uid="{00000000-0005-0000-0000-0000EB300000}"/>
    <cellStyle name="20% - Accent6 3 2 2 5 2" xfId="18873" xr:uid="{00000000-0005-0000-0000-0000EC300000}"/>
    <cellStyle name="20% - Accent6 3 2 2 5 2 2" xfId="18871" xr:uid="{00000000-0005-0000-0000-0000ED300000}"/>
    <cellStyle name="20% - Accent6 3 2 2 5 2 2 2" xfId="18868" xr:uid="{00000000-0005-0000-0000-0000EE300000}"/>
    <cellStyle name="20% - Accent6 3 2 2 5 2 3" xfId="27396" xr:uid="{00000000-0005-0000-0000-0000EF300000}"/>
    <cellStyle name="20% - Accent6 3 2 2 5 3" xfId="18865" xr:uid="{00000000-0005-0000-0000-0000F0300000}"/>
    <cellStyle name="20% - Accent6 3 2 2 5 3 2" xfId="18864" xr:uid="{00000000-0005-0000-0000-0000F1300000}"/>
    <cellStyle name="20% - Accent6 3 2 2 5 4" xfId="18862" xr:uid="{00000000-0005-0000-0000-0000F2300000}"/>
    <cellStyle name="20% - Accent6 3 2 2 6" xfId="18858" xr:uid="{00000000-0005-0000-0000-0000F3300000}"/>
    <cellStyle name="20% - Accent6 3 2 2 6 2" xfId="18857" xr:uid="{00000000-0005-0000-0000-0000F4300000}"/>
    <cellStyle name="20% - Accent6 3 2 2 6 2 2" xfId="18855" xr:uid="{00000000-0005-0000-0000-0000F5300000}"/>
    <cellStyle name="20% - Accent6 3 2 2 6 3" xfId="18853" xr:uid="{00000000-0005-0000-0000-0000F6300000}"/>
    <cellStyle name="20% - Accent6 3 2 2 7" xfId="18851" xr:uid="{00000000-0005-0000-0000-0000F7300000}"/>
    <cellStyle name="20% - Accent6 3 2 2 7 2" xfId="18850" xr:uid="{00000000-0005-0000-0000-0000F8300000}"/>
    <cellStyle name="20% - Accent6 3 2 2 8" xfId="18848" xr:uid="{00000000-0005-0000-0000-0000F9300000}"/>
    <cellStyle name="20% - Accent6 3 2 3" xfId="27160" xr:uid="{00000000-0005-0000-0000-0000FA300000}"/>
    <cellStyle name="20% - Accent6 3 2 3 2" xfId="18844" xr:uid="{00000000-0005-0000-0000-0000FB300000}"/>
    <cellStyle name="20% - Accent6 3 2 3 2 2" xfId="18840" xr:uid="{00000000-0005-0000-0000-0000FC300000}"/>
    <cellStyle name="20% - Accent6 3 2 3 2 2 2" xfId="18836" xr:uid="{00000000-0005-0000-0000-0000FD300000}"/>
    <cellStyle name="20% - Accent6 3 2 3 2 2 2 2" xfId="17603" xr:uid="{00000000-0005-0000-0000-0000FE300000}"/>
    <cellStyle name="20% - Accent6 3 2 3 2 2 2 2 2" xfId="20341" xr:uid="{00000000-0005-0000-0000-0000FF300000}"/>
    <cellStyle name="20% - Accent6 3 2 3 2 2 2 2 2 2" xfId="22402" xr:uid="{00000000-0005-0000-0000-000000310000}"/>
    <cellStyle name="20% - Accent6 3 2 3 2 2 2 2 3" xfId="18833" xr:uid="{00000000-0005-0000-0000-000001310000}"/>
    <cellStyle name="20% - Accent6 3 2 3 2 2 2 3" xfId="32170" xr:uid="{00000000-0005-0000-0000-000002310000}"/>
    <cellStyle name="20% - Accent6 3 2 3 2 2 2 3 2" xfId="18827" xr:uid="{00000000-0005-0000-0000-000003310000}"/>
    <cellStyle name="20% - Accent6 3 2 3 2 2 2 4" xfId="18818" xr:uid="{00000000-0005-0000-0000-000004310000}"/>
    <cellStyle name="20% - Accent6 3 2 3 2 2 3" xfId="20532" xr:uid="{00000000-0005-0000-0000-000005310000}"/>
    <cellStyle name="20% - Accent6 3 2 3 2 2 3 2" xfId="32751" xr:uid="{00000000-0005-0000-0000-000006310000}"/>
    <cellStyle name="20% - Accent6 3 2 3 2 2 3 2 2" xfId="34082" xr:uid="{00000000-0005-0000-0000-000007310000}"/>
    <cellStyle name="20% - Accent6 3 2 3 2 2 3 3" xfId="21341" xr:uid="{00000000-0005-0000-0000-000008310000}"/>
    <cellStyle name="20% - Accent6 3 2 3 2 2 4" xfId="6431" xr:uid="{00000000-0005-0000-0000-000009310000}"/>
    <cellStyle name="20% - Accent6 3 2 3 2 2 4 2" xfId="21334" xr:uid="{00000000-0005-0000-0000-00000A310000}"/>
    <cellStyle name="20% - Accent6 3 2 3 2 2 5" xfId="15642" xr:uid="{00000000-0005-0000-0000-00000B310000}"/>
    <cellStyle name="20% - Accent6 3 2 3 2 3" xfId="23173" xr:uid="{00000000-0005-0000-0000-00000C310000}"/>
    <cellStyle name="20% - Accent6 3 2 3 2 3 2" xfId="18817" xr:uid="{00000000-0005-0000-0000-00000D310000}"/>
    <cellStyle name="20% - Accent6 3 2 3 2 3 2 2" xfId="32734" xr:uid="{00000000-0005-0000-0000-00000E310000}"/>
    <cellStyle name="20% - Accent6 3 2 3 2 3 2 2 2" xfId="18816" xr:uid="{00000000-0005-0000-0000-00000F310000}"/>
    <cellStyle name="20% - Accent6 3 2 3 2 3 2 3" xfId="14383" xr:uid="{00000000-0005-0000-0000-000010310000}"/>
    <cellStyle name="20% - Accent6 3 2 3 2 3 3" xfId="18813" xr:uid="{00000000-0005-0000-0000-000011310000}"/>
    <cellStyle name="20% - Accent6 3 2 3 2 3 3 2" xfId="21316" xr:uid="{00000000-0005-0000-0000-000012310000}"/>
    <cellStyle name="20% - Accent6 3 2 3 2 3 4" xfId="18812" xr:uid="{00000000-0005-0000-0000-000013310000}"/>
    <cellStyle name="20% - Accent6 3 2 3 2 4" xfId="18810" xr:uid="{00000000-0005-0000-0000-000014310000}"/>
    <cellStyle name="20% - Accent6 3 2 3 2 4 2" xfId="18809" xr:uid="{00000000-0005-0000-0000-000015310000}"/>
    <cellStyle name="20% - Accent6 3 2 3 2 4 2 2" xfId="18808" xr:uid="{00000000-0005-0000-0000-000016310000}"/>
    <cellStyle name="20% - Accent6 3 2 3 2 4 3" xfId="18807" xr:uid="{00000000-0005-0000-0000-000017310000}"/>
    <cellStyle name="20% - Accent6 3 2 3 2 5" xfId="32011" xr:uid="{00000000-0005-0000-0000-000018310000}"/>
    <cellStyle name="20% - Accent6 3 2 3 2 5 2" xfId="18493" xr:uid="{00000000-0005-0000-0000-000019310000}"/>
    <cellStyle name="20% - Accent6 3 2 3 2 6" xfId="18805" xr:uid="{00000000-0005-0000-0000-00001A310000}"/>
    <cellStyle name="20% - Accent6 3 2 3 3" xfId="27534" xr:uid="{00000000-0005-0000-0000-00001B310000}"/>
    <cellStyle name="20% - Accent6 3 2 3 3 2" xfId="21510" xr:uid="{00000000-0005-0000-0000-00001C310000}"/>
    <cellStyle name="20% - Accent6 3 2 3 3 2 2" xfId="18804" xr:uid="{00000000-0005-0000-0000-00001D310000}"/>
    <cellStyle name="20% - Accent6 3 2 3 3 2 2 2" xfId="27539" xr:uid="{00000000-0005-0000-0000-00001E310000}"/>
    <cellStyle name="20% - Accent6 3 2 3 3 2 2 2 2" xfId="18802" xr:uid="{00000000-0005-0000-0000-00001F310000}"/>
    <cellStyle name="20% - Accent6 3 2 3 3 2 2 3" xfId="18800" xr:uid="{00000000-0005-0000-0000-000020310000}"/>
    <cellStyle name="20% - Accent6 3 2 3 3 2 3" xfId="26286" xr:uid="{00000000-0005-0000-0000-000021310000}"/>
    <cellStyle name="20% - Accent6 3 2 3 3 2 3 2" xfId="21181" xr:uid="{00000000-0005-0000-0000-000022310000}"/>
    <cellStyle name="20% - Accent6 3 2 3 3 2 4" xfId="27358" xr:uid="{00000000-0005-0000-0000-000023310000}"/>
    <cellStyle name="20% - Accent6 3 2 3 3 3" xfId="18795" xr:uid="{00000000-0005-0000-0000-000024310000}"/>
    <cellStyle name="20% - Accent6 3 2 3 3 3 2" xfId="18793" xr:uid="{00000000-0005-0000-0000-000025310000}"/>
    <cellStyle name="20% - Accent6 3 2 3 3 3 2 2" xfId="18790" xr:uid="{00000000-0005-0000-0000-000026310000}"/>
    <cellStyle name="20% - Accent6 3 2 3 3 3 3" xfId="32595" xr:uid="{00000000-0005-0000-0000-000027310000}"/>
    <cellStyle name="20% - Accent6 3 2 3 3 4" xfId="20755" xr:uid="{00000000-0005-0000-0000-000028310000}"/>
    <cellStyle name="20% - Accent6 3 2 3 3 4 2" xfId="18787" xr:uid="{00000000-0005-0000-0000-000029310000}"/>
    <cellStyle name="20% - Accent6 3 2 3 3 5" xfId="20746" xr:uid="{00000000-0005-0000-0000-00002A310000}"/>
    <cellStyle name="20% - Accent6 3 2 3 4" xfId="31628" xr:uid="{00000000-0005-0000-0000-00002B310000}"/>
    <cellStyle name="20% - Accent6 3 2 3 4 2" xfId="18785" xr:uid="{00000000-0005-0000-0000-00002C310000}"/>
    <cellStyle name="20% - Accent6 3 2 3 4 2 2" xfId="18784" xr:uid="{00000000-0005-0000-0000-00002D310000}"/>
    <cellStyle name="20% - Accent6 3 2 3 4 2 2 2" xfId="22210" xr:uid="{00000000-0005-0000-0000-00002E310000}"/>
    <cellStyle name="20% - Accent6 3 2 3 4 2 3" xfId="26580" xr:uid="{00000000-0005-0000-0000-00002F310000}"/>
    <cellStyle name="20% - Accent6 3 2 3 4 3" xfId="18780" xr:uid="{00000000-0005-0000-0000-000030310000}"/>
    <cellStyle name="20% - Accent6 3 2 3 4 3 2" xfId="6916" xr:uid="{00000000-0005-0000-0000-000031310000}"/>
    <cellStyle name="20% - Accent6 3 2 3 4 4" xfId="27116" xr:uid="{00000000-0005-0000-0000-000032310000}"/>
    <cellStyle name="20% - Accent6 3 2 3 5" xfId="18779" xr:uid="{00000000-0005-0000-0000-000033310000}"/>
    <cellStyle name="20% - Accent6 3 2 3 5 2" xfId="28421" xr:uid="{00000000-0005-0000-0000-000034310000}"/>
    <cellStyle name="20% - Accent6 3 2 3 5 2 2" xfId="6807" xr:uid="{00000000-0005-0000-0000-000035310000}"/>
    <cellStyle name="20% - Accent6 3 2 3 5 3" xfId="32680" xr:uid="{00000000-0005-0000-0000-000036310000}"/>
    <cellStyle name="20% - Accent6 3 2 3 6" xfId="18775" xr:uid="{00000000-0005-0000-0000-000037310000}"/>
    <cellStyle name="20% - Accent6 3 2 3 6 2" xfId="28404" xr:uid="{00000000-0005-0000-0000-000038310000}"/>
    <cellStyle name="20% - Accent6 3 2 3 7" xfId="18774" xr:uid="{00000000-0005-0000-0000-000039310000}"/>
    <cellStyle name="20% - Accent6 3 2 4" xfId="27149" xr:uid="{00000000-0005-0000-0000-00003A310000}"/>
    <cellStyle name="20% - Accent6 3 2 4 2" xfId="19866" xr:uid="{00000000-0005-0000-0000-00003B310000}"/>
    <cellStyle name="20% - Accent6 3 2 4 2 2" xfId="18773" xr:uid="{00000000-0005-0000-0000-00003C310000}"/>
    <cellStyle name="20% - Accent6 3 2 4 2 2 2" xfId="7631" xr:uid="{00000000-0005-0000-0000-00003D310000}"/>
    <cellStyle name="20% - Accent6 3 2 4 2 2 2 2" xfId="26633" xr:uid="{00000000-0005-0000-0000-00003E310000}"/>
    <cellStyle name="20% - Accent6 3 2 4 2 2 2 2 2" xfId="17977" xr:uid="{00000000-0005-0000-0000-00003F310000}"/>
    <cellStyle name="20% - Accent6 3 2 4 2 2 2 3" xfId="19402" xr:uid="{00000000-0005-0000-0000-000040310000}"/>
    <cellStyle name="20% - Accent6 3 2 4 2 2 3" xfId="7616" xr:uid="{00000000-0005-0000-0000-000041310000}"/>
    <cellStyle name="20% - Accent6 3 2 4 2 2 3 2" xfId="19399" xr:uid="{00000000-0005-0000-0000-000042310000}"/>
    <cellStyle name="20% - Accent6 3 2 4 2 2 4" xfId="7602" xr:uid="{00000000-0005-0000-0000-000043310000}"/>
    <cellStyle name="20% - Accent6 3 2 4 2 3" xfId="18769" xr:uid="{00000000-0005-0000-0000-000044310000}"/>
    <cellStyle name="20% - Accent6 3 2 4 2 3 2" xfId="7413" xr:uid="{00000000-0005-0000-0000-000045310000}"/>
    <cellStyle name="20% - Accent6 3 2 4 2 3 2 2" xfId="19385" xr:uid="{00000000-0005-0000-0000-000046310000}"/>
    <cellStyle name="20% - Accent6 3 2 4 2 3 3" xfId="7393" xr:uid="{00000000-0005-0000-0000-000047310000}"/>
    <cellStyle name="20% - Accent6 3 2 4 2 4" xfId="18766" xr:uid="{00000000-0005-0000-0000-000048310000}"/>
    <cellStyle name="20% - Accent6 3 2 4 2 4 2" xfId="7253" xr:uid="{00000000-0005-0000-0000-000049310000}"/>
    <cellStyle name="20% - Accent6 3 2 4 2 5" xfId="18764" xr:uid="{00000000-0005-0000-0000-00004A310000}"/>
    <cellStyle name="20% - Accent6 3 2 4 3" xfId="31618" xr:uid="{00000000-0005-0000-0000-00004B310000}"/>
    <cellStyle name="20% - Accent6 3 2 4 3 2" xfId="18763" xr:uid="{00000000-0005-0000-0000-00004C310000}"/>
    <cellStyle name="20% - Accent6 3 2 4 3 2 2" xfId="7919" xr:uid="{00000000-0005-0000-0000-00004D310000}"/>
    <cellStyle name="20% - Accent6 3 2 4 3 2 2 2" xfId="23866" xr:uid="{00000000-0005-0000-0000-00004E310000}"/>
    <cellStyle name="20% - Accent6 3 2 4 3 2 3" xfId="6096" xr:uid="{00000000-0005-0000-0000-00004F310000}"/>
    <cellStyle name="20% - Accent6 3 2 4 3 3" xfId="18760" xr:uid="{00000000-0005-0000-0000-000050310000}"/>
    <cellStyle name="20% - Accent6 3 2 4 3 3 2" xfId="5986" xr:uid="{00000000-0005-0000-0000-000051310000}"/>
    <cellStyle name="20% - Accent6 3 2 4 3 4" xfId="20741" xr:uid="{00000000-0005-0000-0000-000052310000}"/>
    <cellStyle name="20% - Accent6 3 2 4 4" xfId="18759" xr:uid="{00000000-0005-0000-0000-000053310000}"/>
    <cellStyle name="20% - Accent6 3 2 4 4 2" xfId="18758" xr:uid="{00000000-0005-0000-0000-000054310000}"/>
    <cellStyle name="20% - Accent6 3 2 4 4 2 2" xfId="6619" xr:uid="{00000000-0005-0000-0000-000055310000}"/>
    <cellStyle name="20% - Accent6 3 2 4 4 3" xfId="18757" xr:uid="{00000000-0005-0000-0000-000056310000}"/>
    <cellStyle name="20% - Accent6 3 2 4 5" xfId="18756" xr:uid="{00000000-0005-0000-0000-000057310000}"/>
    <cellStyle name="20% - Accent6 3 2 4 5 2" xfId="32644" xr:uid="{00000000-0005-0000-0000-000058310000}"/>
    <cellStyle name="20% - Accent6 3 2 4 6" xfId="18755" xr:uid="{00000000-0005-0000-0000-000059310000}"/>
    <cellStyle name="20% - Accent6 3 2 5" xfId="33255" xr:uid="{00000000-0005-0000-0000-00005A310000}"/>
    <cellStyle name="20% - Accent6 3 2 5 2" xfId="18754" xr:uid="{00000000-0005-0000-0000-00005B310000}"/>
    <cellStyle name="20% - Accent6 3 2 5 2 2" xfId="13359" xr:uid="{00000000-0005-0000-0000-00005C310000}"/>
    <cellStyle name="20% - Accent6 3 2 5 2 2 2" xfId="19367" xr:uid="{00000000-0005-0000-0000-00005D310000}"/>
    <cellStyle name="20% - Accent6 3 2 5 2 2 2 2" xfId="31489" xr:uid="{00000000-0005-0000-0000-00005E310000}"/>
    <cellStyle name="20% - Accent6 3 2 5 2 2 3" xfId="19362" xr:uid="{00000000-0005-0000-0000-00005F310000}"/>
    <cellStyle name="20% - Accent6 3 2 5 2 3" xfId="18746" xr:uid="{00000000-0005-0000-0000-000060310000}"/>
    <cellStyle name="20% - Accent6 3 2 5 2 3 2" xfId="19348" xr:uid="{00000000-0005-0000-0000-000061310000}"/>
    <cellStyle name="20% - Accent6 3 2 5 2 4" xfId="18744" xr:uid="{00000000-0005-0000-0000-000062310000}"/>
    <cellStyle name="20% - Accent6 3 2 5 3" xfId="18741" xr:uid="{00000000-0005-0000-0000-000063310000}"/>
    <cellStyle name="20% - Accent6 3 2 5 3 2" xfId="19970" xr:uid="{00000000-0005-0000-0000-000064310000}"/>
    <cellStyle name="20% - Accent6 3 2 5 3 2 2" xfId="19326" xr:uid="{00000000-0005-0000-0000-000065310000}"/>
    <cellStyle name="20% - Accent6 3 2 5 3 3" xfId="19967" xr:uid="{00000000-0005-0000-0000-000066310000}"/>
    <cellStyle name="20% - Accent6 3 2 5 4" xfId="18737" xr:uid="{00000000-0005-0000-0000-000067310000}"/>
    <cellStyle name="20% - Accent6 3 2 5 4 2" xfId="19958" xr:uid="{00000000-0005-0000-0000-000068310000}"/>
    <cellStyle name="20% - Accent6 3 2 5 5" xfId="18734" xr:uid="{00000000-0005-0000-0000-000069310000}"/>
    <cellStyle name="20% - Accent6 3 2 6" xfId="33241" xr:uid="{00000000-0005-0000-0000-00006A310000}"/>
    <cellStyle name="20% - Accent6 3 2 6 2" xfId="21835" xr:uid="{00000000-0005-0000-0000-00006B310000}"/>
    <cellStyle name="20% - Accent6 3 2 6 2 2" xfId="33544" xr:uid="{00000000-0005-0000-0000-00006C310000}"/>
    <cellStyle name="20% - Accent6 3 2 6 2 2 2" xfId="31650" xr:uid="{00000000-0005-0000-0000-00006D310000}"/>
    <cellStyle name="20% - Accent6 3 2 6 2 3" xfId="33539" xr:uid="{00000000-0005-0000-0000-00006E310000}"/>
    <cellStyle name="20% - Accent6 3 2 6 3" xfId="21829" xr:uid="{00000000-0005-0000-0000-00006F310000}"/>
    <cellStyle name="20% - Accent6 3 2 6 3 2" xfId="33531" xr:uid="{00000000-0005-0000-0000-000070310000}"/>
    <cellStyle name="20% - Accent6 3 2 6 4" xfId="21821" xr:uid="{00000000-0005-0000-0000-000071310000}"/>
    <cellStyle name="20% - Accent6 3 2 7" xfId="27260" xr:uid="{00000000-0005-0000-0000-000072310000}"/>
    <cellStyle name="20% - Accent6 3 2 7 2" xfId="7070" xr:uid="{00000000-0005-0000-0000-000073310000}"/>
    <cellStyle name="20% - Accent6 3 2 7 2 2" xfId="31861" xr:uid="{00000000-0005-0000-0000-000074310000}"/>
    <cellStyle name="20% - Accent6 3 2 7 3" xfId="7784" xr:uid="{00000000-0005-0000-0000-000075310000}"/>
    <cellStyle name="20% - Accent6 3 2 8" xfId="26066" xr:uid="{00000000-0005-0000-0000-000076310000}"/>
    <cellStyle name="20% - Accent6 3 2 8 2" xfId="7780" xr:uid="{00000000-0005-0000-0000-000077310000}"/>
    <cellStyle name="20% - Accent6 3 2 9" xfId="18730" xr:uid="{00000000-0005-0000-0000-000078310000}"/>
    <cellStyle name="20% - Accent6 3 3" xfId="234" xr:uid="{00000000-0005-0000-0000-000079310000}"/>
    <cellStyle name="20% - Accent6 3 3 10" xfId="19142" xr:uid="{00000000-0005-0000-0000-00007A310000}"/>
    <cellStyle name="20% - Accent6 3 3 2" xfId="18728" xr:uid="{00000000-0005-0000-0000-00007B310000}"/>
    <cellStyle name="20% - Accent6 3 3 2 2" xfId="18725" xr:uid="{00000000-0005-0000-0000-00007C310000}"/>
    <cellStyle name="20% - Accent6 3 3 2 2 2" xfId="18720" xr:uid="{00000000-0005-0000-0000-00007D310000}"/>
    <cellStyle name="20% - Accent6 3 3 2 2 2 2" xfId="18717" xr:uid="{00000000-0005-0000-0000-00007E310000}"/>
    <cellStyle name="20% - Accent6 3 3 2 2 2 2 2" xfId="18715" xr:uid="{00000000-0005-0000-0000-00007F310000}"/>
    <cellStyle name="20% - Accent6 3 3 2 2 2 2 2 2" xfId="18712" xr:uid="{00000000-0005-0000-0000-000080310000}"/>
    <cellStyle name="20% - Accent6 3 3 2 2 2 2 2 2 2" xfId="26626" xr:uid="{00000000-0005-0000-0000-000081310000}"/>
    <cellStyle name="20% - Accent6 3 3 2 2 2 2 2 3" xfId="27048" xr:uid="{00000000-0005-0000-0000-000082310000}"/>
    <cellStyle name="20% - Accent6 3 3 2 2 2 2 3" xfId="24470" xr:uid="{00000000-0005-0000-0000-000083310000}"/>
    <cellStyle name="20% - Accent6 3 3 2 2 2 2 3 2" xfId="18707" xr:uid="{00000000-0005-0000-0000-000084310000}"/>
    <cellStyle name="20% - Accent6 3 3 2 2 2 2 4" xfId="18702" xr:uid="{00000000-0005-0000-0000-000085310000}"/>
    <cellStyle name="20% - Accent6 3 3 2 2 2 3" xfId="32920" xr:uid="{00000000-0005-0000-0000-000086310000}"/>
    <cellStyle name="20% - Accent6 3 3 2 2 2 3 2" xfId="30520" xr:uid="{00000000-0005-0000-0000-000087310000}"/>
    <cellStyle name="20% - Accent6 3 3 2 2 2 3 2 2" xfId="18696" xr:uid="{00000000-0005-0000-0000-000088310000}"/>
    <cellStyle name="20% - Accent6 3 3 2 2 2 3 3" xfId="18692" xr:uid="{00000000-0005-0000-0000-000089310000}"/>
    <cellStyle name="20% - Accent6 3 3 2 2 2 4" xfId="21620" xr:uid="{00000000-0005-0000-0000-00008A310000}"/>
    <cellStyle name="20% - Accent6 3 3 2 2 2 4 2" xfId="18690" xr:uid="{00000000-0005-0000-0000-00008B310000}"/>
    <cellStyle name="20% - Accent6 3 3 2 2 2 5" xfId="13758" xr:uid="{00000000-0005-0000-0000-00008C310000}"/>
    <cellStyle name="20% - Accent6 3 3 2 2 3" xfId="23163" xr:uid="{00000000-0005-0000-0000-00008D310000}"/>
    <cellStyle name="20% - Accent6 3 3 2 2 3 2" xfId="18688" xr:uid="{00000000-0005-0000-0000-00008E310000}"/>
    <cellStyle name="20% - Accent6 3 3 2 2 3 2 2" xfId="18687" xr:uid="{00000000-0005-0000-0000-00008F310000}"/>
    <cellStyle name="20% - Accent6 3 3 2 2 3 2 2 2" xfId="30816" xr:uid="{00000000-0005-0000-0000-000090310000}"/>
    <cellStyle name="20% - Accent6 3 3 2 2 3 2 3" xfId="9021" xr:uid="{00000000-0005-0000-0000-000091310000}"/>
    <cellStyle name="20% - Accent6 3 3 2 2 3 3" xfId="32865" xr:uid="{00000000-0005-0000-0000-000092310000}"/>
    <cellStyle name="20% - Accent6 3 3 2 2 3 3 2" xfId="18686" xr:uid="{00000000-0005-0000-0000-000093310000}"/>
    <cellStyle name="20% - Accent6 3 3 2 2 3 4" xfId="18157" xr:uid="{00000000-0005-0000-0000-000094310000}"/>
    <cellStyle name="20% - Accent6 3 3 2 2 4" xfId="18684" xr:uid="{00000000-0005-0000-0000-000095310000}"/>
    <cellStyle name="20% - Accent6 3 3 2 2 4 2" xfId="29015" xr:uid="{00000000-0005-0000-0000-000096310000}"/>
    <cellStyle name="20% - Accent6 3 3 2 2 4 2 2" xfId="19448" xr:uid="{00000000-0005-0000-0000-000097310000}"/>
    <cellStyle name="20% - Accent6 3 3 2 2 4 3" xfId="18683" xr:uid="{00000000-0005-0000-0000-000098310000}"/>
    <cellStyle name="20% - Accent6 3 3 2 2 5" xfId="33513" xr:uid="{00000000-0005-0000-0000-000099310000}"/>
    <cellStyle name="20% - Accent6 3 3 2 2 5 2" xfId="24401" xr:uid="{00000000-0005-0000-0000-00009A310000}"/>
    <cellStyle name="20% - Accent6 3 3 2 2 6" xfId="24389" xr:uid="{00000000-0005-0000-0000-00009B310000}"/>
    <cellStyle name="20% - Accent6 3 3 2 3" xfId="14170" xr:uid="{00000000-0005-0000-0000-00009C310000}"/>
    <cellStyle name="20% - Accent6 3 3 2 3 2" xfId="14168" xr:uid="{00000000-0005-0000-0000-00009D310000}"/>
    <cellStyle name="20% - Accent6 3 3 2 3 2 2" xfId="14166" xr:uid="{00000000-0005-0000-0000-00009E310000}"/>
    <cellStyle name="20% - Accent6 3 3 2 3 2 2 2" xfId="19051" xr:uid="{00000000-0005-0000-0000-00009F310000}"/>
    <cellStyle name="20% - Accent6 3 3 2 3 2 2 2 2" xfId="18680" xr:uid="{00000000-0005-0000-0000-0000A0310000}"/>
    <cellStyle name="20% - Accent6 3 3 2 3 2 2 3" xfId="19047" xr:uid="{00000000-0005-0000-0000-0000A1310000}"/>
    <cellStyle name="20% - Accent6 3 3 2 3 2 3" xfId="14163" xr:uid="{00000000-0005-0000-0000-0000A2310000}"/>
    <cellStyle name="20% - Accent6 3 3 2 3 2 3 2" xfId="19038" xr:uid="{00000000-0005-0000-0000-0000A3310000}"/>
    <cellStyle name="20% - Accent6 3 3 2 3 2 4" xfId="14155" xr:uid="{00000000-0005-0000-0000-0000A4310000}"/>
    <cellStyle name="20% - Accent6 3 3 2 3 3" xfId="14146" xr:uid="{00000000-0005-0000-0000-0000A5310000}"/>
    <cellStyle name="20% - Accent6 3 3 2 3 3 2" xfId="18675" xr:uid="{00000000-0005-0000-0000-0000A6310000}"/>
    <cellStyle name="20% - Accent6 3 3 2 3 3 2 2" xfId="19031" xr:uid="{00000000-0005-0000-0000-0000A7310000}"/>
    <cellStyle name="20% - Accent6 3 3 2 3 3 3" xfId="26210" xr:uid="{00000000-0005-0000-0000-0000A8310000}"/>
    <cellStyle name="20% - Accent6 3 3 2 3 4" xfId="14144" xr:uid="{00000000-0005-0000-0000-0000A9310000}"/>
    <cellStyle name="20% - Accent6 3 3 2 3 4 2" xfId="18669" xr:uid="{00000000-0005-0000-0000-0000AA310000}"/>
    <cellStyle name="20% - Accent6 3 3 2 3 5" xfId="14142" xr:uid="{00000000-0005-0000-0000-0000AB310000}"/>
    <cellStyle name="20% - Accent6 3 3 2 4" xfId="14140" xr:uid="{00000000-0005-0000-0000-0000AC310000}"/>
    <cellStyle name="20% - Accent6 3 3 2 4 2" xfId="14138" xr:uid="{00000000-0005-0000-0000-0000AD310000}"/>
    <cellStyle name="20% - Accent6 3 3 2 4 2 2" xfId="14136" xr:uid="{00000000-0005-0000-0000-0000AE310000}"/>
    <cellStyle name="20% - Accent6 3 3 2 4 2 2 2" xfId="18664" xr:uid="{00000000-0005-0000-0000-0000AF310000}"/>
    <cellStyle name="20% - Accent6 3 3 2 4 2 3" xfId="14134" xr:uid="{00000000-0005-0000-0000-0000B0310000}"/>
    <cellStyle name="20% - Accent6 3 3 2 4 3" xfId="14131" xr:uid="{00000000-0005-0000-0000-0000B1310000}"/>
    <cellStyle name="20% - Accent6 3 3 2 4 3 2" xfId="26195" xr:uid="{00000000-0005-0000-0000-0000B2310000}"/>
    <cellStyle name="20% - Accent6 3 3 2 4 4" xfId="6855" xr:uid="{00000000-0005-0000-0000-0000B3310000}"/>
    <cellStyle name="20% - Accent6 3 3 2 5" xfId="14129" xr:uid="{00000000-0005-0000-0000-0000B4310000}"/>
    <cellStyle name="20% - Accent6 3 3 2 5 2" xfId="15576" xr:uid="{00000000-0005-0000-0000-0000B5310000}"/>
    <cellStyle name="20% - Accent6 3 3 2 5 2 2" xfId="14127" xr:uid="{00000000-0005-0000-0000-0000B6310000}"/>
    <cellStyle name="20% - Accent6 3 3 2 5 3" xfId="14125" xr:uid="{00000000-0005-0000-0000-0000B7310000}"/>
    <cellStyle name="20% - Accent6 3 3 2 6" xfId="14123" xr:uid="{00000000-0005-0000-0000-0000B8310000}"/>
    <cellStyle name="20% - Accent6 3 3 2 6 2" xfId="14121" xr:uid="{00000000-0005-0000-0000-0000B9310000}"/>
    <cellStyle name="20% - Accent6 3 3 2 7" xfId="18649" xr:uid="{00000000-0005-0000-0000-0000BA310000}"/>
    <cellStyle name="20% - Accent6 3 3 3" xfId="28562" xr:uid="{00000000-0005-0000-0000-0000BB310000}"/>
    <cellStyle name="20% - Accent6 3 3 3 2" xfId="18647" xr:uid="{00000000-0005-0000-0000-0000BC310000}"/>
    <cellStyle name="20% - Accent6 3 3 3 2 2" xfId="12878" xr:uid="{00000000-0005-0000-0000-0000BD310000}"/>
    <cellStyle name="20% - Accent6 3 3 3 2 2 2" xfId="18645" xr:uid="{00000000-0005-0000-0000-0000BE310000}"/>
    <cellStyle name="20% - Accent6 3 3 3 2 2 2 2" xfId="18644" xr:uid="{00000000-0005-0000-0000-0000BF310000}"/>
    <cellStyle name="20% - Accent6 3 3 3 2 2 2 2 2" xfId="18643" xr:uid="{00000000-0005-0000-0000-0000C0310000}"/>
    <cellStyle name="20% - Accent6 3 3 3 2 2 2 3" xfId="18640" xr:uid="{00000000-0005-0000-0000-0000C1310000}"/>
    <cellStyle name="20% - Accent6 3 3 3 2 2 3" xfId="27370" xr:uid="{00000000-0005-0000-0000-0000C2310000}"/>
    <cellStyle name="20% - Accent6 3 3 3 2 2 3 2" xfId="19189" xr:uid="{00000000-0005-0000-0000-0000C3310000}"/>
    <cellStyle name="20% - Accent6 3 3 3 2 2 4" xfId="33221" xr:uid="{00000000-0005-0000-0000-0000C4310000}"/>
    <cellStyle name="20% - Accent6 3 3 3 2 3" xfId="18638" xr:uid="{00000000-0005-0000-0000-0000C5310000}"/>
    <cellStyle name="20% - Accent6 3 3 3 2 3 2" xfId="18637" xr:uid="{00000000-0005-0000-0000-0000C6310000}"/>
    <cellStyle name="20% - Accent6 3 3 3 2 3 2 2" xfId="18636" xr:uid="{00000000-0005-0000-0000-0000C7310000}"/>
    <cellStyle name="20% - Accent6 3 3 3 2 3 3" xfId="18634" xr:uid="{00000000-0005-0000-0000-0000C8310000}"/>
    <cellStyle name="20% - Accent6 3 3 3 2 4" xfId="18633" xr:uid="{00000000-0005-0000-0000-0000C9310000}"/>
    <cellStyle name="20% - Accent6 3 3 3 2 4 2" xfId="20107" xr:uid="{00000000-0005-0000-0000-0000CA310000}"/>
    <cellStyle name="20% - Accent6 3 3 3 2 5" xfId="24371" xr:uid="{00000000-0005-0000-0000-0000CB310000}"/>
    <cellStyle name="20% - Accent6 3 3 3 3" xfId="7442" xr:uid="{00000000-0005-0000-0000-0000CC310000}"/>
    <cellStyle name="20% - Accent6 3 3 3 3 2" xfId="14117" xr:uid="{00000000-0005-0000-0000-0000CD310000}"/>
    <cellStyle name="20% - Accent6 3 3 3 3 2 2" xfId="14115" xr:uid="{00000000-0005-0000-0000-0000CE310000}"/>
    <cellStyle name="20% - Accent6 3 3 3 3 2 2 2" xfId="18629" xr:uid="{00000000-0005-0000-0000-0000CF310000}"/>
    <cellStyle name="20% - Accent6 3 3 3 3 2 3" xfId="14112" xr:uid="{00000000-0005-0000-0000-0000D0310000}"/>
    <cellStyle name="20% - Accent6 3 3 3 3 3" xfId="14110" xr:uid="{00000000-0005-0000-0000-0000D1310000}"/>
    <cellStyle name="20% - Accent6 3 3 3 3 3 2" xfId="18625" xr:uid="{00000000-0005-0000-0000-0000D2310000}"/>
    <cellStyle name="20% - Accent6 3 3 3 3 4" xfId="20733" xr:uid="{00000000-0005-0000-0000-0000D3310000}"/>
    <cellStyle name="20% - Accent6 3 3 3 4" xfId="14108" xr:uid="{00000000-0005-0000-0000-0000D4310000}"/>
    <cellStyle name="20% - Accent6 3 3 3 4 2" xfId="15140" xr:uid="{00000000-0005-0000-0000-0000D5310000}"/>
    <cellStyle name="20% - Accent6 3 3 3 4 2 2" xfId="15635" xr:uid="{00000000-0005-0000-0000-0000D6310000}"/>
    <cellStyle name="20% - Accent6 3 3 3 4 3" xfId="14106" xr:uid="{00000000-0005-0000-0000-0000D7310000}"/>
    <cellStyle name="20% - Accent6 3 3 3 5" xfId="14103" xr:uid="{00000000-0005-0000-0000-0000D8310000}"/>
    <cellStyle name="20% - Accent6 3 3 3 5 2" xfId="14101" xr:uid="{00000000-0005-0000-0000-0000D9310000}"/>
    <cellStyle name="20% - Accent6 3 3 3 6" xfId="14098" xr:uid="{00000000-0005-0000-0000-0000DA310000}"/>
    <cellStyle name="20% - Accent6 3 3 4" xfId="25757" xr:uid="{00000000-0005-0000-0000-0000DB310000}"/>
    <cellStyle name="20% - Accent6 3 3 4 2" xfId="18623" xr:uid="{00000000-0005-0000-0000-0000DC310000}"/>
    <cellStyle name="20% - Accent6 3 3 4 2 2" xfId="22446" xr:uid="{00000000-0005-0000-0000-0000DD310000}"/>
    <cellStyle name="20% - Accent6 3 3 4 2 2 2" xfId="18622" xr:uid="{00000000-0005-0000-0000-0000DE310000}"/>
    <cellStyle name="20% - Accent6 3 3 4 2 2 2 2" xfId="27835" xr:uid="{00000000-0005-0000-0000-0000DF310000}"/>
    <cellStyle name="20% - Accent6 3 3 4 2 2 3" xfId="18620" xr:uid="{00000000-0005-0000-0000-0000E0310000}"/>
    <cellStyle name="20% - Accent6 3 3 4 2 3" xfId="27938" xr:uid="{00000000-0005-0000-0000-0000E1310000}"/>
    <cellStyle name="20% - Accent6 3 3 4 2 3 2" xfId="18618" xr:uid="{00000000-0005-0000-0000-0000E2310000}"/>
    <cellStyle name="20% - Accent6 3 3 4 2 4" xfId="18616" xr:uid="{00000000-0005-0000-0000-0000E3310000}"/>
    <cellStyle name="20% - Accent6 3 3 4 3" xfId="14095" xr:uid="{00000000-0005-0000-0000-0000E4310000}"/>
    <cellStyle name="20% - Accent6 3 3 4 3 2" xfId="14093" xr:uid="{00000000-0005-0000-0000-0000E5310000}"/>
    <cellStyle name="20% - Accent6 3 3 4 3 2 2" xfId="14090" xr:uid="{00000000-0005-0000-0000-0000E6310000}"/>
    <cellStyle name="20% - Accent6 3 3 4 3 3" xfId="14087" xr:uid="{00000000-0005-0000-0000-0000E7310000}"/>
    <cellStyle name="20% - Accent6 3 3 4 4" xfId="14083" xr:uid="{00000000-0005-0000-0000-0000E8310000}"/>
    <cellStyle name="20% - Accent6 3 3 4 4 2" xfId="14081" xr:uid="{00000000-0005-0000-0000-0000E9310000}"/>
    <cellStyle name="20% - Accent6 3 3 4 5" xfId="14078" xr:uid="{00000000-0005-0000-0000-0000EA310000}"/>
    <cellStyle name="20% - Accent6 3 3 5" xfId="33238" xr:uid="{00000000-0005-0000-0000-0000EB310000}"/>
    <cellStyle name="20% - Accent6 3 3 5 2" xfId="18612" xr:uid="{00000000-0005-0000-0000-0000EC310000}"/>
    <cellStyle name="20% - Accent6 3 3 5 2 2" xfId="18606" xr:uid="{00000000-0005-0000-0000-0000ED310000}"/>
    <cellStyle name="20% - Accent6 3 3 5 2 2 2" xfId="17677" xr:uid="{00000000-0005-0000-0000-0000EE310000}"/>
    <cellStyle name="20% - Accent6 3 3 5 2 3" xfId="18604" xr:uid="{00000000-0005-0000-0000-0000EF310000}"/>
    <cellStyle name="20% - Accent6 3 3 5 3" xfId="18602" xr:uid="{00000000-0005-0000-0000-0000F0310000}"/>
    <cellStyle name="20% - Accent6 3 3 5 3 2" xfId="22351" xr:uid="{00000000-0005-0000-0000-0000F1310000}"/>
    <cellStyle name="20% - Accent6 3 3 5 4" xfId="14075" xr:uid="{00000000-0005-0000-0000-0000F2310000}"/>
    <cellStyle name="20% - Accent6 3 3 6" xfId="18594" xr:uid="{00000000-0005-0000-0000-0000F3310000}"/>
    <cellStyle name="20% - Accent6 3 3 6 2" xfId="21689" xr:uid="{00000000-0005-0000-0000-0000F4310000}"/>
    <cellStyle name="20% - Accent6 3 3 6 2 2" xfId="24741" xr:uid="{00000000-0005-0000-0000-0000F5310000}"/>
    <cellStyle name="20% - Accent6 3 3 6 3" xfId="21686" xr:uid="{00000000-0005-0000-0000-0000F6310000}"/>
    <cellStyle name="20% - Accent6 3 3 7" xfId="26063" xr:uid="{00000000-0005-0000-0000-0000F7310000}"/>
    <cellStyle name="20% - Accent6 3 3 7 2" xfId="30530" xr:uid="{00000000-0005-0000-0000-0000F8310000}"/>
    <cellStyle name="20% - Accent6 3 3 8" xfId="18590" xr:uid="{00000000-0005-0000-0000-0000F9310000}"/>
    <cellStyle name="20% - Accent6 3 3 9" xfId="34558" xr:uid="{00000000-0005-0000-0000-0000FA310000}"/>
    <cellStyle name="20% - Accent6 3 4" xfId="19138" xr:uid="{00000000-0005-0000-0000-0000FB310000}"/>
    <cellStyle name="20% - Accent6 3 4 2" xfId="18589" xr:uid="{00000000-0005-0000-0000-0000FC310000}"/>
    <cellStyle name="20% - Accent6 3 4 2 2" xfId="18584" xr:uid="{00000000-0005-0000-0000-0000FD310000}"/>
    <cellStyle name="20% - Accent6 3 4 2 2 2" xfId="23418" xr:uid="{00000000-0005-0000-0000-0000FE310000}"/>
    <cellStyle name="20% - Accent6 3 4 2 2 2 2" xfId="18582" xr:uid="{00000000-0005-0000-0000-0000FF310000}"/>
    <cellStyle name="20% - Accent6 3 4 2 2 2 2 2" xfId="20546" xr:uid="{00000000-0005-0000-0000-000000320000}"/>
    <cellStyle name="20% - Accent6 3 4 2 2 2 2 2 2" xfId="16244" xr:uid="{00000000-0005-0000-0000-000001320000}"/>
    <cellStyle name="20% - Accent6 3 4 2 2 2 2 3" xfId="18579" xr:uid="{00000000-0005-0000-0000-000002320000}"/>
    <cellStyle name="20% - Accent6 3 4 2 2 2 3" xfId="20543" xr:uid="{00000000-0005-0000-0000-000003320000}"/>
    <cellStyle name="20% - Accent6 3 4 2 2 2 3 2" xfId="18576" xr:uid="{00000000-0005-0000-0000-000004320000}"/>
    <cellStyle name="20% - Accent6 3 4 2 2 2 4" xfId="18572" xr:uid="{00000000-0005-0000-0000-000005320000}"/>
    <cellStyle name="20% - Accent6 3 4 2 2 3" xfId="23414" xr:uid="{00000000-0005-0000-0000-000006320000}"/>
    <cellStyle name="20% - Accent6 3 4 2 2 3 2" xfId="18571" xr:uid="{00000000-0005-0000-0000-000007320000}"/>
    <cellStyle name="20% - Accent6 3 4 2 2 3 2 2" xfId="13660" xr:uid="{00000000-0005-0000-0000-000008320000}"/>
    <cellStyle name="20% - Accent6 3 4 2 2 3 3" xfId="18568" xr:uid="{00000000-0005-0000-0000-000009320000}"/>
    <cellStyle name="20% - Accent6 3 4 2 2 4" xfId="18567" xr:uid="{00000000-0005-0000-0000-00000A320000}"/>
    <cellStyle name="20% - Accent6 3 4 2 2 4 2" xfId="18565" xr:uid="{00000000-0005-0000-0000-00000B320000}"/>
    <cellStyle name="20% - Accent6 3 4 2 2 5" xfId="24057" xr:uid="{00000000-0005-0000-0000-00000C320000}"/>
    <cellStyle name="20% - Accent6 3 4 2 3" xfId="14036" xr:uid="{00000000-0005-0000-0000-00000D320000}"/>
    <cellStyle name="20% - Accent6 3 4 2 3 2" xfId="22126" xr:uid="{00000000-0005-0000-0000-00000E320000}"/>
    <cellStyle name="20% - Accent6 3 4 2 3 2 2" xfId="14033" xr:uid="{00000000-0005-0000-0000-00000F320000}"/>
    <cellStyle name="20% - Accent6 3 4 2 3 2 2 2" xfId="24228" xr:uid="{00000000-0005-0000-0000-000010320000}"/>
    <cellStyle name="20% - Accent6 3 4 2 3 2 3" xfId="14031" xr:uid="{00000000-0005-0000-0000-000011320000}"/>
    <cellStyle name="20% - Accent6 3 4 2 3 3" xfId="14027" xr:uid="{00000000-0005-0000-0000-000012320000}"/>
    <cellStyle name="20% - Accent6 3 4 2 3 3 2" xfId="18556" xr:uid="{00000000-0005-0000-0000-000013320000}"/>
    <cellStyle name="20% - Accent6 3 4 2 3 4" xfId="14025" xr:uid="{00000000-0005-0000-0000-000014320000}"/>
    <cellStyle name="20% - Accent6 3 4 2 4" xfId="14023" xr:uid="{00000000-0005-0000-0000-000015320000}"/>
    <cellStyle name="20% - Accent6 3 4 2 4 2" xfId="14021" xr:uid="{00000000-0005-0000-0000-000016320000}"/>
    <cellStyle name="20% - Accent6 3 4 2 4 2 2" xfId="14019" xr:uid="{00000000-0005-0000-0000-000017320000}"/>
    <cellStyle name="20% - Accent6 3 4 2 4 3" xfId="14016" xr:uid="{00000000-0005-0000-0000-000018320000}"/>
    <cellStyle name="20% - Accent6 3 4 2 5" xfId="14014" xr:uid="{00000000-0005-0000-0000-000019320000}"/>
    <cellStyle name="20% - Accent6 3 4 2 5 2" xfId="14012" xr:uid="{00000000-0005-0000-0000-00001A320000}"/>
    <cellStyle name="20% - Accent6 3 4 2 6" xfId="14010" xr:uid="{00000000-0005-0000-0000-00001B320000}"/>
    <cellStyle name="20% - Accent6 3 4 3" xfId="25750" xr:uid="{00000000-0005-0000-0000-00001C320000}"/>
    <cellStyle name="20% - Accent6 3 4 3 2" xfId="18547" xr:uid="{00000000-0005-0000-0000-00001D320000}"/>
    <cellStyle name="20% - Accent6 3 4 3 2 2" xfId="23384" xr:uid="{00000000-0005-0000-0000-00001E320000}"/>
    <cellStyle name="20% - Accent6 3 4 3 2 2 2" xfId="18545" xr:uid="{00000000-0005-0000-0000-00001F320000}"/>
    <cellStyle name="20% - Accent6 3 4 3 2 2 2 2" xfId="18512" xr:uid="{00000000-0005-0000-0000-000020320000}"/>
    <cellStyle name="20% - Accent6 3 4 3 2 2 3" xfId="18542" xr:uid="{00000000-0005-0000-0000-000021320000}"/>
    <cellStyle name="20% - Accent6 3 4 3 2 3" xfId="7627" xr:uid="{00000000-0005-0000-0000-000022320000}"/>
    <cellStyle name="20% - Accent6 3 4 3 2 3 2" xfId="13672" xr:uid="{00000000-0005-0000-0000-000023320000}"/>
    <cellStyle name="20% - Accent6 3 4 3 2 4" xfId="13670" xr:uid="{00000000-0005-0000-0000-000024320000}"/>
    <cellStyle name="20% - Accent6 3 4 3 3" xfId="14005" xr:uid="{00000000-0005-0000-0000-000025320000}"/>
    <cellStyle name="20% - Accent6 3 4 3 3 2" xfId="14003" xr:uid="{00000000-0005-0000-0000-000026320000}"/>
    <cellStyle name="20% - Accent6 3 4 3 3 2 2" xfId="14001" xr:uid="{00000000-0005-0000-0000-000027320000}"/>
    <cellStyle name="20% - Accent6 3 4 3 3 3" xfId="13999" xr:uid="{00000000-0005-0000-0000-000028320000}"/>
    <cellStyle name="20% - Accent6 3 4 3 4" xfId="13997" xr:uid="{00000000-0005-0000-0000-000029320000}"/>
    <cellStyle name="20% - Accent6 3 4 3 4 2" xfId="13995" xr:uid="{00000000-0005-0000-0000-00002A320000}"/>
    <cellStyle name="20% - Accent6 3 4 3 5" xfId="13993" xr:uid="{00000000-0005-0000-0000-00002B320000}"/>
    <cellStyle name="20% - Accent6 3 4 4" xfId="25744" xr:uid="{00000000-0005-0000-0000-00002C320000}"/>
    <cellStyle name="20% - Accent6 3 4 4 2" xfId="18537" xr:uid="{00000000-0005-0000-0000-00002D320000}"/>
    <cellStyle name="20% - Accent6 3 4 4 2 2" xfId="18535" xr:uid="{00000000-0005-0000-0000-00002E320000}"/>
    <cellStyle name="20% - Accent6 3 4 4 2 2 2" xfId="20067" xr:uid="{00000000-0005-0000-0000-00002F320000}"/>
    <cellStyle name="20% - Accent6 3 4 4 2 3" xfId="18532" xr:uid="{00000000-0005-0000-0000-000030320000}"/>
    <cellStyle name="20% - Accent6 3 4 4 3" xfId="13991" xr:uid="{00000000-0005-0000-0000-000031320000}"/>
    <cellStyle name="20% - Accent6 3 4 4 3 2" xfId="13989" xr:uid="{00000000-0005-0000-0000-000032320000}"/>
    <cellStyle name="20% - Accent6 3 4 4 4" xfId="13986" xr:uid="{00000000-0005-0000-0000-000033320000}"/>
    <cellStyle name="20% - Accent6 3 4 5" xfId="18525" xr:uid="{00000000-0005-0000-0000-000034320000}"/>
    <cellStyle name="20% - Accent6 3 4 5 2" xfId="18523" xr:uid="{00000000-0005-0000-0000-000035320000}"/>
    <cellStyle name="20% - Accent6 3 4 5 2 2" xfId="18518" xr:uid="{00000000-0005-0000-0000-000036320000}"/>
    <cellStyle name="20% - Accent6 3 4 5 3" xfId="13983" xr:uid="{00000000-0005-0000-0000-000037320000}"/>
    <cellStyle name="20% - Accent6 3 4 6" xfId="13256" xr:uid="{00000000-0005-0000-0000-000038320000}"/>
    <cellStyle name="20% - Accent6 3 4 6 2" xfId="21603" xr:uid="{00000000-0005-0000-0000-000039320000}"/>
    <cellStyle name="20% - Accent6 3 4 7" xfId="13253" xr:uid="{00000000-0005-0000-0000-00003A320000}"/>
    <cellStyle name="20% - Accent6 3 4 8" xfId="34780" xr:uid="{00000000-0005-0000-0000-00003B320000}"/>
    <cellStyle name="20% - Accent6 3 5" xfId="25934" xr:uid="{00000000-0005-0000-0000-00003C320000}"/>
    <cellStyle name="20% - Accent6 3 5 2" xfId="33979" xr:uid="{00000000-0005-0000-0000-00003D320000}"/>
    <cellStyle name="20% - Accent6 3 5 2 2" xfId="18135" xr:uid="{00000000-0005-0000-0000-00003E320000}"/>
    <cellStyle name="20% - Accent6 3 5 2 2 2" xfId="18127" xr:uid="{00000000-0005-0000-0000-00003F320000}"/>
    <cellStyle name="20% - Accent6 3 5 2 2 2 2" xfId="18122" xr:uid="{00000000-0005-0000-0000-000040320000}"/>
    <cellStyle name="20% - Accent6 3 5 2 2 2 2 2" xfId="21331" xr:uid="{00000000-0005-0000-0000-000041320000}"/>
    <cellStyle name="20% - Accent6 3 5 2 2 2 3" xfId="32259" xr:uid="{00000000-0005-0000-0000-000042320000}"/>
    <cellStyle name="20% - Accent6 3 5 2 2 3" xfId="18110" xr:uid="{00000000-0005-0000-0000-000043320000}"/>
    <cellStyle name="20% - Accent6 3 5 2 2 3 2" xfId="18105" xr:uid="{00000000-0005-0000-0000-000044320000}"/>
    <cellStyle name="20% - Accent6 3 5 2 2 4" xfId="18097" xr:uid="{00000000-0005-0000-0000-000045320000}"/>
    <cellStyle name="20% - Accent6 3 5 2 3" xfId="13963" xr:uid="{00000000-0005-0000-0000-000046320000}"/>
    <cellStyle name="20% - Accent6 3 5 2 3 2" xfId="13960" xr:uid="{00000000-0005-0000-0000-000047320000}"/>
    <cellStyle name="20% - Accent6 3 5 2 3 2 2" xfId="18087" xr:uid="{00000000-0005-0000-0000-000048320000}"/>
    <cellStyle name="20% - Accent6 3 5 2 3 3" xfId="13958" xr:uid="{00000000-0005-0000-0000-000049320000}"/>
    <cellStyle name="20% - Accent6 3 5 2 4" xfId="13956" xr:uid="{00000000-0005-0000-0000-00004A320000}"/>
    <cellStyle name="20% - Accent6 3 5 2 4 2" xfId="13954" xr:uid="{00000000-0005-0000-0000-00004B320000}"/>
    <cellStyle name="20% - Accent6 3 5 2 5" xfId="9851" xr:uid="{00000000-0005-0000-0000-00004C320000}"/>
    <cellStyle name="20% - Accent6 3 5 3" xfId="25740" xr:uid="{00000000-0005-0000-0000-00004D320000}"/>
    <cellStyle name="20% - Accent6 3 5 3 2" xfId="18028" xr:uid="{00000000-0005-0000-0000-00004E320000}"/>
    <cellStyle name="20% - Accent6 3 5 3 2 2" xfId="27483" xr:uid="{00000000-0005-0000-0000-00004F320000}"/>
    <cellStyle name="20% - Accent6 3 5 3 2 2 2" xfId="33913" xr:uid="{00000000-0005-0000-0000-000050320000}"/>
    <cellStyle name="20% - Accent6 3 5 3 2 3" xfId="33676" xr:uid="{00000000-0005-0000-0000-000051320000}"/>
    <cellStyle name="20% - Accent6 3 5 3 3" xfId="13952" xr:uid="{00000000-0005-0000-0000-000052320000}"/>
    <cellStyle name="20% - Accent6 3 5 3 3 2" xfId="16819" xr:uid="{00000000-0005-0000-0000-000053320000}"/>
    <cellStyle name="20% - Accent6 3 5 3 4" xfId="13950" xr:uid="{00000000-0005-0000-0000-000054320000}"/>
    <cellStyle name="20% - Accent6 3 5 4" xfId="34052" xr:uid="{00000000-0005-0000-0000-000055320000}"/>
    <cellStyle name="20% - Accent6 3 5 4 2" xfId="18508" xr:uid="{00000000-0005-0000-0000-000056320000}"/>
    <cellStyle name="20% - Accent6 3 5 4 2 2" xfId="33645" xr:uid="{00000000-0005-0000-0000-000057320000}"/>
    <cellStyle name="20% - Accent6 3 5 4 3" xfId="13948" xr:uid="{00000000-0005-0000-0000-000058320000}"/>
    <cellStyle name="20% - Accent6 3 5 5" xfId="33983" xr:uid="{00000000-0005-0000-0000-000059320000}"/>
    <cellStyle name="20% - Accent6 3 5 5 2" xfId="18662" xr:uid="{00000000-0005-0000-0000-00005A320000}"/>
    <cellStyle name="20% - Accent6 3 5 6" xfId="13228" xr:uid="{00000000-0005-0000-0000-00005B320000}"/>
    <cellStyle name="20% - Accent6 3 5 7" xfId="34975" xr:uid="{00000000-0005-0000-0000-00005C320000}"/>
    <cellStyle name="20% - Accent6 3 6" xfId="32654" xr:uid="{00000000-0005-0000-0000-00005D320000}"/>
    <cellStyle name="20% - Accent6 3 6 2" xfId="21524" xr:uid="{00000000-0005-0000-0000-00005E320000}"/>
    <cellStyle name="20% - Accent6 3 6 2 2" xfId="18504" xr:uid="{00000000-0005-0000-0000-00005F320000}"/>
    <cellStyle name="20% - Accent6 3 6 2 2 2" xfId="27506" xr:uid="{00000000-0005-0000-0000-000060320000}"/>
    <cellStyle name="20% - Accent6 3 6 2 2 2 2" xfId="22253" xr:uid="{00000000-0005-0000-0000-000061320000}"/>
    <cellStyle name="20% - Accent6 3 6 2 2 3" xfId="32904" xr:uid="{00000000-0005-0000-0000-000062320000}"/>
    <cellStyle name="20% - Accent6 3 6 2 3" xfId="13927" xr:uid="{00000000-0005-0000-0000-000063320000}"/>
    <cellStyle name="20% - Accent6 3 6 2 3 2" xfId="14394" xr:uid="{00000000-0005-0000-0000-000064320000}"/>
    <cellStyle name="20% - Accent6 3 6 2 4" xfId="13925" xr:uid="{00000000-0005-0000-0000-000065320000}"/>
    <cellStyle name="20% - Accent6 3 6 3" xfId="9205" xr:uid="{00000000-0005-0000-0000-000066320000}"/>
    <cellStyle name="20% - Accent6 3 6 3 2" xfId="18501" xr:uid="{00000000-0005-0000-0000-000067320000}"/>
    <cellStyle name="20% - Accent6 3 6 3 2 2" xfId="5447" xr:uid="{00000000-0005-0000-0000-000068320000}"/>
    <cellStyle name="20% - Accent6 3 6 3 3" xfId="5444" xr:uid="{00000000-0005-0000-0000-000069320000}"/>
    <cellStyle name="20% - Accent6 3 6 4" xfId="7573" xr:uid="{00000000-0005-0000-0000-00006A320000}"/>
    <cellStyle name="20% - Accent6 3 6 4 2" xfId="10593" xr:uid="{00000000-0005-0000-0000-00006B320000}"/>
    <cellStyle name="20% - Accent6 3 6 5" xfId="6141" xr:uid="{00000000-0005-0000-0000-00006C320000}"/>
    <cellStyle name="20% - Accent6 3 6 6" xfId="35180" xr:uid="{00000000-0005-0000-0000-00006D320000}"/>
    <cellStyle name="20% - Accent6 3 7" xfId="31790" xr:uid="{00000000-0005-0000-0000-00006E320000}"/>
    <cellStyle name="20% - Accent6 3 7 2" xfId="26254" xr:uid="{00000000-0005-0000-0000-00006F320000}"/>
    <cellStyle name="20% - Accent6 3 7 2 2" xfId="25125" xr:uid="{00000000-0005-0000-0000-000070320000}"/>
    <cellStyle name="20% - Accent6 3 7 2 2 2" xfId="25577" xr:uid="{00000000-0005-0000-0000-000071320000}"/>
    <cellStyle name="20% - Accent6 3 7 2 3" xfId="14153" xr:uid="{00000000-0005-0000-0000-000072320000}"/>
    <cellStyle name="20% - Accent6 3 7 3" xfId="7567" xr:uid="{00000000-0005-0000-0000-000073320000}"/>
    <cellStyle name="20% - Accent6 3 7 3 2" xfId="5442" xr:uid="{00000000-0005-0000-0000-000074320000}"/>
    <cellStyle name="20% - Accent6 3 7 4" xfId="6135" xr:uid="{00000000-0005-0000-0000-000075320000}"/>
    <cellStyle name="20% - Accent6 3 7 5" xfId="35409" xr:uid="{00000000-0005-0000-0000-000076320000}"/>
    <cellStyle name="20% - Accent6 3 8" xfId="31754" xr:uid="{00000000-0005-0000-0000-000077320000}"/>
    <cellStyle name="20% - Accent6 3 8 2" xfId="26231" xr:uid="{00000000-0005-0000-0000-000078320000}"/>
    <cellStyle name="20% - Accent6 3 8 2 2" xfId="26369" xr:uid="{00000000-0005-0000-0000-000079320000}"/>
    <cellStyle name="20% - Accent6 3 8 3" xfId="5439" xr:uid="{00000000-0005-0000-0000-00007A320000}"/>
    <cellStyle name="20% - Accent6 3 8 4" xfId="36281" xr:uid="{00000000-0005-0000-0000-00007B320000}"/>
    <cellStyle name="20% - Accent6 3 9" xfId="31058" xr:uid="{00000000-0005-0000-0000-00007C320000}"/>
    <cellStyle name="20% - Accent6 3 9 2" xfId="6622" xr:uid="{00000000-0005-0000-0000-00007D320000}"/>
    <cellStyle name="20% - Accent6 3 9 3" xfId="36567" xr:uid="{00000000-0005-0000-0000-00007E320000}"/>
    <cellStyle name="20% - Accent6 30" xfId="35906" xr:uid="{00000000-0005-0000-0000-00007F320000}"/>
    <cellStyle name="20% - Accent6 30 2" xfId="37078" xr:uid="{00000000-0005-0000-0000-000080320000}"/>
    <cellStyle name="20% - Accent6 30 3" xfId="37973" xr:uid="{00000000-0005-0000-0000-000081320000}"/>
    <cellStyle name="20% - Accent6 31" xfId="35926" xr:uid="{00000000-0005-0000-0000-000082320000}"/>
    <cellStyle name="20% - Accent6 31 2" xfId="37097" xr:uid="{00000000-0005-0000-0000-000083320000}"/>
    <cellStyle name="20% - Accent6 31 3" xfId="37993" xr:uid="{00000000-0005-0000-0000-000084320000}"/>
    <cellStyle name="20% - Accent6 32" xfId="35946" xr:uid="{00000000-0005-0000-0000-000085320000}"/>
    <cellStyle name="20% - Accent6 32 2" xfId="37116" xr:uid="{00000000-0005-0000-0000-000086320000}"/>
    <cellStyle name="20% - Accent6 32 3" xfId="38013" xr:uid="{00000000-0005-0000-0000-000087320000}"/>
    <cellStyle name="20% - Accent6 33" xfId="35966" xr:uid="{00000000-0005-0000-0000-000088320000}"/>
    <cellStyle name="20% - Accent6 33 2" xfId="37135" xr:uid="{00000000-0005-0000-0000-000089320000}"/>
    <cellStyle name="20% - Accent6 33 3" xfId="38033" xr:uid="{00000000-0005-0000-0000-00008A320000}"/>
    <cellStyle name="20% - Accent6 34" xfId="35986" xr:uid="{00000000-0005-0000-0000-00008B320000}"/>
    <cellStyle name="20% - Accent6 34 2" xfId="37155" xr:uid="{00000000-0005-0000-0000-00008C320000}"/>
    <cellStyle name="20% - Accent6 34 3" xfId="38053" xr:uid="{00000000-0005-0000-0000-00008D320000}"/>
    <cellStyle name="20% - Accent6 35" xfId="36006" xr:uid="{00000000-0005-0000-0000-00008E320000}"/>
    <cellStyle name="20% - Accent6 35 2" xfId="37175" xr:uid="{00000000-0005-0000-0000-00008F320000}"/>
    <cellStyle name="20% - Accent6 35 3" xfId="38073" xr:uid="{00000000-0005-0000-0000-000090320000}"/>
    <cellStyle name="20% - Accent6 36" xfId="36026" xr:uid="{00000000-0005-0000-0000-000091320000}"/>
    <cellStyle name="20% - Accent6 36 2" xfId="37195" xr:uid="{00000000-0005-0000-0000-000092320000}"/>
    <cellStyle name="20% - Accent6 36 3" xfId="38093" xr:uid="{00000000-0005-0000-0000-000093320000}"/>
    <cellStyle name="20% - Accent6 37" xfId="36046" xr:uid="{00000000-0005-0000-0000-000094320000}"/>
    <cellStyle name="20% - Accent6 37 2" xfId="37215" xr:uid="{00000000-0005-0000-0000-000095320000}"/>
    <cellStyle name="20% - Accent6 37 3" xfId="38113" xr:uid="{00000000-0005-0000-0000-000096320000}"/>
    <cellStyle name="20% - Accent6 38" xfId="36066" xr:uid="{00000000-0005-0000-0000-000097320000}"/>
    <cellStyle name="20% - Accent6 38 2" xfId="37235" xr:uid="{00000000-0005-0000-0000-000098320000}"/>
    <cellStyle name="20% - Accent6 38 3" xfId="38133" xr:uid="{00000000-0005-0000-0000-000099320000}"/>
    <cellStyle name="20% - Accent6 39" xfId="36086" xr:uid="{00000000-0005-0000-0000-00009A320000}"/>
    <cellStyle name="20% - Accent6 39 2" xfId="37255" xr:uid="{00000000-0005-0000-0000-00009B320000}"/>
    <cellStyle name="20% - Accent6 39 3" xfId="38153" xr:uid="{00000000-0005-0000-0000-00009C320000}"/>
    <cellStyle name="20% - Accent6 4" xfId="131" xr:uid="{00000000-0005-0000-0000-00009D320000}"/>
    <cellStyle name="20% - Accent6 4 10" xfId="34485" xr:uid="{00000000-0005-0000-0000-00009E320000}"/>
    <cellStyle name="20% - Accent6 4 11" xfId="18495" xr:uid="{00000000-0005-0000-0000-00009F320000}"/>
    <cellStyle name="20% - Accent6 4 2" xfId="254" xr:uid="{00000000-0005-0000-0000-0000A0320000}"/>
    <cellStyle name="20% - Accent6 4 2 10" xfId="18492" xr:uid="{00000000-0005-0000-0000-0000A1320000}"/>
    <cellStyle name="20% - Accent6 4 2 2" xfId="24527" xr:uid="{00000000-0005-0000-0000-0000A2320000}"/>
    <cellStyle name="20% - Accent6 4 2 2 2" xfId="18489" xr:uid="{00000000-0005-0000-0000-0000A3320000}"/>
    <cellStyle name="20% - Accent6 4 2 2 2 2" xfId="18485" xr:uid="{00000000-0005-0000-0000-0000A4320000}"/>
    <cellStyle name="20% - Accent6 4 2 2 2 2 2" xfId="18483" xr:uid="{00000000-0005-0000-0000-0000A5320000}"/>
    <cellStyle name="20% - Accent6 4 2 2 2 2 2 2" xfId="17496" xr:uid="{00000000-0005-0000-0000-0000A6320000}"/>
    <cellStyle name="20% - Accent6 4 2 2 2 2 2 2 2" xfId="18474" xr:uid="{00000000-0005-0000-0000-0000A7320000}"/>
    <cellStyle name="20% - Accent6 4 2 2 2 2 2 2 2 2" xfId="31327" xr:uid="{00000000-0005-0000-0000-0000A8320000}"/>
    <cellStyle name="20% - Accent6 4 2 2 2 2 2 2 3" xfId="24534" xr:uid="{00000000-0005-0000-0000-0000A9320000}"/>
    <cellStyle name="20% - Accent6 4 2 2 2 2 2 3" xfId="18470" xr:uid="{00000000-0005-0000-0000-0000AA320000}"/>
    <cellStyle name="20% - Accent6 4 2 2 2 2 2 3 2" xfId="18468" xr:uid="{00000000-0005-0000-0000-0000AB320000}"/>
    <cellStyle name="20% - Accent6 4 2 2 2 2 2 4" xfId="18463" xr:uid="{00000000-0005-0000-0000-0000AC320000}"/>
    <cellStyle name="20% - Accent6 4 2 2 2 2 3" xfId="18462" xr:uid="{00000000-0005-0000-0000-0000AD320000}"/>
    <cellStyle name="20% - Accent6 4 2 2 2 2 3 2" xfId="18461" xr:uid="{00000000-0005-0000-0000-0000AE320000}"/>
    <cellStyle name="20% - Accent6 4 2 2 2 2 3 2 2" xfId="18458" xr:uid="{00000000-0005-0000-0000-0000AF320000}"/>
    <cellStyle name="20% - Accent6 4 2 2 2 2 3 3" xfId="18454" xr:uid="{00000000-0005-0000-0000-0000B0320000}"/>
    <cellStyle name="20% - Accent6 4 2 2 2 2 4" xfId="18453" xr:uid="{00000000-0005-0000-0000-0000B1320000}"/>
    <cellStyle name="20% - Accent6 4 2 2 2 2 4 2" xfId="18452" xr:uid="{00000000-0005-0000-0000-0000B2320000}"/>
    <cellStyle name="20% - Accent6 4 2 2 2 2 5" xfId="18449" xr:uid="{00000000-0005-0000-0000-0000B3320000}"/>
    <cellStyle name="20% - Accent6 4 2 2 2 3" xfId="23130" xr:uid="{00000000-0005-0000-0000-0000B4320000}"/>
    <cellStyle name="20% - Accent6 4 2 2 2 3 2" xfId="18448" xr:uid="{00000000-0005-0000-0000-0000B5320000}"/>
    <cellStyle name="20% - Accent6 4 2 2 2 3 2 2" xfId="18447" xr:uid="{00000000-0005-0000-0000-0000B6320000}"/>
    <cellStyle name="20% - Accent6 4 2 2 2 3 2 2 2" xfId="13236" xr:uid="{00000000-0005-0000-0000-0000B7320000}"/>
    <cellStyle name="20% - Accent6 4 2 2 2 3 2 3" xfId="18443" xr:uid="{00000000-0005-0000-0000-0000B8320000}"/>
    <cellStyle name="20% - Accent6 4 2 2 2 3 3" xfId="34177" xr:uid="{00000000-0005-0000-0000-0000B9320000}"/>
    <cellStyle name="20% - Accent6 4 2 2 2 3 3 2" xfId="18441" xr:uid="{00000000-0005-0000-0000-0000BA320000}"/>
    <cellStyle name="20% - Accent6 4 2 2 2 3 4" xfId="18440" xr:uid="{00000000-0005-0000-0000-0000BB320000}"/>
    <cellStyle name="20% - Accent6 4 2 2 2 4" xfId="18439" xr:uid="{00000000-0005-0000-0000-0000BC320000}"/>
    <cellStyle name="20% - Accent6 4 2 2 2 4 2" xfId="18438" xr:uid="{00000000-0005-0000-0000-0000BD320000}"/>
    <cellStyle name="20% - Accent6 4 2 2 2 4 2 2" xfId="18549" xr:uid="{00000000-0005-0000-0000-0000BE320000}"/>
    <cellStyle name="20% - Accent6 4 2 2 2 4 3" xfId="18433" xr:uid="{00000000-0005-0000-0000-0000BF320000}"/>
    <cellStyle name="20% - Accent6 4 2 2 2 5" xfId="28526" xr:uid="{00000000-0005-0000-0000-0000C0320000}"/>
    <cellStyle name="20% - Accent6 4 2 2 2 5 2" xfId="19272" xr:uid="{00000000-0005-0000-0000-0000C1320000}"/>
    <cellStyle name="20% - Accent6 4 2 2 2 6" xfId="28518" xr:uid="{00000000-0005-0000-0000-0000C2320000}"/>
    <cellStyle name="20% - Accent6 4 2 2 3" xfId="31581" xr:uid="{00000000-0005-0000-0000-0000C3320000}"/>
    <cellStyle name="20% - Accent6 4 2 2 3 2" xfId="22731" xr:uid="{00000000-0005-0000-0000-0000C4320000}"/>
    <cellStyle name="20% - Accent6 4 2 2 3 2 2" xfId="18428" xr:uid="{00000000-0005-0000-0000-0000C5320000}"/>
    <cellStyle name="20% - Accent6 4 2 2 3 2 2 2" xfId="18426" xr:uid="{00000000-0005-0000-0000-0000C6320000}"/>
    <cellStyle name="20% - Accent6 4 2 2 3 2 2 2 2" xfId="19425" xr:uid="{00000000-0005-0000-0000-0000C7320000}"/>
    <cellStyle name="20% - Accent6 4 2 2 3 2 2 3" xfId="18422" xr:uid="{00000000-0005-0000-0000-0000C8320000}"/>
    <cellStyle name="20% - Accent6 4 2 2 3 2 3" xfId="27151" xr:uid="{00000000-0005-0000-0000-0000C9320000}"/>
    <cellStyle name="20% - Accent6 4 2 2 3 2 3 2" xfId="22204" xr:uid="{00000000-0005-0000-0000-0000CA320000}"/>
    <cellStyle name="20% - Accent6 4 2 2 3 2 4" xfId="30784" xr:uid="{00000000-0005-0000-0000-0000CB320000}"/>
    <cellStyle name="20% - Accent6 4 2 2 3 3" xfId="18417" xr:uid="{00000000-0005-0000-0000-0000CC320000}"/>
    <cellStyle name="20% - Accent6 4 2 2 3 3 2" xfId="18710" xr:uid="{00000000-0005-0000-0000-0000CD320000}"/>
    <cellStyle name="20% - Accent6 4 2 2 3 3 2 2" xfId="18414" xr:uid="{00000000-0005-0000-0000-0000CE320000}"/>
    <cellStyle name="20% - Accent6 4 2 2 3 3 3" xfId="27047" xr:uid="{00000000-0005-0000-0000-0000CF320000}"/>
    <cellStyle name="20% - Accent6 4 2 2 3 4" xfId="18412" xr:uid="{00000000-0005-0000-0000-0000D0320000}"/>
    <cellStyle name="20% - Accent6 4 2 2 3 4 2" xfId="18705" xr:uid="{00000000-0005-0000-0000-0000D1320000}"/>
    <cellStyle name="20% - Accent6 4 2 2 3 5" xfId="20381" xr:uid="{00000000-0005-0000-0000-0000D2320000}"/>
    <cellStyle name="20% - Accent6 4 2 2 4" xfId="31384" xr:uid="{00000000-0005-0000-0000-0000D3320000}"/>
    <cellStyle name="20% - Accent6 4 2 2 4 2" xfId="8034" xr:uid="{00000000-0005-0000-0000-0000D4320000}"/>
    <cellStyle name="20% - Accent6 4 2 2 4 2 2" xfId="8032" xr:uid="{00000000-0005-0000-0000-0000D5320000}"/>
    <cellStyle name="20% - Accent6 4 2 2 4 2 2 2" xfId="18406" xr:uid="{00000000-0005-0000-0000-0000D6320000}"/>
    <cellStyle name="20% - Accent6 4 2 2 4 2 3" xfId="27033" xr:uid="{00000000-0005-0000-0000-0000D7320000}"/>
    <cellStyle name="20% - Accent6 4 2 2 4 3" xfId="8030" xr:uid="{00000000-0005-0000-0000-0000D8320000}"/>
    <cellStyle name="20% - Accent6 4 2 2 4 3 2" xfId="18693" xr:uid="{00000000-0005-0000-0000-0000D9320000}"/>
    <cellStyle name="20% - Accent6 4 2 2 4 4" xfId="18404" xr:uid="{00000000-0005-0000-0000-0000DA320000}"/>
    <cellStyle name="20% - Accent6 4 2 2 5" xfId="18400" xr:uid="{00000000-0005-0000-0000-0000DB320000}"/>
    <cellStyle name="20% - Accent6 4 2 2 5 2" xfId="8026" xr:uid="{00000000-0005-0000-0000-0000DC320000}"/>
    <cellStyle name="20% - Accent6 4 2 2 5 2 2" xfId="18395" xr:uid="{00000000-0005-0000-0000-0000DD320000}"/>
    <cellStyle name="20% - Accent6 4 2 2 5 3" xfId="18479" xr:uid="{00000000-0005-0000-0000-0000DE320000}"/>
    <cellStyle name="20% - Accent6 4 2 2 6" xfId="18394" xr:uid="{00000000-0005-0000-0000-0000DF320000}"/>
    <cellStyle name="20% - Accent6 4 2 2 6 2" xfId="18391" xr:uid="{00000000-0005-0000-0000-0000E0320000}"/>
    <cellStyle name="20% - Accent6 4 2 2 7" xfId="18385" xr:uid="{00000000-0005-0000-0000-0000E1320000}"/>
    <cellStyle name="20% - Accent6 4 2 3" xfId="27128" xr:uid="{00000000-0005-0000-0000-0000E2320000}"/>
    <cellStyle name="20% - Accent6 4 2 3 2" xfId="24260" xr:uid="{00000000-0005-0000-0000-0000E3320000}"/>
    <cellStyle name="20% - Accent6 4 2 3 2 2" xfId="26201" xr:uid="{00000000-0005-0000-0000-0000E4320000}"/>
    <cellStyle name="20% - Accent6 4 2 3 2 2 2" xfId="30859" xr:uid="{00000000-0005-0000-0000-0000E5320000}"/>
    <cellStyle name="20% - Accent6 4 2 3 2 2 2 2" xfId="18626" xr:uid="{00000000-0005-0000-0000-0000E6320000}"/>
    <cellStyle name="20% - Accent6 4 2 3 2 2 2 2 2" xfId="28488" xr:uid="{00000000-0005-0000-0000-0000E7320000}"/>
    <cellStyle name="20% - Accent6 4 2 3 2 2 2 3" xfId="34262" xr:uid="{00000000-0005-0000-0000-0000E8320000}"/>
    <cellStyle name="20% - Accent6 4 2 3 2 2 3" xfId="30116" xr:uid="{00000000-0005-0000-0000-0000E9320000}"/>
    <cellStyle name="20% - Accent6 4 2 3 2 2 3 2" xfId="30847" xr:uid="{00000000-0005-0000-0000-0000EA320000}"/>
    <cellStyle name="20% - Accent6 4 2 3 2 2 4" xfId="31345" xr:uid="{00000000-0005-0000-0000-0000EB320000}"/>
    <cellStyle name="20% - Accent6 4 2 3 2 3" xfId="28369" xr:uid="{00000000-0005-0000-0000-0000EC320000}"/>
    <cellStyle name="20% - Accent6 4 2 3 2 3 2" xfId="30841" xr:uid="{00000000-0005-0000-0000-0000ED320000}"/>
    <cellStyle name="20% - Accent6 4 2 3 2 3 2 2" xfId="30839" xr:uid="{00000000-0005-0000-0000-0000EE320000}"/>
    <cellStyle name="20% - Accent6 4 2 3 2 3 3" xfId="31332" xr:uid="{00000000-0005-0000-0000-0000EF320000}"/>
    <cellStyle name="20% - Accent6 4 2 3 2 4" xfId="29390" xr:uid="{00000000-0005-0000-0000-0000F0320000}"/>
    <cellStyle name="20% - Accent6 4 2 3 2 4 2" xfId="18654" xr:uid="{00000000-0005-0000-0000-0000F1320000}"/>
    <cellStyle name="20% - Accent6 4 2 3 2 5" xfId="26218" xr:uid="{00000000-0005-0000-0000-0000F2320000}"/>
    <cellStyle name="20% - Accent6 4 2 3 3" xfId="6909" xr:uid="{00000000-0005-0000-0000-0000F3320000}"/>
    <cellStyle name="20% - Accent6 4 2 3 3 2" xfId="21468" xr:uid="{00000000-0005-0000-0000-0000F4320000}"/>
    <cellStyle name="20% - Accent6 4 2 3 3 2 2" xfId="26923" xr:uid="{00000000-0005-0000-0000-0000F5320000}"/>
    <cellStyle name="20% - Accent6 4 2 3 3 2 2 2" xfId="20772" xr:uid="{00000000-0005-0000-0000-0000F6320000}"/>
    <cellStyle name="20% - Accent6 4 2 3 3 2 3" xfId="26997" xr:uid="{00000000-0005-0000-0000-0000F7320000}"/>
    <cellStyle name="20% - Accent6 4 2 3 3 3" xfId="19462" xr:uid="{00000000-0005-0000-0000-0000F8320000}"/>
    <cellStyle name="20% - Accent6 4 2 3 3 3 2" xfId="30815" xr:uid="{00000000-0005-0000-0000-0000F9320000}"/>
    <cellStyle name="20% - Accent6 4 2 3 3 4" xfId="30346" xr:uid="{00000000-0005-0000-0000-0000FA320000}"/>
    <cellStyle name="20% - Accent6 4 2 3 4" xfId="26190" xr:uid="{00000000-0005-0000-0000-0000FB320000}"/>
    <cellStyle name="20% - Accent6 4 2 3 4 2" xfId="8019" xr:uid="{00000000-0005-0000-0000-0000FC320000}"/>
    <cellStyle name="20% - Accent6 4 2 3 4 2 2" xfId="22214" xr:uid="{00000000-0005-0000-0000-0000FD320000}"/>
    <cellStyle name="20% - Accent6 4 2 3 4 3" xfId="28511" xr:uid="{00000000-0005-0000-0000-0000FE320000}"/>
    <cellStyle name="20% - Accent6 4 2 3 5" xfId="27207" xr:uid="{00000000-0005-0000-0000-0000FF320000}"/>
    <cellStyle name="20% - Accent6 4 2 3 5 2" xfId="28461" xr:uid="{00000000-0005-0000-0000-000000330000}"/>
    <cellStyle name="20% - Accent6 4 2 3 6" xfId="30800" xr:uid="{00000000-0005-0000-0000-000001330000}"/>
    <cellStyle name="20% - Accent6 4 2 4" xfId="30956" xr:uid="{00000000-0005-0000-0000-000002330000}"/>
    <cellStyle name="20% - Accent6 4 2 4 2" xfId="7430" xr:uid="{00000000-0005-0000-0000-000003330000}"/>
    <cellStyle name="20% - Accent6 4 2 4 2 2" xfId="26166" xr:uid="{00000000-0005-0000-0000-000004330000}"/>
    <cellStyle name="20% - Accent6 4 2 4 2 2 2" xfId="31743" xr:uid="{00000000-0005-0000-0000-000005330000}"/>
    <cellStyle name="20% - Accent6 4 2 4 2 2 2 2" xfId="18700" xr:uid="{00000000-0005-0000-0000-000006330000}"/>
    <cellStyle name="20% - Accent6 4 2 4 2 2 3" xfId="23632" xr:uid="{00000000-0005-0000-0000-000007330000}"/>
    <cellStyle name="20% - Accent6 4 2 4 2 3" xfId="30644" xr:uid="{00000000-0005-0000-0000-000008330000}"/>
    <cellStyle name="20% - Accent6 4 2 4 2 3 2" xfId="30640" xr:uid="{00000000-0005-0000-0000-000009330000}"/>
    <cellStyle name="20% - Accent6 4 2 4 2 4" xfId="19637" xr:uid="{00000000-0005-0000-0000-00000A330000}"/>
    <cellStyle name="20% - Accent6 4 2 4 3" xfId="26161" xr:uid="{00000000-0005-0000-0000-00000B330000}"/>
    <cellStyle name="20% - Accent6 4 2 4 3 2" xfId="30629" xr:uid="{00000000-0005-0000-0000-00000C330000}"/>
    <cellStyle name="20% - Accent6 4 2 4 3 2 2" xfId="30627" xr:uid="{00000000-0005-0000-0000-00000D330000}"/>
    <cellStyle name="20% - Accent6 4 2 4 3 3" xfId="30624" xr:uid="{00000000-0005-0000-0000-00000E330000}"/>
    <cellStyle name="20% - Accent6 4 2 4 4" xfId="30618" xr:uid="{00000000-0005-0000-0000-00000F330000}"/>
    <cellStyle name="20% - Accent6 4 2 4 4 2" xfId="24695" xr:uid="{00000000-0005-0000-0000-000010330000}"/>
    <cellStyle name="20% - Accent6 4 2 4 5" xfId="30613" xr:uid="{00000000-0005-0000-0000-000011330000}"/>
    <cellStyle name="20% - Accent6 4 2 5" xfId="21343" xr:uid="{00000000-0005-0000-0000-000012330000}"/>
    <cellStyle name="20% - Accent6 4 2 5 2" xfId="26149" xr:uid="{00000000-0005-0000-0000-000013330000}"/>
    <cellStyle name="20% - Accent6 4 2 5 2 2" xfId="30510" xr:uid="{00000000-0005-0000-0000-000014330000}"/>
    <cellStyle name="20% - Accent6 4 2 5 2 2 2" xfId="24592" xr:uid="{00000000-0005-0000-0000-000015330000}"/>
    <cellStyle name="20% - Accent6 4 2 5 2 3" xfId="30506" xr:uid="{00000000-0005-0000-0000-000016330000}"/>
    <cellStyle name="20% - Accent6 4 2 5 3" xfId="30497" xr:uid="{00000000-0005-0000-0000-000017330000}"/>
    <cellStyle name="20% - Accent6 4 2 5 3 2" xfId="30494" xr:uid="{00000000-0005-0000-0000-000018330000}"/>
    <cellStyle name="20% - Accent6 4 2 5 4" xfId="30489" xr:uid="{00000000-0005-0000-0000-000019330000}"/>
    <cellStyle name="20% - Accent6 4 2 6" xfId="18382" xr:uid="{00000000-0005-0000-0000-00001A330000}"/>
    <cellStyle name="20% - Accent6 4 2 6 2" xfId="31033" xr:uid="{00000000-0005-0000-0000-00001B330000}"/>
    <cellStyle name="20% - Accent6 4 2 6 2 2" xfId="30458" xr:uid="{00000000-0005-0000-0000-00001C330000}"/>
    <cellStyle name="20% - Accent6 4 2 6 3" xfId="30455" xr:uid="{00000000-0005-0000-0000-00001D330000}"/>
    <cellStyle name="20% - Accent6 4 2 7" xfId="26056" xr:uid="{00000000-0005-0000-0000-00001E330000}"/>
    <cellStyle name="20% - Accent6 4 2 7 2" xfId="23475" xr:uid="{00000000-0005-0000-0000-00001F330000}"/>
    <cellStyle name="20% - Accent6 4 2 8" xfId="18381" xr:uid="{00000000-0005-0000-0000-000020330000}"/>
    <cellStyle name="20% - Accent6 4 2 9" xfId="34572" xr:uid="{00000000-0005-0000-0000-000021330000}"/>
    <cellStyle name="20% - Accent6 4 3" xfId="19133" xr:uid="{00000000-0005-0000-0000-000022330000}"/>
    <cellStyle name="20% - Accent6 4 3 2" xfId="24511" xr:uid="{00000000-0005-0000-0000-000023330000}"/>
    <cellStyle name="20% - Accent6 4 3 2 2" xfId="26390" xr:uid="{00000000-0005-0000-0000-000024330000}"/>
    <cellStyle name="20% - Accent6 4 3 2 2 2" xfId="18379" xr:uid="{00000000-0005-0000-0000-000025330000}"/>
    <cellStyle name="20% - Accent6 4 3 2 2 2 2" xfId="18069" xr:uid="{00000000-0005-0000-0000-000026330000}"/>
    <cellStyle name="20% - Accent6 4 3 2 2 2 2 2" xfId="26800" xr:uid="{00000000-0005-0000-0000-000027330000}"/>
    <cellStyle name="20% - Accent6 4 3 2 2 2 2 2 2" xfId="26569" xr:uid="{00000000-0005-0000-0000-000028330000}"/>
    <cellStyle name="20% - Accent6 4 3 2 2 2 2 3" xfId="31090" xr:uid="{00000000-0005-0000-0000-000029330000}"/>
    <cellStyle name="20% - Accent6 4 3 2 2 2 3" xfId="28894" xr:uid="{00000000-0005-0000-0000-00002A330000}"/>
    <cellStyle name="20% - Accent6 4 3 2 2 2 3 2" xfId="31023" xr:uid="{00000000-0005-0000-0000-00002B330000}"/>
    <cellStyle name="20% - Accent6 4 3 2 2 2 4" xfId="18063" xr:uid="{00000000-0005-0000-0000-00002C330000}"/>
    <cellStyle name="20% - Accent6 4 3 2 2 3" xfId="18378" xr:uid="{00000000-0005-0000-0000-00002D330000}"/>
    <cellStyle name="20% - Accent6 4 3 2 2 3 2" xfId="18377" xr:uid="{00000000-0005-0000-0000-00002E330000}"/>
    <cellStyle name="20% - Accent6 4 3 2 2 3 2 2" xfId="31002" xr:uid="{00000000-0005-0000-0000-00002F330000}"/>
    <cellStyle name="20% - Accent6 4 3 2 2 3 3" xfId="18375" xr:uid="{00000000-0005-0000-0000-000030330000}"/>
    <cellStyle name="20% - Accent6 4 3 2 2 4" xfId="18373" xr:uid="{00000000-0005-0000-0000-000031330000}"/>
    <cellStyle name="20% - Accent6 4 3 2 2 4 2" xfId="18372" xr:uid="{00000000-0005-0000-0000-000032330000}"/>
    <cellStyle name="20% - Accent6 4 3 2 2 5" xfId="33109" xr:uid="{00000000-0005-0000-0000-000033330000}"/>
    <cellStyle name="20% - Accent6 4 3 2 3" xfId="30490" xr:uid="{00000000-0005-0000-0000-000034330000}"/>
    <cellStyle name="20% - Accent6 4 3 2 3 2" xfId="13866" xr:uid="{00000000-0005-0000-0000-000035330000}"/>
    <cellStyle name="20% - Accent6 4 3 2 3 2 2" xfId="18370" xr:uid="{00000000-0005-0000-0000-000036330000}"/>
    <cellStyle name="20% - Accent6 4 3 2 3 2 2 2" xfId="27807" xr:uid="{00000000-0005-0000-0000-000037330000}"/>
    <cellStyle name="20% - Accent6 4 3 2 3 2 3" xfId="17186" xr:uid="{00000000-0005-0000-0000-000038330000}"/>
    <cellStyle name="20% - Accent6 4 3 2 3 3" xfId="13863" xr:uid="{00000000-0005-0000-0000-000039330000}"/>
    <cellStyle name="20% - Accent6 4 3 2 3 3 2" xfId="18677" xr:uid="{00000000-0005-0000-0000-00003A330000}"/>
    <cellStyle name="20% - Accent6 4 3 2 3 4" xfId="13860" xr:uid="{00000000-0005-0000-0000-00003B330000}"/>
    <cellStyle name="20% - Accent6 4 3 2 4" xfId="18366" xr:uid="{00000000-0005-0000-0000-00003C330000}"/>
    <cellStyle name="20% - Accent6 4 3 2 4 2" xfId="13858" xr:uid="{00000000-0005-0000-0000-00003D330000}"/>
    <cellStyle name="20% - Accent6 4 3 2 4 2 2" xfId="17180" xr:uid="{00000000-0005-0000-0000-00003E330000}"/>
    <cellStyle name="20% - Accent6 4 3 2 4 3" xfId="13853" xr:uid="{00000000-0005-0000-0000-00003F330000}"/>
    <cellStyle name="20% - Accent6 4 3 2 5" xfId="18364" xr:uid="{00000000-0005-0000-0000-000040330000}"/>
    <cellStyle name="20% - Accent6 4 3 2 5 2" xfId="13851" xr:uid="{00000000-0005-0000-0000-000041330000}"/>
    <cellStyle name="20% - Accent6 4 3 2 6" xfId="18356" xr:uid="{00000000-0005-0000-0000-000042330000}"/>
    <cellStyle name="20% - Accent6 4 3 3" xfId="25732" xr:uid="{00000000-0005-0000-0000-000043330000}"/>
    <cellStyle name="20% - Accent6 4 3 3 2" xfId="24197" xr:uid="{00000000-0005-0000-0000-000044330000}"/>
    <cellStyle name="20% - Accent6 4 3 3 2 2" xfId="26136" xr:uid="{00000000-0005-0000-0000-000045330000}"/>
    <cellStyle name="20% - Accent6 4 3 3 2 2 2" xfId="30259" xr:uid="{00000000-0005-0000-0000-000046330000}"/>
    <cellStyle name="20% - Accent6 4 3 3 2 2 2 2" xfId="11350" xr:uid="{00000000-0005-0000-0000-000047330000}"/>
    <cellStyle name="20% - Accent6 4 3 3 2 2 3" xfId="30255" xr:uid="{00000000-0005-0000-0000-000048330000}"/>
    <cellStyle name="20% - Accent6 4 3 3 2 3" xfId="30248" xr:uid="{00000000-0005-0000-0000-000049330000}"/>
    <cellStyle name="20% - Accent6 4 3 3 2 3 2" xfId="17573" xr:uid="{00000000-0005-0000-0000-00004A330000}"/>
    <cellStyle name="20% - Accent6 4 3 3 2 4" xfId="33151" xr:uid="{00000000-0005-0000-0000-00004B330000}"/>
    <cellStyle name="20% - Accent6 4 3 3 3" xfId="23650" xr:uid="{00000000-0005-0000-0000-00004C330000}"/>
    <cellStyle name="20% - Accent6 4 3 3 3 2" xfId="13849" xr:uid="{00000000-0005-0000-0000-00004D330000}"/>
    <cellStyle name="20% - Accent6 4 3 3 3 2 2" xfId="30239" xr:uid="{00000000-0005-0000-0000-00004E330000}"/>
    <cellStyle name="20% - Accent6 4 3 3 3 3" xfId="13845" xr:uid="{00000000-0005-0000-0000-00004F330000}"/>
    <cellStyle name="20% - Accent6 4 3 3 4" xfId="30230" xr:uid="{00000000-0005-0000-0000-000050330000}"/>
    <cellStyle name="20% - Accent6 4 3 3 4 2" xfId="13842" xr:uid="{00000000-0005-0000-0000-000051330000}"/>
    <cellStyle name="20% - Accent6 4 3 3 5" xfId="28624" xr:uid="{00000000-0005-0000-0000-000052330000}"/>
    <cellStyle name="20% - Accent6 4 3 4" xfId="25730" xr:uid="{00000000-0005-0000-0000-000053330000}"/>
    <cellStyle name="20% - Accent6 4 3 4 2" xfId="30098" xr:uid="{00000000-0005-0000-0000-000054330000}"/>
    <cellStyle name="20% - Accent6 4 3 4 2 2" xfId="30593" xr:uid="{00000000-0005-0000-0000-000055330000}"/>
    <cellStyle name="20% - Accent6 4 3 4 2 2 2" xfId="30095" xr:uid="{00000000-0005-0000-0000-000056330000}"/>
    <cellStyle name="20% - Accent6 4 3 4 2 3" xfId="30771" xr:uid="{00000000-0005-0000-0000-000057330000}"/>
    <cellStyle name="20% - Accent6 4 3 4 3" xfId="30088" xr:uid="{00000000-0005-0000-0000-000058330000}"/>
    <cellStyle name="20% - Accent6 4 3 4 3 2" xfId="13839" xr:uid="{00000000-0005-0000-0000-000059330000}"/>
    <cellStyle name="20% - Accent6 4 3 4 4" xfId="30082" xr:uid="{00000000-0005-0000-0000-00005A330000}"/>
    <cellStyle name="20% - Accent6 4 3 5" xfId="18349" xr:uid="{00000000-0005-0000-0000-00005B330000}"/>
    <cellStyle name="20% - Accent6 4 3 5 2" xfId="29998" xr:uid="{00000000-0005-0000-0000-00005C330000}"/>
    <cellStyle name="20% - Accent6 4 3 5 2 2" xfId="30577" xr:uid="{00000000-0005-0000-0000-00005D330000}"/>
    <cellStyle name="20% - Accent6 4 3 5 3" xfId="29984" xr:uid="{00000000-0005-0000-0000-00005E330000}"/>
    <cellStyle name="20% - Accent6 4 3 6" xfId="18344" xr:uid="{00000000-0005-0000-0000-00005F330000}"/>
    <cellStyle name="20% - Accent6 4 3 6 2" xfId="29953" xr:uid="{00000000-0005-0000-0000-000060330000}"/>
    <cellStyle name="20% - Accent6 4 3 7" xfId="18343" xr:uid="{00000000-0005-0000-0000-000061330000}"/>
    <cellStyle name="20% - Accent6 4 3 8" xfId="34793" xr:uid="{00000000-0005-0000-0000-000062330000}"/>
    <cellStyle name="20% - Accent6 4 4" xfId="15781" xr:uid="{00000000-0005-0000-0000-000063330000}"/>
    <cellStyle name="20% - Accent6 4 4 2" xfId="18340" xr:uid="{00000000-0005-0000-0000-000064330000}"/>
    <cellStyle name="20% - Accent6 4 4 2 2" xfId="18337" xr:uid="{00000000-0005-0000-0000-000065330000}"/>
    <cellStyle name="20% - Accent6 4 4 2 2 2" xfId="23294" xr:uid="{00000000-0005-0000-0000-000066330000}"/>
    <cellStyle name="20% - Accent6 4 4 2 2 2 2" xfId="18336" xr:uid="{00000000-0005-0000-0000-000067330000}"/>
    <cellStyle name="20% - Accent6 4 4 2 2 2 2 2" xfId="30340" xr:uid="{00000000-0005-0000-0000-000068330000}"/>
    <cellStyle name="20% - Accent6 4 4 2 2 2 3" xfId="18332" xr:uid="{00000000-0005-0000-0000-000069330000}"/>
    <cellStyle name="20% - Accent6 4 4 2 2 3" xfId="18330" xr:uid="{00000000-0005-0000-0000-00006A330000}"/>
    <cellStyle name="20% - Accent6 4 4 2 2 3 2" xfId="18327" xr:uid="{00000000-0005-0000-0000-00006B330000}"/>
    <cellStyle name="20% - Accent6 4 4 2 2 4" xfId="22843" xr:uid="{00000000-0005-0000-0000-00006C330000}"/>
    <cellStyle name="20% - Accent6 4 4 2 3" xfId="18325" xr:uid="{00000000-0005-0000-0000-00006D330000}"/>
    <cellStyle name="20% - Accent6 4 4 2 3 2" xfId="13823" xr:uid="{00000000-0005-0000-0000-00006E330000}"/>
    <cellStyle name="20% - Accent6 4 4 2 3 2 2" xfId="16390" xr:uid="{00000000-0005-0000-0000-00006F330000}"/>
    <cellStyle name="20% - Accent6 4 4 2 3 3" xfId="13821" xr:uid="{00000000-0005-0000-0000-000070330000}"/>
    <cellStyle name="20% - Accent6 4 4 2 4" xfId="18316" xr:uid="{00000000-0005-0000-0000-000071330000}"/>
    <cellStyle name="20% - Accent6 4 4 2 4 2" xfId="13819" xr:uid="{00000000-0005-0000-0000-000072330000}"/>
    <cellStyle name="20% - Accent6 4 4 2 5" xfId="18312" xr:uid="{00000000-0005-0000-0000-000073330000}"/>
    <cellStyle name="20% - Accent6 4 4 3" xfId="25724" xr:uid="{00000000-0005-0000-0000-000074330000}"/>
    <cellStyle name="20% - Accent6 4 4 3 2" xfId="30070" xr:uid="{00000000-0005-0000-0000-000075330000}"/>
    <cellStyle name="20% - Accent6 4 4 3 2 2" xfId="29758" xr:uid="{00000000-0005-0000-0000-000076330000}"/>
    <cellStyle name="20% - Accent6 4 4 3 2 2 2" xfId="25049" xr:uid="{00000000-0005-0000-0000-000077330000}"/>
    <cellStyle name="20% - Accent6 4 4 3 2 3" xfId="29749" xr:uid="{00000000-0005-0000-0000-000078330000}"/>
    <cellStyle name="20% - Accent6 4 4 3 3" xfId="30058" xr:uid="{00000000-0005-0000-0000-000079330000}"/>
    <cellStyle name="20% - Accent6 4 4 3 3 2" xfId="13817" xr:uid="{00000000-0005-0000-0000-00007A330000}"/>
    <cellStyle name="20% - Accent6 4 4 3 4" xfId="29740" xr:uid="{00000000-0005-0000-0000-00007B330000}"/>
    <cellStyle name="20% - Accent6 4 4 4" xfId="18307" xr:uid="{00000000-0005-0000-0000-00007C330000}"/>
    <cellStyle name="20% - Accent6 4 4 4 2" xfId="30045" xr:uid="{00000000-0005-0000-0000-00007D330000}"/>
    <cellStyle name="20% - Accent6 4 4 4 2 2" xfId="30535" xr:uid="{00000000-0005-0000-0000-00007E330000}"/>
    <cellStyle name="20% - Accent6 4 4 4 3" xfId="29648" xr:uid="{00000000-0005-0000-0000-00007F330000}"/>
    <cellStyle name="20% - Accent6 4 4 5" xfId="18305" xr:uid="{00000000-0005-0000-0000-000080330000}"/>
    <cellStyle name="20% - Accent6 4 4 5 2" xfId="32169" xr:uid="{00000000-0005-0000-0000-000081330000}"/>
    <cellStyle name="20% - Accent6 4 4 6" xfId="13168" xr:uid="{00000000-0005-0000-0000-000082330000}"/>
    <cellStyle name="20% - Accent6 4 4 7" xfId="34994" xr:uid="{00000000-0005-0000-0000-000083330000}"/>
    <cellStyle name="20% - Accent6 4 5" xfId="33850" xr:uid="{00000000-0005-0000-0000-000084330000}"/>
    <cellStyle name="20% - Accent6 4 5 2" xfId="31144" xr:uid="{00000000-0005-0000-0000-000085330000}"/>
    <cellStyle name="20% - Accent6 4 5 2 2" xfId="18304" xr:uid="{00000000-0005-0000-0000-000086330000}"/>
    <cellStyle name="20% - Accent6 4 5 2 2 2" xfId="27488" xr:uid="{00000000-0005-0000-0000-000087330000}"/>
    <cellStyle name="20% - Accent6 4 5 2 2 2 2" xfId="32591" xr:uid="{00000000-0005-0000-0000-000088330000}"/>
    <cellStyle name="20% - Accent6 4 5 2 2 3" xfId="31531" xr:uid="{00000000-0005-0000-0000-000089330000}"/>
    <cellStyle name="20% - Accent6 4 5 2 3" xfId="24370" xr:uid="{00000000-0005-0000-0000-00008A330000}"/>
    <cellStyle name="20% - Accent6 4 5 2 3 2" xfId="13808" xr:uid="{00000000-0005-0000-0000-00008B330000}"/>
    <cellStyle name="20% - Accent6 4 5 2 4" xfId="18301" xr:uid="{00000000-0005-0000-0000-00008C330000}"/>
    <cellStyle name="20% - Accent6 4 5 3" xfId="33079" xr:uid="{00000000-0005-0000-0000-00008D330000}"/>
    <cellStyle name="20% - Accent6 4 5 3 2" xfId="30022" xr:uid="{00000000-0005-0000-0000-00008E330000}"/>
    <cellStyle name="20% - Accent6 4 5 3 2 2" xfId="29482" xr:uid="{00000000-0005-0000-0000-00008F330000}"/>
    <cellStyle name="20% - Accent6 4 5 3 3" xfId="29472" xr:uid="{00000000-0005-0000-0000-000090330000}"/>
    <cellStyle name="20% - Accent6 4 5 4" xfId="32748" xr:uid="{00000000-0005-0000-0000-000091330000}"/>
    <cellStyle name="20% - Accent6 4 5 4 2" xfId="29416" xr:uid="{00000000-0005-0000-0000-000092330000}"/>
    <cellStyle name="20% - Accent6 4 5 5" xfId="32396" xr:uid="{00000000-0005-0000-0000-000093330000}"/>
    <cellStyle name="20% - Accent6 4 5 6" xfId="35199" xr:uid="{00000000-0005-0000-0000-000094330000}"/>
    <cellStyle name="20% - Accent6 4 6" xfId="30797" xr:uid="{00000000-0005-0000-0000-000095330000}"/>
    <cellStyle name="20% - Accent6 4 6 2" xfId="30788" xr:uid="{00000000-0005-0000-0000-000096330000}"/>
    <cellStyle name="20% - Accent6 4 6 2 2" xfId="14245" xr:uid="{00000000-0005-0000-0000-000097330000}"/>
    <cellStyle name="20% - Accent6 4 6 2 2 2" xfId="24909" xr:uid="{00000000-0005-0000-0000-000098330000}"/>
    <cellStyle name="20% - Accent6 4 6 2 3" xfId="18295" xr:uid="{00000000-0005-0000-0000-000099330000}"/>
    <cellStyle name="20% - Accent6 4 6 3" xfId="9196" xr:uid="{00000000-0005-0000-0000-00009A330000}"/>
    <cellStyle name="20% - Accent6 4 6 3 2" xfId="23107" xr:uid="{00000000-0005-0000-0000-00009B330000}"/>
    <cellStyle name="20% - Accent6 4 6 4" xfId="10575" xr:uid="{00000000-0005-0000-0000-00009C330000}"/>
    <cellStyle name="20% - Accent6 4 6 5" xfId="35428" xr:uid="{00000000-0005-0000-0000-00009D330000}"/>
    <cellStyle name="20% - Accent6 4 7" xfId="32254" xr:uid="{00000000-0005-0000-0000-00009E330000}"/>
    <cellStyle name="20% - Accent6 4 7 2" xfId="26172" xr:uid="{00000000-0005-0000-0000-00009F330000}"/>
    <cellStyle name="20% - Accent6 4 7 2 2" xfId="23097" xr:uid="{00000000-0005-0000-0000-0000A0330000}"/>
    <cellStyle name="20% - Accent6 4 7 3" xfId="5432" xr:uid="{00000000-0005-0000-0000-0000A1330000}"/>
    <cellStyle name="20% - Accent6 4 7 4" xfId="36300" xr:uid="{00000000-0005-0000-0000-0000A2330000}"/>
    <cellStyle name="20% - Accent6 4 8" xfId="32895" xr:uid="{00000000-0005-0000-0000-0000A3330000}"/>
    <cellStyle name="20% - Accent6 4 8 2" xfId="27215" xr:uid="{00000000-0005-0000-0000-0000A4330000}"/>
    <cellStyle name="20% - Accent6 4 8 3" xfId="36586" xr:uid="{00000000-0005-0000-0000-0000A5330000}"/>
    <cellStyle name="20% - Accent6 4 9" xfId="18286" xr:uid="{00000000-0005-0000-0000-0000A6330000}"/>
    <cellStyle name="20% - Accent6 4 9 2" xfId="37471" xr:uid="{00000000-0005-0000-0000-0000A7330000}"/>
    <cellStyle name="20% - Accent6 40" xfId="36106" xr:uid="{00000000-0005-0000-0000-0000A8330000}"/>
    <cellStyle name="20% - Accent6 40 2" xfId="37275" xr:uid="{00000000-0005-0000-0000-0000A9330000}"/>
    <cellStyle name="20% - Accent6 40 3" xfId="38173" xr:uid="{00000000-0005-0000-0000-0000AA330000}"/>
    <cellStyle name="20% - Accent6 41" xfId="36126" xr:uid="{00000000-0005-0000-0000-0000AB330000}"/>
    <cellStyle name="20% - Accent6 41 2" xfId="37295" xr:uid="{00000000-0005-0000-0000-0000AC330000}"/>
    <cellStyle name="20% - Accent6 41 3" xfId="38193" xr:uid="{00000000-0005-0000-0000-0000AD330000}"/>
    <cellStyle name="20% - Accent6 42" xfId="36146" xr:uid="{00000000-0005-0000-0000-0000AE330000}"/>
    <cellStyle name="20% - Accent6 42 2" xfId="37315" xr:uid="{00000000-0005-0000-0000-0000AF330000}"/>
    <cellStyle name="20% - Accent6 42 3" xfId="38213" xr:uid="{00000000-0005-0000-0000-0000B0330000}"/>
    <cellStyle name="20% - Accent6 43" xfId="36166" xr:uid="{00000000-0005-0000-0000-0000B1330000}"/>
    <cellStyle name="20% - Accent6 43 2" xfId="37335" xr:uid="{00000000-0005-0000-0000-0000B2330000}"/>
    <cellStyle name="20% - Accent6 43 3" xfId="38233" xr:uid="{00000000-0005-0000-0000-0000B3330000}"/>
    <cellStyle name="20% - Accent6 44" xfId="36186" xr:uid="{00000000-0005-0000-0000-0000B4330000}"/>
    <cellStyle name="20% - Accent6 44 2" xfId="37355" xr:uid="{00000000-0005-0000-0000-0000B5330000}"/>
    <cellStyle name="20% - Accent6 44 3" xfId="38253" xr:uid="{00000000-0005-0000-0000-0000B6330000}"/>
    <cellStyle name="20% - Accent6 45" xfId="36206" xr:uid="{00000000-0005-0000-0000-0000B7330000}"/>
    <cellStyle name="20% - Accent6 45 2" xfId="37375" xr:uid="{00000000-0005-0000-0000-0000B8330000}"/>
    <cellStyle name="20% - Accent6 45 3" xfId="38273" xr:uid="{00000000-0005-0000-0000-0000B9330000}"/>
    <cellStyle name="20% - Accent6 46" xfId="36226" xr:uid="{00000000-0005-0000-0000-0000BA330000}"/>
    <cellStyle name="20% - Accent6 46 2" xfId="37393" xr:uid="{00000000-0005-0000-0000-0000BB330000}"/>
    <cellStyle name="20% - Accent6 46 3" xfId="38293" xr:uid="{00000000-0005-0000-0000-0000BC330000}"/>
    <cellStyle name="20% - Accent6 47" xfId="36527" xr:uid="{00000000-0005-0000-0000-0000BD330000}"/>
    <cellStyle name="20% - Accent6 48" xfId="37412" xr:uid="{00000000-0005-0000-0000-0000BE330000}"/>
    <cellStyle name="20% - Accent6 5" xfId="274" xr:uid="{00000000-0005-0000-0000-0000BF330000}"/>
    <cellStyle name="20% - Accent6 5 10" xfId="18285" xr:uid="{00000000-0005-0000-0000-0000C0330000}"/>
    <cellStyle name="20% - Accent6 5 2" xfId="24323" xr:uid="{00000000-0005-0000-0000-0000C1330000}"/>
    <cellStyle name="20% - Accent6 5 2 2" xfId="24487" xr:uid="{00000000-0005-0000-0000-0000C2330000}"/>
    <cellStyle name="20% - Accent6 5 2 2 2" xfId="18282" xr:uid="{00000000-0005-0000-0000-0000C3330000}"/>
    <cellStyle name="20% - Accent6 5 2 2 2 2" xfId="18281" xr:uid="{00000000-0005-0000-0000-0000C4330000}"/>
    <cellStyle name="20% - Accent6 5 2 2 2 2 2" xfId="18280" xr:uid="{00000000-0005-0000-0000-0000C5330000}"/>
    <cellStyle name="20% - Accent6 5 2 2 2 2 2 2" xfId="34081" xr:uid="{00000000-0005-0000-0000-0000C6330000}"/>
    <cellStyle name="20% - Accent6 5 2 2 2 2 2 2 2" xfId="18278" xr:uid="{00000000-0005-0000-0000-0000C7330000}"/>
    <cellStyle name="20% - Accent6 5 2 2 2 2 2 3" xfId="33688" xr:uid="{00000000-0005-0000-0000-0000C8330000}"/>
    <cellStyle name="20% - Accent6 5 2 2 2 2 3" xfId="32377" xr:uid="{00000000-0005-0000-0000-0000C9330000}"/>
    <cellStyle name="20% - Accent6 5 2 2 2 2 3 2" xfId="13282" xr:uid="{00000000-0005-0000-0000-0000CA330000}"/>
    <cellStyle name="20% - Accent6 5 2 2 2 2 4" xfId="18277" xr:uid="{00000000-0005-0000-0000-0000CB330000}"/>
    <cellStyle name="20% - Accent6 5 2 2 2 3" xfId="18275" xr:uid="{00000000-0005-0000-0000-0000CC330000}"/>
    <cellStyle name="20% - Accent6 5 2 2 2 3 2" xfId="18274" xr:uid="{00000000-0005-0000-0000-0000CD330000}"/>
    <cellStyle name="20% - Accent6 5 2 2 2 3 2 2" xfId="27826" xr:uid="{00000000-0005-0000-0000-0000CE330000}"/>
    <cellStyle name="20% - Accent6 5 2 2 2 3 3" xfId="18271" xr:uid="{00000000-0005-0000-0000-0000CF330000}"/>
    <cellStyle name="20% - Accent6 5 2 2 2 4" xfId="18267" xr:uid="{00000000-0005-0000-0000-0000D0330000}"/>
    <cellStyle name="20% - Accent6 5 2 2 2 4 2" xfId="27119" xr:uid="{00000000-0005-0000-0000-0000D1330000}"/>
    <cellStyle name="20% - Accent6 5 2 2 2 5" xfId="26840" xr:uid="{00000000-0005-0000-0000-0000D2330000}"/>
    <cellStyle name="20% - Accent6 5 2 2 3" xfId="5681" xr:uid="{00000000-0005-0000-0000-0000D3330000}"/>
    <cellStyle name="20% - Accent6 5 2 2 3 2" xfId="5679" xr:uid="{00000000-0005-0000-0000-0000D4330000}"/>
    <cellStyle name="20% - Accent6 5 2 2 3 2 2" xfId="18263" xr:uid="{00000000-0005-0000-0000-0000D5330000}"/>
    <cellStyle name="20% - Accent6 5 2 2 3 2 2 2" xfId="18260" xr:uid="{00000000-0005-0000-0000-0000D6330000}"/>
    <cellStyle name="20% - Accent6 5 2 2 3 2 3" xfId="23742" xr:uid="{00000000-0005-0000-0000-0000D7330000}"/>
    <cellStyle name="20% - Accent6 5 2 2 3 3" xfId="18255" xr:uid="{00000000-0005-0000-0000-0000D8330000}"/>
    <cellStyle name="20% - Accent6 5 2 2 3 3 2" xfId="18641" xr:uid="{00000000-0005-0000-0000-0000D9330000}"/>
    <cellStyle name="20% - Accent6 5 2 2 3 4" xfId="18250" xr:uid="{00000000-0005-0000-0000-0000DA330000}"/>
    <cellStyle name="20% - Accent6 5 2 2 4" xfId="18245" xr:uid="{00000000-0005-0000-0000-0000DB330000}"/>
    <cellStyle name="20% - Accent6 5 2 2 4 2" xfId="18243" xr:uid="{00000000-0005-0000-0000-0000DC330000}"/>
    <cellStyle name="20% - Accent6 5 2 2 4 2 2" xfId="22076" xr:uid="{00000000-0005-0000-0000-0000DD330000}"/>
    <cellStyle name="20% - Accent6 5 2 2 4 3" xfId="18239" xr:uid="{00000000-0005-0000-0000-0000DE330000}"/>
    <cellStyle name="20% - Accent6 5 2 2 5" xfId="18237" xr:uid="{00000000-0005-0000-0000-0000DF330000}"/>
    <cellStyle name="20% - Accent6 5 2 2 5 2" xfId="18233" xr:uid="{00000000-0005-0000-0000-0000E0330000}"/>
    <cellStyle name="20% - Accent6 5 2 2 6" xfId="18228" xr:uid="{00000000-0005-0000-0000-0000E1330000}"/>
    <cellStyle name="20% - Accent6 5 2 3" xfId="25719" xr:uid="{00000000-0005-0000-0000-0000E2330000}"/>
    <cellStyle name="20% - Accent6 5 2 3 2" xfId="24118" xr:uid="{00000000-0005-0000-0000-0000E3330000}"/>
    <cellStyle name="20% - Accent6 5 2 3 2 2" xfId="25987" xr:uid="{00000000-0005-0000-0000-0000E4330000}"/>
    <cellStyle name="20% - Accent6 5 2 3 2 2 2" xfId="29103" xr:uid="{00000000-0005-0000-0000-0000E5330000}"/>
    <cellStyle name="20% - Accent6 5 2 3 2 2 2 2" xfId="26887" xr:uid="{00000000-0005-0000-0000-0000E6330000}"/>
    <cellStyle name="20% - Accent6 5 2 3 2 2 3" xfId="29097" xr:uid="{00000000-0005-0000-0000-0000E7330000}"/>
    <cellStyle name="20% - Accent6 5 2 3 2 3" xfId="29093" xr:uid="{00000000-0005-0000-0000-0000E8330000}"/>
    <cellStyle name="20% - Accent6 5 2 3 2 3 2" xfId="29089" xr:uid="{00000000-0005-0000-0000-0000E9330000}"/>
    <cellStyle name="20% - Accent6 5 2 3 2 4" xfId="29086" xr:uid="{00000000-0005-0000-0000-0000EA330000}"/>
    <cellStyle name="20% - Accent6 5 2 3 3" xfId="30777" xr:uid="{00000000-0005-0000-0000-0000EB330000}"/>
    <cellStyle name="20% - Accent6 5 2 3 3 2" xfId="29075" xr:uid="{00000000-0005-0000-0000-0000EC330000}"/>
    <cellStyle name="20% - Accent6 5 2 3 3 2 2" xfId="24292" xr:uid="{00000000-0005-0000-0000-0000ED330000}"/>
    <cellStyle name="20% - Accent6 5 2 3 3 3" xfId="11131" xr:uid="{00000000-0005-0000-0000-0000EE330000}"/>
    <cellStyle name="20% - Accent6 5 2 3 4" xfId="31025" xr:uid="{00000000-0005-0000-0000-0000EF330000}"/>
    <cellStyle name="20% - Accent6 5 2 3 4 2" xfId="26051" xr:uid="{00000000-0005-0000-0000-0000F0330000}"/>
    <cellStyle name="20% - Accent6 5 2 3 5" xfId="29048" xr:uid="{00000000-0005-0000-0000-0000F1330000}"/>
    <cellStyle name="20% - Accent6 5 2 4" xfId="25713" xr:uid="{00000000-0005-0000-0000-0000F2330000}"/>
    <cellStyle name="20% - Accent6 5 2 4 2" xfId="28972" xr:uid="{00000000-0005-0000-0000-0000F3330000}"/>
    <cellStyle name="20% - Accent6 5 2 4 2 2" xfId="17981" xr:uid="{00000000-0005-0000-0000-0000F4330000}"/>
    <cellStyle name="20% - Accent6 5 2 4 2 2 2" xfId="20558" xr:uid="{00000000-0005-0000-0000-0000F5330000}"/>
    <cellStyle name="20% - Accent6 5 2 4 2 3" xfId="28962" xr:uid="{00000000-0005-0000-0000-0000F6330000}"/>
    <cellStyle name="20% - Accent6 5 2 4 3" xfId="28956" xr:uid="{00000000-0005-0000-0000-0000F7330000}"/>
    <cellStyle name="20% - Accent6 5 2 4 3 2" xfId="28942" xr:uid="{00000000-0005-0000-0000-0000F8330000}"/>
    <cellStyle name="20% - Accent6 5 2 4 4" xfId="28934" xr:uid="{00000000-0005-0000-0000-0000F9330000}"/>
    <cellStyle name="20% - Accent6 5 2 5" xfId="18224" xr:uid="{00000000-0005-0000-0000-0000FA330000}"/>
    <cellStyle name="20% - Accent6 5 2 5 2" xfId="28891" xr:uid="{00000000-0005-0000-0000-0000FB330000}"/>
    <cellStyle name="20% - Accent6 5 2 5 2 2" xfId="29431" xr:uid="{00000000-0005-0000-0000-0000FC330000}"/>
    <cellStyle name="20% - Accent6 5 2 5 3" xfId="28885" xr:uid="{00000000-0005-0000-0000-0000FD330000}"/>
    <cellStyle name="20% - Accent6 5 2 6" xfId="18222" xr:uid="{00000000-0005-0000-0000-0000FE330000}"/>
    <cellStyle name="20% - Accent6 5 2 6 2" xfId="28859" xr:uid="{00000000-0005-0000-0000-0000FF330000}"/>
    <cellStyle name="20% - Accent6 5 2 7" xfId="18220" xr:uid="{00000000-0005-0000-0000-000000340000}"/>
    <cellStyle name="20% - Accent6 5 2 8" xfId="34811" xr:uid="{00000000-0005-0000-0000-000001340000}"/>
    <cellStyle name="20% - Accent6 5 3" xfId="18217" xr:uid="{00000000-0005-0000-0000-000002340000}"/>
    <cellStyle name="20% - Accent6 5 3 2" xfId="18213" xr:uid="{00000000-0005-0000-0000-000003340000}"/>
    <cellStyle name="20% - Accent6 5 3 2 2" xfId="19330" xr:uid="{00000000-0005-0000-0000-000004340000}"/>
    <cellStyle name="20% - Accent6 5 3 2 2 2" xfId="24303" xr:uid="{00000000-0005-0000-0000-000005340000}"/>
    <cellStyle name="20% - Accent6 5 3 2 2 2 2" xfId="18210" xr:uid="{00000000-0005-0000-0000-000006340000}"/>
    <cellStyle name="20% - Accent6 5 3 2 2 2 2 2" xfId="29183" xr:uid="{00000000-0005-0000-0000-000007340000}"/>
    <cellStyle name="20% - Accent6 5 3 2 2 2 3" xfId="27715" xr:uid="{00000000-0005-0000-0000-000008340000}"/>
    <cellStyle name="20% - Accent6 5 3 2 2 3" xfId="24299" xr:uid="{00000000-0005-0000-0000-000009340000}"/>
    <cellStyle name="20% - Accent6 5 3 2 2 3 2" xfId="18206" xr:uid="{00000000-0005-0000-0000-00000A340000}"/>
    <cellStyle name="20% - Accent6 5 3 2 2 4" xfId="18201" xr:uid="{00000000-0005-0000-0000-00000B340000}"/>
    <cellStyle name="20% - Accent6 5 3 2 3" xfId="5672" xr:uid="{00000000-0005-0000-0000-00000C340000}"/>
    <cellStyle name="20% - Accent6 5 3 2 3 2" xfId="13783" xr:uid="{00000000-0005-0000-0000-00000D340000}"/>
    <cellStyle name="20% - Accent6 5 3 2 3 2 2" xfId="14984" xr:uid="{00000000-0005-0000-0000-00000E340000}"/>
    <cellStyle name="20% - Accent6 5 3 2 3 3" xfId="13778" xr:uid="{00000000-0005-0000-0000-00000F340000}"/>
    <cellStyle name="20% - Accent6 5 3 2 4" xfId="18198" xr:uid="{00000000-0005-0000-0000-000010340000}"/>
    <cellStyle name="20% - Accent6 5 3 2 4 2" xfId="13776" xr:uid="{00000000-0005-0000-0000-000011340000}"/>
    <cellStyle name="20% - Accent6 5 3 2 5" xfId="18191" xr:uid="{00000000-0005-0000-0000-000012340000}"/>
    <cellStyle name="20% - Accent6 5 3 3" xfId="25708" xr:uid="{00000000-0005-0000-0000-000013340000}"/>
    <cellStyle name="20% - Accent6 5 3 3 2" xfId="23185" xr:uid="{00000000-0005-0000-0000-000014340000}"/>
    <cellStyle name="20% - Accent6 5 3 3 2 2" xfId="28743" xr:uid="{00000000-0005-0000-0000-000015340000}"/>
    <cellStyle name="20% - Accent6 5 3 3 2 2 2" xfId="28740" xr:uid="{00000000-0005-0000-0000-000016340000}"/>
    <cellStyle name="20% - Accent6 5 3 3 2 3" xfId="28734" xr:uid="{00000000-0005-0000-0000-000017340000}"/>
    <cellStyle name="20% - Accent6 5 3 3 3" xfId="25251" xr:uid="{00000000-0005-0000-0000-000018340000}"/>
    <cellStyle name="20% - Accent6 5 3 3 3 2" xfId="28715" xr:uid="{00000000-0005-0000-0000-000019340000}"/>
    <cellStyle name="20% - Accent6 5 3 3 4" xfId="28490" xr:uid="{00000000-0005-0000-0000-00001A340000}"/>
    <cellStyle name="20% - Accent6 5 3 4" xfId="18185" xr:uid="{00000000-0005-0000-0000-00001B340000}"/>
    <cellStyle name="20% - Accent6 5 3 4 2" xfId="25230" xr:uid="{00000000-0005-0000-0000-00001C340000}"/>
    <cellStyle name="20% - Accent6 5 3 4 2 2" xfId="23660" xr:uid="{00000000-0005-0000-0000-00001D340000}"/>
    <cellStyle name="20% - Accent6 5 3 4 3" xfId="28481" xr:uid="{00000000-0005-0000-0000-00001E340000}"/>
    <cellStyle name="20% - Accent6 5 3 5" xfId="18182" xr:uid="{00000000-0005-0000-0000-00001F340000}"/>
    <cellStyle name="20% - Accent6 5 3 5 2" xfId="32121" xr:uid="{00000000-0005-0000-0000-000020340000}"/>
    <cellStyle name="20% - Accent6 5 3 6" xfId="18180" xr:uid="{00000000-0005-0000-0000-000021340000}"/>
    <cellStyle name="20% - Accent6 5 3 7" xfId="35013" xr:uid="{00000000-0005-0000-0000-000022340000}"/>
    <cellStyle name="20% - Accent6 5 4" xfId="18178" xr:uid="{00000000-0005-0000-0000-000023340000}"/>
    <cellStyle name="20% - Accent6 5 4 2" xfId="23648" xr:uid="{00000000-0005-0000-0000-000024340000}"/>
    <cellStyle name="20% - Accent6 5 4 2 2" xfId="11640" xr:uid="{00000000-0005-0000-0000-000025340000}"/>
    <cellStyle name="20% - Accent6 5 4 2 2 2" xfId="24241" xr:uid="{00000000-0005-0000-0000-000026340000}"/>
    <cellStyle name="20% - Accent6 5 4 2 2 2 2" xfId="18175" xr:uid="{00000000-0005-0000-0000-000027340000}"/>
    <cellStyle name="20% - Accent6 5 4 2 2 3" xfId="21115" xr:uid="{00000000-0005-0000-0000-000028340000}"/>
    <cellStyle name="20% - Accent6 5 4 2 3" xfId="18172" xr:uid="{00000000-0005-0000-0000-000029340000}"/>
    <cellStyle name="20% - Accent6 5 4 2 3 2" xfId="13764" xr:uid="{00000000-0005-0000-0000-00002A340000}"/>
    <cellStyle name="20% - Accent6 5 4 2 4" xfId="15198" xr:uid="{00000000-0005-0000-0000-00002B340000}"/>
    <cellStyle name="20% - Accent6 5 4 3" xfId="18163" xr:uid="{00000000-0005-0000-0000-00002C340000}"/>
    <cellStyle name="20% - Accent6 5 4 3 2" xfId="13376" xr:uid="{00000000-0005-0000-0000-00002D340000}"/>
    <cellStyle name="20% - Accent6 5 4 3 2 2" xfId="28578" xr:uid="{00000000-0005-0000-0000-00002E340000}"/>
    <cellStyle name="20% - Accent6 5 4 3 3" xfId="7891" xr:uid="{00000000-0005-0000-0000-00002F340000}"/>
    <cellStyle name="20% - Accent6 5 4 4" xfId="18162" xr:uid="{00000000-0005-0000-0000-000030340000}"/>
    <cellStyle name="20% - Accent6 5 4 4 2" xfId="8003" xr:uid="{00000000-0005-0000-0000-000031340000}"/>
    <cellStyle name="20% - Accent6 5 4 5" xfId="18160" xr:uid="{00000000-0005-0000-0000-000032340000}"/>
    <cellStyle name="20% - Accent6 5 4 6" xfId="35219" xr:uid="{00000000-0005-0000-0000-000033340000}"/>
    <cellStyle name="20% - Accent6 5 5" xfId="33545" xr:uid="{00000000-0005-0000-0000-000034340000}"/>
    <cellStyle name="20% - Accent6 5 5 2" xfId="32998" xr:uid="{00000000-0005-0000-0000-000035340000}"/>
    <cellStyle name="20% - Accent6 5 5 2 2" xfId="18158" xr:uid="{00000000-0005-0000-0000-000036340000}"/>
    <cellStyle name="20% - Accent6 5 5 2 2 2" xfId="30393" xr:uid="{00000000-0005-0000-0000-000037340000}"/>
    <cellStyle name="20% - Accent6 5 5 2 3" xfId="21905" xr:uid="{00000000-0005-0000-0000-000038340000}"/>
    <cellStyle name="20% - Accent6 5 5 3" xfId="29377" xr:uid="{00000000-0005-0000-0000-000039340000}"/>
    <cellStyle name="20% - Accent6 5 5 3 2" xfId="29364" xr:uid="{00000000-0005-0000-0000-00003A340000}"/>
    <cellStyle name="20% - Accent6 5 5 4" xfId="31258" xr:uid="{00000000-0005-0000-0000-00003B340000}"/>
    <cellStyle name="20% - Accent6 5 5 5" xfId="35448" xr:uid="{00000000-0005-0000-0000-00003C340000}"/>
    <cellStyle name="20% - Accent6 5 6" xfId="24790" xr:uid="{00000000-0005-0000-0000-00003D340000}"/>
    <cellStyle name="20% - Accent6 5 6 2" xfId="32331" xr:uid="{00000000-0005-0000-0000-00003E340000}"/>
    <cellStyle name="20% - Accent6 5 6 2 2" xfId="18151" xr:uid="{00000000-0005-0000-0000-00003F340000}"/>
    <cellStyle name="20% - Accent6 5 6 3" xfId="5429" xr:uid="{00000000-0005-0000-0000-000040340000}"/>
    <cellStyle name="20% - Accent6 5 6 4" xfId="36320" xr:uid="{00000000-0005-0000-0000-000041340000}"/>
    <cellStyle name="20% - Accent6 5 7" xfId="32230" xr:uid="{00000000-0005-0000-0000-000042340000}"/>
    <cellStyle name="20% - Accent6 5 7 2" xfId="18142" xr:uid="{00000000-0005-0000-0000-000043340000}"/>
    <cellStyle name="20% - Accent6 5 7 3" xfId="36606" xr:uid="{00000000-0005-0000-0000-000044340000}"/>
    <cellStyle name="20% - Accent6 5 8" xfId="18139" xr:uid="{00000000-0005-0000-0000-000045340000}"/>
    <cellStyle name="20% - Accent6 5 8 2" xfId="37491" xr:uid="{00000000-0005-0000-0000-000046340000}"/>
    <cellStyle name="20% - Accent6 5 9" xfId="34586" xr:uid="{00000000-0005-0000-0000-000047340000}"/>
    <cellStyle name="20% - Accent6 6" xfId="294" xr:uid="{00000000-0005-0000-0000-000048340000}"/>
    <cellStyle name="20% - Accent6 6 2" xfId="18131" xr:uid="{00000000-0005-0000-0000-000049340000}"/>
    <cellStyle name="20% - Accent6 6 2 2" xfId="18124" xr:uid="{00000000-0005-0000-0000-00004A340000}"/>
    <cellStyle name="20% - Accent6 6 2 2 2" xfId="32989" xr:uid="{00000000-0005-0000-0000-00004B340000}"/>
    <cellStyle name="20% - Accent6 6 2 2 2 2" xfId="31129" xr:uid="{00000000-0005-0000-0000-00004C340000}"/>
    <cellStyle name="20% - Accent6 6 2 2 2 2 2" xfId="27886" xr:uid="{00000000-0005-0000-0000-00004D340000}"/>
    <cellStyle name="20% - Accent6 6 2 2 2 2 2 2" xfId="22778" xr:uid="{00000000-0005-0000-0000-00004E340000}"/>
    <cellStyle name="20% - Accent6 6 2 2 2 2 3" xfId="27874" xr:uid="{00000000-0005-0000-0000-00004F340000}"/>
    <cellStyle name="20% - Accent6 6 2 2 2 3" xfId="27865" xr:uid="{00000000-0005-0000-0000-000050340000}"/>
    <cellStyle name="20% - Accent6 6 2 2 2 3 2" xfId="27862" xr:uid="{00000000-0005-0000-0000-000051340000}"/>
    <cellStyle name="20% - Accent6 6 2 2 2 4" xfId="31397" xr:uid="{00000000-0005-0000-0000-000052340000}"/>
    <cellStyle name="20% - Accent6 6 2 2 3" xfId="15537" xr:uid="{00000000-0005-0000-0000-000053340000}"/>
    <cellStyle name="20% - Accent6 6 2 2 3 2" xfId="13894" xr:uid="{00000000-0005-0000-0000-000054340000}"/>
    <cellStyle name="20% - Accent6 6 2 2 3 2 2" xfId="23037" xr:uid="{00000000-0005-0000-0000-000055340000}"/>
    <cellStyle name="20% - Accent6 6 2 2 3 3" xfId="22449" xr:uid="{00000000-0005-0000-0000-000056340000}"/>
    <cellStyle name="20% - Accent6 6 2 2 4" xfId="26365" xr:uid="{00000000-0005-0000-0000-000057340000}"/>
    <cellStyle name="20% - Accent6 6 2 2 4 2" xfId="22112" xr:uid="{00000000-0005-0000-0000-000058340000}"/>
    <cellStyle name="20% - Accent6 6 2 2 5" xfId="27825" xr:uid="{00000000-0005-0000-0000-000059340000}"/>
    <cellStyle name="20% - Accent6 6 2 3" xfId="32260" xr:uid="{00000000-0005-0000-0000-00005A340000}"/>
    <cellStyle name="20% - Accent6 6 2 3 2" xfId="23190" xr:uid="{00000000-0005-0000-0000-00005B340000}"/>
    <cellStyle name="20% - Accent6 6 2 3 2 2" xfId="27792" xr:uid="{00000000-0005-0000-0000-00005C340000}"/>
    <cellStyle name="20% - Accent6 6 2 3 2 2 2" xfId="28352" xr:uid="{00000000-0005-0000-0000-00005D340000}"/>
    <cellStyle name="20% - Accent6 6 2 3 2 3" xfId="27787" xr:uid="{00000000-0005-0000-0000-00005E340000}"/>
    <cellStyle name="20% - Accent6 6 2 3 3" xfId="15532" xr:uid="{00000000-0005-0000-0000-00005F340000}"/>
    <cellStyle name="20% - Accent6 6 2 3 3 2" xfId="27762" xr:uid="{00000000-0005-0000-0000-000060340000}"/>
    <cellStyle name="20% - Accent6 6 2 3 4" xfId="23369" xr:uid="{00000000-0005-0000-0000-000061340000}"/>
    <cellStyle name="20% - Accent6 6 2 4" xfId="18119" xr:uid="{00000000-0005-0000-0000-000062340000}"/>
    <cellStyle name="20% - Accent6 6 2 4 2" xfId="27735" xr:uid="{00000000-0005-0000-0000-000063340000}"/>
    <cellStyle name="20% - Accent6 6 2 4 2 2" xfId="33053" xr:uid="{00000000-0005-0000-0000-000064340000}"/>
    <cellStyle name="20% - Accent6 6 2 4 3" xfId="21054" xr:uid="{00000000-0005-0000-0000-000065340000}"/>
    <cellStyle name="20% - Accent6 6 2 5" xfId="33695" xr:uid="{00000000-0005-0000-0000-000066340000}"/>
    <cellStyle name="20% - Accent6 6 2 5 2" xfId="7843" xr:uid="{00000000-0005-0000-0000-000067340000}"/>
    <cellStyle name="20% - Accent6 6 2 6" xfId="18117" xr:uid="{00000000-0005-0000-0000-000068340000}"/>
    <cellStyle name="20% - Accent6 6 2 7" xfId="34830" xr:uid="{00000000-0005-0000-0000-000069340000}"/>
    <cellStyle name="20% - Accent6 6 3" xfId="18112" xr:uid="{00000000-0005-0000-0000-00006A340000}"/>
    <cellStyle name="20% - Accent6 6 3 2" xfId="18107" xr:uid="{00000000-0005-0000-0000-00006B340000}"/>
    <cellStyle name="20% - Accent6 6 3 2 2" xfId="30302" xr:uid="{00000000-0005-0000-0000-00006C340000}"/>
    <cellStyle name="20% - Accent6 6 3 2 2 2" xfId="33303" xr:uid="{00000000-0005-0000-0000-00006D340000}"/>
    <cellStyle name="20% - Accent6 6 3 2 2 2 2" xfId="33608" xr:uid="{00000000-0005-0000-0000-00006E340000}"/>
    <cellStyle name="20% - Accent6 6 3 2 2 3" xfId="27336" xr:uid="{00000000-0005-0000-0000-00006F340000}"/>
    <cellStyle name="20% - Accent6 6 3 2 3" xfId="15510" xr:uid="{00000000-0005-0000-0000-000070340000}"/>
    <cellStyle name="20% - Accent6 6 3 2 3 2" xfId="13731" xr:uid="{00000000-0005-0000-0000-000071340000}"/>
    <cellStyle name="20% - Accent6 6 3 2 4" xfId="28248" xr:uid="{00000000-0005-0000-0000-000072340000}"/>
    <cellStyle name="20% - Accent6 6 3 3" xfId="18104" xr:uid="{00000000-0005-0000-0000-000073340000}"/>
    <cellStyle name="20% - Accent6 6 3 3 2" xfId="23168" xr:uid="{00000000-0005-0000-0000-000074340000}"/>
    <cellStyle name="20% - Accent6 6 3 3 2 2" xfId="27314" xr:uid="{00000000-0005-0000-0000-000075340000}"/>
    <cellStyle name="20% - Accent6 6 3 3 3" xfId="21422" xr:uid="{00000000-0005-0000-0000-000076340000}"/>
    <cellStyle name="20% - Accent6 6 3 4" xfId="18103" xr:uid="{00000000-0005-0000-0000-000077340000}"/>
    <cellStyle name="20% - Accent6 6 3 4 2" xfId="7838" xr:uid="{00000000-0005-0000-0000-000078340000}"/>
    <cellStyle name="20% - Accent6 6 3 5" xfId="18102" xr:uid="{00000000-0005-0000-0000-000079340000}"/>
    <cellStyle name="20% - Accent6 6 3 6" xfId="35032" xr:uid="{00000000-0005-0000-0000-00007A340000}"/>
    <cellStyle name="20% - Accent6 6 4" xfId="18098" xr:uid="{00000000-0005-0000-0000-00007B340000}"/>
    <cellStyle name="20% - Accent6 6 4 2" xfId="19150" xr:uid="{00000000-0005-0000-0000-00007C340000}"/>
    <cellStyle name="20% - Accent6 6 4 2 2" xfId="22411" xr:uid="{00000000-0005-0000-0000-00007D340000}"/>
    <cellStyle name="20% - Accent6 6 4 2 2 2" xfId="22406" xr:uid="{00000000-0005-0000-0000-00007E340000}"/>
    <cellStyle name="20% - Accent6 6 4 2 3" xfId="22360" xr:uid="{00000000-0005-0000-0000-00007F340000}"/>
    <cellStyle name="20% - Accent6 6 4 3" xfId="19147" xr:uid="{00000000-0005-0000-0000-000080340000}"/>
    <cellStyle name="20% - Accent6 6 4 3 2" xfId="7836" xr:uid="{00000000-0005-0000-0000-000081340000}"/>
    <cellStyle name="20% - Accent6 6 4 4" xfId="18096" xr:uid="{00000000-0005-0000-0000-000082340000}"/>
    <cellStyle name="20% - Accent6 6 4 5" xfId="35238" xr:uid="{00000000-0005-0000-0000-000083340000}"/>
    <cellStyle name="20% - Accent6 6 5" xfId="29898" xr:uid="{00000000-0005-0000-0000-000084340000}"/>
    <cellStyle name="20% - Accent6 6 5 2" xfId="32301" xr:uid="{00000000-0005-0000-0000-000085340000}"/>
    <cellStyle name="20% - Accent6 6 5 2 2" xfId="7677" xr:uid="{00000000-0005-0000-0000-000086340000}"/>
    <cellStyle name="20% - Accent6 6 5 3" xfId="6072" xr:uid="{00000000-0005-0000-0000-000087340000}"/>
    <cellStyle name="20% - Accent6 6 5 4" xfId="35467" xr:uid="{00000000-0005-0000-0000-000088340000}"/>
    <cellStyle name="20% - Accent6 6 6" xfId="32010" xr:uid="{00000000-0005-0000-0000-000089340000}"/>
    <cellStyle name="20% - Accent6 6 6 2" xfId="18943" xr:uid="{00000000-0005-0000-0000-00008A340000}"/>
    <cellStyle name="20% - Accent6 6 6 3" xfId="36339" xr:uid="{00000000-0005-0000-0000-00008B340000}"/>
    <cellStyle name="20% - Accent6 6 7" xfId="18092" xr:uid="{00000000-0005-0000-0000-00008C340000}"/>
    <cellStyle name="20% - Accent6 6 7 2" xfId="36625" xr:uid="{00000000-0005-0000-0000-00008D340000}"/>
    <cellStyle name="20% - Accent6 6 8" xfId="34600" xr:uid="{00000000-0005-0000-0000-00008E340000}"/>
    <cellStyle name="20% - Accent6 6 9" xfId="18137" xr:uid="{00000000-0005-0000-0000-00008F340000}"/>
    <cellStyle name="20% - Accent6 7" xfId="314" xr:uid="{00000000-0005-0000-0000-000090340000}"/>
    <cellStyle name="20% - Accent6 7 2" xfId="9718" xr:uid="{00000000-0005-0000-0000-000091340000}"/>
    <cellStyle name="20% - Accent6 7 2 2" xfId="18090" xr:uid="{00000000-0005-0000-0000-000092340000}"/>
    <cellStyle name="20% - Accent6 7 2 2 2" xfId="20058" xr:uid="{00000000-0005-0000-0000-000093340000}"/>
    <cellStyle name="20% - Accent6 7 2 2 2 2" xfId="34194" xr:uid="{00000000-0005-0000-0000-000094340000}"/>
    <cellStyle name="20% - Accent6 7 2 2 2 2 2" xfId="27544" xr:uid="{00000000-0005-0000-0000-000095340000}"/>
    <cellStyle name="20% - Accent6 7 2 2 2 3" xfId="18085" xr:uid="{00000000-0005-0000-0000-000096340000}"/>
    <cellStyle name="20% - Accent6 7 2 2 3" xfId="15499" xr:uid="{00000000-0005-0000-0000-000097340000}"/>
    <cellStyle name="20% - Accent6 7 2 2 3 2" xfId="18084" xr:uid="{00000000-0005-0000-0000-000098340000}"/>
    <cellStyle name="20% - Accent6 7 2 2 4" xfId="18081" xr:uid="{00000000-0005-0000-0000-000099340000}"/>
    <cellStyle name="20% - Accent6 7 2 3" xfId="18074" xr:uid="{00000000-0005-0000-0000-00009A340000}"/>
    <cellStyle name="20% - Accent6 7 2 3 2" xfId="28074" xr:uid="{00000000-0005-0000-0000-00009B340000}"/>
    <cellStyle name="20% - Accent6 7 2 3 2 2" xfId="28069" xr:uid="{00000000-0005-0000-0000-00009C340000}"/>
    <cellStyle name="20% - Accent6 7 2 3 3" xfId="28062" xr:uid="{00000000-0005-0000-0000-00009D340000}"/>
    <cellStyle name="20% - Accent6 7 2 4" xfId="8915" xr:uid="{00000000-0005-0000-0000-00009E340000}"/>
    <cellStyle name="20% - Accent6 7 2 4 2" xfId="13117" xr:uid="{00000000-0005-0000-0000-00009F340000}"/>
    <cellStyle name="20% - Accent6 7 2 5" xfId="14576" xr:uid="{00000000-0005-0000-0000-0000A0340000}"/>
    <cellStyle name="20% - Accent6 7 2 6" xfId="34849" xr:uid="{00000000-0005-0000-0000-0000A1340000}"/>
    <cellStyle name="20% - Accent6 7 3" xfId="9714" xr:uid="{00000000-0005-0000-0000-0000A2340000}"/>
    <cellStyle name="20% - Accent6 7 3 2" xfId="31863" xr:uid="{00000000-0005-0000-0000-0000A3340000}"/>
    <cellStyle name="20% - Accent6 7 3 2 2" xfId="30285" xr:uid="{00000000-0005-0000-0000-0000A4340000}"/>
    <cellStyle name="20% - Accent6 7 3 2 2 2" xfId="33107" xr:uid="{00000000-0005-0000-0000-0000A5340000}"/>
    <cellStyle name="20% - Accent6 7 3 2 3" xfId="22188" xr:uid="{00000000-0005-0000-0000-0000A6340000}"/>
    <cellStyle name="20% - Accent6 7 3 3" xfId="18071" xr:uid="{00000000-0005-0000-0000-0000A7340000}"/>
    <cellStyle name="20% - Accent6 7 3 3 2" xfId="7815" xr:uid="{00000000-0005-0000-0000-0000A8340000}"/>
    <cellStyle name="20% - Accent6 7 3 4" xfId="14569" xr:uid="{00000000-0005-0000-0000-0000A9340000}"/>
    <cellStyle name="20% - Accent6 7 3 5" xfId="35051" xr:uid="{00000000-0005-0000-0000-0000AA340000}"/>
    <cellStyle name="20% - Accent6 7 4" xfId="18070" xr:uid="{00000000-0005-0000-0000-0000AB340000}"/>
    <cellStyle name="20% - Accent6 7 4 2" xfId="19104" xr:uid="{00000000-0005-0000-0000-0000AC340000}"/>
    <cellStyle name="20% - Accent6 7 4 2 2" xfId="18830" xr:uid="{00000000-0005-0000-0000-0000AD340000}"/>
    <cellStyle name="20% - Accent6 7 4 3" xfId="18066" xr:uid="{00000000-0005-0000-0000-0000AE340000}"/>
    <cellStyle name="20% - Accent6 7 4 4" xfId="35258" xr:uid="{00000000-0005-0000-0000-0000AF340000}"/>
    <cellStyle name="20% - Accent6 7 5" xfId="28893" xr:uid="{00000000-0005-0000-0000-0000B0340000}"/>
    <cellStyle name="20% - Accent6 7 5 2" xfId="18065" xr:uid="{00000000-0005-0000-0000-0000B1340000}"/>
    <cellStyle name="20% - Accent6 7 5 3" xfId="35487" xr:uid="{00000000-0005-0000-0000-0000B2340000}"/>
    <cellStyle name="20% - Accent6 7 6" xfId="18064" xr:uid="{00000000-0005-0000-0000-0000B3340000}"/>
    <cellStyle name="20% - Accent6 7 6 2" xfId="36359" xr:uid="{00000000-0005-0000-0000-0000B4340000}"/>
    <cellStyle name="20% - Accent6 7 7" xfId="34614" xr:uid="{00000000-0005-0000-0000-0000B5340000}"/>
    <cellStyle name="20% - Accent6 7 8" xfId="9721" xr:uid="{00000000-0005-0000-0000-0000B6340000}"/>
    <cellStyle name="20% - Accent6 7 8 2" xfId="37517" xr:uid="{00000000-0005-0000-0000-0000B7340000}"/>
    <cellStyle name="20% - Accent6 8" xfId="334" xr:uid="{00000000-0005-0000-0000-0000B8340000}"/>
    <cellStyle name="20% - Accent6 8 2" xfId="9706" xr:uid="{00000000-0005-0000-0000-0000B9340000}"/>
    <cellStyle name="20% - Accent6 8 2 2" xfId="18061" xr:uid="{00000000-0005-0000-0000-0000BA340000}"/>
    <cellStyle name="20% - Accent6 8 2 2 2" xfId="19991" xr:uid="{00000000-0005-0000-0000-0000BB340000}"/>
    <cellStyle name="20% - Accent6 8 2 2 2 2" xfId="19716" xr:uid="{00000000-0005-0000-0000-0000BC340000}"/>
    <cellStyle name="20% - Accent6 8 2 2 3" xfId="18059" xr:uid="{00000000-0005-0000-0000-0000BD340000}"/>
    <cellStyle name="20% - Accent6 8 2 3" xfId="18047" xr:uid="{00000000-0005-0000-0000-0000BE340000}"/>
    <cellStyle name="20% - Accent6 8 2 3 2" xfId="7809" xr:uid="{00000000-0005-0000-0000-0000BF340000}"/>
    <cellStyle name="20% - Accent6 8 2 4" xfId="14561" xr:uid="{00000000-0005-0000-0000-0000C0340000}"/>
    <cellStyle name="20% - Accent6 8 2 5" xfId="34868" xr:uid="{00000000-0005-0000-0000-0000C1340000}"/>
    <cellStyle name="20% - Accent6 8 3" xfId="28786" xr:uid="{00000000-0005-0000-0000-0000C2340000}"/>
    <cellStyle name="20% - Accent6 8 3 2" xfId="18045" xr:uid="{00000000-0005-0000-0000-0000C3340000}"/>
    <cellStyle name="20% - Accent6 8 3 2 2" xfId="32915" xr:uid="{00000000-0005-0000-0000-0000C4340000}"/>
    <cellStyle name="20% - Accent6 8 3 3" xfId="18044" xr:uid="{00000000-0005-0000-0000-0000C5340000}"/>
    <cellStyle name="20% - Accent6 8 3 4" xfId="35070" xr:uid="{00000000-0005-0000-0000-0000C6340000}"/>
    <cellStyle name="20% - Accent6 8 4" xfId="18376" xr:uid="{00000000-0005-0000-0000-0000C7340000}"/>
    <cellStyle name="20% - Accent6 8 4 2" xfId="18043" xr:uid="{00000000-0005-0000-0000-0000C8340000}"/>
    <cellStyle name="20% - Accent6 8 4 3" xfId="35277" xr:uid="{00000000-0005-0000-0000-0000C9340000}"/>
    <cellStyle name="20% - Accent6 8 5" xfId="18374" xr:uid="{00000000-0005-0000-0000-0000CA340000}"/>
    <cellStyle name="20% - Accent6 8 5 2" xfId="35506" xr:uid="{00000000-0005-0000-0000-0000CB340000}"/>
    <cellStyle name="20% - Accent6 8 6" xfId="34628" xr:uid="{00000000-0005-0000-0000-0000CC340000}"/>
    <cellStyle name="20% - Accent6 8 7" xfId="9711" xr:uid="{00000000-0005-0000-0000-0000CD340000}"/>
    <cellStyle name="20% - Accent6 8 7 2" xfId="36651" xr:uid="{00000000-0005-0000-0000-0000CE340000}"/>
    <cellStyle name="20% - Accent6 8 8" xfId="37536" xr:uid="{00000000-0005-0000-0000-0000CF340000}"/>
    <cellStyle name="20% - Accent6 9" xfId="354" xr:uid="{00000000-0005-0000-0000-0000D0340000}"/>
    <cellStyle name="20% - Accent6 9 2" xfId="18042" xr:uid="{00000000-0005-0000-0000-0000D1340000}"/>
    <cellStyle name="20% - Accent6 9 2 2" xfId="18040" xr:uid="{00000000-0005-0000-0000-0000D2340000}"/>
    <cellStyle name="20% - Accent6 9 2 2 2" xfId="18039" xr:uid="{00000000-0005-0000-0000-0000D3340000}"/>
    <cellStyle name="20% - Accent6 9 2 3" xfId="18034" xr:uid="{00000000-0005-0000-0000-0000D4340000}"/>
    <cellStyle name="20% - Accent6 9 2 4" xfId="34888" xr:uid="{00000000-0005-0000-0000-0000D5340000}"/>
    <cellStyle name="20% - Accent6 9 3" xfId="13519" xr:uid="{00000000-0005-0000-0000-0000D6340000}"/>
    <cellStyle name="20% - Accent6 9 3 2" xfId="18033" xr:uid="{00000000-0005-0000-0000-0000D7340000}"/>
    <cellStyle name="20% - Accent6 9 3 3" xfId="35089" xr:uid="{00000000-0005-0000-0000-0000D8340000}"/>
    <cellStyle name="20% - Accent6 9 4" xfId="18371" xr:uid="{00000000-0005-0000-0000-0000D9340000}"/>
    <cellStyle name="20% - Accent6 9 4 2" xfId="35297" xr:uid="{00000000-0005-0000-0000-0000DA340000}"/>
    <cellStyle name="20% - Accent6 9 5" xfId="34642" xr:uid="{00000000-0005-0000-0000-0000DB340000}"/>
    <cellStyle name="20% - Accent6 9 6" xfId="17886" xr:uid="{00000000-0005-0000-0000-0000DC340000}"/>
    <cellStyle name="20% - Accent6 9 6 2" xfId="36385" xr:uid="{00000000-0005-0000-0000-0000DD340000}"/>
    <cellStyle name="20% - Accent6 9 7" xfId="36671" xr:uid="{00000000-0005-0000-0000-0000DE340000}"/>
    <cellStyle name="20% - Accent6 9 8" xfId="37556" xr:uid="{00000000-0005-0000-0000-0000DF340000}"/>
    <cellStyle name="40% - Accent1" xfId="23" builtinId="31" customBuiltin="1"/>
    <cellStyle name="40% - Accent1 10" xfId="178" xr:uid="{00000000-0005-0000-0000-0000E1340000}"/>
    <cellStyle name="40% - Accent1 10 2" xfId="18026" xr:uid="{00000000-0005-0000-0000-0000E2340000}"/>
    <cellStyle name="40% - Accent1 10 2 2" xfId="18021" xr:uid="{00000000-0005-0000-0000-0000E3340000}"/>
    <cellStyle name="40% - Accent1 10 2 3" xfId="34892" xr:uid="{00000000-0005-0000-0000-0000E4340000}"/>
    <cellStyle name="40% - Accent1 10 3" xfId="18017" xr:uid="{00000000-0005-0000-0000-0000E5340000}"/>
    <cellStyle name="40% - Accent1 10 3 2" xfId="35094" xr:uid="{00000000-0005-0000-0000-0000E6340000}"/>
    <cellStyle name="40% - Accent1 10 4" xfId="34520" xr:uid="{00000000-0005-0000-0000-0000E7340000}"/>
    <cellStyle name="40% - Accent1 10 5" xfId="18032" xr:uid="{00000000-0005-0000-0000-0000E8340000}"/>
    <cellStyle name="40% - Accent1 10 5 2" xfId="35517" xr:uid="{00000000-0005-0000-0000-0000E9340000}"/>
    <cellStyle name="40% - Accent1 10 6" xfId="36390" xr:uid="{00000000-0005-0000-0000-0000EA340000}"/>
    <cellStyle name="40% - Accent1 10 7" xfId="36676" xr:uid="{00000000-0005-0000-0000-0000EB340000}"/>
    <cellStyle name="40% - Accent1 10 8" xfId="37561" xr:uid="{00000000-0005-0000-0000-0000EC340000}"/>
    <cellStyle name="40% - Accent1 11" xfId="18010" xr:uid="{00000000-0005-0000-0000-0000ED340000}"/>
    <cellStyle name="40% - Accent1 11 2" xfId="18007" xr:uid="{00000000-0005-0000-0000-0000EE340000}"/>
    <cellStyle name="40% - Accent1 11 2 2" xfId="35113" xr:uid="{00000000-0005-0000-0000-0000EF340000}"/>
    <cellStyle name="40% - Accent1 11 3" xfId="34690" xr:uid="{00000000-0005-0000-0000-0000F0340000}"/>
    <cellStyle name="40% - Accent1 11 4" xfId="35537" xr:uid="{00000000-0005-0000-0000-0000F1340000}"/>
    <cellStyle name="40% - Accent1 11 5" xfId="36410" xr:uid="{00000000-0005-0000-0000-0000F2340000}"/>
    <cellStyle name="40% - Accent1 11 6" xfId="36696" xr:uid="{00000000-0005-0000-0000-0000F3340000}"/>
    <cellStyle name="40% - Accent1 11 7" xfId="37581" xr:uid="{00000000-0005-0000-0000-0000F4340000}"/>
    <cellStyle name="40% - Accent1 12" xfId="26588" xr:uid="{00000000-0005-0000-0000-0000F5340000}"/>
    <cellStyle name="40% - Accent1 12 2" xfId="34703" xr:uid="{00000000-0005-0000-0000-0000F6340000}"/>
    <cellStyle name="40% - Accent1 12 3" xfId="35316" xr:uid="{00000000-0005-0000-0000-0000F7340000}"/>
    <cellStyle name="40% - Accent1 12 4" xfId="35556" xr:uid="{00000000-0005-0000-0000-0000F8340000}"/>
    <cellStyle name="40% - Accent1 12 5" xfId="36429" xr:uid="{00000000-0005-0000-0000-0000F9340000}"/>
    <cellStyle name="40% - Accent1 12 6" xfId="36715" xr:uid="{00000000-0005-0000-0000-0000FA340000}"/>
    <cellStyle name="40% - Accent1 12 7" xfId="37600" xr:uid="{00000000-0005-0000-0000-0000FB340000}"/>
    <cellStyle name="40% - Accent1 13" xfId="23038" xr:uid="{00000000-0005-0000-0000-0000FC340000}"/>
    <cellStyle name="40% - Accent1 13 2" xfId="34731" xr:uid="{00000000-0005-0000-0000-0000FD340000}"/>
    <cellStyle name="40% - Accent1 13 3" xfId="35575" xr:uid="{00000000-0005-0000-0000-0000FE340000}"/>
    <cellStyle name="40% - Accent1 13 4" xfId="36450" xr:uid="{00000000-0005-0000-0000-0000FF340000}"/>
    <cellStyle name="40% - Accent1 13 5" xfId="36736" xr:uid="{00000000-0005-0000-0000-000000350000}"/>
    <cellStyle name="40% - Accent1 13 6" xfId="37621" xr:uid="{00000000-0005-0000-0000-000001350000}"/>
    <cellStyle name="40% - Accent1 14" xfId="19110" xr:uid="{00000000-0005-0000-0000-000002350000}"/>
    <cellStyle name="40% - Accent1 14 2" xfId="34921" xr:uid="{00000000-0005-0000-0000-000003350000}"/>
    <cellStyle name="40% - Accent1 14 3" xfId="36759" xr:uid="{00000000-0005-0000-0000-000004350000}"/>
    <cellStyle name="40% - Accent1 14 4" xfId="37644" xr:uid="{00000000-0005-0000-0000-000005350000}"/>
    <cellStyle name="40% - Accent1 15" xfId="34652" xr:uid="{00000000-0005-0000-0000-000006350000}"/>
    <cellStyle name="40% - Accent1 15 2" xfId="36475" xr:uid="{00000000-0005-0000-0000-000007350000}"/>
    <cellStyle name="40% - Accent1 15 3" xfId="36773" xr:uid="{00000000-0005-0000-0000-000008350000}"/>
    <cellStyle name="40% - Accent1 15 4" xfId="37661" xr:uid="{00000000-0005-0000-0000-000009350000}"/>
    <cellStyle name="40% - Accent1 16" xfId="35355" xr:uid="{00000000-0005-0000-0000-00000A350000}"/>
    <cellStyle name="40% - Accent1 16 2" xfId="36493" xr:uid="{00000000-0005-0000-0000-00000B350000}"/>
    <cellStyle name="40% - Accent1 16 3" xfId="36791" xr:uid="{00000000-0005-0000-0000-00000C350000}"/>
    <cellStyle name="40% - Accent1 16 4" xfId="37680" xr:uid="{00000000-0005-0000-0000-00000D350000}"/>
    <cellStyle name="40% - Accent1 17" xfId="35642" xr:uid="{00000000-0005-0000-0000-00000E350000}"/>
    <cellStyle name="40% - Accent1 17 2" xfId="36810" xr:uid="{00000000-0005-0000-0000-00000F350000}"/>
    <cellStyle name="40% - Accent1 17 3" xfId="37700" xr:uid="{00000000-0005-0000-0000-000010350000}"/>
    <cellStyle name="40% - Accent1 18" xfId="35660" xr:uid="{00000000-0005-0000-0000-000011350000}"/>
    <cellStyle name="40% - Accent1 18 2" xfId="36829" xr:uid="{00000000-0005-0000-0000-000012350000}"/>
    <cellStyle name="40% - Accent1 18 3" xfId="37719" xr:uid="{00000000-0005-0000-0000-000013350000}"/>
    <cellStyle name="40% - Accent1 19" xfId="35679" xr:uid="{00000000-0005-0000-0000-000014350000}"/>
    <cellStyle name="40% - Accent1 19 2" xfId="36848" xr:uid="{00000000-0005-0000-0000-000015350000}"/>
    <cellStyle name="40% - Accent1 19 3" xfId="37738" xr:uid="{00000000-0005-0000-0000-000016350000}"/>
    <cellStyle name="40% - Accent1 2" xfId="78" xr:uid="{00000000-0005-0000-0000-000017350000}"/>
    <cellStyle name="40% - Accent1 2 10" xfId="18002" xr:uid="{00000000-0005-0000-0000-000018350000}"/>
    <cellStyle name="40% - Accent1 2 10 2" xfId="7656" xr:uid="{00000000-0005-0000-0000-000019350000}"/>
    <cellStyle name="40% - Accent1 2 10 3" xfId="37419" xr:uid="{00000000-0005-0000-0000-00001A350000}"/>
    <cellStyle name="40% - Accent1 2 11" xfId="18000" xr:uid="{00000000-0005-0000-0000-00001B350000}"/>
    <cellStyle name="40% - Accent1 2 12" xfId="34438" xr:uid="{00000000-0005-0000-0000-00001C350000}"/>
    <cellStyle name="40% - Accent1 2 13" xfId="21645" xr:uid="{00000000-0005-0000-0000-00001D350000}"/>
    <cellStyle name="40% - Accent1 2 2" xfId="139" xr:uid="{00000000-0005-0000-0000-00001E350000}"/>
    <cellStyle name="40% - Accent1 2 2 10" xfId="18528" xr:uid="{00000000-0005-0000-0000-00001F350000}"/>
    <cellStyle name="40% - Accent1 2 2 11" xfId="34493" xr:uid="{00000000-0005-0000-0000-000020350000}"/>
    <cellStyle name="40% - Accent1 2 2 12" xfId="18227" xr:uid="{00000000-0005-0000-0000-000021350000}"/>
    <cellStyle name="40% - Accent1 2 2 2" xfId="17997" xr:uid="{00000000-0005-0000-0000-000022350000}"/>
    <cellStyle name="40% - Accent1 2 2 2 2" xfId="29189" xr:uid="{00000000-0005-0000-0000-000023350000}"/>
    <cellStyle name="40% - Accent1 2 2 2 2 2" xfId="32737" xr:uid="{00000000-0005-0000-0000-000024350000}"/>
    <cellStyle name="40% - Accent1 2 2 2 2 2 2" xfId="32393" xr:uid="{00000000-0005-0000-0000-000025350000}"/>
    <cellStyle name="40% - Accent1 2 2 2 2 2 2 2" xfId="18976" xr:uid="{00000000-0005-0000-0000-000026350000}"/>
    <cellStyle name="40% - Accent1 2 2 2 2 2 2 2 2" xfId="17995" xr:uid="{00000000-0005-0000-0000-000027350000}"/>
    <cellStyle name="40% - Accent1 2 2 2 2 2 2 2 2 2" xfId="18926" xr:uid="{00000000-0005-0000-0000-000028350000}"/>
    <cellStyle name="40% - Accent1 2 2 2 2 2 2 2 2 2 2" xfId="18351" xr:uid="{00000000-0005-0000-0000-000029350000}"/>
    <cellStyle name="40% - Accent1 2 2 2 2 2 2 2 2 2 2 2" xfId="17991" xr:uid="{00000000-0005-0000-0000-00002A350000}"/>
    <cellStyle name="40% - Accent1 2 2 2 2 2 2 2 2 2 3" xfId="26169" xr:uid="{00000000-0005-0000-0000-00002B350000}"/>
    <cellStyle name="40% - Accent1 2 2 2 2 2 2 2 2 3" xfId="18918" xr:uid="{00000000-0005-0000-0000-00002C350000}"/>
    <cellStyle name="40% - Accent1 2 2 2 2 2 2 2 2 3 2" xfId="28699" xr:uid="{00000000-0005-0000-0000-00002D350000}"/>
    <cellStyle name="40% - Accent1 2 2 2 2 2 2 2 2 4" xfId="17984" xr:uid="{00000000-0005-0000-0000-00002E350000}"/>
    <cellStyle name="40% - Accent1 2 2 2 2 2 2 2 3" xfId="27200" xr:uid="{00000000-0005-0000-0000-00002F350000}"/>
    <cellStyle name="40% - Accent1 2 2 2 2 2 2 2 3 2" xfId="13552" xr:uid="{00000000-0005-0000-0000-000030350000}"/>
    <cellStyle name="40% - Accent1 2 2 2 2 2 2 2 3 2 2" xfId="29329" xr:uid="{00000000-0005-0000-0000-000031350000}"/>
    <cellStyle name="40% - Accent1 2 2 2 2 2 2 2 3 3" xfId="13547" xr:uid="{00000000-0005-0000-0000-000032350000}"/>
    <cellStyle name="40% - Accent1 2 2 2 2 2 2 2 4" xfId="30969" xr:uid="{00000000-0005-0000-0000-000033350000}"/>
    <cellStyle name="40% - Accent1 2 2 2 2 2 2 2 4 2" xfId="13532" xr:uid="{00000000-0005-0000-0000-000034350000}"/>
    <cellStyle name="40% - Accent1 2 2 2 2 2 2 2 5" xfId="17969" xr:uid="{00000000-0005-0000-0000-000035350000}"/>
    <cellStyle name="40% - Accent1 2 2 2 2 2 2 3" xfId="17967" xr:uid="{00000000-0005-0000-0000-000036350000}"/>
    <cellStyle name="40% - Accent1 2 2 2 2 2 2 3 2" xfId="33606" xr:uid="{00000000-0005-0000-0000-000037350000}"/>
    <cellStyle name="40% - Accent1 2 2 2 2 2 2 3 2 2" xfId="18902" xr:uid="{00000000-0005-0000-0000-000038350000}"/>
    <cellStyle name="40% - Accent1 2 2 2 2 2 2 3 2 2 2" xfId="27368" xr:uid="{00000000-0005-0000-0000-000039350000}"/>
    <cellStyle name="40% - Accent1 2 2 2 2 2 2 3 2 3" xfId="17964" xr:uid="{00000000-0005-0000-0000-00003A350000}"/>
    <cellStyle name="40% - Accent1 2 2 2 2 2 2 3 3" xfId="30298" xr:uid="{00000000-0005-0000-0000-00003B350000}"/>
    <cellStyle name="40% - Accent1 2 2 2 2 2 2 3 3 2" xfId="13452" xr:uid="{00000000-0005-0000-0000-00003C350000}"/>
    <cellStyle name="40% - Accent1 2 2 2 2 2 2 3 4" xfId="27141" xr:uid="{00000000-0005-0000-0000-00003D350000}"/>
    <cellStyle name="40% - Accent1 2 2 2 2 2 2 4" xfId="17955" xr:uid="{00000000-0005-0000-0000-00003E350000}"/>
    <cellStyle name="40% - Accent1 2 2 2 2 2 2 4 2" xfId="25143" xr:uid="{00000000-0005-0000-0000-00003F350000}"/>
    <cellStyle name="40% - Accent1 2 2 2 2 2 2 4 2 2" xfId="17954" xr:uid="{00000000-0005-0000-0000-000040350000}"/>
    <cellStyle name="40% - Accent1 2 2 2 2 2 2 4 3" xfId="9280" xr:uid="{00000000-0005-0000-0000-000041350000}"/>
    <cellStyle name="40% - Accent1 2 2 2 2 2 2 5" xfId="17949" xr:uid="{00000000-0005-0000-0000-000042350000}"/>
    <cellStyle name="40% - Accent1 2 2 2 2 2 2 5 2" xfId="25133" xr:uid="{00000000-0005-0000-0000-000043350000}"/>
    <cellStyle name="40% - Accent1 2 2 2 2 2 2 6" xfId="33007" xr:uid="{00000000-0005-0000-0000-000044350000}"/>
    <cellStyle name="40% - Accent1 2 2 2 2 2 3" xfId="17948" xr:uid="{00000000-0005-0000-0000-000045350000}"/>
    <cellStyle name="40% - Accent1 2 2 2 2 2 3 2" xfId="17947" xr:uid="{00000000-0005-0000-0000-000046350000}"/>
    <cellStyle name="40% - Accent1 2 2 2 2 2 3 2 2" xfId="17946" xr:uid="{00000000-0005-0000-0000-000047350000}"/>
    <cellStyle name="40% - Accent1 2 2 2 2 2 3 2 2 2" xfId="18880" xr:uid="{00000000-0005-0000-0000-000048350000}"/>
    <cellStyle name="40% - Accent1 2 2 2 2 2 3 2 2 2 2" xfId="31427" xr:uid="{00000000-0005-0000-0000-000049350000}"/>
    <cellStyle name="40% - Accent1 2 2 2 2 2 3 2 2 3" xfId="17941" xr:uid="{00000000-0005-0000-0000-00004A350000}"/>
    <cellStyle name="40% - Accent1 2 2 2 2 2 3 2 3" xfId="33787" xr:uid="{00000000-0005-0000-0000-00004B350000}"/>
    <cellStyle name="40% - Accent1 2 2 2 2 2 3 2 3 2" xfId="17937" xr:uid="{00000000-0005-0000-0000-00004C350000}"/>
    <cellStyle name="40% - Accent1 2 2 2 2 2 3 2 4" xfId="17933" xr:uid="{00000000-0005-0000-0000-00004D350000}"/>
    <cellStyle name="40% - Accent1 2 2 2 2 2 3 3" xfId="23994" xr:uid="{00000000-0005-0000-0000-00004E350000}"/>
    <cellStyle name="40% - Accent1 2 2 2 2 2 3 3 2" xfId="25122" xr:uid="{00000000-0005-0000-0000-00004F350000}"/>
    <cellStyle name="40% - Accent1 2 2 2 2 2 3 3 2 2" xfId="31452" xr:uid="{00000000-0005-0000-0000-000050350000}"/>
    <cellStyle name="40% - Accent1 2 2 2 2 2 3 3 3" xfId="25115" xr:uid="{00000000-0005-0000-0000-000051350000}"/>
    <cellStyle name="40% - Accent1 2 2 2 2 2 3 4" xfId="23991" xr:uid="{00000000-0005-0000-0000-000052350000}"/>
    <cellStyle name="40% - Accent1 2 2 2 2 2 3 4 2" xfId="26614" xr:uid="{00000000-0005-0000-0000-000053350000}"/>
    <cellStyle name="40% - Accent1 2 2 2 2 2 3 5" xfId="17932" xr:uid="{00000000-0005-0000-0000-000054350000}"/>
    <cellStyle name="40% - Accent1 2 2 2 2 2 4" xfId="20351" xr:uid="{00000000-0005-0000-0000-000055350000}"/>
    <cellStyle name="40% - Accent1 2 2 2 2 2 4 2" xfId="17931" xr:uid="{00000000-0005-0000-0000-000056350000}"/>
    <cellStyle name="40% - Accent1 2 2 2 2 2 4 2 2" xfId="24847" xr:uid="{00000000-0005-0000-0000-000057350000}"/>
    <cellStyle name="40% - Accent1 2 2 2 2 2 4 2 2 2" xfId="17928" xr:uid="{00000000-0005-0000-0000-000058350000}"/>
    <cellStyle name="40% - Accent1 2 2 2 2 2 4 2 3" xfId="17923" xr:uid="{00000000-0005-0000-0000-000059350000}"/>
    <cellStyle name="40% - Accent1 2 2 2 2 2 4 3" xfId="14463" xr:uid="{00000000-0005-0000-0000-00005A350000}"/>
    <cellStyle name="40% - Accent1 2 2 2 2 2 4 3 2" xfId="25113" xr:uid="{00000000-0005-0000-0000-00005B350000}"/>
    <cellStyle name="40% - Accent1 2 2 2 2 2 4 4" xfId="17922" xr:uid="{00000000-0005-0000-0000-00005C350000}"/>
    <cellStyle name="40% - Accent1 2 2 2 2 2 5" xfId="20347" xr:uid="{00000000-0005-0000-0000-00005D350000}"/>
    <cellStyle name="40% - Accent1 2 2 2 2 2 5 2" xfId="17918" xr:uid="{00000000-0005-0000-0000-00005E350000}"/>
    <cellStyle name="40% - Accent1 2 2 2 2 2 5 2 2" xfId="33066" xr:uid="{00000000-0005-0000-0000-00005F350000}"/>
    <cellStyle name="40% - Accent1 2 2 2 2 2 5 3" xfId="17915" xr:uid="{00000000-0005-0000-0000-000060350000}"/>
    <cellStyle name="40% - Accent1 2 2 2 2 2 6" xfId="17913" xr:uid="{00000000-0005-0000-0000-000061350000}"/>
    <cellStyle name="40% - Accent1 2 2 2 2 2 6 2" xfId="17910" xr:uid="{00000000-0005-0000-0000-000062350000}"/>
    <cellStyle name="40% - Accent1 2 2 2 2 2 7" xfId="17906" xr:uid="{00000000-0005-0000-0000-000063350000}"/>
    <cellStyle name="40% - Accent1 2 2 2 2 3" xfId="32116" xr:uid="{00000000-0005-0000-0000-000064350000}"/>
    <cellStyle name="40% - Accent1 2 2 2 2 3 2" xfId="17905" xr:uid="{00000000-0005-0000-0000-000065350000}"/>
    <cellStyle name="40% - Accent1 2 2 2 2 3 2 2" xfId="17903" xr:uid="{00000000-0005-0000-0000-000066350000}"/>
    <cellStyle name="40% - Accent1 2 2 2 2 3 2 2 2" xfId="17902" xr:uid="{00000000-0005-0000-0000-000067350000}"/>
    <cellStyle name="40% - Accent1 2 2 2 2 3 2 2 2 2" xfId="18796" xr:uid="{00000000-0005-0000-0000-000068350000}"/>
    <cellStyle name="40% - Accent1 2 2 2 2 3 2 2 2 2 2" xfId="14105" xr:uid="{00000000-0005-0000-0000-000069350000}"/>
    <cellStyle name="40% - Accent1 2 2 2 2 3 2 2 2 3" xfId="17899" xr:uid="{00000000-0005-0000-0000-00006A350000}"/>
    <cellStyle name="40% - Accent1 2 2 2 2 3 2 2 3" xfId="30284" xr:uid="{00000000-0005-0000-0000-00006B350000}"/>
    <cellStyle name="40% - Accent1 2 2 2 2 3 2 2 3 2" xfId="13066" xr:uid="{00000000-0005-0000-0000-00006C350000}"/>
    <cellStyle name="40% - Accent1 2 2 2 2 3 2 2 4" xfId="17897" xr:uid="{00000000-0005-0000-0000-00006D350000}"/>
    <cellStyle name="40% - Accent1 2 2 2 2 3 2 3" xfId="28838" xr:uid="{00000000-0005-0000-0000-00006E350000}"/>
    <cellStyle name="40% - Accent1 2 2 2 2 3 2 3 2" xfId="32402" xr:uid="{00000000-0005-0000-0000-00006F350000}"/>
    <cellStyle name="40% - Accent1 2 2 2 2 3 2 3 2 2" xfId="17896" xr:uid="{00000000-0005-0000-0000-000070350000}"/>
    <cellStyle name="40% - Accent1 2 2 2 2 3 2 3 3" xfId="33034" xr:uid="{00000000-0005-0000-0000-000071350000}"/>
    <cellStyle name="40% - Accent1 2 2 2 2 3 2 4" xfId="18516" xr:uid="{00000000-0005-0000-0000-000072350000}"/>
    <cellStyle name="40% - Accent1 2 2 2 2 3 2 4 2" xfId="34010" xr:uid="{00000000-0005-0000-0000-000073350000}"/>
    <cellStyle name="40% - Accent1 2 2 2 2 3 2 5" xfId="26034" xr:uid="{00000000-0005-0000-0000-000074350000}"/>
    <cellStyle name="40% - Accent1 2 2 2 2 3 3" xfId="17895" xr:uid="{00000000-0005-0000-0000-000075350000}"/>
    <cellStyle name="40% - Accent1 2 2 2 2 3 3 2" xfId="17893" xr:uid="{00000000-0005-0000-0000-000076350000}"/>
    <cellStyle name="40% - Accent1 2 2 2 2 3 3 2 2" xfId="17892" xr:uid="{00000000-0005-0000-0000-000077350000}"/>
    <cellStyle name="40% - Accent1 2 2 2 2 3 3 2 2 2" xfId="22203" xr:uid="{00000000-0005-0000-0000-000078350000}"/>
    <cellStyle name="40% - Accent1 2 2 2 2 3 3 2 3" xfId="17890" xr:uid="{00000000-0005-0000-0000-000079350000}"/>
    <cellStyle name="40% - Accent1 2 2 2 2 3 3 3" xfId="33072" xr:uid="{00000000-0005-0000-0000-00007A350000}"/>
    <cellStyle name="40% - Accent1 2 2 2 2 3 3 3 2" xfId="34274" xr:uid="{00000000-0005-0000-0000-00007B350000}"/>
    <cellStyle name="40% - Accent1 2 2 2 2 3 3 4" xfId="14392" xr:uid="{00000000-0005-0000-0000-00007C350000}"/>
    <cellStyle name="40% - Accent1 2 2 2 2 3 4" xfId="20340" xr:uid="{00000000-0005-0000-0000-00007D350000}"/>
    <cellStyle name="40% - Accent1 2 2 2 2 3 4 2" xfId="14456" xr:uid="{00000000-0005-0000-0000-00007E350000}"/>
    <cellStyle name="40% - Accent1 2 2 2 2 3 4 2 2" xfId="17889" xr:uid="{00000000-0005-0000-0000-00007F350000}"/>
    <cellStyle name="40% - Accent1 2 2 2 2 3 4 3" xfId="30848" xr:uid="{00000000-0005-0000-0000-000080350000}"/>
    <cellStyle name="40% - Accent1 2 2 2 2 3 5" xfId="18831" xr:uid="{00000000-0005-0000-0000-000081350000}"/>
    <cellStyle name="40% - Accent1 2 2 2 2 3 5 2" xfId="17888" xr:uid="{00000000-0005-0000-0000-000082350000}"/>
    <cellStyle name="40% - Accent1 2 2 2 2 3 6" xfId="17884" xr:uid="{00000000-0005-0000-0000-000083350000}"/>
    <cellStyle name="40% - Accent1 2 2 2 2 4" xfId="27522" xr:uid="{00000000-0005-0000-0000-000084350000}"/>
    <cellStyle name="40% - Accent1 2 2 2 2 4 2" xfId="17883" xr:uid="{00000000-0005-0000-0000-000085350000}"/>
    <cellStyle name="40% - Accent1 2 2 2 2 4 2 2" xfId="17878" xr:uid="{00000000-0005-0000-0000-000086350000}"/>
    <cellStyle name="40% - Accent1 2 2 2 2 4 2 2 2" xfId="31368" xr:uid="{00000000-0005-0000-0000-000087350000}"/>
    <cellStyle name="40% - Accent1 2 2 2 2 4 2 2 2 2" xfId="17877" xr:uid="{00000000-0005-0000-0000-000088350000}"/>
    <cellStyle name="40% - Accent1 2 2 2 2 4 2 2 3" xfId="30970" xr:uid="{00000000-0005-0000-0000-000089350000}"/>
    <cellStyle name="40% - Accent1 2 2 2 2 4 2 3" xfId="26007" xr:uid="{00000000-0005-0000-0000-00008A350000}"/>
    <cellStyle name="40% - Accent1 2 2 2 2 4 2 3 2" xfId="31341" xr:uid="{00000000-0005-0000-0000-00008B350000}"/>
    <cellStyle name="40% - Accent1 2 2 2 2 4 2 4" xfId="26002" xr:uid="{00000000-0005-0000-0000-00008C350000}"/>
    <cellStyle name="40% - Accent1 2 2 2 2 4 3" xfId="17873" xr:uid="{00000000-0005-0000-0000-00008D350000}"/>
    <cellStyle name="40% - Accent1 2 2 2 2 4 3 2" xfId="17871" xr:uid="{00000000-0005-0000-0000-00008E350000}"/>
    <cellStyle name="40% - Accent1 2 2 2 2 4 3 2 2" xfId="31195" xr:uid="{00000000-0005-0000-0000-00008F350000}"/>
    <cellStyle name="40% - Accent1 2 2 2 2 4 3 3" xfId="28513" xr:uid="{00000000-0005-0000-0000-000090350000}"/>
    <cellStyle name="40% - Accent1 2 2 2 2 4 4" xfId="18825" xr:uid="{00000000-0005-0000-0000-000091350000}"/>
    <cellStyle name="40% - Accent1 2 2 2 2 4 4 2" xfId="17870" xr:uid="{00000000-0005-0000-0000-000092350000}"/>
    <cellStyle name="40% - Accent1 2 2 2 2 4 5" xfId="17869" xr:uid="{00000000-0005-0000-0000-000093350000}"/>
    <cellStyle name="40% - Accent1 2 2 2 2 5" xfId="27514" xr:uid="{00000000-0005-0000-0000-000094350000}"/>
    <cellStyle name="40% - Accent1 2 2 2 2 5 2" xfId="17866" xr:uid="{00000000-0005-0000-0000-000095350000}"/>
    <cellStyle name="40% - Accent1 2 2 2 2 5 2 2" xfId="31780" xr:uid="{00000000-0005-0000-0000-000096350000}"/>
    <cellStyle name="40% - Accent1 2 2 2 2 5 2 2 2" xfId="30669" xr:uid="{00000000-0005-0000-0000-000097350000}"/>
    <cellStyle name="40% - Accent1 2 2 2 2 5 2 3" xfId="25975" xr:uid="{00000000-0005-0000-0000-000098350000}"/>
    <cellStyle name="40% - Accent1 2 2 2 2 5 3" xfId="26240" xr:uid="{00000000-0005-0000-0000-000099350000}"/>
    <cellStyle name="40% - Accent1 2 2 2 2 5 3 2" xfId="23593" xr:uid="{00000000-0005-0000-0000-00009A350000}"/>
    <cellStyle name="40% - Accent1 2 2 2 2 5 4" xfId="26233" xr:uid="{00000000-0005-0000-0000-00009B350000}"/>
    <cellStyle name="40% - Accent1 2 2 2 2 6" xfId="17864" xr:uid="{00000000-0005-0000-0000-00009C350000}"/>
    <cellStyle name="40% - Accent1 2 2 2 2 6 2" xfId="17863" xr:uid="{00000000-0005-0000-0000-00009D350000}"/>
    <cellStyle name="40% - Accent1 2 2 2 2 6 2 2" xfId="20236" xr:uid="{00000000-0005-0000-0000-00009E350000}"/>
    <cellStyle name="40% - Accent1 2 2 2 2 6 3" xfId="26226" xr:uid="{00000000-0005-0000-0000-00009F350000}"/>
    <cellStyle name="40% - Accent1 2 2 2 2 7" xfId="17860" xr:uid="{00000000-0005-0000-0000-0000A0350000}"/>
    <cellStyle name="40% - Accent1 2 2 2 2 7 2" xfId="23571" xr:uid="{00000000-0005-0000-0000-0000A1350000}"/>
    <cellStyle name="40% - Accent1 2 2 2 2 8" xfId="20814" xr:uid="{00000000-0005-0000-0000-0000A2350000}"/>
    <cellStyle name="40% - Accent1 2 2 2 3" xfId="31241" xr:uid="{00000000-0005-0000-0000-0000A3350000}"/>
    <cellStyle name="40% - Accent1 2 2 2 3 2" xfId="32728" xr:uid="{00000000-0005-0000-0000-0000A4350000}"/>
    <cellStyle name="40% - Accent1 2 2 2 3 2 2" xfId="31388" xr:uid="{00000000-0005-0000-0000-0000A5350000}"/>
    <cellStyle name="40% - Accent1 2 2 2 3 2 2 2" xfId="10167" xr:uid="{00000000-0005-0000-0000-0000A6350000}"/>
    <cellStyle name="40% - Accent1 2 2 2 3 2 2 2 2" xfId="17853" xr:uid="{00000000-0005-0000-0000-0000A7350000}"/>
    <cellStyle name="40% - Accent1 2 2 2 3 2 2 2 2 2" xfId="19044" xr:uid="{00000000-0005-0000-0000-0000A8350000}"/>
    <cellStyle name="40% - Accent1 2 2 2 3 2 2 2 2 2 2" xfId="17850" xr:uid="{00000000-0005-0000-0000-0000A9350000}"/>
    <cellStyle name="40% - Accent1 2 2 2 3 2 2 2 2 3" xfId="17846" xr:uid="{00000000-0005-0000-0000-0000AA350000}"/>
    <cellStyle name="40% - Accent1 2 2 2 3 2 2 2 3" xfId="30131" xr:uid="{00000000-0005-0000-0000-0000AB350000}"/>
    <cellStyle name="40% - Accent1 2 2 2 3 2 2 2 3 2" xfId="17844" xr:uid="{00000000-0005-0000-0000-0000AC350000}"/>
    <cellStyle name="40% - Accent1 2 2 2 3 2 2 2 4" xfId="17843" xr:uid="{00000000-0005-0000-0000-0000AD350000}"/>
    <cellStyle name="40% - Accent1 2 2 2 3 2 2 3" xfId="17836" xr:uid="{00000000-0005-0000-0000-0000AE350000}"/>
    <cellStyle name="40% - Accent1 2 2 2 3 2 2 3 2" xfId="22396" xr:uid="{00000000-0005-0000-0000-0000AF350000}"/>
    <cellStyle name="40% - Accent1 2 2 2 3 2 2 3 2 2" xfId="34233" xr:uid="{00000000-0005-0000-0000-0000B0350000}"/>
    <cellStyle name="40% - Accent1 2 2 2 3 2 2 3 3" xfId="33817" xr:uid="{00000000-0005-0000-0000-0000B1350000}"/>
    <cellStyle name="40% - Accent1 2 2 2 3 2 2 4" xfId="17833" xr:uid="{00000000-0005-0000-0000-0000B2350000}"/>
    <cellStyle name="40% - Accent1 2 2 2 3 2 2 4 2" xfId="22383" xr:uid="{00000000-0005-0000-0000-0000B3350000}"/>
    <cellStyle name="40% - Accent1 2 2 2 3 2 2 5" xfId="12422" xr:uid="{00000000-0005-0000-0000-0000B4350000}"/>
    <cellStyle name="40% - Accent1 2 2 2 3 2 3" xfId="18621" xr:uid="{00000000-0005-0000-0000-0000B5350000}"/>
    <cellStyle name="40% - Accent1 2 2 2 3 2 3 2" xfId="10148" xr:uid="{00000000-0005-0000-0000-0000B6350000}"/>
    <cellStyle name="40% - Accent1 2 2 2 3 2 3 2 2" xfId="19973" xr:uid="{00000000-0005-0000-0000-0000B7350000}"/>
    <cellStyle name="40% - Accent1 2 2 2 3 2 3 2 2 2" xfId="17829" xr:uid="{00000000-0005-0000-0000-0000B8350000}"/>
    <cellStyle name="40% - Accent1 2 2 2 3 2 3 2 3" xfId="19952" xr:uid="{00000000-0005-0000-0000-0000B9350000}"/>
    <cellStyle name="40% - Accent1 2 2 2 3 2 3 3" xfId="31170" xr:uid="{00000000-0005-0000-0000-0000BA350000}"/>
    <cellStyle name="40% - Accent1 2 2 2 3 2 3 3 2" xfId="22348" xr:uid="{00000000-0005-0000-0000-0000BB350000}"/>
    <cellStyle name="40% - Accent1 2 2 2 3 2 3 4" xfId="31167" xr:uid="{00000000-0005-0000-0000-0000BC350000}"/>
    <cellStyle name="40% - Accent1 2 2 2 3 2 4" xfId="18619" xr:uid="{00000000-0005-0000-0000-0000BD350000}"/>
    <cellStyle name="40% - Accent1 2 2 2 3 2 4 2" xfId="10136" xr:uid="{00000000-0005-0000-0000-0000BE350000}"/>
    <cellStyle name="40% - Accent1 2 2 2 3 2 4 2 2" xfId="19827" xr:uid="{00000000-0005-0000-0000-0000BF350000}"/>
    <cellStyle name="40% - Accent1 2 2 2 3 2 4 3" xfId="31162" xr:uid="{00000000-0005-0000-0000-0000C0350000}"/>
    <cellStyle name="40% - Accent1 2 2 2 3 2 5" xfId="22938" xr:uid="{00000000-0005-0000-0000-0000C1350000}"/>
    <cellStyle name="40% - Accent1 2 2 2 3 2 5 2" xfId="30384" xr:uid="{00000000-0005-0000-0000-0000C2350000}"/>
    <cellStyle name="40% - Accent1 2 2 2 3 2 6" xfId="33858" xr:uid="{00000000-0005-0000-0000-0000C3350000}"/>
    <cellStyle name="40% - Accent1 2 2 2 3 3" xfId="27896" xr:uid="{00000000-0005-0000-0000-0000C4350000}"/>
    <cellStyle name="40% - Accent1 2 2 2 3 3 2" xfId="28951" xr:uid="{00000000-0005-0000-0000-0000C5350000}"/>
    <cellStyle name="40% - Accent1 2 2 2 3 3 2 2" xfId="10117" xr:uid="{00000000-0005-0000-0000-0000C6350000}"/>
    <cellStyle name="40% - Accent1 2 2 2 3 3 2 2 2" xfId="17828" xr:uid="{00000000-0005-0000-0000-0000C7350000}"/>
    <cellStyle name="40% - Accent1 2 2 2 3 3 2 2 2 2" xfId="17826" xr:uid="{00000000-0005-0000-0000-0000C8350000}"/>
    <cellStyle name="40% - Accent1 2 2 2 3 3 2 2 3" xfId="17825" xr:uid="{00000000-0005-0000-0000-0000C9350000}"/>
    <cellStyle name="40% - Accent1 2 2 2 3 3 2 3" xfId="25896" xr:uid="{00000000-0005-0000-0000-0000CA350000}"/>
    <cellStyle name="40% - Accent1 2 2 2 3 3 2 3 2" xfId="22265" xr:uid="{00000000-0005-0000-0000-0000CB350000}"/>
    <cellStyle name="40% - Accent1 2 2 2 3 3 2 4" xfId="25884" xr:uid="{00000000-0005-0000-0000-0000CC350000}"/>
    <cellStyle name="40% - Accent1 2 2 2 3 3 3" xfId="18617" xr:uid="{00000000-0005-0000-0000-0000CD350000}"/>
    <cellStyle name="40% - Accent1 2 2 2 3 3 3 2" xfId="15134" xr:uid="{00000000-0005-0000-0000-0000CE350000}"/>
    <cellStyle name="40% - Accent1 2 2 2 3 3 3 2 2" xfId="19640" xr:uid="{00000000-0005-0000-0000-0000CF350000}"/>
    <cellStyle name="40% - Accent1 2 2 2 3 3 3 3" xfId="31857" xr:uid="{00000000-0005-0000-0000-0000D0350000}"/>
    <cellStyle name="40% - Accent1 2 2 2 3 3 4" xfId="22935" xr:uid="{00000000-0005-0000-0000-0000D1350000}"/>
    <cellStyle name="40% - Accent1 2 2 2 3 3 4 2" xfId="31841" xr:uid="{00000000-0005-0000-0000-0000D2350000}"/>
    <cellStyle name="40% - Accent1 2 2 2 3 3 5" xfId="33687" xr:uid="{00000000-0005-0000-0000-0000D3350000}"/>
    <cellStyle name="40% - Accent1 2 2 2 3 4" xfId="30923" xr:uid="{00000000-0005-0000-0000-0000D4350000}"/>
    <cellStyle name="40% - Accent1 2 2 2 3 4 2" xfId="29561" xr:uid="{00000000-0005-0000-0000-0000D5350000}"/>
    <cellStyle name="40% - Accent1 2 2 2 3 4 2 2" xfId="10095" xr:uid="{00000000-0005-0000-0000-0000D6350000}"/>
    <cellStyle name="40% - Accent1 2 2 2 3 4 2 2 2" xfId="30582" xr:uid="{00000000-0005-0000-0000-0000D7350000}"/>
    <cellStyle name="40% - Accent1 2 2 2 3 4 2 3" xfId="25872" xr:uid="{00000000-0005-0000-0000-0000D8350000}"/>
    <cellStyle name="40% - Accent1 2 2 2 3 4 3" xfId="30898" xr:uid="{00000000-0005-0000-0000-0000D9350000}"/>
    <cellStyle name="40% - Accent1 2 2 2 3 4 3 2" xfId="32227" xr:uid="{00000000-0005-0000-0000-0000DA350000}"/>
    <cellStyle name="40% - Accent1 2 2 2 3 4 4" xfId="32937" xr:uid="{00000000-0005-0000-0000-0000DB350000}"/>
    <cellStyle name="40% - Accent1 2 2 2 3 5" xfId="30315" xr:uid="{00000000-0005-0000-0000-0000DC350000}"/>
    <cellStyle name="40% - Accent1 2 2 2 3 5 2" xfId="31816" xr:uid="{00000000-0005-0000-0000-0000DD350000}"/>
    <cellStyle name="40% - Accent1 2 2 2 3 5 2 2" xfId="23426" xr:uid="{00000000-0005-0000-0000-0000DE350000}"/>
    <cellStyle name="40% - Accent1 2 2 2 3 5 3" xfId="33450" xr:uid="{00000000-0005-0000-0000-0000DF350000}"/>
    <cellStyle name="40% - Accent1 2 2 2 3 6" xfId="17821" xr:uid="{00000000-0005-0000-0000-0000E0350000}"/>
    <cellStyle name="40% - Accent1 2 2 2 3 6 2" xfId="28923" xr:uid="{00000000-0005-0000-0000-0000E1350000}"/>
    <cellStyle name="40% - Accent1 2 2 2 3 7" xfId="17818" xr:uid="{00000000-0005-0000-0000-0000E2350000}"/>
    <cellStyle name="40% - Accent1 2 2 2 4" xfId="23856" xr:uid="{00000000-0005-0000-0000-0000E3350000}"/>
    <cellStyle name="40% - Accent1 2 2 2 4 2" xfId="27698" xr:uid="{00000000-0005-0000-0000-0000E4350000}"/>
    <cellStyle name="40% - Accent1 2 2 2 4 2 2" xfId="22386" xr:uid="{00000000-0005-0000-0000-0000E5350000}"/>
    <cellStyle name="40% - Accent1 2 2 2 4 2 2 2" xfId="10028" xr:uid="{00000000-0005-0000-0000-0000E6350000}"/>
    <cellStyle name="40% - Accent1 2 2 2 4 2 2 2 2" xfId="17817" xr:uid="{00000000-0005-0000-0000-0000E7350000}"/>
    <cellStyle name="40% - Accent1 2 2 2 4 2 2 2 2 2" xfId="17814" xr:uid="{00000000-0005-0000-0000-0000E8350000}"/>
    <cellStyle name="40% - Accent1 2 2 2 4 2 2 2 3" xfId="17813" xr:uid="{00000000-0005-0000-0000-0000E9350000}"/>
    <cellStyle name="40% - Accent1 2 2 2 4 2 2 3" xfId="26915" xr:uid="{00000000-0005-0000-0000-0000EA350000}"/>
    <cellStyle name="40% - Accent1 2 2 2 4 2 2 3 2" xfId="20203" xr:uid="{00000000-0005-0000-0000-0000EB350000}"/>
    <cellStyle name="40% - Accent1 2 2 2 4 2 2 4" xfId="28379" xr:uid="{00000000-0005-0000-0000-0000EC350000}"/>
    <cellStyle name="40% - Accent1 2 2 2 4 2 3" xfId="14089" xr:uid="{00000000-0005-0000-0000-0000ED350000}"/>
    <cellStyle name="40% - Accent1 2 2 2 4 2 3 2" xfId="10016" xr:uid="{00000000-0005-0000-0000-0000EE350000}"/>
    <cellStyle name="40% - Accent1 2 2 2 4 2 3 2 2" xfId="19377" xr:uid="{00000000-0005-0000-0000-0000EF350000}"/>
    <cellStyle name="40% - Accent1 2 2 2 4 2 3 3" xfId="23487" xr:uid="{00000000-0005-0000-0000-0000F0350000}"/>
    <cellStyle name="40% - Accent1 2 2 2 4 2 4" xfId="27944" xr:uid="{00000000-0005-0000-0000-0000F1350000}"/>
    <cellStyle name="40% - Accent1 2 2 2 4 2 4 2" xfId="27790" xr:uid="{00000000-0005-0000-0000-0000F2350000}"/>
    <cellStyle name="40% - Accent1 2 2 2 4 2 5" xfId="25966" xr:uid="{00000000-0005-0000-0000-0000F3350000}"/>
    <cellStyle name="40% - Accent1 2 2 2 4 3" xfId="27694" xr:uid="{00000000-0005-0000-0000-0000F4350000}"/>
    <cellStyle name="40% - Accent1 2 2 2 4 3 2" xfId="22333" xr:uid="{00000000-0005-0000-0000-0000F5350000}"/>
    <cellStyle name="40% - Accent1 2 2 2 4 3 2 2" xfId="9996" xr:uid="{00000000-0005-0000-0000-0000F6350000}"/>
    <cellStyle name="40% - Accent1 2 2 2 4 3 2 2 2" xfId="17809" xr:uid="{00000000-0005-0000-0000-0000F7350000}"/>
    <cellStyle name="40% - Accent1 2 2 2 4 3 2 3" xfId="28295" xr:uid="{00000000-0005-0000-0000-0000F8350000}"/>
    <cellStyle name="40% - Accent1 2 2 2 4 3 3" xfId="27841" xr:uid="{00000000-0005-0000-0000-0000F9350000}"/>
    <cellStyle name="40% - Accent1 2 2 2 4 3 3 2" xfId="27748" xr:uid="{00000000-0005-0000-0000-0000FA350000}"/>
    <cellStyle name="40% - Accent1 2 2 2 4 3 4" xfId="27824" xr:uid="{00000000-0005-0000-0000-0000FB350000}"/>
    <cellStyle name="40% - Accent1 2 2 2 4 4" xfId="30303" xr:uid="{00000000-0005-0000-0000-0000FC350000}"/>
    <cellStyle name="40% - Accent1 2 2 2 4 4 2" xfId="27776" xr:uid="{00000000-0005-0000-0000-0000FD350000}"/>
    <cellStyle name="40% - Accent1 2 2 2 4 4 2 2" xfId="28272" xr:uid="{00000000-0005-0000-0000-0000FE350000}"/>
    <cellStyle name="40% - Accent1 2 2 2 4 4 3" xfId="28346" xr:uid="{00000000-0005-0000-0000-0000FF350000}"/>
    <cellStyle name="40% - Accent1 2 2 2 4 5" xfId="27482" xr:uid="{00000000-0005-0000-0000-000000360000}"/>
    <cellStyle name="40% - Accent1 2 2 2 4 5 2" xfId="27727" xr:uid="{00000000-0005-0000-0000-000001360000}"/>
    <cellStyle name="40% - Accent1 2 2 2 4 6" xfId="33774" xr:uid="{00000000-0005-0000-0000-000002360000}"/>
    <cellStyle name="40% - Accent1 2 2 2 5" xfId="23852" xr:uid="{00000000-0005-0000-0000-000003360000}"/>
    <cellStyle name="40% - Accent1 2 2 2 5 2" xfId="6171" xr:uid="{00000000-0005-0000-0000-000004360000}"/>
    <cellStyle name="40% - Accent1 2 2 2 5 2 2" xfId="17000" xr:uid="{00000000-0005-0000-0000-000005360000}"/>
    <cellStyle name="40% - Accent1 2 2 2 5 2 2 2" xfId="9955" xr:uid="{00000000-0005-0000-0000-000006360000}"/>
    <cellStyle name="40% - Accent1 2 2 2 5 2 2 2 2" xfId="33341" xr:uid="{00000000-0005-0000-0000-000007360000}"/>
    <cellStyle name="40% - Accent1 2 2 2 5 2 2 3" xfId="28224" xr:uid="{00000000-0005-0000-0000-000008360000}"/>
    <cellStyle name="40% - Accent1 2 2 2 5 2 3" xfId="16996" xr:uid="{00000000-0005-0000-0000-000009360000}"/>
    <cellStyle name="40% - Accent1 2 2 2 5 2 3 2" xfId="27324" xr:uid="{00000000-0005-0000-0000-00000A360000}"/>
    <cellStyle name="40% - Accent1 2 2 2 5 2 4" xfId="27384" xr:uid="{00000000-0005-0000-0000-00000B360000}"/>
    <cellStyle name="40% - Accent1 2 2 2 5 3" xfId="6169" xr:uid="{00000000-0005-0000-0000-00000C360000}"/>
    <cellStyle name="40% - Accent1 2 2 2 5 3 2" xfId="16983" xr:uid="{00000000-0005-0000-0000-00000D360000}"/>
    <cellStyle name="40% - Accent1 2 2 2 5 3 2 2" xfId="22436" xr:uid="{00000000-0005-0000-0000-00000E360000}"/>
    <cellStyle name="40% - Accent1 2 2 2 5 3 3" xfId="26252" xr:uid="{00000000-0005-0000-0000-00000F360000}"/>
    <cellStyle name="40% - Accent1 2 2 2 5 4" xfId="6167" xr:uid="{00000000-0005-0000-0000-000010360000}"/>
    <cellStyle name="40% - Accent1 2 2 2 5 4 2" xfId="28202" xr:uid="{00000000-0005-0000-0000-000011360000}"/>
    <cellStyle name="40% - Accent1 2 2 2 5 5" xfId="17803" xr:uid="{00000000-0005-0000-0000-000012360000}"/>
    <cellStyle name="40% - Accent1 2 2 2 6" xfId="17802" xr:uid="{00000000-0005-0000-0000-000013360000}"/>
    <cellStyle name="40% - Accent1 2 2 2 6 2" xfId="17797" xr:uid="{00000000-0005-0000-0000-000014360000}"/>
    <cellStyle name="40% - Accent1 2 2 2 6 2 2" xfId="17861" xr:uid="{00000000-0005-0000-0000-000015360000}"/>
    <cellStyle name="40% - Accent1 2 2 2 6 2 2 2" xfId="20918" xr:uid="{00000000-0005-0000-0000-000016360000}"/>
    <cellStyle name="40% - Accent1 2 2 2 6 2 3" xfId="22474" xr:uid="{00000000-0005-0000-0000-000017360000}"/>
    <cellStyle name="40% - Accent1 2 2 2 6 3" xfId="17858" xr:uid="{00000000-0005-0000-0000-000018360000}"/>
    <cellStyle name="40% - Accent1 2 2 2 6 3 2" xfId="22357" xr:uid="{00000000-0005-0000-0000-000019360000}"/>
    <cellStyle name="40% - Accent1 2 2 2 6 4" xfId="23274" xr:uid="{00000000-0005-0000-0000-00001A360000}"/>
    <cellStyle name="40% - Accent1 2 2 2 7" xfId="17794" xr:uid="{00000000-0005-0000-0000-00001B360000}"/>
    <cellStyle name="40% - Accent1 2 2 2 7 2" xfId="17789" xr:uid="{00000000-0005-0000-0000-00001C360000}"/>
    <cellStyle name="40% - Accent1 2 2 2 7 2 2" xfId="20272" xr:uid="{00000000-0005-0000-0000-00001D360000}"/>
    <cellStyle name="40% - Accent1 2 2 2 7 3" xfId="23268" xr:uid="{00000000-0005-0000-0000-00001E360000}"/>
    <cellStyle name="40% - Accent1 2 2 2 8" xfId="17786" xr:uid="{00000000-0005-0000-0000-00001F360000}"/>
    <cellStyle name="40% - Accent1 2 2 2 8 2" xfId="23265" xr:uid="{00000000-0005-0000-0000-000020360000}"/>
    <cellStyle name="40% - Accent1 2 2 2 9" xfId="23493" xr:uid="{00000000-0005-0000-0000-000021360000}"/>
    <cellStyle name="40% - Accent1 2 2 3" xfId="21293" xr:uid="{00000000-0005-0000-0000-000022360000}"/>
    <cellStyle name="40% - Accent1 2 2 3 2" xfId="20646" xr:uid="{00000000-0005-0000-0000-000023360000}"/>
    <cellStyle name="40% - Accent1 2 2 3 2 2" xfId="32724" xr:uid="{00000000-0005-0000-0000-000024360000}"/>
    <cellStyle name="40% - Accent1 2 2 3 2 2 2" xfId="17780" xr:uid="{00000000-0005-0000-0000-000025360000}"/>
    <cellStyle name="40% - Accent1 2 2 3 2 2 2 2" xfId="17777" xr:uid="{00000000-0005-0000-0000-000026360000}"/>
    <cellStyle name="40% - Accent1 2 2 3 2 2 2 2 2" xfId="17775" xr:uid="{00000000-0005-0000-0000-000027360000}"/>
    <cellStyle name="40% - Accent1 2 2 3 2 2 2 2 2 2" xfId="18419" xr:uid="{00000000-0005-0000-0000-000028360000}"/>
    <cellStyle name="40% - Accent1 2 2 3 2 2 2 2 2 2 2" xfId="17770" xr:uid="{00000000-0005-0000-0000-000029360000}"/>
    <cellStyle name="40% - Accent1 2 2 3 2 2 2 2 2 3" xfId="17769" xr:uid="{00000000-0005-0000-0000-00002A360000}"/>
    <cellStyle name="40% - Accent1 2 2 3 2 2 2 2 3" xfId="25128" xr:uid="{00000000-0005-0000-0000-00002B360000}"/>
    <cellStyle name="40% - Accent1 2 2 3 2 2 2 2 3 2" xfId="17767" xr:uid="{00000000-0005-0000-0000-00002C360000}"/>
    <cellStyle name="40% - Accent1 2 2 3 2 2 2 2 4" xfId="25119" xr:uid="{00000000-0005-0000-0000-00002D360000}"/>
    <cellStyle name="40% - Accent1 2 2 3 2 2 2 3" xfId="17766" xr:uid="{00000000-0005-0000-0000-00002E360000}"/>
    <cellStyle name="40% - Accent1 2 2 3 2 2 2 3 2" xfId="31248" xr:uid="{00000000-0005-0000-0000-00002F360000}"/>
    <cellStyle name="40% - Accent1 2 2 3 2 2 2 3 2 2" xfId="17765" xr:uid="{00000000-0005-0000-0000-000030360000}"/>
    <cellStyle name="40% - Accent1 2 2 3 2 2 2 3 3" xfId="26617" xr:uid="{00000000-0005-0000-0000-000031360000}"/>
    <cellStyle name="40% - Accent1 2 2 3 2 2 2 4" xfId="17763" xr:uid="{00000000-0005-0000-0000-000032360000}"/>
    <cellStyle name="40% - Accent1 2 2 3 2 2 2 4 2" xfId="31499" xr:uid="{00000000-0005-0000-0000-000033360000}"/>
    <cellStyle name="40% - Accent1 2 2 3 2 2 2 5" xfId="17762" xr:uid="{00000000-0005-0000-0000-000034360000}"/>
    <cellStyle name="40% - Accent1 2 2 3 2 2 3" xfId="17761" xr:uid="{00000000-0005-0000-0000-000035360000}"/>
    <cellStyle name="40% - Accent1 2 2 3 2 2 3 2" xfId="17760" xr:uid="{00000000-0005-0000-0000-000036360000}"/>
    <cellStyle name="40% - Accent1 2 2 3 2 2 3 2 2" xfId="17759" xr:uid="{00000000-0005-0000-0000-000037360000}"/>
    <cellStyle name="40% - Accent1 2 2 3 2 2 3 2 2 2" xfId="17755" xr:uid="{00000000-0005-0000-0000-000038360000}"/>
    <cellStyle name="40% - Accent1 2 2 3 2 2 3 2 3" xfId="17754" xr:uid="{00000000-0005-0000-0000-000039360000}"/>
    <cellStyle name="40% - Accent1 2 2 3 2 2 3 3" xfId="23889" xr:uid="{00000000-0005-0000-0000-00003A360000}"/>
    <cellStyle name="40% - Accent1 2 2 3 2 2 3 3 2" xfId="28395" xr:uid="{00000000-0005-0000-0000-00003B360000}"/>
    <cellStyle name="40% - Accent1 2 2 3 2 2 3 4" xfId="17751" xr:uid="{00000000-0005-0000-0000-00003C360000}"/>
    <cellStyle name="40% - Accent1 2 2 3 2 2 4" xfId="22637" xr:uid="{00000000-0005-0000-0000-00003D360000}"/>
    <cellStyle name="40% - Accent1 2 2 3 2 2 4 2" xfId="16711" xr:uid="{00000000-0005-0000-0000-00003E360000}"/>
    <cellStyle name="40% - Accent1 2 2 3 2 2 4 2 2" xfId="17749" xr:uid="{00000000-0005-0000-0000-00003F360000}"/>
    <cellStyle name="40% - Accent1 2 2 3 2 2 4 3" xfId="17744" xr:uid="{00000000-0005-0000-0000-000040360000}"/>
    <cellStyle name="40% - Accent1 2 2 3 2 2 5" xfId="17741" xr:uid="{00000000-0005-0000-0000-000041360000}"/>
    <cellStyle name="40% - Accent1 2 2 3 2 2 5 2" xfId="17739" xr:uid="{00000000-0005-0000-0000-000042360000}"/>
    <cellStyle name="40% - Accent1 2 2 3 2 2 6" xfId="30445" xr:uid="{00000000-0005-0000-0000-000043360000}"/>
    <cellStyle name="40% - Accent1 2 2 3 2 3" xfId="27479" xr:uid="{00000000-0005-0000-0000-000044360000}"/>
    <cellStyle name="40% - Accent1 2 2 3 2 3 2" xfId="27593" xr:uid="{00000000-0005-0000-0000-000045360000}"/>
    <cellStyle name="40% - Accent1 2 2 3 2 3 2 2" xfId="17735" xr:uid="{00000000-0005-0000-0000-000046360000}"/>
    <cellStyle name="40% - Accent1 2 2 3 2 3 2 2 2" xfId="17733" xr:uid="{00000000-0005-0000-0000-000047360000}"/>
    <cellStyle name="40% - Accent1 2 2 3 2 3 2 2 2 2" xfId="17730" xr:uid="{00000000-0005-0000-0000-000048360000}"/>
    <cellStyle name="40% - Accent1 2 2 3 2 3 2 2 3" xfId="17729" xr:uid="{00000000-0005-0000-0000-000049360000}"/>
    <cellStyle name="40% - Accent1 2 2 3 2 3 2 3" xfId="26078" xr:uid="{00000000-0005-0000-0000-00004A360000}"/>
    <cellStyle name="40% - Accent1 2 2 3 2 3 2 3 2" xfId="27917" xr:uid="{00000000-0005-0000-0000-00004B360000}"/>
    <cellStyle name="40% - Accent1 2 2 3 2 3 2 4" xfId="25564" xr:uid="{00000000-0005-0000-0000-00004C360000}"/>
    <cellStyle name="40% - Accent1 2 2 3 2 3 3" xfId="17725" xr:uid="{00000000-0005-0000-0000-00004D360000}"/>
    <cellStyle name="40% - Accent1 2 2 3 2 3 3 2" xfId="17720" xr:uid="{00000000-0005-0000-0000-00004E360000}"/>
    <cellStyle name="40% - Accent1 2 2 3 2 3 3 2 2" xfId="17719" xr:uid="{00000000-0005-0000-0000-00004F360000}"/>
    <cellStyle name="40% - Accent1 2 2 3 2 3 3 3" xfId="30013" xr:uid="{00000000-0005-0000-0000-000050360000}"/>
    <cellStyle name="40% - Accent1 2 2 3 2 3 4" xfId="18815" xr:uid="{00000000-0005-0000-0000-000051360000}"/>
    <cellStyle name="40% - Accent1 2 2 3 2 3 4 2" xfId="17716" xr:uid="{00000000-0005-0000-0000-000052360000}"/>
    <cellStyle name="40% - Accent1 2 2 3 2 3 5" xfId="17713" xr:uid="{00000000-0005-0000-0000-000053360000}"/>
    <cellStyle name="40% - Accent1 2 2 3 2 4" xfId="21859" xr:uid="{00000000-0005-0000-0000-000054360000}"/>
    <cellStyle name="40% - Accent1 2 2 3 2 4 2" xfId="17712" xr:uid="{00000000-0005-0000-0000-000055360000}"/>
    <cellStyle name="40% - Accent1 2 2 3 2 4 2 2" xfId="17706" xr:uid="{00000000-0005-0000-0000-000056360000}"/>
    <cellStyle name="40% - Accent1 2 2 3 2 4 2 2 2" xfId="22803" xr:uid="{00000000-0005-0000-0000-000057360000}"/>
    <cellStyle name="40% - Accent1 2 2 3 2 4 2 3" xfId="25537" xr:uid="{00000000-0005-0000-0000-000058360000}"/>
    <cellStyle name="40% - Accent1 2 2 3 2 4 3" xfId="17705" xr:uid="{00000000-0005-0000-0000-000059360000}"/>
    <cellStyle name="40% - Accent1 2 2 3 2 4 3 2" xfId="17704" xr:uid="{00000000-0005-0000-0000-00005A360000}"/>
    <cellStyle name="40% - Accent1 2 2 3 2 4 4" xfId="17703" xr:uid="{00000000-0005-0000-0000-00005B360000}"/>
    <cellStyle name="40% - Accent1 2 2 3 2 5" xfId="17702" xr:uid="{00000000-0005-0000-0000-00005C360000}"/>
    <cellStyle name="40% - Accent1 2 2 3 2 5 2" xfId="17701" xr:uid="{00000000-0005-0000-0000-00005D360000}"/>
    <cellStyle name="40% - Accent1 2 2 3 2 5 2 2" xfId="23216" xr:uid="{00000000-0005-0000-0000-00005E360000}"/>
    <cellStyle name="40% - Accent1 2 2 3 2 5 3" xfId="8560" xr:uid="{00000000-0005-0000-0000-00005F360000}"/>
    <cellStyle name="40% - Accent1 2 2 3 2 6" xfId="17697" xr:uid="{00000000-0005-0000-0000-000060360000}"/>
    <cellStyle name="40% - Accent1 2 2 3 2 6 2" xfId="6900" xr:uid="{00000000-0005-0000-0000-000061360000}"/>
    <cellStyle name="40% - Accent1 2 2 3 2 7" xfId="17696" xr:uid="{00000000-0005-0000-0000-000062360000}"/>
    <cellStyle name="40% - Accent1 2 2 3 3" xfId="20373" xr:uid="{00000000-0005-0000-0000-000063360000}"/>
    <cellStyle name="40% - Accent1 2 2 3 3 2" xfId="27808" xr:uid="{00000000-0005-0000-0000-000064360000}"/>
    <cellStyle name="40% - Accent1 2 2 3 3 2 2" xfId="17695" xr:uid="{00000000-0005-0000-0000-000065360000}"/>
    <cellStyle name="40% - Accent1 2 2 3 3 2 2 2" xfId="9857" xr:uid="{00000000-0005-0000-0000-000066360000}"/>
    <cellStyle name="40% - Accent1 2 2 3 3 2 2 2 2" xfId="17693" xr:uid="{00000000-0005-0000-0000-000067360000}"/>
    <cellStyle name="40% - Accent1 2 2 3 3 2 2 2 2 2" xfId="17726" xr:uid="{00000000-0005-0000-0000-000068360000}"/>
    <cellStyle name="40% - Accent1 2 2 3 3 2 2 2 3" xfId="17690" xr:uid="{00000000-0005-0000-0000-000069360000}"/>
    <cellStyle name="40% - Accent1 2 2 3 3 2 2 3" xfId="17686" xr:uid="{00000000-0005-0000-0000-00006A360000}"/>
    <cellStyle name="40% - Accent1 2 2 3 3 2 2 3 2" xfId="32149" xr:uid="{00000000-0005-0000-0000-00006B360000}"/>
    <cellStyle name="40% - Accent1 2 2 3 3 2 2 4" xfId="17682" xr:uid="{00000000-0005-0000-0000-00006C360000}"/>
    <cellStyle name="40% - Accent1 2 2 3 3 2 3" xfId="17678" xr:uid="{00000000-0005-0000-0000-00006D360000}"/>
    <cellStyle name="40% - Accent1 2 2 3 3 2 3 2" xfId="9834" xr:uid="{00000000-0005-0000-0000-00006E360000}"/>
    <cellStyle name="40% - Accent1 2 2 3 3 2 3 2 2" xfId="18950" xr:uid="{00000000-0005-0000-0000-00006F360000}"/>
    <cellStyle name="40% - Accent1 2 2 3 3 2 3 3" xfId="17675" xr:uid="{00000000-0005-0000-0000-000070360000}"/>
    <cellStyle name="40% - Accent1 2 2 3 3 2 4" xfId="17673" xr:uid="{00000000-0005-0000-0000-000071360000}"/>
    <cellStyle name="40% - Accent1 2 2 3 3 2 4 2" xfId="17671" xr:uid="{00000000-0005-0000-0000-000072360000}"/>
    <cellStyle name="40% - Accent1 2 2 3 3 2 5" xfId="17668" xr:uid="{00000000-0005-0000-0000-000073360000}"/>
    <cellStyle name="40% - Accent1 2 2 3 3 3" xfId="27798" xr:uid="{00000000-0005-0000-0000-000074360000}"/>
    <cellStyle name="40% - Accent1 2 2 3 3 3 2" xfId="17664" xr:uid="{00000000-0005-0000-0000-000075360000}"/>
    <cellStyle name="40% - Accent1 2 2 3 3 3 2 2" xfId="9808" xr:uid="{00000000-0005-0000-0000-000076360000}"/>
    <cellStyle name="40% - Accent1 2 2 3 3 3 2 2 2" xfId="17660" xr:uid="{00000000-0005-0000-0000-000077360000}"/>
    <cellStyle name="40% - Accent1 2 2 3 3 3 2 3" xfId="27610" xr:uid="{00000000-0005-0000-0000-000078360000}"/>
    <cellStyle name="40% - Accent1 2 2 3 3 3 3" xfId="17656" xr:uid="{00000000-0005-0000-0000-000079360000}"/>
    <cellStyle name="40% - Accent1 2 2 3 3 3 3 2" xfId="34309" xr:uid="{00000000-0005-0000-0000-00007A360000}"/>
    <cellStyle name="40% - Accent1 2 2 3 3 3 4" xfId="18258" xr:uid="{00000000-0005-0000-0000-00007B360000}"/>
    <cellStyle name="40% - Accent1 2 2 3 3 4" xfId="22835" xr:uid="{00000000-0005-0000-0000-00007C360000}"/>
    <cellStyle name="40% - Accent1 2 2 3 3 4 2" xfId="17654" xr:uid="{00000000-0005-0000-0000-00007D360000}"/>
    <cellStyle name="40% - Accent1 2 2 3 3 4 2 2" xfId="21534" xr:uid="{00000000-0005-0000-0000-00007E360000}"/>
    <cellStyle name="40% - Accent1 2 2 3 3 4 3" xfId="29043" xr:uid="{00000000-0005-0000-0000-00007F360000}"/>
    <cellStyle name="40% - Accent1 2 2 3 3 5" xfId="17652" xr:uid="{00000000-0005-0000-0000-000080360000}"/>
    <cellStyle name="40% - Accent1 2 2 3 3 5 2" xfId="17651" xr:uid="{00000000-0005-0000-0000-000081360000}"/>
    <cellStyle name="40% - Accent1 2 2 3 3 6" xfId="13946" xr:uid="{00000000-0005-0000-0000-000082360000}"/>
    <cellStyle name="40% - Accent1 2 2 3 4" xfId="23846" xr:uid="{00000000-0005-0000-0000-000083360000}"/>
    <cellStyle name="40% - Accent1 2 2 3 4 2" xfId="27784" xr:uid="{00000000-0005-0000-0000-000084360000}"/>
    <cellStyle name="40% - Accent1 2 2 3 4 2 2" xfId="20084" xr:uid="{00000000-0005-0000-0000-000085360000}"/>
    <cellStyle name="40% - Accent1 2 2 3 4 2 2 2" xfId="9751" xr:uid="{00000000-0005-0000-0000-000086360000}"/>
    <cellStyle name="40% - Accent1 2 2 3 4 2 2 2 2" xfId="17646" xr:uid="{00000000-0005-0000-0000-000087360000}"/>
    <cellStyle name="40% - Accent1 2 2 3 4 2 2 3" xfId="28310" xr:uid="{00000000-0005-0000-0000-000088360000}"/>
    <cellStyle name="40% - Accent1 2 2 3 4 2 3" xfId="20075" xr:uid="{00000000-0005-0000-0000-000089360000}"/>
    <cellStyle name="40% - Accent1 2 2 3 4 2 3 2" xfId="28078" xr:uid="{00000000-0005-0000-0000-00008A360000}"/>
    <cellStyle name="40% - Accent1 2 2 3 4 2 4" xfId="17640" xr:uid="{00000000-0005-0000-0000-00008B360000}"/>
    <cellStyle name="40% - Accent1 2 2 3 4 3" xfId="17635" xr:uid="{00000000-0005-0000-0000-00008C360000}"/>
    <cellStyle name="40% - Accent1 2 2 3 4 3 2" xfId="20043" xr:uid="{00000000-0005-0000-0000-00008D360000}"/>
    <cellStyle name="40% - Accent1 2 2 3 4 3 2 2" xfId="28031" xr:uid="{00000000-0005-0000-0000-00008E360000}"/>
    <cellStyle name="40% - Accent1 2 2 3 4 3 3" xfId="18076" xr:uid="{00000000-0005-0000-0000-00008F360000}"/>
    <cellStyle name="40% - Accent1 2 2 3 4 4" xfId="13614" xr:uid="{00000000-0005-0000-0000-000090360000}"/>
    <cellStyle name="40% - Accent1 2 2 3 4 4 2" xfId="28059" xr:uid="{00000000-0005-0000-0000-000091360000}"/>
    <cellStyle name="40% - Accent1 2 2 3 4 5" xfId="17624" xr:uid="{00000000-0005-0000-0000-000092360000}"/>
    <cellStyle name="40% - Accent1 2 2 3 5" xfId="34351" xr:uid="{00000000-0005-0000-0000-000093360000}"/>
    <cellStyle name="40% - Accent1 2 2 3 5 2" xfId="6125" xr:uid="{00000000-0005-0000-0000-000094360000}"/>
    <cellStyle name="40% - Accent1 2 2 3 5 2 2" xfId="5424" xr:uid="{00000000-0005-0000-0000-000095360000}"/>
    <cellStyle name="40% - Accent1 2 2 3 5 2 2 2" xfId="28011" xr:uid="{00000000-0005-0000-0000-000096360000}"/>
    <cellStyle name="40% - Accent1 2 2 3 5 2 3" xfId="25905" xr:uid="{00000000-0005-0000-0000-000097360000}"/>
    <cellStyle name="40% - Accent1 2 2 3 5 3" xfId="16439" xr:uid="{00000000-0005-0000-0000-000098360000}"/>
    <cellStyle name="40% - Accent1 2 2 3 5 3 2" xfId="33089" xr:uid="{00000000-0005-0000-0000-000099360000}"/>
    <cellStyle name="40% - Accent1 2 2 3 5 4" xfId="17620" xr:uid="{00000000-0005-0000-0000-00009A360000}"/>
    <cellStyle name="40% - Accent1 2 2 3 6" xfId="21636" xr:uid="{00000000-0005-0000-0000-00009B360000}"/>
    <cellStyle name="40% - Accent1 2 2 3 6 2" xfId="5372" xr:uid="{00000000-0005-0000-0000-00009C360000}"/>
    <cellStyle name="40% - Accent1 2 2 3 6 2 2" xfId="24124" xr:uid="{00000000-0005-0000-0000-00009D360000}"/>
    <cellStyle name="40% - Accent1 2 2 3 6 3" xfId="16742" xr:uid="{00000000-0005-0000-0000-00009E360000}"/>
    <cellStyle name="40% - Accent1 2 2 3 7" xfId="17618" xr:uid="{00000000-0005-0000-0000-00009F360000}"/>
    <cellStyle name="40% - Accent1 2 2 3 7 2" xfId="16737" xr:uid="{00000000-0005-0000-0000-0000A0360000}"/>
    <cellStyle name="40% - Accent1 2 2 3 8" xfId="22575" xr:uid="{00000000-0005-0000-0000-0000A1360000}"/>
    <cellStyle name="40% - Accent1 2 2 4" xfId="18423" xr:uid="{00000000-0005-0000-0000-0000A2360000}"/>
    <cellStyle name="40% - Accent1 2 2 4 2" xfId="20645" xr:uid="{00000000-0005-0000-0000-0000A3360000}"/>
    <cellStyle name="40% - Accent1 2 2 4 2 2" xfId="27468" xr:uid="{00000000-0005-0000-0000-0000A4360000}"/>
    <cellStyle name="40% - Accent1 2 2 4 2 2 2" xfId="16945" xr:uid="{00000000-0005-0000-0000-0000A5360000}"/>
    <cellStyle name="40% - Accent1 2 2 4 2 2 2 2" xfId="8983" xr:uid="{00000000-0005-0000-0000-0000A6360000}"/>
    <cellStyle name="40% - Accent1 2 2 4 2 2 2 2 2" xfId="10449" xr:uid="{00000000-0005-0000-0000-0000A7360000}"/>
    <cellStyle name="40% - Accent1 2 2 4 2 2 2 2 2 2" xfId="17612" xr:uid="{00000000-0005-0000-0000-0000A8360000}"/>
    <cellStyle name="40% - Accent1 2 2 4 2 2 2 2 3" xfId="12758" xr:uid="{00000000-0005-0000-0000-0000A9360000}"/>
    <cellStyle name="40% - Accent1 2 2 4 2 2 2 3" xfId="27505" xr:uid="{00000000-0005-0000-0000-0000AA360000}"/>
    <cellStyle name="40% - Accent1 2 2 4 2 2 2 3 2" xfId="29641" xr:uid="{00000000-0005-0000-0000-0000AB360000}"/>
    <cellStyle name="40% - Accent1 2 2 4 2 2 2 4" xfId="27501" xr:uid="{00000000-0005-0000-0000-0000AC360000}"/>
    <cellStyle name="40% - Accent1 2 2 4 2 2 3" xfId="17881" xr:uid="{00000000-0005-0000-0000-0000AD360000}"/>
    <cellStyle name="40% - Accent1 2 2 4 2 2 3 2" xfId="17611" xr:uid="{00000000-0005-0000-0000-0000AE360000}"/>
    <cellStyle name="40% - Accent1 2 2 4 2 2 3 2 2" xfId="17610" xr:uid="{00000000-0005-0000-0000-0000AF360000}"/>
    <cellStyle name="40% - Accent1 2 2 4 2 2 3 3" xfId="27498" xr:uid="{00000000-0005-0000-0000-0000B0360000}"/>
    <cellStyle name="40% - Accent1 2 2 4 2 2 4" xfId="17608" xr:uid="{00000000-0005-0000-0000-0000B1360000}"/>
    <cellStyle name="40% - Accent1 2 2 4 2 2 4 2" xfId="17604" xr:uid="{00000000-0005-0000-0000-0000B2360000}"/>
    <cellStyle name="40% - Accent1 2 2 4 2 2 5" xfId="18822" xr:uid="{00000000-0005-0000-0000-0000B3360000}"/>
    <cellStyle name="40% - Accent1 2 2 4 2 3" xfId="20841" xr:uid="{00000000-0005-0000-0000-0000B4360000}"/>
    <cellStyle name="40% - Accent1 2 2 4 2 3 2" xfId="16902" xr:uid="{00000000-0005-0000-0000-0000B5360000}"/>
    <cellStyle name="40% - Accent1 2 2 4 2 3 2 2" xfId="17599" xr:uid="{00000000-0005-0000-0000-0000B6360000}"/>
    <cellStyle name="40% - Accent1 2 2 4 2 3 2 2 2" xfId="17598" xr:uid="{00000000-0005-0000-0000-0000B7360000}"/>
    <cellStyle name="40% - Accent1 2 2 4 2 3 2 3" xfId="25260" xr:uid="{00000000-0005-0000-0000-0000B8360000}"/>
    <cellStyle name="40% - Accent1 2 2 4 2 3 3" xfId="17596" xr:uid="{00000000-0005-0000-0000-0000B9360000}"/>
    <cellStyle name="40% - Accent1 2 2 4 2 3 3 2" xfId="17592" xr:uid="{00000000-0005-0000-0000-0000BA360000}"/>
    <cellStyle name="40% - Accent1 2 2 4 2 3 4" xfId="17590" xr:uid="{00000000-0005-0000-0000-0000BB360000}"/>
    <cellStyle name="40% - Accent1 2 2 4 2 4" xfId="17587" xr:uid="{00000000-0005-0000-0000-0000BC360000}"/>
    <cellStyle name="40% - Accent1 2 2 4 2 4 2" xfId="16885" xr:uid="{00000000-0005-0000-0000-0000BD360000}"/>
    <cellStyle name="40% - Accent1 2 2 4 2 4 2 2" xfId="17580" xr:uid="{00000000-0005-0000-0000-0000BE360000}"/>
    <cellStyle name="40% - Accent1 2 2 4 2 4 3" xfId="17579" xr:uid="{00000000-0005-0000-0000-0000BF360000}"/>
    <cellStyle name="40% - Accent1 2 2 4 2 5" xfId="31872" xr:uid="{00000000-0005-0000-0000-0000C0360000}"/>
    <cellStyle name="40% - Accent1 2 2 4 2 5 2" xfId="29263" xr:uid="{00000000-0005-0000-0000-0000C1360000}"/>
    <cellStyle name="40% - Accent1 2 2 4 2 6" xfId="33350" xr:uid="{00000000-0005-0000-0000-0000C2360000}"/>
    <cellStyle name="40% - Accent1 2 2 4 3" xfId="19683" xr:uid="{00000000-0005-0000-0000-0000C3360000}"/>
    <cellStyle name="40% - Accent1 2 2 4 3 2" xfId="27745" xr:uid="{00000000-0005-0000-0000-0000C4360000}"/>
    <cellStyle name="40% - Accent1 2 2 4 3 2 2" xfId="17577" xr:uid="{00000000-0005-0000-0000-0000C5360000}"/>
    <cellStyle name="40% - Accent1 2 2 4 3 2 2 2" xfId="9655" xr:uid="{00000000-0005-0000-0000-0000C6360000}"/>
    <cellStyle name="40% - Accent1 2 2 4 3 2 2 2 2" xfId="17921" xr:uid="{00000000-0005-0000-0000-0000C7360000}"/>
    <cellStyle name="40% - Accent1 2 2 4 3 2 2 3" xfId="12651" xr:uid="{00000000-0005-0000-0000-0000C8360000}"/>
    <cellStyle name="40% - Accent1 2 2 4 3 2 3" xfId="17570" xr:uid="{00000000-0005-0000-0000-0000C9360000}"/>
    <cellStyle name="40% - Accent1 2 2 4 3 2 3 2" xfId="17567" xr:uid="{00000000-0005-0000-0000-0000CA360000}"/>
    <cellStyle name="40% - Accent1 2 2 4 3 2 4" xfId="17564" xr:uid="{00000000-0005-0000-0000-0000CB360000}"/>
    <cellStyle name="40% - Accent1 2 2 4 3 3" xfId="17558" xr:uid="{00000000-0005-0000-0000-0000CC360000}"/>
    <cellStyle name="40% - Accent1 2 2 4 3 3 2" xfId="17552" xr:uid="{00000000-0005-0000-0000-0000CD360000}"/>
    <cellStyle name="40% - Accent1 2 2 4 3 3 2 2" xfId="12594" xr:uid="{00000000-0005-0000-0000-0000CE360000}"/>
    <cellStyle name="40% - Accent1 2 2 4 3 3 3" xfId="17545" xr:uid="{00000000-0005-0000-0000-0000CF360000}"/>
    <cellStyle name="40% - Accent1 2 2 4 3 4" xfId="17542" xr:uid="{00000000-0005-0000-0000-0000D0360000}"/>
    <cellStyle name="40% - Accent1 2 2 4 3 4 2" xfId="17537" xr:uid="{00000000-0005-0000-0000-0000D1360000}"/>
    <cellStyle name="40% - Accent1 2 2 4 3 5" xfId="30930" xr:uid="{00000000-0005-0000-0000-0000D2360000}"/>
    <cellStyle name="40% - Accent1 2 2 4 4" xfId="17534" xr:uid="{00000000-0005-0000-0000-0000D3360000}"/>
    <cellStyle name="40% - Accent1 2 2 4 4 2" xfId="17530" xr:uid="{00000000-0005-0000-0000-0000D4360000}"/>
    <cellStyle name="40% - Accent1 2 2 4 4 2 2" xfId="20006" xr:uid="{00000000-0005-0000-0000-0000D5360000}"/>
    <cellStyle name="40% - Accent1 2 2 4 4 2 2 2" xfId="26381" xr:uid="{00000000-0005-0000-0000-0000D6360000}"/>
    <cellStyle name="40% - Accent1 2 2 4 4 2 3" xfId="17528" xr:uid="{00000000-0005-0000-0000-0000D7360000}"/>
    <cellStyle name="40% - Accent1 2 2 4 4 3" xfId="17523" xr:uid="{00000000-0005-0000-0000-0000D8360000}"/>
    <cellStyle name="40% - Accent1 2 2 4 4 3 2" xfId="18052" xr:uid="{00000000-0005-0000-0000-0000D9360000}"/>
    <cellStyle name="40% - Accent1 2 2 4 4 4" xfId="17519" xr:uid="{00000000-0005-0000-0000-0000DA360000}"/>
    <cellStyle name="40% - Accent1 2 2 4 5" xfId="17514" xr:uid="{00000000-0005-0000-0000-0000DB360000}"/>
    <cellStyle name="40% - Accent1 2 2 4 5 2" xfId="6099" xr:uid="{00000000-0005-0000-0000-0000DC360000}"/>
    <cellStyle name="40% - Accent1 2 2 4 5 2 2" xfId="32015" xr:uid="{00000000-0005-0000-0000-0000DD360000}"/>
    <cellStyle name="40% - Accent1 2 2 4 5 3" xfId="27992" xr:uid="{00000000-0005-0000-0000-0000DE360000}"/>
    <cellStyle name="40% - Accent1 2 2 4 6" xfId="7805" xr:uid="{00000000-0005-0000-0000-0000DF360000}"/>
    <cellStyle name="40% - Accent1 2 2 4 6 2" xfId="17505" xr:uid="{00000000-0005-0000-0000-0000E0360000}"/>
    <cellStyle name="40% - Accent1 2 2 4 7" xfId="17502" xr:uid="{00000000-0005-0000-0000-0000E1360000}"/>
    <cellStyle name="40% - Accent1 2 2 5" xfId="21281" xr:uid="{00000000-0005-0000-0000-0000E2360000}"/>
    <cellStyle name="40% - Accent1 2 2 5 2" xfId="19572" xr:uid="{00000000-0005-0000-0000-0000E3360000}"/>
    <cellStyle name="40% - Accent1 2 2 5 2 2" xfId="27450" xr:uid="{00000000-0005-0000-0000-0000E4360000}"/>
    <cellStyle name="40% - Accent1 2 2 5 2 2 2" xfId="16266" xr:uid="{00000000-0005-0000-0000-0000E5360000}"/>
    <cellStyle name="40% - Accent1 2 2 5 2 2 2 2" xfId="17498" xr:uid="{00000000-0005-0000-0000-0000E6360000}"/>
    <cellStyle name="40% - Accent1 2 2 5 2 2 2 2 2" xfId="17497" xr:uid="{00000000-0005-0000-0000-0000E7360000}"/>
    <cellStyle name="40% - Accent1 2 2 5 2 2 2 3" xfId="27339" xr:uid="{00000000-0005-0000-0000-0000E8360000}"/>
    <cellStyle name="40% - Accent1 2 2 5 2 2 3" xfId="17710" xr:uid="{00000000-0005-0000-0000-0000E9360000}"/>
    <cellStyle name="40% - Accent1 2 2 5 2 2 3 2" xfId="18778" xr:uid="{00000000-0005-0000-0000-0000EA360000}"/>
    <cellStyle name="40% - Accent1 2 2 5 2 2 4" xfId="17494" xr:uid="{00000000-0005-0000-0000-0000EB360000}"/>
    <cellStyle name="40% - Accent1 2 2 5 2 3" xfId="17491" xr:uid="{00000000-0005-0000-0000-0000EC360000}"/>
    <cellStyle name="40% - Accent1 2 2 5 2 3 2" xfId="16250" xr:uid="{00000000-0005-0000-0000-0000ED360000}"/>
    <cellStyle name="40% - Accent1 2 2 5 2 3 2 2" xfId="17486" xr:uid="{00000000-0005-0000-0000-0000EE360000}"/>
    <cellStyle name="40% - Accent1 2 2 5 2 3 3" xfId="17698" xr:uid="{00000000-0005-0000-0000-0000EF360000}"/>
    <cellStyle name="40% - Accent1 2 2 5 2 4" xfId="17485" xr:uid="{00000000-0005-0000-0000-0000F0360000}"/>
    <cellStyle name="40% - Accent1 2 2 5 2 4 2" xfId="16236" xr:uid="{00000000-0005-0000-0000-0000F1360000}"/>
    <cellStyle name="40% - Accent1 2 2 5 2 5" xfId="28744" xr:uid="{00000000-0005-0000-0000-0000F2360000}"/>
    <cellStyle name="40% - Accent1 2 2 5 3" xfId="19679" xr:uid="{00000000-0005-0000-0000-0000F3360000}"/>
    <cellStyle name="40% - Accent1 2 2 5 3 2" xfId="17480" xr:uid="{00000000-0005-0000-0000-0000F4360000}"/>
    <cellStyle name="40% - Accent1 2 2 5 3 2 2" xfId="20738" xr:uid="{00000000-0005-0000-0000-0000F5360000}"/>
    <cellStyle name="40% - Accent1 2 2 5 3 2 2 2" xfId="17478" xr:uid="{00000000-0005-0000-0000-0000F6360000}"/>
    <cellStyle name="40% - Accent1 2 2 5 3 2 3" xfId="17475" xr:uid="{00000000-0005-0000-0000-0000F7360000}"/>
    <cellStyle name="40% - Accent1 2 2 5 3 3" xfId="17472" xr:uid="{00000000-0005-0000-0000-0000F8360000}"/>
    <cellStyle name="40% - Accent1 2 2 5 3 3 2" xfId="21135" xr:uid="{00000000-0005-0000-0000-0000F9360000}"/>
    <cellStyle name="40% - Accent1 2 2 5 3 4" xfId="19794" xr:uid="{00000000-0005-0000-0000-0000FA360000}"/>
    <cellStyle name="40% - Accent1 2 2 5 4" xfId="19676" xr:uid="{00000000-0005-0000-0000-0000FB360000}"/>
    <cellStyle name="40% - Accent1 2 2 5 4 2" xfId="17466" xr:uid="{00000000-0005-0000-0000-0000FC360000}"/>
    <cellStyle name="40% - Accent1 2 2 5 4 2 2" xfId="17465" xr:uid="{00000000-0005-0000-0000-0000FD360000}"/>
    <cellStyle name="40% - Accent1 2 2 5 4 3" xfId="17462" xr:uid="{00000000-0005-0000-0000-0000FE360000}"/>
    <cellStyle name="40% - Accent1 2 2 5 5" xfId="24141" xr:uid="{00000000-0005-0000-0000-0000FF360000}"/>
    <cellStyle name="40% - Accent1 2 2 5 5 2" xfId="22608" xr:uid="{00000000-0005-0000-0000-000000370000}"/>
    <cellStyle name="40% - Accent1 2 2 5 6" xfId="24130" xr:uid="{00000000-0005-0000-0000-000001370000}"/>
    <cellStyle name="40% - Accent1 2 2 6" xfId="19564" xr:uid="{00000000-0005-0000-0000-000002370000}"/>
    <cellStyle name="40% - Accent1 2 2 6 2" xfId="19558" xr:uid="{00000000-0005-0000-0000-000003370000}"/>
    <cellStyle name="40% - Accent1 2 2 6 2 2" xfId="17460" xr:uid="{00000000-0005-0000-0000-000004370000}"/>
    <cellStyle name="40% - Accent1 2 2 6 2 2 2" xfId="15910" xr:uid="{00000000-0005-0000-0000-000005370000}"/>
    <cellStyle name="40% - Accent1 2 2 6 2 2 2 2" xfId="17459" xr:uid="{00000000-0005-0000-0000-000006370000}"/>
    <cellStyle name="40% - Accent1 2 2 6 2 2 3" xfId="17583" xr:uid="{00000000-0005-0000-0000-000007370000}"/>
    <cellStyle name="40% - Accent1 2 2 6 2 3" xfId="19774" xr:uid="{00000000-0005-0000-0000-000008370000}"/>
    <cellStyle name="40% - Accent1 2 2 6 2 3 2" xfId="15899" xr:uid="{00000000-0005-0000-0000-000009370000}"/>
    <cellStyle name="40% - Accent1 2 2 6 2 4" xfId="21482" xr:uid="{00000000-0005-0000-0000-00000A370000}"/>
    <cellStyle name="40% - Accent1 2 2 6 3" xfId="24348" xr:uid="{00000000-0005-0000-0000-00000B370000}"/>
    <cellStyle name="40% - Accent1 2 2 6 3 2" xfId="17458" xr:uid="{00000000-0005-0000-0000-00000C370000}"/>
    <cellStyle name="40% - Accent1 2 2 6 3 2 2" xfId="17456" xr:uid="{00000000-0005-0000-0000-00000D370000}"/>
    <cellStyle name="40% - Accent1 2 2 6 3 3" xfId="19454" xr:uid="{00000000-0005-0000-0000-00000E370000}"/>
    <cellStyle name="40% - Accent1 2 2 6 4" xfId="22190" xr:uid="{00000000-0005-0000-0000-00000F370000}"/>
    <cellStyle name="40% - Accent1 2 2 6 4 2" xfId="17781" xr:uid="{00000000-0005-0000-0000-000010370000}"/>
    <cellStyle name="40% - Accent1 2 2 6 5" xfId="17454" xr:uid="{00000000-0005-0000-0000-000011370000}"/>
    <cellStyle name="40% - Accent1 2 2 7" xfId="19158" xr:uid="{00000000-0005-0000-0000-000012370000}"/>
    <cellStyle name="40% - Accent1 2 2 7 2" xfId="23627" xr:uid="{00000000-0005-0000-0000-000013370000}"/>
    <cellStyle name="40% - Accent1 2 2 7 2 2" xfId="21075" xr:uid="{00000000-0005-0000-0000-000014370000}"/>
    <cellStyle name="40% - Accent1 2 2 7 2 2 2" xfId="15767" xr:uid="{00000000-0005-0000-0000-000015370000}"/>
    <cellStyle name="40% - Accent1 2 2 7 2 3" xfId="19198" xr:uid="{00000000-0005-0000-0000-000016370000}"/>
    <cellStyle name="40% - Accent1 2 2 7 3" xfId="23620" xr:uid="{00000000-0005-0000-0000-000017370000}"/>
    <cellStyle name="40% - Accent1 2 2 7 3 2" xfId="21025" xr:uid="{00000000-0005-0000-0000-000018370000}"/>
    <cellStyle name="40% - Accent1 2 2 7 4" xfId="23616" xr:uid="{00000000-0005-0000-0000-000019370000}"/>
    <cellStyle name="40% - Accent1 2 2 8" xfId="32383" xr:uid="{00000000-0005-0000-0000-00001A370000}"/>
    <cellStyle name="40% - Accent1 2 2 8 2" xfId="32059" xr:uid="{00000000-0005-0000-0000-00001B370000}"/>
    <cellStyle name="40% - Accent1 2 2 8 2 2" xfId="20763" xr:uid="{00000000-0005-0000-0000-00001C370000}"/>
    <cellStyle name="40% - Accent1 2 2 8 3" xfId="23609" xr:uid="{00000000-0005-0000-0000-00001D370000}"/>
    <cellStyle name="40% - Accent1 2 2 9" xfId="29268" xr:uid="{00000000-0005-0000-0000-00001E370000}"/>
    <cellStyle name="40% - Accent1 2 2 9 2" xfId="23599" xr:uid="{00000000-0005-0000-0000-00001F370000}"/>
    <cellStyle name="40% - Accent1 2 3" xfId="200" xr:uid="{00000000-0005-0000-0000-000020370000}"/>
    <cellStyle name="40% - Accent1 2 3 10" xfId="34535" xr:uid="{00000000-0005-0000-0000-000021370000}"/>
    <cellStyle name="40% - Accent1 2 3 11" xfId="17451" xr:uid="{00000000-0005-0000-0000-000022370000}"/>
    <cellStyle name="40% - Accent1 2 3 2" xfId="17450" xr:uid="{00000000-0005-0000-0000-000023370000}"/>
    <cellStyle name="40% - Accent1 2 3 2 2" xfId="17445" xr:uid="{00000000-0005-0000-0000-000024370000}"/>
    <cellStyle name="40% - Accent1 2 3 2 2 2" xfId="17444" xr:uid="{00000000-0005-0000-0000-000025370000}"/>
    <cellStyle name="40% - Accent1 2 3 2 2 2 2" xfId="17443" xr:uid="{00000000-0005-0000-0000-000026370000}"/>
    <cellStyle name="40% - Accent1 2 3 2 2 2 2 2" xfId="17442" xr:uid="{00000000-0005-0000-0000-000027370000}"/>
    <cellStyle name="40% - Accent1 2 3 2 2 2 2 2 2" xfId="29008" xr:uid="{00000000-0005-0000-0000-000028370000}"/>
    <cellStyle name="40% - Accent1 2 3 2 2 2 2 2 2 2" xfId="25683" xr:uid="{00000000-0005-0000-0000-000029370000}"/>
    <cellStyle name="40% - Accent1 2 3 2 2 2 2 2 2 2 2" xfId="24051" xr:uid="{00000000-0005-0000-0000-00002A370000}"/>
    <cellStyle name="40% - Accent1 2 3 2 2 2 2 2 2 3" xfId="17441" xr:uid="{00000000-0005-0000-0000-00002B370000}"/>
    <cellStyle name="40% - Accent1 2 3 2 2 2 2 2 3" xfId="17438" xr:uid="{00000000-0005-0000-0000-00002C370000}"/>
    <cellStyle name="40% - Accent1 2 3 2 2 2 2 2 3 2" xfId="27487" xr:uid="{00000000-0005-0000-0000-00002D370000}"/>
    <cellStyle name="40% - Accent1 2 3 2 2 2 2 2 4" xfId="17437" xr:uid="{00000000-0005-0000-0000-00002E370000}"/>
    <cellStyle name="40% - Accent1 2 3 2 2 2 2 3" xfId="17435" xr:uid="{00000000-0005-0000-0000-00002F370000}"/>
    <cellStyle name="40% - Accent1 2 3 2 2 2 2 3 2" xfId="17434" xr:uid="{00000000-0005-0000-0000-000030370000}"/>
    <cellStyle name="40% - Accent1 2 3 2 2 2 2 3 2 2" xfId="17433" xr:uid="{00000000-0005-0000-0000-000031370000}"/>
    <cellStyle name="40% - Accent1 2 3 2 2 2 2 3 3" xfId="17429" xr:uid="{00000000-0005-0000-0000-000032370000}"/>
    <cellStyle name="40% - Accent1 2 3 2 2 2 2 4" xfId="17428" xr:uid="{00000000-0005-0000-0000-000033370000}"/>
    <cellStyle name="40% - Accent1 2 3 2 2 2 2 4 2" xfId="17424" xr:uid="{00000000-0005-0000-0000-000034370000}"/>
    <cellStyle name="40% - Accent1 2 3 2 2 2 2 5" xfId="17422" xr:uid="{00000000-0005-0000-0000-000035370000}"/>
    <cellStyle name="40% - Accent1 2 3 2 2 2 3" xfId="17419" xr:uid="{00000000-0005-0000-0000-000036370000}"/>
    <cellStyle name="40% - Accent1 2 3 2 2 2 3 2" xfId="17418" xr:uid="{00000000-0005-0000-0000-000037370000}"/>
    <cellStyle name="40% - Accent1 2 3 2 2 2 3 2 2" xfId="17417" xr:uid="{00000000-0005-0000-0000-000038370000}"/>
    <cellStyle name="40% - Accent1 2 3 2 2 2 3 2 2 2" xfId="17416" xr:uid="{00000000-0005-0000-0000-000039370000}"/>
    <cellStyle name="40% - Accent1 2 3 2 2 2 3 2 3" xfId="17415" xr:uid="{00000000-0005-0000-0000-00003A370000}"/>
    <cellStyle name="40% - Accent1 2 3 2 2 2 3 3" xfId="17414" xr:uid="{00000000-0005-0000-0000-00003B370000}"/>
    <cellStyle name="40% - Accent1 2 3 2 2 2 3 3 2" xfId="17413" xr:uid="{00000000-0005-0000-0000-00003C370000}"/>
    <cellStyle name="40% - Accent1 2 3 2 2 2 3 4" xfId="17412" xr:uid="{00000000-0005-0000-0000-00003D370000}"/>
    <cellStyle name="40% - Accent1 2 3 2 2 2 4" xfId="20545" xr:uid="{00000000-0005-0000-0000-00003E370000}"/>
    <cellStyle name="40% - Accent1 2 3 2 2 2 4 2" xfId="14018" xr:uid="{00000000-0005-0000-0000-00003F370000}"/>
    <cellStyle name="40% - Accent1 2 3 2 2 2 4 2 2" xfId="17410" xr:uid="{00000000-0005-0000-0000-000040370000}"/>
    <cellStyle name="40% - Accent1 2 3 2 2 2 4 3" xfId="23254" xr:uid="{00000000-0005-0000-0000-000041370000}"/>
    <cellStyle name="40% - Accent1 2 3 2 2 2 5" xfId="18577" xr:uid="{00000000-0005-0000-0000-000042370000}"/>
    <cellStyle name="40% - Accent1 2 3 2 2 2 5 2" xfId="23086" xr:uid="{00000000-0005-0000-0000-000043370000}"/>
    <cellStyle name="40% - Accent1 2 3 2 2 2 6" xfId="20586" xr:uid="{00000000-0005-0000-0000-000044370000}"/>
    <cellStyle name="40% - Accent1 2 3 2 2 3" xfId="17409" xr:uid="{00000000-0005-0000-0000-000045370000}"/>
    <cellStyle name="40% - Accent1 2 3 2 2 3 2" xfId="17405" xr:uid="{00000000-0005-0000-0000-000046370000}"/>
    <cellStyle name="40% - Accent1 2 3 2 2 3 2 2" xfId="17403" xr:uid="{00000000-0005-0000-0000-000047370000}"/>
    <cellStyle name="40% - Accent1 2 3 2 2 3 2 2 2" xfId="17402" xr:uid="{00000000-0005-0000-0000-000048370000}"/>
    <cellStyle name="40% - Accent1 2 3 2 2 3 2 2 2 2" xfId="17401" xr:uid="{00000000-0005-0000-0000-000049370000}"/>
    <cellStyle name="40% - Accent1 2 3 2 2 3 2 2 3" xfId="17398" xr:uid="{00000000-0005-0000-0000-00004A370000}"/>
    <cellStyle name="40% - Accent1 2 3 2 2 3 2 3" xfId="17397" xr:uid="{00000000-0005-0000-0000-00004B370000}"/>
    <cellStyle name="40% - Accent1 2 3 2 2 3 2 3 2" xfId="17396" xr:uid="{00000000-0005-0000-0000-00004C370000}"/>
    <cellStyle name="40% - Accent1 2 3 2 2 3 2 4" xfId="17395" xr:uid="{00000000-0005-0000-0000-00004D370000}"/>
    <cellStyle name="40% - Accent1 2 3 2 2 3 3" xfId="17391" xr:uid="{00000000-0005-0000-0000-00004E370000}"/>
    <cellStyle name="40% - Accent1 2 3 2 2 3 3 2" xfId="17389" xr:uid="{00000000-0005-0000-0000-00004F370000}"/>
    <cellStyle name="40% - Accent1 2 3 2 2 3 3 2 2" xfId="17388" xr:uid="{00000000-0005-0000-0000-000050370000}"/>
    <cellStyle name="40% - Accent1 2 3 2 2 3 3 3" xfId="17387" xr:uid="{00000000-0005-0000-0000-000051370000}"/>
    <cellStyle name="40% - Accent1 2 3 2 2 3 4" xfId="18574" xr:uid="{00000000-0005-0000-0000-000052370000}"/>
    <cellStyle name="40% - Accent1 2 3 2 2 3 4 2" xfId="22773" xr:uid="{00000000-0005-0000-0000-000053370000}"/>
    <cellStyle name="40% - Accent1 2 3 2 2 3 5" xfId="20584" xr:uid="{00000000-0005-0000-0000-000054370000}"/>
    <cellStyle name="40% - Accent1 2 3 2 2 4" xfId="17386" xr:uid="{00000000-0005-0000-0000-000055370000}"/>
    <cellStyle name="40% - Accent1 2 3 2 2 4 2" xfId="17380" xr:uid="{00000000-0005-0000-0000-000056370000}"/>
    <cellStyle name="40% - Accent1 2 3 2 2 4 2 2" xfId="17377" xr:uid="{00000000-0005-0000-0000-000057370000}"/>
    <cellStyle name="40% - Accent1 2 3 2 2 4 2 2 2" xfId="17374" xr:uid="{00000000-0005-0000-0000-000058370000}"/>
    <cellStyle name="40% - Accent1 2 3 2 2 4 2 3" xfId="23293" xr:uid="{00000000-0005-0000-0000-000059370000}"/>
    <cellStyle name="40% - Accent1 2 3 2 2 4 3" xfId="17373" xr:uid="{00000000-0005-0000-0000-00005A370000}"/>
    <cellStyle name="40% - Accent1 2 3 2 2 4 3 2" xfId="17365" xr:uid="{00000000-0005-0000-0000-00005B370000}"/>
    <cellStyle name="40% - Accent1 2 3 2 2 4 4" xfId="20582" xr:uid="{00000000-0005-0000-0000-00005C370000}"/>
    <cellStyle name="40% - Accent1 2 3 2 2 5" xfId="17364" xr:uid="{00000000-0005-0000-0000-00005D370000}"/>
    <cellStyle name="40% - Accent1 2 3 2 2 5 2" xfId="17359" xr:uid="{00000000-0005-0000-0000-00005E370000}"/>
    <cellStyle name="40% - Accent1 2 3 2 2 5 2 2" xfId="17356" xr:uid="{00000000-0005-0000-0000-00005F370000}"/>
    <cellStyle name="40% - Accent1 2 3 2 2 5 3" xfId="17355" xr:uid="{00000000-0005-0000-0000-000060370000}"/>
    <cellStyle name="40% - Accent1 2 3 2 2 6" xfId="17351" xr:uid="{00000000-0005-0000-0000-000061370000}"/>
    <cellStyle name="40% - Accent1 2 3 2 2 6 2" xfId="17346" xr:uid="{00000000-0005-0000-0000-000062370000}"/>
    <cellStyle name="40% - Accent1 2 3 2 2 7" xfId="17344" xr:uid="{00000000-0005-0000-0000-000063370000}"/>
    <cellStyle name="40% - Accent1 2 3 2 3" xfId="17343" xr:uid="{00000000-0005-0000-0000-000064370000}"/>
    <cellStyle name="40% - Accent1 2 3 2 3 2" xfId="17341" xr:uid="{00000000-0005-0000-0000-000065370000}"/>
    <cellStyle name="40% - Accent1 2 3 2 3 2 2" xfId="17340" xr:uid="{00000000-0005-0000-0000-000066370000}"/>
    <cellStyle name="40% - Accent1 2 3 2 3 2 2 2" xfId="17339" xr:uid="{00000000-0005-0000-0000-000067370000}"/>
    <cellStyle name="40% - Accent1 2 3 2 3 2 2 2 2" xfId="27850" xr:uid="{00000000-0005-0000-0000-000068370000}"/>
    <cellStyle name="40% - Accent1 2 3 2 3 2 2 2 2 2" xfId="22796" xr:uid="{00000000-0005-0000-0000-000069370000}"/>
    <cellStyle name="40% - Accent1 2 3 2 3 2 2 2 3" xfId="10399" xr:uid="{00000000-0005-0000-0000-00006A370000}"/>
    <cellStyle name="40% - Accent1 2 3 2 3 2 2 3" xfId="17336" xr:uid="{00000000-0005-0000-0000-00006B370000}"/>
    <cellStyle name="40% - Accent1 2 3 2 3 2 2 3 2" xfId="31588" xr:uid="{00000000-0005-0000-0000-00006C370000}"/>
    <cellStyle name="40% - Accent1 2 3 2 3 2 2 4" xfId="17334" xr:uid="{00000000-0005-0000-0000-00006D370000}"/>
    <cellStyle name="40% - Accent1 2 3 2 3 2 3" xfId="20066" xr:uid="{00000000-0005-0000-0000-00006E370000}"/>
    <cellStyle name="40% - Accent1 2 3 2 3 2 3 2" xfId="9479" xr:uid="{00000000-0005-0000-0000-00006F370000}"/>
    <cellStyle name="40% - Accent1 2 3 2 3 2 3 2 2" xfId="31104" xr:uid="{00000000-0005-0000-0000-000070370000}"/>
    <cellStyle name="40% - Accent1 2 3 2 3 2 3 3" xfId="17332" xr:uid="{00000000-0005-0000-0000-000071370000}"/>
    <cellStyle name="40% - Accent1 2 3 2 3 2 4" xfId="19297" xr:uid="{00000000-0005-0000-0000-000072370000}"/>
    <cellStyle name="40% - Accent1 2 3 2 3 2 4 2" xfId="6051" xr:uid="{00000000-0005-0000-0000-000073370000}"/>
    <cellStyle name="40% - Accent1 2 3 2 3 2 5" xfId="20576" xr:uid="{00000000-0005-0000-0000-000074370000}"/>
    <cellStyle name="40% - Accent1 2 3 2 3 3" xfId="24284" xr:uid="{00000000-0005-0000-0000-000075370000}"/>
    <cellStyle name="40% - Accent1 2 3 2 3 3 2" xfId="23638" xr:uid="{00000000-0005-0000-0000-000076370000}"/>
    <cellStyle name="40% - Accent1 2 3 2 3 3 2 2" xfId="25726" xr:uid="{00000000-0005-0000-0000-000077370000}"/>
    <cellStyle name="40% - Accent1 2 3 2 3 3 2 2 2" xfId="30422" xr:uid="{00000000-0005-0000-0000-000078370000}"/>
    <cellStyle name="40% - Accent1 2 3 2 3 3 2 3" xfId="21145" xr:uid="{00000000-0005-0000-0000-000079370000}"/>
    <cellStyle name="40% - Accent1 2 3 2 3 3 3" xfId="30655" xr:uid="{00000000-0005-0000-0000-00007A370000}"/>
    <cellStyle name="40% - Accent1 2 3 2 3 3 3 2" xfId="13057" xr:uid="{00000000-0005-0000-0000-00007B370000}"/>
    <cellStyle name="40% - Accent1 2 3 2 3 3 4" xfId="20574" xr:uid="{00000000-0005-0000-0000-00007C370000}"/>
    <cellStyle name="40% - Accent1 2 3 2 3 4" xfId="17330" xr:uid="{00000000-0005-0000-0000-00007D370000}"/>
    <cellStyle name="40% - Accent1 2 3 2 3 4 2" xfId="17326" xr:uid="{00000000-0005-0000-0000-00007E370000}"/>
    <cellStyle name="40% - Accent1 2 3 2 3 4 2 2" xfId="25075" xr:uid="{00000000-0005-0000-0000-00007F370000}"/>
    <cellStyle name="40% - Accent1 2 3 2 3 4 3" xfId="17323" xr:uid="{00000000-0005-0000-0000-000080370000}"/>
    <cellStyle name="40% - Accent1 2 3 2 3 5" xfId="32871" xr:uid="{00000000-0005-0000-0000-000081370000}"/>
    <cellStyle name="40% - Accent1 2 3 2 3 5 2" xfId="17320" xr:uid="{00000000-0005-0000-0000-000082370000}"/>
    <cellStyle name="40% - Accent1 2 3 2 3 6" xfId="17315" xr:uid="{00000000-0005-0000-0000-000083370000}"/>
    <cellStyle name="40% - Accent1 2 3 2 4" xfId="17314" xr:uid="{00000000-0005-0000-0000-000084370000}"/>
    <cellStyle name="40% - Accent1 2 3 2 4 2" xfId="17313" xr:uid="{00000000-0005-0000-0000-000085370000}"/>
    <cellStyle name="40% - Accent1 2 3 2 4 2 2" xfId="32647" xr:uid="{00000000-0005-0000-0000-000086370000}"/>
    <cellStyle name="40% - Accent1 2 3 2 4 2 2 2" xfId="14895" xr:uid="{00000000-0005-0000-0000-000087370000}"/>
    <cellStyle name="40% - Accent1 2 3 2 4 2 2 2 2" xfId="25117" xr:uid="{00000000-0005-0000-0000-000088370000}"/>
    <cellStyle name="40% - Accent1 2 3 2 4 2 2 3" xfId="17312" xr:uid="{00000000-0005-0000-0000-000089370000}"/>
    <cellStyle name="40% - Accent1 2 3 2 4 2 3" xfId="30399" xr:uid="{00000000-0005-0000-0000-00008A370000}"/>
    <cellStyle name="40% - Accent1 2 3 2 4 2 3 2" xfId="14869" xr:uid="{00000000-0005-0000-0000-00008B370000}"/>
    <cellStyle name="40% - Accent1 2 3 2 4 2 4" xfId="27365" xr:uid="{00000000-0005-0000-0000-00008C370000}"/>
    <cellStyle name="40% - Accent1 2 3 2 4 3" xfId="17310" xr:uid="{00000000-0005-0000-0000-00008D370000}"/>
    <cellStyle name="40% - Accent1 2 3 2 4 3 2" xfId="34112" xr:uid="{00000000-0005-0000-0000-00008E370000}"/>
    <cellStyle name="40% - Accent1 2 3 2 4 3 2 2" xfId="17366" xr:uid="{00000000-0005-0000-0000-00008F370000}"/>
    <cellStyle name="40% - Accent1 2 3 2 4 3 3" xfId="32607" xr:uid="{00000000-0005-0000-0000-000090370000}"/>
    <cellStyle name="40% - Accent1 2 3 2 4 4" xfId="17308" xr:uid="{00000000-0005-0000-0000-000091370000}"/>
    <cellStyle name="40% - Accent1 2 3 2 4 4 2" xfId="32588" xr:uid="{00000000-0005-0000-0000-000092370000}"/>
    <cellStyle name="40% - Accent1 2 3 2 4 5" xfId="17306" xr:uid="{00000000-0005-0000-0000-000093370000}"/>
    <cellStyle name="40% - Accent1 2 3 2 5" xfId="17305" xr:uid="{00000000-0005-0000-0000-000094370000}"/>
    <cellStyle name="40% - Accent1 2 3 2 5 2" xfId="11395" xr:uid="{00000000-0005-0000-0000-000095370000}"/>
    <cellStyle name="40% - Accent1 2 3 2 5 2 2" xfId="14851" xr:uid="{00000000-0005-0000-0000-000096370000}"/>
    <cellStyle name="40% - Accent1 2 3 2 5 2 2 2" xfId="14372" xr:uid="{00000000-0005-0000-0000-000097370000}"/>
    <cellStyle name="40% - Accent1 2 3 2 5 2 3" xfId="26919" xr:uid="{00000000-0005-0000-0000-000098370000}"/>
    <cellStyle name="40% - Accent1 2 3 2 5 3" xfId="11388" xr:uid="{00000000-0005-0000-0000-000099370000}"/>
    <cellStyle name="40% - Accent1 2 3 2 5 3 2" xfId="29498" xr:uid="{00000000-0005-0000-0000-00009A370000}"/>
    <cellStyle name="40% - Accent1 2 3 2 5 4" xfId="17302" xr:uid="{00000000-0005-0000-0000-00009B370000}"/>
    <cellStyle name="40% - Accent1 2 3 2 6" xfId="24253" xr:uid="{00000000-0005-0000-0000-00009C370000}"/>
    <cellStyle name="40% - Accent1 2 3 2 6 2" xfId="17347" xr:uid="{00000000-0005-0000-0000-00009D370000}"/>
    <cellStyle name="40% - Accent1 2 3 2 6 2 2" xfId="23967" xr:uid="{00000000-0005-0000-0000-00009E370000}"/>
    <cellStyle name="40% - Accent1 2 3 2 6 3" xfId="30219" xr:uid="{00000000-0005-0000-0000-00009F370000}"/>
    <cellStyle name="40% - Accent1 2 3 2 7" xfId="24247" xr:uid="{00000000-0005-0000-0000-0000A0370000}"/>
    <cellStyle name="40% - Accent1 2 3 2 7 2" xfId="23099" xr:uid="{00000000-0005-0000-0000-0000A1370000}"/>
    <cellStyle name="40% - Accent1 2 3 2 8" xfId="23094" xr:uid="{00000000-0005-0000-0000-0000A2370000}"/>
    <cellStyle name="40% - Accent1 2 3 3" xfId="27459" xr:uid="{00000000-0005-0000-0000-0000A3370000}"/>
    <cellStyle name="40% - Accent1 2 3 3 2" xfId="17301" xr:uid="{00000000-0005-0000-0000-0000A4370000}"/>
    <cellStyle name="40% - Accent1 2 3 3 2 2" xfId="17300" xr:uid="{00000000-0005-0000-0000-0000A5370000}"/>
    <cellStyle name="40% - Accent1 2 3 3 2 2 2" xfId="17299" xr:uid="{00000000-0005-0000-0000-0000A6370000}"/>
    <cellStyle name="40% - Accent1 2 3 3 2 2 2 2" xfId="8799" xr:uid="{00000000-0005-0000-0000-0000A7370000}"/>
    <cellStyle name="40% - Accent1 2 3 3 2 2 2 2 2" xfId="30525" xr:uid="{00000000-0005-0000-0000-0000A8370000}"/>
    <cellStyle name="40% - Accent1 2 3 3 2 2 2 2 2 2" xfId="24635" xr:uid="{00000000-0005-0000-0000-0000A9370000}"/>
    <cellStyle name="40% - Accent1 2 3 3 2 2 2 2 3" xfId="20002" xr:uid="{00000000-0005-0000-0000-0000AA370000}"/>
    <cellStyle name="40% - Accent1 2 3 3 2 2 2 3" xfId="17298" xr:uid="{00000000-0005-0000-0000-0000AB370000}"/>
    <cellStyle name="40% - Accent1 2 3 3 2 2 2 3 2" xfId="17297" xr:uid="{00000000-0005-0000-0000-0000AC370000}"/>
    <cellStyle name="40% - Accent1 2 3 3 2 2 2 4" xfId="17292" xr:uid="{00000000-0005-0000-0000-0000AD370000}"/>
    <cellStyle name="40% - Accent1 2 3 3 2 2 3" xfId="17290" xr:uid="{00000000-0005-0000-0000-0000AE370000}"/>
    <cellStyle name="40% - Accent1 2 3 3 2 2 3 2" xfId="17289" xr:uid="{00000000-0005-0000-0000-0000AF370000}"/>
    <cellStyle name="40% - Accent1 2 3 3 2 2 3 2 2" xfId="17288" xr:uid="{00000000-0005-0000-0000-0000B0370000}"/>
    <cellStyle name="40% - Accent1 2 3 3 2 2 3 3" xfId="17284" xr:uid="{00000000-0005-0000-0000-0000B1370000}"/>
    <cellStyle name="40% - Accent1 2 3 3 2 2 4" xfId="24225" xr:uid="{00000000-0005-0000-0000-0000B2370000}"/>
    <cellStyle name="40% - Accent1 2 3 3 2 2 4 2" xfId="18713" xr:uid="{00000000-0005-0000-0000-0000B3370000}"/>
    <cellStyle name="40% - Accent1 2 3 3 2 2 5" xfId="22314" xr:uid="{00000000-0005-0000-0000-0000B4370000}"/>
    <cellStyle name="40% - Accent1 2 3 3 2 3" xfId="17283" xr:uid="{00000000-0005-0000-0000-0000B5370000}"/>
    <cellStyle name="40% - Accent1 2 3 3 2 3 2" xfId="17278" xr:uid="{00000000-0005-0000-0000-0000B6370000}"/>
    <cellStyle name="40% - Accent1 2 3 3 2 3 2 2" xfId="17275" xr:uid="{00000000-0005-0000-0000-0000B7370000}"/>
    <cellStyle name="40% - Accent1 2 3 3 2 3 2 2 2" xfId="17274" xr:uid="{00000000-0005-0000-0000-0000B8370000}"/>
    <cellStyle name="40% - Accent1 2 3 3 2 3 2 3" xfId="17271" xr:uid="{00000000-0005-0000-0000-0000B9370000}"/>
    <cellStyle name="40% - Accent1 2 3 3 2 3 3" xfId="17270" xr:uid="{00000000-0005-0000-0000-0000BA370000}"/>
    <cellStyle name="40% - Accent1 2 3 3 2 3 3 2" xfId="17267" xr:uid="{00000000-0005-0000-0000-0000BB370000}"/>
    <cellStyle name="40% - Accent1 2 3 3 2 3 4" xfId="30850" xr:uid="{00000000-0005-0000-0000-0000BC370000}"/>
    <cellStyle name="40% - Accent1 2 3 3 2 4" xfId="17266" xr:uid="{00000000-0005-0000-0000-0000BD370000}"/>
    <cellStyle name="40% - Accent1 2 3 3 2 4 2" xfId="9319" xr:uid="{00000000-0005-0000-0000-0000BE370000}"/>
    <cellStyle name="40% - Accent1 2 3 3 2 4 2 2" xfId="17256" xr:uid="{00000000-0005-0000-0000-0000BF370000}"/>
    <cellStyle name="40% - Accent1 2 3 3 2 4 3" xfId="9314" xr:uid="{00000000-0005-0000-0000-0000C0370000}"/>
    <cellStyle name="40% - Accent1 2 3 3 2 5" xfId="17255" xr:uid="{00000000-0005-0000-0000-0000C1370000}"/>
    <cellStyle name="40% - Accent1 2 3 3 2 5 2" xfId="10861" xr:uid="{00000000-0005-0000-0000-0000C2370000}"/>
    <cellStyle name="40% - Accent1 2 3 3 2 6" xfId="17251" xr:uid="{00000000-0005-0000-0000-0000C3370000}"/>
    <cellStyle name="40% - Accent1 2 3 3 3" xfId="17250" xr:uid="{00000000-0005-0000-0000-0000C4370000}"/>
    <cellStyle name="40% - Accent1 2 3 3 3 2" xfId="34143" xr:uid="{00000000-0005-0000-0000-0000C5370000}"/>
    <cellStyle name="40% - Accent1 2 3 3 3 2 2" xfId="26452" xr:uid="{00000000-0005-0000-0000-0000C6370000}"/>
    <cellStyle name="40% - Accent1 2 3 3 3 2 2 2" xfId="16874" xr:uid="{00000000-0005-0000-0000-0000C7370000}"/>
    <cellStyle name="40% - Accent1 2 3 3 3 2 2 2 2" xfId="17249" xr:uid="{00000000-0005-0000-0000-0000C8370000}"/>
    <cellStyle name="40% - Accent1 2 3 3 3 2 2 3" xfId="17242" xr:uid="{00000000-0005-0000-0000-0000C9370000}"/>
    <cellStyle name="40% - Accent1 2 3 3 3 2 3" xfId="31122" xr:uid="{00000000-0005-0000-0000-0000CA370000}"/>
    <cellStyle name="40% - Accent1 2 3 3 3 2 3 2" xfId="16841" xr:uid="{00000000-0005-0000-0000-0000CB370000}"/>
    <cellStyle name="40% - Accent1 2 3 3 3 2 4" xfId="32908" xr:uid="{00000000-0005-0000-0000-0000CC370000}"/>
    <cellStyle name="40% - Accent1 2 3 3 3 3" xfId="22596" xr:uid="{00000000-0005-0000-0000-0000CD370000}"/>
    <cellStyle name="40% - Accent1 2 3 3 3 3 2" xfId="17240" xr:uid="{00000000-0005-0000-0000-0000CE370000}"/>
    <cellStyle name="40% - Accent1 2 3 3 3 3 2 2" xfId="16226" xr:uid="{00000000-0005-0000-0000-0000CF370000}"/>
    <cellStyle name="40% - Accent1 2 3 3 3 3 3" xfId="17236" xr:uid="{00000000-0005-0000-0000-0000D0370000}"/>
    <cellStyle name="40% - Accent1 2 3 3 3 4" xfId="17235" xr:uid="{00000000-0005-0000-0000-0000D1370000}"/>
    <cellStyle name="40% - Accent1 2 3 3 3 4 2" xfId="9282" xr:uid="{00000000-0005-0000-0000-0000D2370000}"/>
    <cellStyle name="40% - Accent1 2 3 3 3 5" xfId="17229" xr:uid="{00000000-0005-0000-0000-0000D3370000}"/>
    <cellStyle name="40% - Accent1 2 3 3 4" xfId="25348" xr:uid="{00000000-0005-0000-0000-0000D4370000}"/>
    <cellStyle name="40% - Accent1 2 3 3 4 2" xfId="22590" xr:uid="{00000000-0005-0000-0000-0000D5370000}"/>
    <cellStyle name="40% - Accent1 2 3 3 4 2 2" xfId="32371" xr:uid="{00000000-0005-0000-0000-0000D6370000}"/>
    <cellStyle name="40% - Accent1 2 3 3 4 2 2 2" xfId="14719" xr:uid="{00000000-0005-0000-0000-0000D7370000}"/>
    <cellStyle name="40% - Accent1 2 3 3 4 2 3" xfId="28393" xr:uid="{00000000-0005-0000-0000-0000D8370000}"/>
    <cellStyle name="40% - Accent1 2 3 3 4 3" xfId="32705" xr:uid="{00000000-0005-0000-0000-0000D9370000}"/>
    <cellStyle name="40% - Accent1 2 3 3 4 3 2" xfId="24927" xr:uid="{00000000-0005-0000-0000-0000DA370000}"/>
    <cellStyle name="40% - Accent1 2 3 3 4 4" xfId="17227" xr:uid="{00000000-0005-0000-0000-0000DB370000}"/>
    <cellStyle name="40% - Accent1 2 3 3 5" xfId="17225" xr:uid="{00000000-0005-0000-0000-0000DC370000}"/>
    <cellStyle name="40% - Accent1 2 3 3 5 2" xfId="11356" xr:uid="{00000000-0005-0000-0000-0000DD370000}"/>
    <cellStyle name="40% - Accent1 2 3 3 5 2 2" xfId="29338" xr:uid="{00000000-0005-0000-0000-0000DE370000}"/>
    <cellStyle name="40% - Accent1 2 3 3 5 3" xfId="17224" xr:uid="{00000000-0005-0000-0000-0000DF370000}"/>
    <cellStyle name="40% - Accent1 2 3 3 6" xfId="18038" xr:uid="{00000000-0005-0000-0000-0000E0370000}"/>
    <cellStyle name="40% - Accent1 2 3 3 6 2" xfId="20353" xr:uid="{00000000-0005-0000-0000-0000E1370000}"/>
    <cellStyle name="40% - Accent1 2 3 3 7" xfId="23088" xr:uid="{00000000-0005-0000-0000-0000E2370000}"/>
    <cellStyle name="40% - Accent1 2 3 4" xfId="17223" xr:uid="{00000000-0005-0000-0000-0000E3370000}"/>
    <cellStyle name="40% - Accent1 2 3 4 2" xfId="17221" xr:uid="{00000000-0005-0000-0000-0000E4370000}"/>
    <cellStyle name="40% - Accent1 2 3 4 2 2" xfId="31519" xr:uid="{00000000-0005-0000-0000-0000E5370000}"/>
    <cellStyle name="40% - Accent1 2 3 4 2 2 2" xfId="14803" xr:uid="{00000000-0005-0000-0000-0000E6370000}"/>
    <cellStyle name="40% - Accent1 2 3 4 2 2 2 2" xfId="17220" xr:uid="{00000000-0005-0000-0000-0000E7370000}"/>
    <cellStyle name="40% - Accent1 2 3 4 2 2 2 2 2" xfId="17217" xr:uid="{00000000-0005-0000-0000-0000E8370000}"/>
    <cellStyle name="40% - Accent1 2 3 4 2 2 2 3" xfId="17213" xr:uid="{00000000-0005-0000-0000-0000E9370000}"/>
    <cellStyle name="40% - Accent1 2 3 4 2 2 3" xfId="17210" xr:uid="{00000000-0005-0000-0000-0000EA370000}"/>
    <cellStyle name="40% - Accent1 2 3 4 2 2 3 2" xfId="17207" xr:uid="{00000000-0005-0000-0000-0000EB370000}"/>
    <cellStyle name="40% - Accent1 2 3 4 2 2 4" xfId="17370" xr:uid="{00000000-0005-0000-0000-0000EC370000}"/>
    <cellStyle name="40% - Accent1 2 3 4 2 3" xfId="29201" xr:uid="{00000000-0005-0000-0000-0000ED370000}"/>
    <cellStyle name="40% - Accent1 2 3 4 2 3 2" xfId="14766" xr:uid="{00000000-0005-0000-0000-0000EE370000}"/>
    <cellStyle name="40% - Accent1 2 3 4 2 3 2 2" xfId="17201" xr:uid="{00000000-0005-0000-0000-0000EF370000}"/>
    <cellStyle name="40% - Accent1 2 3 4 2 3 3" xfId="17198" xr:uid="{00000000-0005-0000-0000-0000F0370000}"/>
    <cellStyle name="40% - Accent1 2 3 4 2 4" xfId="33529" xr:uid="{00000000-0005-0000-0000-0000F1370000}"/>
    <cellStyle name="40% - Accent1 2 3 4 2 4 2" xfId="9250" xr:uid="{00000000-0005-0000-0000-0000F2370000}"/>
    <cellStyle name="40% - Accent1 2 3 4 2 5" xfId="17196" xr:uid="{00000000-0005-0000-0000-0000F3370000}"/>
    <cellStyle name="40% - Accent1 2 3 4 3" xfId="20376" xr:uid="{00000000-0005-0000-0000-0000F4370000}"/>
    <cellStyle name="40% - Accent1 2 3 4 3 2" xfId="22572" xr:uid="{00000000-0005-0000-0000-0000F5370000}"/>
    <cellStyle name="40% - Accent1 2 3 4 3 2 2" xfId="17195" xr:uid="{00000000-0005-0000-0000-0000F6370000}"/>
    <cellStyle name="40% - Accent1 2 3 4 3 2 2 2" xfId="6299" xr:uid="{00000000-0005-0000-0000-0000F7370000}"/>
    <cellStyle name="40% - Accent1 2 3 4 3 2 3" xfId="17192" xr:uid="{00000000-0005-0000-0000-0000F8370000}"/>
    <cellStyle name="40% - Accent1 2 3 4 3 3" xfId="33760" xr:uid="{00000000-0005-0000-0000-0000F9370000}"/>
    <cellStyle name="40% - Accent1 2 3 4 3 3 2" xfId="14701" xr:uid="{00000000-0005-0000-0000-0000FA370000}"/>
    <cellStyle name="40% - Accent1 2 3 4 3 4" xfId="17188" xr:uid="{00000000-0005-0000-0000-0000FB370000}"/>
    <cellStyle name="40% - Accent1 2 3 4 4" xfId="20366" xr:uid="{00000000-0005-0000-0000-0000FC370000}"/>
    <cellStyle name="40% - Accent1 2 3 4 4 2" xfId="26888" xr:uid="{00000000-0005-0000-0000-0000FD370000}"/>
    <cellStyle name="40% - Accent1 2 3 4 4 2 2" xfId="32334" xr:uid="{00000000-0005-0000-0000-0000FE370000}"/>
    <cellStyle name="40% - Accent1 2 3 4 4 3" xfId="26886" xr:uid="{00000000-0005-0000-0000-0000FF370000}"/>
    <cellStyle name="40% - Accent1 2 3 4 5" xfId="17185" xr:uid="{00000000-0005-0000-0000-000000380000}"/>
    <cellStyle name="40% - Accent1 2 3 4 5 2" xfId="26881" xr:uid="{00000000-0005-0000-0000-000001380000}"/>
    <cellStyle name="40% - Accent1 2 3 4 6" xfId="23083" xr:uid="{00000000-0005-0000-0000-000002380000}"/>
    <cellStyle name="40% - Accent1 2 3 5" xfId="19554" xr:uid="{00000000-0005-0000-0000-000003380000}"/>
    <cellStyle name="40% - Accent1 2 3 5 2" xfId="19553" xr:uid="{00000000-0005-0000-0000-000004380000}"/>
    <cellStyle name="40% - Accent1 2 3 5 2 2" xfId="22828" xr:uid="{00000000-0005-0000-0000-000005380000}"/>
    <cellStyle name="40% - Accent1 2 3 5 2 2 2" xfId="14307" xr:uid="{00000000-0005-0000-0000-000006380000}"/>
    <cellStyle name="40% - Accent1 2 3 5 2 2 2 2" xfId="21096" xr:uid="{00000000-0005-0000-0000-000007380000}"/>
    <cellStyle name="40% - Accent1 2 3 5 2 2 3" xfId="17259" xr:uid="{00000000-0005-0000-0000-000008380000}"/>
    <cellStyle name="40% - Accent1 2 3 5 2 3" xfId="19741" xr:uid="{00000000-0005-0000-0000-000009380000}"/>
    <cellStyle name="40% - Accent1 2 3 5 2 3 2" xfId="14290" xr:uid="{00000000-0005-0000-0000-00000A380000}"/>
    <cellStyle name="40% - Accent1 2 3 5 2 4" xfId="17184" xr:uid="{00000000-0005-0000-0000-00000B380000}"/>
    <cellStyle name="40% - Accent1 2 3 5 3" xfId="20362" xr:uid="{00000000-0005-0000-0000-00000C380000}"/>
    <cellStyle name="40% - Accent1 2 3 5 3 2" xfId="26399" xr:uid="{00000000-0005-0000-0000-00000D380000}"/>
    <cellStyle name="40% - Accent1 2 3 5 3 2 2" xfId="14268" xr:uid="{00000000-0005-0000-0000-00000E380000}"/>
    <cellStyle name="40% - Accent1 2 3 5 3 3" xfId="17183" xr:uid="{00000000-0005-0000-0000-00000F380000}"/>
    <cellStyle name="40% - Accent1 2 3 5 4" xfId="10477" xr:uid="{00000000-0005-0000-0000-000010380000}"/>
    <cellStyle name="40% - Accent1 2 3 5 4 2" xfId="24832" xr:uid="{00000000-0005-0000-0000-000011380000}"/>
    <cellStyle name="40% - Accent1 2 3 5 5" xfId="8386" xr:uid="{00000000-0005-0000-0000-000012380000}"/>
    <cellStyle name="40% - Accent1 2 3 6" xfId="19549" xr:uid="{00000000-0005-0000-0000-000013380000}"/>
    <cellStyle name="40% - Accent1 2 3 6 2" xfId="17179" xr:uid="{00000000-0005-0000-0000-000014380000}"/>
    <cellStyle name="40% - Accent1 2 3 6 2 2" xfId="23048" xr:uid="{00000000-0005-0000-0000-000015380000}"/>
    <cellStyle name="40% - Accent1 2 3 6 2 2 2" xfId="13934" xr:uid="{00000000-0005-0000-0000-000016380000}"/>
    <cellStyle name="40% - Accent1 2 3 6 2 3" xfId="17178" xr:uid="{00000000-0005-0000-0000-000017380000}"/>
    <cellStyle name="40% - Accent1 2 3 6 3" xfId="17175" xr:uid="{00000000-0005-0000-0000-000018380000}"/>
    <cellStyle name="40% - Accent1 2 3 6 3 2" xfId="17174" xr:uid="{00000000-0005-0000-0000-000019380000}"/>
    <cellStyle name="40% - Accent1 2 3 6 4" xfId="8358" xr:uid="{00000000-0005-0000-0000-00001A380000}"/>
    <cellStyle name="40% - Accent1 2 3 7" xfId="19119" xr:uid="{00000000-0005-0000-0000-00001B380000}"/>
    <cellStyle name="40% - Accent1 2 3 7 2" xfId="29971" xr:uid="{00000000-0005-0000-0000-00001C380000}"/>
    <cellStyle name="40% - Accent1 2 3 7 2 2" xfId="19111" xr:uid="{00000000-0005-0000-0000-00001D380000}"/>
    <cellStyle name="40% - Accent1 2 3 7 3" xfId="32242" xr:uid="{00000000-0005-0000-0000-00001E380000}"/>
    <cellStyle name="40% - Accent1 2 3 8" xfId="21469" xr:uid="{00000000-0005-0000-0000-00001F380000}"/>
    <cellStyle name="40% - Accent1 2 3 8 2" xfId="23588" xr:uid="{00000000-0005-0000-0000-000020380000}"/>
    <cellStyle name="40% - Accent1 2 3 9" xfId="19227" xr:uid="{00000000-0005-0000-0000-000021380000}"/>
    <cellStyle name="40% - Accent1 2 4" xfId="18870" xr:uid="{00000000-0005-0000-0000-000022380000}"/>
    <cellStyle name="40% - Accent1 2 4 2" xfId="17172" xr:uid="{00000000-0005-0000-0000-000023380000}"/>
    <cellStyle name="40% - Accent1 2 4 2 2" xfId="17169" xr:uid="{00000000-0005-0000-0000-000024380000}"/>
    <cellStyle name="40% - Accent1 2 4 2 2 2" xfId="19204" xr:uid="{00000000-0005-0000-0000-000025380000}"/>
    <cellStyle name="40% - Accent1 2 4 2 2 2 2" xfId="25263" xr:uid="{00000000-0005-0000-0000-000026380000}"/>
    <cellStyle name="40% - Accent1 2 4 2 2 2 2 2" xfId="17168" xr:uid="{00000000-0005-0000-0000-000027380000}"/>
    <cellStyle name="40% - Accent1 2 4 2 2 2 2 2 2" xfId="17167" xr:uid="{00000000-0005-0000-0000-000028380000}"/>
    <cellStyle name="40% - Accent1 2 4 2 2 2 2 2 2 2" xfId="23339" xr:uid="{00000000-0005-0000-0000-000029380000}"/>
    <cellStyle name="40% - Accent1 2 4 2 2 2 2 2 3" xfId="17166" xr:uid="{00000000-0005-0000-0000-00002A380000}"/>
    <cellStyle name="40% - Accent1 2 4 2 2 2 2 3" xfId="17165" xr:uid="{00000000-0005-0000-0000-00002B380000}"/>
    <cellStyle name="40% - Accent1 2 4 2 2 2 2 3 2" xfId="17164" xr:uid="{00000000-0005-0000-0000-00002C380000}"/>
    <cellStyle name="40% - Accent1 2 4 2 2 2 2 4" xfId="17163" xr:uid="{00000000-0005-0000-0000-00002D380000}"/>
    <cellStyle name="40% - Accent1 2 4 2 2 2 3" xfId="17161" xr:uid="{00000000-0005-0000-0000-00002E380000}"/>
    <cellStyle name="40% - Accent1 2 4 2 2 2 3 2" xfId="28399" xr:uid="{00000000-0005-0000-0000-00002F380000}"/>
    <cellStyle name="40% - Accent1 2 4 2 2 2 3 2 2" xfId="28952" xr:uid="{00000000-0005-0000-0000-000030380000}"/>
    <cellStyle name="40% - Accent1 2 4 2 2 2 3 3" xfId="18455" xr:uid="{00000000-0005-0000-0000-000031380000}"/>
    <cellStyle name="40% - Accent1 2 4 2 2 2 4" xfId="18511" xr:uid="{00000000-0005-0000-0000-000032380000}"/>
    <cellStyle name="40% - Accent1 2 4 2 2 2 4 2" xfId="20350" xr:uid="{00000000-0005-0000-0000-000033380000}"/>
    <cellStyle name="40% - Accent1 2 4 2 2 2 5" xfId="24387" xr:uid="{00000000-0005-0000-0000-000034380000}"/>
    <cellStyle name="40% - Accent1 2 4 2 2 3" xfId="17158" xr:uid="{00000000-0005-0000-0000-000035380000}"/>
    <cellStyle name="40% - Accent1 2 4 2 2 3 2" xfId="17154" xr:uid="{00000000-0005-0000-0000-000036380000}"/>
    <cellStyle name="40% - Accent1 2 4 2 2 3 2 2" xfId="17149" xr:uid="{00000000-0005-0000-0000-000037380000}"/>
    <cellStyle name="40% - Accent1 2 4 2 2 3 2 2 2" xfId="17148" xr:uid="{00000000-0005-0000-0000-000038380000}"/>
    <cellStyle name="40% - Accent1 2 4 2 2 3 2 3" xfId="31426" xr:uid="{00000000-0005-0000-0000-000039380000}"/>
    <cellStyle name="40% - Accent1 2 4 2 2 3 3" xfId="17147" xr:uid="{00000000-0005-0000-0000-00003A380000}"/>
    <cellStyle name="40% - Accent1 2 4 2 2 3 3 2" xfId="15060" xr:uid="{00000000-0005-0000-0000-00003B380000}"/>
    <cellStyle name="40% - Accent1 2 4 2 2 3 4" xfId="18507" xr:uid="{00000000-0005-0000-0000-00003C380000}"/>
    <cellStyle name="40% - Accent1 2 4 2 2 4" xfId="17141" xr:uid="{00000000-0005-0000-0000-00003D380000}"/>
    <cellStyle name="40% - Accent1 2 4 2 2 4 2" xfId="17136" xr:uid="{00000000-0005-0000-0000-00003E380000}"/>
    <cellStyle name="40% - Accent1 2 4 2 2 4 2 2" xfId="17132" xr:uid="{00000000-0005-0000-0000-00003F380000}"/>
    <cellStyle name="40% - Accent1 2 4 2 2 4 3" xfId="17131" xr:uid="{00000000-0005-0000-0000-000040380000}"/>
    <cellStyle name="40% - Accent1 2 4 2 2 5" xfId="17124" xr:uid="{00000000-0005-0000-0000-000041380000}"/>
    <cellStyle name="40% - Accent1 2 4 2 2 5 2" xfId="17119" xr:uid="{00000000-0005-0000-0000-000042380000}"/>
    <cellStyle name="40% - Accent1 2 4 2 2 6" xfId="18977" xr:uid="{00000000-0005-0000-0000-000043380000}"/>
    <cellStyle name="40% - Accent1 2 4 2 3" xfId="17115" xr:uid="{00000000-0005-0000-0000-000044380000}"/>
    <cellStyle name="40% - Accent1 2 4 2 3 2" xfId="17113" xr:uid="{00000000-0005-0000-0000-000045380000}"/>
    <cellStyle name="40% - Accent1 2 4 2 3 2 2" xfId="17112" xr:uid="{00000000-0005-0000-0000-000046380000}"/>
    <cellStyle name="40% - Accent1 2 4 2 3 2 2 2" xfId="17110" xr:uid="{00000000-0005-0000-0000-000047380000}"/>
    <cellStyle name="40% - Accent1 2 4 2 3 2 2 2 2" xfId="17108" xr:uid="{00000000-0005-0000-0000-000048380000}"/>
    <cellStyle name="40% - Accent1 2 4 2 3 2 2 3" xfId="17105" xr:uid="{00000000-0005-0000-0000-000049380000}"/>
    <cellStyle name="40% - Accent1 2 4 2 3 2 3" xfId="30523" xr:uid="{00000000-0005-0000-0000-00004A380000}"/>
    <cellStyle name="40% - Accent1 2 4 2 3 2 3 2" xfId="28230" xr:uid="{00000000-0005-0000-0000-00004B380000}"/>
    <cellStyle name="40% - Accent1 2 4 2 3 2 4" xfId="18499" xr:uid="{00000000-0005-0000-0000-00004C380000}"/>
    <cellStyle name="40% - Accent1 2 4 2 3 3" xfId="17103" xr:uid="{00000000-0005-0000-0000-00004D380000}"/>
    <cellStyle name="40% - Accent1 2 4 2 3 3 2" xfId="17101" xr:uid="{00000000-0005-0000-0000-00004E380000}"/>
    <cellStyle name="40% - Accent1 2 4 2 3 3 2 2" xfId="6485" xr:uid="{00000000-0005-0000-0000-00004F380000}"/>
    <cellStyle name="40% - Accent1 2 4 2 3 3 3" xfId="17096" xr:uid="{00000000-0005-0000-0000-000050380000}"/>
    <cellStyle name="40% - Accent1 2 4 2 3 4" xfId="17093" xr:uid="{00000000-0005-0000-0000-000051380000}"/>
    <cellStyle name="40% - Accent1 2 4 2 3 4 2" xfId="17090" xr:uid="{00000000-0005-0000-0000-000052380000}"/>
    <cellStyle name="40% - Accent1 2 4 2 3 5" xfId="33499" xr:uid="{00000000-0005-0000-0000-000053380000}"/>
    <cellStyle name="40% - Accent1 2 4 2 4" xfId="17087" xr:uid="{00000000-0005-0000-0000-000054380000}"/>
    <cellStyle name="40% - Accent1 2 4 2 4 2" xfId="23183" xr:uid="{00000000-0005-0000-0000-000055380000}"/>
    <cellStyle name="40% - Accent1 2 4 2 4 2 2" xfId="34266" xr:uid="{00000000-0005-0000-0000-000056380000}"/>
    <cellStyle name="40% - Accent1 2 4 2 4 2 2 2" xfId="17085" xr:uid="{00000000-0005-0000-0000-000057380000}"/>
    <cellStyle name="40% - Accent1 2 4 2 4 2 3" xfId="28336" xr:uid="{00000000-0005-0000-0000-000058380000}"/>
    <cellStyle name="40% - Accent1 2 4 2 4 3" xfId="17083" xr:uid="{00000000-0005-0000-0000-000059380000}"/>
    <cellStyle name="40% - Accent1 2 4 2 4 3 2" xfId="31965" xr:uid="{00000000-0005-0000-0000-00005A380000}"/>
    <cellStyle name="40% - Accent1 2 4 2 4 4" xfId="17080" xr:uid="{00000000-0005-0000-0000-00005B380000}"/>
    <cellStyle name="40% - Accent1 2 4 2 5" xfId="17078" xr:uid="{00000000-0005-0000-0000-00005C380000}"/>
    <cellStyle name="40% - Accent1 2 4 2 5 2" xfId="17076" xr:uid="{00000000-0005-0000-0000-00005D380000}"/>
    <cellStyle name="40% - Accent1 2 4 2 5 2 2" xfId="29493" xr:uid="{00000000-0005-0000-0000-00005E380000}"/>
    <cellStyle name="40% - Accent1 2 4 2 5 3" xfId="17069" xr:uid="{00000000-0005-0000-0000-00005F380000}"/>
    <cellStyle name="40% - Accent1 2 4 2 6" xfId="28585" xr:uid="{00000000-0005-0000-0000-000060380000}"/>
    <cellStyle name="40% - Accent1 2 4 2 6 2" xfId="22982" xr:uid="{00000000-0005-0000-0000-000061380000}"/>
    <cellStyle name="40% - Accent1 2 4 2 7" xfId="22976" xr:uid="{00000000-0005-0000-0000-000062380000}"/>
    <cellStyle name="40% - Accent1 2 4 3" xfId="17067" xr:uid="{00000000-0005-0000-0000-000063380000}"/>
    <cellStyle name="40% - Accent1 2 4 3 2" xfId="17065" xr:uid="{00000000-0005-0000-0000-000064380000}"/>
    <cellStyle name="40% - Accent1 2 4 3 2 2" xfId="17064" xr:uid="{00000000-0005-0000-0000-000065380000}"/>
    <cellStyle name="40% - Accent1 2 4 3 2 2 2" xfId="11650" xr:uid="{00000000-0005-0000-0000-000066380000}"/>
    <cellStyle name="40% - Accent1 2 4 3 2 2 2 2" xfId="27668" xr:uid="{00000000-0005-0000-0000-000067380000}"/>
    <cellStyle name="40% - Accent1 2 4 3 2 2 2 2 2" xfId="17061" xr:uid="{00000000-0005-0000-0000-000068380000}"/>
    <cellStyle name="40% - Accent1 2 4 3 2 2 2 3" xfId="26144" xr:uid="{00000000-0005-0000-0000-000069380000}"/>
    <cellStyle name="40% - Accent1 2 4 3 2 2 3" xfId="17060" xr:uid="{00000000-0005-0000-0000-00006A380000}"/>
    <cellStyle name="40% - Accent1 2 4 3 2 2 3 2" xfId="20551" xr:uid="{00000000-0005-0000-0000-00006B380000}"/>
    <cellStyle name="40% - Accent1 2 4 3 2 2 4" xfId="30021" xr:uid="{00000000-0005-0000-0000-00006C380000}"/>
    <cellStyle name="40% - Accent1 2 4 3 2 3" xfId="17056" xr:uid="{00000000-0005-0000-0000-00006D380000}"/>
    <cellStyle name="40% - Accent1 2 4 3 2 3 2" xfId="17053" xr:uid="{00000000-0005-0000-0000-00006E380000}"/>
    <cellStyle name="40% - Accent1 2 4 3 2 3 2 2" xfId="5322" xr:uid="{00000000-0005-0000-0000-00006F380000}"/>
    <cellStyle name="40% - Accent1 2 4 3 2 3 3" xfId="17047" xr:uid="{00000000-0005-0000-0000-000070380000}"/>
    <cellStyle name="40% - Accent1 2 4 3 2 4" xfId="17043" xr:uid="{00000000-0005-0000-0000-000071380000}"/>
    <cellStyle name="40% - Accent1 2 4 3 2 4 2" xfId="9156" xr:uid="{00000000-0005-0000-0000-000072380000}"/>
    <cellStyle name="40% - Accent1 2 4 3 2 5" xfId="17039" xr:uid="{00000000-0005-0000-0000-000073380000}"/>
    <cellStyle name="40% - Accent1 2 4 3 3" xfId="17038" xr:uid="{00000000-0005-0000-0000-000074380000}"/>
    <cellStyle name="40% - Accent1 2 4 3 3 2" xfId="23699" xr:uid="{00000000-0005-0000-0000-000075380000}"/>
    <cellStyle name="40% - Accent1 2 4 3 3 2 2" xfId="17036" xr:uid="{00000000-0005-0000-0000-000076380000}"/>
    <cellStyle name="40% - Accent1 2 4 3 3 2 2 2" xfId="23583" xr:uid="{00000000-0005-0000-0000-000077380000}"/>
    <cellStyle name="40% - Accent1 2 4 3 3 2 3" xfId="22869" xr:uid="{00000000-0005-0000-0000-000078380000}"/>
    <cellStyle name="40% - Accent1 2 4 3 3 3" xfId="17033" xr:uid="{00000000-0005-0000-0000-000079380000}"/>
    <cellStyle name="40% - Accent1 2 4 3 3 3 2" xfId="17030" xr:uid="{00000000-0005-0000-0000-00007A380000}"/>
    <cellStyle name="40% - Accent1 2 4 3 3 4" xfId="17024" xr:uid="{00000000-0005-0000-0000-00007B380000}"/>
    <cellStyle name="40% - Accent1 2 4 3 4" xfId="17023" xr:uid="{00000000-0005-0000-0000-00007C380000}"/>
    <cellStyle name="40% - Accent1 2 4 3 4 2" xfId="34377" xr:uid="{00000000-0005-0000-0000-00007D380000}"/>
    <cellStyle name="40% - Accent1 2 4 3 4 2 2" xfId="31739" xr:uid="{00000000-0005-0000-0000-00007E380000}"/>
    <cellStyle name="40% - Accent1 2 4 3 4 3" xfId="17021" xr:uid="{00000000-0005-0000-0000-00007F380000}"/>
    <cellStyle name="40% - Accent1 2 4 3 5" xfId="17018" xr:uid="{00000000-0005-0000-0000-000080380000}"/>
    <cellStyle name="40% - Accent1 2 4 3 5 2" xfId="17016" xr:uid="{00000000-0005-0000-0000-000081380000}"/>
    <cellStyle name="40% - Accent1 2 4 3 6" xfId="22972" xr:uid="{00000000-0005-0000-0000-000082380000}"/>
    <cellStyle name="40% - Accent1 2 4 4" xfId="17014" xr:uid="{00000000-0005-0000-0000-000083380000}"/>
    <cellStyle name="40% - Accent1 2 4 4 2" xfId="17013" xr:uid="{00000000-0005-0000-0000-000084380000}"/>
    <cellStyle name="40% - Accent1 2 4 4 2 2" xfId="29156" xr:uid="{00000000-0005-0000-0000-000085380000}"/>
    <cellStyle name="40% - Accent1 2 4 4 2 2 2" xfId="14282" xr:uid="{00000000-0005-0000-0000-000086380000}"/>
    <cellStyle name="40% - Accent1 2 4 4 2 2 2 2" xfId="20253" xr:uid="{00000000-0005-0000-0000-000087380000}"/>
    <cellStyle name="40% - Accent1 2 4 4 2 2 3" xfId="17011" xr:uid="{00000000-0005-0000-0000-000088380000}"/>
    <cellStyle name="40% - Accent1 2 4 4 2 3" xfId="29152" xr:uid="{00000000-0005-0000-0000-000089380000}"/>
    <cellStyle name="40% - Accent1 2 4 4 2 3 2" xfId="14247" xr:uid="{00000000-0005-0000-0000-00008A380000}"/>
    <cellStyle name="40% - Accent1 2 4 4 2 4" xfId="33733" xr:uid="{00000000-0005-0000-0000-00008B380000}"/>
    <cellStyle name="40% - Accent1 2 4 4 3" xfId="20358" xr:uid="{00000000-0005-0000-0000-00008C380000}"/>
    <cellStyle name="40% - Accent1 2 4 4 3 2" xfId="29143" xr:uid="{00000000-0005-0000-0000-00008D380000}"/>
    <cellStyle name="40% - Accent1 2 4 4 3 2 2" xfId="13920" xr:uid="{00000000-0005-0000-0000-00008E380000}"/>
    <cellStyle name="40% - Accent1 2 4 4 3 3" xfId="33871" xr:uid="{00000000-0005-0000-0000-00008F380000}"/>
    <cellStyle name="40% - Accent1 2 4 4 4" xfId="17002" xr:uid="{00000000-0005-0000-0000-000090380000}"/>
    <cellStyle name="40% - Accent1 2 4 4 4 2" xfId="30611" xr:uid="{00000000-0005-0000-0000-000091380000}"/>
    <cellStyle name="40% - Accent1 2 4 4 5" xfId="16999" xr:uid="{00000000-0005-0000-0000-000092380000}"/>
    <cellStyle name="40% - Accent1 2 4 5" xfId="19544" xr:uid="{00000000-0005-0000-0000-000093380000}"/>
    <cellStyle name="40% - Accent1 2 4 5 2" xfId="16995" xr:uid="{00000000-0005-0000-0000-000094380000}"/>
    <cellStyle name="40% - Accent1 2 4 5 2 2" xfId="22739" xr:uid="{00000000-0005-0000-0000-000095380000}"/>
    <cellStyle name="40% - Accent1 2 4 5 2 2 2" xfId="12274" xr:uid="{00000000-0005-0000-0000-000096380000}"/>
    <cellStyle name="40% - Accent1 2 4 5 2 3" xfId="16990" xr:uid="{00000000-0005-0000-0000-000097380000}"/>
    <cellStyle name="40% - Accent1 2 4 5 3" xfId="16989" xr:uid="{00000000-0005-0000-0000-000098380000}"/>
    <cellStyle name="40% - Accent1 2 4 5 3 2" xfId="16985" xr:uid="{00000000-0005-0000-0000-000099380000}"/>
    <cellStyle name="40% - Accent1 2 4 5 4" xfId="8295" xr:uid="{00000000-0005-0000-0000-00009A380000}"/>
    <cellStyle name="40% - Accent1 2 4 6" xfId="27558" xr:uid="{00000000-0005-0000-0000-00009B380000}"/>
    <cellStyle name="40% - Accent1 2 4 6 2" xfId="16981" xr:uid="{00000000-0005-0000-0000-00009C380000}"/>
    <cellStyle name="40% - Accent1 2 4 6 2 2" xfId="18826" xr:uid="{00000000-0005-0000-0000-00009D380000}"/>
    <cellStyle name="40% - Accent1 2 4 6 3" xfId="16979" xr:uid="{00000000-0005-0000-0000-00009E380000}"/>
    <cellStyle name="40% - Accent1 2 4 7" xfId="19098" xr:uid="{00000000-0005-0000-0000-00009F380000}"/>
    <cellStyle name="40% - Accent1 2 4 7 2" xfId="23578" xr:uid="{00000000-0005-0000-0000-0000A0380000}"/>
    <cellStyle name="40% - Accent1 2 4 8" xfId="19090" xr:uid="{00000000-0005-0000-0000-0000A1380000}"/>
    <cellStyle name="40% - Accent1 2 4 9" xfId="34752" xr:uid="{00000000-0005-0000-0000-0000A2380000}"/>
    <cellStyle name="40% - Accent1 2 5" xfId="27394" xr:uid="{00000000-0005-0000-0000-0000A3380000}"/>
    <cellStyle name="40% - Accent1 2 5 2" xfId="16977" xr:uid="{00000000-0005-0000-0000-0000A4380000}"/>
    <cellStyle name="40% - Accent1 2 5 2 2" xfId="16976" xr:uid="{00000000-0005-0000-0000-0000A5380000}"/>
    <cellStyle name="40% - Accent1 2 5 2 2 2" xfId="16974" xr:uid="{00000000-0005-0000-0000-0000A6380000}"/>
    <cellStyle name="40% - Accent1 2 5 2 2 2 2" xfId="29625" xr:uid="{00000000-0005-0000-0000-0000A7380000}"/>
    <cellStyle name="40% - Accent1 2 5 2 2 2 2 2" xfId="16972" xr:uid="{00000000-0005-0000-0000-0000A8380000}"/>
    <cellStyle name="40% - Accent1 2 5 2 2 2 2 2 2" xfId="16969" xr:uid="{00000000-0005-0000-0000-0000A9380000}"/>
    <cellStyle name="40% - Accent1 2 5 2 2 2 2 3" xfId="16964" xr:uid="{00000000-0005-0000-0000-0000AA380000}"/>
    <cellStyle name="40% - Accent1 2 5 2 2 2 3" xfId="32342" xr:uid="{00000000-0005-0000-0000-0000AB380000}"/>
    <cellStyle name="40% - Accent1 2 5 2 2 2 3 2" xfId="16962" xr:uid="{00000000-0005-0000-0000-0000AC380000}"/>
    <cellStyle name="40% - Accent1 2 5 2 2 2 4" xfId="16961" xr:uid="{00000000-0005-0000-0000-0000AD380000}"/>
    <cellStyle name="40% - Accent1 2 5 2 2 3" xfId="16959" xr:uid="{00000000-0005-0000-0000-0000AE380000}"/>
    <cellStyle name="40% - Accent1 2 5 2 2 3 2" xfId="27241" xr:uid="{00000000-0005-0000-0000-0000AF380000}"/>
    <cellStyle name="40% - Accent1 2 5 2 2 3 2 2" xfId="16958" xr:uid="{00000000-0005-0000-0000-0000B0380000}"/>
    <cellStyle name="40% - Accent1 2 5 2 2 3 3" xfId="24160" xr:uid="{00000000-0005-0000-0000-0000B1380000}"/>
    <cellStyle name="40% - Accent1 2 5 2 2 4" xfId="16957" xr:uid="{00000000-0005-0000-0000-0000B2380000}"/>
    <cellStyle name="40% - Accent1 2 5 2 2 4 2" xfId="16952" xr:uid="{00000000-0005-0000-0000-0000B3380000}"/>
    <cellStyle name="40% - Accent1 2 5 2 2 5" xfId="16948" xr:uid="{00000000-0005-0000-0000-0000B4380000}"/>
    <cellStyle name="40% - Accent1 2 5 2 3" xfId="16946" xr:uid="{00000000-0005-0000-0000-0000B5380000}"/>
    <cellStyle name="40% - Accent1 2 5 2 3 2" xfId="16943" xr:uid="{00000000-0005-0000-0000-0000B6380000}"/>
    <cellStyle name="40% - Accent1 2 5 2 3 2 2" xfId="27192" xr:uid="{00000000-0005-0000-0000-0000B7380000}"/>
    <cellStyle name="40% - Accent1 2 5 2 3 2 2 2" xfId="10612" xr:uid="{00000000-0005-0000-0000-0000B8380000}"/>
    <cellStyle name="40% - Accent1 2 5 2 3 2 3" xfId="16941" xr:uid="{00000000-0005-0000-0000-0000B9380000}"/>
    <cellStyle name="40% - Accent1 2 5 2 3 3" xfId="16939" xr:uid="{00000000-0005-0000-0000-0000BA380000}"/>
    <cellStyle name="40% - Accent1 2 5 2 3 3 2" xfId="16937" xr:uid="{00000000-0005-0000-0000-0000BB380000}"/>
    <cellStyle name="40% - Accent1 2 5 2 3 4" xfId="16936" xr:uid="{00000000-0005-0000-0000-0000BC380000}"/>
    <cellStyle name="40% - Accent1 2 5 2 4" xfId="17882" xr:uid="{00000000-0005-0000-0000-0000BD380000}"/>
    <cellStyle name="40% - Accent1 2 5 2 4 2" xfId="16935" xr:uid="{00000000-0005-0000-0000-0000BE380000}"/>
    <cellStyle name="40% - Accent1 2 5 2 4 2 2" xfId="34311" xr:uid="{00000000-0005-0000-0000-0000BF380000}"/>
    <cellStyle name="40% - Accent1 2 5 2 4 3" xfId="16932" xr:uid="{00000000-0005-0000-0000-0000C0380000}"/>
    <cellStyle name="40% - Accent1 2 5 2 5" xfId="17607" xr:uid="{00000000-0005-0000-0000-0000C1380000}"/>
    <cellStyle name="40% - Accent1 2 5 2 5 2" xfId="12144" xr:uid="{00000000-0005-0000-0000-0000C2380000}"/>
    <cellStyle name="40% - Accent1 2 5 2 6" xfId="18823" xr:uid="{00000000-0005-0000-0000-0000C3380000}"/>
    <cellStyle name="40% - Accent1 2 5 3" xfId="16929" xr:uid="{00000000-0005-0000-0000-0000C4380000}"/>
    <cellStyle name="40% - Accent1 2 5 3 2" xfId="16928" xr:uid="{00000000-0005-0000-0000-0000C5380000}"/>
    <cellStyle name="40% - Accent1 2 5 3 2 2" xfId="16925" xr:uid="{00000000-0005-0000-0000-0000C6380000}"/>
    <cellStyle name="40% - Accent1 2 5 3 2 2 2" xfId="31554" xr:uid="{00000000-0005-0000-0000-0000C7380000}"/>
    <cellStyle name="40% - Accent1 2 5 3 2 2 2 2" xfId="31430" xr:uid="{00000000-0005-0000-0000-0000C8380000}"/>
    <cellStyle name="40% - Accent1 2 5 3 2 2 3" xfId="16919" xr:uid="{00000000-0005-0000-0000-0000C9380000}"/>
    <cellStyle name="40% - Accent1 2 5 3 2 3" xfId="16913" xr:uid="{00000000-0005-0000-0000-0000CA380000}"/>
    <cellStyle name="40% - Accent1 2 5 3 2 3 2" xfId="16909" xr:uid="{00000000-0005-0000-0000-0000CB380000}"/>
    <cellStyle name="40% - Accent1 2 5 3 2 4" xfId="16906" xr:uid="{00000000-0005-0000-0000-0000CC380000}"/>
    <cellStyle name="40% - Accent1 2 5 3 3" xfId="16903" xr:uid="{00000000-0005-0000-0000-0000CD380000}"/>
    <cellStyle name="40% - Accent1 2 5 3 3 2" xfId="16901" xr:uid="{00000000-0005-0000-0000-0000CE380000}"/>
    <cellStyle name="40% - Accent1 2 5 3 3 2 2" xfId="16898" xr:uid="{00000000-0005-0000-0000-0000CF380000}"/>
    <cellStyle name="40% - Accent1 2 5 3 3 3" xfId="16897" xr:uid="{00000000-0005-0000-0000-0000D0380000}"/>
    <cellStyle name="40% - Accent1 2 5 3 4" xfId="17595" xr:uid="{00000000-0005-0000-0000-0000D1380000}"/>
    <cellStyle name="40% - Accent1 2 5 3 4 2" xfId="16894" xr:uid="{00000000-0005-0000-0000-0000D2380000}"/>
    <cellStyle name="40% - Accent1 2 5 3 5" xfId="17589" xr:uid="{00000000-0005-0000-0000-0000D3380000}"/>
    <cellStyle name="40% - Accent1 2 5 4" xfId="16891" xr:uid="{00000000-0005-0000-0000-0000D4380000}"/>
    <cellStyle name="40% - Accent1 2 5 4 2" xfId="16890" xr:uid="{00000000-0005-0000-0000-0000D5380000}"/>
    <cellStyle name="40% - Accent1 2 5 4 2 2" xfId="22269" xr:uid="{00000000-0005-0000-0000-0000D6380000}"/>
    <cellStyle name="40% - Accent1 2 5 4 2 2 2" xfId="10385" xr:uid="{00000000-0005-0000-0000-0000D7380000}"/>
    <cellStyle name="40% - Accent1 2 5 4 2 3" xfId="16889" xr:uid="{00000000-0005-0000-0000-0000D8380000}"/>
    <cellStyle name="40% - Accent1 2 5 4 3" xfId="16886" xr:uid="{00000000-0005-0000-0000-0000D9380000}"/>
    <cellStyle name="40% - Accent1 2 5 4 3 2" xfId="16884" xr:uid="{00000000-0005-0000-0000-0000DA380000}"/>
    <cellStyle name="40% - Accent1 2 5 4 4" xfId="17578" xr:uid="{00000000-0005-0000-0000-0000DB380000}"/>
    <cellStyle name="40% - Accent1 2 5 5" xfId="27556" xr:uid="{00000000-0005-0000-0000-0000DC380000}"/>
    <cellStyle name="40% - Accent1 2 5 5 2" xfId="34026" xr:uid="{00000000-0005-0000-0000-0000DD380000}"/>
    <cellStyle name="40% - Accent1 2 5 5 2 2" xfId="12405" xr:uid="{00000000-0005-0000-0000-0000DE380000}"/>
    <cellStyle name="40% - Accent1 2 5 5 3" xfId="29264" xr:uid="{00000000-0005-0000-0000-0000DF380000}"/>
    <cellStyle name="40% - Accent1 2 5 6" xfId="16880" xr:uid="{00000000-0005-0000-0000-0000E0380000}"/>
    <cellStyle name="40% - Accent1 2 5 6 2" xfId="29357" xr:uid="{00000000-0005-0000-0000-0000E1380000}"/>
    <cellStyle name="40% - Accent1 2 5 7" xfId="6440" xr:uid="{00000000-0005-0000-0000-0000E2380000}"/>
    <cellStyle name="40% - Accent1 2 5 8" xfId="34942" xr:uid="{00000000-0005-0000-0000-0000E3380000}"/>
    <cellStyle name="40% - Accent1 2 6" xfId="10571" xr:uid="{00000000-0005-0000-0000-0000E4380000}"/>
    <cellStyle name="40% - Accent1 2 6 2" xfId="16873" xr:uid="{00000000-0005-0000-0000-0000E5380000}"/>
    <cellStyle name="40% - Accent1 2 6 2 2" xfId="16872" xr:uid="{00000000-0005-0000-0000-0000E6380000}"/>
    <cellStyle name="40% - Accent1 2 6 2 2 2" xfId="16869" xr:uid="{00000000-0005-0000-0000-0000E7380000}"/>
    <cellStyle name="40% - Accent1 2 6 2 2 2 2" xfId="26168" xr:uid="{00000000-0005-0000-0000-0000E8380000}"/>
    <cellStyle name="40% - Accent1 2 6 2 2 2 2 2" xfId="24775" xr:uid="{00000000-0005-0000-0000-0000E9380000}"/>
    <cellStyle name="40% - Accent1 2 6 2 2 2 3" xfId="26094" xr:uid="{00000000-0005-0000-0000-0000EA380000}"/>
    <cellStyle name="40% - Accent1 2 6 2 2 3" xfId="16868" xr:uid="{00000000-0005-0000-0000-0000EB380000}"/>
    <cellStyle name="40% - Accent1 2 6 2 2 3 2" xfId="16863" xr:uid="{00000000-0005-0000-0000-0000EC380000}"/>
    <cellStyle name="40% - Accent1 2 6 2 2 4" xfId="16861" xr:uid="{00000000-0005-0000-0000-0000ED380000}"/>
    <cellStyle name="40% - Accent1 2 6 2 3" xfId="17576" xr:uid="{00000000-0005-0000-0000-0000EE380000}"/>
    <cellStyle name="40% - Accent1 2 6 2 3 2" xfId="24086" xr:uid="{00000000-0005-0000-0000-0000EF380000}"/>
    <cellStyle name="40% - Accent1 2 6 2 3 2 2" xfId="27218" xr:uid="{00000000-0005-0000-0000-0000F0380000}"/>
    <cellStyle name="40% - Accent1 2 6 2 3 3" xfId="33941" xr:uid="{00000000-0005-0000-0000-0000F1380000}"/>
    <cellStyle name="40% - Accent1 2 6 2 4" xfId="17569" xr:uid="{00000000-0005-0000-0000-0000F2380000}"/>
    <cellStyle name="40% - Accent1 2 6 2 4 2" xfId="30795" xr:uid="{00000000-0005-0000-0000-0000F3380000}"/>
    <cellStyle name="40% - Accent1 2 6 2 5" xfId="17562" xr:uid="{00000000-0005-0000-0000-0000F4380000}"/>
    <cellStyle name="40% - Accent1 2 6 3" xfId="31636" xr:uid="{00000000-0005-0000-0000-0000F5380000}"/>
    <cellStyle name="40% - Accent1 2 6 3 2" xfId="31198" xr:uid="{00000000-0005-0000-0000-0000F6380000}"/>
    <cellStyle name="40% - Accent1 2 6 3 2 2" xfId="16859" xr:uid="{00000000-0005-0000-0000-0000F7380000}"/>
    <cellStyle name="40% - Accent1 2 6 3 2 2 2" xfId="16857" xr:uid="{00000000-0005-0000-0000-0000F8380000}"/>
    <cellStyle name="40% - Accent1 2 6 3 2 3" xfId="16856" xr:uid="{00000000-0005-0000-0000-0000F9380000}"/>
    <cellStyle name="40% - Accent1 2 6 3 3" xfId="17551" xr:uid="{00000000-0005-0000-0000-0000FA380000}"/>
    <cellStyle name="40% - Accent1 2 6 3 3 2" xfId="33170" xr:uid="{00000000-0005-0000-0000-0000FB380000}"/>
    <cellStyle name="40% - Accent1 2 6 3 4" xfId="17543" xr:uid="{00000000-0005-0000-0000-0000FC380000}"/>
    <cellStyle name="40% - Accent1 2 6 4" xfId="16852" xr:uid="{00000000-0005-0000-0000-0000FD380000}"/>
    <cellStyle name="40% - Accent1 2 6 4 2" xfId="34062" xr:uid="{00000000-0005-0000-0000-0000FE380000}"/>
    <cellStyle name="40% - Accent1 2 6 4 2 2" xfId="16851" xr:uid="{00000000-0005-0000-0000-0000FF380000}"/>
    <cellStyle name="40% - Accent1 2 6 4 3" xfId="17536" xr:uid="{00000000-0005-0000-0000-000000390000}"/>
    <cellStyle name="40% - Accent1 2 6 5" xfId="16847" xr:uid="{00000000-0005-0000-0000-000001390000}"/>
    <cellStyle name="40% - Accent1 2 6 5 2" xfId="30430" xr:uid="{00000000-0005-0000-0000-000002390000}"/>
    <cellStyle name="40% - Accent1 2 6 6" xfId="16843" xr:uid="{00000000-0005-0000-0000-000003390000}"/>
    <cellStyle name="40% - Accent1 2 6 7" xfId="35147" xr:uid="{00000000-0005-0000-0000-000004390000}"/>
    <cellStyle name="40% - Accent1 2 7" xfId="16840" xr:uid="{00000000-0005-0000-0000-000005390000}"/>
    <cellStyle name="40% - Accent1 2 7 2" xfId="33483" xr:uid="{00000000-0005-0000-0000-000006390000}"/>
    <cellStyle name="40% - Accent1 2 7 2 2" xfId="33690" xr:uid="{00000000-0005-0000-0000-000007390000}"/>
    <cellStyle name="40% - Accent1 2 7 2 2 2" xfId="34074" xr:uid="{00000000-0005-0000-0000-000008390000}"/>
    <cellStyle name="40% - Accent1 2 7 2 2 2 2" xfId="6799" xr:uid="{00000000-0005-0000-0000-000009390000}"/>
    <cellStyle name="40% - Accent1 2 7 2 2 3" xfId="34123" xr:uid="{00000000-0005-0000-0000-00000A390000}"/>
    <cellStyle name="40% - Accent1 2 7 2 3" xfId="20005" xr:uid="{00000000-0005-0000-0000-00000B390000}"/>
    <cellStyle name="40% - Accent1 2 7 2 3 2" xfId="30545" xr:uid="{00000000-0005-0000-0000-00000C390000}"/>
    <cellStyle name="40% - Accent1 2 7 2 4" xfId="17527" xr:uid="{00000000-0005-0000-0000-00000D390000}"/>
    <cellStyle name="40% - Accent1 2 7 3" xfId="32415" xr:uid="{00000000-0005-0000-0000-00000E390000}"/>
    <cellStyle name="40% - Accent1 2 7 3 2" xfId="32097" xr:uid="{00000000-0005-0000-0000-00000F390000}"/>
    <cellStyle name="40% - Accent1 2 7 3 2 2" xfId="34045" xr:uid="{00000000-0005-0000-0000-000010390000}"/>
    <cellStyle name="40% - Accent1 2 7 3 3" xfId="18050" xr:uid="{00000000-0005-0000-0000-000011390000}"/>
    <cellStyle name="40% - Accent1 2 7 4" xfId="25558" xr:uid="{00000000-0005-0000-0000-000012390000}"/>
    <cellStyle name="40% - Accent1 2 7 4 2" xfId="33738" xr:uid="{00000000-0005-0000-0000-000013390000}"/>
    <cellStyle name="40% - Accent1 2 7 5" xfId="29218" xr:uid="{00000000-0005-0000-0000-000014390000}"/>
    <cellStyle name="40% - Accent1 2 7 6" xfId="35376" xr:uid="{00000000-0005-0000-0000-000015390000}"/>
    <cellStyle name="40% - Accent1 2 8" xfId="16839" xr:uid="{00000000-0005-0000-0000-000016390000}"/>
    <cellStyle name="40% - Accent1 2 8 2" xfId="25416" xr:uid="{00000000-0005-0000-0000-000017390000}"/>
    <cellStyle name="40% - Accent1 2 8 2 2" xfId="33546" xr:uid="{00000000-0005-0000-0000-000018390000}"/>
    <cellStyle name="40% - Accent1 2 8 2 2 2" xfId="6046" xr:uid="{00000000-0005-0000-0000-000019390000}"/>
    <cellStyle name="40% - Accent1 2 8 2 3" xfId="32016" xr:uid="{00000000-0005-0000-0000-00001A390000}"/>
    <cellStyle name="40% - Accent1 2 8 3" xfId="29904" xr:uid="{00000000-0005-0000-0000-00001B390000}"/>
    <cellStyle name="40% - Accent1 2 8 3 2" xfId="29899" xr:uid="{00000000-0005-0000-0000-00001C390000}"/>
    <cellStyle name="40% - Accent1 2 8 4" xfId="29575" xr:uid="{00000000-0005-0000-0000-00001D390000}"/>
    <cellStyle name="40% - Accent1 2 8 5" xfId="36248" xr:uid="{00000000-0005-0000-0000-00001E390000}"/>
    <cellStyle name="40% - Accent1 2 9" xfId="27054" xr:uid="{00000000-0005-0000-0000-00001F390000}"/>
    <cellStyle name="40% - Accent1 2 9 2" xfId="25403" xr:uid="{00000000-0005-0000-0000-000020390000}"/>
    <cellStyle name="40% - Accent1 2 9 2 2" xfId="25066" xr:uid="{00000000-0005-0000-0000-000021390000}"/>
    <cellStyle name="40% - Accent1 2 9 3" xfId="33023" xr:uid="{00000000-0005-0000-0000-000022390000}"/>
    <cellStyle name="40% - Accent1 2 9 4" xfId="36534" xr:uid="{00000000-0005-0000-0000-000023390000}"/>
    <cellStyle name="40% - Accent1 20" xfId="35698" xr:uid="{00000000-0005-0000-0000-000024390000}"/>
    <cellStyle name="40% - Accent1 20 2" xfId="36867" xr:uid="{00000000-0005-0000-0000-000025390000}"/>
    <cellStyle name="40% - Accent1 20 3" xfId="37758" xr:uid="{00000000-0005-0000-0000-000026390000}"/>
    <cellStyle name="40% - Accent1 21" xfId="35717" xr:uid="{00000000-0005-0000-0000-000027390000}"/>
    <cellStyle name="40% - Accent1 21 2" xfId="36887" xr:uid="{00000000-0005-0000-0000-000028390000}"/>
    <cellStyle name="40% - Accent1 21 3" xfId="37778" xr:uid="{00000000-0005-0000-0000-000029390000}"/>
    <cellStyle name="40% - Accent1 22" xfId="35736" xr:uid="{00000000-0005-0000-0000-00002A390000}"/>
    <cellStyle name="40% - Accent1 22 2" xfId="36907" xr:uid="{00000000-0005-0000-0000-00002B390000}"/>
    <cellStyle name="40% - Accent1 22 3" xfId="37798" xr:uid="{00000000-0005-0000-0000-00002C390000}"/>
    <cellStyle name="40% - Accent1 23" xfId="35756" xr:uid="{00000000-0005-0000-0000-00002D390000}"/>
    <cellStyle name="40% - Accent1 23 2" xfId="36926" xr:uid="{00000000-0005-0000-0000-00002E390000}"/>
    <cellStyle name="40% - Accent1 23 3" xfId="37818" xr:uid="{00000000-0005-0000-0000-00002F390000}"/>
    <cellStyle name="40% - Accent1 24" xfId="35776" xr:uid="{00000000-0005-0000-0000-000030390000}"/>
    <cellStyle name="40% - Accent1 24 2" xfId="36945" xr:uid="{00000000-0005-0000-0000-000031390000}"/>
    <cellStyle name="40% - Accent1 24 3" xfId="37838" xr:uid="{00000000-0005-0000-0000-000032390000}"/>
    <cellStyle name="40% - Accent1 25" xfId="35795" xr:uid="{00000000-0005-0000-0000-000033390000}"/>
    <cellStyle name="40% - Accent1 25 2" xfId="36965" xr:uid="{00000000-0005-0000-0000-000034390000}"/>
    <cellStyle name="40% - Accent1 25 3" xfId="37858" xr:uid="{00000000-0005-0000-0000-000035390000}"/>
    <cellStyle name="40% - Accent1 26" xfId="35814" xr:uid="{00000000-0005-0000-0000-000036390000}"/>
    <cellStyle name="40% - Accent1 26 2" xfId="36985" xr:uid="{00000000-0005-0000-0000-000037390000}"/>
    <cellStyle name="40% - Accent1 26 3" xfId="37878" xr:uid="{00000000-0005-0000-0000-000038390000}"/>
    <cellStyle name="40% - Accent1 27" xfId="35833" xr:uid="{00000000-0005-0000-0000-000039390000}"/>
    <cellStyle name="40% - Accent1 27 2" xfId="37005" xr:uid="{00000000-0005-0000-0000-00003A390000}"/>
    <cellStyle name="40% - Accent1 27 3" xfId="37898" xr:uid="{00000000-0005-0000-0000-00003B390000}"/>
    <cellStyle name="40% - Accent1 28" xfId="35852" xr:uid="{00000000-0005-0000-0000-00003C390000}"/>
    <cellStyle name="40% - Accent1 28 2" xfId="37025" xr:uid="{00000000-0005-0000-0000-00003D390000}"/>
    <cellStyle name="40% - Accent1 28 3" xfId="37918" xr:uid="{00000000-0005-0000-0000-00003E390000}"/>
    <cellStyle name="40% - Accent1 29" xfId="35876" xr:uid="{00000000-0005-0000-0000-00003F390000}"/>
    <cellStyle name="40% - Accent1 29 2" xfId="37048" xr:uid="{00000000-0005-0000-0000-000040390000}"/>
    <cellStyle name="40% - Accent1 29 3" xfId="37942" xr:uid="{00000000-0005-0000-0000-000041390000}"/>
    <cellStyle name="40% - Accent1 3" xfId="98" xr:uid="{00000000-0005-0000-0000-000042390000}"/>
    <cellStyle name="40% - Accent1 3 10" xfId="16837" xr:uid="{00000000-0005-0000-0000-000043390000}"/>
    <cellStyle name="40% - Accent1 3 10 2" xfId="37438" xr:uid="{00000000-0005-0000-0000-000044390000}"/>
    <cellStyle name="40% - Accent1 3 11" xfId="34452" xr:uid="{00000000-0005-0000-0000-000045390000}"/>
    <cellStyle name="40% - Accent1 3 12" xfId="30318" xr:uid="{00000000-0005-0000-0000-000046390000}"/>
    <cellStyle name="40% - Accent1 3 2" xfId="159" xr:uid="{00000000-0005-0000-0000-000047390000}"/>
    <cellStyle name="40% - Accent1 3 2 10" xfId="34507" xr:uid="{00000000-0005-0000-0000-000048390000}"/>
    <cellStyle name="40% - Accent1 3 2 11" xfId="16836" xr:uid="{00000000-0005-0000-0000-000049390000}"/>
    <cellStyle name="40% - Accent1 3 2 2" xfId="27318" xr:uid="{00000000-0005-0000-0000-00004A390000}"/>
    <cellStyle name="40% - Accent1 3 2 2 2" xfId="16835" xr:uid="{00000000-0005-0000-0000-00004B390000}"/>
    <cellStyle name="40% - Accent1 3 2 2 2 2" xfId="16834" xr:uid="{00000000-0005-0000-0000-00004C390000}"/>
    <cellStyle name="40% - Accent1 3 2 2 2 2 2" xfId="16833" xr:uid="{00000000-0005-0000-0000-00004D390000}"/>
    <cellStyle name="40% - Accent1 3 2 2 2 2 2 2" xfId="6447" xr:uid="{00000000-0005-0000-0000-00004E390000}"/>
    <cellStyle name="40% - Accent1 3 2 2 2 2 2 2 2" xfId="16832" xr:uid="{00000000-0005-0000-0000-00004F390000}"/>
    <cellStyle name="40% - Accent1 3 2 2 2 2 2 2 2 2" xfId="16830" xr:uid="{00000000-0005-0000-0000-000050390000}"/>
    <cellStyle name="40% - Accent1 3 2 2 2 2 2 2 2 2 2" xfId="16828" xr:uid="{00000000-0005-0000-0000-000051390000}"/>
    <cellStyle name="40% - Accent1 3 2 2 2 2 2 2 2 3" xfId="16826" xr:uid="{00000000-0005-0000-0000-000052390000}"/>
    <cellStyle name="40% - Accent1 3 2 2 2 2 2 2 3" xfId="24762" xr:uid="{00000000-0005-0000-0000-000053390000}"/>
    <cellStyle name="40% - Accent1 3 2 2 2 2 2 2 3 2" xfId="29771" xr:uid="{00000000-0005-0000-0000-000054390000}"/>
    <cellStyle name="40% - Accent1 3 2 2 2 2 2 2 4" xfId="8206" xr:uid="{00000000-0005-0000-0000-000055390000}"/>
    <cellStyle name="40% - Accent1 3 2 2 2 2 2 3" xfId="6443" xr:uid="{00000000-0005-0000-0000-000056390000}"/>
    <cellStyle name="40% - Accent1 3 2 2 2 2 2 3 2" xfId="16824" xr:uid="{00000000-0005-0000-0000-000057390000}"/>
    <cellStyle name="40% - Accent1 3 2 2 2 2 2 3 2 2" xfId="16823" xr:uid="{00000000-0005-0000-0000-000058390000}"/>
    <cellStyle name="40% - Accent1 3 2 2 2 2 2 3 3" xfId="8200" xr:uid="{00000000-0005-0000-0000-000059390000}"/>
    <cellStyle name="40% - Accent1 3 2 2 2 2 2 4" xfId="16505" xr:uid="{00000000-0005-0000-0000-00005A390000}"/>
    <cellStyle name="40% - Accent1 3 2 2 2 2 2 4 2" xfId="16818" xr:uid="{00000000-0005-0000-0000-00005B390000}"/>
    <cellStyle name="40% - Accent1 3 2 2 2 2 2 5" xfId="16817" xr:uid="{00000000-0005-0000-0000-00005C390000}"/>
    <cellStyle name="40% - Accent1 3 2 2 2 2 3" xfId="16816" xr:uid="{00000000-0005-0000-0000-00005D390000}"/>
    <cellStyle name="40% - Accent1 3 2 2 2 2 3 2" xfId="16815" xr:uid="{00000000-0005-0000-0000-00005E390000}"/>
    <cellStyle name="40% - Accent1 3 2 2 2 2 3 2 2" xfId="16813" xr:uid="{00000000-0005-0000-0000-00005F390000}"/>
    <cellStyle name="40% - Accent1 3 2 2 2 2 3 2 2 2" xfId="16810" xr:uid="{00000000-0005-0000-0000-000060390000}"/>
    <cellStyle name="40% - Accent1 3 2 2 2 2 3 2 3" xfId="16809" xr:uid="{00000000-0005-0000-0000-000061390000}"/>
    <cellStyle name="40% - Accent1 3 2 2 2 2 3 3" xfId="10563" xr:uid="{00000000-0005-0000-0000-000062390000}"/>
    <cellStyle name="40% - Accent1 3 2 2 2 2 3 3 2" xfId="16804" xr:uid="{00000000-0005-0000-0000-000063390000}"/>
    <cellStyle name="40% - Accent1 3 2 2 2 2 3 4" xfId="16803" xr:uid="{00000000-0005-0000-0000-000064390000}"/>
    <cellStyle name="40% - Accent1 3 2 2 2 2 4" xfId="16802" xr:uid="{00000000-0005-0000-0000-000065390000}"/>
    <cellStyle name="40% - Accent1 3 2 2 2 2 4 2" xfId="10545" xr:uid="{00000000-0005-0000-0000-000066390000}"/>
    <cellStyle name="40% - Accent1 3 2 2 2 2 4 2 2" xfId="16795" xr:uid="{00000000-0005-0000-0000-000067390000}"/>
    <cellStyle name="40% - Accent1 3 2 2 2 2 4 3" xfId="16794" xr:uid="{00000000-0005-0000-0000-000068390000}"/>
    <cellStyle name="40% - Accent1 3 2 2 2 2 5" xfId="16790" xr:uid="{00000000-0005-0000-0000-000069390000}"/>
    <cellStyle name="40% - Accent1 3 2 2 2 2 5 2" xfId="12360" xr:uid="{00000000-0005-0000-0000-00006A390000}"/>
    <cellStyle name="40% - Accent1 3 2 2 2 2 6" xfId="16786" xr:uid="{00000000-0005-0000-0000-00006B390000}"/>
    <cellStyle name="40% - Accent1 3 2 2 2 3" xfId="16781" xr:uid="{00000000-0005-0000-0000-00006C390000}"/>
    <cellStyle name="40% - Accent1 3 2 2 2 3 2" xfId="16780" xr:uid="{00000000-0005-0000-0000-00006D390000}"/>
    <cellStyle name="40% - Accent1 3 2 2 2 3 2 2" xfId="6396" xr:uid="{00000000-0005-0000-0000-00006E390000}"/>
    <cellStyle name="40% - Accent1 3 2 2 2 3 2 2 2" xfId="16777" xr:uid="{00000000-0005-0000-0000-00006F390000}"/>
    <cellStyle name="40% - Accent1 3 2 2 2 3 2 2 2 2" xfId="32971" xr:uid="{00000000-0005-0000-0000-000070390000}"/>
    <cellStyle name="40% - Accent1 3 2 2 2 3 2 2 3" xfId="8187" xr:uid="{00000000-0005-0000-0000-000071390000}"/>
    <cellStyle name="40% - Accent1 3 2 2 2 3 2 3" xfId="6393" xr:uid="{00000000-0005-0000-0000-000072390000}"/>
    <cellStyle name="40% - Accent1 3 2 2 2 3 2 3 2" xfId="16776" xr:uid="{00000000-0005-0000-0000-000073390000}"/>
    <cellStyle name="40% - Accent1 3 2 2 2 3 2 4" xfId="16774" xr:uid="{00000000-0005-0000-0000-000074390000}"/>
    <cellStyle name="40% - Accent1 3 2 2 2 3 3" xfId="20056" xr:uid="{00000000-0005-0000-0000-000075390000}"/>
    <cellStyle name="40% - Accent1 3 2 2 2 3 3 2" xfId="10480" xr:uid="{00000000-0005-0000-0000-000076390000}"/>
    <cellStyle name="40% - Accent1 3 2 2 2 3 3 2 2" xfId="16772" xr:uid="{00000000-0005-0000-0000-000077390000}"/>
    <cellStyle name="40% - Accent1 3 2 2 2 3 3 3" xfId="16771" xr:uid="{00000000-0005-0000-0000-000078390000}"/>
    <cellStyle name="40% - Accent1 3 2 2 2 3 4" xfId="20049" xr:uid="{00000000-0005-0000-0000-000079390000}"/>
    <cellStyle name="40% - Accent1 3 2 2 2 3 4 2" xfId="12354" xr:uid="{00000000-0005-0000-0000-00007A390000}"/>
    <cellStyle name="40% - Accent1 3 2 2 2 3 5" xfId="18080" xr:uid="{00000000-0005-0000-0000-00007B390000}"/>
    <cellStyle name="40% - Accent1 3 2 2 2 4" xfId="16769" xr:uid="{00000000-0005-0000-0000-00007C390000}"/>
    <cellStyle name="40% - Accent1 3 2 2 2 4 2" xfId="16768" xr:uid="{00000000-0005-0000-0000-00007D390000}"/>
    <cellStyle name="40% - Accent1 3 2 2 2 4 2 2" xfId="19894" xr:uid="{00000000-0005-0000-0000-00007E390000}"/>
    <cellStyle name="40% - Accent1 3 2 2 2 4 2 2 2" xfId="6062" xr:uid="{00000000-0005-0000-0000-00007F390000}"/>
    <cellStyle name="40% - Accent1 3 2 2 2 4 2 3" xfId="23614" xr:uid="{00000000-0005-0000-0000-000080390000}"/>
    <cellStyle name="40% - Accent1 3 2 2 2 4 3" xfId="28072" xr:uid="{00000000-0005-0000-0000-000081390000}"/>
    <cellStyle name="40% - Accent1 3 2 2 2 4 3 2" xfId="23608" xr:uid="{00000000-0005-0000-0000-000082390000}"/>
    <cellStyle name="40% - Accent1 3 2 2 2 4 4" xfId="23909" xr:uid="{00000000-0005-0000-0000-000083390000}"/>
    <cellStyle name="40% - Accent1 3 2 2 2 5" xfId="16764" xr:uid="{00000000-0005-0000-0000-000084390000}"/>
    <cellStyle name="40% - Accent1 3 2 2 2 5 2" xfId="16763" xr:uid="{00000000-0005-0000-0000-000085390000}"/>
    <cellStyle name="40% - Accent1 3 2 2 2 5 2 2" xfId="32241" xr:uid="{00000000-0005-0000-0000-000086390000}"/>
    <cellStyle name="40% - Accent1 3 2 2 2 5 3" xfId="28030" xr:uid="{00000000-0005-0000-0000-000087390000}"/>
    <cellStyle name="40% - Accent1 3 2 2 2 6" xfId="16760" xr:uid="{00000000-0005-0000-0000-000088390000}"/>
    <cellStyle name="40% - Accent1 3 2 2 2 6 2" xfId="16759" xr:uid="{00000000-0005-0000-0000-000089390000}"/>
    <cellStyle name="40% - Accent1 3 2 2 2 7" xfId="16754" xr:uid="{00000000-0005-0000-0000-00008A390000}"/>
    <cellStyle name="40% - Accent1 3 2 2 3" xfId="12629" xr:uid="{00000000-0005-0000-0000-00008B390000}"/>
    <cellStyle name="40% - Accent1 3 2 2 3 2" xfId="11332" xr:uid="{00000000-0005-0000-0000-00008C390000}"/>
    <cellStyle name="40% - Accent1 3 2 2 3 2 2" xfId="16751" xr:uid="{00000000-0005-0000-0000-00008D390000}"/>
    <cellStyle name="40% - Accent1 3 2 2 3 2 2 2" xfId="9077" xr:uid="{00000000-0005-0000-0000-00008E390000}"/>
    <cellStyle name="40% - Accent1 3 2 2 3 2 2 2 2" xfId="16746" xr:uid="{00000000-0005-0000-0000-00008F390000}"/>
    <cellStyle name="40% - Accent1 3 2 2 3 2 2 2 2 2" xfId="16745" xr:uid="{00000000-0005-0000-0000-000090390000}"/>
    <cellStyle name="40% - Accent1 3 2 2 3 2 2 2 3" xfId="8080" xr:uid="{00000000-0005-0000-0000-000091390000}"/>
    <cellStyle name="40% - Accent1 3 2 2 3 2 2 3" xfId="5374" xr:uid="{00000000-0005-0000-0000-000092390000}"/>
    <cellStyle name="40% - Accent1 3 2 2 3 2 2 3 2" xfId="17342" xr:uid="{00000000-0005-0000-0000-000093390000}"/>
    <cellStyle name="40% - Accent1 3 2 2 3 2 2 4" xfId="16743" xr:uid="{00000000-0005-0000-0000-000094390000}"/>
    <cellStyle name="40% - Accent1 3 2 2 3 2 3" xfId="30094" xr:uid="{00000000-0005-0000-0000-000095390000}"/>
    <cellStyle name="40% - Accent1 3 2 2 3 2 3 2" xfId="9911" xr:uid="{00000000-0005-0000-0000-000096390000}"/>
    <cellStyle name="40% - Accent1 3 2 2 3 2 3 2 2" xfId="16739" xr:uid="{00000000-0005-0000-0000-000097390000}"/>
    <cellStyle name="40% - Accent1 3 2 2 3 2 3 3" xfId="16738" xr:uid="{00000000-0005-0000-0000-000098390000}"/>
    <cellStyle name="40% - Accent1 3 2 2 3 2 4" xfId="23424" xr:uid="{00000000-0005-0000-0000-000099390000}"/>
    <cellStyle name="40% - Accent1 3 2 2 3 2 4 2" xfId="12334" xr:uid="{00000000-0005-0000-0000-00009A390000}"/>
    <cellStyle name="40% - Accent1 3 2 2 3 2 5" xfId="16734" xr:uid="{00000000-0005-0000-0000-00009B390000}"/>
    <cellStyle name="40% - Accent1 3 2 2 3 3" xfId="30096" xr:uid="{00000000-0005-0000-0000-00009C390000}"/>
    <cellStyle name="40% - Accent1 3 2 2 3 3 2" xfId="16731" xr:uid="{00000000-0005-0000-0000-00009D390000}"/>
    <cellStyle name="40% - Accent1 3 2 2 3 3 2 2" xfId="27664" xr:uid="{00000000-0005-0000-0000-00009E390000}"/>
    <cellStyle name="40% - Accent1 3 2 2 3 3 2 2 2" xfId="16728" xr:uid="{00000000-0005-0000-0000-00009F390000}"/>
    <cellStyle name="40% - Accent1 3 2 2 3 3 2 3" xfId="17504" xr:uid="{00000000-0005-0000-0000-0000A0390000}"/>
    <cellStyle name="40% - Accent1 3 2 2 3 3 3" xfId="27912" xr:uid="{00000000-0005-0000-0000-0000A1390000}"/>
    <cellStyle name="40% - Accent1 3 2 2 3 3 3 2" xfId="24230" xr:uid="{00000000-0005-0000-0000-0000A2390000}"/>
    <cellStyle name="40% - Accent1 3 2 2 3 3 4" xfId="23409" xr:uid="{00000000-0005-0000-0000-0000A3390000}"/>
    <cellStyle name="40% - Accent1 3 2 2 3 4" xfId="16726" xr:uid="{00000000-0005-0000-0000-0000A4390000}"/>
    <cellStyle name="40% - Accent1 3 2 2 3 4 2" xfId="16725" xr:uid="{00000000-0005-0000-0000-0000A5390000}"/>
    <cellStyle name="40% - Accent1 3 2 2 3 4 2 2" xfId="23534" xr:uid="{00000000-0005-0000-0000-0000A6390000}"/>
    <cellStyle name="40% - Accent1 3 2 2 3 4 3" xfId="27999" xr:uid="{00000000-0005-0000-0000-0000A7390000}"/>
    <cellStyle name="40% - Accent1 3 2 2 3 5" xfId="16722" xr:uid="{00000000-0005-0000-0000-0000A8390000}"/>
    <cellStyle name="40% - Accent1 3 2 2 3 5 2" xfId="16721" xr:uid="{00000000-0005-0000-0000-0000A9390000}"/>
    <cellStyle name="40% - Accent1 3 2 2 3 6" xfId="16718" xr:uid="{00000000-0005-0000-0000-0000AA390000}"/>
    <cellStyle name="40% - Accent1 3 2 2 4" xfId="12622" xr:uid="{00000000-0005-0000-0000-0000AB390000}"/>
    <cellStyle name="40% - Accent1 3 2 2 4 2" xfId="16717" xr:uid="{00000000-0005-0000-0000-0000AC390000}"/>
    <cellStyle name="40% - Accent1 3 2 2 4 2 2" xfId="20891" xr:uid="{00000000-0005-0000-0000-0000AD390000}"/>
    <cellStyle name="40% - Accent1 3 2 2 4 2 2 2" xfId="16716" xr:uid="{00000000-0005-0000-0000-0000AE390000}"/>
    <cellStyle name="40% - Accent1 3 2 2 4 2 2 2 2" xfId="16710" xr:uid="{00000000-0005-0000-0000-0000AF390000}"/>
    <cellStyle name="40% - Accent1 3 2 2 4 2 2 3" xfId="20354" xr:uid="{00000000-0005-0000-0000-0000B0390000}"/>
    <cellStyle name="40% - Accent1 3 2 2 4 2 3" xfId="29442" xr:uid="{00000000-0005-0000-0000-0000B1390000}"/>
    <cellStyle name="40% - Accent1 3 2 2 4 2 3 2" xfId="16709" xr:uid="{00000000-0005-0000-0000-0000B2390000}"/>
    <cellStyle name="40% - Accent1 3 2 2 4 2 4" xfId="23394" xr:uid="{00000000-0005-0000-0000-0000B3390000}"/>
    <cellStyle name="40% - Accent1 3 2 2 4 3" xfId="16706" xr:uid="{00000000-0005-0000-0000-0000B4390000}"/>
    <cellStyle name="40% - Accent1 3 2 2 4 3 2" xfId="29403" xr:uid="{00000000-0005-0000-0000-0000B5390000}"/>
    <cellStyle name="40% - Accent1 3 2 2 4 3 2 2" xfId="27075" xr:uid="{00000000-0005-0000-0000-0000B6390000}"/>
    <cellStyle name="40% - Accent1 3 2 2 4 3 3" xfId="30270" xr:uid="{00000000-0005-0000-0000-0000B7390000}"/>
    <cellStyle name="40% - Accent1 3 2 2 4 4" xfId="16705" xr:uid="{00000000-0005-0000-0000-0000B8390000}"/>
    <cellStyle name="40% - Accent1 3 2 2 4 4 2" xfId="29393" xr:uid="{00000000-0005-0000-0000-0000B9390000}"/>
    <cellStyle name="40% - Accent1 3 2 2 4 5" xfId="16704" xr:uid="{00000000-0005-0000-0000-0000BA390000}"/>
    <cellStyle name="40% - Accent1 3 2 2 5" xfId="16703" xr:uid="{00000000-0005-0000-0000-0000BB390000}"/>
    <cellStyle name="40% - Accent1 3 2 2 5 2" xfId="16702" xr:uid="{00000000-0005-0000-0000-0000BC390000}"/>
    <cellStyle name="40% - Accent1 3 2 2 5 2 2" xfId="30211" xr:uid="{00000000-0005-0000-0000-0000BD390000}"/>
    <cellStyle name="40% - Accent1 3 2 2 5 2 2 2" xfId="16701" xr:uid="{00000000-0005-0000-0000-0000BE390000}"/>
    <cellStyle name="40% - Accent1 3 2 2 5 2 3" xfId="23432" xr:uid="{00000000-0005-0000-0000-0000BF390000}"/>
    <cellStyle name="40% - Accent1 3 2 2 5 3" xfId="16700" xr:uid="{00000000-0005-0000-0000-0000C0390000}"/>
    <cellStyle name="40% - Accent1 3 2 2 5 3 2" xfId="30178" xr:uid="{00000000-0005-0000-0000-0000C1390000}"/>
    <cellStyle name="40% - Accent1 3 2 2 5 4" xfId="16699" xr:uid="{00000000-0005-0000-0000-0000C2390000}"/>
    <cellStyle name="40% - Accent1 3 2 2 6" xfId="24214" xr:uid="{00000000-0005-0000-0000-0000C3390000}"/>
    <cellStyle name="40% - Accent1 3 2 2 6 2" xfId="31021" xr:uid="{00000000-0005-0000-0000-0000C4390000}"/>
    <cellStyle name="40% - Accent1 3 2 2 6 2 2" xfId="30749" xr:uid="{00000000-0005-0000-0000-0000C5390000}"/>
    <cellStyle name="40% - Accent1 3 2 2 6 3" xfId="25510" xr:uid="{00000000-0005-0000-0000-0000C6390000}"/>
    <cellStyle name="40% - Accent1 3 2 2 7" xfId="24208" xr:uid="{00000000-0005-0000-0000-0000C7390000}"/>
    <cellStyle name="40% - Accent1 3 2 2 7 2" xfId="25500" xr:uid="{00000000-0005-0000-0000-0000C8390000}"/>
    <cellStyle name="40% - Accent1 3 2 2 8" xfId="23156" xr:uid="{00000000-0005-0000-0000-0000C9390000}"/>
    <cellStyle name="40% - Accent1 3 2 3" xfId="11111" xr:uid="{00000000-0005-0000-0000-0000CA390000}"/>
    <cellStyle name="40% - Accent1 3 2 3 2" xfId="16698" xr:uid="{00000000-0005-0000-0000-0000CB390000}"/>
    <cellStyle name="40% - Accent1 3 2 3 2 2" xfId="18154" xr:uid="{00000000-0005-0000-0000-0000CC390000}"/>
    <cellStyle name="40% - Accent1 3 2 3 2 2 2" xfId="16696" xr:uid="{00000000-0005-0000-0000-0000CD390000}"/>
    <cellStyle name="40% - Accent1 3 2 3 2 2 2 2" xfId="16694" xr:uid="{00000000-0005-0000-0000-0000CE390000}"/>
    <cellStyle name="40% - Accent1 3 2 3 2 2 2 2 2" xfId="16691" xr:uid="{00000000-0005-0000-0000-0000CF390000}"/>
    <cellStyle name="40% - Accent1 3 2 3 2 2 2 2 2 2" xfId="34361" xr:uid="{00000000-0005-0000-0000-0000D0390000}"/>
    <cellStyle name="40% - Accent1 3 2 3 2 2 2 2 3" xfId="16689" xr:uid="{00000000-0005-0000-0000-0000D1390000}"/>
    <cellStyle name="40% - Accent1 3 2 3 2 2 2 3" xfId="6772" xr:uid="{00000000-0005-0000-0000-0000D2390000}"/>
    <cellStyle name="40% - Accent1 3 2 3 2 2 2 3 2" xfId="16684" xr:uid="{00000000-0005-0000-0000-0000D3390000}"/>
    <cellStyle name="40% - Accent1 3 2 3 2 2 2 4" xfId="16681" xr:uid="{00000000-0005-0000-0000-0000D4390000}"/>
    <cellStyle name="40% - Accent1 3 2 3 2 2 3" xfId="16678" xr:uid="{00000000-0005-0000-0000-0000D5390000}"/>
    <cellStyle name="40% - Accent1 3 2 3 2 2 3 2" xfId="16676" xr:uid="{00000000-0005-0000-0000-0000D6390000}"/>
    <cellStyle name="40% - Accent1 3 2 3 2 2 3 2 2" xfId="16673" xr:uid="{00000000-0005-0000-0000-0000D7390000}"/>
    <cellStyle name="40% - Accent1 3 2 3 2 2 3 3" xfId="16671" xr:uid="{00000000-0005-0000-0000-0000D8390000}"/>
    <cellStyle name="40% - Accent1 3 2 3 2 2 4" xfId="16669" xr:uid="{00000000-0005-0000-0000-0000D9390000}"/>
    <cellStyle name="40% - Accent1 3 2 3 2 2 4 2" xfId="16126" xr:uid="{00000000-0005-0000-0000-0000DA390000}"/>
    <cellStyle name="40% - Accent1 3 2 3 2 2 5" xfId="16665" xr:uid="{00000000-0005-0000-0000-0000DB390000}"/>
    <cellStyle name="40% - Accent1 3 2 3 2 3" xfId="21902" xr:uid="{00000000-0005-0000-0000-0000DC390000}"/>
    <cellStyle name="40% - Accent1 3 2 3 2 3 2" xfId="16661" xr:uid="{00000000-0005-0000-0000-0000DD390000}"/>
    <cellStyle name="40% - Accent1 3 2 3 2 3 2 2" xfId="6732" xr:uid="{00000000-0005-0000-0000-0000DE390000}"/>
    <cellStyle name="40% - Accent1 3 2 3 2 3 2 2 2" xfId="16657" xr:uid="{00000000-0005-0000-0000-0000DF390000}"/>
    <cellStyle name="40% - Accent1 3 2 3 2 3 2 3" xfId="16654" xr:uid="{00000000-0005-0000-0000-0000E0390000}"/>
    <cellStyle name="40% - Accent1 3 2 3 2 3 3" xfId="19990" xr:uid="{00000000-0005-0000-0000-0000E1390000}"/>
    <cellStyle name="40% - Accent1 3 2 3 2 3 3 2" xfId="16652" xr:uid="{00000000-0005-0000-0000-0000E2390000}"/>
    <cellStyle name="40% - Accent1 3 2 3 2 3 4" xfId="18058" xr:uid="{00000000-0005-0000-0000-0000E3390000}"/>
    <cellStyle name="40% - Accent1 3 2 3 2 4" xfId="16651" xr:uid="{00000000-0005-0000-0000-0000E4390000}"/>
    <cellStyle name="40% - Accent1 3 2 3 2 4 2" xfId="16649" xr:uid="{00000000-0005-0000-0000-0000E5390000}"/>
    <cellStyle name="40% - Accent1 3 2 3 2 4 2 2" xfId="23413" xr:uid="{00000000-0005-0000-0000-0000E6390000}"/>
    <cellStyle name="40% - Accent1 3 2 3 2 4 3" xfId="21456" xr:uid="{00000000-0005-0000-0000-0000E7390000}"/>
    <cellStyle name="40% - Accent1 3 2 3 2 5" xfId="16646" xr:uid="{00000000-0005-0000-0000-0000E8390000}"/>
    <cellStyle name="40% - Accent1 3 2 3 2 5 2" xfId="16644" xr:uid="{00000000-0005-0000-0000-0000E9390000}"/>
    <cellStyle name="40% - Accent1 3 2 3 2 6" xfId="16641" xr:uid="{00000000-0005-0000-0000-0000EA390000}"/>
    <cellStyle name="40% - Accent1 3 2 3 3" xfId="13940" xr:uid="{00000000-0005-0000-0000-0000EB390000}"/>
    <cellStyle name="40% - Accent1 3 2 3 3 2" xfId="22036" xr:uid="{00000000-0005-0000-0000-0000EC390000}"/>
    <cellStyle name="40% - Accent1 3 2 3 3 2 2" xfId="22218" xr:uid="{00000000-0005-0000-0000-0000ED390000}"/>
    <cellStyle name="40% - Accent1 3 2 3 3 2 2 2" xfId="6547" xr:uid="{00000000-0005-0000-0000-0000EE390000}"/>
    <cellStyle name="40% - Accent1 3 2 3 3 2 2 2 2" xfId="16639" xr:uid="{00000000-0005-0000-0000-0000EF390000}"/>
    <cellStyle name="40% - Accent1 3 2 3 3 2 2 3" xfId="21401" xr:uid="{00000000-0005-0000-0000-0000F0390000}"/>
    <cellStyle name="40% - Accent1 3 2 3 3 2 3" xfId="20495" xr:uid="{00000000-0005-0000-0000-0000F1390000}"/>
    <cellStyle name="40% - Accent1 3 2 3 3 2 3 2" xfId="23977" xr:uid="{00000000-0005-0000-0000-0000F2390000}"/>
    <cellStyle name="40% - Accent1 3 2 3 3 2 4" xfId="16636" xr:uid="{00000000-0005-0000-0000-0000F3390000}"/>
    <cellStyle name="40% - Accent1 3 2 3 3 3" xfId="20487" xr:uid="{00000000-0005-0000-0000-0000F4390000}"/>
    <cellStyle name="40% - Accent1 3 2 3 3 3 2" xfId="20483" xr:uid="{00000000-0005-0000-0000-0000F5390000}"/>
    <cellStyle name="40% - Accent1 3 2 3 3 3 2 2" xfId="20211" xr:uid="{00000000-0005-0000-0000-0000F6390000}"/>
    <cellStyle name="40% - Accent1 3 2 3 3 3 3" xfId="21431" xr:uid="{00000000-0005-0000-0000-0000F7390000}"/>
    <cellStyle name="40% - Accent1 3 2 3 3 4" xfId="20479" xr:uid="{00000000-0005-0000-0000-0000F8390000}"/>
    <cellStyle name="40% - Accent1 3 2 3 3 4 2" xfId="16632" xr:uid="{00000000-0005-0000-0000-0000F9390000}"/>
    <cellStyle name="40% - Accent1 3 2 3 3 5" xfId="16629" xr:uid="{00000000-0005-0000-0000-0000FA390000}"/>
    <cellStyle name="40% - Accent1 3 2 3 4" xfId="16626" xr:uid="{00000000-0005-0000-0000-0000FB390000}"/>
    <cellStyle name="40% - Accent1 3 2 3 4 2" xfId="29213" xr:uid="{00000000-0005-0000-0000-0000FC390000}"/>
    <cellStyle name="40% - Accent1 3 2 3 4 2 2" xfId="28814" xr:uid="{00000000-0005-0000-0000-0000FD390000}"/>
    <cellStyle name="40% - Accent1 3 2 3 4 2 2 2" xfId="16624" xr:uid="{00000000-0005-0000-0000-0000FE390000}"/>
    <cellStyle name="40% - Accent1 3 2 3 4 2 3" xfId="21425" xr:uid="{00000000-0005-0000-0000-0000FF390000}"/>
    <cellStyle name="40% - Accent1 3 2 3 4 3" xfId="21419" xr:uid="{00000000-0005-0000-0000-0000003A0000}"/>
    <cellStyle name="40% - Accent1 3 2 3 4 3 2" xfId="21415" xr:uid="{00000000-0005-0000-0000-0000013A0000}"/>
    <cellStyle name="40% - Accent1 3 2 3 4 4" xfId="16623" xr:uid="{00000000-0005-0000-0000-0000023A0000}"/>
    <cellStyle name="40% - Accent1 3 2 3 5" xfId="16621" xr:uid="{00000000-0005-0000-0000-0000033A0000}"/>
    <cellStyle name="40% - Accent1 3 2 3 5 2" xfId="21409" xr:uid="{00000000-0005-0000-0000-0000043A0000}"/>
    <cellStyle name="40% - Accent1 3 2 3 5 2 2" xfId="21406" xr:uid="{00000000-0005-0000-0000-0000053A0000}"/>
    <cellStyle name="40% - Accent1 3 2 3 5 3" xfId="16619" xr:uid="{00000000-0005-0000-0000-0000063A0000}"/>
    <cellStyle name="40% - Accent1 3 2 3 6" xfId="21403" xr:uid="{00000000-0005-0000-0000-0000073A0000}"/>
    <cellStyle name="40% - Accent1 3 2 3 6 2" xfId="21400" xr:uid="{00000000-0005-0000-0000-0000083A0000}"/>
    <cellStyle name="40% - Accent1 3 2 3 7" xfId="26717" xr:uid="{00000000-0005-0000-0000-0000093A0000}"/>
    <cellStyle name="40% - Accent1 3 2 4" xfId="16616" xr:uid="{00000000-0005-0000-0000-00000A3A0000}"/>
    <cellStyle name="40% - Accent1 3 2 4 2" xfId="16615" xr:uid="{00000000-0005-0000-0000-00000B3A0000}"/>
    <cellStyle name="40% - Accent1 3 2 4 2 2" xfId="18148" xr:uid="{00000000-0005-0000-0000-00000C3A0000}"/>
    <cellStyle name="40% - Accent1 3 2 4 2 2 2" xfId="16613" xr:uid="{00000000-0005-0000-0000-00000D3A0000}"/>
    <cellStyle name="40% - Accent1 3 2 4 2 2 2 2" xfId="17427" xr:uid="{00000000-0005-0000-0000-00000E3A0000}"/>
    <cellStyle name="40% - Accent1 3 2 4 2 2 2 2 2" xfId="10821" xr:uid="{00000000-0005-0000-0000-00000F3A0000}"/>
    <cellStyle name="40% - Accent1 3 2 4 2 2 2 3" xfId="17421" xr:uid="{00000000-0005-0000-0000-0000103A0000}"/>
    <cellStyle name="40% - Accent1 3 2 4 2 2 3" xfId="16607" xr:uid="{00000000-0005-0000-0000-0000113A0000}"/>
    <cellStyle name="40% - Accent1 3 2 4 2 2 3 2" xfId="17411" xr:uid="{00000000-0005-0000-0000-0000123A0000}"/>
    <cellStyle name="40% - Accent1 3 2 4 2 2 4" xfId="16605" xr:uid="{00000000-0005-0000-0000-0000133A0000}"/>
    <cellStyle name="40% - Accent1 3 2 4 2 3" xfId="16600" xr:uid="{00000000-0005-0000-0000-0000143A0000}"/>
    <cellStyle name="40% - Accent1 3 2 4 2 3 2" xfId="16598" xr:uid="{00000000-0005-0000-0000-0000153A0000}"/>
    <cellStyle name="40% - Accent1 3 2 4 2 3 2 2" xfId="17393" xr:uid="{00000000-0005-0000-0000-0000163A0000}"/>
    <cellStyle name="40% - Accent1 3 2 4 2 3 3" xfId="18037" xr:uid="{00000000-0005-0000-0000-0000173A0000}"/>
    <cellStyle name="40% - Accent1 3 2 4 2 4" xfId="16595" xr:uid="{00000000-0005-0000-0000-0000183A0000}"/>
    <cellStyle name="40% - Accent1 3 2 4 2 4 2" xfId="16589" xr:uid="{00000000-0005-0000-0000-0000193A0000}"/>
    <cellStyle name="40% - Accent1 3 2 4 2 5" xfId="16585" xr:uid="{00000000-0005-0000-0000-00001A3A0000}"/>
    <cellStyle name="40% - Accent1 3 2 4 3" xfId="18144" xr:uid="{00000000-0005-0000-0000-00001B3A0000}"/>
    <cellStyle name="40% - Accent1 3 2 4 3 2" xfId="20426" xr:uid="{00000000-0005-0000-0000-00001C3A0000}"/>
    <cellStyle name="40% - Accent1 3 2 4 3 2 2" xfId="30139" xr:uid="{00000000-0005-0000-0000-00001D3A0000}"/>
    <cellStyle name="40% - Accent1 3 2 4 3 2 2 2" xfId="10204" xr:uid="{00000000-0005-0000-0000-00001E3A0000}"/>
    <cellStyle name="40% - Accent1 3 2 4 3 2 3" xfId="16582" xr:uid="{00000000-0005-0000-0000-00001F3A0000}"/>
    <cellStyle name="40% - Accent1 3 2 4 3 3" xfId="20421" xr:uid="{00000000-0005-0000-0000-0000203A0000}"/>
    <cellStyle name="40% - Accent1 3 2 4 3 3 2" xfId="16580" xr:uid="{00000000-0005-0000-0000-0000213A0000}"/>
    <cellStyle name="40% - Accent1 3 2 4 3 4" xfId="16577" xr:uid="{00000000-0005-0000-0000-0000223A0000}"/>
    <cellStyle name="40% - Accent1 3 2 4 4" xfId="19657" xr:uid="{00000000-0005-0000-0000-0000233A0000}"/>
    <cellStyle name="40% - Accent1 3 2 4 4 2" xfId="25912" xr:uid="{00000000-0005-0000-0000-0000243A0000}"/>
    <cellStyle name="40% - Accent1 3 2 4 4 2 2" xfId="21372" xr:uid="{00000000-0005-0000-0000-0000253A0000}"/>
    <cellStyle name="40% - Accent1 3 2 4 4 3" xfId="16572" xr:uid="{00000000-0005-0000-0000-0000263A0000}"/>
    <cellStyle name="40% - Accent1 3 2 4 5" xfId="16568" xr:uid="{00000000-0005-0000-0000-0000273A0000}"/>
    <cellStyle name="40% - Accent1 3 2 4 5 2" xfId="26877" xr:uid="{00000000-0005-0000-0000-0000283A0000}"/>
    <cellStyle name="40% - Accent1 3 2 4 6" xfId="21370" xr:uid="{00000000-0005-0000-0000-0000293A0000}"/>
    <cellStyle name="40% - Accent1 3 2 5" xfId="19494" xr:uid="{00000000-0005-0000-0000-00002A3A0000}"/>
    <cellStyle name="40% - Accent1 3 2 5 2" xfId="18140" xr:uid="{00000000-0005-0000-0000-00002B3A0000}"/>
    <cellStyle name="40% - Accent1 3 2 5 2 2" xfId="16565" xr:uid="{00000000-0005-0000-0000-00002C3A0000}"/>
    <cellStyle name="40% - Accent1 3 2 5 2 2 2" xfId="16563" xr:uid="{00000000-0005-0000-0000-00002D3A0000}"/>
    <cellStyle name="40% - Accent1 3 2 5 2 2 2 2" xfId="17291" xr:uid="{00000000-0005-0000-0000-00002E3A0000}"/>
    <cellStyle name="40% - Accent1 3 2 5 2 2 3" xfId="16561" xr:uid="{00000000-0005-0000-0000-00002F3A0000}"/>
    <cellStyle name="40% - Accent1 3 2 5 2 3" xfId="20310" xr:uid="{00000000-0005-0000-0000-0000303A0000}"/>
    <cellStyle name="40% - Accent1 3 2 5 2 3 2" xfId="16559" xr:uid="{00000000-0005-0000-0000-0000313A0000}"/>
    <cellStyle name="40% - Accent1 3 2 5 2 4" xfId="16556" xr:uid="{00000000-0005-0000-0000-0000323A0000}"/>
    <cellStyle name="40% - Accent1 3 2 5 3" xfId="10997" xr:uid="{00000000-0005-0000-0000-0000333A0000}"/>
    <cellStyle name="40% - Accent1 3 2 5 3 2" xfId="20406" xr:uid="{00000000-0005-0000-0000-0000343A0000}"/>
    <cellStyle name="40% - Accent1 3 2 5 3 2 2" xfId="15182" xr:uid="{00000000-0005-0000-0000-0000353A0000}"/>
    <cellStyle name="40% - Accent1 3 2 5 3 3" xfId="16553" xr:uid="{00000000-0005-0000-0000-0000363A0000}"/>
    <cellStyle name="40% - Accent1 3 2 5 4" xfId="16550" xr:uid="{00000000-0005-0000-0000-0000373A0000}"/>
    <cellStyle name="40% - Accent1 3 2 5 4 2" xfId="16548" xr:uid="{00000000-0005-0000-0000-0000383A0000}"/>
    <cellStyle name="40% - Accent1 3 2 5 5" xfId="16546" xr:uid="{00000000-0005-0000-0000-0000393A0000}"/>
    <cellStyle name="40% - Accent1 3 2 6" xfId="20596" xr:uid="{00000000-0005-0000-0000-00003A3A0000}"/>
    <cellStyle name="40% - Accent1 3 2 6 2" xfId="24974" xr:uid="{00000000-0005-0000-0000-00003B3A0000}"/>
    <cellStyle name="40% - Accent1 3 2 6 2 2" xfId="33281" xr:uid="{00000000-0005-0000-0000-00003C3A0000}"/>
    <cellStyle name="40% - Accent1 3 2 6 2 2 2" xfId="16542" xr:uid="{00000000-0005-0000-0000-00003D3A0000}"/>
    <cellStyle name="40% - Accent1 3 2 6 2 3" xfId="21337" xr:uid="{00000000-0005-0000-0000-00003E3A0000}"/>
    <cellStyle name="40% - Accent1 3 2 6 3" xfId="21332" xr:uid="{00000000-0005-0000-0000-00003F3A0000}"/>
    <cellStyle name="40% - Accent1 3 2 6 3 2" xfId="21327" xr:uid="{00000000-0005-0000-0000-0000403A0000}"/>
    <cellStyle name="40% - Accent1 3 2 6 4" xfId="21324" xr:uid="{00000000-0005-0000-0000-0000413A0000}"/>
    <cellStyle name="40% - Accent1 3 2 7" xfId="33657" xr:uid="{00000000-0005-0000-0000-0000423A0000}"/>
    <cellStyle name="40% - Accent1 3 2 7 2" xfId="21314" xr:uid="{00000000-0005-0000-0000-0000433A0000}"/>
    <cellStyle name="40% - Accent1 3 2 7 2 2" xfId="20910" xr:uid="{00000000-0005-0000-0000-0000443A0000}"/>
    <cellStyle name="40% - Accent1 3 2 7 3" xfId="21311" xr:uid="{00000000-0005-0000-0000-0000453A0000}"/>
    <cellStyle name="40% - Accent1 3 2 8" xfId="33766" xr:uid="{00000000-0005-0000-0000-0000463A0000}"/>
    <cellStyle name="40% - Accent1 3 2 8 2" xfId="21306" xr:uid="{00000000-0005-0000-0000-0000473A0000}"/>
    <cellStyle name="40% - Accent1 3 2 9" xfId="24423" xr:uid="{00000000-0005-0000-0000-0000483A0000}"/>
    <cellStyle name="40% - Accent1 3 3" xfId="220" xr:uid="{00000000-0005-0000-0000-0000493A0000}"/>
    <cellStyle name="40% - Accent1 3 3 10" xfId="16540" xr:uid="{00000000-0005-0000-0000-00004A3A0000}"/>
    <cellStyle name="40% - Accent1 3 3 2" xfId="16539" xr:uid="{00000000-0005-0000-0000-00004B3A0000}"/>
    <cellStyle name="40% - Accent1 3 3 2 2" xfId="16538" xr:uid="{00000000-0005-0000-0000-00004C3A0000}"/>
    <cellStyle name="40% - Accent1 3 3 2 2 2" xfId="16537" xr:uid="{00000000-0005-0000-0000-00004D3A0000}"/>
    <cellStyle name="40% - Accent1 3 3 2 2 2 2" xfId="16535" xr:uid="{00000000-0005-0000-0000-00004E3A0000}"/>
    <cellStyle name="40% - Accent1 3 3 2 2 2 2 2" xfId="16534" xr:uid="{00000000-0005-0000-0000-00004F3A0000}"/>
    <cellStyle name="40% - Accent1 3 3 2 2 2 2 2 2" xfId="24137" xr:uid="{00000000-0005-0000-0000-0000503A0000}"/>
    <cellStyle name="40% - Accent1 3 3 2 2 2 2 2 2 2" xfId="16531" xr:uid="{00000000-0005-0000-0000-0000513A0000}"/>
    <cellStyle name="40% - Accent1 3 3 2 2 2 2 2 3" xfId="6531" xr:uid="{00000000-0005-0000-0000-0000523A0000}"/>
    <cellStyle name="40% - Accent1 3 3 2 2 2 2 3" xfId="16530" xr:uid="{00000000-0005-0000-0000-0000533A0000}"/>
    <cellStyle name="40% - Accent1 3 3 2 2 2 2 3 2" xfId="20784" xr:uid="{00000000-0005-0000-0000-0000543A0000}"/>
    <cellStyle name="40% - Accent1 3 3 2 2 2 2 4" xfId="16528" xr:uid="{00000000-0005-0000-0000-0000553A0000}"/>
    <cellStyle name="40% - Accent1 3 3 2 2 2 3" xfId="16525" xr:uid="{00000000-0005-0000-0000-0000563A0000}"/>
    <cellStyle name="40% - Accent1 3 3 2 2 2 3 2" xfId="30017" xr:uid="{00000000-0005-0000-0000-0000573A0000}"/>
    <cellStyle name="40% - Accent1 3 3 2 2 2 3 2 2" xfId="20675" xr:uid="{00000000-0005-0000-0000-0000583A0000}"/>
    <cellStyle name="40% - Accent1 3 3 2 2 2 3 3" xfId="29464" xr:uid="{00000000-0005-0000-0000-0000593A0000}"/>
    <cellStyle name="40% - Accent1 3 3 2 2 2 4" xfId="23316" xr:uid="{00000000-0005-0000-0000-00005A3A0000}"/>
    <cellStyle name="40% - Accent1 3 3 2 2 2 4 2" xfId="29412" xr:uid="{00000000-0005-0000-0000-00005B3A0000}"/>
    <cellStyle name="40% - Accent1 3 3 2 2 2 5" xfId="16524" xr:uid="{00000000-0005-0000-0000-00005C3A0000}"/>
    <cellStyle name="40% - Accent1 3 3 2 2 3" xfId="23678" xr:uid="{00000000-0005-0000-0000-00005D3A0000}"/>
    <cellStyle name="40% - Accent1 3 3 2 2 3 2" xfId="16520" xr:uid="{00000000-0005-0000-0000-00005E3A0000}"/>
    <cellStyle name="40% - Accent1 3 3 2 2 3 2 2" xfId="16518" xr:uid="{00000000-0005-0000-0000-00005F3A0000}"/>
    <cellStyle name="40% - Accent1 3 3 2 2 3 2 2 2" xfId="33022" xr:uid="{00000000-0005-0000-0000-0000603A0000}"/>
    <cellStyle name="40% - Accent1 3 3 2 2 3 2 3" xfId="16516" xr:uid="{00000000-0005-0000-0000-0000613A0000}"/>
    <cellStyle name="40% - Accent1 3 3 2 2 3 3" xfId="16515" xr:uid="{00000000-0005-0000-0000-0000623A0000}"/>
    <cellStyle name="40% - Accent1 3 3 2 2 3 3 2" xfId="29308" xr:uid="{00000000-0005-0000-0000-0000633A0000}"/>
    <cellStyle name="40% - Accent1 3 3 2 2 3 4" xfId="16514" xr:uid="{00000000-0005-0000-0000-0000643A0000}"/>
    <cellStyle name="40% - Accent1 3 3 2 2 4" xfId="16511" xr:uid="{00000000-0005-0000-0000-0000653A0000}"/>
    <cellStyle name="40% - Accent1 3 3 2 2 4 2" xfId="16507" xr:uid="{00000000-0005-0000-0000-0000663A0000}"/>
    <cellStyle name="40% - Accent1 3 3 2 2 4 2 2" xfId="16503" xr:uid="{00000000-0005-0000-0000-0000673A0000}"/>
    <cellStyle name="40% - Accent1 3 3 2 2 4 3" xfId="16501" xr:uid="{00000000-0005-0000-0000-0000683A0000}"/>
    <cellStyle name="40% - Accent1 3 3 2 2 5" xfId="16500" xr:uid="{00000000-0005-0000-0000-0000693A0000}"/>
    <cellStyle name="40% - Accent1 3 3 2 2 5 2" xfId="16495" xr:uid="{00000000-0005-0000-0000-00006A3A0000}"/>
    <cellStyle name="40% - Accent1 3 3 2 2 6" xfId="16493" xr:uid="{00000000-0005-0000-0000-00006B3A0000}"/>
    <cellStyle name="40% - Accent1 3 3 2 3" xfId="12618" xr:uid="{00000000-0005-0000-0000-00006C3A0000}"/>
    <cellStyle name="40% - Accent1 3 3 2 3 2" xfId="16492" xr:uid="{00000000-0005-0000-0000-00006D3A0000}"/>
    <cellStyle name="40% - Accent1 3 3 2 3 2 2" xfId="16491" xr:uid="{00000000-0005-0000-0000-00006E3A0000}"/>
    <cellStyle name="40% - Accent1 3 3 2 3 2 2 2" xfId="16489" xr:uid="{00000000-0005-0000-0000-00006F3A0000}"/>
    <cellStyle name="40% - Accent1 3 3 2 3 2 2 2 2" xfId="14832" xr:uid="{00000000-0005-0000-0000-0000703A0000}"/>
    <cellStyle name="40% - Accent1 3 3 2 3 2 2 3" xfId="16485" xr:uid="{00000000-0005-0000-0000-0000713A0000}"/>
    <cellStyle name="40% - Accent1 3 3 2 3 2 3" xfId="30106" xr:uid="{00000000-0005-0000-0000-0000723A0000}"/>
    <cellStyle name="40% - Accent1 3 3 2 3 2 3 2" xfId="23187" xr:uid="{00000000-0005-0000-0000-0000733A0000}"/>
    <cellStyle name="40% - Accent1 3 3 2 3 2 4" xfId="16483" xr:uid="{00000000-0005-0000-0000-0000743A0000}"/>
    <cellStyle name="40% - Accent1 3 3 2 3 3" xfId="16480" xr:uid="{00000000-0005-0000-0000-0000753A0000}"/>
    <cellStyle name="40% - Accent1 3 3 2 3 3 2" xfId="5664" xr:uid="{00000000-0005-0000-0000-0000763A0000}"/>
    <cellStyle name="40% - Accent1 3 3 2 3 3 2 2" xfId="29913" xr:uid="{00000000-0005-0000-0000-0000773A0000}"/>
    <cellStyle name="40% - Accent1 3 3 2 3 3 3" xfId="16478" xr:uid="{00000000-0005-0000-0000-0000783A0000}"/>
    <cellStyle name="40% - Accent1 3 3 2 3 4" xfId="16477" xr:uid="{00000000-0005-0000-0000-0000793A0000}"/>
    <cellStyle name="40% - Accent1 3 3 2 3 4 2" xfId="16474" xr:uid="{00000000-0005-0000-0000-00007A3A0000}"/>
    <cellStyle name="40% - Accent1 3 3 2 3 5" xfId="16473" xr:uid="{00000000-0005-0000-0000-00007B3A0000}"/>
    <cellStyle name="40% - Accent1 3 3 2 4" xfId="16472" xr:uid="{00000000-0005-0000-0000-00007C3A0000}"/>
    <cellStyle name="40% - Accent1 3 3 2 4 2" xfId="16471" xr:uid="{00000000-0005-0000-0000-00007D3A0000}"/>
    <cellStyle name="40% - Accent1 3 3 2 4 2 2" xfId="29140" xr:uid="{00000000-0005-0000-0000-00007E3A0000}"/>
    <cellStyle name="40% - Accent1 3 3 2 4 2 2 2" xfId="16470" xr:uid="{00000000-0005-0000-0000-00007F3A0000}"/>
    <cellStyle name="40% - Accent1 3 3 2 4 2 3" xfId="28253" xr:uid="{00000000-0005-0000-0000-0000803A0000}"/>
    <cellStyle name="40% - Accent1 3 3 2 4 3" xfId="16469" xr:uid="{00000000-0005-0000-0000-0000813A0000}"/>
    <cellStyle name="40% - Accent1 3 3 2 4 3 2" xfId="29109" xr:uid="{00000000-0005-0000-0000-0000823A0000}"/>
    <cellStyle name="40% - Accent1 3 3 2 4 4" xfId="16468" xr:uid="{00000000-0005-0000-0000-0000833A0000}"/>
    <cellStyle name="40% - Accent1 3 3 2 5" xfId="16467" xr:uid="{00000000-0005-0000-0000-0000843A0000}"/>
    <cellStyle name="40% - Accent1 3 3 2 5 2" xfId="16465" xr:uid="{00000000-0005-0000-0000-0000853A0000}"/>
    <cellStyle name="40% - Accent1 3 3 2 5 2 2" xfId="25417" xr:uid="{00000000-0005-0000-0000-0000863A0000}"/>
    <cellStyle name="40% - Accent1 3 3 2 5 3" xfId="16464" xr:uid="{00000000-0005-0000-0000-0000873A0000}"/>
    <cellStyle name="40% - Accent1 3 3 2 6" xfId="32458" xr:uid="{00000000-0005-0000-0000-0000883A0000}"/>
    <cellStyle name="40% - Accent1 3 3 2 6 2" xfId="25215" xr:uid="{00000000-0005-0000-0000-0000893A0000}"/>
    <cellStyle name="40% - Accent1 3 3 2 7" xfId="33315" xr:uid="{00000000-0005-0000-0000-00008A3A0000}"/>
    <cellStyle name="40% - Accent1 3 3 3" xfId="16463" xr:uid="{00000000-0005-0000-0000-00008B3A0000}"/>
    <cellStyle name="40% - Accent1 3 3 3 2" xfId="16461" xr:uid="{00000000-0005-0000-0000-00008C3A0000}"/>
    <cellStyle name="40% - Accent1 3 3 3 2 2" xfId="20209" xr:uid="{00000000-0005-0000-0000-00008D3A0000}"/>
    <cellStyle name="40% - Accent1 3 3 3 2 2 2" xfId="16459" xr:uid="{00000000-0005-0000-0000-00008E3A0000}"/>
    <cellStyle name="40% - Accent1 3 3 3 2 2 2 2" xfId="6975" xr:uid="{00000000-0005-0000-0000-00008F3A0000}"/>
    <cellStyle name="40% - Accent1 3 3 3 2 2 2 2 2" xfId="16457" xr:uid="{00000000-0005-0000-0000-0000903A0000}"/>
    <cellStyle name="40% - Accent1 3 3 3 2 2 2 3" xfId="16455" xr:uid="{00000000-0005-0000-0000-0000913A0000}"/>
    <cellStyle name="40% - Accent1 3 3 3 2 2 3" xfId="16453" xr:uid="{00000000-0005-0000-0000-0000923A0000}"/>
    <cellStyle name="40% - Accent1 3 3 3 2 2 3 2" xfId="28790" xr:uid="{00000000-0005-0000-0000-0000933A0000}"/>
    <cellStyle name="40% - Accent1 3 3 3 2 2 4" xfId="16451" xr:uid="{00000000-0005-0000-0000-0000943A0000}"/>
    <cellStyle name="40% - Accent1 3 3 3 2 3" xfId="16446" xr:uid="{00000000-0005-0000-0000-0000953A0000}"/>
    <cellStyle name="40% - Accent1 3 3 3 2 3 2" xfId="16442" xr:uid="{00000000-0005-0000-0000-0000963A0000}"/>
    <cellStyle name="40% - Accent1 3 3 3 2 3 2 2" xfId="31756" xr:uid="{00000000-0005-0000-0000-0000973A0000}"/>
    <cellStyle name="40% - Accent1 3 3 3 2 3 3" xfId="16437" xr:uid="{00000000-0005-0000-0000-0000983A0000}"/>
    <cellStyle name="40% - Accent1 3 3 3 2 4" xfId="16435" xr:uid="{00000000-0005-0000-0000-0000993A0000}"/>
    <cellStyle name="40% - Accent1 3 3 3 2 4 2" xfId="6334" xr:uid="{00000000-0005-0000-0000-00009A3A0000}"/>
    <cellStyle name="40% - Accent1 3 3 3 2 5" xfId="16429" xr:uid="{00000000-0005-0000-0000-00009B3A0000}"/>
    <cellStyle name="40% - Accent1 3 3 3 3" xfId="16427" xr:uid="{00000000-0005-0000-0000-00009C3A0000}"/>
    <cellStyle name="40% - Accent1 3 3 3 3 2" xfId="20332" xr:uid="{00000000-0005-0000-0000-00009D3A0000}"/>
    <cellStyle name="40% - Accent1 3 3 3 3 2 2" xfId="20328" xr:uid="{00000000-0005-0000-0000-00009E3A0000}"/>
    <cellStyle name="40% - Accent1 3 3 3 3 2 2 2" xfId="16425" xr:uid="{00000000-0005-0000-0000-00009F3A0000}"/>
    <cellStyle name="40% - Accent1 3 3 3 3 2 3" xfId="16424" xr:uid="{00000000-0005-0000-0000-0000A03A0000}"/>
    <cellStyle name="40% - Accent1 3 3 3 3 3" xfId="20321" xr:uid="{00000000-0005-0000-0000-0000A13A0000}"/>
    <cellStyle name="40% - Accent1 3 3 3 3 3 2" xfId="16420" xr:uid="{00000000-0005-0000-0000-0000A23A0000}"/>
    <cellStyle name="40% - Accent1 3 3 3 3 4" xfId="16416" xr:uid="{00000000-0005-0000-0000-0000A33A0000}"/>
    <cellStyle name="40% - Accent1 3 3 3 4" xfId="16414" xr:uid="{00000000-0005-0000-0000-0000A43A0000}"/>
    <cellStyle name="40% - Accent1 3 3 3 4 2" xfId="21219" xr:uid="{00000000-0005-0000-0000-0000A53A0000}"/>
    <cellStyle name="40% - Accent1 3 3 3 4 2 2" xfId="24390" xr:uid="{00000000-0005-0000-0000-0000A63A0000}"/>
    <cellStyle name="40% - Accent1 3 3 3 4 3" xfId="16412" xr:uid="{00000000-0005-0000-0000-0000A73A0000}"/>
    <cellStyle name="40% - Accent1 3 3 3 5" xfId="16410" xr:uid="{00000000-0005-0000-0000-0000A83A0000}"/>
    <cellStyle name="40% - Accent1 3 3 3 5 2" xfId="16408" xr:uid="{00000000-0005-0000-0000-0000A93A0000}"/>
    <cellStyle name="40% - Accent1 3 3 3 6" xfId="19668" xr:uid="{00000000-0005-0000-0000-0000AA3A0000}"/>
    <cellStyle name="40% - Accent1 3 3 4" xfId="16406" xr:uid="{00000000-0005-0000-0000-0000AB3A0000}"/>
    <cellStyle name="40% - Accent1 3 3 4 2" xfId="16405" xr:uid="{00000000-0005-0000-0000-0000AC3A0000}"/>
    <cellStyle name="40% - Accent1 3 3 4 2 2" xfId="29034" xr:uid="{00000000-0005-0000-0000-0000AD3A0000}"/>
    <cellStyle name="40% - Accent1 3 3 4 2 2 2" xfId="15158" xr:uid="{00000000-0005-0000-0000-0000AE3A0000}"/>
    <cellStyle name="40% - Accent1 3 3 4 2 2 2 2" xfId="17162" xr:uid="{00000000-0005-0000-0000-0000AF3A0000}"/>
    <cellStyle name="40% - Accent1 3 3 4 2 2 3" xfId="16403" xr:uid="{00000000-0005-0000-0000-0000B03A0000}"/>
    <cellStyle name="40% - Accent1 3 3 4 2 3" xfId="28851" xr:uid="{00000000-0005-0000-0000-0000B13A0000}"/>
    <cellStyle name="40% - Accent1 3 3 4 2 3 2" xfId="16401" xr:uid="{00000000-0005-0000-0000-0000B23A0000}"/>
    <cellStyle name="40% - Accent1 3 3 4 2 4" xfId="16399" xr:uid="{00000000-0005-0000-0000-0000B33A0000}"/>
    <cellStyle name="40% - Accent1 3 3 4 3" xfId="20994" xr:uid="{00000000-0005-0000-0000-0000B43A0000}"/>
    <cellStyle name="40% - Accent1 3 3 4 3 2" xfId="20286" xr:uid="{00000000-0005-0000-0000-0000B53A0000}"/>
    <cellStyle name="40% - Accent1 3 3 4 3 2 2" xfId="16396" xr:uid="{00000000-0005-0000-0000-0000B63A0000}"/>
    <cellStyle name="40% - Accent1 3 3 4 3 3" xfId="16393" xr:uid="{00000000-0005-0000-0000-0000B73A0000}"/>
    <cellStyle name="40% - Accent1 3 3 4 4" xfId="16389" xr:uid="{00000000-0005-0000-0000-0000B83A0000}"/>
    <cellStyle name="40% - Accent1 3 3 4 4 2" xfId="21194" xr:uid="{00000000-0005-0000-0000-0000B93A0000}"/>
    <cellStyle name="40% - Accent1 3 3 4 5" xfId="16387" xr:uid="{00000000-0005-0000-0000-0000BA3A0000}"/>
    <cellStyle name="40% - Accent1 3 3 5" xfId="20591" xr:uid="{00000000-0005-0000-0000-0000BB3A0000}"/>
    <cellStyle name="40% - Accent1 3 3 5 2" xfId="16384" xr:uid="{00000000-0005-0000-0000-0000BC3A0000}"/>
    <cellStyle name="40% - Accent1 3 3 5 2 2" xfId="25689" xr:uid="{00000000-0005-0000-0000-0000BD3A0000}"/>
    <cellStyle name="40% - Accent1 3 3 5 2 2 2" xfId="23861" xr:uid="{00000000-0005-0000-0000-0000BE3A0000}"/>
    <cellStyle name="40% - Accent1 3 3 5 2 3" xfId="16382" xr:uid="{00000000-0005-0000-0000-0000BF3A0000}"/>
    <cellStyle name="40% - Accent1 3 3 5 3" xfId="16380" xr:uid="{00000000-0005-0000-0000-0000C03A0000}"/>
    <cellStyle name="40% - Accent1 3 3 5 3 2" xfId="16378" xr:uid="{00000000-0005-0000-0000-0000C13A0000}"/>
    <cellStyle name="40% - Accent1 3 3 5 4" xfId="8166" xr:uid="{00000000-0005-0000-0000-0000C23A0000}"/>
    <cellStyle name="40% - Accent1 3 3 6" xfId="25375" xr:uid="{00000000-0005-0000-0000-0000C33A0000}"/>
    <cellStyle name="40% - Accent1 3 3 6 2" xfId="21177" xr:uid="{00000000-0005-0000-0000-0000C43A0000}"/>
    <cellStyle name="40% - Accent1 3 3 6 2 2" xfId="21172" xr:uid="{00000000-0005-0000-0000-0000C53A0000}"/>
    <cellStyle name="40% - Accent1 3 3 6 3" xfId="21169" xr:uid="{00000000-0005-0000-0000-0000C63A0000}"/>
    <cellStyle name="40% - Accent1 3 3 7" xfId="34106" xr:uid="{00000000-0005-0000-0000-0000C73A0000}"/>
    <cellStyle name="40% - Accent1 3 3 7 2" xfId="21160" xr:uid="{00000000-0005-0000-0000-0000C83A0000}"/>
    <cellStyle name="40% - Accent1 3 3 8" xfId="24418" xr:uid="{00000000-0005-0000-0000-0000C93A0000}"/>
    <cellStyle name="40% - Accent1 3 3 9" xfId="34549" xr:uid="{00000000-0005-0000-0000-0000CA3A0000}"/>
    <cellStyle name="40% - Accent1 3 4" xfId="18863" xr:uid="{00000000-0005-0000-0000-0000CB3A0000}"/>
    <cellStyle name="40% - Accent1 3 4 2" xfId="16376" xr:uid="{00000000-0005-0000-0000-0000CC3A0000}"/>
    <cellStyle name="40% - Accent1 3 4 2 2" xfId="16375" xr:uid="{00000000-0005-0000-0000-0000CD3A0000}"/>
    <cellStyle name="40% - Accent1 3 4 2 2 2" xfId="16374" xr:uid="{00000000-0005-0000-0000-0000CE3A0000}"/>
    <cellStyle name="40% - Accent1 3 4 2 2 2 2" xfId="24543" xr:uid="{00000000-0005-0000-0000-0000CF3A0000}"/>
    <cellStyle name="40% - Accent1 3 4 2 2 2 2 2" xfId="18548" xr:uid="{00000000-0005-0000-0000-0000D03A0000}"/>
    <cellStyle name="40% - Accent1 3 4 2 2 2 2 2 2" xfId="5490" xr:uid="{00000000-0005-0000-0000-0000D13A0000}"/>
    <cellStyle name="40% - Accent1 3 4 2 2 2 2 3" xfId="16373" xr:uid="{00000000-0005-0000-0000-0000D23A0000}"/>
    <cellStyle name="40% - Accent1 3 4 2 2 2 3" xfId="16370" xr:uid="{00000000-0005-0000-0000-0000D33A0000}"/>
    <cellStyle name="40% - Accent1 3 4 2 2 2 3 2" xfId="16368" xr:uid="{00000000-0005-0000-0000-0000D43A0000}"/>
    <cellStyle name="40% - Accent1 3 4 2 2 2 4" xfId="16367" xr:uid="{00000000-0005-0000-0000-0000D53A0000}"/>
    <cellStyle name="40% - Accent1 3 4 2 2 3" xfId="16364" xr:uid="{00000000-0005-0000-0000-0000D63A0000}"/>
    <cellStyle name="40% - Accent1 3 4 2 2 3 2" xfId="16363" xr:uid="{00000000-0005-0000-0000-0000D73A0000}"/>
    <cellStyle name="40% - Accent1 3 4 2 2 3 2 2" xfId="16359" xr:uid="{00000000-0005-0000-0000-0000D83A0000}"/>
    <cellStyle name="40% - Accent1 3 4 2 2 3 3" xfId="16358" xr:uid="{00000000-0005-0000-0000-0000D93A0000}"/>
    <cellStyle name="40% - Accent1 3 4 2 2 4" xfId="16357" xr:uid="{00000000-0005-0000-0000-0000DA3A0000}"/>
    <cellStyle name="40% - Accent1 3 4 2 2 4 2" xfId="16354" xr:uid="{00000000-0005-0000-0000-0000DB3A0000}"/>
    <cellStyle name="40% - Accent1 3 4 2 2 5" xfId="16353" xr:uid="{00000000-0005-0000-0000-0000DC3A0000}"/>
    <cellStyle name="40% - Accent1 3 4 2 3" xfId="16352" xr:uid="{00000000-0005-0000-0000-0000DD3A0000}"/>
    <cellStyle name="40% - Accent1 3 4 2 3 2" xfId="16350" xr:uid="{00000000-0005-0000-0000-0000DE3A0000}"/>
    <cellStyle name="40% - Accent1 3 4 2 3 2 2" xfId="17855" xr:uid="{00000000-0005-0000-0000-0000DF3A0000}"/>
    <cellStyle name="40% - Accent1 3 4 2 3 2 2 2" xfId="16348" xr:uid="{00000000-0005-0000-0000-0000E03A0000}"/>
    <cellStyle name="40% - Accent1 3 4 2 3 2 3" xfId="17834" xr:uid="{00000000-0005-0000-0000-0000E13A0000}"/>
    <cellStyle name="40% - Accent1 3 4 2 3 3" xfId="16346" xr:uid="{00000000-0005-0000-0000-0000E23A0000}"/>
    <cellStyle name="40% - Accent1 3 4 2 3 3 2" xfId="31177" xr:uid="{00000000-0005-0000-0000-0000E33A0000}"/>
    <cellStyle name="40% - Accent1 3 4 2 3 4" xfId="16344" xr:uid="{00000000-0005-0000-0000-0000E43A0000}"/>
    <cellStyle name="40% - Accent1 3 4 2 4" xfId="16343" xr:uid="{00000000-0005-0000-0000-0000E53A0000}"/>
    <cellStyle name="40% - Accent1 3 4 2 4 2" xfId="16342" xr:uid="{00000000-0005-0000-0000-0000E63A0000}"/>
    <cellStyle name="40% - Accent1 3 4 2 4 2 2" xfId="28380" xr:uid="{00000000-0005-0000-0000-0000E73A0000}"/>
    <cellStyle name="40% - Accent1 3 4 2 4 3" xfId="16339" xr:uid="{00000000-0005-0000-0000-0000E83A0000}"/>
    <cellStyle name="40% - Accent1 3 4 2 5" xfId="16338" xr:uid="{00000000-0005-0000-0000-0000E93A0000}"/>
    <cellStyle name="40% - Accent1 3 4 2 5 2" xfId="16337" xr:uid="{00000000-0005-0000-0000-0000EA3A0000}"/>
    <cellStyle name="40% - Accent1 3 4 2 6" xfId="33112" xr:uid="{00000000-0005-0000-0000-0000EB3A0000}"/>
    <cellStyle name="40% - Accent1 3 4 3" xfId="16336" xr:uid="{00000000-0005-0000-0000-0000EC3A0000}"/>
    <cellStyle name="40% - Accent1 3 4 3 2" xfId="16335" xr:uid="{00000000-0005-0000-0000-0000ED3A0000}"/>
    <cellStyle name="40% - Accent1 3 4 3 2 2" xfId="16333" xr:uid="{00000000-0005-0000-0000-0000EE3A0000}"/>
    <cellStyle name="40% - Accent1 3 4 3 2 2 2" xfId="16331" xr:uid="{00000000-0005-0000-0000-0000EF3A0000}"/>
    <cellStyle name="40% - Accent1 3 4 3 2 2 2 2" xfId="20378" xr:uid="{00000000-0005-0000-0000-0000F03A0000}"/>
    <cellStyle name="40% - Accent1 3 4 3 2 2 3" xfId="16329" xr:uid="{00000000-0005-0000-0000-0000F13A0000}"/>
    <cellStyle name="40% - Accent1 3 4 3 2 3" xfId="16327" xr:uid="{00000000-0005-0000-0000-0000F23A0000}"/>
    <cellStyle name="40% - Accent1 3 4 3 2 3 2" xfId="16325" xr:uid="{00000000-0005-0000-0000-0000F33A0000}"/>
    <cellStyle name="40% - Accent1 3 4 3 2 4" xfId="16323" xr:uid="{00000000-0005-0000-0000-0000F43A0000}"/>
    <cellStyle name="40% - Accent1 3 4 3 3" xfId="16321" xr:uid="{00000000-0005-0000-0000-0000F53A0000}"/>
    <cellStyle name="40% - Accent1 3 4 3 3 2" xfId="20228" xr:uid="{00000000-0005-0000-0000-0000F63A0000}"/>
    <cellStyle name="40% - Accent1 3 4 3 3 2 2" xfId="23332" xr:uid="{00000000-0005-0000-0000-0000F73A0000}"/>
    <cellStyle name="40% - Accent1 3 4 3 3 3" xfId="16318" xr:uid="{00000000-0005-0000-0000-0000F83A0000}"/>
    <cellStyle name="40% - Accent1 3 4 3 4" xfId="16316" xr:uid="{00000000-0005-0000-0000-0000F93A0000}"/>
    <cellStyle name="40% - Accent1 3 4 3 4 2" xfId="16314" xr:uid="{00000000-0005-0000-0000-0000FA3A0000}"/>
    <cellStyle name="40% - Accent1 3 4 3 5" xfId="16311" xr:uid="{00000000-0005-0000-0000-0000FB3A0000}"/>
    <cellStyle name="40% - Accent1 3 4 4" xfId="16309" xr:uid="{00000000-0005-0000-0000-0000FC3A0000}"/>
    <cellStyle name="40% - Accent1 3 4 4 2" xfId="16307" xr:uid="{00000000-0005-0000-0000-0000FD3A0000}"/>
    <cellStyle name="40% - Accent1 3 4 4 2 2" xfId="28994" xr:uid="{00000000-0005-0000-0000-0000FE3A0000}"/>
    <cellStyle name="40% - Accent1 3 4 4 2 2 2" xfId="16305" xr:uid="{00000000-0005-0000-0000-0000FF3A0000}"/>
    <cellStyle name="40% - Accent1 3 4 4 2 3" xfId="16302" xr:uid="{00000000-0005-0000-0000-0000003B0000}"/>
    <cellStyle name="40% - Accent1 3 4 4 3" xfId="16299" xr:uid="{00000000-0005-0000-0000-0000013B0000}"/>
    <cellStyle name="40% - Accent1 3 4 4 3 2" xfId="16296" xr:uid="{00000000-0005-0000-0000-0000023B0000}"/>
    <cellStyle name="40% - Accent1 3 4 4 4" xfId="16293" xr:uid="{00000000-0005-0000-0000-0000033B0000}"/>
    <cellStyle name="40% - Accent1 3 4 5" xfId="28428" xr:uid="{00000000-0005-0000-0000-0000043B0000}"/>
    <cellStyle name="40% - Accent1 3 4 5 2" xfId="16291" xr:uid="{00000000-0005-0000-0000-0000053B0000}"/>
    <cellStyle name="40% - Accent1 3 4 5 2 2" xfId="16288" xr:uid="{00000000-0005-0000-0000-0000063B0000}"/>
    <cellStyle name="40% - Accent1 3 4 5 3" xfId="16284" xr:uid="{00000000-0005-0000-0000-0000073B0000}"/>
    <cellStyle name="40% - Accent1 3 4 6" xfId="16280" xr:uid="{00000000-0005-0000-0000-0000083B0000}"/>
    <cellStyle name="40% - Accent1 3 4 6 2" xfId="21143" xr:uid="{00000000-0005-0000-0000-0000093B0000}"/>
    <cellStyle name="40% - Accent1 3 4 7" xfId="19056" xr:uid="{00000000-0005-0000-0000-00000A3B0000}"/>
    <cellStyle name="40% - Accent1 3 4 8" xfId="34771" xr:uid="{00000000-0005-0000-0000-00000B3B0000}"/>
    <cellStyle name="40% - Accent1 3 5" xfId="16278" xr:uid="{00000000-0005-0000-0000-00000C3B0000}"/>
    <cellStyle name="40% - Accent1 3 5 2" xfId="16277" xr:uid="{00000000-0005-0000-0000-00000D3B0000}"/>
    <cellStyle name="40% - Accent1 3 5 2 2" xfId="24271" xr:uid="{00000000-0005-0000-0000-00000E3B0000}"/>
    <cellStyle name="40% - Accent1 3 5 2 2 2" xfId="16276" xr:uid="{00000000-0005-0000-0000-00000F3B0000}"/>
    <cellStyle name="40% - Accent1 3 5 2 2 2 2" xfId="33418" xr:uid="{00000000-0005-0000-0000-0000103B0000}"/>
    <cellStyle name="40% - Accent1 3 5 2 2 2 2 2" xfId="16275" xr:uid="{00000000-0005-0000-0000-0000113B0000}"/>
    <cellStyle name="40% - Accent1 3 5 2 2 2 3" xfId="16272" xr:uid="{00000000-0005-0000-0000-0000123B0000}"/>
    <cellStyle name="40% - Accent1 3 5 2 2 3" xfId="16270" xr:uid="{00000000-0005-0000-0000-0000133B0000}"/>
    <cellStyle name="40% - Accent1 3 5 2 2 3 2" xfId="16269" xr:uid="{00000000-0005-0000-0000-0000143B0000}"/>
    <cellStyle name="40% - Accent1 3 5 2 2 4" xfId="16268" xr:uid="{00000000-0005-0000-0000-0000153B0000}"/>
    <cellStyle name="40% - Accent1 3 5 2 3" xfId="16267" xr:uid="{00000000-0005-0000-0000-0000163B0000}"/>
    <cellStyle name="40% - Accent1 3 5 2 3 2" xfId="16265" xr:uid="{00000000-0005-0000-0000-0000173B0000}"/>
    <cellStyle name="40% - Accent1 3 5 2 3 2 2" xfId="20094" xr:uid="{00000000-0005-0000-0000-0000183B0000}"/>
    <cellStyle name="40% - Accent1 3 5 2 3 3" xfId="16261" xr:uid="{00000000-0005-0000-0000-0000193B0000}"/>
    <cellStyle name="40% - Accent1 3 5 2 4" xfId="17711" xr:uid="{00000000-0005-0000-0000-00001A3B0000}"/>
    <cellStyle name="40% - Accent1 3 5 2 4 2" xfId="16260" xr:uid="{00000000-0005-0000-0000-00001B3B0000}"/>
    <cellStyle name="40% - Accent1 3 5 2 5" xfId="17493" xr:uid="{00000000-0005-0000-0000-00001C3B0000}"/>
    <cellStyle name="40% - Accent1 3 5 3" xfId="16259" xr:uid="{00000000-0005-0000-0000-00001D3B0000}"/>
    <cellStyle name="40% - Accent1 3 5 3 2" xfId="16258" xr:uid="{00000000-0005-0000-0000-00001E3B0000}"/>
    <cellStyle name="40% - Accent1 3 5 3 2 2" xfId="30339" xr:uid="{00000000-0005-0000-0000-00001F3B0000}"/>
    <cellStyle name="40% - Accent1 3 5 3 2 2 2" xfId="16256" xr:uid="{00000000-0005-0000-0000-0000203B0000}"/>
    <cellStyle name="40% - Accent1 3 5 3 2 3" xfId="13212" xr:uid="{00000000-0005-0000-0000-0000213B0000}"/>
    <cellStyle name="40% - Accent1 3 5 3 3" xfId="16252" xr:uid="{00000000-0005-0000-0000-0000223B0000}"/>
    <cellStyle name="40% - Accent1 3 5 3 3 2" xfId="16249" xr:uid="{00000000-0005-0000-0000-0000233B0000}"/>
    <cellStyle name="40% - Accent1 3 5 3 4" xfId="17700" xr:uid="{00000000-0005-0000-0000-0000243B0000}"/>
    <cellStyle name="40% - Accent1 3 5 4" xfId="16246" xr:uid="{00000000-0005-0000-0000-0000253B0000}"/>
    <cellStyle name="40% - Accent1 3 5 4 2" xfId="16245" xr:uid="{00000000-0005-0000-0000-0000263B0000}"/>
    <cellStyle name="40% - Accent1 3 5 4 2 2" xfId="16242" xr:uid="{00000000-0005-0000-0000-0000273B0000}"/>
    <cellStyle name="40% - Accent1 3 5 4 3" xfId="16238" xr:uid="{00000000-0005-0000-0000-0000283B0000}"/>
    <cellStyle name="40% - Accent1 3 5 5" xfId="16235" xr:uid="{00000000-0005-0000-0000-0000293B0000}"/>
    <cellStyle name="40% - Accent1 3 5 5 2" xfId="32297" xr:uid="{00000000-0005-0000-0000-00002A3B0000}"/>
    <cellStyle name="40% - Accent1 3 5 6" xfId="16230" xr:uid="{00000000-0005-0000-0000-00002B3B0000}"/>
    <cellStyle name="40% - Accent1 3 5 7" xfId="34961" xr:uid="{00000000-0005-0000-0000-00002C3B0000}"/>
    <cellStyle name="40% - Accent1 3 6" xfId="16225" xr:uid="{00000000-0005-0000-0000-00002D3B0000}"/>
    <cellStyle name="40% - Accent1 3 6 2" xfId="16224" xr:uid="{00000000-0005-0000-0000-00002E3B0000}"/>
    <cellStyle name="40% - Accent1 3 6 2 2" xfId="27814" xr:uid="{00000000-0005-0000-0000-00002F3B0000}"/>
    <cellStyle name="40% - Accent1 3 6 2 2 2" xfId="16223" xr:uid="{00000000-0005-0000-0000-0000303B0000}"/>
    <cellStyle name="40% - Accent1 3 6 2 2 2 2" xfId="31447" xr:uid="{00000000-0005-0000-0000-0000313B0000}"/>
    <cellStyle name="40% - Accent1 3 6 2 2 3" xfId="16222" xr:uid="{00000000-0005-0000-0000-0000323B0000}"/>
    <cellStyle name="40% - Accent1 3 6 2 3" xfId="20737" xr:uid="{00000000-0005-0000-0000-0000333B0000}"/>
    <cellStyle name="40% - Accent1 3 6 2 3 2" xfId="33461" xr:uid="{00000000-0005-0000-0000-0000343B0000}"/>
    <cellStyle name="40% - Accent1 3 6 2 4" xfId="17474" xr:uid="{00000000-0005-0000-0000-0000353B0000}"/>
    <cellStyle name="40% - Accent1 3 6 3" xfId="16220" xr:uid="{00000000-0005-0000-0000-0000363B0000}"/>
    <cellStyle name="40% - Accent1 3 6 3 2" xfId="21140" xr:uid="{00000000-0005-0000-0000-0000373B0000}"/>
    <cellStyle name="40% - Accent1 3 6 3 2 2" xfId="16217" xr:uid="{00000000-0005-0000-0000-0000383B0000}"/>
    <cellStyle name="40% - Accent1 3 6 3 3" xfId="21134" xr:uid="{00000000-0005-0000-0000-0000393B0000}"/>
    <cellStyle name="40% - Accent1 3 6 4" xfId="16214" xr:uid="{00000000-0005-0000-0000-00003A3B0000}"/>
    <cellStyle name="40% - Accent1 3 6 4 2" xfId="16213" xr:uid="{00000000-0005-0000-0000-00003B3B0000}"/>
    <cellStyle name="40% - Accent1 3 6 5" xfId="16211" xr:uid="{00000000-0005-0000-0000-00003C3B0000}"/>
    <cellStyle name="40% - Accent1 3 6 6" xfId="35166" xr:uid="{00000000-0005-0000-0000-00003D3B0000}"/>
    <cellStyle name="40% - Accent1 3 7" xfId="16209" xr:uid="{00000000-0005-0000-0000-00003E3B0000}"/>
    <cellStyle name="40% - Accent1 3 7 2" xfId="26664" xr:uid="{00000000-0005-0000-0000-00003F3B0000}"/>
    <cellStyle name="40% - Accent1 3 7 2 2" xfId="25110" xr:uid="{00000000-0005-0000-0000-0000403B0000}"/>
    <cellStyle name="40% - Accent1 3 7 2 2 2" xfId="33587" xr:uid="{00000000-0005-0000-0000-0000413B0000}"/>
    <cellStyle name="40% - Accent1 3 7 2 3" xfId="17464" xr:uid="{00000000-0005-0000-0000-0000423B0000}"/>
    <cellStyle name="40% - Accent1 3 7 3" xfId="31137" xr:uid="{00000000-0005-0000-0000-0000433B0000}"/>
    <cellStyle name="40% - Accent1 3 7 3 2" xfId="21129" xr:uid="{00000000-0005-0000-0000-0000443B0000}"/>
    <cellStyle name="40% - Accent1 3 7 4" xfId="31087" xr:uid="{00000000-0005-0000-0000-0000453B0000}"/>
    <cellStyle name="40% - Accent1 3 7 5" xfId="35395" xr:uid="{00000000-0005-0000-0000-0000463B0000}"/>
    <cellStyle name="40% - Accent1 3 8" xfId="32126" xr:uid="{00000000-0005-0000-0000-0000473B0000}"/>
    <cellStyle name="40% - Accent1 3 8 2" xfId="25383" xr:uid="{00000000-0005-0000-0000-0000483B0000}"/>
    <cellStyle name="40% - Accent1 3 8 2 2" xfId="22292" xr:uid="{00000000-0005-0000-0000-0000493B0000}"/>
    <cellStyle name="40% - Accent1 3 8 3" xfId="32520" xr:uid="{00000000-0005-0000-0000-00004A3B0000}"/>
    <cellStyle name="40% - Accent1 3 8 4" xfId="36267" xr:uid="{00000000-0005-0000-0000-00004B3B0000}"/>
    <cellStyle name="40% - Accent1 3 9" xfId="28769" xr:uid="{00000000-0005-0000-0000-00004C3B0000}"/>
    <cellStyle name="40% - Accent1 3 9 2" xfId="9223" xr:uid="{00000000-0005-0000-0000-00004D3B0000}"/>
    <cellStyle name="40% - Accent1 3 9 3" xfId="36553" xr:uid="{00000000-0005-0000-0000-00004E3B0000}"/>
    <cellStyle name="40% - Accent1 30" xfId="35892" xr:uid="{00000000-0005-0000-0000-00004F3B0000}"/>
    <cellStyle name="40% - Accent1 30 2" xfId="37064" xr:uid="{00000000-0005-0000-0000-0000503B0000}"/>
    <cellStyle name="40% - Accent1 30 3" xfId="37959" xr:uid="{00000000-0005-0000-0000-0000513B0000}"/>
    <cellStyle name="40% - Accent1 31" xfId="35912" xr:uid="{00000000-0005-0000-0000-0000523B0000}"/>
    <cellStyle name="40% - Accent1 31 2" xfId="37083" xr:uid="{00000000-0005-0000-0000-0000533B0000}"/>
    <cellStyle name="40% - Accent1 31 3" xfId="37979" xr:uid="{00000000-0005-0000-0000-0000543B0000}"/>
    <cellStyle name="40% - Accent1 32" xfId="35932" xr:uid="{00000000-0005-0000-0000-0000553B0000}"/>
    <cellStyle name="40% - Accent1 32 2" xfId="37102" xr:uid="{00000000-0005-0000-0000-0000563B0000}"/>
    <cellStyle name="40% - Accent1 32 3" xfId="37999" xr:uid="{00000000-0005-0000-0000-0000573B0000}"/>
    <cellStyle name="40% - Accent1 33" xfId="35952" xr:uid="{00000000-0005-0000-0000-0000583B0000}"/>
    <cellStyle name="40% - Accent1 33 2" xfId="37121" xr:uid="{00000000-0005-0000-0000-0000593B0000}"/>
    <cellStyle name="40% - Accent1 33 3" xfId="38019" xr:uid="{00000000-0005-0000-0000-00005A3B0000}"/>
    <cellStyle name="40% - Accent1 34" xfId="35972" xr:uid="{00000000-0005-0000-0000-00005B3B0000}"/>
    <cellStyle name="40% - Accent1 34 2" xfId="37141" xr:uid="{00000000-0005-0000-0000-00005C3B0000}"/>
    <cellStyle name="40% - Accent1 34 3" xfId="38039" xr:uid="{00000000-0005-0000-0000-00005D3B0000}"/>
    <cellStyle name="40% - Accent1 35" xfId="35992" xr:uid="{00000000-0005-0000-0000-00005E3B0000}"/>
    <cellStyle name="40% - Accent1 35 2" xfId="37161" xr:uid="{00000000-0005-0000-0000-00005F3B0000}"/>
    <cellStyle name="40% - Accent1 35 3" xfId="38059" xr:uid="{00000000-0005-0000-0000-0000603B0000}"/>
    <cellStyle name="40% - Accent1 36" xfId="36012" xr:uid="{00000000-0005-0000-0000-0000613B0000}"/>
    <cellStyle name="40% - Accent1 36 2" xfId="37181" xr:uid="{00000000-0005-0000-0000-0000623B0000}"/>
    <cellStyle name="40% - Accent1 36 3" xfId="38079" xr:uid="{00000000-0005-0000-0000-0000633B0000}"/>
    <cellStyle name="40% - Accent1 37" xfId="36032" xr:uid="{00000000-0005-0000-0000-0000643B0000}"/>
    <cellStyle name="40% - Accent1 37 2" xfId="37201" xr:uid="{00000000-0005-0000-0000-0000653B0000}"/>
    <cellStyle name="40% - Accent1 37 3" xfId="38099" xr:uid="{00000000-0005-0000-0000-0000663B0000}"/>
    <cellStyle name="40% - Accent1 38" xfId="36052" xr:uid="{00000000-0005-0000-0000-0000673B0000}"/>
    <cellStyle name="40% - Accent1 38 2" xfId="37221" xr:uid="{00000000-0005-0000-0000-0000683B0000}"/>
    <cellStyle name="40% - Accent1 38 3" xfId="38119" xr:uid="{00000000-0005-0000-0000-0000693B0000}"/>
    <cellStyle name="40% - Accent1 39" xfId="36072" xr:uid="{00000000-0005-0000-0000-00006A3B0000}"/>
    <cellStyle name="40% - Accent1 39 2" xfId="37241" xr:uid="{00000000-0005-0000-0000-00006B3B0000}"/>
    <cellStyle name="40% - Accent1 39 3" xfId="38139" xr:uid="{00000000-0005-0000-0000-00006C3B0000}"/>
    <cellStyle name="40% - Accent1 4" xfId="117" xr:uid="{00000000-0005-0000-0000-00006D3B0000}"/>
    <cellStyle name="40% - Accent1 4 10" xfId="34471" xr:uid="{00000000-0005-0000-0000-00006E3B0000}"/>
    <cellStyle name="40% - Accent1 4 11" xfId="30307" xr:uid="{00000000-0005-0000-0000-00006F3B0000}"/>
    <cellStyle name="40% - Accent1 4 2" xfId="240" xr:uid="{00000000-0005-0000-0000-0000703B0000}"/>
    <cellStyle name="40% - Accent1 4 2 10" xfId="16206" xr:uid="{00000000-0005-0000-0000-0000713B0000}"/>
    <cellStyle name="40% - Accent1 4 2 2" xfId="16205" xr:uid="{00000000-0005-0000-0000-0000723B0000}"/>
    <cellStyle name="40% - Accent1 4 2 2 2" xfId="16203" xr:uid="{00000000-0005-0000-0000-0000733B0000}"/>
    <cellStyle name="40% - Accent1 4 2 2 2 2" xfId="16201" xr:uid="{00000000-0005-0000-0000-0000743B0000}"/>
    <cellStyle name="40% - Accent1 4 2 2 2 2 2" xfId="16200" xr:uid="{00000000-0005-0000-0000-0000753B0000}"/>
    <cellStyle name="40% - Accent1 4 2 2 2 2 2 2" xfId="32072" xr:uid="{00000000-0005-0000-0000-0000763B0000}"/>
    <cellStyle name="40% - Accent1 4 2 2 2 2 2 2 2" xfId="16195" xr:uid="{00000000-0005-0000-0000-0000773B0000}"/>
    <cellStyle name="40% - Accent1 4 2 2 2 2 2 2 2 2" xfId="16194" xr:uid="{00000000-0005-0000-0000-0000783B0000}"/>
    <cellStyle name="40% - Accent1 4 2 2 2 2 2 2 3" xfId="21592" xr:uid="{00000000-0005-0000-0000-0000793B0000}"/>
    <cellStyle name="40% - Accent1 4 2 2 2 2 2 3" xfId="31219" xr:uid="{00000000-0005-0000-0000-00007A3B0000}"/>
    <cellStyle name="40% - Accent1 4 2 2 2 2 2 3 2" xfId="16192" xr:uid="{00000000-0005-0000-0000-00007B3B0000}"/>
    <cellStyle name="40% - Accent1 4 2 2 2 2 2 4" xfId="16191" xr:uid="{00000000-0005-0000-0000-00007C3B0000}"/>
    <cellStyle name="40% - Accent1 4 2 2 2 2 3" xfId="17448" xr:uid="{00000000-0005-0000-0000-00007D3B0000}"/>
    <cellStyle name="40% - Accent1 4 2 2 2 2 3 2" xfId="34215" xr:uid="{00000000-0005-0000-0000-00007E3B0000}"/>
    <cellStyle name="40% - Accent1 4 2 2 2 2 3 2 2" xfId="28181" xr:uid="{00000000-0005-0000-0000-00007F3B0000}"/>
    <cellStyle name="40% - Accent1 4 2 2 2 2 3 3" xfId="16188" xr:uid="{00000000-0005-0000-0000-0000803B0000}"/>
    <cellStyle name="40% - Accent1 4 2 2 2 2 4" xfId="19524" xr:uid="{00000000-0005-0000-0000-0000813B0000}"/>
    <cellStyle name="40% - Accent1 4 2 2 2 2 4 2" xfId="9760" xr:uid="{00000000-0005-0000-0000-0000823B0000}"/>
    <cellStyle name="40% - Accent1 4 2 2 2 2 5" xfId="16184" xr:uid="{00000000-0005-0000-0000-0000833B0000}"/>
    <cellStyle name="40% - Accent1 4 2 2 2 3" xfId="30389" xr:uid="{00000000-0005-0000-0000-0000843B0000}"/>
    <cellStyle name="40% - Accent1 4 2 2 2 3 2" xfId="16180" xr:uid="{00000000-0005-0000-0000-0000853B0000}"/>
    <cellStyle name="40% - Accent1 4 2 2 2 3 2 2" xfId="32495" xr:uid="{00000000-0005-0000-0000-0000863B0000}"/>
    <cellStyle name="40% - Accent1 4 2 2 2 3 2 2 2" xfId="16178" xr:uid="{00000000-0005-0000-0000-0000873B0000}"/>
    <cellStyle name="40% - Accent1 4 2 2 2 3 2 3" xfId="16177" xr:uid="{00000000-0005-0000-0000-0000883B0000}"/>
    <cellStyle name="40% - Accent1 4 2 2 2 3 3" xfId="29083" xr:uid="{00000000-0005-0000-0000-0000893B0000}"/>
    <cellStyle name="40% - Accent1 4 2 2 2 3 3 2" xfId="16174" xr:uid="{00000000-0005-0000-0000-00008A3B0000}"/>
    <cellStyle name="40% - Accent1 4 2 2 2 3 4" xfId="16171" xr:uid="{00000000-0005-0000-0000-00008B3B0000}"/>
    <cellStyle name="40% - Accent1 4 2 2 2 4" xfId="16166" xr:uid="{00000000-0005-0000-0000-00008C3B0000}"/>
    <cellStyle name="40% - Accent1 4 2 2 2 4 2" xfId="16165" xr:uid="{00000000-0005-0000-0000-00008D3B0000}"/>
    <cellStyle name="40% - Accent1 4 2 2 2 4 2 2" xfId="16164" xr:uid="{00000000-0005-0000-0000-00008E3B0000}"/>
    <cellStyle name="40% - Accent1 4 2 2 2 4 3" xfId="16163" xr:uid="{00000000-0005-0000-0000-00008F3B0000}"/>
    <cellStyle name="40% - Accent1 4 2 2 2 5" xfId="26396" xr:uid="{00000000-0005-0000-0000-0000903B0000}"/>
    <cellStyle name="40% - Accent1 4 2 2 2 5 2" xfId="16161" xr:uid="{00000000-0005-0000-0000-0000913B0000}"/>
    <cellStyle name="40% - Accent1 4 2 2 2 6" xfId="26391" xr:uid="{00000000-0005-0000-0000-0000923B0000}"/>
    <cellStyle name="40% - Accent1 4 2 2 3" xfId="12598" xr:uid="{00000000-0005-0000-0000-0000933B0000}"/>
    <cellStyle name="40% - Accent1 4 2 2 3 2" xfId="16160" xr:uid="{00000000-0005-0000-0000-0000943B0000}"/>
    <cellStyle name="40% - Accent1 4 2 2 3 2 2" xfId="16159" xr:uid="{00000000-0005-0000-0000-0000953B0000}"/>
    <cellStyle name="40% - Accent1 4 2 2 3 2 2 2" xfId="24897" xr:uid="{00000000-0005-0000-0000-0000963B0000}"/>
    <cellStyle name="40% - Accent1 4 2 2 3 2 2 2 2" xfId="16154" xr:uid="{00000000-0005-0000-0000-0000973B0000}"/>
    <cellStyle name="40% - Accent1 4 2 2 3 2 2 3" xfId="16152" xr:uid="{00000000-0005-0000-0000-0000983B0000}"/>
    <cellStyle name="40% - Accent1 4 2 2 3 2 3" xfId="19507" xr:uid="{00000000-0005-0000-0000-0000993B0000}"/>
    <cellStyle name="40% - Accent1 4 2 2 3 2 3 2" xfId="16145" xr:uid="{00000000-0005-0000-0000-00009A3B0000}"/>
    <cellStyle name="40% - Accent1 4 2 2 3 2 4" xfId="16750" xr:uid="{00000000-0005-0000-0000-00009B3B0000}"/>
    <cellStyle name="40% - Accent1 4 2 2 3 3" xfId="16141" xr:uid="{00000000-0005-0000-0000-00009C3B0000}"/>
    <cellStyle name="40% - Accent1 4 2 2 3 3 2" xfId="16140" xr:uid="{00000000-0005-0000-0000-00009D3B0000}"/>
    <cellStyle name="40% - Accent1 4 2 2 3 3 2 2" xfId="33697" xr:uid="{00000000-0005-0000-0000-00009E3B0000}"/>
    <cellStyle name="40% - Accent1 4 2 2 3 3 3" xfId="16139" xr:uid="{00000000-0005-0000-0000-00009F3B0000}"/>
    <cellStyle name="40% - Accent1 4 2 2 3 4" xfId="16137" xr:uid="{00000000-0005-0000-0000-0000A03B0000}"/>
    <cellStyle name="40% - Accent1 4 2 2 3 4 2" xfId="16134" xr:uid="{00000000-0005-0000-0000-0000A13B0000}"/>
    <cellStyle name="40% - Accent1 4 2 2 3 5" xfId="26388" xr:uid="{00000000-0005-0000-0000-0000A23B0000}"/>
    <cellStyle name="40% - Accent1 4 2 2 4" xfId="16132" xr:uid="{00000000-0005-0000-0000-0000A33B0000}"/>
    <cellStyle name="40% - Accent1 4 2 2 4 2" xfId="16131" xr:uid="{00000000-0005-0000-0000-0000A43B0000}"/>
    <cellStyle name="40% - Accent1 4 2 2 4 2 2" xfId="32987" xr:uid="{00000000-0005-0000-0000-0000A53B0000}"/>
    <cellStyle name="40% - Accent1 4 2 2 4 2 2 2" xfId="16130" xr:uid="{00000000-0005-0000-0000-0000A63B0000}"/>
    <cellStyle name="40% - Accent1 4 2 2 4 2 3" xfId="26426" xr:uid="{00000000-0005-0000-0000-0000A73B0000}"/>
    <cellStyle name="40% - Accent1 4 2 2 4 3" xfId="16125" xr:uid="{00000000-0005-0000-0000-0000A83B0000}"/>
    <cellStyle name="40% - Accent1 4 2 2 4 3 2" xfId="29517" xr:uid="{00000000-0005-0000-0000-0000A93B0000}"/>
    <cellStyle name="40% - Accent1 4 2 2 4 4" xfId="16124" xr:uid="{00000000-0005-0000-0000-0000AA3B0000}"/>
    <cellStyle name="40% - Accent1 4 2 2 5" xfId="16123" xr:uid="{00000000-0005-0000-0000-0000AB3B0000}"/>
    <cellStyle name="40% - Accent1 4 2 2 5 2" xfId="16122" xr:uid="{00000000-0005-0000-0000-0000AC3B0000}"/>
    <cellStyle name="40% - Accent1 4 2 2 5 2 2" xfId="24935" xr:uid="{00000000-0005-0000-0000-0000AD3B0000}"/>
    <cellStyle name="40% - Accent1 4 2 2 5 3" xfId="16121" xr:uid="{00000000-0005-0000-0000-0000AE3B0000}"/>
    <cellStyle name="40% - Accent1 4 2 2 6" xfId="22701" xr:uid="{00000000-0005-0000-0000-0000AF3B0000}"/>
    <cellStyle name="40% - Accent1 4 2 2 6 2" xfId="32876" xr:uid="{00000000-0005-0000-0000-0000B03B0000}"/>
    <cellStyle name="40% - Accent1 4 2 2 7" xfId="22695" xr:uid="{00000000-0005-0000-0000-0000B13B0000}"/>
    <cellStyle name="40% - Accent1 4 2 3" xfId="16120" xr:uid="{00000000-0005-0000-0000-0000B23B0000}"/>
    <cellStyle name="40% - Accent1 4 2 3 2" xfId="16118" xr:uid="{00000000-0005-0000-0000-0000B33B0000}"/>
    <cellStyle name="40% - Accent1 4 2 3 2 2" xfId="32161" xr:uid="{00000000-0005-0000-0000-0000B43B0000}"/>
    <cellStyle name="40% - Accent1 4 2 3 2 2 2" xfId="16115" xr:uid="{00000000-0005-0000-0000-0000B53B0000}"/>
    <cellStyle name="40% - Accent1 4 2 3 2 2 2 2" xfId="31928" xr:uid="{00000000-0005-0000-0000-0000B63B0000}"/>
    <cellStyle name="40% - Accent1 4 2 3 2 2 2 2 2" xfId="16112" xr:uid="{00000000-0005-0000-0000-0000B73B0000}"/>
    <cellStyle name="40% - Accent1 4 2 3 2 2 2 3" xfId="16110" xr:uid="{00000000-0005-0000-0000-0000B83B0000}"/>
    <cellStyle name="40% - Accent1 4 2 3 2 2 3" xfId="19474" xr:uid="{00000000-0005-0000-0000-0000B93B0000}"/>
    <cellStyle name="40% - Accent1 4 2 3 2 2 3 2" xfId="16106" xr:uid="{00000000-0005-0000-0000-0000BA3B0000}"/>
    <cellStyle name="40% - Accent1 4 2 3 2 2 4" xfId="16102" xr:uid="{00000000-0005-0000-0000-0000BB3B0000}"/>
    <cellStyle name="40% - Accent1 4 2 3 2 3" xfId="16096" xr:uid="{00000000-0005-0000-0000-0000BC3B0000}"/>
    <cellStyle name="40% - Accent1 4 2 3 2 3 2" xfId="20949" xr:uid="{00000000-0005-0000-0000-0000BD3B0000}"/>
    <cellStyle name="40% - Accent1 4 2 3 2 3 2 2" xfId="16094" xr:uid="{00000000-0005-0000-0000-0000BE3B0000}"/>
    <cellStyle name="40% - Accent1 4 2 3 2 3 3" xfId="20713" xr:uid="{00000000-0005-0000-0000-0000BF3B0000}"/>
    <cellStyle name="40% - Accent1 4 2 3 2 4" xfId="16091" xr:uid="{00000000-0005-0000-0000-0000C03B0000}"/>
    <cellStyle name="40% - Accent1 4 2 3 2 4 2" xfId="20710" xr:uid="{00000000-0005-0000-0000-0000C13B0000}"/>
    <cellStyle name="40% - Accent1 4 2 3 2 5" xfId="26385" xr:uid="{00000000-0005-0000-0000-0000C23B0000}"/>
    <cellStyle name="40% - Accent1 4 2 3 3" xfId="16089" xr:uid="{00000000-0005-0000-0000-0000C33B0000}"/>
    <cellStyle name="40% - Accent1 4 2 3 3 2" xfId="18399" xr:uid="{00000000-0005-0000-0000-0000C43B0000}"/>
    <cellStyle name="40% - Accent1 4 2 3 3 2 2" xfId="18397" xr:uid="{00000000-0005-0000-0000-0000C53B0000}"/>
    <cellStyle name="40% - Accent1 4 2 3 3 2 2 2" xfId="16087" xr:uid="{00000000-0005-0000-0000-0000C63B0000}"/>
    <cellStyle name="40% - Accent1 4 2 3 3 2 3" xfId="18478" xr:uid="{00000000-0005-0000-0000-0000C73B0000}"/>
    <cellStyle name="40% - Accent1 4 2 3 3 3" xfId="18393" xr:uid="{00000000-0005-0000-0000-0000C83B0000}"/>
    <cellStyle name="40% - Accent1 4 2 3 3 3 2" xfId="18387" xr:uid="{00000000-0005-0000-0000-0000C93B0000}"/>
    <cellStyle name="40% - Accent1 4 2 3 3 4" xfId="18384" xr:uid="{00000000-0005-0000-0000-0000CA3B0000}"/>
    <cellStyle name="40% - Accent1 4 2 3 4" xfId="16082" xr:uid="{00000000-0005-0000-0000-0000CB3B0000}"/>
    <cellStyle name="40% - Accent1 4 2 3 4 2" xfId="20704" xr:uid="{00000000-0005-0000-0000-0000CC3B0000}"/>
    <cellStyle name="40% - Accent1 4 2 3 4 2 2" xfId="20701" xr:uid="{00000000-0005-0000-0000-0000CD3B0000}"/>
    <cellStyle name="40% - Accent1 4 2 3 4 3" xfId="20698" xr:uid="{00000000-0005-0000-0000-0000CE3B0000}"/>
    <cellStyle name="40% - Accent1 4 2 3 5" xfId="16080" xr:uid="{00000000-0005-0000-0000-0000CF3B0000}"/>
    <cellStyle name="40% - Accent1 4 2 3 5 2" xfId="20694" xr:uid="{00000000-0005-0000-0000-0000D03B0000}"/>
    <cellStyle name="40% - Accent1 4 2 3 6" xfId="20691" xr:uid="{00000000-0005-0000-0000-0000D13B0000}"/>
    <cellStyle name="40% - Accent1 4 2 4" xfId="16078" xr:uid="{00000000-0005-0000-0000-0000D23B0000}"/>
    <cellStyle name="40% - Accent1 4 2 4 2" xfId="30642" xr:uid="{00000000-0005-0000-0000-0000D33B0000}"/>
    <cellStyle name="40% - Accent1 4 2 4 2 2" xfId="22953" xr:uid="{00000000-0005-0000-0000-0000D43B0000}"/>
    <cellStyle name="40% - Accent1 4 2 4 2 2 2" xfId="16076" xr:uid="{00000000-0005-0000-0000-0000D53B0000}"/>
    <cellStyle name="40% - Accent1 4 2 4 2 2 2 2" xfId="16527" xr:uid="{00000000-0005-0000-0000-0000D63B0000}"/>
    <cellStyle name="40% - Accent1 4 2 4 2 2 3" xfId="16073" xr:uid="{00000000-0005-0000-0000-0000D73B0000}"/>
    <cellStyle name="40% - Accent1 4 2 4 2 3" xfId="16070" xr:uid="{00000000-0005-0000-0000-0000D83B0000}"/>
    <cellStyle name="40% - Accent1 4 2 4 2 3 2" xfId="27265" xr:uid="{00000000-0005-0000-0000-0000D93B0000}"/>
    <cellStyle name="40% - Accent1 4 2 4 2 4" xfId="16068" xr:uid="{00000000-0005-0000-0000-0000DA3B0000}"/>
    <cellStyle name="40% - Accent1 4 2 4 3" xfId="19635" xr:uid="{00000000-0005-0000-0000-0000DB3B0000}"/>
    <cellStyle name="40% - Accent1 4 2 4 3 2" xfId="18361" xr:uid="{00000000-0005-0000-0000-0000DC3B0000}"/>
    <cellStyle name="40% - Accent1 4 2 4 3 2 2" xfId="18358" xr:uid="{00000000-0005-0000-0000-0000DD3B0000}"/>
    <cellStyle name="40% - Accent1 4 2 4 3 3" xfId="18353" xr:uid="{00000000-0005-0000-0000-0000DE3B0000}"/>
    <cellStyle name="40% - Accent1 4 2 4 4" xfId="16065" xr:uid="{00000000-0005-0000-0000-0000DF3B0000}"/>
    <cellStyle name="40% - Accent1 4 2 4 4 2" xfId="29022" xr:uid="{00000000-0005-0000-0000-0000E03B0000}"/>
    <cellStyle name="40% - Accent1 4 2 4 5" xfId="16063" xr:uid="{00000000-0005-0000-0000-0000E13B0000}"/>
    <cellStyle name="40% - Accent1 4 2 5" xfId="20578" xr:uid="{00000000-0005-0000-0000-0000E23B0000}"/>
    <cellStyle name="40% - Accent1 4 2 5 2" xfId="30622" xr:uid="{00000000-0005-0000-0000-0000E33B0000}"/>
    <cellStyle name="40% - Accent1 4 2 5 2 2" xfId="16060" xr:uid="{00000000-0005-0000-0000-0000E43B0000}"/>
    <cellStyle name="40% - Accent1 4 2 5 2 2 2" xfId="16058" xr:uid="{00000000-0005-0000-0000-0000E53B0000}"/>
    <cellStyle name="40% - Accent1 4 2 5 2 3" xfId="16056" xr:uid="{00000000-0005-0000-0000-0000E63B0000}"/>
    <cellStyle name="40% - Accent1 4 2 5 3" xfId="16054" xr:uid="{00000000-0005-0000-0000-0000E73B0000}"/>
    <cellStyle name="40% - Accent1 4 2 5 3 2" xfId="18309" xr:uid="{00000000-0005-0000-0000-0000E83B0000}"/>
    <cellStyle name="40% - Accent1 4 2 5 4" xfId="20683" xr:uid="{00000000-0005-0000-0000-0000E93B0000}"/>
    <cellStyle name="40% - Accent1 4 2 6" xfId="16052" xr:uid="{00000000-0005-0000-0000-0000EA3B0000}"/>
    <cellStyle name="40% - Accent1 4 2 6 2" xfId="20676" xr:uid="{00000000-0005-0000-0000-0000EB3B0000}"/>
    <cellStyle name="40% - Accent1 4 2 6 2 2" xfId="22052" xr:uid="{00000000-0005-0000-0000-0000EC3B0000}"/>
    <cellStyle name="40% - Accent1 4 2 6 3" xfId="20669" xr:uid="{00000000-0005-0000-0000-0000ED3B0000}"/>
    <cellStyle name="40% - Accent1 4 2 7" xfId="34077" xr:uid="{00000000-0005-0000-0000-0000EE3B0000}"/>
    <cellStyle name="40% - Accent1 4 2 7 2" xfId="20659" xr:uid="{00000000-0005-0000-0000-0000EF3B0000}"/>
    <cellStyle name="40% - Accent1 4 2 8" xfId="24407" xr:uid="{00000000-0005-0000-0000-0000F03B0000}"/>
    <cellStyle name="40% - Accent1 4 2 9" xfId="34563" xr:uid="{00000000-0005-0000-0000-0000F13B0000}"/>
    <cellStyle name="40% - Accent1 4 3" xfId="16051" xr:uid="{00000000-0005-0000-0000-0000F23B0000}"/>
    <cellStyle name="40% - Accent1 4 3 2" xfId="16050" xr:uid="{00000000-0005-0000-0000-0000F33B0000}"/>
    <cellStyle name="40% - Accent1 4 3 2 2" xfId="16049" xr:uid="{00000000-0005-0000-0000-0000F43B0000}"/>
    <cellStyle name="40% - Accent1 4 3 2 2 2" xfId="16048" xr:uid="{00000000-0005-0000-0000-0000F53B0000}"/>
    <cellStyle name="40% - Accent1 4 3 2 2 2 2" xfId="16046" xr:uid="{00000000-0005-0000-0000-0000F63B0000}"/>
    <cellStyle name="40% - Accent1 4 3 2 2 2 2 2" xfId="29078" xr:uid="{00000000-0005-0000-0000-0000F73B0000}"/>
    <cellStyle name="40% - Accent1 4 3 2 2 2 2 2 2" xfId="25327" xr:uid="{00000000-0005-0000-0000-0000F83B0000}"/>
    <cellStyle name="40% - Accent1 4 3 2 2 2 2 3" xfId="29068" xr:uid="{00000000-0005-0000-0000-0000F93B0000}"/>
    <cellStyle name="40% - Accent1 4 3 2 2 2 3" xfId="19239" xr:uid="{00000000-0005-0000-0000-0000FA3B0000}"/>
    <cellStyle name="40% - Accent1 4 3 2 2 2 3 2" xfId="29055" xr:uid="{00000000-0005-0000-0000-0000FB3B0000}"/>
    <cellStyle name="40% - Accent1 4 3 2 2 2 4" xfId="23117" xr:uid="{00000000-0005-0000-0000-0000FC3B0000}"/>
    <cellStyle name="40% - Accent1 4 3 2 2 3" xfId="16044" xr:uid="{00000000-0005-0000-0000-0000FD3B0000}"/>
    <cellStyle name="40% - Accent1 4 3 2 2 3 2" xfId="16041" xr:uid="{00000000-0005-0000-0000-0000FE3B0000}"/>
    <cellStyle name="40% - Accent1 4 3 2 2 3 2 2" xfId="28946" xr:uid="{00000000-0005-0000-0000-0000FF3B0000}"/>
    <cellStyle name="40% - Accent1 4 3 2 2 3 3" xfId="23773" xr:uid="{00000000-0005-0000-0000-0000003C0000}"/>
    <cellStyle name="40% - Accent1 4 3 2 2 4" xfId="16039" xr:uid="{00000000-0005-0000-0000-0000013C0000}"/>
    <cellStyle name="40% - Accent1 4 3 2 2 4 2" xfId="16035" xr:uid="{00000000-0005-0000-0000-0000023C0000}"/>
    <cellStyle name="40% - Accent1 4 3 2 2 5" xfId="26379" xr:uid="{00000000-0005-0000-0000-0000033C0000}"/>
    <cellStyle name="40% - Accent1 4 3 2 3" xfId="16034" xr:uid="{00000000-0005-0000-0000-0000043C0000}"/>
    <cellStyle name="40% - Accent1 4 3 2 3 2" xfId="16033" xr:uid="{00000000-0005-0000-0000-0000053C0000}"/>
    <cellStyle name="40% - Accent1 4 3 2 3 2 2" xfId="5399" xr:uid="{00000000-0005-0000-0000-0000063C0000}"/>
    <cellStyle name="40% - Accent1 4 3 2 3 2 2 2" xfId="28721" xr:uid="{00000000-0005-0000-0000-0000073C0000}"/>
    <cellStyle name="40% - Accent1 4 3 2 3 2 3" xfId="7991" xr:uid="{00000000-0005-0000-0000-0000083C0000}"/>
    <cellStyle name="40% - Accent1 4 3 2 3 3" xfId="31937" xr:uid="{00000000-0005-0000-0000-0000093C0000}"/>
    <cellStyle name="40% - Accent1 4 3 2 3 3 2" xfId="16030" xr:uid="{00000000-0005-0000-0000-00000A3C0000}"/>
    <cellStyle name="40% - Accent1 4 3 2 3 4" xfId="16029" xr:uid="{00000000-0005-0000-0000-00000B3C0000}"/>
    <cellStyle name="40% - Accent1 4 3 2 4" xfId="16028" xr:uid="{00000000-0005-0000-0000-00000C3C0000}"/>
    <cellStyle name="40% - Accent1 4 3 2 4 2" xfId="16026" xr:uid="{00000000-0005-0000-0000-00000D3C0000}"/>
    <cellStyle name="40% - Accent1 4 3 2 4 2 2" xfId="26336" xr:uid="{00000000-0005-0000-0000-00000E3C0000}"/>
    <cellStyle name="40% - Accent1 4 3 2 4 3" xfId="16024" xr:uid="{00000000-0005-0000-0000-00000F3C0000}"/>
    <cellStyle name="40% - Accent1 4 3 2 5" xfId="16023" xr:uid="{00000000-0005-0000-0000-0000103C0000}"/>
    <cellStyle name="40% - Accent1 4 3 2 5 2" xfId="16022" xr:uid="{00000000-0005-0000-0000-0000113C0000}"/>
    <cellStyle name="40% - Accent1 4 3 2 6" xfId="22557" xr:uid="{00000000-0005-0000-0000-0000123C0000}"/>
    <cellStyle name="40% - Accent1 4 3 3" xfId="16021" xr:uid="{00000000-0005-0000-0000-0000133C0000}"/>
    <cellStyle name="40% - Accent1 4 3 3 2" xfId="16020" xr:uid="{00000000-0005-0000-0000-0000143C0000}"/>
    <cellStyle name="40% - Accent1 4 3 3 2 2" xfId="16016" xr:uid="{00000000-0005-0000-0000-0000153C0000}"/>
    <cellStyle name="40% - Accent1 4 3 3 2 2 2" xfId="16012" xr:uid="{00000000-0005-0000-0000-0000163C0000}"/>
    <cellStyle name="40% - Accent1 4 3 3 2 2 2 2" xfId="27767" xr:uid="{00000000-0005-0000-0000-0000173C0000}"/>
    <cellStyle name="40% - Accent1 4 3 3 2 2 3" xfId="16010" xr:uid="{00000000-0005-0000-0000-0000183C0000}"/>
    <cellStyle name="40% - Accent1 4 3 3 2 3" xfId="16006" xr:uid="{00000000-0005-0000-0000-0000193C0000}"/>
    <cellStyle name="40% - Accent1 4 3 3 2 3 2" xfId="20632" xr:uid="{00000000-0005-0000-0000-00001A3C0000}"/>
    <cellStyle name="40% - Accent1 4 3 3 2 4" xfId="16004" xr:uid="{00000000-0005-0000-0000-00001B3C0000}"/>
    <cellStyle name="40% - Accent1 4 3 3 3" xfId="16002" xr:uid="{00000000-0005-0000-0000-00001C3C0000}"/>
    <cellStyle name="40% - Accent1 4 3 3 3 2" xfId="18236" xr:uid="{00000000-0005-0000-0000-00001D3C0000}"/>
    <cellStyle name="40% - Accent1 4 3 3 3 2 2" xfId="18231" xr:uid="{00000000-0005-0000-0000-00001E3C0000}"/>
    <cellStyle name="40% - Accent1 4 3 3 3 3" xfId="18226" xr:uid="{00000000-0005-0000-0000-00001F3C0000}"/>
    <cellStyle name="40% - Accent1 4 3 3 4" xfId="15998" xr:uid="{00000000-0005-0000-0000-0000203C0000}"/>
    <cellStyle name="40% - Accent1 4 3 3 4 2" xfId="20623" xr:uid="{00000000-0005-0000-0000-0000213C0000}"/>
    <cellStyle name="40% - Accent1 4 3 3 5" xfId="15996" xr:uid="{00000000-0005-0000-0000-0000223C0000}"/>
    <cellStyle name="40% - Accent1 4 3 4" xfId="15994" xr:uid="{00000000-0005-0000-0000-0000233C0000}"/>
    <cellStyle name="40% - Accent1 4 3 4 2" xfId="30504" xr:uid="{00000000-0005-0000-0000-0000243C0000}"/>
    <cellStyle name="40% - Accent1 4 3 4 2 2" xfId="26101" xr:uid="{00000000-0005-0000-0000-0000253C0000}"/>
    <cellStyle name="40% - Accent1 4 3 4 2 2 2" xfId="15991" xr:uid="{00000000-0005-0000-0000-0000263C0000}"/>
    <cellStyle name="40% - Accent1 4 3 4 2 3" xfId="7876" xr:uid="{00000000-0005-0000-0000-0000273C0000}"/>
    <cellStyle name="40% - Accent1 4 3 4 3" xfId="15989" xr:uid="{00000000-0005-0000-0000-0000283C0000}"/>
    <cellStyle name="40% - Accent1 4 3 4 3 2" xfId="18188" xr:uid="{00000000-0005-0000-0000-0000293C0000}"/>
    <cellStyle name="40% - Accent1 4 3 4 4" xfId="15987" xr:uid="{00000000-0005-0000-0000-00002A3C0000}"/>
    <cellStyle name="40% - Accent1 4 3 5" xfId="25324" xr:uid="{00000000-0005-0000-0000-00002B3C0000}"/>
    <cellStyle name="40% - Accent1 4 3 5 2" xfId="15985" xr:uid="{00000000-0005-0000-0000-00002C3C0000}"/>
    <cellStyle name="40% - Accent1 4 3 5 2 2" xfId="15983" xr:uid="{00000000-0005-0000-0000-00002D3C0000}"/>
    <cellStyle name="40% - Accent1 4 3 5 3" xfId="15981" xr:uid="{00000000-0005-0000-0000-00002E3C0000}"/>
    <cellStyle name="40% - Accent1 4 3 6" xfId="30560" xr:uid="{00000000-0005-0000-0000-00002F3C0000}"/>
    <cellStyle name="40% - Accent1 4 3 6 2" xfId="20608" xr:uid="{00000000-0005-0000-0000-0000303C0000}"/>
    <cellStyle name="40% - Accent1 4 3 7" xfId="19032" xr:uid="{00000000-0005-0000-0000-0000313C0000}"/>
    <cellStyle name="40% - Accent1 4 3 8" xfId="34784" xr:uid="{00000000-0005-0000-0000-0000323C0000}"/>
    <cellStyle name="40% - Accent1 4 4" xfId="6727" xr:uid="{00000000-0005-0000-0000-0000333C0000}"/>
    <cellStyle name="40% - Accent1 4 4 2" xfId="15979" xr:uid="{00000000-0005-0000-0000-0000343C0000}"/>
    <cellStyle name="40% - Accent1 4 4 2 2" xfId="11579" xr:uid="{00000000-0005-0000-0000-0000353C0000}"/>
    <cellStyle name="40% - Accent1 4 4 2 2 2" xfId="15976" xr:uid="{00000000-0005-0000-0000-0000363C0000}"/>
    <cellStyle name="40% - Accent1 4 4 2 2 2 2" xfId="15974" xr:uid="{00000000-0005-0000-0000-0000373C0000}"/>
    <cellStyle name="40% - Accent1 4 4 2 2 2 2 2" xfId="30130" xr:uid="{00000000-0005-0000-0000-0000383C0000}"/>
    <cellStyle name="40% - Accent1 4 4 2 2 2 3" xfId="15973" xr:uid="{00000000-0005-0000-0000-0000393C0000}"/>
    <cellStyle name="40% - Accent1 4 4 2 2 3" xfId="8709" xr:uid="{00000000-0005-0000-0000-00003A3C0000}"/>
    <cellStyle name="40% - Accent1 4 4 2 2 3 2" xfId="15971" xr:uid="{00000000-0005-0000-0000-00003B3C0000}"/>
    <cellStyle name="40% - Accent1 4 4 2 2 4" xfId="34389" xr:uid="{00000000-0005-0000-0000-00003C3C0000}"/>
    <cellStyle name="40% - Accent1 4 4 2 3" xfId="15970" xr:uid="{00000000-0005-0000-0000-00003D3C0000}"/>
    <cellStyle name="40% - Accent1 4 4 2 3 2" xfId="15968" xr:uid="{00000000-0005-0000-0000-00003E3C0000}"/>
    <cellStyle name="40% - Accent1 4 4 2 3 2 2" xfId="17337" xr:uid="{00000000-0005-0000-0000-00003F3C0000}"/>
    <cellStyle name="40% - Accent1 4 4 2 3 3" xfId="15965" xr:uid="{00000000-0005-0000-0000-0000403C0000}"/>
    <cellStyle name="40% - Accent1 4 4 2 4" xfId="15964" xr:uid="{00000000-0005-0000-0000-0000413C0000}"/>
    <cellStyle name="40% - Accent1 4 4 2 4 2" xfId="15961" xr:uid="{00000000-0005-0000-0000-0000423C0000}"/>
    <cellStyle name="40% - Accent1 4 4 2 5" xfId="15957" xr:uid="{00000000-0005-0000-0000-0000433C0000}"/>
    <cellStyle name="40% - Accent1 4 4 3" xfId="15954" xr:uid="{00000000-0005-0000-0000-0000443C0000}"/>
    <cellStyle name="40% - Accent1 4 4 3 2" xfId="15953" xr:uid="{00000000-0005-0000-0000-0000453C0000}"/>
    <cellStyle name="40% - Accent1 4 4 3 2 2" xfId="15948" xr:uid="{00000000-0005-0000-0000-0000463C0000}"/>
    <cellStyle name="40% - Accent1 4 4 3 2 2 2" xfId="22786" xr:uid="{00000000-0005-0000-0000-0000473C0000}"/>
    <cellStyle name="40% - Accent1 4 4 3 2 3" xfId="15946" xr:uid="{00000000-0005-0000-0000-0000483C0000}"/>
    <cellStyle name="40% - Accent1 4 4 3 3" xfId="15944" xr:uid="{00000000-0005-0000-0000-0000493C0000}"/>
    <cellStyle name="40% - Accent1 4 4 3 3 2" xfId="22779" xr:uid="{00000000-0005-0000-0000-00004A3C0000}"/>
    <cellStyle name="40% - Accent1 4 4 3 4" xfId="15942" xr:uid="{00000000-0005-0000-0000-00004B3C0000}"/>
    <cellStyle name="40% - Accent1 4 4 4" xfId="15938" xr:uid="{00000000-0005-0000-0000-00004C3C0000}"/>
    <cellStyle name="40% - Accent1 4 4 4 2" xfId="15935" xr:uid="{00000000-0005-0000-0000-00004D3C0000}"/>
    <cellStyle name="40% - Accent1 4 4 4 2 2" xfId="15933" xr:uid="{00000000-0005-0000-0000-00004E3C0000}"/>
    <cellStyle name="40% - Accent1 4 4 4 3" xfId="15929" xr:uid="{00000000-0005-0000-0000-00004F3C0000}"/>
    <cellStyle name="40% - Accent1 4 4 5" xfId="15927" xr:uid="{00000000-0005-0000-0000-0000503C0000}"/>
    <cellStyle name="40% - Accent1 4 4 5 2" xfId="15925" xr:uid="{00000000-0005-0000-0000-0000513C0000}"/>
    <cellStyle name="40% - Accent1 4 4 6" xfId="30541" xr:uid="{00000000-0005-0000-0000-0000523C0000}"/>
    <cellStyle name="40% - Accent1 4 4 7" xfId="34980" xr:uid="{00000000-0005-0000-0000-0000533C0000}"/>
    <cellStyle name="40% - Accent1 4 5" xfId="15922" xr:uid="{00000000-0005-0000-0000-0000543C0000}"/>
    <cellStyle name="40% - Accent1 4 5 2" xfId="15921" xr:uid="{00000000-0005-0000-0000-0000553C0000}"/>
    <cellStyle name="40% - Accent1 4 5 2 2" xfId="15920" xr:uid="{00000000-0005-0000-0000-0000563C0000}"/>
    <cellStyle name="40% - Accent1 4 5 2 2 2" xfId="15915" xr:uid="{00000000-0005-0000-0000-0000573C0000}"/>
    <cellStyle name="40% - Accent1 4 5 2 2 2 2" xfId="15914" xr:uid="{00000000-0005-0000-0000-0000583C0000}"/>
    <cellStyle name="40% - Accent1 4 5 2 2 3" xfId="15913" xr:uid="{00000000-0005-0000-0000-0000593C0000}"/>
    <cellStyle name="40% - Accent1 4 5 2 3" xfId="15911" xr:uid="{00000000-0005-0000-0000-00005A3C0000}"/>
    <cellStyle name="40% - Accent1 4 5 2 3 2" xfId="15907" xr:uid="{00000000-0005-0000-0000-00005B3C0000}"/>
    <cellStyle name="40% - Accent1 4 5 2 4" xfId="17584" xr:uid="{00000000-0005-0000-0000-00005C3C0000}"/>
    <cellStyle name="40% - Accent1 4 5 3" xfId="15906" xr:uid="{00000000-0005-0000-0000-00005D3C0000}"/>
    <cellStyle name="40% - Accent1 4 5 3 2" xfId="15905" xr:uid="{00000000-0005-0000-0000-00005E3C0000}"/>
    <cellStyle name="40% - Accent1 4 5 3 2 2" xfId="16784" xr:uid="{00000000-0005-0000-0000-00005F3C0000}"/>
    <cellStyle name="40% - Accent1 4 5 3 3" xfId="15901" xr:uid="{00000000-0005-0000-0000-0000603C0000}"/>
    <cellStyle name="40% - Accent1 4 5 4" xfId="15897" xr:uid="{00000000-0005-0000-0000-0000613C0000}"/>
    <cellStyle name="40% - Accent1 4 5 4 2" xfId="15896" xr:uid="{00000000-0005-0000-0000-0000623C0000}"/>
    <cellStyle name="40% - Accent1 4 5 5" xfId="15894" xr:uid="{00000000-0005-0000-0000-0000633C0000}"/>
    <cellStyle name="40% - Accent1 4 5 6" xfId="35185" xr:uid="{00000000-0005-0000-0000-0000643C0000}"/>
    <cellStyle name="40% - Accent1 4 6" xfId="15892" xr:uid="{00000000-0005-0000-0000-0000653C0000}"/>
    <cellStyle name="40% - Accent1 4 6 2" xfId="10919" xr:uid="{00000000-0005-0000-0000-0000663C0000}"/>
    <cellStyle name="40% - Accent1 4 6 2 2" xfId="15891" xr:uid="{00000000-0005-0000-0000-0000673C0000}"/>
    <cellStyle name="40% - Accent1 4 6 2 2 2" xfId="8947" xr:uid="{00000000-0005-0000-0000-0000683C0000}"/>
    <cellStyle name="40% - Accent1 4 6 2 3" xfId="17455" xr:uid="{00000000-0005-0000-0000-0000693C0000}"/>
    <cellStyle name="40% - Accent1 4 6 3" xfId="33018" xr:uid="{00000000-0005-0000-0000-00006A3C0000}"/>
    <cellStyle name="40% - Accent1 4 6 3 2" xfId="15888" xr:uid="{00000000-0005-0000-0000-00006B3C0000}"/>
    <cellStyle name="40% - Accent1 4 6 4" xfId="15886" xr:uid="{00000000-0005-0000-0000-00006C3C0000}"/>
    <cellStyle name="40% - Accent1 4 6 5" xfId="35414" xr:uid="{00000000-0005-0000-0000-00006D3C0000}"/>
    <cellStyle name="40% - Accent1 4 7" xfId="15884" xr:uid="{00000000-0005-0000-0000-00006E3C0000}"/>
    <cellStyle name="40% - Accent1 4 7 2" xfId="32693" xr:uid="{00000000-0005-0000-0000-00006F3C0000}"/>
    <cellStyle name="40% - Accent1 4 7 2 2" xfId="33314" xr:uid="{00000000-0005-0000-0000-0000703C0000}"/>
    <cellStyle name="40% - Accent1 4 7 3" xfId="29288" xr:uid="{00000000-0005-0000-0000-0000713C0000}"/>
    <cellStyle name="40% - Accent1 4 7 4" xfId="36286" xr:uid="{00000000-0005-0000-0000-0000723C0000}"/>
    <cellStyle name="40% - Accent1 4 8" xfId="32413" xr:uid="{00000000-0005-0000-0000-0000733C0000}"/>
    <cellStyle name="40% - Accent1 4 8 2" xfId="32100" xr:uid="{00000000-0005-0000-0000-0000743C0000}"/>
    <cellStyle name="40% - Accent1 4 8 3" xfId="36572" xr:uid="{00000000-0005-0000-0000-0000753C0000}"/>
    <cellStyle name="40% - Accent1 4 9" xfId="32090" xr:uid="{00000000-0005-0000-0000-0000763C0000}"/>
    <cellStyle name="40% - Accent1 4 9 2" xfId="37457" xr:uid="{00000000-0005-0000-0000-0000773C0000}"/>
    <cellStyle name="40% - Accent1 40" xfId="36092" xr:uid="{00000000-0005-0000-0000-0000783C0000}"/>
    <cellStyle name="40% - Accent1 40 2" xfId="37261" xr:uid="{00000000-0005-0000-0000-0000793C0000}"/>
    <cellStyle name="40% - Accent1 40 3" xfId="38159" xr:uid="{00000000-0005-0000-0000-00007A3C0000}"/>
    <cellStyle name="40% - Accent1 41" xfId="36112" xr:uid="{00000000-0005-0000-0000-00007B3C0000}"/>
    <cellStyle name="40% - Accent1 41 2" xfId="37281" xr:uid="{00000000-0005-0000-0000-00007C3C0000}"/>
    <cellStyle name="40% - Accent1 41 3" xfId="38179" xr:uid="{00000000-0005-0000-0000-00007D3C0000}"/>
    <cellStyle name="40% - Accent1 42" xfId="36132" xr:uid="{00000000-0005-0000-0000-00007E3C0000}"/>
    <cellStyle name="40% - Accent1 42 2" xfId="37301" xr:uid="{00000000-0005-0000-0000-00007F3C0000}"/>
    <cellStyle name="40% - Accent1 42 3" xfId="38199" xr:uid="{00000000-0005-0000-0000-0000803C0000}"/>
    <cellStyle name="40% - Accent1 43" xfId="36152" xr:uid="{00000000-0005-0000-0000-0000813C0000}"/>
    <cellStyle name="40% - Accent1 43 2" xfId="37321" xr:uid="{00000000-0005-0000-0000-0000823C0000}"/>
    <cellStyle name="40% - Accent1 43 3" xfId="38219" xr:uid="{00000000-0005-0000-0000-0000833C0000}"/>
    <cellStyle name="40% - Accent1 44" xfId="36172" xr:uid="{00000000-0005-0000-0000-0000843C0000}"/>
    <cellStyle name="40% - Accent1 44 2" xfId="37341" xr:uid="{00000000-0005-0000-0000-0000853C0000}"/>
    <cellStyle name="40% - Accent1 44 3" xfId="38239" xr:uid="{00000000-0005-0000-0000-0000863C0000}"/>
    <cellStyle name="40% - Accent1 45" xfId="36192" xr:uid="{00000000-0005-0000-0000-0000873C0000}"/>
    <cellStyle name="40% - Accent1 45 2" xfId="37361" xr:uid="{00000000-0005-0000-0000-0000883C0000}"/>
    <cellStyle name="40% - Accent1 45 3" xfId="38259" xr:uid="{00000000-0005-0000-0000-0000893C0000}"/>
    <cellStyle name="40% - Accent1 46" xfId="36212" xr:uid="{00000000-0005-0000-0000-00008A3C0000}"/>
    <cellStyle name="40% - Accent1 46 2" xfId="37379" xr:uid="{00000000-0005-0000-0000-00008B3C0000}"/>
    <cellStyle name="40% - Accent1 46 3" xfId="38279" xr:uid="{00000000-0005-0000-0000-00008C3C0000}"/>
    <cellStyle name="40% - Accent1 47" xfId="36513" xr:uid="{00000000-0005-0000-0000-00008D3C0000}"/>
    <cellStyle name="40% - Accent1 48" xfId="37398" xr:uid="{00000000-0005-0000-0000-00008E3C0000}"/>
    <cellStyle name="40% - Accent1 5" xfId="260" xr:uid="{00000000-0005-0000-0000-00008F3C0000}"/>
    <cellStyle name="40% - Accent1 5 10" xfId="28906" xr:uid="{00000000-0005-0000-0000-0000903C0000}"/>
    <cellStyle name="40% - Accent1 5 2" xfId="15883" xr:uid="{00000000-0005-0000-0000-0000913C0000}"/>
    <cellStyle name="40% - Accent1 5 2 2" xfId="15881" xr:uid="{00000000-0005-0000-0000-0000923C0000}"/>
    <cellStyle name="40% - Accent1 5 2 2 2" xfId="29573" xr:uid="{00000000-0005-0000-0000-0000933C0000}"/>
    <cellStyle name="40% - Accent1 5 2 2 2 2" xfId="29571" xr:uid="{00000000-0005-0000-0000-0000943C0000}"/>
    <cellStyle name="40% - Accent1 5 2 2 2 2 2" xfId="15879" xr:uid="{00000000-0005-0000-0000-0000953C0000}"/>
    <cellStyle name="40% - Accent1 5 2 2 2 2 2 2" xfId="14826" xr:uid="{00000000-0005-0000-0000-0000963C0000}"/>
    <cellStyle name="40% - Accent1 5 2 2 2 2 2 2 2" xfId="30236" xr:uid="{00000000-0005-0000-0000-0000973C0000}"/>
    <cellStyle name="40% - Accent1 5 2 2 2 2 2 3" xfId="15877" xr:uid="{00000000-0005-0000-0000-0000983C0000}"/>
    <cellStyle name="40% - Accent1 5 2 2 2 2 3" xfId="18765" xr:uid="{00000000-0005-0000-0000-0000993C0000}"/>
    <cellStyle name="40% - Accent1 5 2 2 2 2 3 2" xfId="15874" xr:uid="{00000000-0005-0000-0000-00009A3C0000}"/>
    <cellStyle name="40% - Accent1 5 2 2 2 2 4" xfId="15873" xr:uid="{00000000-0005-0000-0000-00009B3C0000}"/>
    <cellStyle name="40% - Accent1 5 2 2 2 3" xfId="32268" xr:uid="{00000000-0005-0000-0000-00009C3C0000}"/>
    <cellStyle name="40% - Accent1 5 2 2 2 3 2" xfId="32261" xr:uid="{00000000-0005-0000-0000-00009D3C0000}"/>
    <cellStyle name="40% - Accent1 5 2 2 2 3 2 2" xfId="15870" xr:uid="{00000000-0005-0000-0000-00009E3C0000}"/>
    <cellStyle name="40% - Accent1 5 2 2 2 3 3" xfId="28170" xr:uid="{00000000-0005-0000-0000-00009F3C0000}"/>
    <cellStyle name="40% - Accent1 5 2 2 2 4" xfId="33699" xr:uid="{00000000-0005-0000-0000-0000A03C0000}"/>
    <cellStyle name="40% - Accent1 5 2 2 2 4 2" xfId="28149" xr:uid="{00000000-0005-0000-0000-0000A13C0000}"/>
    <cellStyle name="40% - Accent1 5 2 2 2 5" xfId="28128" xr:uid="{00000000-0005-0000-0000-0000A23C0000}"/>
    <cellStyle name="40% - Accent1 5 2 2 3" xfId="31111" xr:uid="{00000000-0005-0000-0000-0000A33C0000}"/>
    <cellStyle name="40% - Accent1 5 2 2 3 2" xfId="10326" xr:uid="{00000000-0005-0000-0000-0000A43C0000}"/>
    <cellStyle name="40% - Accent1 5 2 2 3 2 2" xfId="10324" xr:uid="{00000000-0005-0000-0000-0000A53C0000}"/>
    <cellStyle name="40% - Accent1 5 2 2 3 2 2 2" xfId="33937" xr:uid="{00000000-0005-0000-0000-0000A63C0000}"/>
    <cellStyle name="40% - Accent1 5 2 2 3 2 3" xfId="15869" xr:uid="{00000000-0005-0000-0000-0000A73C0000}"/>
    <cellStyle name="40% - Accent1 5 2 2 3 3" xfId="10322" xr:uid="{00000000-0005-0000-0000-0000A83C0000}"/>
    <cellStyle name="40% - Accent1 5 2 2 3 3 2" xfId="31276" xr:uid="{00000000-0005-0000-0000-0000A93C0000}"/>
    <cellStyle name="40% - Accent1 5 2 2 3 4" xfId="28114" xr:uid="{00000000-0005-0000-0000-0000AA3C0000}"/>
    <cellStyle name="40% - Accent1 5 2 2 4" xfId="15868" xr:uid="{00000000-0005-0000-0000-0000AB3C0000}"/>
    <cellStyle name="40% - Accent1 5 2 2 4 2" xfId="10311" xr:uid="{00000000-0005-0000-0000-0000AC3C0000}"/>
    <cellStyle name="40% - Accent1 5 2 2 4 2 2" xfId="24828" xr:uid="{00000000-0005-0000-0000-0000AD3C0000}"/>
    <cellStyle name="40% - Accent1 5 2 2 4 3" xfId="17950" xr:uid="{00000000-0005-0000-0000-0000AE3C0000}"/>
    <cellStyle name="40% - Accent1 5 2 2 5" xfId="15867" xr:uid="{00000000-0005-0000-0000-0000AF3C0000}"/>
    <cellStyle name="40% - Accent1 5 2 2 5 2" xfId="15866" xr:uid="{00000000-0005-0000-0000-0000B03C0000}"/>
    <cellStyle name="40% - Accent1 5 2 2 6" xfId="22425" xr:uid="{00000000-0005-0000-0000-0000B13C0000}"/>
    <cellStyle name="40% - Accent1 5 2 3" xfId="15865" xr:uid="{00000000-0005-0000-0000-0000B23C0000}"/>
    <cellStyle name="40% - Accent1 5 2 3 2" xfId="31101" xr:uid="{00000000-0005-0000-0000-0000B33C0000}"/>
    <cellStyle name="40% - Accent1 5 2 3 2 2" xfId="15863" xr:uid="{00000000-0005-0000-0000-0000B43C0000}"/>
    <cellStyle name="40% - Accent1 5 2 3 2 2 2" xfId="28255" xr:uid="{00000000-0005-0000-0000-0000B53C0000}"/>
    <cellStyle name="40% - Accent1 5 2 3 2 2 2 2" xfId="30352" xr:uid="{00000000-0005-0000-0000-0000B63C0000}"/>
    <cellStyle name="40% - Accent1 5 2 3 2 2 3" xfId="20447" xr:uid="{00000000-0005-0000-0000-0000B73C0000}"/>
    <cellStyle name="40% - Accent1 5 2 3 2 3" xfId="32128" xr:uid="{00000000-0005-0000-0000-0000B83C0000}"/>
    <cellStyle name="40% - Accent1 5 2 3 2 3 2" xfId="20439" xr:uid="{00000000-0005-0000-0000-0000B93C0000}"/>
    <cellStyle name="40% - Accent1 5 2 3 2 4" xfId="20431" xr:uid="{00000000-0005-0000-0000-0000BA3C0000}"/>
    <cellStyle name="40% - Accent1 5 2 3 3" xfId="15860" xr:uid="{00000000-0005-0000-0000-0000BB3C0000}"/>
    <cellStyle name="40% - Accent1 5 2 3 3 2" xfId="10302" xr:uid="{00000000-0005-0000-0000-0000BC3C0000}"/>
    <cellStyle name="40% - Accent1 5 2 3 3 2 2" xfId="20748" xr:uid="{00000000-0005-0000-0000-0000BD3C0000}"/>
    <cellStyle name="40% - Accent1 5 2 3 3 3" xfId="20429" xr:uid="{00000000-0005-0000-0000-0000BE3C0000}"/>
    <cellStyle name="40% - Accent1 5 2 3 4" xfId="20427" xr:uid="{00000000-0005-0000-0000-0000BF3C0000}"/>
    <cellStyle name="40% - Accent1 5 2 3 4 2" xfId="15858" xr:uid="{00000000-0005-0000-0000-0000C03C0000}"/>
    <cellStyle name="40% - Accent1 5 2 3 5" xfId="20422" xr:uid="{00000000-0005-0000-0000-0000C13C0000}"/>
    <cellStyle name="40% - Accent1 5 2 4" xfId="15856" xr:uid="{00000000-0005-0000-0000-0000C23C0000}"/>
    <cellStyle name="40% - Accent1 5 2 4 2" xfId="24795" xr:uid="{00000000-0005-0000-0000-0000C33C0000}"/>
    <cellStyle name="40% - Accent1 5 2 4 2 2" xfId="15854" xr:uid="{00000000-0005-0000-0000-0000C43C0000}"/>
    <cellStyle name="40% - Accent1 5 2 4 2 2 2" xfId="23738" xr:uid="{00000000-0005-0000-0000-0000C53C0000}"/>
    <cellStyle name="40% - Accent1 5 2 4 2 3" xfId="33346" xr:uid="{00000000-0005-0000-0000-0000C63C0000}"/>
    <cellStyle name="40% - Accent1 5 2 4 3" xfId="15850" xr:uid="{00000000-0005-0000-0000-0000C73C0000}"/>
    <cellStyle name="40% - Accent1 5 2 4 3 2" xfId="15847" xr:uid="{00000000-0005-0000-0000-0000C83C0000}"/>
    <cellStyle name="40% - Accent1 5 2 4 4" xfId="25913" xr:uid="{00000000-0005-0000-0000-0000C93C0000}"/>
    <cellStyle name="40% - Accent1 5 2 5" xfId="15845" xr:uid="{00000000-0005-0000-0000-0000CA3C0000}"/>
    <cellStyle name="40% - Accent1 5 2 5 2" xfId="15844" xr:uid="{00000000-0005-0000-0000-0000CB3C0000}"/>
    <cellStyle name="40% - Accent1 5 2 5 2 2" xfId="15841" xr:uid="{00000000-0005-0000-0000-0000CC3C0000}"/>
    <cellStyle name="40% - Accent1 5 2 5 3" xfId="15839" xr:uid="{00000000-0005-0000-0000-0000CD3C0000}"/>
    <cellStyle name="40% - Accent1 5 2 6" xfId="15837" xr:uid="{00000000-0005-0000-0000-0000CE3C0000}"/>
    <cellStyle name="40% - Accent1 5 2 6 2" xfId="26725" xr:uid="{00000000-0005-0000-0000-0000CF3C0000}"/>
    <cellStyle name="40% - Accent1 5 2 7" xfId="19028" xr:uid="{00000000-0005-0000-0000-0000D03C0000}"/>
    <cellStyle name="40% - Accent1 5 2 8" xfId="34797" xr:uid="{00000000-0005-0000-0000-0000D13C0000}"/>
    <cellStyle name="40% - Accent1 5 3" xfId="26271" xr:uid="{00000000-0005-0000-0000-0000D23C0000}"/>
    <cellStyle name="40% - Accent1 5 3 2" xfId="24488" xr:uid="{00000000-0005-0000-0000-0000D33C0000}"/>
    <cellStyle name="40% - Accent1 5 3 2 2" xfId="31082" xr:uid="{00000000-0005-0000-0000-0000D43C0000}"/>
    <cellStyle name="40% - Accent1 5 3 2 2 2" xfId="15836" xr:uid="{00000000-0005-0000-0000-0000D53C0000}"/>
    <cellStyle name="40% - Accent1 5 3 2 2 2 2" xfId="15833" xr:uid="{00000000-0005-0000-0000-0000D63C0000}"/>
    <cellStyle name="40% - Accent1 5 3 2 2 2 2 2" xfId="15832" xr:uid="{00000000-0005-0000-0000-0000D73C0000}"/>
    <cellStyle name="40% - Accent1 5 3 2 2 2 3" xfId="15829" xr:uid="{00000000-0005-0000-0000-0000D83C0000}"/>
    <cellStyle name="40% - Accent1 5 3 2 2 3" xfId="33584" xr:uid="{00000000-0005-0000-0000-0000D93C0000}"/>
    <cellStyle name="40% - Accent1 5 3 2 2 3 2" xfId="25496" xr:uid="{00000000-0005-0000-0000-0000DA3C0000}"/>
    <cellStyle name="40% - Accent1 5 3 2 2 4" xfId="32817" xr:uid="{00000000-0005-0000-0000-0000DB3C0000}"/>
    <cellStyle name="40% - Accent1 5 3 2 3" xfId="15828" xr:uid="{00000000-0005-0000-0000-0000DC3C0000}"/>
    <cellStyle name="40% - Accent1 5 3 2 3 2" xfId="10284" xr:uid="{00000000-0005-0000-0000-0000DD3C0000}"/>
    <cellStyle name="40% - Accent1 5 3 2 3 2 2" xfId="15826" xr:uid="{00000000-0005-0000-0000-0000DE3C0000}"/>
    <cellStyle name="40% - Accent1 5 3 2 3 3" xfId="33356" xr:uid="{00000000-0005-0000-0000-0000DF3C0000}"/>
    <cellStyle name="40% - Accent1 5 3 2 4" xfId="15825" xr:uid="{00000000-0005-0000-0000-0000E03C0000}"/>
    <cellStyle name="40% - Accent1 5 3 2 4 2" xfId="15824" xr:uid="{00000000-0005-0000-0000-0000E13C0000}"/>
    <cellStyle name="40% - Accent1 5 3 2 5" xfId="27799" xr:uid="{00000000-0005-0000-0000-0000E23C0000}"/>
    <cellStyle name="40% - Accent1 5 3 3" xfId="32617" xr:uid="{00000000-0005-0000-0000-0000E33C0000}"/>
    <cellStyle name="40% - Accent1 5 3 3 2" xfId="15823" xr:uid="{00000000-0005-0000-0000-0000E43C0000}"/>
    <cellStyle name="40% - Accent1 5 3 3 2 2" xfId="15819" xr:uid="{00000000-0005-0000-0000-0000E53C0000}"/>
    <cellStyle name="40% - Accent1 5 3 3 2 2 2" xfId="19532" xr:uid="{00000000-0005-0000-0000-0000E63C0000}"/>
    <cellStyle name="40% - Accent1 5 3 3 2 3" xfId="28504" xr:uid="{00000000-0005-0000-0000-0000E73C0000}"/>
    <cellStyle name="40% - Accent1 5 3 3 3" xfId="9914" xr:uid="{00000000-0005-0000-0000-0000E83C0000}"/>
    <cellStyle name="40% - Accent1 5 3 3 3 2" xfId="15816" xr:uid="{00000000-0005-0000-0000-0000E93C0000}"/>
    <cellStyle name="40% - Accent1 5 3 3 4" xfId="20407" xr:uid="{00000000-0005-0000-0000-0000EA3C0000}"/>
    <cellStyle name="40% - Accent1 5 3 4" xfId="15814" xr:uid="{00000000-0005-0000-0000-0000EB3C0000}"/>
    <cellStyle name="40% - Accent1 5 3 4 2" xfId="15811" xr:uid="{00000000-0005-0000-0000-0000EC3C0000}"/>
    <cellStyle name="40% - Accent1 5 3 4 2 2" xfId="15807" xr:uid="{00000000-0005-0000-0000-0000ED3C0000}"/>
    <cellStyle name="40% - Accent1 5 3 4 3" xfId="15805" xr:uid="{00000000-0005-0000-0000-0000EE3C0000}"/>
    <cellStyle name="40% - Accent1 5 3 5" xfId="15802" xr:uid="{00000000-0005-0000-0000-0000EF3C0000}"/>
    <cellStyle name="40% - Accent1 5 3 5 2" xfId="15801" xr:uid="{00000000-0005-0000-0000-0000F03C0000}"/>
    <cellStyle name="40% - Accent1 5 3 6" xfId="30533" xr:uid="{00000000-0005-0000-0000-0000F13C0000}"/>
    <cellStyle name="40% - Accent1 5 3 7" xfId="34999" xr:uid="{00000000-0005-0000-0000-0000F23C0000}"/>
    <cellStyle name="40% - Accent1 5 4" xfId="32639" xr:uid="{00000000-0005-0000-0000-0000F33C0000}"/>
    <cellStyle name="40% - Accent1 5 4 2" xfId="24844" xr:uid="{00000000-0005-0000-0000-0000F43C0000}"/>
    <cellStyle name="40% - Accent1 5 4 2 2" xfId="15797" xr:uid="{00000000-0005-0000-0000-0000F53C0000}"/>
    <cellStyle name="40% - Accent1 5 4 2 2 2" xfId="15794" xr:uid="{00000000-0005-0000-0000-0000F63C0000}"/>
    <cellStyle name="40% - Accent1 5 4 2 2 2 2" xfId="8894" xr:uid="{00000000-0005-0000-0000-0000F73C0000}"/>
    <cellStyle name="40% - Accent1 5 4 2 2 3" xfId="22693" xr:uid="{00000000-0005-0000-0000-0000F83C0000}"/>
    <cellStyle name="40% - Accent1 5 4 2 3" xfId="15792" xr:uid="{00000000-0005-0000-0000-0000F93C0000}"/>
    <cellStyle name="40% - Accent1 5 4 2 3 2" xfId="15791" xr:uid="{00000000-0005-0000-0000-0000FA3C0000}"/>
    <cellStyle name="40% - Accent1 5 4 2 4" xfId="15789" xr:uid="{00000000-0005-0000-0000-0000FB3C0000}"/>
    <cellStyle name="40% - Accent1 5 4 3" xfId="32688" xr:uid="{00000000-0005-0000-0000-0000FC3C0000}"/>
    <cellStyle name="40% - Accent1 5 4 3 2" xfId="15784" xr:uid="{00000000-0005-0000-0000-0000FD3C0000}"/>
    <cellStyle name="40% - Accent1 5 4 3 2 2" xfId="15782" xr:uid="{00000000-0005-0000-0000-0000FE3C0000}"/>
    <cellStyle name="40% - Accent1 5 4 3 3" xfId="15779" xr:uid="{00000000-0005-0000-0000-0000FF3C0000}"/>
    <cellStyle name="40% - Accent1 5 4 4" xfId="15777" xr:uid="{00000000-0005-0000-0000-0000003D0000}"/>
    <cellStyle name="40% - Accent1 5 4 4 2" xfId="31014" xr:uid="{00000000-0005-0000-0000-0000013D0000}"/>
    <cellStyle name="40% - Accent1 5 4 5" xfId="15776" xr:uid="{00000000-0005-0000-0000-0000023D0000}"/>
    <cellStyle name="40% - Accent1 5 4 6" xfId="35205" xr:uid="{00000000-0005-0000-0000-0000033D0000}"/>
    <cellStyle name="40% - Accent1 5 5" xfId="32154" xr:uid="{00000000-0005-0000-0000-0000043D0000}"/>
    <cellStyle name="40% - Accent1 5 5 2" xfId="27632" xr:uid="{00000000-0005-0000-0000-0000053D0000}"/>
    <cellStyle name="40% - Accent1 5 5 2 2" xfId="15773" xr:uid="{00000000-0005-0000-0000-0000063D0000}"/>
    <cellStyle name="40% - Accent1 5 5 2 2 2" xfId="15769" xr:uid="{00000000-0005-0000-0000-0000073D0000}"/>
    <cellStyle name="40% - Accent1 5 5 2 3" xfId="15768" xr:uid="{00000000-0005-0000-0000-0000083D0000}"/>
    <cellStyle name="40% - Accent1 5 5 3" xfId="15766" xr:uid="{00000000-0005-0000-0000-0000093D0000}"/>
    <cellStyle name="40% - Accent1 5 5 3 2" xfId="15761" xr:uid="{00000000-0005-0000-0000-00000A3D0000}"/>
    <cellStyle name="40% - Accent1 5 5 4" xfId="15759" xr:uid="{00000000-0005-0000-0000-00000B3D0000}"/>
    <cellStyle name="40% - Accent1 5 5 5" xfId="35434" xr:uid="{00000000-0005-0000-0000-00000C3D0000}"/>
    <cellStyle name="40% - Accent1 5 6" xfId="15757" xr:uid="{00000000-0005-0000-0000-00000D3D0000}"/>
    <cellStyle name="40% - Accent1 5 6 2" xfId="18408" xr:uid="{00000000-0005-0000-0000-00000E3D0000}"/>
    <cellStyle name="40% - Accent1 5 6 2 2" xfId="15755" xr:uid="{00000000-0005-0000-0000-00000F3D0000}"/>
    <cellStyle name="40% - Accent1 5 6 3" xfId="15754" xr:uid="{00000000-0005-0000-0000-0000103D0000}"/>
    <cellStyle name="40% - Accent1 5 6 4" xfId="36306" xr:uid="{00000000-0005-0000-0000-0000113D0000}"/>
    <cellStyle name="40% - Accent1 5 7" xfId="15751" xr:uid="{00000000-0005-0000-0000-0000123D0000}"/>
    <cellStyle name="40% - Accent1 5 7 2" xfId="18401" xr:uid="{00000000-0005-0000-0000-0000133D0000}"/>
    <cellStyle name="40% - Accent1 5 7 3" xfId="36592" xr:uid="{00000000-0005-0000-0000-0000143D0000}"/>
    <cellStyle name="40% - Accent1 5 8" xfId="26531" xr:uid="{00000000-0005-0000-0000-0000153D0000}"/>
    <cellStyle name="40% - Accent1 5 8 2" xfId="37477" xr:uid="{00000000-0005-0000-0000-0000163D0000}"/>
    <cellStyle name="40% - Accent1 5 9" xfId="34577" xr:uid="{00000000-0005-0000-0000-0000173D0000}"/>
    <cellStyle name="40% - Accent1 6" xfId="280" xr:uid="{00000000-0005-0000-0000-0000183D0000}"/>
    <cellStyle name="40% - Accent1 6 2" xfId="33799" xr:uid="{00000000-0005-0000-0000-0000193D0000}"/>
    <cellStyle name="40% - Accent1 6 2 2" xfId="15749" xr:uid="{00000000-0005-0000-0000-00001A3D0000}"/>
    <cellStyle name="40% - Accent1 6 2 2 2" xfId="31055" xr:uid="{00000000-0005-0000-0000-00001B3D0000}"/>
    <cellStyle name="40% - Accent1 6 2 2 2 2" xfId="16173" xr:uid="{00000000-0005-0000-0000-00001C3D0000}"/>
    <cellStyle name="40% - Accent1 6 2 2 2 2 2" xfId="16228" xr:uid="{00000000-0005-0000-0000-00001D3D0000}"/>
    <cellStyle name="40% - Accent1 6 2 2 2 2 2 2" xfId="15747" xr:uid="{00000000-0005-0000-0000-00001E3D0000}"/>
    <cellStyle name="40% - Accent1 6 2 2 2 2 3" xfId="18359" xr:uid="{00000000-0005-0000-0000-00001F3D0000}"/>
    <cellStyle name="40% - Accent1 6 2 2 2 3" xfId="15746" xr:uid="{00000000-0005-0000-0000-0000203D0000}"/>
    <cellStyle name="40% - Accent1 6 2 2 2 3 2" xfId="30228" xr:uid="{00000000-0005-0000-0000-0000213D0000}"/>
    <cellStyle name="40% - Accent1 6 2 2 2 4" xfId="15745" xr:uid="{00000000-0005-0000-0000-0000223D0000}"/>
    <cellStyle name="40% - Accent1 6 2 2 3" xfId="15744" xr:uid="{00000000-0005-0000-0000-0000233D0000}"/>
    <cellStyle name="40% - Accent1 6 2 2 3 2" xfId="9542" xr:uid="{00000000-0005-0000-0000-0000243D0000}"/>
    <cellStyle name="40% - Accent1 6 2 2 3 2 2" xfId="18314" xr:uid="{00000000-0005-0000-0000-0000253D0000}"/>
    <cellStyle name="40% - Accent1 6 2 2 3 3" xfId="15742" xr:uid="{00000000-0005-0000-0000-0000263D0000}"/>
    <cellStyle name="40% - Accent1 6 2 2 4" xfId="15741" xr:uid="{00000000-0005-0000-0000-0000273D0000}"/>
    <cellStyle name="40% - Accent1 6 2 2 4 2" xfId="15740" xr:uid="{00000000-0005-0000-0000-0000283D0000}"/>
    <cellStyle name="40% - Accent1 6 2 2 5" xfId="15739" xr:uid="{00000000-0005-0000-0000-0000293D0000}"/>
    <cellStyle name="40% - Accent1 6 2 3" xfId="15738" xr:uid="{00000000-0005-0000-0000-00002A3D0000}"/>
    <cellStyle name="40% - Accent1 6 2 3 2" xfId="15736" xr:uid="{00000000-0005-0000-0000-00002B3D0000}"/>
    <cellStyle name="40% - Accent1 6 2 3 2 2" xfId="15731" xr:uid="{00000000-0005-0000-0000-00002C3D0000}"/>
    <cellStyle name="40% - Accent1 6 2 3 2 2 2" xfId="18195" xr:uid="{00000000-0005-0000-0000-00002D3D0000}"/>
    <cellStyle name="40% - Accent1 6 2 3 2 3" xfId="15729" xr:uid="{00000000-0005-0000-0000-00002E3D0000}"/>
    <cellStyle name="40% - Accent1 6 2 3 3" xfId="15727" xr:uid="{00000000-0005-0000-0000-00002F3D0000}"/>
    <cellStyle name="40% - Accent1 6 2 3 3 2" xfId="15725" xr:uid="{00000000-0005-0000-0000-0000303D0000}"/>
    <cellStyle name="40% - Accent1 6 2 3 4" xfId="20287" xr:uid="{00000000-0005-0000-0000-0000313D0000}"/>
    <cellStyle name="40% - Accent1 6 2 4" xfId="15723" xr:uid="{00000000-0005-0000-0000-0000323D0000}"/>
    <cellStyle name="40% - Accent1 6 2 4 2" xfId="15721" xr:uid="{00000000-0005-0000-0000-0000333D0000}"/>
    <cellStyle name="40% - Accent1 6 2 4 2 2" xfId="15718" xr:uid="{00000000-0005-0000-0000-0000343D0000}"/>
    <cellStyle name="40% - Accent1 6 2 4 3" xfId="15716" xr:uid="{00000000-0005-0000-0000-0000353D0000}"/>
    <cellStyle name="40% - Accent1 6 2 5" xfId="32013" xr:uid="{00000000-0005-0000-0000-0000363D0000}"/>
    <cellStyle name="40% - Accent1 6 2 5 2" xfId="15714" xr:uid="{00000000-0005-0000-0000-0000373D0000}"/>
    <cellStyle name="40% - Accent1 6 2 6" xfId="15711" xr:uid="{00000000-0005-0000-0000-0000383D0000}"/>
    <cellStyle name="40% - Accent1 6 2 7" xfId="34816" xr:uid="{00000000-0005-0000-0000-0000393D0000}"/>
    <cellStyle name="40% - Accent1 6 3" xfId="30744" xr:uid="{00000000-0005-0000-0000-00003A3D0000}"/>
    <cellStyle name="40% - Accent1 6 3 2" xfId="32225" xr:uid="{00000000-0005-0000-0000-00003B3D0000}"/>
    <cellStyle name="40% - Accent1 6 3 2 2" xfId="15710" xr:uid="{00000000-0005-0000-0000-00003C3D0000}"/>
    <cellStyle name="40% - Accent1 6 3 2 2 2" xfId="24876" xr:uid="{00000000-0005-0000-0000-00003D3D0000}"/>
    <cellStyle name="40% - Accent1 6 3 2 2 2 2" xfId="15707" xr:uid="{00000000-0005-0000-0000-00003E3D0000}"/>
    <cellStyle name="40% - Accent1 6 3 2 2 3" xfId="15706" xr:uid="{00000000-0005-0000-0000-00003F3D0000}"/>
    <cellStyle name="40% - Accent1 6 3 2 3" xfId="15705" xr:uid="{00000000-0005-0000-0000-0000403D0000}"/>
    <cellStyle name="40% - Accent1 6 3 2 3 2" xfId="15704" xr:uid="{00000000-0005-0000-0000-0000413D0000}"/>
    <cellStyle name="40% - Accent1 6 3 2 4" xfId="15703" xr:uid="{00000000-0005-0000-0000-0000423D0000}"/>
    <cellStyle name="40% - Accent1 6 3 3" xfId="15702" xr:uid="{00000000-0005-0000-0000-0000433D0000}"/>
    <cellStyle name="40% - Accent1 6 3 3 2" xfId="15701" xr:uid="{00000000-0005-0000-0000-0000443D0000}"/>
    <cellStyle name="40% - Accent1 6 3 3 2 2" xfId="15699" xr:uid="{00000000-0005-0000-0000-0000453D0000}"/>
    <cellStyle name="40% - Accent1 6 3 3 3" xfId="15696" xr:uid="{00000000-0005-0000-0000-0000463D0000}"/>
    <cellStyle name="40% - Accent1 6 3 4" xfId="15694" xr:uid="{00000000-0005-0000-0000-0000473D0000}"/>
    <cellStyle name="40% - Accent1 6 3 4 2" xfId="15693" xr:uid="{00000000-0005-0000-0000-0000483D0000}"/>
    <cellStyle name="40% - Accent1 6 3 5" xfId="15689" xr:uid="{00000000-0005-0000-0000-0000493D0000}"/>
    <cellStyle name="40% - Accent1 6 3 6" xfId="35018" xr:uid="{00000000-0005-0000-0000-00004A3D0000}"/>
    <cellStyle name="40% - Accent1 6 4" xfId="32603" xr:uid="{00000000-0005-0000-0000-00004B3D0000}"/>
    <cellStyle name="40% - Accent1 6 4 2" xfId="30888" xr:uid="{00000000-0005-0000-0000-00004C3D0000}"/>
    <cellStyle name="40% - Accent1 6 4 2 2" xfId="15688" xr:uid="{00000000-0005-0000-0000-00004D3D0000}"/>
    <cellStyle name="40% - Accent1 6 4 2 2 2" xfId="15686" xr:uid="{00000000-0005-0000-0000-00004E3D0000}"/>
    <cellStyle name="40% - Accent1 6 4 2 3" xfId="15685" xr:uid="{00000000-0005-0000-0000-00004F3D0000}"/>
    <cellStyle name="40% - Accent1 6 4 3" xfId="15683" xr:uid="{00000000-0005-0000-0000-0000503D0000}"/>
    <cellStyle name="40% - Accent1 6 4 3 2" xfId="17876" xr:uid="{00000000-0005-0000-0000-0000513D0000}"/>
    <cellStyle name="40% - Accent1 6 4 4" xfId="15682" xr:uid="{00000000-0005-0000-0000-0000523D0000}"/>
    <cellStyle name="40% - Accent1 6 4 5" xfId="35224" xr:uid="{00000000-0005-0000-0000-0000533D0000}"/>
    <cellStyle name="40% - Accent1 6 5" xfId="15681" xr:uid="{00000000-0005-0000-0000-0000543D0000}"/>
    <cellStyle name="40% - Accent1 6 5 2" xfId="15680" xr:uid="{00000000-0005-0000-0000-0000553D0000}"/>
    <cellStyle name="40% - Accent1 6 5 2 2" xfId="27429" xr:uid="{00000000-0005-0000-0000-0000563D0000}"/>
    <cellStyle name="40% - Accent1 6 5 3" xfId="15679" xr:uid="{00000000-0005-0000-0000-0000573D0000}"/>
    <cellStyle name="40% - Accent1 6 5 4" xfId="35453" xr:uid="{00000000-0005-0000-0000-0000583D0000}"/>
    <cellStyle name="40% - Accent1 6 6" xfId="15678" xr:uid="{00000000-0005-0000-0000-0000593D0000}"/>
    <cellStyle name="40% - Accent1 6 6 2" xfId="15676" xr:uid="{00000000-0005-0000-0000-00005A3D0000}"/>
    <cellStyle name="40% - Accent1 6 6 3" xfId="36325" xr:uid="{00000000-0005-0000-0000-00005B3D0000}"/>
    <cellStyle name="40% - Accent1 6 7" xfId="15673" xr:uid="{00000000-0005-0000-0000-00005C3D0000}"/>
    <cellStyle name="40% - Accent1 6 7 2" xfId="36611" xr:uid="{00000000-0005-0000-0000-00005D3D0000}"/>
    <cellStyle name="40% - Accent1 6 8" xfId="34591" xr:uid="{00000000-0005-0000-0000-00005E3D0000}"/>
    <cellStyle name="40% - Accent1 6 9" xfId="15930" xr:uid="{00000000-0005-0000-0000-00005F3D0000}"/>
    <cellStyle name="40% - Accent1 7" xfId="300" xr:uid="{00000000-0005-0000-0000-0000603D0000}"/>
    <cellStyle name="40% - Accent1 7 2" xfId="30128" xr:uid="{00000000-0005-0000-0000-0000613D0000}"/>
    <cellStyle name="40% - Accent1 7 2 2" xfId="15670" xr:uid="{00000000-0005-0000-0000-0000623D0000}"/>
    <cellStyle name="40% - Accent1 7 2 2 2" xfId="15669" xr:uid="{00000000-0005-0000-0000-0000633D0000}"/>
    <cellStyle name="40% - Accent1 7 2 2 2 2" xfId="8061" xr:uid="{00000000-0005-0000-0000-0000643D0000}"/>
    <cellStyle name="40% - Accent1 7 2 2 2 2 2" xfId="15665" xr:uid="{00000000-0005-0000-0000-0000653D0000}"/>
    <cellStyle name="40% - Accent1 7 2 2 2 3" xfId="15664" xr:uid="{00000000-0005-0000-0000-0000663D0000}"/>
    <cellStyle name="40% - Accent1 7 2 2 3" xfId="15663" xr:uid="{00000000-0005-0000-0000-0000673D0000}"/>
    <cellStyle name="40% - Accent1 7 2 2 3 2" xfId="21057" xr:uid="{00000000-0005-0000-0000-0000683D0000}"/>
    <cellStyle name="40% - Accent1 7 2 2 4" xfId="15662" xr:uid="{00000000-0005-0000-0000-0000693D0000}"/>
    <cellStyle name="40% - Accent1 7 2 3" xfId="15661" xr:uid="{00000000-0005-0000-0000-00006A3D0000}"/>
    <cellStyle name="40% - Accent1 7 2 3 2" xfId="15660" xr:uid="{00000000-0005-0000-0000-00006B3D0000}"/>
    <cellStyle name="40% - Accent1 7 2 3 2 2" xfId="15658" xr:uid="{00000000-0005-0000-0000-00006C3D0000}"/>
    <cellStyle name="40% - Accent1 7 2 3 3" xfId="15656" xr:uid="{00000000-0005-0000-0000-00006D3D0000}"/>
    <cellStyle name="40% - Accent1 7 2 4" xfId="15654" xr:uid="{00000000-0005-0000-0000-00006E3D0000}"/>
    <cellStyle name="40% - Accent1 7 2 4 2" xfId="30158" xr:uid="{00000000-0005-0000-0000-00006F3D0000}"/>
    <cellStyle name="40% - Accent1 7 2 5" xfId="15653" xr:uid="{00000000-0005-0000-0000-0000703D0000}"/>
    <cellStyle name="40% - Accent1 7 2 6" xfId="34835" xr:uid="{00000000-0005-0000-0000-0000713D0000}"/>
    <cellStyle name="40% - Accent1 7 3" xfId="17838" xr:uid="{00000000-0005-0000-0000-0000723D0000}"/>
    <cellStyle name="40% - Accent1 7 3 2" xfId="15652" xr:uid="{00000000-0005-0000-0000-0000733D0000}"/>
    <cellStyle name="40% - Accent1 7 3 2 2" xfId="10234" xr:uid="{00000000-0005-0000-0000-0000743D0000}"/>
    <cellStyle name="40% - Accent1 7 3 2 2 2" xfId="15651" xr:uid="{00000000-0005-0000-0000-0000753D0000}"/>
    <cellStyle name="40% - Accent1 7 3 2 3" xfId="15649" xr:uid="{00000000-0005-0000-0000-0000763D0000}"/>
    <cellStyle name="40% - Accent1 7 3 3" xfId="25656" xr:uid="{00000000-0005-0000-0000-0000773D0000}"/>
    <cellStyle name="40% - Accent1 7 3 3 2" xfId="15648" xr:uid="{00000000-0005-0000-0000-0000783D0000}"/>
    <cellStyle name="40% - Accent1 7 3 4" xfId="25027" xr:uid="{00000000-0005-0000-0000-0000793D0000}"/>
    <cellStyle name="40% - Accent1 7 3 5" xfId="35037" xr:uid="{00000000-0005-0000-0000-00007A3D0000}"/>
    <cellStyle name="40% - Accent1 7 4" xfId="15646" xr:uid="{00000000-0005-0000-0000-00007B3D0000}"/>
    <cellStyle name="40% - Accent1 7 4 2" xfId="15644" xr:uid="{00000000-0005-0000-0000-00007C3D0000}"/>
    <cellStyle name="40% - Accent1 7 4 2 2" xfId="15643" xr:uid="{00000000-0005-0000-0000-00007D3D0000}"/>
    <cellStyle name="40% - Accent1 7 4 3" xfId="25014" xr:uid="{00000000-0005-0000-0000-00007E3D0000}"/>
    <cellStyle name="40% - Accent1 7 4 4" xfId="35244" xr:uid="{00000000-0005-0000-0000-00007F3D0000}"/>
    <cellStyle name="40% - Accent1 7 5" xfId="15641" xr:uid="{00000000-0005-0000-0000-0000803D0000}"/>
    <cellStyle name="40% - Accent1 7 5 2" xfId="15639" xr:uid="{00000000-0005-0000-0000-0000813D0000}"/>
    <cellStyle name="40% - Accent1 7 5 3" xfId="35473" xr:uid="{00000000-0005-0000-0000-0000823D0000}"/>
    <cellStyle name="40% - Accent1 7 6" xfId="15638" xr:uid="{00000000-0005-0000-0000-0000833D0000}"/>
    <cellStyle name="40% - Accent1 7 6 2" xfId="36345" xr:uid="{00000000-0005-0000-0000-0000843D0000}"/>
    <cellStyle name="40% - Accent1 7 7" xfId="34605" xr:uid="{00000000-0005-0000-0000-0000853D0000}"/>
    <cellStyle name="40% - Accent1 7 8" xfId="15671" xr:uid="{00000000-0005-0000-0000-0000863D0000}"/>
    <cellStyle name="40% - Accent1 7 8 2" xfId="37503" xr:uid="{00000000-0005-0000-0000-0000873D0000}"/>
    <cellStyle name="40% - Accent1 8" xfId="320" xr:uid="{00000000-0005-0000-0000-0000883D0000}"/>
    <cellStyle name="40% - Accent1 8 2" xfId="33815" xr:uid="{00000000-0005-0000-0000-0000893D0000}"/>
    <cellStyle name="40% - Accent1 8 2 2" xfId="10068" xr:uid="{00000000-0005-0000-0000-00008A3D0000}"/>
    <cellStyle name="40% - Accent1 8 2 2 2" xfId="15632" xr:uid="{00000000-0005-0000-0000-00008B3D0000}"/>
    <cellStyle name="40% - Accent1 8 2 2 2 2" xfId="15626" xr:uid="{00000000-0005-0000-0000-00008C3D0000}"/>
    <cellStyle name="40% - Accent1 8 2 2 3" xfId="15624" xr:uid="{00000000-0005-0000-0000-00008D3D0000}"/>
    <cellStyle name="40% - Accent1 8 2 3" xfId="15622" xr:uid="{00000000-0005-0000-0000-00008E3D0000}"/>
    <cellStyle name="40% - Accent1 8 2 3 2" xfId="15621" xr:uid="{00000000-0005-0000-0000-00008F3D0000}"/>
    <cellStyle name="40% - Accent1 8 2 4" xfId="15618" xr:uid="{00000000-0005-0000-0000-0000903D0000}"/>
    <cellStyle name="40% - Accent1 8 2 5" xfId="34854" xr:uid="{00000000-0005-0000-0000-0000913D0000}"/>
    <cellStyle name="40% - Accent1 8 3" xfId="15616" xr:uid="{00000000-0005-0000-0000-0000923D0000}"/>
    <cellStyle name="40% - Accent1 8 3 2" xfId="15613" xr:uid="{00000000-0005-0000-0000-0000933D0000}"/>
    <cellStyle name="40% - Accent1 8 3 2 2" xfId="15611" xr:uid="{00000000-0005-0000-0000-0000943D0000}"/>
    <cellStyle name="40% - Accent1 8 3 3" xfId="25631" xr:uid="{00000000-0005-0000-0000-0000953D0000}"/>
    <cellStyle name="40% - Accent1 8 3 4" xfId="35056" xr:uid="{00000000-0005-0000-0000-0000963D0000}"/>
    <cellStyle name="40% - Accent1 8 4" xfId="27089" xr:uid="{00000000-0005-0000-0000-0000973D0000}"/>
    <cellStyle name="40% - Accent1 8 4 2" xfId="15609" xr:uid="{00000000-0005-0000-0000-0000983D0000}"/>
    <cellStyle name="40% - Accent1 8 4 3" xfId="35263" xr:uid="{00000000-0005-0000-0000-0000993D0000}"/>
    <cellStyle name="40% - Accent1 8 5" xfId="19971" xr:uid="{00000000-0005-0000-0000-00009A3D0000}"/>
    <cellStyle name="40% - Accent1 8 5 2" xfId="35492" xr:uid="{00000000-0005-0000-0000-00009B3D0000}"/>
    <cellStyle name="40% - Accent1 8 6" xfId="34619" xr:uid="{00000000-0005-0000-0000-00009C3D0000}"/>
    <cellStyle name="40% - Accent1 8 7" xfId="15633" xr:uid="{00000000-0005-0000-0000-00009D3D0000}"/>
    <cellStyle name="40% - Accent1 8 7 2" xfId="36637" xr:uid="{00000000-0005-0000-0000-00009E3D0000}"/>
    <cellStyle name="40% - Accent1 8 8" xfId="37522" xr:uid="{00000000-0005-0000-0000-00009F3D0000}"/>
    <cellStyle name="40% - Accent1 9" xfId="340" xr:uid="{00000000-0005-0000-0000-0000A03D0000}"/>
    <cellStyle name="40% - Accent1 9 2" xfId="32473" xr:uid="{00000000-0005-0000-0000-0000A13D0000}"/>
    <cellStyle name="40% - Accent1 9 2 2" xfId="30427" xr:uid="{00000000-0005-0000-0000-0000A23D0000}"/>
    <cellStyle name="40% - Accent1 9 2 2 2" xfId="15605" xr:uid="{00000000-0005-0000-0000-0000A33D0000}"/>
    <cellStyle name="40% - Accent1 9 2 3" xfId="15598" xr:uid="{00000000-0005-0000-0000-0000A43D0000}"/>
    <cellStyle name="40% - Accent1 9 2 4" xfId="34874" xr:uid="{00000000-0005-0000-0000-0000A53D0000}"/>
    <cellStyle name="40% - Accent1 9 3" xfId="15597" xr:uid="{00000000-0005-0000-0000-0000A63D0000}"/>
    <cellStyle name="40% - Accent1 9 3 2" xfId="15593" xr:uid="{00000000-0005-0000-0000-0000A73D0000}"/>
    <cellStyle name="40% - Accent1 9 3 3" xfId="35075" xr:uid="{00000000-0005-0000-0000-0000A83D0000}"/>
    <cellStyle name="40% - Accent1 9 4" xfId="27085" xr:uid="{00000000-0005-0000-0000-0000A93D0000}"/>
    <cellStyle name="40% - Accent1 9 4 2" xfId="35283" xr:uid="{00000000-0005-0000-0000-0000AA3D0000}"/>
    <cellStyle name="40% - Accent1 9 5" xfId="34633" xr:uid="{00000000-0005-0000-0000-0000AB3D0000}"/>
    <cellStyle name="40% - Accent1 9 6" xfId="15607" xr:uid="{00000000-0005-0000-0000-0000AC3D0000}"/>
    <cellStyle name="40% - Accent1 9 6 2" xfId="36371" xr:uid="{00000000-0005-0000-0000-0000AD3D0000}"/>
    <cellStyle name="40% - Accent1 9 7" xfId="36657" xr:uid="{00000000-0005-0000-0000-0000AE3D0000}"/>
    <cellStyle name="40% - Accent1 9 8" xfId="37542" xr:uid="{00000000-0005-0000-0000-0000AF3D0000}"/>
    <cellStyle name="40% - Accent2" xfId="27" builtinId="35" customBuiltin="1"/>
    <cellStyle name="40% - Accent2 10" xfId="181" xr:uid="{00000000-0005-0000-0000-0000B13D0000}"/>
    <cellStyle name="40% - Accent2 10 2" xfId="7365" xr:uid="{00000000-0005-0000-0000-0000B23D0000}"/>
    <cellStyle name="40% - Accent2 10 2 2" xfId="6895" xr:uid="{00000000-0005-0000-0000-0000B33D0000}"/>
    <cellStyle name="40% - Accent2 10 2 3" xfId="34895" xr:uid="{00000000-0005-0000-0000-0000B43D0000}"/>
    <cellStyle name="40% - Accent2 10 3" xfId="33417" xr:uid="{00000000-0005-0000-0000-0000B53D0000}"/>
    <cellStyle name="40% - Accent2 10 3 2" xfId="35097" xr:uid="{00000000-0005-0000-0000-0000B63D0000}"/>
    <cellStyle name="40% - Accent2 10 4" xfId="34522" xr:uid="{00000000-0005-0000-0000-0000B73D0000}"/>
    <cellStyle name="40% - Accent2 10 5" xfId="26656" xr:uid="{00000000-0005-0000-0000-0000B83D0000}"/>
    <cellStyle name="40% - Accent2 10 5 2" xfId="35520" xr:uid="{00000000-0005-0000-0000-0000B93D0000}"/>
    <cellStyle name="40% - Accent2 10 6" xfId="36393" xr:uid="{00000000-0005-0000-0000-0000BA3D0000}"/>
    <cellStyle name="40% - Accent2 10 7" xfId="36679" xr:uid="{00000000-0005-0000-0000-0000BB3D0000}"/>
    <cellStyle name="40% - Accent2 10 8" xfId="37564" xr:uid="{00000000-0005-0000-0000-0000BC3D0000}"/>
    <cellStyle name="40% - Accent2 11" xfId="19240" xr:uid="{00000000-0005-0000-0000-0000BD3D0000}"/>
    <cellStyle name="40% - Accent2 11 2" xfId="15591" xr:uid="{00000000-0005-0000-0000-0000BE3D0000}"/>
    <cellStyle name="40% - Accent2 11 2 2" xfId="35116" xr:uid="{00000000-0005-0000-0000-0000BF3D0000}"/>
    <cellStyle name="40% - Accent2 11 3" xfId="34692" xr:uid="{00000000-0005-0000-0000-0000C03D0000}"/>
    <cellStyle name="40% - Accent2 11 4" xfId="35540" xr:uid="{00000000-0005-0000-0000-0000C13D0000}"/>
    <cellStyle name="40% - Accent2 11 5" xfId="36413" xr:uid="{00000000-0005-0000-0000-0000C23D0000}"/>
    <cellStyle name="40% - Accent2 11 6" xfId="36699" xr:uid="{00000000-0005-0000-0000-0000C33D0000}"/>
    <cellStyle name="40% - Accent2 11 7" xfId="37584" xr:uid="{00000000-0005-0000-0000-0000C43D0000}"/>
    <cellStyle name="40% - Accent2 12" xfId="15588" xr:uid="{00000000-0005-0000-0000-0000C53D0000}"/>
    <cellStyle name="40% - Accent2 12 2" xfId="34706" xr:uid="{00000000-0005-0000-0000-0000C63D0000}"/>
    <cellStyle name="40% - Accent2 12 3" xfId="35319" xr:uid="{00000000-0005-0000-0000-0000C73D0000}"/>
    <cellStyle name="40% - Accent2 12 4" xfId="35559" xr:uid="{00000000-0005-0000-0000-0000C83D0000}"/>
    <cellStyle name="40% - Accent2 12 5" xfId="36432" xr:uid="{00000000-0005-0000-0000-0000C93D0000}"/>
    <cellStyle name="40% - Accent2 12 6" xfId="36718" xr:uid="{00000000-0005-0000-0000-0000CA3D0000}"/>
    <cellStyle name="40% - Accent2 12 7" xfId="37603" xr:uid="{00000000-0005-0000-0000-0000CB3D0000}"/>
    <cellStyle name="40% - Accent2 13" xfId="15585" xr:uid="{00000000-0005-0000-0000-0000CC3D0000}"/>
    <cellStyle name="40% - Accent2 13 2" xfId="34734" xr:uid="{00000000-0005-0000-0000-0000CD3D0000}"/>
    <cellStyle name="40% - Accent2 13 3" xfId="35578" xr:uid="{00000000-0005-0000-0000-0000CE3D0000}"/>
    <cellStyle name="40% - Accent2 13 4" xfId="36453" xr:uid="{00000000-0005-0000-0000-0000CF3D0000}"/>
    <cellStyle name="40% - Accent2 13 5" xfId="36739" xr:uid="{00000000-0005-0000-0000-0000D03D0000}"/>
    <cellStyle name="40% - Accent2 13 6" xfId="37624" xr:uid="{00000000-0005-0000-0000-0000D13D0000}"/>
    <cellStyle name="40% - Accent2 14" xfId="15583" xr:uid="{00000000-0005-0000-0000-0000D23D0000}"/>
    <cellStyle name="40% - Accent2 14 2" xfId="34924" xr:uid="{00000000-0005-0000-0000-0000D33D0000}"/>
    <cellStyle name="40% - Accent2 14 3" xfId="36760" xr:uid="{00000000-0005-0000-0000-0000D43D0000}"/>
    <cellStyle name="40% - Accent2 14 4" xfId="37645" xr:uid="{00000000-0005-0000-0000-0000D53D0000}"/>
    <cellStyle name="40% - Accent2 15" xfId="34653" xr:uid="{00000000-0005-0000-0000-0000D63D0000}"/>
    <cellStyle name="40% - Accent2 15 2" xfId="36478" xr:uid="{00000000-0005-0000-0000-0000D73D0000}"/>
    <cellStyle name="40% - Accent2 15 3" xfId="36776" xr:uid="{00000000-0005-0000-0000-0000D83D0000}"/>
    <cellStyle name="40% - Accent2 15 4" xfId="37664" xr:uid="{00000000-0005-0000-0000-0000D93D0000}"/>
    <cellStyle name="40% - Accent2 16" xfId="35358" xr:uid="{00000000-0005-0000-0000-0000DA3D0000}"/>
    <cellStyle name="40% - Accent2 16 2" xfId="36496" xr:uid="{00000000-0005-0000-0000-0000DB3D0000}"/>
    <cellStyle name="40% - Accent2 16 3" xfId="36794" xr:uid="{00000000-0005-0000-0000-0000DC3D0000}"/>
    <cellStyle name="40% - Accent2 16 4" xfId="37683" xr:uid="{00000000-0005-0000-0000-0000DD3D0000}"/>
    <cellStyle name="40% - Accent2 17" xfId="35645" xr:uid="{00000000-0005-0000-0000-0000DE3D0000}"/>
    <cellStyle name="40% - Accent2 17 2" xfId="36813" xr:uid="{00000000-0005-0000-0000-0000DF3D0000}"/>
    <cellStyle name="40% - Accent2 17 3" xfId="37703" xr:uid="{00000000-0005-0000-0000-0000E03D0000}"/>
    <cellStyle name="40% - Accent2 18" xfId="35663" xr:uid="{00000000-0005-0000-0000-0000E13D0000}"/>
    <cellStyle name="40% - Accent2 18 2" xfId="36832" xr:uid="{00000000-0005-0000-0000-0000E23D0000}"/>
    <cellStyle name="40% - Accent2 18 3" xfId="37722" xr:uid="{00000000-0005-0000-0000-0000E33D0000}"/>
    <cellStyle name="40% - Accent2 19" xfId="35682" xr:uid="{00000000-0005-0000-0000-0000E43D0000}"/>
    <cellStyle name="40% - Accent2 19 2" xfId="36851" xr:uid="{00000000-0005-0000-0000-0000E53D0000}"/>
    <cellStyle name="40% - Accent2 19 3" xfId="37741" xr:uid="{00000000-0005-0000-0000-0000E63D0000}"/>
    <cellStyle name="40% - Accent2 2" xfId="81" xr:uid="{00000000-0005-0000-0000-0000E73D0000}"/>
    <cellStyle name="40% - Accent2 2 10" xfId="22616" xr:uid="{00000000-0005-0000-0000-0000E83D0000}"/>
    <cellStyle name="40% - Accent2 2 10 2" xfId="24317" xr:uid="{00000000-0005-0000-0000-0000E93D0000}"/>
    <cellStyle name="40% - Accent2 2 10 3" xfId="37422" xr:uid="{00000000-0005-0000-0000-0000EA3D0000}"/>
    <cellStyle name="40% - Accent2 2 11" xfId="29659" xr:uid="{00000000-0005-0000-0000-0000EB3D0000}"/>
    <cellStyle name="40% - Accent2 2 12" xfId="34440" xr:uid="{00000000-0005-0000-0000-0000EC3D0000}"/>
    <cellStyle name="40% - Accent2 2 13" xfId="15581" xr:uid="{00000000-0005-0000-0000-0000ED3D0000}"/>
    <cellStyle name="40% - Accent2 2 2" xfId="142" xr:uid="{00000000-0005-0000-0000-0000EE3D0000}"/>
    <cellStyle name="40% - Accent2 2 2 10" xfId="15578" xr:uid="{00000000-0005-0000-0000-0000EF3D0000}"/>
    <cellStyle name="40% - Accent2 2 2 11" xfId="34495" xr:uid="{00000000-0005-0000-0000-0000F03D0000}"/>
    <cellStyle name="40% - Accent2 2 2 12" xfId="15580" xr:uid="{00000000-0005-0000-0000-0000F13D0000}"/>
    <cellStyle name="40% - Accent2 2 2 2" xfId="15575" xr:uid="{00000000-0005-0000-0000-0000F23D0000}"/>
    <cellStyle name="40% - Accent2 2 2 2 2" xfId="15574" xr:uid="{00000000-0005-0000-0000-0000F33D0000}"/>
    <cellStyle name="40% - Accent2 2 2 2 2 2" xfId="15573" xr:uid="{00000000-0005-0000-0000-0000F43D0000}"/>
    <cellStyle name="40% - Accent2 2 2 2 2 2 2" xfId="18530" xr:uid="{00000000-0005-0000-0000-0000F53D0000}"/>
    <cellStyle name="40% - Accent2 2 2 2 2 2 2 2" xfId="23730" xr:uid="{00000000-0005-0000-0000-0000F63D0000}"/>
    <cellStyle name="40% - Accent2 2 2 2 2 2 2 2 2" xfId="12579" xr:uid="{00000000-0005-0000-0000-0000F73D0000}"/>
    <cellStyle name="40% - Accent2 2 2 2 2 2 2 2 2 2" xfId="15124" xr:uid="{00000000-0005-0000-0000-0000F83D0000}"/>
    <cellStyle name="40% - Accent2 2 2 2 2 2 2 2 2 2 2" xfId="15572" xr:uid="{00000000-0005-0000-0000-0000F93D0000}"/>
    <cellStyle name="40% - Accent2 2 2 2 2 2 2 2 2 2 2 2" xfId="15570" xr:uid="{00000000-0005-0000-0000-0000FA3D0000}"/>
    <cellStyle name="40% - Accent2 2 2 2 2 2 2 2 2 2 3" xfId="15569" xr:uid="{00000000-0005-0000-0000-0000FB3D0000}"/>
    <cellStyle name="40% - Accent2 2 2 2 2 2 2 2 2 3" xfId="15566" xr:uid="{00000000-0005-0000-0000-0000FC3D0000}"/>
    <cellStyle name="40% - Accent2 2 2 2 2 2 2 2 2 3 2" xfId="14235" xr:uid="{00000000-0005-0000-0000-0000FD3D0000}"/>
    <cellStyle name="40% - Accent2 2 2 2 2 2 2 2 2 4" xfId="30468" xr:uid="{00000000-0005-0000-0000-0000FE3D0000}"/>
    <cellStyle name="40% - Accent2 2 2 2 2 2 2 2 3" xfId="15564" xr:uid="{00000000-0005-0000-0000-0000FF3D0000}"/>
    <cellStyle name="40% - Accent2 2 2 2 2 2 2 2 3 2" xfId="15562" xr:uid="{00000000-0005-0000-0000-0000003E0000}"/>
    <cellStyle name="40% - Accent2 2 2 2 2 2 2 2 3 2 2" xfId="15559" xr:uid="{00000000-0005-0000-0000-0000013E0000}"/>
    <cellStyle name="40% - Accent2 2 2 2 2 2 2 2 3 3" xfId="15556" xr:uid="{00000000-0005-0000-0000-0000023E0000}"/>
    <cellStyle name="40% - Accent2 2 2 2 2 2 2 2 4" xfId="15553" xr:uid="{00000000-0005-0000-0000-0000033E0000}"/>
    <cellStyle name="40% - Accent2 2 2 2 2 2 2 2 4 2" xfId="15552" xr:uid="{00000000-0005-0000-0000-0000043E0000}"/>
    <cellStyle name="40% - Accent2 2 2 2 2 2 2 2 5" xfId="15549" xr:uid="{00000000-0005-0000-0000-0000053E0000}"/>
    <cellStyle name="40% - Accent2 2 2 2 2 2 2 3" xfId="14950" xr:uid="{00000000-0005-0000-0000-0000063E0000}"/>
    <cellStyle name="40% - Accent2 2 2 2 2 2 2 3 2" xfId="15548" xr:uid="{00000000-0005-0000-0000-0000073E0000}"/>
    <cellStyle name="40% - Accent2 2 2 2 2 2 2 3 2 2" xfId="15547" xr:uid="{00000000-0005-0000-0000-0000083E0000}"/>
    <cellStyle name="40% - Accent2 2 2 2 2 2 2 3 2 2 2" xfId="15546" xr:uid="{00000000-0005-0000-0000-0000093E0000}"/>
    <cellStyle name="40% - Accent2 2 2 2 2 2 2 3 2 3" xfId="15544" xr:uid="{00000000-0005-0000-0000-00000A3E0000}"/>
    <cellStyle name="40% - Accent2 2 2 2 2 2 2 3 3" xfId="15543" xr:uid="{00000000-0005-0000-0000-00000B3E0000}"/>
    <cellStyle name="40% - Accent2 2 2 2 2 2 2 3 3 2" xfId="15542" xr:uid="{00000000-0005-0000-0000-00000C3E0000}"/>
    <cellStyle name="40% - Accent2 2 2 2 2 2 2 3 4" xfId="15539" xr:uid="{00000000-0005-0000-0000-00000D3E0000}"/>
    <cellStyle name="40% - Accent2 2 2 2 2 2 2 4" xfId="14919" xr:uid="{00000000-0005-0000-0000-00000E3E0000}"/>
    <cellStyle name="40% - Accent2 2 2 2 2 2 2 4 2" xfId="15538" xr:uid="{00000000-0005-0000-0000-00000F3E0000}"/>
    <cellStyle name="40% - Accent2 2 2 2 2 2 2 4 2 2" xfId="15535" xr:uid="{00000000-0005-0000-0000-0000103E0000}"/>
    <cellStyle name="40% - Accent2 2 2 2 2 2 2 4 3" xfId="26366" xr:uid="{00000000-0005-0000-0000-0000113E0000}"/>
    <cellStyle name="40% - Accent2 2 2 2 2 2 2 5" xfId="14906" xr:uid="{00000000-0005-0000-0000-0000123E0000}"/>
    <cellStyle name="40% - Accent2 2 2 2 2 2 2 5 2" xfId="15534" xr:uid="{00000000-0005-0000-0000-0000133E0000}"/>
    <cellStyle name="40% - Accent2 2 2 2 2 2 2 6" xfId="14899" xr:uid="{00000000-0005-0000-0000-0000143E0000}"/>
    <cellStyle name="40% - Accent2 2 2 2 2 2 3" xfId="15531" xr:uid="{00000000-0005-0000-0000-0000153E0000}"/>
    <cellStyle name="40% - Accent2 2 2 2 2 2 3 2" xfId="31796" xr:uid="{00000000-0005-0000-0000-0000163E0000}"/>
    <cellStyle name="40% - Accent2 2 2 2 2 2 3 2 2" xfId="27569" xr:uid="{00000000-0005-0000-0000-0000173E0000}"/>
    <cellStyle name="40% - Accent2 2 2 2 2 2 3 2 2 2" xfId="15530" xr:uid="{00000000-0005-0000-0000-0000183E0000}"/>
    <cellStyle name="40% - Accent2 2 2 2 2 2 3 2 2 2 2" xfId="32365" xr:uid="{00000000-0005-0000-0000-0000193E0000}"/>
    <cellStyle name="40% - Accent2 2 2 2 2 2 3 2 2 3" xfId="15527" xr:uid="{00000000-0005-0000-0000-00001A3E0000}"/>
    <cellStyle name="40% - Accent2 2 2 2 2 2 3 2 3" xfId="15524" xr:uid="{00000000-0005-0000-0000-00001B3E0000}"/>
    <cellStyle name="40% - Accent2 2 2 2 2 2 3 2 3 2" xfId="15522" xr:uid="{00000000-0005-0000-0000-00001C3E0000}"/>
    <cellStyle name="40% - Accent2 2 2 2 2 2 3 2 4" xfId="15516" xr:uid="{00000000-0005-0000-0000-00001D3E0000}"/>
    <cellStyle name="40% - Accent2 2 2 2 2 2 3 3" xfId="25584" xr:uid="{00000000-0005-0000-0000-00001E3E0000}"/>
    <cellStyle name="40% - Accent2 2 2 2 2 2 3 3 2" xfId="13744" xr:uid="{00000000-0005-0000-0000-00001F3E0000}"/>
    <cellStyle name="40% - Accent2 2 2 2 2 2 3 3 2 2" xfId="15515" xr:uid="{00000000-0005-0000-0000-0000203E0000}"/>
    <cellStyle name="40% - Accent2 2 2 2 2 2 3 3 3" xfId="13737" xr:uid="{00000000-0005-0000-0000-0000213E0000}"/>
    <cellStyle name="40% - Accent2 2 2 2 2 2 3 4" xfId="14882" xr:uid="{00000000-0005-0000-0000-0000223E0000}"/>
    <cellStyle name="40% - Accent2 2 2 2 2 2 3 4 2" xfId="15512" xr:uid="{00000000-0005-0000-0000-0000233E0000}"/>
    <cellStyle name="40% - Accent2 2 2 2 2 2 3 5" xfId="14875" xr:uid="{00000000-0005-0000-0000-0000243E0000}"/>
    <cellStyle name="40% - Accent2 2 2 2 2 2 4" xfId="16923" xr:uid="{00000000-0005-0000-0000-0000253E0000}"/>
    <cellStyle name="40% - Accent2 2 2 2 2 2 4 2" xfId="33091" xr:uid="{00000000-0005-0000-0000-0000263E0000}"/>
    <cellStyle name="40% - Accent2 2 2 2 2 2 4 2 2" xfId="27143" xr:uid="{00000000-0005-0000-0000-0000273E0000}"/>
    <cellStyle name="40% - Accent2 2 2 2 2 2 4 2 2 2" xfId="28532" xr:uid="{00000000-0005-0000-0000-0000283E0000}"/>
    <cellStyle name="40% - Accent2 2 2 2 2 2 4 2 3" xfId="15509" xr:uid="{00000000-0005-0000-0000-0000293E0000}"/>
    <cellStyle name="40% - Accent2 2 2 2 2 2 4 3" xfId="14865" xr:uid="{00000000-0005-0000-0000-00002A3E0000}"/>
    <cellStyle name="40% - Accent2 2 2 2 2 2 4 3 2" xfId="13725" xr:uid="{00000000-0005-0000-0000-00002B3E0000}"/>
    <cellStyle name="40% - Accent2 2 2 2 2 2 4 4" xfId="14858" xr:uid="{00000000-0005-0000-0000-00002C3E0000}"/>
    <cellStyle name="40% - Accent2 2 2 2 2 2 5" xfId="16911" xr:uid="{00000000-0005-0000-0000-00002D3E0000}"/>
    <cellStyle name="40% - Accent2 2 2 2 2 2 5 2" xfId="31232" xr:uid="{00000000-0005-0000-0000-00002E3E0000}"/>
    <cellStyle name="40% - Accent2 2 2 2 2 2 5 2 2" xfId="17998" xr:uid="{00000000-0005-0000-0000-00002F3E0000}"/>
    <cellStyle name="40% - Accent2 2 2 2 2 2 5 3" xfId="14845" xr:uid="{00000000-0005-0000-0000-0000303E0000}"/>
    <cellStyle name="40% - Accent2 2 2 2 2 2 6" xfId="16904" xr:uid="{00000000-0005-0000-0000-0000313E0000}"/>
    <cellStyle name="40% - Accent2 2 2 2 2 2 6 2" xfId="29529" xr:uid="{00000000-0005-0000-0000-0000323E0000}"/>
    <cellStyle name="40% - Accent2 2 2 2 2 2 7" xfId="15507" xr:uid="{00000000-0005-0000-0000-0000333E0000}"/>
    <cellStyle name="40% - Accent2 2 2 2 2 3" xfId="15506" xr:uid="{00000000-0005-0000-0000-0000343E0000}"/>
    <cellStyle name="40% - Accent2 2 2 2 2 3 2" xfId="33488" xr:uid="{00000000-0005-0000-0000-0000353E0000}"/>
    <cellStyle name="40% - Accent2 2 2 2 2 3 2 2" xfId="32454" xr:uid="{00000000-0005-0000-0000-0000363E0000}"/>
    <cellStyle name="40% - Accent2 2 2 2 2 3 2 2 2" xfId="15505" xr:uid="{00000000-0005-0000-0000-0000373E0000}"/>
    <cellStyle name="40% - Accent2 2 2 2 2 3 2 2 2 2" xfId="23430" xr:uid="{00000000-0005-0000-0000-0000383E0000}"/>
    <cellStyle name="40% - Accent2 2 2 2 2 3 2 2 2 2 2" xfId="23421" xr:uid="{00000000-0005-0000-0000-0000393E0000}"/>
    <cellStyle name="40% - Accent2 2 2 2 2 3 2 2 2 3" xfId="25859" xr:uid="{00000000-0005-0000-0000-00003A3E0000}"/>
    <cellStyle name="40% - Accent2 2 2 2 2 3 2 2 3" xfId="15504" xr:uid="{00000000-0005-0000-0000-00003B3E0000}"/>
    <cellStyle name="40% - Accent2 2 2 2 2 3 2 2 3 2" xfId="23397" xr:uid="{00000000-0005-0000-0000-00003C3E0000}"/>
    <cellStyle name="40% - Accent2 2 2 2 2 3 2 2 4" xfId="15503" xr:uid="{00000000-0005-0000-0000-00003D3E0000}"/>
    <cellStyle name="40% - Accent2 2 2 2 2 3 2 3" xfId="14820" xr:uid="{00000000-0005-0000-0000-00003E3E0000}"/>
    <cellStyle name="40% - Accent2 2 2 2 2 3 2 3 2" xfId="15502" xr:uid="{00000000-0005-0000-0000-00003F3E0000}"/>
    <cellStyle name="40% - Accent2 2 2 2 2 3 2 3 2 2" xfId="30135" xr:uid="{00000000-0005-0000-0000-0000403E0000}"/>
    <cellStyle name="40% - Accent2 2 2 2 2 3 2 3 3" xfId="15501" xr:uid="{00000000-0005-0000-0000-0000413E0000}"/>
    <cellStyle name="40% - Accent2 2 2 2 2 3 2 4" xfId="14802" xr:uid="{00000000-0005-0000-0000-0000423E0000}"/>
    <cellStyle name="40% - Accent2 2 2 2 2 3 2 4 2" xfId="15500" xr:uid="{00000000-0005-0000-0000-0000433E0000}"/>
    <cellStyle name="40% - Accent2 2 2 2 2 3 2 5" xfId="17208" xr:uid="{00000000-0005-0000-0000-0000443E0000}"/>
    <cellStyle name="40% - Accent2 2 2 2 2 3 3" xfId="22279" xr:uid="{00000000-0005-0000-0000-0000453E0000}"/>
    <cellStyle name="40% - Accent2 2 2 2 2 3 3 2" xfId="32698" xr:uid="{00000000-0005-0000-0000-0000463E0000}"/>
    <cellStyle name="40% - Accent2 2 2 2 2 3 3 2 2" xfId="15498" xr:uid="{00000000-0005-0000-0000-0000473E0000}"/>
    <cellStyle name="40% - Accent2 2 2 2 2 3 3 2 2 2" xfId="27887" xr:uid="{00000000-0005-0000-0000-0000483E0000}"/>
    <cellStyle name="40% - Accent2 2 2 2 2 3 3 2 3" xfId="16970" xr:uid="{00000000-0005-0000-0000-0000493E0000}"/>
    <cellStyle name="40% - Accent2 2 2 2 2 3 3 3" xfId="14789" xr:uid="{00000000-0005-0000-0000-00004A3E0000}"/>
    <cellStyle name="40% - Accent2 2 2 2 2 3 3 3 2" xfId="13709" xr:uid="{00000000-0005-0000-0000-00004B3E0000}"/>
    <cellStyle name="40% - Accent2 2 2 2 2 3 3 4" xfId="14765" xr:uid="{00000000-0005-0000-0000-00004C3E0000}"/>
    <cellStyle name="40% - Accent2 2 2 2 2 3 4" xfId="16899" xr:uid="{00000000-0005-0000-0000-00004D3E0000}"/>
    <cellStyle name="40% - Accent2 2 2 2 2 3 4 2" xfId="9265" xr:uid="{00000000-0005-0000-0000-00004E3E0000}"/>
    <cellStyle name="40% - Accent2 2 2 2 2 3 4 2 2" xfId="15497" xr:uid="{00000000-0005-0000-0000-00004F3E0000}"/>
    <cellStyle name="40% - Accent2 2 2 2 2 3 4 3" xfId="9257" xr:uid="{00000000-0005-0000-0000-0000503E0000}"/>
    <cellStyle name="40% - Accent2 2 2 2 2 3 5" xfId="16895" xr:uid="{00000000-0005-0000-0000-0000513E0000}"/>
    <cellStyle name="40% - Accent2 2 2 2 2 3 5 2" xfId="10735" xr:uid="{00000000-0005-0000-0000-0000523E0000}"/>
    <cellStyle name="40% - Accent2 2 2 2 2 3 6" xfId="15496" xr:uid="{00000000-0005-0000-0000-0000533E0000}"/>
    <cellStyle name="40% - Accent2 2 2 2 2 4" xfId="15494" xr:uid="{00000000-0005-0000-0000-0000543E0000}"/>
    <cellStyle name="40% - Accent2 2 2 2 2 4 2" xfId="22276" xr:uid="{00000000-0005-0000-0000-0000553E0000}"/>
    <cellStyle name="40% - Accent2 2 2 2 2 4 2 2" xfId="32981" xr:uid="{00000000-0005-0000-0000-0000563E0000}"/>
    <cellStyle name="40% - Accent2 2 2 2 2 4 2 2 2" xfId="15493" xr:uid="{00000000-0005-0000-0000-0000573E0000}"/>
    <cellStyle name="40% - Accent2 2 2 2 2 4 2 2 2 2" xfId="23139" xr:uid="{00000000-0005-0000-0000-0000583E0000}"/>
    <cellStyle name="40% - Accent2 2 2 2 2 4 2 2 3" xfId="15492" xr:uid="{00000000-0005-0000-0000-0000593E0000}"/>
    <cellStyle name="40% - Accent2 2 2 2 2 4 2 3" xfId="14714" xr:uid="{00000000-0005-0000-0000-00005A3E0000}"/>
    <cellStyle name="40% - Accent2 2 2 2 2 4 2 3 2" xfId="15491" xr:uid="{00000000-0005-0000-0000-00005B3E0000}"/>
    <cellStyle name="40% - Accent2 2 2 2 2 4 2 4" xfId="17193" xr:uid="{00000000-0005-0000-0000-00005C3E0000}"/>
    <cellStyle name="40% - Accent2 2 2 2 2 4 3" xfId="15490" xr:uid="{00000000-0005-0000-0000-00005D3E0000}"/>
    <cellStyle name="40% - Accent2 2 2 2 2 4 3 2" xfId="23925" xr:uid="{00000000-0005-0000-0000-00005E3E0000}"/>
    <cellStyle name="40% - Accent2 2 2 2 2 4 3 2 2" xfId="15489" xr:uid="{00000000-0005-0000-0000-00005F3E0000}"/>
    <cellStyle name="40% - Accent2 2 2 2 2 4 3 3" xfId="33363" xr:uid="{00000000-0005-0000-0000-0000603E0000}"/>
    <cellStyle name="40% - Accent2 2 2 2 2 4 4" xfId="16893" xr:uid="{00000000-0005-0000-0000-0000613E0000}"/>
    <cellStyle name="40% - Accent2 2 2 2 2 4 4 2" xfId="9244" xr:uid="{00000000-0005-0000-0000-0000623E0000}"/>
    <cellStyle name="40% - Accent2 2 2 2 2 4 5" xfId="15488" xr:uid="{00000000-0005-0000-0000-0000633E0000}"/>
    <cellStyle name="40% - Accent2 2 2 2 2 5" xfId="13597" xr:uid="{00000000-0005-0000-0000-0000643E0000}"/>
    <cellStyle name="40% - Accent2 2 2 2 2 5 2" xfId="10330" xr:uid="{00000000-0005-0000-0000-0000653E0000}"/>
    <cellStyle name="40% - Accent2 2 2 2 2 5 2 2" xfId="23871" xr:uid="{00000000-0005-0000-0000-0000663E0000}"/>
    <cellStyle name="40% - Accent2 2 2 2 2 5 2 2 2" xfId="15487" xr:uid="{00000000-0005-0000-0000-0000673E0000}"/>
    <cellStyle name="40% - Accent2 2 2 2 2 5 2 3" xfId="31446" xr:uid="{00000000-0005-0000-0000-0000683E0000}"/>
    <cellStyle name="40% - Accent2 2 2 2 2 5 3" xfId="10320" xr:uid="{00000000-0005-0000-0000-0000693E0000}"/>
    <cellStyle name="40% - Accent2 2 2 2 2 5 3 2" xfId="33260" xr:uid="{00000000-0005-0000-0000-00006A3E0000}"/>
    <cellStyle name="40% - Accent2 2 2 2 2 5 4" xfId="10307" xr:uid="{00000000-0005-0000-0000-00006B3E0000}"/>
    <cellStyle name="40% - Accent2 2 2 2 2 6" xfId="12004" xr:uid="{00000000-0005-0000-0000-00006C3E0000}"/>
    <cellStyle name="40% - Accent2 2 2 2 2 6 2" xfId="12002" xr:uid="{00000000-0005-0000-0000-00006D3E0000}"/>
    <cellStyle name="40% - Accent2 2 2 2 2 6 2 2" xfId="18703" xr:uid="{00000000-0005-0000-0000-00006E3E0000}"/>
    <cellStyle name="40% - Accent2 2 2 2 2 6 3" xfId="11995" xr:uid="{00000000-0005-0000-0000-00006F3E0000}"/>
    <cellStyle name="40% - Accent2 2 2 2 2 7" xfId="11991" xr:uid="{00000000-0005-0000-0000-0000703E0000}"/>
    <cellStyle name="40% - Accent2 2 2 2 2 7 2" xfId="26540" xr:uid="{00000000-0005-0000-0000-0000713E0000}"/>
    <cellStyle name="40% - Accent2 2 2 2 2 8" xfId="11987" xr:uid="{00000000-0005-0000-0000-0000723E0000}"/>
    <cellStyle name="40% - Accent2 2 2 2 3" xfId="15486" xr:uid="{00000000-0005-0000-0000-0000733E0000}"/>
    <cellStyle name="40% - Accent2 2 2 2 3 2" xfId="15485" xr:uid="{00000000-0005-0000-0000-0000743E0000}"/>
    <cellStyle name="40% - Accent2 2 2 2 3 2 2" xfId="15484" xr:uid="{00000000-0005-0000-0000-0000753E0000}"/>
    <cellStyle name="40% - Accent2 2 2 2 3 2 2 2" xfId="32936" xr:uid="{00000000-0005-0000-0000-0000763E0000}"/>
    <cellStyle name="40% - Accent2 2 2 2 3 2 2 2 2" xfId="15483" xr:uid="{00000000-0005-0000-0000-0000773E0000}"/>
    <cellStyle name="40% - Accent2 2 2 2 3 2 2 2 2 2" xfId="15482" xr:uid="{00000000-0005-0000-0000-0000783E0000}"/>
    <cellStyle name="40% - Accent2 2 2 2 3 2 2 2 2 2 2" xfId="22135" xr:uid="{00000000-0005-0000-0000-0000793E0000}"/>
    <cellStyle name="40% - Accent2 2 2 2 3 2 2 2 2 3" xfId="20256" xr:uid="{00000000-0005-0000-0000-00007A3E0000}"/>
    <cellStyle name="40% - Accent2 2 2 2 3 2 2 2 3" xfId="15481" xr:uid="{00000000-0005-0000-0000-00007B3E0000}"/>
    <cellStyle name="40% - Accent2 2 2 2 3 2 2 2 3 2" xfId="17190" xr:uid="{00000000-0005-0000-0000-00007C3E0000}"/>
    <cellStyle name="40% - Accent2 2 2 2 3 2 2 2 4" xfId="15479" xr:uid="{00000000-0005-0000-0000-00007D3E0000}"/>
    <cellStyle name="40% - Accent2 2 2 2 3 2 2 3" xfId="14401" xr:uid="{00000000-0005-0000-0000-00007E3E0000}"/>
    <cellStyle name="40% - Accent2 2 2 2 3 2 2 3 2" xfId="15478" xr:uid="{00000000-0005-0000-0000-00007F3E0000}"/>
    <cellStyle name="40% - Accent2 2 2 2 3 2 2 3 2 2" xfId="33181" xr:uid="{00000000-0005-0000-0000-0000803E0000}"/>
    <cellStyle name="40% - Accent2 2 2 2 3 2 2 3 3" xfId="15476" xr:uid="{00000000-0005-0000-0000-0000813E0000}"/>
    <cellStyle name="40% - Accent2 2 2 2 3 2 2 4" xfId="14385" xr:uid="{00000000-0005-0000-0000-0000823E0000}"/>
    <cellStyle name="40% - Accent2 2 2 2 3 2 2 4 2" xfId="15475" xr:uid="{00000000-0005-0000-0000-0000833E0000}"/>
    <cellStyle name="40% - Accent2 2 2 2 3 2 2 5" xfId="14378" xr:uid="{00000000-0005-0000-0000-0000843E0000}"/>
    <cellStyle name="40% - Accent2 2 2 2 3 2 3" xfId="29123" xr:uid="{00000000-0005-0000-0000-0000853E0000}"/>
    <cellStyle name="40% - Accent2 2 2 2 3 2 3 2" xfId="32930" xr:uid="{00000000-0005-0000-0000-0000863E0000}"/>
    <cellStyle name="40% - Accent2 2 2 2 3 2 3 2 2" xfId="15474" xr:uid="{00000000-0005-0000-0000-0000873E0000}"/>
    <cellStyle name="40% - Accent2 2 2 2 3 2 3 2 2 2" xfId="15473" xr:uid="{00000000-0005-0000-0000-0000883E0000}"/>
    <cellStyle name="40% - Accent2 2 2 2 3 2 3 2 3" xfId="15472" xr:uid="{00000000-0005-0000-0000-0000893E0000}"/>
    <cellStyle name="40% - Accent2 2 2 2 3 2 3 3" xfId="29949" xr:uid="{00000000-0005-0000-0000-00008A3E0000}"/>
    <cellStyle name="40% - Accent2 2 2 2 3 2 3 3 2" xfId="11697" xr:uid="{00000000-0005-0000-0000-00008B3E0000}"/>
    <cellStyle name="40% - Accent2 2 2 2 3 2 3 4" xfId="14360" xr:uid="{00000000-0005-0000-0000-00008C3E0000}"/>
    <cellStyle name="40% - Accent2 2 2 2 3 2 4" xfId="29120" xr:uid="{00000000-0005-0000-0000-00008D3E0000}"/>
    <cellStyle name="40% - Accent2 2 2 2 3 2 4 2" xfId="29613" xr:uid="{00000000-0005-0000-0000-00008E3E0000}"/>
    <cellStyle name="40% - Accent2 2 2 2 3 2 4 2 2" xfId="15471" xr:uid="{00000000-0005-0000-0000-00008F3E0000}"/>
    <cellStyle name="40% - Accent2 2 2 2 3 2 4 3" xfId="14345" xr:uid="{00000000-0005-0000-0000-0000903E0000}"/>
    <cellStyle name="40% - Accent2 2 2 2 3 2 5" xfId="16887" xr:uid="{00000000-0005-0000-0000-0000913E0000}"/>
    <cellStyle name="40% - Accent2 2 2 2 3 2 5 2" xfId="19058" xr:uid="{00000000-0005-0000-0000-0000923E0000}"/>
    <cellStyle name="40% - Accent2 2 2 2 3 2 6" xfId="15470" xr:uid="{00000000-0005-0000-0000-0000933E0000}"/>
    <cellStyle name="40% - Accent2 2 2 2 3 3" xfId="28967" xr:uid="{00000000-0005-0000-0000-0000943E0000}"/>
    <cellStyle name="40% - Accent2 2 2 2 3 3 2" xfId="22262" xr:uid="{00000000-0005-0000-0000-0000953E0000}"/>
    <cellStyle name="40% - Accent2 2 2 2 3 3 2 2" xfId="33925" xr:uid="{00000000-0005-0000-0000-0000963E0000}"/>
    <cellStyle name="40% - Accent2 2 2 2 3 3 2 2 2" xfId="15469" xr:uid="{00000000-0005-0000-0000-0000973E0000}"/>
    <cellStyle name="40% - Accent2 2 2 2 3 3 2 2 2 2" xfId="22819" xr:uid="{00000000-0005-0000-0000-0000983E0000}"/>
    <cellStyle name="40% - Accent2 2 2 2 3 3 2 2 3" xfId="15468" xr:uid="{00000000-0005-0000-0000-0000993E0000}"/>
    <cellStyle name="40% - Accent2 2 2 2 3 3 2 3" xfId="14317" xr:uid="{00000000-0005-0000-0000-00009A3E0000}"/>
    <cellStyle name="40% - Accent2 2 2 2 3 3 2 3 2" xfId="15467" xr:uid="{00000000-0005-0000-0000-00009B3E0000}"/>
    <cellStyle name="40% - Accent2 2 2 2 3 3 2 4" xfId="14306" xr:uid="{00000000-0005-0000-0000-00009C3E0000}"/>
    <cellStyle name="40% - Accent2 2 2 2 3 3 3" xfId="29119" xr:uid="{00000000-0005-0000-0000-00009D3E0000}"/>
    <cellStyle name="40% - Accent2 2 2 2 3 3 3 2" xfId="32444" xr:uid="{00000000-0005-0000-0000-00009E3E0000}"/>
    <cellStyle name="40% - Accent2 2 2 2 3 3 3 2 2" xfId="15466" xr:uid="{00000000-0005-0000-0000-00009F3E0000}"/>
    <cellStyle name="40% - Accent2 2 2 2 3 3 3 3" xfId="14298" xr:uid="{00000000-0005-0000-0000-0000A03E0000}"/>
    <cellStyle name="40% - Accent2 2 2 2 3 3 4" xfId="16883" xr:uid="{00000000-0005-0000-0000-0000A13E0000}"/>
    <cellStyle name="40% - Accent2 2 2 2 3 3 4 2" xfId="19034" xr:uid="{00000000-0005-0000-0000-0000A23E0000}"/>
    <cellStyle name="40% - Accent2 2 2 2 3 3 5" xfId="15465" xr:uid="{00000000-0005-0000-0000-0000A33E0000}"/>
    <cellStyle name="40% - Accent2 2 2 2 3 4" xfId="15464" xr:uid="{00000000-0005-0000-0000-0000A43E0000}"/>
    <cellStyle name="40% - Accent2 2 2 2 3 4 2" xfId="15463" xr:uid="{00000000-0005-0000-0000-0000A53E0000}"/>
    <cellStyle name="40% - Accent2 2 2 2 3 4 2 2" xfId="26222" xr:uid="{00000000-0005-0000-0000-0000A63E0000}"/>
    <cellStyle name="40% - Accent2 2 2 2 3 4 2 2 2" xfId="15462" xr:uid="{00000000-0005-0000-0000-0000A73E0000}"/>
    <cellStyle name="40% - Accent2 2 2 2 3 4 2 3" xfId="14273" xr:uid="{00000000-0005-0000-0000-0000A83E0000}"/>
    <cellStyle name="40% - Accent2 2 2 2 3 4 3" xfId="26769" xr:uid="{00000000-0005-0000-0000-0000A93E0000}"/>
    <cellStyle name="40% - Accent2 2 2 2 3 4 3 2" xfId="19029" xr:uid="{00000000-0005-0000-0000-0000AA3E0000}"/>
    <cellStyle name="40% - Accent2 2 2 2 3 4 4" xfId="15461" xr:uid="{00000000-0005-0000-0000-0000AB3E0000}"/>
    <cellStyle name="40% - Accent2 2 2 2 3 5" xfId="15459" xr:uid="{00000000-0005-0000-0000-0000AC3E0000}"/>
    <cellStyle name="40% - Accent2 2 2 2 3 5 2" xfId="15457" xr:uid="{00000000-0005-0000-0000-0000AD3E0000}"/>
    <cellStyle name="40% - Accent2 2 2 2 3 5 2 2" xfId="24351" xr:uid="{00000000-0005-0000-0000-0000AE3E0000}"/>
    <cellStyle name="40% - Accent2 2 2 2 3 5 3" xfId="10281" xr:uid="{00000000-0005-0000-0000-0000AF3E0000}"/>
    <cellStyle name="40% - Accent2 2 2 2 3 6" xfId="15455" xr:uid="{00000000-0005-0000-0000-0000B03E0000}"/>
    <cellStyle name="40% - Accent2 2 2 2 3 6 2" xfId="15453" xr:uid="{00000000-0005-0000-0000-0000B13E0000}"/>
    <cellStyle name="40% - Accent2 2 2 2 3 7" xfId="11983" xr:uid="{00000000-0005-0000-0000-0000B23E0000}"/>
    <cellStyle name="40% - Accent2 2 2 2 4" xfId="15450" xr:uid="{00000000-0005-0000-0000-0000B33E0000}"/>
    <cellStyle name="40% - Accent2 2 2 2 4 2" xfId="15449" xr:uid="{00000000-0005-0000-0000-0000B43E0000}"/>
    <cellStyle name="40% - Accent2 2 2 2 4 2 2" xfId="30348" xr:uid="{00000000-0005-0000-0000-0000B53E0000}"/>
    <cellStyle name="40% - Accent2 2 2 2 4 2 2 2" xfId="10910" xr:uid="{00000000-0005-0000-0000-0000B63E0000}"/>
    <cellStyle name="40% - Accent2 2 2 2 4 2 2 2 2" xfId="15447" xr:uid="{00000000-0005-0000-0000-0000B73E0000}"/>
    <cellStyle name="40% - Accent2 2 2 2 4 2 2 2 2 2" xfId="15446" xr:uid="{00000000-0005-0000-0000-0000B83E0000}"/>
    <cellStyle name="40% - Accent2 2 2 2 4 2 2 2 3" xfId="15444" xr:uid="{00000000-0005-0000-0000-0000B93E0000}"/>
    <cellStyle name="40% - Accent2 2 2 2 4 2 2 3" xfId="13978" xr:uid="{00000000-0005-0000-0000-0000BA3E0000}"/>
    <cellStyle name="40% - Accent2 2 2 2 4 2 2 3 2" xfId="15443" xr:uid="{00000000-0005-0000-0000-0000BB3E0000}"/>
    <cellStyle name="40% - Accent2 2 2 2 4 2 2 4" xfId="13971" xr:uid="{00000000-0005-0000-0000-0000BC3E0000}"/>
    <cellStyle name="40% - Accent2 2 2 2 4 2 3" xfId="12111" xr:uid="{00000000-0005-0000-0000-0000BD3E0000}"/>
    <cellStyle name="40% - Accent2 2 2 2 4 2 3 2" xfId="18134" xr:uid="{00000000-0005-0000-0000-0000BE3E0000}"/>
    <cellStyle name="40% - Accent2 2 2 2 4 2 3 2 2" xfId="21872" xr:uid="{00000000-0005-0000-0000-0000BF3E0000}"/>
    <cellStyle name="40% - Accent2 2 2 2 4 2 3 3" xfId="13962" xr:uid="{00000000-0005-0000-0000-0000C03E0000}"/>
    <cellStyle name="40% - Accent2 2 2 2 4 2 4" xfId="16881" xr:uid="{00000000-0005-0000-0000-0000C13E0000}"/>
    <cellStyle name="40% - Accent2 2 2 2 4 2 4 2" xfId="18029" xr:uid="{00000000-0005-0000-0000-0000C23E0000}"/>
    <cellStyle name="40% - Accent2 2 2 2 4 2 5" xfId="15442" xr:uid="{00000000-0005-0000-0000-0000C33E0000}"/>
    <cellStyle name="40% - Accent2 2 2 2 4 3" xfId="15440" xr:uid="{00000000-0005-0000-0000-0000C43E0000}"/>
    <cellStyle name="40% - Accent2 2 2 2 4 3 2" xfId="15438" xr:uid="{00000000-0005-0000-0000-0000C53E0000}"/>
    <cellStyle name="40% - Accent2 2 2 2 4 3 2 2" xfId="34400" xr:uid="{00000000-0005-0000-0000-0000C63E0000}"/>
    <cellStyle name="40% - Accent2 2 2 2 4 3 2 2 2" xfId="20513" xr:uid="{00000000-0005-0000-0000-0000C73E0000}"/>
    <cellStyle name="40% - Accent2 2 2 2 4 3 2 3" xfId="13942" xr:uid="{00000000-0005-0000-0000-0000C83E0000}"/>
    <cellStyle name="40% - Accent2 2 2 2 4 3 3" xfId="15437" xr:uid="{00000000-0005-0000-0000-0000C93E0000}"/>
    <cellStyle name="40% - Accent2 2 2 2 4 3 3 2" xfId="18503" xr:uid="{00000000-0005-0000-0000-0000CA3E0000}"/>
    <cellStyle name="40% - Accent2 2 2 2 4 3 4" xfId="15436" xr:uid="{00000000-0005-0000-0000-0000CB3E0000}"/>
    <cellStyle name="40% - Accent2 2 2 2 4 4" xfId="15435" xr:uid="{00000000-0005-0000-0000-0000CC3E0000}"/>
    <cellStyle name="40% - Accent2 2 2 2 4 4 2" xfId="15434" xr:uid="{00000000-0005-0000-0000-0000CD3E0000}"/>
    <cellStyle name="40% - Accent2 2 2 2 4 4 2 2" xfId="32946" xr:uid="{00000000-0005-0000-0000-0000CE3E0000}"/>
    <cellStyle name="40% - Accent2 2 2 2 4 4 3" xfId="33273" xr:uid="{00000000-0005-0000-0000-0000CF3E0000}"/>
    <cellStyle name="40% - Accent2 2 2 2 4 5" xfId="15433" xr:uid="{00000000-0005-0000-0000-0000D03E0000}"/>
    <cellStyle name="40% - Accent2 2 2 2 4 5 2" xfId="10268" xr:uid="{00000000-0005-0000-0000-0000D13E0000}"/>
    <cellStyle name="40% - Accent2 2 2 2 4 6" xfId="11975" xr:uid="{00000000-0005-0000-0000-0000D23E0000}"/>
    <cellStyle name="40% - Accent2 2 2 2 5" xfId="15431" xr:uid="{00000000-0005-0000-0000-0000D33E0000}"/>
    <cellStyle name="40% - Accent2 2 2 2 5 2" xfId="15430" xr:uid="{00000000-0005-0000-0000-0000D43E0000}"/>
    <cellStyle name="40% - Accent2 2 2 2 5 2 2" xfId="15427" xr:uid="{00000000-0005-0000-0000-0000D53E0000}"/>
    <cellStyle name="40% - Accent2 2 2 2 5 2 2 2" xfId="24429" xr:uid="{00000000-0005-0000-0000-0000D63E0000}"/>
    <cellStyle name="40% - Accent2 2 2 2 5 2 2 2 2" xfId="15425" xr:uid="{00000000-0005-0000-0000-0000D73E0000}"/>
    <cellStyle name="40% - Accent2 2 2 2 5 2 2 3" xfId="13814" xr:uid="{00000000-0005-0000-0000-0000D83E0000}"/>
    <cellStyle name="40% - Accent2 2 2 2 5 2 3" xfId="15424" xr:uid="{00000000-0005-0000-0000-0000D93E0000}"/>
    <cellStyle name="40% - Accent2 2 2 2 5 2 3 2" xfId="18303" xr:uid="{00000000-0005-0000-0000-0000DA3E0000}"/>
    <cellStyle name="40% - Accent2 2 2 2 5 2 4" xfId="15423" xr:uid="{00000000-0005-0000-0000-0000DB3E0000}"/>
    <cellStyle name="40% - Accent2 2 2 2 5 3" xfId="15422" xr:uid="{00000000-0005-0000-0000-0000DC3E0000}"/>
    <cellStyle name="40% - Accent2 2 2 2 5 3 2" xfId="15420" xr:uid="{00000000-0005-0000-0000-0000DD3E0000}"/>
    <cellStyle name="40% - Accent2 2 2 2 5 3 2 2" xfId="14258" xr:uid="{00000000-0005-0000-0000-0000DE3E0000}"/>
    <cellStyle name="40% - Accent2 2 2 2 5 3 3" xfId="15419" xr:uid="{00000000-0005-0000-0000-0000DF3E0000}"/>
    <cellStyle name="40% - Accent2 2 2 2 5 4" xfId="15418" xr:uid="{00000000-0005-0000-0000-0000E03E0000}"/>
    <cellStyle name="40% - Accent2 2 2 2 5 4 2" xfId="15417" xr:uid="{00000000-0005-0000-0000-0000E13E0000}"/>
    <cellStyle name="40% - Accent2 2 2 2 5 5" xfId="10254" xr:uid="{00000000-0005-0000-0000-0000E23E0000}"/>
    <cellStyle name="40% - Accent2 2 2 2 6" xfId="20819" xr:uid="{00000000-0005-0000-0000-0000E33E0000}"/>
    <cellStyle name="40% - Accent2 2 2 2 6 2" xfId="20817" xr:uid="{00000000-0005-0000-0000-0000E43E0000}"/>
    <cellStyle name="40% - Accent2 2 2 2 6 2 2" xfId="23517" xr:uid="{00000000-0005-0000-0000-0000E53E0000}"/>
    <cellStyle name="40% - Accent2 2 2 2 6 2 2 2" xfId="21621" xr:uid="{00000000-0005-0000-0000-0000E63E0000}"/>
    <cellStyle name="40% - Accent2 2 2 2 6 2 3" xfId="21473" xr:uid="{00000000-0005-0000-0000-0000E73E0000}"/>
    <cellStyle name="40% - Accent2 2 2 2 6 3" xfId="20811" xr:uid="{00000000-0005-0000-0000-0000E83E0000}"/>
    <cellStyle name="40% - Accent2 2 2 2 6 3 2" xfId="21462" xr:uid="{00000000-0005-0000-0000-0000E93E0000}"/>
    <cellStyle name="40% - Accent2 2 2 2 6 4" xfId="20806" xr:uid="{00000000-0005-0000-0000-0000EA3E0000}"/>
    <cellStyle name="40% - Accent2 2 2 2 7" xfId="24136" xr:uid="{00000000-0005-0000-0000-0000EB3E0000}"/>
    <cellStyle name="40% - Accent2 2 2 2 7 2" xfId="20803" xr:uid="{00000000-0005-0000-0000-0000EC3E0000}"/>
    <cellStyle name="40% - Accent2 2 2 2 7 2 2" xfId="21441" xr:uid="{00000000-0005-0000-0000-0000ED3E0000}"/>
    <cellStyle name="40% - Accent2 2 2 2 7 3" xfId="20801" xr:uid="{00000000-0005-0000-0000-0000EE3E0000}"/>
    <cellStyle name="40% - Accent2 2 2 2 8" xfId="20799" xr:uid="{00000000-0005-0000-0000-0000EF3E0000}"/>
    <cellStyle name="40% - Accent2 2 2 2 8 2" xfId="20797" xr:uid="{00000000-0005-0000-0000-0000F03E0000}"/>
    <cellStyle name="40% - Accent2 2 2 2 9" xfId="23154" xr:uid="{00000000-0005-0000-0000-0000F13E0000}"/>
    <cellStyle name="40% - Accent2 2 2 3" xfId="27323" xr:uid="{00000000-0005-0000-0000-0000F23E0000}"/>
    <cellStyle name="40% - Accent2 2 2 3 2" xfId="15416" xr:uid="{00000000-0005-0000-0000-0000F33E0000}"/>
    <cellStyle name="40% - Accent2 2 2 3 2 2" xfId="15415" xr:uid="{00000000-0005-0000-0000-0000F43E0000}"/>
    <cellStyle name="40% - Accent2 2 2 3 2 2 2" xfId="15414" xr:uid="{00000000-0005-0000-0000-0000F53E0000}"/>
    <cellStyle name="40% - Accent2 2 2 3 2 2 2 2" xfId="17772" xr:uid="{00000000-0005-0000-0000-0000F63E0000}"/>
    <cellStyle name="40% - Accent2 2 2 3 2 2 2 2 2" xfId="15413" xr:uid="{00000000-0005-0000-0000-0000F73E0000}"/>
    <cellStyle name="40% - Accent2 2 2 3 2 2 2 2 2 2" xfId="14513" xr:uid="{00000000-0005-0000-0000-0000F83E0000}"/>
    <cellStyle name="40% - Accent2 2 2 3 2 2 2 2 2 2 2" xfId="28056" xr:uid="{00000000-0005-0000-0000-0000F93E0000}"/>
    <cellStyle name="40% - Accent2 2 2 3 2 2 2 2 2 3" xfId="15412" xr:uid="{00000000-0005-0000-0000-0000FA3E0000}"/>
    <cellStyle name="40% - Accent2 2 2 3 2 2 2 2 3" xfId="15409" xr:uid="{00000000-0005-0000-0000-0000FB3E0000}"/>
    <cellStyle name="40% - Accent2 2 2 3 2 2 2 2 3 2" xfId="15407" xr:uid="{00000000-0005-0000-0000-0000FC3E0000}"/>
    <cellStyle name="40% - Accent2 2 2 3 2 2 2 2 4" xfId="15403" xr:uid="{00000000-0005-0000-0000-0000FD3E0000}"/>
    <cellStyle name="40% - Accent2 2 2 3 2 2 2 3" xfId="11342" xr:uid="{00000000-0005-0000-0000-0000FE3E0000}"/>
    <cellStyle name="40% - Accent2 2 2 3 2 2 2 3 2" xfId="15400" xr:uid="{00000000-0005-0000-0000-0000FF3E0000}"/>
    <cellStyle name="40% - Accent2 2 2 3 2 2 2 3 2 2" xfId="15399" xr:uid="{00000000-0005-0000-0000-0000003F0000}"/>
    <cellStyle name="40% - Accent2 2 2 3 2 2 2 3 3" xfId="15396" xr:uid="{00000000-0005-0000-0000-0000013F0000}"/>
    <cellStyle name="40% - Accent2 2 2 3 2 2 2 4" xfId="14749" xr:uid="{00000000-0005-0000-0000-0000023F0000}"/>
    <cellStyle name="40% - Accent2 2 2 3 2 2 2 4 2" xfId="15394" xr:uid="{00000000-0005-0000-0000-0000033F0000}"/>
    <cellStyle name="40% - Accent2 2 2 3 2 2 2 5" xfId="14733" xr:uid="{00000000-0005-0000-0000-0000043F0000}"/>
    <cellStyle name="40% - Accent2 2 2 3 2 2 3" xfId="15392" xr:uid="{00000000-0005-0000-0000-0000053F0000}"/>
    <cellStyle name="40% - Accent2 2 2 3 2 2 3 2" xfId="24443" xr:uid="{00000000-0005-0000-0000-0000063F0000}"/>
    <cellStyle name="40% - Accent2 2 2 3 2 2 3 2 2" xfId="19685" xr:uid="{00000000-0005-0000-0000-0000073F0000}"/>
    <cellStyle name="40% - Accent2 2 2 3 2 2 3 2 2 2" xfId="15390" xr:uid="{00000000-0005-0000-0000-0000083F0000}"/>
    <cellStyle name="40% - Accent2 2 2 3 2 2 3 2 3" xfId="19672" xr:uid="{00000000-0005-0000-0000-0000093F0000}"/>
    <cellStyle name="40% - Accent2 2 2 3 2 2 3 3" xfId="9016" xr:uid="{00000000-0005-0000-0000-00000A3F0000}"/>
    <cellStyle name="40% - Accent2 2 2 3 2 2 3 3 2" xfId="19660" xr:uid="{00000000-0005-0000-0000-00000B3F0000}"/>
    <cellStyle name="40% - Accent2 2 2 3 2 2 3 4" xfId="14693" xr:uid="{00000000-0005-0000-0000-00000C3F0000}"/>
    <cellStyle name="40% - Accent2 2 2 3 2 2 4" xfId="16858" xr:uid="{00000000-0005-0000-0000-00000D3F0000}"/>
    <cellStyle name="40% - Accent2 2 2 3 2 2 4 2" xfId="30804" xr:uid="{00000000-0005-0000-0000-00000E3F0000}"/>
    <cellStyle name="40% - Accent2 2 2 3 2 2 4 2 2" xfId="30162" xr:uid="{00000000-0005-0000-0000-00000F3F0000}"/>
    <cellStyle name="40% - Accent2 2 2 3 2 2 4 3" xfId="9010" xr:uid="{00000000-0005-0000-0000-0000103F0000}"/>
    <cellStyle name="40% - Accent2 2 2 3 2 2 5" xfId="16853" xr:uid="{00000000-0005-0000-0000-0000113F0000}"/>
    <cellStyle name="40% - Accent2 2 2 3 2 2 5 2" xfId="15388" xr:uid="{00000000-0005-0000-0000-0000123F0000}"/>
    <cellStyle name="40% - Accent2 2 2 3 2 2 6" xfId="15387" xr:uid="{00000000-0005-0000-0000-0000133F0000}"/>
    <cellStyle name="40% - Accent2 2 2 3 2 3" xfId="15386" xr:uid="{00000000-0005-0000-0000-0000143F0000}"/>
    <cellStyle name="40% - Accent2 2 2 3 2 3 2" xfId="22232" xr:uid="{00000000-0005-0000-0000-0000153F0000}"/>
    <cellStyle name="40% - Accent2 2 2 3 2 3 2 2" xfId="17757" xr:uid="{00000000-0005-0000-0000-0000163F0000}"/>
    <cellStyle name="40% - Accent2 2 2 3 2 3 2 2 2" xfId="15385" xr:uid="{00000000-0005-0000-0000-0000173F0000}"/>
    <cellStyle name="40% - Accent2 2 2 3 2 3 2 2 2 2" xfId="20915" xr:uid="{00000000-0005-0000-0000-0000183F0000}"/>
    <cellStyle name="40% - Accent2 2 2 3 2 3 2 2 3" xfId="15384" xr:uid="{00000000-0005-0000-0000-0000193F0000}"/>
    <cellStyle name="40% - Accent2 2 2 3 2 3 2 3" xfId="8998" xr:uid="{00000000-0005-0000-0000-00001A3F0000}"/>
    <cellStyle name="40% - Accent2 2 2 3 2 3 2 3 2" xfId="34346" xr:uid="{00000000-0005-0000-0000-00001B3F0000}"/>
    <cellStyle name="40% - Accent2 2 2 3 2 3 2 4" xfId="14283" xr:uid="{00000000-0005-0000-0000-00001C3F0000}"/>
    <cellStyle name="40% - Accent2 2 2 3 2 3 3" xfId="15382" xr:uid="{00000000-0005-0000-0000-00001D3F0000}"/>
    <cellStyle name="40% - Accent2 2 2 3 2 3 3 2" xfId="24436" xr:uid="{00000000-0005-0000-0000-00001E3F0000}"/>
    <cellStyle name="40% - Accent2 2 2 3 2 3 3 2 2" xfId="19536" xr:uid="{00000000-0005-0000-0000-00001F3F0000}"/>
    <cellStyle name="40% - Accent2 2 2 3 2 3 3 3" xfId="8990" xr:uid="{00000000-0005-0000-0000-0000203F0000}"/>
    <cellStyle name="40% - Accent2 2 2 3 2 3 4" xfId="33169" xr:uid="{00000000-0005-0000-0000-0000213F0000}"/>
    <cellStyle name="40% - Accent2 2 2 3 2 3 4 2" xfId="9120" xr:uid="{00000000-0005-0000-0000-0000223F0000}"/>
    <cellStyle name="40% - Accent2 2 2 3 2 3 5" xfId="27453" xr:uid="{00000000-0005-0000-0000-0000233F0000}"/>
    <cellStyle name="40% - Accent2 2 2 3 2 4" xfId="15381" xr:uid="{00000000-0005-0000-0000-0000243F0000}"/>
    <cellStyle name="40% - Accent2 2 2 3 2 4 2" xfId="15380" xr:uid="{00000000-0005-0000-0000-0000253F0000}"/>
    <cellStyle name="40% - Accent2 2 2 3 2 4 2 2" xfId="17745" xr:uid="{00000000-0005-0000-0000-0000263F0000}"/>
    <cellStyle name="40% - Accent2 2 2 3 2 4 2 2 2" xfId="15378" xr:uid="{00000000-0005-0000-0000-0000273F0000}"/>
    <cellStyle name="40% - Accent2 2 2 3 2 4 2 3" xfId="13929" xr:uid="{00000000-0005-0000-0000-0000283F0000}"/>
    <cellStyle name="40% - Accent2 2 2 3 2 4 3" xfId="15377" xr:uid="{00000000-0005-0000-0000-0000293F0000}"/>
    <cellStyle name="40% - Accent2 2 2 3 2 4 3 2" xfId="15375" xr:uid="{00000000-0005-0000-0000-00002A3F0000}"/>
    <cellStyle name="40% - Accent2 2 2 3 2 4 4" xfId="33910" xr:uid="{00000000-0005-0000-0000-00002B3F0000}"/>
    <cellStyle name="40% - Accent2 2 2 3 2 5" xfId="9548" xr:uid="{00000000-0005-0000-0000-00002C3F0000}"/>
    <cellStyle name="40% - Accent2 2 2 3 2 5 2" xfId="9546" xr:uid="{00000000-0005-0000-0000-00002D3F0000}"/>
    <cellStyle name="40% - Accent2 2 2 3 2 5 2 2" xfId="24729" xr:uid="{00000000-0005-0000-0000-00002E3F0000}"/>
    <cellStyle name="40% - Accent2 2 2 3 2 5 3" xfId="9540" xr:uid="{00000000-0005-0000-0000-00002F3F0000}"/>
    <cellStyle name="40% - Accent2 2 2 3 2 6" xfId="12249" xr:uid="{00000000-0005-0000-0000-0000303F0000}"/>
    <cellStyle name="40% - Accent2 2 2 3 2 6 2" xfId="12245" xr:uid="{00000000-0005-0000-0000-0000313F0000}"/>
    <cellStyle name="40% - Accent2 2 2 3 2 7" xfId="12238" xr:uid="{00000000-0005-0000-0000-0000323F0000}"/>
    <cellStyle name="40% - Accent2 2 2 3 3" xfId="15374" xr:uid="{00000000-0005-0000-0000-0000333F0000}"/>
    <cellStyle name="40% - Accent2 2 2 3 3 2" xfId="15373" xr:uid="{00000000-0005-0000-0000-0000343F0000}"/>
    <cellStyle name="40% - Accent2 2 2 3 3 2 2" xfId="21940" xr:uid="{00000000-0005-0000-0000-0000353F0000}"/>
    <cellStyle name="40% - Accent2 2 2 3 3 2 2 2" xfId="17731" xr:uid="{00000000-0005-0000-0000-0000363F0000}"/>
    <cellStyle name="40% - Accent2 2 2 3 3 2 2 2 2" xfId="15371" xr:uid="{00000000-0005-0000-0000-0000373F0000}"/>
    <cellStyle name="40% - Accent2 2 2 3 3 2 2 2 2 2" xfId="15370" xr:uid="{00000000-0005-0000-0000-0000383F0000}"/>
    <cellStyle name="40% - Accent2 2 2 3 3 2 2 2 3" xfId="15369" xr:uid="{00000000-0005-0000-0000-0000393F0000}"/>
    <cellStyle name="40% - Accent2 2 2 3 3 2 2 3" xfId="12797" xr:uid="{00000000-0005-0000-0000-00003A3F0000}"/>
    <cellStyle name="40% - Accent2 2 2 3 3 2 2 3 2" xfId="15365" xr:uid="{00000000-0005-0000-0000-00003B3F0000}"/>
    <cellStyle name="40% - Accent2 2 2 3 3 2 2 4" xfId="12769" xr:uid="{00000000-0005-0000-0000-00003C3F0000}"/>
    <cellStyle name="40% - Accent2 2 2 3 3 2 3" xfId="21938" xr:uid="{00000000-0005-0000-0000-00003D3F0000}"/>
    <cellStyle name="40% - Accent2 2 2 3 3 2 3 2" xfId="24404" xr:uid="{00000000-0005-0000-0000-00003E3F0000}"/>
    <cellStyle name="40% - Accent2 2 2 3 3 2 3 2 2" xfId="23725" xr:uid="{00000000-0005-0000-0000-00003F3F0000}"/>
    <cellStyle name="40% - Accent2 2 2 3 3 2 3 3" xfId="13618" xr:uid="{00000000-0005-0000-0000-0000403F0000}"/>
    <cellStyle name="40% - Accent2 2 2 3 3 2 4" xfId="16850" xr:uid="{00000000-0005-0000-0000-0000413F0000}"/>
    <cellStyle name="40% - Accent2 2 2 3 3 2 4 2" xfId="15364" xr:uid="{00000000-0005-0000-0000-0000423F0000}"/>
    <cellStyle name="40% - Accent2 2 2 3 3 2 5" xfId="18951" xr:uid="{00000000-0005-0000-0000-0000433F0000}"/>
    <cellStyle name="40% - Accent2 2 2 3 3 3" xfId="15360" xr:uid="{00000000-0005-0000-0000-0000443F0000}"/>
    <cellStyle name="40% - Accent2 2 2 3 3 3 2" xfId="21920" xr:uid="{00000000-0005-0000-0000-0000453F0000}"/>
    <cellStyle name="40% - Accent2 2 2 3 3 3 2 2" xfId="17717" xr:uid="{00000000-0005-0000-0000-0000463F0000}"/>
    <cellStyle name="40% - Accent2 2 2 3 3 3 2 2 2" xfId="33275" xr:uid="{00000000-0005-0000-0000-0000473F0000}"/>
    <cellStyle name="40% - Accent2 2 2 3 3 3 2 3" xfId="12298" xr:uid="{00000000-0005-0000-0000-0000483F0000}"/>
    <cellStyle name="40% - Accent2 2 2 3 3 3 3" xfId="15357" xr:uid="{00000000-0005-0000-0000-0000493F0000}"/>
    <cellStyle name="40% - Accent2 2 2 3 3 3 3 2" xfId="15356" xr:uid="{00000000-0005-0000-0000-00004A3F0000}"/>
    <cellStyle name="40% - Accent2 2 2 3 3 3 4" xfId="32421" xr:uid="{00000000-0005-0000-0000-00004B3F0000}"/>
    <cellStyle name="40% - Accent2 2 2 3 3 4" xfId="15355" xr:uid="{00000000-0005-0000-0000-00004C3F0000}"/>
    <cellStyle name="40% - Accent2 2 2 3 3 4 2" xfId="15354" xr:uid="{00000000-0005-0000-0000-00004D3F0000}"/>
    <cellStyle name="40% - Accent2 2 2 3 3 4 2 2" xfId="15352" xr:uid="{00000000-0005-0000-0000-00004E3F0000}"/>
    <cellStyle name="40% - Accent2 2 2 3 3 4 3" xfId="15351" xr:uid="{00000000-0005-0000-0000-00004F3F0000}"/>
    <cellStyle name="40% - Accent2 2 2 3 3 5" xfId="15350" xr:uid="{00000000-0005-0000-0000-0000503F0000}"/>
    <cellStyle name="40% - Accent2 2 2 3 3 5 2" xfId="9530" xr:uid="{00000000-0005-0000-0000-0000513F0000}"/>
    <cellStyle name="40% - Accent2 2 2 3 3 6" xfId="12233" xr:uid="{00000000-0005-0000-0000-0000523F0000}"/>
    <cellStyle name="40% - Accent2 2 2 3 4" xfId="15346" xr:uid="{00000000-0005-0000-0000-0000533F0000}"/>
    <cellStyle name="40% - Accent2 2 2 3 4 2" xfId="15345" xr:uid="{00000000-0005-0000-0000-0000543F0000}"/>
    <cellStyle name="40% - Accent2 2 2 3 4 2 2" xfId="21739" xr:uid="{00000000-0005-0000-0000-0000553F0000}"/>
    <cellStyle name="40% - Accent2 2 2 3 4 2 2 2" xfId="31060" xr:uid="{00000000-0005-0000-0000-0000563F0000}"/>
    <cellStyle name="40% - Accent2 2 2 3 4 2 2 2 2" xfId="29172" xr:uid="{00000000-0005-0000-0000-0000573F0000}"/>
    <cellStyle name="40% - Accent2 2 2 3 4 2 2 3" xfId="12041" xr:uid="{00000000-0005-0000-0000-0000583F0000}"/>
    <cellStyle name="40% - Accent2 2 2 3 4 2 3" xfId="15341" xr:uid="{00000000-0005-0000-0000-0000593F0000}"/>
    <cellStyle name="40% - Accent2 2 2 3 4 2 3 2" xfId="15340" xr:uid="{00000000-0005-0000-0000-00005A3F0000}"/>
    <cellStyle name="40% - Accent2 2 2 3 4 2 4" xfId="15338" xr:uid="{00000000-0005-0000-0000-00005B3F0000}"/>
    <cellStyle name="40% - Accent2 2 2 3 4 3" xfId="15337" xr:uid="{00000000-0005-0000-0000-00005C3F0000}"/>
    <cellStyle name="40% - Accent2 2 2 3 4 3 2" xfId="15336" xr:uid="{00000000-0005-0000-0000-00005D3F0000}"/>
    <cellStyle name="40% - Accent2 2 2 3 4 3 2 2" xfId="15335" xr:uid="{00000000-0005-0000-0000-00005E3F0000}"/>
    <cellStyle name="40% - Accent2 2 2 3 4 3 3" xfId="15334" xr:uid="{00000000-0005-0000-0000-00005F3F0000}"/>
    <cellStyle name="40% - Accent2 2 2 3 4 4" xfId="15333" xr:uid="{00000000-0005-0000-0000-0000603F0000}"/>
    <cellStyle name="40% - Accent2 2 2 3 4 4 2" xfId="15332" xr:uid="{00000000-0005-0000-0000-0000613F0000}"/>
    <cellStyle name="40% - Accent2 2 2 3 4 5" xfId="9520" xr:uid="{00000000-0005-0000-0000-0000623F0000}"/>
    <cellStyle name="40% - Accent2 2 2 3 5" xfId="15327" xr:uid="{00000000-0005-0000-0000-0000633F0000}"/>
    <cellStyle name="40% - Accent2 2 2 3 5 2" xfId="15326" xr:uid="{00000000-0005-0000-0000-0000643F0000}"/>
    <cellStyle name="40% - Accent2 2 2 3 5 2 2" xfId="15324" xr:uid="{00000000-0005-0000-0000-0000653F0000}"/>
    <cellStyle name="40% - Accent2 2 2 3 5 2 2 2" xfId="15323" xr:uid="{00000000-0005-0000-0000-0000663F0000}"/>
    <cellStyle name="40% - Accent2 2 2 3 5 2 3" xfId="15322" xr:uid="{00000000-0005-0000-0000-0000673F0000}"/>
    <cellStyle name="40% - Accent2 2 2 3 5 3" xfId="15321" xr:uid="{00000000-0005-0000-0000-0000683F0000}"/>
    <cellStyle name="40% - Accent2 2 2 3 5 3 2" xfId="15320" xr:uid="{00000000-0005-0000-0000-0000693F0000}"/>
    <cellStyle name="40% - Accent2 2 2 3 5 4" xfId="15319" xr:uid="{00000000-0005-0000-0000-00006A3F0000}"/>
    <cellStyle name="40% - Accent2 2 2 3 6" xfId="20791" xr:uid="{00000000-0005-0000-0000-00006B3F0000}"/>
    <cellStyle name="40% - Accent2 2 2 3 6 2" xfId="16484" xr:uid="{00000000-0005-0000-0000-00006C3F0000}"/>
    <cellStyle name="40% - Accent2 2 2 3 6 2 2" xfId="30436" xr:uid="{00000000-0005-0000-0000-00006D3F0000}"/>
    <cellStyle name="40% - Accent2 2 2 3 6 3" xfId="16153" xr:uid="{00000000-0005-0000-0000-00006E3F0000}"/>
    <cellStyle name="40% - Accent2 2 2 3 7" xfId="20783" xr:uid="{00000000-0005-0000-0000-00006F3F0000}"/>
    <cellStyle name="40% - Accent2 2 2 3 7 2" xfId="20781" xr:uid="{00000000-0005-0000-0000-0000703F0000}"/>
    <cellStyle name="40% - Accent2 2 2 3 8" xfId="20779" xr:uid="{00000000-0005-0000-0000-0000713F0000}"/>
    <cellStyle name="40% - Accent2 2 2 4" xfId="15318" xr:uid="{00000000-0005-0000-0000-0000723F0000}"/>
    <cellStyle name="40% - Accent2 2 2 4 2" xfId="15317" xr:uid="{00000000-0005-0000-0000-0000733F0000}"/>
    <cellStyle name="40% - Accent2 2 2 4 2 2" xfId="15315" xr:uid="{00000000-0005-0000-0000-0000743F0000}"/>
    <cellStyle name="40% - Accent2 2 2 4 2 2 2" xfId="15312" xr:uid="{00000000-0005-0000-0000-0000753F0000}"/>
    <cellStyle name="40% - Accent2 2 2 4 2 2 2 2" xfId="17691" xr:uid="{00000000-0005-0000-0000-0000763F0000}"/>
    <cellStyle name="40% - Accent2 2 2 4 2 2 2 2 2" xfId="15311" xr:uid="{00000000-0005-0000-0000-0000773F0000}"/>
    <cellStyle name="40% - Accent2 2 2 4 2 2 2 2 2 2" xfId="14048" xr:uid="{00000000-0005-0000-0000-0000783F0000}"/>
    <cellStyle name="40% - Accent2 2 2 4 2 2 2 2 3" xfId="31493" xr:uid="{00000000-0005-0000-0000-0000793F0000}"/>
    <cellStyle name="40% - Accent2 2 2 4 2 2 2 3" xfId="11886" xr:uid="{00000000-0005-0000-0000-00007A3F0000}"/>
    <cellStyle name="40% - Accent2 2 2 4 2 2 2 3 2" xfId="15309" xr:uid="{00000000-0005-0000-0000-00007B3F0000}"/>
    <cellStyle name="40% - Accent2 2 2 4 2 2 2 4" xfId="10552" xr:uid="{00000000-0005-0000-0000-00007C3F0000}"/>
    <cellStyle name="40% - Accent2 2 2 4 2 2 3" xfId="15308" xr:uid="{00000000-0005-0000-0000-00007D3F0000}"/>
    <cellStyle name="40% - Accent2 2 2 4 2 2 3 2" xfId="24083" xr:uid="{00000000-0005-0000-0000-00007E3F0000}"/>
    <cellStyle name="40% - Accent2 2 2 4 2 2 3 2 2" xfId="18834" xr:uid="{00000000-0005-0000-0000-00007F3F0000}"/>
    <cellStyle name="40% - Accent2 2 2 4 2 2 3 3" xfId="13575" xr:uid="{00000000-0005-0000-0000-0000803F0000}"/>
    <cellStyle name="40% - Accent2 2 2 4 2 2 4" xfId="25169" xr:uid="{00000000-0005-0000-0000-0000813F0000}"/>
    <cellStyle name="40% - Accent2 2 2 4 2 2 4 2" xfId="27463" xr:uid="{00000000-0005-0000-0000-0000823F0000}"/>
    <cellStyle name="40% - Accent2 2 2 4 2 2 5" xfId="24737" xr:uid="{00000000-0005-0000-0000-0000833F0000}"/>
    <cellStyle name="40% - Accent2 2 2 4 2 3" xfId="15307" xr:uid="{00000000-0005-0000-0000-0000843F0000}"/>
    <cellStyle name="40% - Accent2 2 2 4 2 3 2" xfId="15305" xr:uid="{00000000-0005-0000-0000-0000853F0000}"/>
    <cellStyle name="40% - Accent2 2 2 4 2 3 2 2" xfId="18948" xr:uid="{00000000-0005-0000-0000-0000863F0000}"/>
    <cellStyle name="40% - Accent2 2 2 4 2 3 2 2 2" xfId="15304" xr:uid="{00000000-0005-0000-0000-0000873F0000}"/>
    <cellStyle name="40% - Accent2 2 2 4 2 3 2 3" xfId="10392" xr:uid="{00000000-0005-0000-0000-0000883F0000}"/>
    <cellStyle name="40% - Accent2 2 2 4 2 3 3" xfId="15302" xr:uid="{00000000-0005-0000-0000-0000893F0000}"/>
    <cellStyle name="40% - Accent2 2 2 4 2 3 3 2" xfId="20743" xr:uid="{00000000-0005-0000-0000-00008A3F0000}"/>
    <cellStyle name="40% - Accent2 2 2 4 2 3 4" xfId="31781" xr:uid="{00000000-0005-0000-0000-00008B3F0000}"/>
    <cellStyle name="40% - Accent2 2 2 4 2 4" xfId="33638" xr:uid="{00000000-0005-0000-0000-00008C3F0000}"/>
    <cellStyle name="40% - Accent2 2 2 4 2 4 2" xfId="15301" xr:uid="{00000000-0005-0000-0000-00008D3F0000}"/>
    <cellStyle name="40% - Accent2 2 2 4 2 4 2 2" xfId="15299" xr:uid="{00000000-0005-0000-0000-00008E3F0000}"/>
    <cellStyle name="40% - Accent2 2 2 4 2 4 3" xfId="15296" xr:uid="{00000000-0005-0000-0000-00008F3F0000}"/>
    <cellStyle name="40% - Accent2 2 2 4 2 5" xfId="14029" xr:uid="{00000000-0005-0000-0000-0000903F0000}"/>
    <cellStyle name="40% - Accent2 2 2 4 2 5 2" xfId="9354" xr:uid="{00000000-0005-0000-0000-0000913F0000}"/>
    <cellStyle name="40% - Accent2 2 2 4 2 6" xfId="12258" xr:uid="{00000000-0005-0000-0000-0000923F0000}"/>
    <cellStyle name="40% - Accent2 2 2 4 3" xfId="19616" xr:uid="{00000000-0005-0000-0000-0000933F0000}"/>
    <cellStyle name="40% - Accent2 2 2 4 3 2" xfId="15295" xr:uid="{00000000-0005-0000-0000-0000943F0000}"/>
    <cellStyle name="40% - Accent2 2 2 4 3 2 2" xfId="10093" xr:uid="{00000000-0005-0000-0000-0000953F0000}"/>
    <cellStyle name="40% - Accent2 2 2 4 3 2 2 2" xfId="17657" xr:uid="{00000000-0005-0000-0000-0000963F0000}"/>
    <cellStyle name="40% - Accent2 2 2 4 3 2 2 2 2" xfId="15290" xr:uid="{00000000-0005-0000-0000-0000973F0000}"/>
    <cellStyle name="40% - Accent2 2 2 4 3 2 2 3" xfId="9675" xr:uid="{00000000-0005-0000-0000-0000983F0000}"/>
    <cellStyle name="40% - Accent2 2 2 4 3 2 3" xfId="10089" xr:uid="{00000000-0005-0000-0000-0000993F0000}"/>
    <cellStyle name="40% - Accent2 2 2 4 3 2 3 2" xfId="15289" xr:uid="{00000000-0005-0000-0000-00009A3F0000}"/>
    <cellStyle name="40% - Accent2 2 2 4 3 2 4" xfId="29906" xr:uid="{00000000-0005-0000-0000-00009B3F0000}"/>
    <cellStyle name="40% - Accent2 2 2 4 3 3" xfId="15288" xr:uid="{00000000-0005-0000-0000-00009C3F0000}"/>
    <cellStyle name="40% - Accent2 2 2 4 3 3 2" xfId="10083" xr:uid="{00000000-0005-0000-0000-00009D3F0000}"/>
    <cellStyle name="40% - Accent2 2 2 4 3 3 2 2" xfId="15286" xr:uid="{00000000-0005-0000-0000-00009E3F0000}"/>
    <cellStyle name="40% - Accent2 2 2 4 3 3 3" xfId="15284" xr:uid="{00000000-0005-0000-0000-00009F3F0000}"/>
    <cellStyle name="40% - Accent2 2 2 4 3 4" xfId="33836" xr:uid="{00000000-0005-0000-0000-0000A03F0000}"/>
    <cellStyle name="40% - Accent2 2 2 4 3 4 2" xfId="15282" xr:uid="{00000000-0005-0000-0000-0000A13F0000}"/>
    <cellStyle name="40% - Accent2 2 2 4 3 5" xfId="9346" xr:uid="{00000000-0005-0000-0000-0000A23F0000}"/>
    <cellStyle name="40% - Accent2 2 2 4 4" xfId="33518" xr:uid="{00000000-0005-0000-0000-0000A33F0000}"/>
    <cellStyle name="40% - Accent2 2 2 4 4 2" xfId="15281" xr:uid="{00000000-0005-0000-0000-0000A43F0000}"/>
    <cellStyle name="40% - Accent2 2 2 4 4 2 2" xfId="9983" xr:uid="{00000000-0005-0000-0000-0000A53F0000}"/>
    <cellStyle name="40% - Accent2 2 2 4 4 2 2 2" xfId="21737" xr:uid="{00000000-0005-0000-0000-0000A63F0000}"/>
    <cellStyle name="40% - Accent2 2 2 4 4 2 3" xfId="15280" xr:uid="{00000000-0005-0000-0000-0000A73F0000}"/>
    <cellStyle name="40% - Accent2 2 2 4 4 3" xfId="15278" xr:uid="{00000000-0005-0000-0000-0000A83F0000}"/>
    <cellStyle name="40% - Accent2 2 2 4 4 3 2" xfId="15276" xr:uid="{00000000-0005-0000-0000-0000A93F0000}"/>
    <cellStyle name="40% - Accent2 2 2 4 4 4" xfId="31069" xr:uid="{00000000-0005-0000-0000-0000AA3F0000}"/>
    <cellStyle name="40% - Accent2 2 2 4 5" xfId="15275" xr:uid="{00000000-0005-0000-0000-0000AB3F0000}"/>
    <cellStyle name="40% - Accent2 2 2 4 5 2" xfId="15274" xr:uid="{00000000-0005-0000-0000-0000AC3F0000}"/>
    <cellStyle name="40% - Accent2 2 2 4 5 2 2" xfId="17204" xr:uid="{00000000-0005-0000-0000-0000AD3F0000}"/>
    <cellStyle name="40% - Accent2 2 2 4 5 3" xfId="15273" xr:uid="{00000000-0005-0000-0000-0000AE3F0000}"/>
    <cellStyle name="40% - Accent2 2 2 4 6" xfId="33251" xr:uid="{00000000-0005-0000-0000-0000AF3F0000}"/>
    <cellStyle name="40% - Accent2 2 2 4 6 2" xfId="20776" xr:uid="{00000000-0005-0000-0000-0000B03F0000}"/>
    <cellStyle name="40% - Accent2 2 2 4 7" xfId="33121" xr:uid="{00000000-0005-0000-0000-0000B13F0000}"/>
    <cellStyle name="40% - Accent2 2 2 5" xfId="19271" xr:uid="{00000000-0005-0000-0000-0000B23F0000}"/>
    <cellStyle name="40% - Accent2 2 2 5 2" xfId="19270" xr:uid="{00000000-0005-0000-0000-0000B33F0000}"/>
    <cellStyle name="40% - Accent2 2 2 5 2 2" xfId="15272" xr:uid="{00000000-0005-0000-0000-0000B43F0000}"/>
    <cellStyle name="40% - Accent2 2 2 5 2 2 2" xfId="15271" xr:uid="{00000000-0005-0000-0000-0000B53F0000}"/>
    <cellStyle name="40% - Accent2 2 2 5 2 2 2 2" xfId="17641" xr:uid="{00000000-0005-0000-0000-0000B63F0000}"/>
    <cellStyle name="40% - Accent2 2 2 5 2 2 2 2 2" xfId="15269" xr:uid="{00000000-0005-0000-0000-0000B73F0000}"/>
    <cellStyle name="40% - Accent2 2 2 5 2 2 2 3" xfId="26761" xr:uid="{00000000-0005-0000-0000-0000B83F0000}"/>
    <cellStyle name="40% - Accent2 2 2 5 2 2 3" xfId="15268" xr:uid="{00000000-0005-0000-0000-0000B93F0000}"/>
    <cellStyle name="40% - Accent2 2 2 5 2 2 3 2" xfId="15267" xr:uid="{00000000-0005-0000-0000-0000BA3F0000}"/>
    <cellStyle name="40% - Accent2 2 2 5 2 2 4" xfId="31749" xr:uid="{00000000-0005-0000-0000-0000BB3F0000}"/>
    <cellStyle name="40% - Accent2 2 2 5 2 3" xfId="22987" xr:uid="{00000000-0005-0000-0000-0000BC3F0000}"/>
    <cellStyle name="40% - Accent2 2 2 5 2 3 2" xfId="15266" xr:uid="{00000000-0005-0000-0000-0000BD3F0000}"/>
    <cellStyle name="40% - Accent2 2 2 5 2 3 2 2" xfId="15265" xr:uid="{00000000-0005-0000-0000-0000BE3F0000}"/>
    <cellStyle name="40% - Accent2 2 2 5 2 3 3" xfId="15264" xr:uid="{00000000-0005-0000-0000-0000BF3F0000}"/>
    <cellStyle name="40% - Accent2 2 2 5 2 4" xfId="33792" xr:uid="{00000000-0005-0000-0000-0000C03F0000}"/>
    <cellStyle name="40% - Accent2 2 2 5 2 4 2" xfId="15263" xr:uid="{00000000-0005-0000-0000-0000C13F0000}"/>
    <cellStyle name="40% - Accent2 2 2 5 2 5" xfId="9202" xr:uid="{00000000-0005-0000-0000-0000C23F0000}"/>
    <cellStyle name="40% - Accent2 2 2 5 3" xfId="19612" xr:uid="{00000000-0005-0000-0000-0000C33F0000}"/>
    <cellStyle name="40% - Accent2 2 2 5 3 2" xfId="15261" xr:uid="{00000000-0005-0000-0000-0000C43F0000}"/>
    <cellStyle name="40% - Accent2 2 2 5 3 2 2" xfId="9790" xr:uid="{00000000-0005-0000-0000-0000C53F0000}"/>
    <cellStyle name="40% - Accent2 2 2 5 3 2 2 2" xfId="20917" xr:uid="{00000000-0005-0000-0000-0000C63F0000}"/>
    <cellStyle name="40% - Accent2 2 2 5 3 2 3" xfId="15260" xr:uid="{00000000-0005-0000-0000-0000C73F0000}"/>
    <cellStyle name="40% - Accent2 2 2 5 3 3" xfId="15259" xr:uid="{00000000-0005-0000-0000-0000C83F0000}"/>
    <cellStyle name="40% - Accent2 2 2 5 3 3 2" xfId="15257" xr:uid="{00000000-0005-0000-0000-0000C93F0000}"/>
    <cellStyle name="40% - Accent2 2 2 5 3 4" xfId="31042" xr:uid="{00000000-0005-0000-0000-0000CA3F0000}"/>
    <cellStyle name="40% - Accent2 2 2 5 4" xfId="15256" xr:uid="{00000000-0005-0000-0000-0000CB3F0000}"/>
    <cellStyle name="40% - Accent2 2 2 5 4 2" xfId="15255" xr:uid="{00000000-0005-0000-0000-0000CC3F0000}"/>
    <cellStyle name="40% - Accent2 2 2 5 4 2 2" xfId="15254" xr:uid="{00000000-0005-0000-0000-0000CD3F0000}"/>
    <cellStyle name="40% - Accent2 2 2 5 4 3" xfId="15253" xr:uid="{00000000-0005-0000-0000-0000CE3F0000}"/>
    <cellStyle name="40% - Accent2 2 2 5 5" xfId="15252" xr:uid="{00000000-0005-0000-0000-0000CF3F0000}"/>
    <cellStyle name="40% - Accent2 2 2 5 5 2" xfId="29110" xr:uid="{00000000-0005-0000-0000-0000D03F0000}"/>
    <cellStyle name="40% - Accent2 2 2 5 6" xfId="33235" xr:uid="{00000000-0005-0000-0000-0000D13F0000}"/>
    <cellStyle name="40% - Accent2 2 2 6" xfId="19266" xr:uid="{00000000-0005-0000-0000-0000D23F0000}"/>
    <cellStyle name="40% - Accent2 2 2 6 2" xfId="15251" xr:uid="{00000000-0005-0000-0000-0000D33F0000}"/>
    <cellStyle name="40% - Accent2 2 2 6 2 2" xfId="15250" xr:uid="{00000000-0005-0000-0000-0000D43F0000}"/>
    <cellStyle name="40% - Accent2 2 2 6 2 2 2" xfId="15249" xr:uid="{00000000-0005-0000-0000-0000D53F0000}"/>
    <cellStyle name="40% - Accent2 2 2 6 2 2 2 2" xfId="15248" xr:uid="{00000000-0005-0000-0000-0000D63F0000}"/>
    <cellStyle name="40% - Accent2 2 2 6 2 2 3" xfId="15245" xr:uid="{00000000-0005-0000-0000-0000D73F0000}"/>
    <cellStyle name="40% - Accent2 2 2 6 2 3" xfId="15244" xr:uid="{00000000-0005-0000-0000-0000D83F0000}"/>
    <cellStyle name="40% - Accent2 2 2 6 2 3 2" xfId="15241" xr:uid="{00000000-0005-0000-0000-0000D93F0000}"/>
    <cellStyle name="40% - Accent2 2 2 6 2 4" xfId="24148" xr:uid="{00000000-0005-0000-0000-0000DA3F0000}"/>
    <cellStyle name="40% - Accent2 2 2 6 3" xfId="15239" xr:uid="{00000000-0005-0000-0000-0000DB3F0000}"/>
    <cellStyle name="40% - Accent2 2 2 6 3 2" xfId="15238" xr:uid="{00000000-0005-0000-0000-0000DC3F0000}"/>
    <cellStyle name="40% - Accent2 2 2 6 3 2 2" xfId="31068" xr:uid="{00000000-0005-0000-0000-0000DD3F0000}"/>
    <cellStyle name="40% - Accent2 2 2 6 3 3" xfId="15237" xr:uid="{00000000-0005-0000-0000-0000DE3F0000}"/>
    <cellStyle name="40% - Accent2 2 2 6 4" xfId="15235" xr:uid="{00000000-0005-0000-0000-0000DF3F0000}"/>
    <cellStyle name="40% - Accent2 2 2 6 4 2" xfId="15234" xr:uid="{00000000-0005-0000-0000-0000E03F0000}"/>
    <cellStyle name="40% - Accent2 2 2 6 5" xfId="15232" xr:uid="{00000000-0005-0000-0000-0000E13F0000}"/>
    <cellStyle name="40% - Accent2 2 2 7" xfId="18583" xr:uid="{00000000-0005-0000-0000-0000E23F0000}"/>
    <cellStyle name="40% - Accent2 2 2 7 2" xfId="23417" xr:uid="{00000000-0005-0000-0000-0000E33F0000}"/>
    <cellStyle name="40% - Accent2 2 2 7 2 2" xfId="18580" xr:uid="{00000000-0005-0000-0000-0000E43F0000}"/>
    <cellStyle name="40% - Accent2 2 2 7 2 2 2" xfId="15231" xr:uid="{00000000-0005-0000-0000-0000E53F0000}"/>
    <cellStyle name="40% - Accent2 2 2 7 2 3" xfId="20542" xr:uid="{00000000-0005-0000-0000-0000E63F0000}"/>
    <cellStyle name="40% - Accent2 2 2 7 3" xfId="23411" xr:uid="{00000000-0005-0000-0000-0000E73F0000}"/>
    <cellStyle name="40% - Accent2 2 2 7 3 2" xfId="18569" xr:uid="{00000000-0005-0000-0000-0000E83F0000}"/>
    <cellStyle name="40% - Accent2 2 2 7 4" xfId="18566" xr:uid="{00000000-0005-0000-0000-0000E93F0000}"/>
    <cellStyle name="40% - Accent2 2 2 8" xfId="33627" xr:uid="{00000000-0005-0000-0000-0000EA3F0000}"/>
    <cellStyle name="40% - Accent2 2 2 8 2" xfId="23403" xr:uid="{00000000-0005-0000-0000-0000EB3F0000}"/>
    <cellStyle name="40% - Accent2 2 2 8 2 2" xfId="18560" xr:uid="{00000000-0005-0000-0000-0000EC3F0000}"/>
    <cellStyle name="40% - Accent2 2 2 8 3" xfId="18557" xr:uid="{00000000-0005-0000-0000-0000ED3F0000}"/>
    <cellStyle name="40% - Accent2 2 2 9" xfId="18551" xr:uid="{00000000-0005-0000-0000-0000EE3F0000}"/>
    <cellStyle name="40% - Accent2 2 2 9 2" xfId="18550" xr:uid="{00000000-0005-0000-0000-0000EF3F0000}"/>
    <cellStyle name="40% - Accent2 2 3" xfId="203" xr:uid="{00000000-0005-0000-0000-0000F03F0000}"/>
    <cellStyle name="40% - Accent2 2 3 10" xfId="34537" xr:uid="{00000000-0005-0000-0000-0000F13F0000}"/>
    <cellStyle name="40% - Accent2 2 3 11" xfId="15229" xr:uid="{00000000-0005-0000-0000-0000F23F0000}"/>
    <cellStyle name="40% - Accent2 2 3 2" xfId="15228" xr:uid="{00000000-0005-0000-0000-0000F33F0000}"/>
    <cellStyle name="40% - Accent2 2 3 2 2" xfId="15226" xr:uid="{00000000-0005-0000-0000-0000F43F0000}"/>
    <cellStyle name="40% - Accent2 2 3 2 2 2" xfId="15225" xr:uid="{00000000-0005-0000-0000-0000F53F0000}"/>
    <cellStyle name="40% - Accent2 2 3 2 2 2 2" xfId="15223" xr:uid="{00000000-0005-0000-0000-0000F63F0000}"/>
    <cellStyle name="40% - Accent2 2 3 2 2 2 2 2" xfId="28203" xr:uid="{00000000-0005-0000-0000-0000F73F0000}"/>
    <cellStyle name="40% - Accent2 2 3 2 2 2 2 2 2" xfId="10132" xr:uid="{00000000-0005-0000-0000-0000F83F0000}"/>
    <cellStyle name="40% - Accent2 2 3 2 2 2 2 2 2 2" xfId="15221" xr:uid="{00000000-0005-0000-0000-0000F93F0000}"/>
    <cellStyle name="40% - Accent2 2 3 2 2 2 2 2 2 2 2" xfId="15220" xr:uid="{00000000-0005-0000-0000-0000FA3F0000}"/>
    <cellStyle name="40% - Accent2 2 3 2 2 2 2 2 2 3" xfId="15218" xr:uid="{00000000-0005-0000-0000-0000FB3F0000}"/>
    <cellStyle name="40% - Accent2 2 3 2 2 2 2 2 3" xfId="15215" xr:uid="{00000000-0005-0000-0000-0000FC3F0000}"/>
    <cellStyle name="40% - Accent2 2 3 2 2 2 2 2 3 2" xfId="15214" xr:uid="{00000000-0005-0000-0000-0000FD3F0000}"/>
    <cellStyle name="40% - Accent2 2 3 2 2 2 2 2 4" xfId="15213" xr:uid="{00000000-0005-0000-0000-0000FE3F0000}"/>
    <cellStyle name="40% - Accent2 2 3 2 2 2 2 3" xfId="15212" xr:uid="{00000000-0005-0000-0000-0000FF3F0000}"/>
    <cellStyle name="40% - Accent2 2 3 2 2 2 2 3 2" xfId="15211" xr:uid="{00000000-0005-0000-0000-000000400000}"/>
    <cellStyle name="40% - Accent2 2 3 2 2 2 2 3 2 2" xfId="15210" xr:uid="{00000000-0005-0000-0000-000001400000}"/>
    <cellStyle name="40% - Accent2 2 3 2 2 2 2 3 3" xfId="15209" xr:uid="{00000000-0005-0000-0000-000002400000}"/>
    <cellStyle name="40% - Accent2 2 3 2 2 2 2 4" xfId="17247" xr:uid="{00000000-0005-0000-0000-000003400000}"/>
    <cellStyle name="40% - Accent2 2 3 2 2 2 2 4 2" xfId="15208" xr:uid="{00000000-0005-0000-0000-000004400000}"/>
    <cellStyle name="40% - Accent2 2 3 2 2 2 2 5" xfId="15206" xr:uid="{00000000-0005-0000-0000-000005400000}"/>
    <cellStyle name="40% - Accent2 2 3 2 2 2 3" xfId="15202" xr:uid="{00000000-0005-0000-0000-000006400000}"/>
    <cellStyle name="40% - Accent2 2 3 2 2 2 3 2" xfId="15201" xr:uid="{00000000-0005-0000-0000-000007400000}"/>
    <cellStyle name="40% - Accent2 2 3 2 2 2 3 2 2" xfId="15195" xr:uid="{00000000-0005-0000-0000-000008400000}"/>
    <cellStyle name="40% - Accent2 2 3 2 2 2 3 2 2 2" xfId="15194" xr:uid="{00000000-0005-0000-0000-000009400000}"/>
    <cellStyle name="40% - Accent2 2 3 2 2 2 3 2 3" xfId="15192" xr:uid="{00000000-0005-0000-0000-00000A400000}"/>
    <cellStyle name="40% - Accent2 2 3 2 2 2 3 3" xfId="15191" xr:uid="{00000000-0005-0000-0000-00000B400000}"/>
    <cellStyle name="40% - Accent2 2 3 2 2 2 3 3 2" xfId="15186" xr:uid="{00000000-0005-0000-0000-00000C400000}"/>
    <cellStyle name="40% - Accent2 2 3 2 2 2 3 4" xfId="15185" xr:uid="{00000000-0005-0000-0000-00000D400000}"/>
    <cellStyle name="40% - Accent2 2 3 2 2 2 4" xfId="30337" xr:uid="{00000000-0005-0000-0000-00000E400000}"/>
    <cellStyle name="40% - Accent2 2 3 2 2 2 4 2" xfId="15180" xr:uid="{00000000-0005-0000-0000-00000F400000}"/>
    <cellStyle name="40% - Accent2 2 3 2 2 2 4 2 2" xfId="15178" xr:uid="{00000000-0005-0000-0000-000010400000}"/>
    <cellStyle name="40% - Accent2 2 3 2 2 2 4 3" xfId="15177" xr:uid="{00000000-0005-0000-0000-000011400000}"/>
    <cellStyle name="40% - Accent2 2 3 2 2 2 5" xfId="16253" xr:uid="{00000000-0005-0000-0000-000012400000}"/>
    <cellStyle name="40% - Accent2 2 3 2 2 2 5 2" xfId="15174" xr:uid="{00000000-0005-0000-0000-000013400000}"/>
    <cellStyle name="40% - Accent2 2 3 2 2 2 6" xfId="15171" xr:uid="{00000000-0005-0000-0000-000014400000}"/>
    <cellStyle name="40% - Accent2 2 3 2 2 3" xfId="15170" xr:uid="{00000000-0005-0000-0000-000015400000}"/>
    <cellStyle name="40% - Accent2 2 3 2 2 3 2" xfId="20174" xr:uid="{00000000-0005-0000-0000-000016400000}"/>
    <cellStyle name="40% - Accent2 2 3 2 2 3 2 2" xfId="15167" xr:uid="{00000000-0005-0000-0000-000017400000}"/>
    <cellStyle name="40% - Accent2 2 3 2 2 3 2 2 2" xfId="15164" xr:uid="{00000000-0005-0000-0000-000018400000}"/>
    <cellStyle name="40% - Accent2 2 3 2 2 3 2 2 2 2" xfId="16308" xr:uid="{00000000-0005-0000-0000-000019400000}"/>
    <cellStyle name="40% - Accent2 2 3 2 2 3 2 2 3" xfId="15163" xr:uid="{00000000-0005-0000-0000-00001A400000}"/>
    <cellStyle name="40% - Accent2 2 3 2 2 3 2 3" xfId="15162" xr:uid="{00000000-0005-0000-0000-00001B400000}"/>
    <cellStyle name="40% - Accent2 2 3 2 2 3 2 3 2" xfId="15160" xr:uid="{00000000-0005-0000-0000-00001C400000}"/>
    <cellStyle name="40% - Accent2 2 3 2 2 3 2 4" xfId="15159" xr:uid="{00000000-0005-0000-0000-00001D400000}"/>
    <cellStyle name="40% - Accent2 2 3 2 2 3 3" xfId="20169" xr:uid="{00000000-0005-0000-0000-00001E400000}"/>
    <cellStyle name="40% - Accent2 2 3 2 2 3 3 2" xfId="15153" xr:uid="{00000000-0005-0000-0000-00001F400000}"/>
    <cellStyle name="40% - Accent2 2 3 2 2 3 3 2 2" xfId="25046" xr:uid="{00000000-0005-0000-0000-000020400000}"/>
    <cellStyle name="40% - Accent2 2 3 2 2 3 3 3" xfId="15270" xr:uid="{00000000-0005-0000-0000-000021400000}"/>
    <cellStyle name="40% - Accent2 2 3 2 2 3 4" xfId="16247" xr:uid="{00000000-0005-0000-0000-000022400000}"/>
    <cellStyle name="40% - Accent2 2 3 2 2 3 4 2" xfId="15150" xr:uid="{00000000-0005-0000-0000-000023400000}"/>
    <cellStyle name="40% - Accent2 2 3 2 2 3 5" xfId="15148" xr:uid="{00000000-0005-0000-0000-000024400000}"/>
    <cellStyle name="40% - Accent2 2 3 2 2 4" xfId="15147" xr:uid="{00000000-0005-0000-0000-000025400000}"/>
    <cellStyle name="40% - Accent2 2 3 2 2 4 2" xfId="31668" xr:uid="{00000000-0005-0000-0000-000026400000}"/>
    <cellStyle name="40% - Accent2 2 3 2 2 4 2 2" xfId="21227" xr:uid="{00000000-0005-0000-0000-000027400000}"/>
    <cellStyle name="40% - Accent2 2 3 2 2 4 2 2 2" xfId="15142" xr:uid="{00000000-0005-0000-0000-000028400000}"/>
    <cellStyle name="40% - Accent2 2 3 2 2 4 2 3" xfId="21221" xr:uid="{00000000-0005-0000-0000-000029400000}"/>
    <cellStyle name="40% - Accent2 2 3 2 2 4 3" xfId="15139" xr:uid="{00000000-0005-0000-0000-00002A400000}"/>
    <cellStyle name="40% - Accent2 2 3 2 2 4 3 2" xfId="21519" xr:uid="{00000000-0005-0000-0000-00002B400000}"/>
    <cellStyle name="40% - Accent2 2 3 2 2 4 4" xfId="15138" xr:uid="{00000000-0005-0000-0000-00002C400000}"/>
    <cellStyle name="40% - Accent2 2 3 2 2 5" xfId="8001" xr:uid="{00000000-0005-0000-0000-00002D400000}"/>
    <cellStyle name="40% - Accent2 2 3 2 2 5 2" xfId="7995" xr:uid="{00000000-0005-0000-0000-00002E400000}"/>
    <cellStyle name="40% - Accent2 2 3 2 2 5 2 2" xfId="21199" xr:uid="{00000000-0005-0000-0000-00002F400000}"/>
    <cellStyle name="40% - Accent2 2 3 2 2 5 3" xfId="7980" xr:uid="{00000000-0005-0000-0000-000030400000}"/>
    <cellStyle name="40% - Accent2 2 3 2 2 6" xfId="15133" xr:uid="{00000000-0005-0000-0000-000031400000}"/>
    <cellStyle name="40% - Accent2 2 3 2 2 6 2" xfId="11805" xr:uid="{00000000-0005-0000-0000-000032400000}"/>
    <cellStyle name="40% - Accent2 2 3 2 2 7" xfId="11799" xr:uid="{00000000-0005-0000-0000-000033400000}"/>
    <cellStyle name="40% - Accent2 2 3 2 3" xfId="15130" xr:uid="{00000000-0005-0000-0000-000034400000}"/>
    <cellStyle name="40% - Accent2 2 3 2 3 2" xfId="15129" xr:uid="{00000000-0005-0000-0000-000035400000}"/>
    <cellStyle name="40% - Accent2 2 3 2 3 2 2" xfId="15127" xr:uid="{00000000-0005-0000-0000-000036400000}"/>
    <cellStyle name="40% - Accent2 2 3 2 3 2 2 2" xfId="15126" xr:uid="{00000000-0005-0000-0000-000037400000}"/>
    <cellStyle name="40% - Accent2 2 3 2 3 2 2 2 2" xfId="15123" xr:uid="{00000000-0005-0000-0000-000038400000}"/>
    <cellStyle name="40% - Accent2 2 3 2 3 2 2 2 2 2" xfId="15119" xr:uid="{00000000-0005-0000-0000-000039400000}"/>
    <cellStyle name="40% - Accent2 2 3 2 3 2 2 2 3" xfId="15118" xr:uid="{00000000-0005-0000-0000-00003A400000}"/>
    <cellStyle name="40% - Accent2 2 3 2 3 2 2 3" xfId="15117" xr:uid="{00000000-0005-0000-0000-00003B400000}"/>
    <cellStyle name="40% - Accent2 2 3 2 3 2 2 3 2" xfId="15116" xr:uid="{00000000-0005-0000-0000-00003C400000}"/>
    <cellStyle name="40% - Accent2 2 3 2 3 2 2 4" xfId="15115" xr:uid="{00000000-0005-0000-0000-00003D400000}"/>
    <cellStyle name="40% - Accent2 2 3 2 3 2 3" xfId="28981" xr:uid="{00000000-0005-0000-0000-00003E400000}"/>
    <cellStyle name="40% - Accent2 2 3 2 3 2 3 2" xfId="15112" xr:uid="{00000000-0005-0000-0000-00003F400000}"/>
    <cellStyle name="40% - Accent2 2 3 2 3 2 3 2 2" xfId="15111" xr:uid="{00000000-0005-0000-0000-000040400000}"/>
    <cellStyle name="40% - Accent2 2 3 2 3 2 3 3" xfId="15110" xr:uid="{00000000-0005-0000-0000-000041400000}"/>
    <cellStyle name="40% - Accent2 2 3 2 3 2 4" xfId="16239" xr:uid="{00000000-0005-0000-0000-000042400000}"/>
    <cellStyle name="40% - Accent2 2 3 2 3 2 4 2" xfId="15109" xr:uid="{00000000-0005-0000-0000-000043400000}"/>
    <cellStyle name="40% - Accent2 2 3 2 3 2 5" xfId="15108" xr:uid="{00000000-0005-0000-0000-000044400000}"/>
    <cellStyle name="40% - Accent2 2 3 2 3 3" xfId="15107" xr:uid="{00000000-0005-0000-0000-000045400000}"/>
    <cellStyle name="40% - Accent2 2 3 2 3 3 2" xfId="22187" xr:uid="{00000000-0005-0000-0000-000046400000}"/>
    <cellStyle name="40% - Accent2 2 3 2 3 3 2 2" xfId="15106" xr:uid="{00000000-0005-0000-0000-000047400000}"/>
    <cellStyle name="40% - Accent2 2 3 2 3 3 2 2 2" xfId="15103" xr:uid="{00000000-0005-0000-0000-000048400000}"/>
    <cellStyle name="40% - Accent2 2 3 2 3 3 2 3" xfId="33596" xr:uid="{00000000-0005-0000-0000-000049400000}"/>
    <cellStyle name="40% - Accent2 2 3 2 3 3 3" xfId="15102" xr:uid="{00000000-0005-0000-0000-00004A400000}"/>
    <cellStyle name="40% - Accent2 2 3 2 3 3 3 2" xfId="15101" xr:uid="{00000000-0005-0000-0000-00004B400000}"/>
    <cellStyle name="40% - Accent2 2 3 2 3 3 4" xfId="15097" xr:uid="{00000000-0005-0000-0000-00004C400000}"/>
    <cellStyle name="40% - Accent2 2 3 2 3 4" xfId="15096" xr:uid="{00000000-0005-0000-0000-00004D400000}"/>
    <cellStyle name="40% - Accent2 2 3 2 3 4 2" xfId="15092" xr:uid="{00000000-0005-0000-0000-00004E400000}"/>
    <cellStyle name="40% - Accent2 2 3 2 3 4 2 2" xfId="23325" xr:uid="{00000000-0005-0000-0000-00004F400000}"/>
    <cellStyle name="40% - Accent2 2 3 2 3 4 3" xfId="15091" xr:uid="{00000000-0005-0000-0000-000050400000}"/>
    <cellStyle name="40% - Accent2 2 3 2 3 5" xfId="15090" xr:uid="{00000000-0005-0000-0000-000051400000}"/>
    <cellStyle name="40% - Accent2 2 3 2 3 5 2" xfId="7942" xr:uid="{00000000-0005-0000-0000-000052400000}"/>
    <cellStyle name="40% - Accent2 2 3 2 3 6" xfId="11793" xr:uid="{00000000-0005-0000-0000-000053400000}"/>
    <cellStyle name="40% - Accent2 2 3 2 4" xfId="15088" xr:uid="{00000000-0005-0000-0000-000054400000}"/>
    <cellStyle name="40% - Accent2 2 3 2 4 2" xfId="31836" xr:uid="{00000000-0005-0000-0000-000055400000}"/>
    <cellStyle name="40% - Accent2 2 3 2 4 2 2" xfId="15086" xr:uid="{00000000-0005-0000-0000-000056400000}"/>
    <cellStyle name="40% - Accent2 2 3 2 4 2 2 2" xfId="15085" xr:uid="{00000000-0005-0000-0000-000057400000}"/>
    <cellStyle name="40% - Accent2 2 3 2 4 2 2 2 2" xfId="15401" xr:uid="{00000000-0005-0000-0000-000058400000}"/>
    <cellStyle name="40% - Accent2 2 3 2 4 2 2 3" xfId="15084" xr:uid="{00000000-0005-0000-0000-000059400000}"/>
    <cellStyle name="40% - Accent2 2 3 2 4 2 3" xfId="15083" xr:uid="{00000000-0005-0000-0000-00005A400000}"/>
    <cellStyle name="40% - Accent2 2 3 2 4 2 3 2" xfId="15082" xr:uid="{00000000-0005-0000-0000-00005B400000}"/>
    <cellStyle name="40% - Accent2 2 3 2 4 2 4" xfId="15079" xr:uid="{00000000-0005-0000-0000-00005C400000}"/>
    <cellStyle name="40% - Accent2 2 3 2 4 3" xfId="33442" xr:uid="{00000000-0005-0000-0000-00005D400000}"/>
    <cellStyle name="40% - Accent2 2 3 2 4 3 2" xfId="15078" xr:uid="{00000000-0005-0000-0000-00005E400000}"/>
    <cellStyle name="40% - Accent2 2 3 2 4 3 2 2" xfId="15077" xr:uid="{00000000-0005-0000-0000-00005F400000}"/>
    <cellStyle name="40% - Accent2 2 3 2 4 3 3" xfId="15076" xr:uid="{00000000-0005-0000-0000-000060400000}"/>
    <cellStyle name="40% - Accent2 2 3 2 4 4" xfId="32111" xr:uid="{00000000-0005-0000-0000-000061400000}"/>
    <cellStyle name="40% - Accent2 2 3 2 4 4 2" xfId="15075" xr:uid="{00000000-0005-0000-0000-000062400000}"/>
    <cellStyle name="40% - Accent2 2 3 2 4 5" xfId="7917" xr:uid="{00000000-0005-0000-0000-000063400000}"/>
    <cellStyle name="40% - Accent2 2 3 2 5" xfId="34200" xr:uid="{00000000-0005-0000-0000-000064400000}"/>
    <cellStyle name="40% - Accent2 2 3 2 5 2" xfId="33426" xr:uid="{00000000-0005-0000-0000-000065400000}"/>
    <cellStyle name="40% - Accent2 2 3 2 5 2 2" xfId="15074" xr:uid="{00000000-0005-0000-0000-000066400000}"/>
    <cellStyle name="40% - Accent2 2 3 2 5 2 2 2" xfId="15073" xr:uid="{00000000-0005-0000-0000-000067400000}"/>
    <cellStyle name="40% - Accent2 2 3 2 5 2 3" xfId="15072" xr:uid="{00000000-0005-0000-0000-000068400000}"/>
    <cellStyle name="40% - Accent2 2 3 2 5 3" xfId="33411" xr:uid="{00000000-0005-0000-0000-000069400000}"/>
    <cellStyle name="40% - Accent2 2 3 2 5 3 2" xfId="15071" xr:uid="{00000000-0005-0000-0000-00006A400000}"/>
    <cellStyle name="40% - Accent2 2 3 2 5 4" xfId="15070" xr:uid="{00000000-0005-0000-0000-00006B400000}"/>
    <cellStyle name="40% - Accent2 2 3 2 6" xfId="20680" xr:uid="{00000000-0005-0000-0000-00006C400000}"/>
    <cellStyle name="40% - Accent2 2 3 2 6 2" xfId="26609" xr:uid="{00000000-0005-0000-0000-00006D400000}"/>
    <cellStyle name="40% - Accent2 2 3 2 6 2 2" xfId="26602" xr:uid="{00000000-0005-0000-0000-00006E400000}"/>
    <cellStyle name="40% - Accent2 2 3 2 6 3" xfId="26598" xr:uid="{00000000-0005-0000-0000-00006F400000}"/>
    <cellStyle name="40% - Accent2 2 3 2 7" xfId="20673" xr:uid="{00000000-0005-0000-0000-000070400000}"/>
    <cellStyle name="40% - Accent2 2 3 2 7 2" xfId="26591" xr:uid="{00000000-0005-0000-0000-000071400000}"/>
    <cellStyle name="40% - Accent2 2 3 2 8" xfId="20668" xr:uid="{00000000-0005-0000-0000-000072400000}"/>
    <cellStyle name="40% - Accent2 2 3 3" xfId="15068" xr:uid="{00000000-0005-0000-0000-000073400000}"/>
    <cellStyle name="40% - Accent2 2 3 3 2" xfId="25592" xr:uid="{00000000-0005-0000-0000-000074400000}"/>
    <cellStyle name="40% - Accent2 2 3 3 2 2" xfId="15066" xr:uid="{00000000-0005-0000-0000-000075400000}"/>
    <cellStyle name="40% - Accent2 2 3 3 2 2 2" xfId="15063" xr:uid="{00000000-0005-0000-0000-000076400000}"/>
    <cellStyle name="40% - Accent2 2 3 3 2 2 2 2" xfId="17613" xr:uid="{00000000-0005-0000-0000-000077400000}"/>
    <cellStyle name="40% - Accent2 2 3 3 2 2 2 2 2" xfId="15062" xr:uid="{00000000-0005-0000-0000-000078400000}"/>
    <cellStyle name="40% - Accent2 2 3 3 2 2 2 2 2 2" xfId="7754" xr:uid="{00000000-0005-0000-0000-000079400000}"/>
    <cellStyle name="40% - Accent2 2 3 3 2 2 2 2 3" xfId="15059" xr:uid="{00000000-0005-0000-0000-00007A400000}"/>
    <cellStyle name="40% - Accent2 2 3 3 2 2 2 3" xfId="29761" xr:uid="{00000000-0005-0000-0000-00007B400000}"/>
    <cellStyle name="40% - Accent2 2 3 3 2 2 2 3 2" xfId="15057" xr:uid="{00000000-0005-0000-0000-00007C400000}"/>
    <cellStyle name="40% - Accent2 2 3 3 2 2 2 4" xfId="15056" xr:uid="{00000000-0005-0000-0000-00007D400000}"/>
    <cellStyle name="40% - Accent2 2 3 3 2 2 3" xfId="15052" xr:uid="{00000000-0005-0000-0000-00007E400000}"/>
    <cellStyle name="40% - Accent2 2 3 3 2 2 3 2" xfId="23281" xr:uid="{00000000-0005-0000-0000-00007F400000}"/>
    <cellStyle name="40% - Accent2 2 3 3 2 2 3 2 2" xfId="24349" xr:uid="{00000000-0005-0000-0000-000080400000}"/>
    <cellStyle name="40% - Accent2 2 3 3 2 2 3 3" xfId="15051" xr:uid="{00000000-0005-0000-0000-000081400000}"/>
    <cellStyle name="40% - Accent2 2 3 3 2 2 4" xfId="16215" xr:uid="{00000000-0005-0000-0000-000082400000}"/>
    <cellStyle name="40% - Accent2 2 3 3 2 2 4 2" xfId="15050" xr:uid="{00000000-0005-0000-0000-000083400000}"/>
    <cellStyle name="40% - Accent2 2 3 3 2 2 5" xfId="15049" xr:uid="{00000000-0005-0000-0000-000084400000}"/>
    <cellStyle name="40% - Accent2 2 3 3 2 3" xfId="15047" xr:uid="{00000000-0005-0000-0000-000085400000}"/>
    <cellStyle name="40% - Accent2 2 3 3 2 3 2" xfId="20134" xr:uid="{00000000-0005-0000-0000-000086400000}"/>
    <cellStyle name="40% - Accent2 2 3 3 2 3 2 2" xfId="17609" xr:uid="{00000000-0005-0000-0000-000087400000}"/>
    <cellStyle name="40% - Accent2 2 3 3 2 3 2 2 2" xfId="15046" xr:uid="{00000000-0005-0000-0000-000088400000}"/>
    <cellStyle name="40% - Accent2 2 3 3 2 3 2 3" xfId="15045" xr:uid="{00000000-0005-0000-0000-000089400000}"/>
    <cellStyle name="40% - Accent2 2 3 3 2 3 3" xfId="15044" xr:uid="{00000000-0005-0000-0000-00008A400000}"/>
    <cellStyle name="40% - Accent2 2 3 3 2 3 3 2" xfId="15043" xr:uid="{00000000-0005-0000-0000-00008B400000}"/>
    <cellStyle name="40% - Accent2 2 3 3 2 3 4" xfId="33534" xr:uid="{00000000-0005-0000-0000-00008C400000}"/>
    <cellStyle name="40% - Accent2 2 3 3 2 4" xfId="15042" xr:uid="{00000000-0005-0000-0000-00008D400000}"/>
    <cellStyle name="40% - Accent2 2 3 3 2 4 2" xfId="15039" xr:uid="{00000000-0005-0000-0000-00008E400000}"/>
    <cellStyle name="40% - Accent2 2 3 3 2 4 2 2" xfId="20625" xr:uid="{00000000-0005-0000-0000-00008F400000}"/>
    <cellStyle name="40% - Accent2 2 3 3 2 4 3" xfId="15036" xr:uid="{00000000-0005-0000-0000-000090400000}"/>
    <cellStyle name="40% - Accent2 2 3 3 2 5" xfId="7614" xr:uid="{00000000-0005-0000-0000-000091400000}"/>
    <cellStyle name="40% - Accent2 2 3 3 2 5 2" xfId="24428" xr:uid="{00000000-0005-0000-0000-000092400000}"/>
    <cellStyle name="40% - Accent2 2 3 3 2 6" xfId="12227" xr:uid="{00000000-0005-0000-0000-000093400000}"/>
    <cellStyle name="40% - Accent2 2 3 3 3" xfId="26394" xr:uid="{00000000-0005-0000-0000-000094400000}"/>
    <cellStyle name="40% - Accent2 2 3 3 3 2" xfId="15034" xr:uid="{00000000-0005-0000-0000-000095400000}"/>
    <cellStyle name="40% - Accent2 2 3 3 3 2 2" xfId="20941" xr:uid="{00000000-0005-0000-0000-000096400000}"/>
    <cellStyle name="40% - Accent2 2 3 3 3 2 2 2" xfId="17597" xr:uid="{00000000-0005-0000-0000-000097400000}"/>
    <cellStyle name="40% - Accent2 2 3 3 3 2 2 2 2" xfId="15033" xr:uid="{00000000-0005-0000-0000-000098400000}"/>
    <cellStyle name="40% - Accent2 2 3 3 3 2 2 3" xfId="15031" xr:uid="{00000000-0005-0000-0000-000099400000}"/>
    <cellStyle name="40% - Accent2 2 3 3 3 2 3" xfId="15030" xr:uid="{00000000-0005-0000-0000-00009A400000}"/>
    <cellStyle name="40% - Accent2 2 3 3 3 2 3 2" xfId="15028" xr:uid="{00000000-0005-0000-0000-00009B400000}"/>
    <cellStyle name="40% - Accent2 2 3 3 3 2 4" xfId="15027" xr:uid="{00000000-0005-0000-0000-00009C400000}"/>
    <cellStyle name="40% - Accent2 2 3 3 3 3" xfId="15026" xr:uid="{00000000-0005-0000-0000-00009D400000}"/>
    <cellStyle name="40% - Accent2 2 3 3 3 3 2" xfId="15025" xr:uid="{00000000-0005-0000-0000-00009E400000}"/>
    <cellStyle name="40% - Accent2 2 3 3 3 3 2 2" xfId="15023" xr:uid="{00000000-0005-0000-0000-00009F400000}"/>
    <cellStyle name="40% - Accent2 2 3 3 3 3 3" xfId="15022" xr:uid="{00000000-0005-0000-0000-0000A0400000}"/>
    <cellStyle name="40% - Accent2 2 3 3 3 4" xfId="15021" xr:uid="{00000000-0005-0000-0000-0000A1400000}"/>
    <cellStyle name="40% - Accent2 2 3 3 3 4 2" xfId="15020" xr:uid="{00000000-0005-0000-0000-0000A2400000}"/>
    <cellStyle name="40% - Accent2 2 3 3 3 5" xfId="7600" xr:uid="{00000000-0005-0000-0000-0000A3400000}"/>
    <cellStyle name="40% - Accent2 2 3 3 4" xfId="15015" xr:uid="{00000000-0005-0000-0000-0000A4400000}"/>
    <cellStyle name="40% - Accent2 2 3 3 4 2" xfId="32532" xr:uid="{00000000-0005-0000-0000-0000A5400000}"/>
    <cellStyle name="40% - Accent2 2 3 3 4 2 2" xfId="15013" xr:uid="{00000000-0005-0000-0000-0000A6400000}"/>
    <cellStyle name="40% - Accent2 2 3 3 4 2 2 2" xfId="15011" xr:uid="{00000000-0005-0000-0000-0000A7400000}"/>
    <cellStyle name="40% - Accent2 2 3 3 4 2 3" xfId="15010" xr:uid="{00000000-0005-0000-0000-0000A8400000}"/>
    <cellStyle name="40% - Accent2 2 3 3 4 3" xfId="33369" xr:uid="{00000000-0005-0000-0000-0000A9400000}"/>
    <cellStyle name="40% - Accent2 2 3 3 4 3 2" xfId="15009" xr:uid="{00000000-0005-0000-0000-0000AA400000}"/>
    <cellStyle name="40% - Accent2 2 3 3 4 4" xfId="15008" xr:uid="{00000000-0005-0000-0000-0000AB400000}"/>
    <cellStyle name="40% - Accent2 2 3 3 5" xfId="15007" xr:uid="{00000000-0005-0000-0000-0000AC400000}"/>
    <cellStyle name="40% - Accent2 2 3 3 5 2" xfId="32821" xr:uid="{00000000-0005-0000-0000-0000AD400000}"/>
    <cellStyle name="40% - Accent2 2 3 3 5 2 2" xfId="15005" xr:uid="{00000000-0005-0000-0000-0000AE400000}"/>
    <cellStyle name="40% - Accent2 2 3 3 5 3" xfId="15003" xr:uid="{00000000-0005-0000-0000-0000AF400000}"/>
    <cellStyle name="40% - Accent2 2 3 3 6" xfId="20662" xr:uid="{00000000-0005-0000-0000-0000B0400000}"/>
    <cellStyle name="40% - Accent2 2 3 3 6 2" xfId="26500" xr:uid="{00000000-0005-0000-0000-0000B1400000}"/>
    <cellStyle name="40% - Accent2 2 3 3 7" xfId="20658" xr:uid="{00000000-0005-0000-0000-0000B2400000}"/>
    <cellStyle name="40% - Accent2 2 3 4" xfId="15002" xr:uid="{00000000-0005-0000-0000-0000B3400000}"/>
    <cellStyle name="40% - Accent2 2 3 4 2" xfId="25590" xr:uid="{00000000-0005-0000-0000-0000B4400000}"/>
    <cellStyle name="40% - Accent2 2 3 4 2 2" xfId="28833" xr:uid="{00000000-0005-0000-0000-0000B5400000}"/>
    <cellStyle name="40% - Accent2 2 3 4 2 2 2" xfId="14648" xr:uid="{00000000-0005-0000-0000-0000B6400000}"/>
    <cellStyle name="40% - Accent2 2 3 4 2 2 2 2" xfId="17919" xr:uid="{00000000-0005-0000-0000-0000B7400000}"/>
    <cellStyle name="40% - Accent2 2 3 4 2 2 2 2 2" xfId="15001" xr:uid="{00000000-0005-0000-0000-0000B8400000}"/>
    <cellStyle name="40% - Accent2 2 3 4 2 2 2 3" xfId="14999" xr:uid="{00000000-0005-0000-0000-0000B9400000}"/>
    <cellStyle name="40% - Accent2 2 3 4 2 2 3" xfId="14998" xr:uid="{00000000-0005-0000-0000-0000BA400000}"/>
    <cellStyle name="40% - Accent2 2 3 4 2 2 3 2" xfId="14997" xr:uid="{00000000-0005-0000-0000-0000BB400000}"/>
    <cellStyle name="40% - Accent2 2 3 4 2 2 4" xfId="27705" xr:uid="{00000000-0005-0000-0000-0000BC400000}"/>
    <cellStyle name="40% - Accent2 2 3 4 2 3" xfId="25038" xr:uid="{00000000-0005-0000-0000-0000BD400000}"/>
    <cellStyle name="40% - Accent2 2 3 4 2 3 2" xfId="14996" xr:uid="{00000000-0005-0000-0000-0000BE400000}"/>
    <cellStyle name="40% - Accent2 2 3 4 2 3 2 2" xfId="14995" xr:uid="{00000000-0005-0000-0000-0000BF400000}"/>
    <cellStyle name="40% - Accent2 2 3 4 2 3 3" xfId="14994" xr:uid="{00000000-0005-0000-0000-0000C0400000}"/>
    <cellStyle name="40% - Accent2 2 3 4 2 4" xfId="33481" xr:uid="{00000000-0005-0000-0000-0000C1400000}"/>
    <cellStyle name="40% - Accent2 2 3 4 2 4 2" xfId="14993" xr:uid="{00000000-0005-0000-0000-0000C2400000}"/>
    <cellStyle name="40% - Accent2 2 3 4 2 5" xfId="7391" xr:uid="{00000000-0005-0000-0000-0000C3400000}"/>
    <cellStyle name="40% - Accent2 2 3 4 3" xfId="31184" xr:uid="{00000000-0005-0000-0000-0000C4400000}"/>
    <cellStyle name="40% - Accent2 2 3 4 3 2" xfId="28823" xr:uid="{00000000-0005-0000-0000-0000C5400000}"/>
    <cellStyle name="40% - Accent2 2 3 4 3 2 2" xfId="14991" xr:uid="{00000000-0005-0000-0000-0000C6400000}"/>
    <cellStyle name="40% - Accent2 2 3 4 3 2 2 2" xfId="14988" xr:uid="{00000000-0005-0000-0000-0000C7400000}"/>
    <cellStyle name="40% - Accent2 2 3 4 3 2 3" xfId="14987" xr:uid="{00000000-0005-0000-0000-0000C8400000}"/>
    <cellStyle name="40% - Accent2 2 3 4 3 3" xfId="14986" xr:uid="{00000000-0005-0000-0000-0000C9400000}"/>
    <cellStyle name="40% - Accent2 2 3 4 3 3 2" xfId="14983" xr:uid="{00000000-0005-0000-0000-0000CA400000}"/>
    <cellStyle name="40% - Accent2 2 3 4 3 4" xfId="33474" xr:uid="{00000000-0005-0000-0000-0000CB400000}"/>
    <cellStyle name="40% - Accent2 2 3 4 4" xfId="14982" xr:uid="{00000000-0005-0000-0000-0000CC400000}"/>
    <cellStyle name="40% - Accent2 2 3 4 4 2" xfId="29014" xr:uid="{00000000-0005-0000-0000-0000CD400000}"/>
    <cellStyle name="40% - Accent2 2 3 4 4 2 2" xfId="14980" xr:uid="{00000000-0005-0000-0000-0000CE400000}"/>
    <cellStyle name="40% - Accent2 2 3 4 4 3" xfId="14979" xr:uid="{00000000-0005-0000-0000-0000CF400000}"/>
    <cellStyle name="40% - Accent2 2 3 4 5" xfId="33300" xr:uid="{00000000-0005-0000-0000-0000D0400000}"/>
    <cellStyle name="40% - Accent2 2 3 4 5 2" xfId="14978" xr:uid="{00000000-0005-0000-0000-0000D1400000}"/>
    <cellStyle name="40% - Accent2 2 3 4 6" xfId="32490" xr:uid="{00000000-0005-0000-0000-0000D2400000}"/>
    <cellStyle name="40% - Accent2 2 3 5" xfId="25919" xr:uid="{00000000-0005-0000-0000-0000D3400000}"/>
    <cellStyle name="40% - Accent2 2 3 5 2" xfId="25693" xr:uid="{00000000-0005-0000-0000-0000D4400000}"/>
    <cellStyle name="40% - Accent2 2 3 5 2 2" xfId="22707" xr:uid="{00000000-0005-0000-0000-0000D5400000}"/>
    <cellStyle name="40% - Accent2 2 3 5 2 2 2" xfId="14977" xr:uid="{00000000-0005-0000-0000-0000D6400000}"/>
    <cellStyle name="40% - Accent2 2 3 5 2 2 2 2" xfId="18998" xr:uid="{00000000-0005-0000-0000-0000D7400000}"/>
    <cellStyle name="40% - Accent2 2 3 5 2 2 3" xfId="14975" xr:uid="{00000000-0005-0000-0000-0000D8400000}"/>
    <cellStyle name="40% - Accent2 2 3 5 2 3" xfId="14973" xr:uid="{00000000-0005-0000-0000-0000D9400000}"/>
    <cellStyle name="40% - Accent2 2 3 5 2 3 2" xfId="14972" xr:uid="{00000000-0005-0000-0000-0000DA400000}"/>
    <cellStyle name="40% - Accent2 2 3 5 2 4" xfId="34210" xr:uid="{00000000-0005-0000-0000-0000DB400000}"/>
    <cellStyle name="40% - Accent2 2 3 5 3" xfId="14971" xr:uid="{00000000-0005-0000-0000-0000DC400000}"/>
    <cellStyle name="40% - Accent2 2 3 5 3 2" xfId="14970" xr:uid="{00000000-0005-0000-0000-0000DD400000}"/>
    <cellStyle name="40% - Accent2 2 3 5 3 2 2" xfId="14969" xr:uid="{00000000-0005-0000-0000-0000DE400000}"/>
    <cellStyle name="40% - Accent2 2 3 5 3 3" xfId="14968" xr:uid="{00000000-0005-0000-0000-0000DF400000}"/>
    <cellStyle name="40% - Accent2 2 3 5 4" xfId="14967" xr:uid="{00000000-0005-0000-0000-0000E0400000}"/>
    <cellStyle name="40% - Accent2 2 3 5 4 2" xfId="14965" xr:uid="{00000000-0005-0000-0000-0000E1400000}"/>
    <cellStyle name="40% - Accent2 2 3 5 5" xfId="14963" xr:uid="{00000000-0005-0000-0000-0000E2400000}"/>
    <cellStyle name="40% - Accent2 2 3 6" xfId="27502" xr:uid="{00000000-0005-0000-0000-0000E3400000}"/>
    <cellStyle name="40% - Accent2 2 3 6 2" xfId="14961" xr:uid="{00000000-0005-0000-0000-0000E4400000}"/>
    <cellStyle name="40% - Accent2 2 3 6 2 2" xfId="14960" xr:uid="{00000000-0005-0000-0000-0000E5400000}"/>
    <cellStyle name="40% - Accent2 2 3 6 2 2 2" xfId="14959" xr:uid="{00000000-0005-0000-0000-0000E6400000}"/>
    <cellStyle name="40% - Accent2 2 3 6 2 3" xfId="14958" xr:uid="{00000000-0005-0000-0000-0000E7400000}"/>
    <cellStyle name="40% - Accent2 2 3 6 3" xfId="14956" xr:uid="{00000000-0005-0000-0000-0000E8400000}"/>
    <cellStyle name="40% - Accent2 2 3 6 3 2" xfId="14955" xr:uid="{00000000-0005-0000-0000-0000E9400000}"/>
    <cellStyle name="40% - Accent2 2 3 6 4" xfId="14954" xr:uid="{00000000-0005-0000-0000-0000EA400000}"/>
    <cellStyle name="40% - Accent2 2 3 7" xfId="18546" xr:uid="{00000000-0005-0000-0000-0000EB400000}"/>
    <cellStyle name="40% - Accent2 2 3 7 2" xfId="23382" xr:uid="{00000000-0005-0000-0000-0000EC400000}"/>
    <cellStyle name="40% - Accent2 2 3 7 2 2" xfId="18543" xr:uid="{00000000-0005-0000-0000-0000ED400000}"/>
    <cellStyle name="40% - Accent2 2 3 7 3" xfId="18541" xr:uid="{00000000-0005-0000-0000-0000EE400000}"/>
    <cellStyle name="40% - Accent2 2 3 8" xfId="18540" xr:uid="{00000000-0005-0000-0000-0000EF400000}"/>
    <cellStyle name="40% - Accent2 2 3 8 2" xfId="18539" xr:uid="{00000000-0005-0000-0000-0000F0400000}"/>
    <cellStyle name="40% - Accent2 2 3 9" xfId="18538" xr:uid="{00000000-0005-0000-0000-0000F1400000}"/>
    <cellStyle name="40% - Accent2 2 4" xfId="18854" xr:uid="{00000000-0005-0000-0000-0000F2400000}"/>
    <cellStyle name="40% - Accent2 2 4 2" xfId="14952" xr:uid="{00000000-0005-0000-0000-0000F3400000}"/>
    <cellStyle name="40% - Accent2 2 4 2 2" xfId="14951" xr:uid="{00000000-0005-0000-0000-0000F4400000}"/>
    <cellStyle name="40% - Accent2 2 4 2 2 2" xfId="25748" xr:uid="{00000000-0005-0000-0000-0000F5400000}"/>
    <cellStyle name="40% - Accent2 2 4 2 2 2 2" xfId="16799" xr:uid="{00000000-0005-0000-0000-0000F6400000}"/>
    <cellStyle name="40% - Accent2 2 4 2 2 2 2 2" xfId="16797" xr:uid="{00000000-0005-0000-0000-0000F7400000}"/>
    <cellStyle name="40% - Accent2 2 4 2 2 2 2 2 2" xfId="7813" xr:uid="{00000000-0005-0000-0000-0000F8400000}"/>
    <cellStyle name="40% - Accent2 2 4 2 2 2 2 2 2 2" xfId="14949" xr:uid="{00000000-0005-0000-0000-0000F9400000}"/>
    <cellStyle name="40% - Accent2 2 4 2 2 2 2 2 3" xfId="14947" xr:uid="{00000000-0005-0000-0000-0000FA400000}"/>
    <cellStyle name="40% - Accent2 2 4 2 2 2 2 3" xfId="16791" xr:uid="{00000000-0005-0000-0000-0000FB400000}"/>
    <cellStyle name="40% - Accent2 2 4 2 2 2 2 3 2" xfId="14944" xr:uid="{00000000-0005-0000-0000-0000FC400000}"/>
    <cellStyle name="40% - Accent2 2 4 2 2 2 2 4" xfId="14943" xr:uid="{00000000-0005-0000-0000-0000FD400000}"/>
    <cellStyle name="40% - Accent2 2 4 2 2 2 3" xfId="16788" xr:uid="{00000000-0005-0000-0000-0000FE400000}"/>
    <cellStyle name="40% - Accent2 2 4 2 2 2 3 2" xfId="16787" xr:uid="{00000000-0005-0000-0000-0000FF400000}"/>
    <cellStyle name="40% - Accent2 2 4 2 2 2 3 2 2" xfId="14940" xr:uid="{00000000-0005-0000-0000-000000410000}"/>
    <cellStyle name="40% - Accent2 2 4 2 2 2 3 3" xfId="14939" xr:uid="{00000000-0005-0000-0000-000001410000}"/>
    <cellStyle name="40% - Accent2 2 4 2 2 2 4" xfId="16782" xr:uid="{00000000-0005-0000-0000-000002410000}"/>
    <cellStyle name="40% - Accent2 2 4 2 2 2 4 2" xfId="14938" xr:uid="{00000000-0005-0000-0000-000003410000}"/>
    <cellStyle name="40% - Accent2 2 4 2 2 2 5" xfId="14937" xr:uid="{00000000-0005-0000-0000-000004410000}"/>
    <cellStyle name="40% - Accent2 2 4 2 2 3" xfId="14936" xr:uid="{00000000-0005-0000-0000-000005410000}"/>
    <cellStyle name="40% - Accent2 2 4 2 2 3 2" xfId="20046" xr:uid="{00000000-0005-0000-0000-000006410000}"/>
    <cellStyle name="40% - Accent2 2 4 2 2 3 2 2" xfId="16770" xr:uid="{00000000-0005-0000-0000-000007410000}"/>
    <cellStyle name="40% - Accent2 2 4 2 2 3 2 2 2" xfId="14935" xr:uid="{00000000-0005-0000-0000-000008410000}"/>
    <cellStyle name="40% - Accent2 2 4 2 2 3 2 3" xfId="14933" xr:uid="{00000000-0005-0000-0000-000009410000}"/>
    <cellStyle name="40% - Accent2 2 4 2 2 3 3" xfId="18077" xr:uid="{00000000-0005-0000-0000-00000A410000}"/>
    <cellStyle name="40% - Accent2 2 4 2 2 3 3 2" xfId="14932" xr:uid="{00000000-0005-0000-0000-00000B410000}"/>
    <cellStyle name="40% - Accent2 2 4 2 2 3 4" xfId="14930" xr:uid="{00000000-0005-0000-0000-00000C410000}"/>
    <cellStyle name="40% - Accent2 2 4 2 2 4" xfId="14929" xr:uid="{00000000-0005-0000-0000-00000D410000}"/>
    <cellStyle name="40% - Accent2 2 4 2 2 4 2" xfId="28060" xr:uid="{00000000-0005-0000-0000-00000E410000}"/>
    <cellStyle name="40% - Accent2 2 4 2 2 4 2 2" xfId="19134" xr:uid="{00000000-0005-0000-0000-00000F410000}"/>
    <cellStyle name="40% - Accent2 2 4 2 2 4 3" xfId="14925" xr:uid="{00000000-0005-0000-0000-000010410000}"/>
    <cellStyle name="40% - Accent2 2 4 2 2 5" xfId="6377" xr:uid="{00000000-0005-0000-0000-000011410000}"/>
    <cellStyle name="40% - Accent2 2 4 2 2 5 2" xfId="14923" xr:uid="{00000000-0005-0000-0000-000012410000}"/>
    <cellStyle name="40% - Accent2 2 4 2 2 6" xfId="11708" xr:uid="{00000000-0005-0000-0000-000013410000}"/>
    <cellStyle name="40% - Accent2 2 4 2 3" xfId="14920" xr:uid="{00000000-0005-0000-0000-000014410000}"/>
    <cellStyle name="40% - Accent2 2 4 2 3 2" xfId="14918" xr:uid="{00000000-0005-0000-0000-000015410000}"/>
    <cellStyle name="40% - Accent2 2 4 2 3 2 2" xfId="30288" xr:uid="{00000000-0005-0000-0000-000016410000}"/>
    <cellStyle name="40% - Accent2 2 4 2 3 2 2 2" xfId="16735" xr:uid="{00000000-0005-0000-0000-000017410000}"/>
    <cellStyle name="40% - Accent2 2 4 2 3 2 2 2 2" xfId="14916" xr:uid="{00000000-0005-0000-0000-000018410000}"/>
    <cellStyle name="40% - Accent2 2 4 2 3 2 2 3" xfId="14915" xr:uid="{00000000-0005-0000-0000-000019410000}"/>
    <cellStyle name="40% - Accent2 2 4 2 3 2 3" xfId="16732" xr:uid="{00000000-0005-0000-0000-00001A410000}"/>
    <cellStyle name="40% - Accent2 2 4 2 3 2 3 2" xfId="14914" xr:uid="{00000000-0005-0000-0000-00001B410000}"/>
    <cellStyle name="40% - Accent2 2 4 2 3 2 4" xfId="14913" xr:uid="{00000000-0005-0000-0000-00001C410000}"/>
    <cellStyle name="40% - Accent2 2 4 2 3 3" xfId="14912" xr:uid="{00000000-0005-0000-0000-00001D410000}"/>
    <cellStyle name="40% - Accent2 2 4 2 3 3 2" xfId="33090" xr:uid="{00000000-0005-0000-0000-00001E410000}"/>
    <cellStyle name="40% - Accent2 2 4 2 3 3 2 2" xfId="28545" xr:uid="{00000000-0005-0000-0000-00001F410000}"/>
    <cellStyle name="40% - Accent2 2 4 2 3 3 3" xfId="14910" xr:uid="{00000000-0005-0000-0000-000020410000}"/>
    <cellStyle name="40% - Accent2 2 4 2 3 4" xfId="14909" xr:uid="{00000000-0005-0000-0000-000021410000}"/>
    <cellStyle name="40% - Accent2 2 4 2 3 4 2" xfId="15125" xr:uid="{00000000-0005-0000-0000-000022410000}"/>
    <cellStyle name="40% - Accent2 2 4 2 3 5" xfId="6360" xr:uid="{00000000-0005-0000-0000-000023410000}"/>
    <cellStyle name="40% - Accent2 2 4 2 4" xfId="14907" xr:uid="{00000000-0005-0000-0000-000024410000}"/>
    <cellStyle name="40% - Accent2 2 4 2 4 2" xfId="25058" xr:uid="{00000000-0005-0000-0000-000025410000}"/>
    <cellStyle name="40% - Accent2 2 4 2 4 2 2" xfId="33637" xr:uid="{00000000-0005-0000-0000-000026410000}"/>
    <cellStyle name="40% - Accent2 2 4 2 4 2 2 2" xfId="14903" xr:uid="{00000000-0005-0000-0000-000027410000}"/>
    <cellStyle name="40% - Accent2 2 4 2 4 2 3" xfId="16920" xr:uid="{00000000-0005-0000-0000-000028410000}"/>
    <cellStyle name="40% - Accent2 2 4 2 4 3" xfId="30030" xr:uid="{00000000-0005-0000-0000-000029410000}"/>
    <cellStyle name="40% - Accent2 2 4 2 4 3 2" xfId="32733" xr:uid="{00000000-0005-0000-0000-00002A410000}"/>
    <cellStyle name="40% - Accent2 2 4 2 4 4" xfId="14902" xr:uid="{00000000-0005-0000-0000-00002B410000}"/>
    <cellStyle name="40% - Accent2 2 4 2 5" xfId="14900" xr:uid="{00000000-0005-0000-0000-00002C410000}"/>
    <cellStyle name="40% - Accent2 2 4 2 5 2" xfId="29436" xr:uid="{00000000-0005-0000-0000-00002D410000}"/>
    <cellStyle name="40% - Accent2 2 4 2 5 2 2" xfId="23399" xr:uid="{00000000-0005-0000-0000-00002E410000}"/>
    <cellStyle name="40% - Accent2 2 4 2 5 3" xfId="14894" xr:uid="{00000000-0005-0000-0000-00002F410000}"/>
    <cellStyle name="40% - Accent2 2 4 2 6" xfId="20611" xr:uid="{00000000-0005-0000-0000-000030410000}"/>
    <cellStyle name="40% - Accent2 2 4 2 6 2" xfId="26823" xr:uid="{00000000-0005-0000-0000-000031410000}"/>
    <cellStyle name="40% - Accent2 2 4 2 7" xfId="11608" xr:uid="{00000000-0005-0000-0000-000032410000}"/>
    <cellStyle name="40% - Accent2 2 4 3" xfId="14893" xr:uid="{00000000-0005-0000-0000-000033410000}"/>
    <cellStyle name="40% - Accent2 2 4 3 2" xfId="25585" xr:uid="{00000000-0005-0000-0000-000034410000}"/>
    <cellStyle name="40% - Accent2 2 4 3 2 2" xfId="14892" xr:uid="{00000000-0005-0000-0000-000035410000}"/>
    <cellStyle name="40% - Accent2 2 4 3 2 2 2" xfId="16666" xr:uid="{00000000-0005-0000-0000-000036410000}"/>
    <cellStyle name="40% - Accent2 2 4 3 2 2 2 2" xfId="17495" xr:uid="{00000000-0005-0000-0000-000037410000}"/>
    <cellStyle name="40% - Accent2 2 4 3 2 2 2 2 2" xfId="14891" xr:uid="{00000000-0005-0000-0000-000038410000}"/>
    <cellStyle name="40% - Accent2 2 4 3 2 2 2 3" xfId="18469" xr:uid="{00000000-0005-0000-0000-000039410000}"/>
    <cellStyle name="40% - Accent2 2 4 3 2 2 3" xfId="16662" xr:uid="{00000000-0005-0000-0000-00003A410000}"/>
    <cellStyle name="40% - Accent2 2 4 3 2 2 3 2" xfId="18460" xr:uid="{00000000-0005-0000-0000-00003B410000}"/>
    <cellStyle name="40% - Accent2 2 4 3 2 2 4" xfId="14888" xr:uid="{00000000-0005-0000-0000-00003C410000}"/>
    <cellStyle name="40% - Accent2 2 4 3 2 3" xfId="14886" xr:uid="{00000000-0005-0000-0000-00003D410000}"/>
    <cellStyle name="40% - Accent2 2 4 3 2 3 2" xfId="18054" xr:uid="{00000000-0005-0000-0000-00003E410000}"/>
    <cellStyle name="40% - Accent2 2 4 3 2 3 2 2" xfId="18446" xr:uid="{00000000-0005-0000-0000-00003F410000}"/>
    <cellStyle name="40% - Accent2 2 4 3 2 3 3" xfId="14885" xr:uid="{00000000-0005-0000-0000-000040410000}"/>
    <cellStyle name="40% - Accent2 2 4 3 2 4" xfId="14884" xr:uid="{00000000-0005-0000-0000-000041410000}"/>
    <cellStyle name="40% - Accent2 2 4 3 2 4 2" xfId="30646" xr:uid="{00000000-0005-0000-0000-000042410000}"/>
    <cellStyle name="40% - Accent2 2 4 3 2 5" xfId="6094" xr:uid="{00000000-0005-0000-0000-000043410000}"/>
    <cellStyle name="40% - Accent2 2 4 3 3" xfId="14883" xr:uid="{00000000-0005-0000-0000-000044410000}"/>
    <cellStyle name="40% - Accent2 2 4 3 3 2" xfId="14881" xr:uid="{00000000-0005-0000-0000-000045410000}"/>
    <cellStyle name="40% - Accent2 2 4 3 3 2 2" xfId="16633" xr:uid="{00000000-0005-0000-0000-000046410000}"/>
    <cellStyle name="40% - Accent2 2 4 3 3 2 2 2" xfId="18424" xr:uid="{00000000-0005-0000-0000-000047410000}"/>
    <cellStyle name="40% - Accent2 2 4 3 3 2 3" xfId="22457" xr:uid="{00000000-0005-0000-0000-000048410000}"/>
    <cellStyle name="40% - Accent2 2 4 3 3 3" xfId="14879" xr:uid="{00000000-0005-0000-0000-000049410000}"/>
    <cellStyle name="40% - Accent2 2 4 3 3 3 2" xfId="14878" xr:uid="{00000000-0005-0000-0000-00004A410000}"/>
    <cellStyle name="40% - Accent2 2 4 3 3 4" xfId="14877" xr:uid="{00000000-0005-0000-0000-00004B410000}"/>
    <cellStyle name="40% - Accent2 2 4 3 4" xfId="14876" xr:uid="{00000000-0005-0000-0000-00004C410000}"/>
    <cellStyle name="40% - Accent2 2 4 3 4 2" xfId="33244" xr:uid="{00000000-0005-0000-0000-00004D410000}"/>
    <cellStyle name="40% - Accent2 2 4 3 4 2 2" xfId="34098" xr:uid="{00000000-0005-0000-0000-00004E410000}"/>
    <cellStyle name="40% - Accent2 2 4 3 4 3" xfId="14872" xr:uid="{00000000-0005-0000-0000-00004F410000}"/>
    <cellStyle name="40% - Accent2 2 4 3 5" xfId="14871" xr:uid="{00000000-0005-0000-0000-000050410000}"/>
    <cellStyle name="40% - Accent2 2 4 3 5 2" xfId="14868" xr:uid="{00000000-0005-0000-0000-000051410000}"/>
    <cellStyle name="40% - Accent2 2 4 3 6" xfId="20598" xr:uid="{00000000-0005-0000-0000-000052410000}"/>
    <cellStyle name="40% - Accent2 2 4 4" xfId="14867" xr:uid="{00000000-0005-0000-0000-000053410000}"/>
    <cellStyle name="40% - Accent2 2 4 4 2" xfId="14866" xr:uid="{00000000-0005-0000-0000-000054410000}"/>
    <cellStyle name="40% - Accent2 2 4 4 2 2" xfId="34189" xr:uid="{00000000-0005-0000-0000-000055410000}"/>
    <cellStyle name="40% - Accent2 2 4 4 2 2 2" xfId="16601" xr:uid="{00000000-0005-0000-0000-000056410000}"/>
    <cellStyle name="40% - Accent2 2 4 4 2 2 2 2" xfId="23252" xr:uid="{00000000-0005-0000-0000-000057410000}"/>
    <cellStyle name="40% - Accent2 2 4 4 2 2 3" xfId="14864" xr:uid="{00000000-0005-0000-0000-000058410000}"/>
    <cellStyle name="40% - Accent2 2 4 4 2 3" xfId="14863" xr:uid="{00000000-0005-0000-0000-000059410000}"/>
    <cellStyle name="40% - Accent2 2 4 4 2 3 2" xfId="14861" xr:uid="{00000000-0005-0000-0000-00005A410000}"/>
    <cellStyle name="40% - Accent2 2 4 4 2 4" xfId="26676" xr:uid="{00000000-0005-0000-0000-00005B410000}"/>
    <cellStyle name="40% - Accent2 2 4 4 3" xfId="14859" xr:uid="{00000000-0005-0000-0000-00005C410000}"/>
    <cellStyle name="40% - Accent2 2 4 4 3 2" xfId="14857" xr:uid="{00000000-0005-0000-0000-00005D410000}"/>
    <cellStyle name="40% - Accent2 2 4 4 3 2 2" xfId="14856" xr:uid="{00000000-0005-0000-0000-00005E410000}"/>
    <cellStyle name="40% - Accent2 2 4 4 3 3" xfId="14855" xr:uid="{00000000-0005-0000-0000-00005F410000}"/>
    <cellStyle name="40% - Accent2 2 4 4 4" xfId="14853" xr:uid="{00000000-0005-0000-0000-000060410000}"/>
    <cellStyle name="40% - Accent2 2 4 4 4 2" xfId="14850" xr:uid="{00000000-0005-0000-0000-000061410000}"/>
    <cellStyle name="40% - Accent2 2 4 4 5" xfId="14848" xr:uid="{00000000-0005-0000-0000-000062410000}"/>
    <cellStyle name="40% - Accent2 2 4 5" xfId="27499" xr:uid="{00000000-0005-0000-0000-000063410000}"/>
    <cellStyle name="40% - Accent2 2 4 5 2" xfId="14846" xr:uid="{00000000-0005-0000-0000-000064410000}"/>
    <cellStyle name="40% - Accent2 2 4 5 2 2" xfId="14842" xr:uid="{00000000-0005-0000-0000-000065410000}"/>
    <cellStyle name="40% - Accent2 2 4 5 2 2 2" xfId="14841" xr:uid="{00000000-0005-0000-0000-000066410000}"/>
    <cellStyle name="40% - Accent2 2 4 5 2 3" xfId="14840" xr:uid="{00000000-0005-0000-0000-000067410000}"/>
    <cellStyle name="40% - Accent2 2 4 5 3" xfId="14839" xr:uid="{00000000-0005-0000-0000-000068410000}"/>
    <cellStyle name="40% - Accent2 2 4 5 3 2" xfId="14837" xr:uid="{00000000-0005-0000-0000-000069410000}"/>
    <cellStyle name="40% - Accent2 2 4 5 4" xfId="14835" xr:uid="{00000000-0005-0000-0000-00006A410000}"/>
    <cellStyle name="40% - Accent2 2 4 6" xfId="14833" xr:uid="{00000000-0005-0000-0000-00006B410000}"/>
    <cellStyle name="40% - Accent2 2 4 6 2" xfId="14830" xr:uid="{00000000-0005-0000-0000-00006C410000}"/>
    <cellStyle name="40% - Accent2 2 4 6 2 2" xfId="14827" xr:uid="{00000000-0005-0000-0000-00006D410000}"/>
    <cellStyle name="40% - Accent2 2 4 6 3" xfId="14825" xr:uid="{00000000-0005-0000-0000-00006E410000}"/>
    <cellStyle name="40% - Accent2 2 4 7" xfId="6435" xr:uid="{00000000-0005-0000-0000-00006F410000}"/>
    <cellStyle name="40% - Accent2 2 4 7 2" xfId="18534" xr:uid="{00000000-0005-0000-0000-000070410000}"/>
    <cellStyle name="40% - Accent2 2 4 8" xfId="18531" xr:uid="{00000000-0005-0000-0000-000071410000}"/>
    <cellStyle name="40% - Accent2 2 4 9" xfId="34755" xr:uid="{00000000-0005-0000-0000-000072410000}"/>
    <cellStyle name="40% - Accent2 2 5" xfId="14823" xr:uid="{00000000-0005-0000-0000-000073410000}"/>
    <cellStyle name="40% - Accent2 2 5 2" xfId="14822" xr:uid="{00000000-0005-0000-0000-000074410000}"/>
    <cellStyle name="40% - Accent2 2 5 2 2" xfId="14821" xr:uid="{00000000-0005-0000-0000-000075410000}"/>
    <cellStyle name="40% - Accent2 2 5 2 2 2" xfId="14818" xr:uid="{00000000-0005-0000-0000-000076410000}"/>
    <cellStyle name="40% - Accent2 2 5 2 2 2 2" xfId="32083" xr:uid="{00000000-0005-0000-0000-000077410000}"/>
    <cellStyle name="40% - Accent2 2 5 2 2 2 2 2" xfId="29410" xr:uid="{00000000-0005-0000-0000-000078410000}"/>
    <cellStyle name="40% - Accent2 2 5 2 2 2 2 2 2" xfId="20606" xr:uid="{00000000-0005-0000-0000-000079410000}"/>
    <cellStyle name="40% - Accent2 2 5 2 2 2 2 3" xfId="14817" xr:uid="{00000000-0005-0000-0000-00007A410000}"/>
    <cellStyle name="40% - Accent2 2 5 2 2 2 3" xfId="16522" xr:uid="{00000000-0005-0000-0000-00007B410000}"/>
    <cellStyle name="40% - Accent2 2 5 2 2 2 3 2" xfId="14816" xr:uid="{00000000-0005-0000-0000-00007C410000}"/>
    <cellStyle name="40% - Accent2 2 5 2 2 2 4" xfId="14815" xr:uid="{00000000-0005-0000-0000-00007D410000}"/>
    <cellStyle name="40% - Accent2 2 5 2 2 3" xfId="14813" xr:uid="{00000000-0005-0000-0000-00007E410000}"/>
    <cellStyle name="40% - Accent2 2 5 2 2 3 2" xfId="16512" xr:uid="{00000000-0005-0000-0000-00007F410000}"/>
    <cellStyle name="40% - Accent2 2 5 2 2 3 2 2" xfId="14812" xr:uid="{00000000-0005-0000-0000-000080410000}"/>
    <cellStyle name="40% - Accent2 2 5 2 2 3 3" xfId="14809" xr:uid="{00000000-0005-0000-0000-000081410000}"/>
    <cellStyle name="40% - Accent2 2 5 2 2 4" xfId="14807" xr:uid="{00000000-0005-0000-0000-000082410000}"/>
    <cellStyle name="40% - Accent2 2 5 2 2 4 2" xfId="14805" xr:uid="{00000000-0005-0000-0000-000083410000}"/>
    <cellStyle name="40% - Accent2 2 5 2 2 5" xfId="6626" xr:uid="{00000000-0005-0000-0000-000084410000}"/>
    <cellStyle name="40% - Accent2 2 5 2 3" xfId="14804" xr:uid="{00000000-0005-0000-0000-000085410000}"/>
    <cellStyle name="40% - Accent2 2 5 2 3 2" xfId="14801" xr:uid="{00000000-0005-0000-0000-000086410000}"/>
    <cellStyle name="40% - Accent2 2 5 2 3 2 2" xfId="16481" xr:uid="{00000000-0005-0000-0000-000087410000}"/>
    <cellStyle name="40% - Accent2 2 5 2 3 2 2 2" xfId="14798" xr:uid="{00000000-0005-0000-0000-000088410000}"/>
    <cellStyle name="40% - Accent2 2 5 2 3 2 3" xfId="14797" xr:uid="{00000000-0005-0000-0000-000089410000}"/>
    <cellStyle name="40% - Accent2 2 5 2 3 3" xfId="14795" xr:uid="{00000000-0005-0000-0000-00008A410000}"/>
    <cellStyle name="40% - Accent2 2 5 2 3 3 2" xfId="14794" xr:uid="{00000000-0005-0000-0000-00008B410000}"/>
    <cellStyle name="40% - Accent2 2 5 2 3 4" xfId="14793" xr:uid="{00000000-0005-0000-0000-00008C410000}"/>
    <cellStyle name="40% - Accent2 2 5 2 4" xfId="17209" xr:uid="{00000000-0005-0000-0000-00008D410000}"/>
    <cellStyle name="40% - Accent2 2 5 2 4 2" xfId="32036" xr:uid="{00000000-0005-0000-0000-00008E410000}"/>
    <cellStyle name="40% - Accent2 2 5 2 4 2 2" xfId="28240" xr:uid="{00000000-0005-0000-0000-00008F410000}"/>
    <cellStyle name="40% - Accent2 2 5 2 4 3" xfId="19864" xr:uid="{00000000-0005-0000-0000-000090410000}"/>
    <cellStyle name="40% - Accent2 2 5 2 5" xfId="17372" xr:uid="{00000000-0005-0000-0000-000091410000}"/>
    <cellStyle name="40% - Accent2 2 5 2 5 2" xfId="9455" xr:uid="{00000000-0005-0000-0000-000092410000}"/>
    <cellStyle name="40% - Accent2 2 5 2 6" xfId="20581" xr:uid="{00000000-0005-0000-0000-000093410000}"/>
    <cellStyle name="40% - Accent2 2 5 3" xfId="14791" xr:uid="{00000000-0005-0000-0000-000094410000}"/>
    <cellStyle name="40% - Accent2 2 5 3 2" xfId="14790" xr:uid="{00000000-0005-0000-0000-000095410000}"/>
    <cellStyle name="40% - Accent2 2 5 3 2 2" xfId="14786" xr:uid="{00000000-0005-0000-0000-000096410000}"/>
    <cellStyle name="40% - Accent2 2 5 3 2 2 2" xfId="16448" xr:uid="{00000000-0005-0000-0000-000097410000}"/>
    <cellStyle name="40% - Accent2 2 5 3 2 2 2 2" xfId="26799" xr:uid="{00000000-0005-0000-0000-000098410000}"/>
    <cellStyle name="40% - Accent2 2 5 3 2 2 3" xfId="14783" xr:uid="{00000000-0005-0000-0000-000099410000}"/>
    <cellStyle name="40% - Accent2 2 5 3 2 3" xfId="14779" xr:uid="{00000000-0005-0000-0000-00009A410000}"/>
    <cellStyle name="40% - Accent2 2 5 3 2 3 2" xfId="14774" xr:uid="{00000000-0005-0000-0000-00009B410000}"/>
    <cellStyle name="40% - Accent2 2 5 3 2 4" xfId="14771" xr:uid="{00000000-0005-0000-0000-00009C410000}"/>
    <cellStyle name="40% - Accent2 2 5 3 3" xfId="14767" xr:uid="{00000000-0005-0000-0000-00009D410000}"/>
    <cellStyle name="40% - Accent2 2 5 3 3 2" xfId="14764" xr:uid="{00000000-0005-0000-0000-00009E410000}"/>
    <cellStyle name="40% - Accent2 2 5 3 3 2 2" xfId="14759" xr:uid="{00000000-0005-0000-0000-00009F410000}"/>
    <cellStyle name="40% - Accent2 2 5 3 3 3" xfId="14758" xr:uid="{00000000-0005-0000-0000-0000A0410000}"/>
    <cellStyle name="40% - Accent2 2 5 3 4" xfId="17197" xr:uid="{00000000-0005-0000-0000-0000A1410000}"/>
    <cellStyle name="40% - Accent2 2 5 3 4 2" xfId="14754" xr:uid="{00000000-0005-0000-0000-0000A2410000}"/>
    <cellStyle name="40% - Accent2 2 5 3 5" xfId="17354" xr:uid="{00000000-0005-0000-0000-0000A3410000}"/>
    <cellStyle name="40% - Accent2 2 5 4" xfId="14751" xr:uid="{00000000-0005-0000-0000-0000A4410000}"/>
    <cellStyle name="40% - Accent2 2 5 4 2" xfId="9258" xr:uid="{00000000-0005-0000-0000-0000A5410000}"/>
    <cellStyle name="40% - Accent2 2 5 4 2 2" xfId="9254" xr:uid="{00000000-0005-0000-0000-0000A6410000}"/>
    <cellStyle name="40% - Accent2 2 5 4 2 2 2" xfId="14743" xr:uid="{00000000-0005-0000-0000-0000A7410000}"/>
    <cellStyle name="40% - Accent2 2 5 4 2 3" xfId="5480" xr:uid="{00000000-0005-0000-0000-0000A8410000}"/>
    <cellStyle name="40% - Accent2 2 5 4 3" xfId="9251" xr:uid="{00000000-0005-0000-0000-0000A9410000}"/>
    <cellStyle name="40% - Accent2 2 5 4 3 2" xfId="12084" xr:uid="{00000000-0005-0000-0000-0000AA410000}"/>
    <cellStyle name="40% - Accent2 2 5 4 4" xfId="5477" xr:uid="{00000000-0005-0000-0000-0000AB410000}"/>
    <cellStyle name="40% - Accent2 2 5 5" xfId="14735" xr:uid="{00000000-0005-0000-0000-0000AC410000}"/>
    <cellStyle name="40% - Accent2 2 5 5 2" xfId="10728" xr:uid="{00000000-0005-0000-0000-0000AD410000}"/>
    <cellStyle name="40% - Accent2 2 5 5 2 2" xfId="5473" xr:uid="{00000000-0005-0000-0000-0000AE410000}"/>
    <cellStyle name="40% - Accent2 2 5 5 3" xfId="29293" xr:uid="{00000000-0005-0000-0000-0000AF410000}"/>
    <cellStyle name="40% - Accent2 2 5 6" xfId="14724" xr:uid="{00000000-0005-0000-0000-0000B0410000}"/>
    <cellStyle name="40% - Accent2 2 5 6 2" xfId="10716" xr:uid="{00000000-0005-0000-0000-0000B1410000}"/>
    <cellStyle name="40% - Accent2 2 5 7" xfId="18522" xr:uid="{00000000-0005-0000-0000-0000B2410000}"/>
    <cellStyle name="40% - Accent2 2 5 8" xfId="34945" xr:uid="{00000000-0005-0000-0000-0000B3410000}"/>
    <cellStyle name="40% - Accent2 2 6" xfId="14717" xr:uid="{00000000-0005-0000-0000-0000B4410000}"/>
    <cellStyle name="40% - Accent2 2 6 2" xfId="29734" xr:uid="{00000000-0005-0000-0000-0000B5410000}"/>
    <cellStyle name="40% - Accent2 2 6 2 2" xfId="14715" xr:uid="{00000000-0005-0000-0000-0000B6410000}"/>
    <cellStyle name="40% - Accent2 2 6 2 2 2" xfId="14713" xr:uid="{00000000-0005-0000-0000-0000B7410000}"/>
    <cellStyle name="40% - Accent2 2 6 2 2 2 2" xfId="16365" xr:uid="{00000000-0005-0000-0000-0000B8410000}"/>
    <cellStyle name="40% - Accent2 2 6 2 2 2 2 2" xfId="16921" xr:uid="{00000000-0005-0000-0000-0000B9410000}"/>
    <cellStyle name="40% - Accent2 2 6 2 2 2 3" xfId="14712" xr:uid="{00000000-0005-0000-0000-0000BA410000}"/>
    <cellStyle name="40% - Accent2 2 6 2 2 3" xfId="14710" xr:uid="{00000000-0005-0000-0000-0000BB410000}"/>
    <cellStyle name="40% - Accent2 2 6 2 2 3 2" xfId="26957" xr:uid="{00000000-0005-0000-0000-0000BC410000}"/>
    <cellStyle name="40% - Accent2 2 6 2 2 4" xfId="14709" xr:uid="{00000000-0005-0000-0000-0000BD410000}"/>
    <cellStyle name="40% - Accent2 2 6 2 3" xfId="17194" xr:uid="{00000000-0005-0000-0000-0000BE410000}"/>
    <cellStyle name="40% - Accent2 2 6 2 3 2" xfId="14707" xr:uid="{00000000-0005-0000-0000-0000BF410000}"/>
    <cellStyle name="40% - Accent2 2 6 2 3 2 2" xfId="17831" xr:uid="{00000000-0005-0000-0000-0000C0410000}"/>
    <cellStyle name="40% - Accent2 2 6 2 3 3" xfId="14706" xr:uid="{00000000-0005-0000-0000-0000C1410000}"/>
    <cellStyle name="40% - Accent2 2 6 2 4" xfId="17191" xr:uid="{00000000-0005-0000-0000-0000C2410000}"/>
    <cellStyle name="40% - Accent2 2 6 2 4 2" xfId="14705" xr:uid="{00000000-0005-0000-0000-0000C3410000}"/>
    <cellStyle name="40% - Accent2 2 6 2 5" xfId="17322" xr:uid="{00000000-0005-0000-0000-0000C4410000}"/>
    <cellStyle name="40% - Accent2 2 6 3" xfId="14703" xr:uid="{00000000-0005-0000-0000-0000C5410000}"/>
    <cellStyle name="40% - Accent2 2 6 3 2" xfId="33362" xr:uid="{00000000-0005-0000-0000-0000C6410000}"/>
    <cellStyle name="40% - Accent2 2 6 3 2 2" xfId="26879" xr:uid="{00000000-0005-0000-0000-0000C7410000}"/>
    <cellStyle name="40% - Accent2 2 6 3 2 2 2" xfId="31918" xr:uid="{00000000-0005-0000-0000-0000C8410000}"/>
    <cellStyle name="40% - Accent2 2 6 3 2 3" xfId="26873" xr:uid="{00000000-0005-0000-0000-0000C9410000}"/>
    <cellStyle name="40% - Accent2 2 6 3 3" xfId="14702" xr:uid="{00000000-0005-0000-0000-0000CA410000}"/>
    <cellStyle name="40% - Accent2 2 6 3 3 2" xfId="26858" xr:uid="{00000000-0005-0000-0000-0000CB410000}"/>
    <cellStyle name="40% - Accent2 2 6 3 4" xfId="17319" xr:uid="{00000000-0005-0000-0000-0000CC410000}"/>
    <cellStyle name="40% - Accent2 2 6 4" xfId="14698" xr:uid="{00000000-0005-0000-0000-0000CD410000}"/>
    <cellStyle name="40% - Accent2 2 6 4 2" xfId="9239" xr:uid="{00000000-0005-0000-0000-0000CE410000}"/>
    <cellStyle name="40% - Accent2 2 6 4 2 2" xfId="5468" xr:uid="{00000000-0005-0000-0000-0000CF410000}"/>
    <cellStyle name="40% - Accent2 2 6 4 3" xfId="14688" xr:uid="{00000000-0005-0000-0000-0000D0410000}"/>
    <cellStyle name="40% - Accent2 2 6 5" xfId="14684" xr:uid="{00000000-0005-0000-0000-0000D1410000}"/>
    <cellStyle name="40% - Accent2 2 6 5 2" xfId="10696" xr:uid="{00000000-0005-0000-0000-0000D2410000}"/>
    <cellStyle name="40% - Accent2 2 6 6" xfId="14679" xr:uid="{00000000-0005-0000-0000-0000D3410000}"/>
    <cellStyle name="40% - Accent2 2 6 7" xfId="35150" xr:uid="{00000000-0005-0000-0000-0000D4410000}"/>
    <cellStyle name="40% - Accent2 2 7" xfId="14676" xr:uid="{00000000-0005-0000-0000-0000D5410000}"/>
    <cellStyle name="40% - Accent2 2 7 2" xfId="33287" xr:uid="{00000000-0005-0000-0000-0000D6410000}"/>
    <cellStyle name="40% - Accent2 2 7 2 2" xfId="31445" xr:uid="{00000000-0005-0000-0000-0000D7410000}"/>
    <cellStyle name="40% - Accent2 2 7 2 2 2" xfId="32949" xr:uid="{00000000-0005-0000-0000-0000D8410000}"/>
    <cellStyle name="40% - Accent2 2 7 2 2 2 2" xfId="14674" xr:uid="{00000000-0005-0000-0000-0000D9410000}"/>
    <cellStyle name="40% - Accent2 2 7 2 2 3" xfId="32598" xr:uid="{00000000-0005-0000-0000-0000DA410000}"/>
    <cellStyle name="40% - Accent2 2 7 2 3" xfId="32335" xr:uid="{00000000-0005-0000-0000-0000DB410000}"/>
    <cellStyle name="40% - Accent2 2 7 2 3 2" xfId="32593" xr:uid="{00000000-0005-0000-0000-0000DC410000}"/>
    <cellStyle name="40% - Accent2 2 7 2 4" xfId="6275" xr:uid="{00000000-0005-0000-0000-0000DD410000}"/>
    <cellStyle name="40% - Accent2 2 7 3" xfId="32054" xr:uid="{00000000-0005-0000-0000-0000DE410000}"/>
    <cellStyle name="40% - Accent2 2 7 3 2" xfId="32070" xr:uid="{00000000-0005-0000-0000-0000DF410000}"/>
    <cellStyle name="40% - Accent2 2 7 3 2 2" xfId="20441" xr:uid="{00000000-0005-0000-0000-0000E0410000}"/>
    <cellStyle name="40% - Accent2 2 7 3 3" xfId="31808" xr:uid="{00000000-0005-0000-0000-0000E1410000}"/>
    <cellStyle name="40% - Accent2 2 7 4" xfId="31067" xr:uid="{00000000-0005-0000-0000-0000E2410000}"/>
    <cellStyle name="40% - Accent2 2 7 4 2" xfId="5463" xr:uid="{00000000-0005-0000-0000-0000E3410000}"/>
    <cellStyle name="40% - Accent2 2 7 5" xfId="22160" xr:uid="{00000000-0005-0000-0000-0000E4410000}"/>
    <cellStyle name="40% - Accent2 2 7 6" xfId="35379" xr:uid="{00000000-0005-0000-0000-0000E5410000}"/>
    <cellStyle name="40% - Accent2 2 8" xfId="14673" xr:uid="{00000000-0005-0000-0000-0000E6410000}"/>
    <cellStyle name="40% - Accent2 2 8 2" xfId="25344" xr:uid="{00000000-0005-0000-0000-0000E7410000}"/>
    <cellStyle name="40% - Accent2 2 8 2 2" xfId="32497" xr:uid="{00000000-0005-0000-0000-0000E8410000}"/>
    <cellStyle name="40% - Accent2 2 8 2 2 2" xfId="6008" xr:uid="{00000000-0005-0000-0000-0000E9410000}"/>
    <cellStyle name="40% - Accent2 2 8 2 3" xfId="29484" xr:uid="{00000000-0005-0000-0000-0000EA410000}"/>
    <cellStyle name="40% - Accent2 2 8 3" xfId="33655" xr:uid="{00000000-0005-0000-0000-0000EB410000}"/>
    <cellStyle name="40% - Accent2 2 8 3 2" xfId="32494" xr:uid="{00000000-0005-0000-0000-0000EC410000}"/>
    <cellStyle name="40% - Accent2 2 8 4" xfId="31053" xr:uid="{00000000-0005-0000-0000-0000ED410000}"/>
    <cellStyle name="40% - Accent2 2 8 5" xfId="36251" xr:uid="{00000000-0005-0000-0000-0000EE410000}"/>
    <cellStyle name="40% - Accent2 2 9" xfId="28701" xr:uid="{00000000-0005-0000-0000-0000EF410000}"/>
    <cellStyle name="40% - Accent2 2 9 2" xfId="33928" xr:uid="{00000000-0005-0000-0000-0000F0410000}"/>
    <cellStyle name="40% - Accent2 2 9 2 2" xfId="32471" xr:uid="{00000000-0005-0000-0000-0000F1410000}"/>
    <cellStyle name="40% - Accent2 2 9 3" xfId="32466" xr:uid="{00000000-0005-0000-0000-0000F2410000}"/>
    <cellStyle name="40% - Accent2 2 9 4" xfId="36537" xr:uid="{00000000-0005-0000-0000-0000F3410000}"/>
    <cellStyle name="40% - Accent2 20" xfId="35701" xr:uid="{00000000-0005-0000-0000-0000F4410000}"/>
    <cellStyle name="40% - Accent2 20 2" xfId="36870" xr:uid="{00000000-0005-0000-0000-0000F5410000}"/>
    <cellStyle name="40% - Accent2 20 3" xfId="37761" xr:uid="{00000000-0005-0000-0000-0000F6410000}"/>
    <cellStyle name="40% - Accent2 21" xfId="35720" xr:uid="{00000000-0005-0000-0000-0000F7410000}"/>
    <cellStyle name="40% - Accent2 21 2" xfId="36890" xr:uid="{00000000-0005-0000-0000-0000F8410000}"/>
    <cellStyle name="40% - Accent2 21 3" xfId="37781" xr:uid="{00000000-0005-0000-0000-0000F9410000}"/>
    <cellStyle name="40% - Accent2 22" xfId="35739" xr:uid="{00000000-0005-0000-0000-0000FA410000}"/>
    <cellStyle name="40% - Accent2 22 2" xfId="36910" xr:uid="{00000000-0005-0000-0000-0000FB410000}"/>
    <cellStyle name="40% - Accent2 22 3" xfId="37801" xr:uid="{00000000-0005-0000-0000-0000FC410000}"/>
    <cellStyle name="40% - Accent2 23" xfId="35759" xr:uid="{00000000-0005-0000-0000-0000FD410000}"/>
    <cellStyle name="40% - Accent2 23 2" xfId="36929" xr:uid="{00000000-0005-0000-0000-0000FE410000}"/>
    <cellStyle name="40% - Accent2 23 3" xfId="37821" xr:uid="{00000000-0005-0000-0000-0000FF410000}"/>
    <cellStyle name="40% - Accent2 24" xfId="35779" xr:uid="{00000000-0005-0000-0000-000000420000}"/>
    <cellStyle name="40% - Accent2 24 2" xfId="36948" xr:uid="{00000000-0005-0000-0000-000001420000}"/>
    <cellStyle name="40% - Accent2 24 3" xfId="37841" xr:uid="{00000000-0005-0000-0000-000002420000}"/>
    <cellStyle name="40% - Accent2 25" xfId="35798" xr:uid="{00000000-0005-0000-0000-000003420000}"/>
    <cellStyle name="40% - Accent2 25 2" xfId="36968" xr:uid="{00000000-0005-0000-0000-000004420000}"/>
    <cellStyle name="40% - Accent2 25 3" xfId="37861" xr:uid="{00000000-0005-0000-0000-000005420000}"/>
    <cellStyle name="40% - Accent2 26" xfId="35817" xr:uid="{00000000-0005-0000-0000-000006420000}"/>
    <cellStyle name="40% - Accent2 26 2" xfId="36988" xr:uid="{00000000-0005-0000-0000-000007420000}"/>
    <cellStyle name="40% - Accent2 26 3" xfId="37881" xr:uid="{00000000-0005-0000-0000-000008420000}"/>
    <cellStyle name="40% - Accent2 27" xfId="35836" xr:uid="{00000000-0005-0000-0000-000009420000}"/>
    <cellStyle name="40% - Accent2 27 2" xfId="37008" xr:uid="{00000000-0005-0000-0000-00000A420000}"/>
    <cellStyle name="40% - Accent2 27 3" xfId="37901" xr:uid="{00000000-0005-0000-0000-00000B420000}"/>
    <cellStyle name="40% - Accent2 28" xfId="35855" xr:uid="{00000000-0005-0000-0000-00000C420000}"/>
    <cellStyle name="40% - Accent2 28 2" xfId="37028" xr:uid="{00000000-0005-0000-0000-00000D420000}"/>
    <cellStyle name="40% - Accent2 28 3" xfId="37921" xr:uid="{00000000-0005-0000-0000-00000E420000}"/>
    <cellStyle name="40% - Accent2 29" xfId="35877" xr:uid="{00000000-0005-0000-0000-00000F420000}"/>
    <cellStyle name="40% - Accent2 29 2" xfId="37049" xr:uid="{00000000-0005-0000-0000-000010420000}"/>
    <cellStyle name="40% - Accent2 29 3" xfId="37943" xr:uid="{00000000-0005-0000-0000-000011420000}"/>
    <cellStyle name="40% - Accent2 3" xfId="101" xr:uid="{00000000-0005-0000-0000-000012420000}"/>
    <cellStyle name="40% - Accent2 3 10" xfId="14671" xr:uid="{00000000-0005-0000-0000-000013420000}"/>
    <cellStyle name="40% - Accent2 3 10 2" xfId="37441" xr:uid="{00000000-0005-0000-0000-000014420000}"/>
    <cellStyle name="40% - Accent2 3 11" xfId="34455" xr:uid="{00000000-0005-0000-0000-000015420000}"/>
    <cellStyle name="40% - Accent2 3 12" xfId="30301" xr:uid="{00000000-0005-0000-0000-000016420000}"/>
    <cellStyle name="40% - Accent2 3 2" xfId="162" xr:uid="{00000000-0005-0000-0000-000017420000}"/>
    <cellStyle name="40% - Accent2 3 2 10" xfId="34509" xr:uid="{00000000-0005-0000-0000-000018420000}"/>
    <cellStyle name="40% - Accent2 3 2 11" xfId="33302" xr:uid="{00000000-0005-0000-0000-000019420000}"/>
    <cellStyle name="40% - Accent2 3 2 2" xfId="33607" xr:uid="{00000000-0005-0000-0000-00001A420000}"/>
    <cellStyle name="40% - Accent2 3 2 2 2" xfId="14670" xr:uid="{00000000-0005-0000-0000-00001B420000}"/>
    <cellStyle name="40% - Accent2 3 2 2 2 2" xfId="14669" xr:uid="{00000000-0005-0000-0000-00001C420000}"/>
    <cellStyle name="40% - Accent2 3 2 2 2 2 2" xfId="14668" xr:uid="{00000000-0005-0000-0000-00001D420000}"/>
    <cellStyle name="40% - Accent2 3 2 2 2 2 2 2" xfId="30610" xr:uid="{00000000-0005-0000-0000-00001E420000}"/>
    <cellStyle name="40% - Accent2 3 2 2 2 2 2 2 2" xfId="20588" xr:uid="{00000000-0005-0000-0000-00001F420000}"/>
    <cellStyle name="40% - Accent2 3 2 2 2 2 2 2 2 2" xfId="27013" xr:uid="{00000000-0005-0000-0000-000020420000}"/>
    <cellStyle name="40% - Accent2 3 2 2 2 2 2 2 2 2 2" xfId="26291" xr:uid="{00000000-0005-0000-0000-000021420000}"/>
    <cellStyle name="40% - Accent2 3 2 2 2 2 2 2 2 3" xfId="22016" xr:uid="{00000000-0005-0000-0000-000022420000}"/>
    <cellStyle name="40% - Accent2 3 2 2 2 2 2 2 3" xfId="20927" xr:uid="{00000000-0005-0000-0000-000023420000}"/>
    <cellStyle name="40% - Accent2 3 2 2 2 2 2 2 3 2" xfId="22000" xr:uid="{00000000-0005-0000-0000-000024420000}"/>
    <cellStyle name="40% - Accent2 3 2 2 2 2 2 2 4" xfId="19961" xr:uid="{00000000-0005-0000-0000-000025420000}"/>
    <cellStyle name="40% - Accent2 3 2 2 2 2 2 3" xfId="14667" xr:uid="{00000000-0005-0000-0000-000026420000}"/>
    <cellStyle name="40% - Accent2 3 2 2 2 2 2 3 2" xfId="33332" xr:uid="{00000000-0005-0000-0000-000027420000}"/>
    <cellStyle name="40% - Accent2 3 2 2 2 2 2 3 2 2" xfId="23689" xr:uid="{00000000-0005-0000-0000-000028420000}"/>
    <cellStyle name="40% - Accent2 3 2 2 2 2 2 3 3" xfId="32780" xr:uid="{00000000-0005-0000-0000-000029420000}"/>
    <cellStyle name="40% - Accent2 3 2 2 2 2 2 4" xfId="17107" xr:uid="{00000000-0005-0000-0000-00002A420000}"/>
    <cellStyle name="40% - Accent2 3 2 2 2 2 2 4 2" xfId="32764" xr:uid="{00000000-0005-0000-0000-00002B420000}"/>
    <cellStyle name="40% - Accent2 3 2 2 2 2 2 5" xfId="14666" xr:uid="{00000000-0005-0000-0000-00002C420000}"/>
    <cellStyle name="40% - Accent2 3 2 2 2 2 3" xfId="14665" xr:uid="{00000000-0005-0000-0000-00002D420000}"/>
    <cellStyle name="40% - Accent2 3 2 2 2 2 3 2" xfId="14663" xr:uid="{00000000-0005-0000-0000-00002E420000}"/>
    <cellStyle name="40% - Accent2 3 2 2 2 2 3 2 2" xfId="29445" xr:uid="{00000000-0005-0000-0000-00002F420000}"/>
    <cellStyle name="40% - Accent2 3 2 2 2 2 3 2 2 2" xfId="21796" xr:uid="{00000000-0005-0000-0000-000030420000}"/>
    <cellStyle name="40% - Accent2 3 2 2 2 2 3 2 3" xfId="30762" xr:uid="{00000000-0005-0000-0000-000031420000}"/>
    <cellStyle name="40% - Accent2 3 2 2 2 2 3 3" xfId="14662" xr:uid="{00000000-0005-0000-0000-000032420000}"/>
    <cellStyle name="40% - Accent2 3 2 2 2 2 3 3 2" xfId="32741" xr:uid="{00000000-0005-0000-0000-000033420000}"/>
    <cellStyle name="40% - Accent2 3 2 2 2 2 3 4" xfId="14661" xr:uid="{00000000-0005-0000-0000-000034420000}"/>
    <cellStyle name="40% - Accent2 3 2 2 2 2 4" xfId="14785" xr:uid="{00000000-0005-0000-0000-000035420000}"/>
    <cellStyle name="40% - Accent2 3 2 2 2 2 4 2" xfId="14660" xr:uid="{00000000-0005-0000-0000-000036420000}"/>
    <cellStyle name="40% - Accent2 3 2 2 2 2 4 2 2" xfId="30201" xr:uid="{00000000-0005-0000-0000-000037420000}"/>
    <cellStyle name="40% - Accent2 3 2 2 2 2 4 3" xfId="14658" xr:uid="{00000000-0005-0000-0000-000038420000}"/>
    <cellStyle name="40% - Accent2 3 2 2 2 2 5" xfId="14777" xr:uid="{00000000-0005-0000-0000-000039420000}"/>
    <cellStyle name="40% - Accent2 3 2 2 2 2 5 2" xfId="14655" xr:uid="{00000000-0005-0000-0000-00003A420000}"/>
    <cellStyle name="40% - Accent2 3 2 2 2 2 6" xfId="14769" xr:uid="{00000000-0005-0000-0000-00003B420000}"/>
    <cellStyle name="40% - Accent2 3 2 2 2 3" xfId="14653" xr:uid="{00000000-0005-0000-0000-00003C420000}"/>
    <cellStyle name="40% - Accent2 3 2 2 2 3 2" xfId="14652" xr:uid="{00000000-0005-0000-0000-00003D420000}"/>
    <cellStyle name="40% - Accent2 3 2 2 2 3 2 2" xfId="14651" xr:uid="{00000000-0005-0000-0000-00003E420000}"/>
    <cellStyle name="40% - Accent2 3 2 2 2 3 2 2 2" xfId="28559" xr:uid="{00000000-0005-0000-0000-00003F420000}"/>
    <cellStyle name="40% - Accent2 3 2 2 2 3 2 2 2 2" xfId="21476" xr:uid="{00000000-0005-0000-0000-000040420000}"/>
    <cellStyle name="40% - Accent2 3 2 2 2 3 2 2 3" xfId="28550" xr:uid="{00000000-0005-0000-0000-000041420000}"/>
    <cellStyle name="40% - Accent2 3 2 2 2 3 2 3" xfId="14650" xr:uid="{00000000-0005-0000-0000-000042420000}"/>
    <cellStyle name="40% - Accent2 3 2 2 2 3 2 3 2" xfId="28536" xr:uid="{00000000-0005-0000-0000-000043420000}"/>
    <cellStyle name="40% - Accent2 3 2 2 2 3 2 4" xfId="14649" xr:uid="{00000000-0005-0000-0000-000044420000}"/>
    <cellStyle name="40% - Accent2 3 2 2 2 3 3" xfId="14646" xr:uid="{00000000-0005-0000-0000-000045420000}"/>
    <cellStyle name="40% - Accent2 3 2 2 2 3 3 2" xfId="14645" xr:uid="{00000000-0005-0000-0000-000046420000}"/>
    <cellStyle name="40% - Accent2 3 2 2 2 3 3 2 2" xfId="33635" xr:uid="{00000000-0005-0000-0000-000047420000}"/>
    <cellStyle name="40% - Accent2 3 2 2 2 3 3 3" xfId="14644" xr:uid="{00000000-0005-0000-0000-000048420000}"/>
    <cellStyle name="40% - Accent2 3 2 2 2 3 4" xfId="14763" xr:uid="{00000000-0005-0000-0000-000049420000}"/>
    <cellStyle name="40% - Accent2 3 2 2 2 3 4 2" xfId="14643" xr:uid="{00000000-0005-0000-0000-00004A420000}"/>
    <cellStyle name="40% - Accent2 3 2 2 2 3 5" xfId="14756" xr:uid="{00000000-0005-0000-0000-00004B420000}"/>
    <cellStyle name="40% - Accent2 3 2 2 2 4" xfId="14640" xr:uid="{00000000-0005-0000-0000-00004C420000}"/>
    <cellStyle name="40% - Accent2 3 2 2 2 4 2" xfId="14639" xr:uid="{00000000-0005-0000-0000-00004D420000}"/>
    <cellStyle name="40% - Accent2 3 2 2 2 4 2 2" xfId="14638" xr:uid="{00000000-0005-0000-0000-00004E420000}"/>
    <cellStyle name="40% - Accent2 3 2 2 2 4 2 2 2" xfId="28146" xr:uid="{00000000-0005-0000-0000-00004F420000}"/>
    <cellStyle name="40% - Accent2 3 2 2 2 4 2 3" xfId="14637" xr:uid="{00000000-0005-0000-0000-000050420000}"/>
    <cellStyle name="40% - Accent2 3 2 2 2 4 3" xfId="31487" xr:uid="{00000000-0005-0000-0000-000051420000}"/>
    <cellStyle name="40% - Accent2 3 2 2 2 4 3 2" xfId="14635" xr:uid="{00000000-0005-0000-0000-000052420000}"/>
    <cellStyle name="40% - Accent2 3 2 2 2 4 4" xfId="14753" xr:uid="{00000000-0005-0000-0000-000053420000}"/>
    <cellStyle name="40% - Accent2 3 2 2 2 5" xfId="14634" xr:uid="{00000000-0005-0000-0000-000054420000}"/>
    <cellStyle name="40% - Accent2 3 2 2 2 5 2" xfId="14633" xr:uid="{00000000-0005-0000-0000-000055420000}"/>
    <cellStyle name="40% - Accent2 3 2 2 2 5 2 2" xfId="9168" xr:uid="{00000000-0005-0000-0000-000056420000}"/>
    <cellStyle name="40% - Accent2 3 2 2 2 5 3" xfId="14632" xr:uid="{00000000-0005-0000-0000-000057420000}"/>
    <cellStyle name="40% - Accent2 3 2 2 2 6" xfId="14631" xr:uid="{00000000-0005-0000-0000-000058420000}"/>
    <cellStyle name="40% - Accent2 3 2 2 2 6 2" xfId="14630" xr:uid="{00000000-0005-0000-0000-000059420000}"/>
    <cellStyle name="40% - Accent2 3 2 2 2 7" xfId="14628" xr:uid="{00000000-0005-0000-0000-00005A420000}"/>
    <cellStyle name="40% - Accent2 3 2 2 3" xfId="12573" xr:uid="{00000000-0005-0000-0000-00005B420000}"/>
    <cellStyle name="40% - Accent2 3 2 2 3 2" xfId="14625" xr:uid="{00000000-0005-0000-0000-00005C420000}"/>
    <cellStyle name="40% - Accent2 3 2 2 3 2 2" xfId="14624" xr:uid="{00000000-0005-0000-0000-00005D420000}"/>
    <cellStyle name="40% - Accent2 3 2 2 3 2 2 2" xfId="15460" xr:uid="{00000000-0005-0000-0000-00005E420000}"/>
    <cellStyle name="40% - Accent2 3 2 2 3 2 2 2 2" xfId="26714" xr:uid="{00000000-0005-0000-0000-00005F420000}"/>
    <cellStyle name="40% - Accent2 3 2 2 3 2 2 2 2 2" xfId="20762" xr:uid="{00000000-0005-0000-0000-000060420000}"/>
    <cellStyle name="40% - Accent2 3 2 2 3 2 2 2 3" xfId="26689" xr:uid="{00000000-0005-0000-0000-000061420000}"/>
    <cellStyle name="40% - Accent2 3 2 2 3 2 2 3" xfId="14623" xr:uid="{00000000-0005-0000-0000-000062420000}"/>
    <cellStyle name="40% - Accent2 3 2 2 3 2 2 3 2" xfId="11638" xr:uid="{00000000-0005-0000-0000-000063420000}"/>
    <cellStyle name="40% - Accent2 3 2 2 3 2 2 4" xfId="14622" xr:uid="{00000000-0005-0000-0000-000064420000}"/>
    <cellStyle name="40% - Accent2 3 2 2 3 2 3" xfId="28763" xr:uid="{00000000-0005-0000-0000-000065420000}"/>
    <cellStyle name="40% - Accent2 3 2 2 3 2 3 2" xfId="14620" xr:uid="{00000000-0005-0000-0000-000066420000}"/>
    <cellStyle name="40% - Accent2 3 2 2 3 2 3 2 2" xfId="29130" xr:uid="{00000000-0005-0000-0000-000067420000}"/>
    <cellStyle name="40% - Accent2 3 2 2 3 2 3 3" xfId="14618" xr:uid="{00000000-0005-0000-0000-000068420000}"/>
    <cellStyle name="40% - Accent2 3 2 2 3 2 4" xfId="14746" xr:uid="{00000000-0005-0000-0000-000069420000}"/>
    <cellStyle name="40% - Accent2 3 2 2 3 2 4 2" xfId="14617" xr:uid="{00000000-0005-0000-0000-00006A420000}"/>
    <cellStyle name="40% - Accent2 3 2 2 3 2 5" xfId="14742" xr:uid="{00000000-0005-0000-0000-00006B420000}"/>
    <cellStyle name="40% - Accent2 3 2 2 3 3" xfId="14615" xr:uid="{00000000-0005-0000-0000-00006C420000}"/>
    <cellStyle name="40% - Accent2 3 2 2 3 3 2" xfId="14614" xr:uid="{00000000-0005-0000-0000-00006D420000}"/>
    <cellStyle name="40% - Accent2 3 2 2 3 3 2 2" xfId="34365" xr:uid="{00000000-0005-0000-0000-00006E420000}"/>
    <cellStyle name="40% - Accent2 3 2 2 3 3 2 2 2" xfId="27535" xr:uid="{00000000-0005-0000-0000-00006F420000}"/>
    <cellStyle name="40% - Accent2 3 2 2 3 3 2 3" xfId="30570" xr:uid="{00000000-0005-0000-0000-000070420000}"/>
    <cellStyle name="40% - Accent2 3 2 2 3 3 3" xfId="14613" xr:uid="{00000000-0005-0000-0000-000071420000}"/>
    <cellStyle name="40% - Accent2 3 2 2 3 3 3 2" xfId="33975" xr:uid="{00000000-0005-0000-0000-000072420000}"/>
    <cellStyle name="40% - Accent2 3 2 2 3 3 4" xfId="14738" xr:uid="{00000000-0005-0000-0000-000073420000}"/>
    <cellStyle name="40% - Accent2 3 2 2 3 4" xfId="7045" xr:uid="{00000000-0005-0000-0000-000074420000}"/>
    <cellStyle name="40% - Accent2 3 2 2 3 4 2" xfId="14612" xr:uid="{00000000-0005-0000-0000-000075420000}"/>
    <cellStyle name="40% - Accent2 3 2 2 3 4 2 2" xfId="29695" xr:uid="{00000000-0005-0000-0000-000076420000}"/>
    <cellStyle name="40% - Accent2 3 2 2 3 4 3" xfId="14611" xr:uid="{00000000-0005-0000-0000-000077420000}"/>
    <cellStyle name="40% - Accent2 3 2 2 3 5" xfId="10397" xr:uid="{00000000-0005-0000-0000-000078420000}"/>
    <cellStyle name="40% - Accent2 3 2 2 3 5 2" xfId="14610" xr:uid="{00000000-0005-0000-0000-000079420000}"/>
    <cellStyle name="40% - Accent2 3 2 2 3 6" xfId="7040" xr:uid="{00000000-0005-0000-0000-00007A420000}"/>
    <cellStyle name="40% - Accent2 3 2 2 4" xfId="14609" xr:uid="{00000000-0005-0000-0000-00007B420000}"/>
    <cellStyle name="40% - Accent2 3 2 2 4 2" xfId="14607" xr:uid="{00000000-0005-0000-0000-00007C420000}"/>
    <cellStyle name="40% - Accent2 3 2 2 4 2 2" xfId="14606" xr:uid="{00000000-0005-0000-0000-00007D420000}"/>
    <cellStyle name="40% - Accent2 3 2 2 4 2 2 2" xfId="8388" xr:uid="{00000000-0005-0000-0000-00007E420000}"/>
    <cellStyle name="40% - Accent2 3 2 2 4 2 2 2 2" xfId="31908" xr:uid="{00000000-0005-0000-0000-00007F420000}"/>
    <cellStyle name="40% - Accent2 3 2 2 4 2 2 3" xfId="20587" xr:uid="{00000000-0005-0000-0000-000080420000}"/>
    <cellStyle name="40% - Accent2 3 2 2 4 2 3" xfId="14605" xr:uid="{00000000-0005-0000-0000-000081420000}"/>
    <cellStyle name="40% - Accent2 3 2 2 4 2 3 2" xfId="17778" xr:uid="{00000000-0005-0000-0000-000082420000}"/>
    <cellStyle name="40% - Accent2 3 2 2 4 2 4" xfId="14727" xr:uid="{00000000-0005-0000-0000-000083420000}"/>
    <cellStyle name="40% - Accent2 3 2 2 4 3" xfId="14604" xr:uid="{00000000-0005-0000-0000-000084420000}"/>
    <cellStyle name="40% - Accent2 3 2 2 4 3 2" xfId="14603" xr:uid="{00000000-0005-0000-0000-000085420000}"/>
    <cellStyle name="40% - Accent2 3 2 2 4 3 2 2" xfId="28441" xr:uid="{00000000-0005-0000-0000-000086420000}"/>
    <cellStyle name="40% - Accent2 3 2 2 4 3 3" xfId="14602" xr:uid="{00000000-0005-0000-0000-000087420000}"/>
    <cellStyle name="40% - Accent2 3 2 2 4 4" xfId="7038" xr:uid="{00000000-0005-0000-0000-000088420000}"/>
    <cellStyle name="40% - Accent2 3 2 2 4 4 2" xfId="14601" xr:uid="{00000000-0005-0000-0000-000089420000}"/>
    <cellStyle name="40% - Accent2 3 2 2 4 5" xfId="13781" xr:uid="{00000000-0005-0000-0000-00008A420000}"/>
    <cellStyle name="40% - Accent2 3 2 2 5" xfId="14599" xr:uid="{00000000-0005-0000-0000-00008B420000}"/>
    <cellStyle name="40% - Accent2 3 2 2 5 2" xfId="6880" xr:uid="{00000000-0005-0000-0000-00008C420000}"/>
    <cellStyle name="40% - Accent2 3 2 2 5 2 2" xfId="14598" xr:uid="{00000000-0005-0000-0000-00008D420000}"/>
    <cellStyle name="40% - Accent2 3 2 2 5 2 2 2" xfId="34313" xr:uid="{00000000-0005-0000-0000-00008E420000}"/>
    <cellStyle name="40% - Accent2 3 2 2 5 2 3" xfId="14596" xr:uid="{00000000-0005-0000-0000-00008F420000}"/>
    <cellStyle name="40% - Accent2 3 2 2 5 3" xfId="14595" xr:uid="{00000000-0005-0000-0000-000090420000}"/>
    <cellStyle name="40% - Accent2 3 2 2 5 3 2" xfId="14594" xr:uid="{00000000-0005-0000-0000-000091420000}"/>
    <cellStyle name="40% - Accent2 3 2 2 5 4" xfId="7033" xr:uid="{00000000-0005-0000-0000-000092420000}"/>
    <cellStyle name="40% - Accent2 3 2 2 6" xfId="24102" xr:uid="{00000000-0005-0000-0000-000093420000}"/>
    <cellStyle name="40% - Accent2 3 2 2 6 2" xfId="25065" xr:uid="{00000000-0005-0000-0000-000094420000}"/>
    <cellStyle name="40% - Accent2 3 2 2 6 2 2" xfId="32851" xr:uid="{00000000-0005-0000-0000-000095420000}"/>
    <cellStyle name="40% - Accent2 3 2 2 6 3" xfId="33648" xr:uid="{00000000-0005-0000-0000-000096420000}"/>
    <cellStyle name="40% - Accent2 3 2 2 7" xfId="33020" xr:uid="{00000000-0005-0000-0000-000097420000}"/>
    <cellStyle name="40% - Accent2 3 2 2 7 2" xfId="33830" xr:uid="{00000000-0005-0000-0000-000098420000}"/>
    <cellStyle name="40% - Accent2 3 2 2 8" xfId="31096" xr:uid="{00000000-0005-0000-0000-000099420000}"/>
    <cellStyle name="40% - Accent2 3 2 3" xfId="20466" xr:uid="{00000000-0005-0000-0000-00009A420000}"/>
    <cellStyle name="40% - Accent2 3 2 3 2" xfId="20515" xr:uid="{00000000-0005-0000-0000-00009B420000}"/>
    <cellStyle name="40% - Accent2 3 2 3 2 2" xfId="20103" xr:uid="{00000000-0005-0000-0000-00009C420000}"/>
    <cellStyle name="40% - Accent2 3 2 3 2 2 2" xfId="20100" xr:uid="{00000000-0005-0000-0000-00009D420000}"/>
    <cellStyle name="40% - Accent2 3 2 3 2 2 2 2" xfId="34162" xr:uid="{00000000-0005-0000-0000-00009E420000}"/>
    <cellStyle name="40% - Accent2 3 2 3 2 2 2 2 2" xfId="19207" xr:uid="{00000000-0005-0000-0000-00009F420000}"/>
    <cellStyle name="40% - Accent2 3 2 3 2 2 2 2 2 2" xfId="19886" xr:uid="{00000000-0005-0000-0000-0000A0420000}"/>
    <cellStyle name="40% - Accent2 3 2 3 2 2 2 2 3" xfId="19203" xr:uid="{00000000-0005-0000-0000-0000A1420000}"/>
    <cellStyle name="40% - Accent2 3 2 3 2 2 2 3" xfId="34148" xr:uid="{00000000-0005-0000-0000-0000A2420000}"/>
    <cellStyle name="40% - Accent2 3 2 3 2 2 2 3 2" xfId="19182" xr:uid="{00000000-0005-0000-0000-0000A3420000}"/>
    <cellStyle name="40% - Accent2 3 2 3 2 2 2 4" xfId="14593" xr:uid="{00000000-0005-0000-0000-0000A4420000}"/>
    <cellStyle name="40% - Accent2 3 2 3 2 2 3" xfId="19368" xr:uid="{00000000-0005-0000-0000-0000A5420000}"/>
    <cellStyle name="40% - Accent2 3 2 3 2 2 3 2" xfId="17294" xr:uid="{00000000-0005-0000-0000-0000A6420000}"/>
    <cellStyle name="40% - Accent2 3 2 3 2 2 3 2 2" xfId="19087" xr:uid="{00000000-0005-0000-0000-0000A7420000}"/>
    <cellStyle name="40% - Accent2 3 2 3 2 2 3 3" xfId="14592" xr:uid="{00000000-0005-0000-0000-0000A8420000}"/>
    <cellStyle name="40% - Accent2 3 2 3 2 2 4" xfId="19364" xr:uid="{00000000-0005-0000-0000-0000A9420000}"/>
    <cellStyle name="40% - Accent2 3 2 3 2 2 4 2" xfId="14590" xr:uid="{00000000-0005-0000-0000-0000AA420000}"/>
    <cellStyle name="40% - Accent2 3 2 3 2 2 5" xfId="19358" xr:uid="{00000000-0005-0000-0000-0000AB420000}"/>
    <cellStyle name="40% - Accent2 3 2 3 2 3" xfId="19692" xr:uid="{00000000-0005-0000-0000-0000AC420000}"/>
    <cellStyle name="40% - Accent2 3 2 3 2 3 2" xfId="19356" xr:uid="{00000000-0005-0000-0000-0000AD420000}"/>
    <cellStyle name="40% - Accent2 3 2 3 2 3 2 2" xfId="17285" xr:uid="{00000000-0005-0000-0000-0000AE420000}"/>
    <cellStyle name="40% - Accent2 3 2 3 2 3 2 2 2" xfId="18613" xr:uid="{00000000-0005-0000-0000-0000AF420000}"/>
    <cellStyle name="40% - Accent2 3 2 3 2 3 2 3" xfId="14586" xr:uid="{00000000-0005-0000-0000-0000B0420000}"/>
    <cellStyle name="40% - Accent2 3 2 3 2 3 3" xfId="19352" xr:uid="{00000000-0005-0000-0000-0000B1420000}"/>
    <cellStyle name="40% - Accent2 3 2 3 2 3 3 2" xfId="11629" xr:uid="{00000000-0005-0000-0000-0000B2420000}"/>
    <cellStyle name="40% - Accent2 3 2 3 2 3 4" xfId="19345" xr:uid="{00000000-0005-0000-0000-0000B3420000}"/>
    <cellStyle name="40% - Accent2 3 2 3 2 4" xfId="19343" xr:uid="{00000000-0005-0000-0000-0000B4420000}"/>
    <cellStyle name="40% - Accent2 3 2 3 2 4 2" xfId="19341" xr:uid="{00000000-0005-0000-0000-0000B5420000}"/>
    <cellStyle name="40% - Accent2 3 2 3 2 4 2 2" xfId="14585" xr:uid="{00000000-0005-0000-0000-0000B6420000}"/>
    <cellStyle name="40% - Accent2 3 2 3 2 4 3" xfId="19335" xr:uid="{00000000-0005-0000-0000-0000B7420000}"/>
    <cellStyle name="40% - Accent2 3 2 3 2 5" xfId="19484" xr:uid="{00000000-0005-0000-0000-0000B8420000}"/>
    <cellStyle name="40% - Accent2 3 2 3 2 5 2" xfId="20181" xr:uid="{00000000-0005-0000-0000-0000B9420000}"/>
    <cellStyle name="40% - Accent2 3 2 3 2 6" xfId="19458" xr:uid="{00000000-0005-0000-0000-0000BA420000}"/>
    <cellStyle name="40% - Accent2 3 2 3 3" xfId="19411" xr:uid="{00000000-0005-0000-0000-0000BB420000}"/>
    <cellStyle name="40% - Accent2 3 2 3 3 2" xfId="30884" xr:uid="{00000000-0005-0000-0000-0000BC420000}"/>
    <cellStyle name="40% - Accent2 3 2 3 3 2 2" xfId="19331" xr:uid="{00000000-0005-0000-0000-0000BD420000}"/>
    <cellStyle name="40% - Accent2 3 2 3 3 2 2 2" xfId="17272" xr:uid="{00000000-0005-0000-0000-0000BE420000}"/>
    <cellStyle name="40% - Accent2 3 2 3 3 2 2 2 2" xfId="14584" xr:uid="{00000000-0005-0000-0000-0000BF420000}"/>
    <cellStyle name="40% - Accent2 3 2 3 3 2 2 3" xfId="14582" xr:uid="{00000000-0005-0000-0000-0000C0420000}"/>
    <cellStyle name="40% - Accent2 3 2 3 3 2 3" xfId="19328" xr:uid="{00000000-0005-0000-0000-0000C1420000}"/>
    <cellStyle name="40% - Accent2 3 2 3 3 2 3 2" xfId="14581" xr:uid="{00000000-0005-0000-0000-0000C2420000}"/>
    <cellStyle name="40% - Accent2 3 2 3 3 2 4" xfId="19323" xr:uid="{00000000-0005-0000-0000-0000C3420000}"/>
    <cellStyle name="40% - Accent2 3 2 3 3 3" xfId="19304" xr:uid="{00000000-0005-0000-0000-0000C4420000}"/>
    <cellStyle name="40% - Accent2 3 2 3 3 3 2" xfId="29058" xr:uid="{00000000-0005-0000-0000-0000C5420000}"/>
    <cellStyle name="40% - Accent2 3 2 3 3 3 2 2" xfId="32206" xr:uid="{00000000-0005-0000-0000-0000C6420000}"/>
    <cellStyle name="40% - Accent2 3 2 3 3 3 3" xfId="24424" xr:uid="{00000000-0005-0000-0000-0000C7420000}"/>
    <cellStyle name="40% - Accent2 3 2 3 3 4" xfId="7026" xr:uid="{00000000-0005-0000-0000-0000C8420000}"/>
    <cellStyle name="40% - Accent2 3 2 3 3 4 2" xfId="25164" xr:uid="{00000000-0005-0000-0000-0000C9420000}"/>
    <cellStyle name="40% - Accent2 3 2 3 3 5" xfId="7024" xr:uid="{00000000-0005-0000-0000-0000CA420000}"/>
    <cellStyle name="40% - Accent2 3 2 3 4" xfId="18436" xr:uid="{00000000-0005-0000-0000-0000CB420000}"/>
    <cellStyle name="40% - Accent2 3 2 3 4 2" xfId="19163" xr:uid="{00000000-0005-0000-0000-0000CC420000}"/>
    <cellStyle name="40% - Accent2 3 2 3 4 2 2" xfId="19156" xr:uid="{00000000-0005-0000-0000-0000CD420000}"/>
    <cellStyle name="40% - Accent2 3 2 3 4 2 2 2" xfId="26751" xr:uid="{00000000-0005-0000-0000-0000CE420000}"/>
    <cellStyle name="40% - Accent2 3 2 3 4 2 3" xfId="19320" xr:uid="{00000000-0005-0000-0000-0000CF420000}"/>
    <cellStyle name="40% - Accent2 3 2 3 4 3" xfId="19124" xr:uid="{00000000-0005-0000-0000-0000D0420000}"/>
    <cellStyle name="40% - Accent2 3 2 3 4 3 2" xfId="19118" xr:uid="{00000000-0005-0000-0000-0000D1420000}"/>
    <cellStyle name="40% - Accent2 3 2 3 4 4" xfId="7020" xr:uid="{00000000-0005-0000-0000-0000D2420000}"/>
    <cellStyle name="40% - Accent2 3 2 3 5" xfId="18430" xr:uid="{00000000-0005-0000-0000-0000D3420000}"/>
    <cellStyle name="40% - Accent2 3 2 3 5 2" xfId="19318" xr:uid="{00000000-0005-0000-0000-0000D4420000}"/>
    <cellStyle name="40% - Accent2 3 2 3 5 2 2" xfId="19315" xr:uid="{00000000-0005-0000-0000-0000D5420000}"/>
    <cellStyle name="40% - Accent2 3 2 3 5 3" xfId="19313" xr:uid="{00000000-0005-0000-0000-0000D6420000}"/>
    <cellStyle name="40% - Accent2 3 2 3 6" xfId="19309" xr:uid="{00000000-0005-0000-0000-0000D7420000}"/>
    <cellStyle name="40% - Accent2 3 2 3 6 2" xfId="19307" xr:uid="{00000000-0005-0000-0000-0000D8420000}"/>
    <cellStyle name="40% - Accent2 3 2 3 7" xfId="33138" xr:uid="{00000000-0005-0000-0000-0000D9420000}"/>
    <cellStyle name="40% - Accent2 3 2 4" xfId="20462" xr:uid="{00000000-0005-0000-0000-0000DA420000}"/>
    <cellStyle name="40% - Accent2 3 2 4 2" xfId="19016" xr:uid="{00000000-0005-0000-0000-0000DB420000}"/>
    <cellStyle name="40% - Accent2 3 2 4 2 2" xfId="19013" xr:uid="{00000000-0005-0000-0000-0000DC420000}"/>
    <cellStyle name="40% - Accent2 3 2 4 2 2 2" xfId="19010" xr:uid="{00000000-0005-0000-0000-0000DD420000}"/>
    <cellStyle name="40% - Accent2 3 2 4 2 2 2 2" xfId="17244" xr:uid="{00000000-0005-0000-0000-0000DE420000}"/>
    <cellStyle name="40% - Accent2 3 2 4 2 2 2 2 2" xfId="15207" xr:uid="{00000000-0005-0000-0000-0000DF420000}"/>
    <cellStyle name="40% - Accent2 3 2 4 2 2 2 3" xfId="15204" xr:uid="{00000000-0005-0000-0000-0000E0420000}"/>
    <cellStyle name="40% - Accent2 3 2 4 2 2 3" xfId="28137" xr:uid="{00000000-0005-0000-0000-0000E1420000}"/>
    <cellStyle name="40% - Accent2 3 2 4 2 2 3 2" xfId="15183" xr:uid="{00000000-0005-0000-0000-0000E2420000}"/>
    <cellStyle name="40% - Accent2 3 2 4 2 2 4" xfId="26017" xr:uid="{00000000-0005-0000-0000-0000E3420000}"/>
    <cellStyle name="40% - Accent2 3 2 4 2 3" xfId="19280" xr:uid="{00000000-0005-0000-0000-0000E4420000}"/>
    <cellStyle name="40% - Accent2 3 2 4 2 3 2" xfId="18842" xr:uid="{00000000-0005-0000-0000-0000E5420000}"/>
    <cellStyle name="40% - Accent2 3 2 4 2 3 2 2" xfId="15156" xr:uid="{00000000-0005-0000-0000-0000E6420000}"/>
    <cellStyle name="40% - Accent2 3 2 4 2 3 3" xfId="27533" xr:uid="{00000000-0005-0000-0000-0000E7420000}"/>
    <cellStyle name="40% - Accent2 3 2 4 2 4" xfId="15292" xr:uid="{00000000-0005-0000-0000-0000E8420000}"/>
    <cellStyle name="40% - Accent2 3 2 4 2 4 2" xfId="19277" xr:uid="{00000000-0005-0000-0000-0000E9420000}"/>
    <cellStyle name="40% - Accent2 3 2 4 2 5" xfId="33253" xr:uid="{00000000-0005-0000-0000-0000EA420000}"/>
    <cellStyle name="40% - Accent2 3 2 4 3" xfId="19140" xr:uid="{00000000-0005-0000-0000-0000EB420000}"/>
    <cellStyle name="40% - Accent2 3 2 4 3 2" xfId="18727" xr:uid="{00000000-0005-0000-0000-0000EC420000}"/>
    <cellStyle name="40% - Accent2 3 2 4 3 2 2" xfId="18724" xr:uid="{00000000-0005-0000-0000-0000ED420000}"/>
    <cellStyle name="40% - Accent2 3 2 4 3 2 2 2" xfId="15113" xr:uid="{00000000-0005-0000-0000-0000EE420000}"/>
    <cellStyle name="40% - Accent2 3 2 4 3 2 3" xfId="24899" xr:uid="{00000000-0005-0000-0000-0000EF420000}"/>
    <cellStyle name="40% - Accent2 3 2 4 3 3" xfId="19273" xr:uid="{00000000-0005-0000-0000-0000F0420000}"/>
    <cellStyle name="40% - Accent2 3 2 4 3 3 2" xfId="7801" xr:uid="{00000000-0005-0000-0000-0000F1420000}"/>
    <cellStyle name="40% - Accent2 3 2 4 3 4" xfId="7014" xr:uid="{00000000-0005-0000-0000-0000F2420000}"/>
    <cellStyle name="40% - Accent2 3 2 4 4" xfId="19136" xr:uid="{00000000-0005-0000-0000-0000F3420000}"/>
    <cellStyle name="40% - Accent2 3 2 4 4 2" xfId="18586" xr:uid="{00000000-0005-0000-0000-0000F4420000}"/>
    <cellStyle name="40% - Accent2 3 2 4 4 2 2" xfId="7761" xr:uid="{00000000-0005-0000-0000-0000F5420000}"/>
    <cellStyle name="40% - Accent2 3 2 4 4 3" xfId="19268" xr:uid="{00000000-0005-0000-0000-0000F6420000}"/>
    <cellStyle name="40% - Accent2 3 2 4 5" xfId="19264" xr:uid="{00000000-0005-0000-0000-0000F7420000}"/>
    <cellStyle name="40% - Accent2 3 2 4 5 2" xfId="25922" xr:uid="{00000000-0005-0000-0000-0000F8420000}"/>
    <cellStyle name="40% - Accent2 3 2 4 6" xfId="19262" xr:uid="{00000000-0005-0000-0000-0000F9420000}"/>
    <cellStyle name="40% - Accent2 3 2 5" xfId="18494" xr:uid="{00000000-0005-0000-0000-0000FA420000}"/>
    <cellStyle name="40% - Accent2 3 2 5 2" xfId="18491" xr:uid="{00000000-0005-0000-0000-0000FB420000}"/>
    <cellStyle name="40% - Accent2 3 2 5 2 2" xfId="19236" xr:uid="{00000000-0005-0000-0000-0000FC420000}"/>
    <cellStyle name="40% - Accent2 3 2 5 2 2 2" xfId="18488" xr:uid="{00000000-0005-0000-0000-0000FD420000}"/>
    <cellStyle name="40% - Accent2 3 2 5 2 2 2 2" xfId="15053" xr:uid="{00000000-0005-0000-0000-0000FE420000}"/>
    <cellStyle name="40% - Accent2 3 2 5 2 2 3" xfId="22768" xr:uid="{00000000-0005-0000-0000-0000FF420000}"/>
    <cellStyle name="40% - Accent2 3 2 5 2 3" xfId="19225" xr:uid="{00000000-0005-0000-0000-000000430000}"/>
    <cellStyle name="40% - Accent2 3 2 5 2 3 2" xfId="19221" xr:uid="{00000000-0005-0000-0000-000001430000}"/>
    <cellStyle name="40% - Accent2 3 2 5 2 4" xfId="19217" xr:uid="{00000000-0005-0000-0000-000002430000}"/>
    <cellStyle name="40% - Accent2 3 2 5 3" xfId="19132" xr:uid="{00000000-0005-0000-0000-000003430000}"/>
    <cellStyle name="40% - Accent2 3 2 5 3 2" xfId="19213" xr:uid="{00000000-0005-0000-0000-000004430000}"/>
    <cellStyle name="40% - Accent2 3 2 5 3 2 2" xfId="20567" xr:uid="{00000000-0005-0000-0000-000005430000}"/>
    <cellStyle name="40% - Accent2 3 2 5 3 3" xfId="19209" xr:uid="{00000000-0005-0000-0000-000006430000}"/>
    <cellStyle name="40% - Accent2 3 2 5 4" xfId="18342" xr:uid="{00000000-0005-0000-0000-000007430000}"/>
    <cellStyle name="40% - Accent2 3 2 5 4 2" xfId="18339" xr:uid="{00000000-0005-0000-0000-000008430000}"/>
    <cellStyle name="40% - Accent2 3 2 5 5" xfId="19205" xr:uid="{00000000-0005-0000-0000-000009430000}"/>
    <cellStyle name="40% - Accent2 3 2 6" xfId="18283" xr:uid="{00000000-0005-0000-0000-00000A430000}"/>
    <cellStyle name="40% - Accent2 3 2 6 2" xfId="17848" xr:uid="{00000000-0005-0000-0000-00000B430000}"/>
    <cellStyle name="40% - Accent2 3 2 6 2 2" xfId="19184" xr:uid="{00000000-0005-0000-0000-00000C430000}"/>
    <cellStyle name="40% - Accent2 3 2 6 2 2 2" xfId="18253" xr:uid="{00000000-0005-0000-0000-00000D430000}"/>
    <cellStyle name="40% - Accent2 3 2 6 2 3" xfId="25718" xr:uid="{00000000-0005-0000-0000-00000E430000}"/>
    <cellStyle name="40% - Accent2 3 2 6 3" xfId="18215" xr:uid="{00000000-0005-0000-0000-00000F430000}"/>
    <cellStyle name="40% - Accent2 3 2 6 3 2" xfId="18212" xr:uid="{00000000-0005-0000-0000-000010430000}"/>
    <cellStyle name="40% - Accent2 3 2 6 4" xfId="18177" xr:uid="{00000000-0005-0000-0000-000011430000}"/>
    <cellStyle name="40% - Accent2 3 2 7" xfId="18132" xr:uid="{00000000-0005-0000-0000-000012430000}"/>
    <cellStyle name="40% - Accent2 3 2 7 2" xfId="18126" xr:uid="{00000000-0005-0000-0000-000013430000}"/>
    <cellStyle name="40% - Accent2 3 2 7 2 2" xfId="18121" xr:uid="{00000000-0005-0000-0000-000014430000}"/>
    <cellStyle name="40% - Accent2 3 2 7 3" xfId="18109" xr:uid="{00000000-0005-0000-0000-000015430000}"/>
    <cellStyle name="40% - Accent2 3 2 8" xfId="18091" xr:uid="{00000000-0005-0000-0000-000016430000}"/>
    <cellStyle name="40% - Accent2 3 2 8 2" xfId="19170" xr:uid="{00000000-0005-0000-0000-000017430000}"/>
    <cellStyle name="40% - Accent2 3 2 9" xfId="18062" xr:uid="{00000000-0005-0000-0000-000018430000}"/>
    <cellStyle name="40% - Accent2 3 3" xfId="223" xr:uid="{00000000-0005-0000-0000-000019430000}"/>
    <cellStyle name="40% - Accent2 3 3 10" xfId="27335" xr:uid="{00000000-0005-0000-0000-00001A430000}"/>
    <cellStyle name="40% - Accent2 3 3 2" xfId="14579" xr:uid="{00000000-0005-0000-0000-00001B430000}"/>
    <cellStyle name="40% - Accent2 3 3 2 2" xfId="31153" xr:uid="{00000000-0005-0000-0000-00001C430000}"/>
    <cellStyle name="40% - Accent2 3 3 2 2 2" xfId="14578" xr:uid="{00000000-0005-0000-0000-00001D430000}"/>
    <cellStyle name="40% - Accent2 3 3 2 2 2 2" xfId="34228" xr:uid="{00000000-0005-0000-0000-00001E430000}"/>
    <cellStyle name="40% - Accent2 3 3 2 2 2 2 2" xfId="14849" xr:uid="{00000000-0005-0000-0000-00001F430000}"/>
    <cellStyle name="40% - Accent2 3 3 2 2 2 2 2 2" xfId="8914" xr:uid="{00000000-0005-0000-0000-000020430000}"/>
    <cellStyle name="40% - Accent2 3 3 2 2 2 2 2 2 2" xfId="27816" xr:uid="{00000000-0005-0000-0000-000021430000}"/>
    <cellStyle name="40% - Accent2 3 3 2 2 2 2 2 3" xfId="14577" xr:uid="{00000000-0005-0000-0000-000022430000}"/>
    <cellStyle name="40% - Accent2 3 3 2 2 2 2 3" xfId="14571" xr:uid="{00000000-0005-0000-0000-000023430000}"/>
    <cellStyle name="40% - Accent2 3 3 2 2 2 2 3 2" xfId="14570" xr:uid="{00000000-0005-0000-0000-000024430000}"/>
    <cellStyle name="40% - Accent2 3 3 2 2 2 2 4" xfId="19115" xr:uid="{00000000-0005-0000-0000-000025430000}"/>
    <cellStyle name="40% - Accent2 3 3 2 2 2 3" xfId="32829" xr:uid="{00000000-0005-0000-0000-000026430000}"/>
    <cellStyle name="40% - Accent2 3 3 2 2 2 3 2" xfId="14563" xr:uid="{00000000-0005-0000-0000-000027430000}"/>
    <cellStyle name="40% - Accent2 3 3 2 2 2 3 2 2" xfId="14562" xr:uid="{00000000-0005-0000-0000-000028430000}"/>
    <cellStyle name="40% - Accent2 3 3 2 2 2 3 3" xfId="14556" xr:uid="{00000000-0005-0000-0000-000029430000}"/>
    <cellStyle name="40% - Accent2 3 3 2 2 2 4" xfId="14553" xr:uid="{00000000-0005-0000-0000-00002A430000}"/>
    <cellStyle name="40% - Accent2 3 3 2 2 2 4 2" xfId="14548" xr:uid="{00000000-0005-0000-0000-00002B430000}"/>
    <cellStyle name="40% - Accent2 3 3 2 2 2 5" xfId="14546" xr:uid="{00000000-0005-0000-0000-00002C430000}"/>
    <cellStyle name="40% - Accent2 3 3 2 2 3" xfId="14540" xr:uid="{00000000-0005-0000-0000-00002D430000}"/>
    <cellStyle name="40% - Accent2 3 3 2 2 3 2" xfId="32614" xr:uid="{00000000-0005-0000-0000-00002E430000}"/>
    <cellStyle name="40% - Accent2 3 3 2 2 3 2 2" xfId="14539" xr:uid="{00000000-0005-0000-0000-00002F430000}"/>
    <cellStyle name="40% - Accent2 3 3 2 2 3 2 2 2" xfId="14538" xr:uid="{00000000-0005-0000-0000-000030430000}"/>
    <cellStyle name="40% - Accent2 3 3 2 2 3 2 3" xfId="13651" xr:uid="{00000000-0005-0000-0000-000031430000}"/>
    <cellStyle name="40% - Accent2 3 3 2 2 3 3" xfId="14535" xr:uid="{00000000-0005-0000-0000-000032430000}"/>
    <cellStyle name="40% - Accent2 3 3 2 2 3 3 2" xfId="28007" xr:uid="{00000000-0005-0000-0000-000033430000}"/>
    <cellStyle name="40% - Accent2 3 3 2 2 3 4" xfId="14534" xr:uid="{00000000-0005-0000-0000-000034430000}"/>
    <cellStyle name="40% - Accent2 3 3 2 2 4" xfId="14529" xr:uid="{00000000-0005-0000-0000-000035430000}"/>
    <cellStyle name="40% - Accent2 3 3 2 2 4 2" xfId="14524" xr:uid="{00000000-0005-0000-0000-000036430000}"/>
    <cellStyle name="40% - Accent2 3 3 2 2 4 2 2" xfId="14523" xr:uid="{00000000-0005-0000-0000-000037430000}"/>
    <cellStyle name="40% - Accent2 3 3 2 2 4 3" xfId="14521" xr:uid="{00000000-0005-0000-0000-000038430000}"/>
    <cellStyle name="40% - Accent2 3 3 2 2 5" xfId="14520" xr:uid="{00000000-0005-0000-0000-000039430000}"/>
    <cellStyle name="40% - Accent2 3 3 2 2 5 2" xfId="14519" xr:uid="{00000000-0005-0000-0000-00003A430000}"/>
    <cellStyle name="40% - Accent2 3 3 2 2 6" xfId="14518" xr:uid="{00000000-0005-0000-0000-00003B430000}"/>
    <cellStyle name="40% - Accent2 3 3 2 3" xfId="31151" xr:uid="{00000000-0005-0000-0000-00003C430000}"/>
    <cellStyle name="40% - Accent2 3 3 2 3 2" xfId="14516" xr:uid="{00000000-0005-0000-0000-00003D430000}"/>
    <cellStyle name="40% - Accent2 3 3 2 3 2 2" xfId="34217" xr:uid="{00000000-0005-0000-0000-00003E430000}"/>
    <cellStyle name="40% - Accent2 3 3 2 3 2 2 2" xfId="14515" xr:uid="{00000000-0005-0000-0000-00003F430000}"/>
    <cellStyle name="40% - Accent2 3 3 2 3 2 2 2 2" xfId="14511" xr:uid="{00000000-0005-0000-0000-000040430000}"/>
    <cellStyle name="40% - Accent2 3 3 2 3 2 2 3" xfId="14507" xr:uid="{00000000-0005-0000-0000-000041430000}"/>
    <cellStyle name="40% - Accent2 3 3 2 3 2 3" xfId="14506" xr:uid="{00000000-0005-0000-0000-000042430000}"/>
    <cellStyle name="40% - Accent2 3 3 2 3 2 3 2" xfId="14505" xr:uid="{00000000-0005-0000-0000-000043430000}"/>
    <cellStyle name="40% - Accent2 3 3 2 3 2 4" xfId="14504" xr:uid="{00000000-0005-0000-0000-000044430000}"/>
    <cellStyle name="40% - Accent2 3 3 2 3 3" xfId="33718" xr:uid="{00000000-0005-0000-0000-000045430000}"/>
    <cellStyle name="40% - Accent2 3 3 2 3 3 2" xfId="14502" xr:uid="{00000000-0005-0000-0000-000046430000}"/>
    <cellStyle name="40% - Accent2 3 3 2 3 3 2 2" xfId="18317" xr:uid="{00000000-0005-0000-0000-000047430000}"/>
    <cellStyle name="40% - Accent2 3 3 2 3 3 3" xfId="14501" xr:uid="{00000000-0005-0000-0000-000048430000}"/>
    <cellStyle name="40% - Accent2 3 3 2 3 4" xfId="14500" xr:uid="{00000000-0005-0000-0000-000049430000}"/>
    <cellStyle name="40% - Accent2 3 3 2 3 4 2" xfId="14497" xr:uid="{00000000-0005-0000-0000-00004A430000}"/>
    <cellStyle name="40% - Accent2 3 3 2 3 5" xfId="6968" xr:uid="{00000000-0005-0000-0000-00004B430000}"/>
    <cellStyle name="40% - Accent2 3 3 2 4" xfId="14496" xr:uid="{00000000-0005-0000-0000-00004C430000}"/>
    <cellStyle name="40% - Accent2 3 3 2 4 2" xfId="33777" xr:uid="{00000000-0005-0000-0000-00004D430000}"/>
    <cellStyle name="40% - Accent2 3 3 2 4 2 2" xfId="14494" xr:uid="{00000000-0005-0000-0000-00004E430000}"/>
    <cellStyle name="40% - Accent2 3 3 2 4 2 2 2" xfId="19215" xr:uid="{00000000-0005-0000-0000-00004F430000}"/>
    <cellStyle name="40% - Accent2 3 3 2 4 2 3" xfId="14493" xr:uid="{00000000-0005-0000-0000-000050430000}"/>
    <cellStyle name="40% - Accent2 3 3 2 4 3" xfId="33962" xr:uid="{00000000-0005-0000-0000-000051430000}"/>
    <cellStyle name="40% - Accent2 3 3 2 4 3 2" xfId="14492" xr:uid="{00000000-0005-0000-0000-000052430000}"/>
    <cellStyle name="40% - Accent2 3 3 2 4 4" xfId="6965" xr:uid="{00000000-0005-0000-0000-000053430000}"/>
    <cellStyle name="40% - Accent2 3 3 2 5" xfId="14491" xr:uid="{00000000-0005-0000-0000-000054430000}"/>
    <cellStyle name="40% - Accent2 3 3 2 5 2" xfId="33801" xr:uid="{00000000-0005-0000-0000-000055430000}"/>
    <cellStyle name="40% - Accent2 3 3 2 5 2 2" xfId="14489" xr:uid="{00000000-0005-0000-0000-000056430000}"/>
    <cellStyle name="40% - Accent2 3 3 2 5 3" xfId="14488" xr:uid="{00000000-0005-0000-0000-000057430000}"/>
    <cellStyle name="40% - Accent2 3 3 2 6" xfId="32977" xr:uid="{00000000-0005-0000-0000-000058430000}"/>
    <cellStyle name="40% - Accent2 3 3 2 6 2" xfId="31844" xr:uid="{00000000-0005-0000-0000-000059430000}"/>
    <cellStyle name="40% - Accent2 3 3 2 7" xfId="31824" xr:uid="{00000000-0005-0000-0000-00005A430000}"/>
    <cellStyle name="40% - Accent2 3 3 3" xfId="14487" xr:uid="{00000000-0005-0000-0000-00005B430000}"/>
    <cellStyle name="40% - Accent2 3 3 3 2" xfId="25569" xr:uid="{00000000-0005-0000-0000-00005C430000}"/>
    <cellStyle name="40% - Accent2 3 3 3 2 2" xfId="25063" xr:uid="{00000000-0005-0000-0000-00005D430000}"/>
    <cellStyle name="40% - Accent2 3 3 3 2 2 2" xfId="17027" xr:uid="{00000000-0005-0000-0000-00005E430000}"/>
    <cellStyle name="40% - Accent2 3 3 3 2 2 2 2" xfId="17214" xr:uid="{00000000-0005-0000-0000-00005F430000}"/>
    <cellStyle name="40% - Accent2 3 3 3 2 2 2 2 2" xfId="14486" xr:uid="{00000000-0005-0000-0000-000060430000}"/>
    <cellStyle name="40% - Accent2 3 3 3 2 2 2 3" xfId="14485" xr:uid="{00000000-0005-0000-0000-000061430000}"/>
    <cellStyle name="40% - Accent2 3 3 3 2 2 3" xfId="14483" xr:uid="{00000000-0005-0000-0000-000062430000}"/>
    <cellStyle name="40% - Accent2 3 3 3 2 2 3 2" xfId="14481" xr:uid="{00000000-0005-0000-0000-000063430000}"/>
    <cellStyle name="40% - Accent2 3 3 3 2 2 4" xfId="14479" xr:uid="{00000000-0005-0000-0000-000064430000}"/>
    <cellStyle name="40% - Accent2 3 3 3 2 3" xfId="23610" xr:uid="{00000000-0005-0000-0000-000065430000}"/>
    <cellStyle name="40% - Accent2 3 3 3 2 3 2" xfId="20458" xr:uid="{00000000-0005-0000-0000-000066430000}"/>
    <cellStyle name="40% - Accent2 3 3 3 2 3 2 2" xfId="14473" xr:uid="{00000000-0005-0000-0000-000067430000}"/>
    <cellStyle name="40% - Accent2 3 3 3 2 3 3" xfId="20412" xr:uid="{00000000-0005-0000-0000-000068430000}"/>
    <cellStyle name="40% - Accent2 3 3 3 2 4" xfId="14472" xr:uid="{00000000-0005-0000-0000-000069430000}"/>
    <cellStyle name="40% - Accent2 3 3 3 2 4 2" xfId="20304" xr:uid="{00000000-0005-0000-0000-00006A430000}"/>
    <cellStyle name="40% - Accent2 3 3 3 2 5" xfId="14470" xr:uid="{00000000-0005-0000-0000-00006B430000}"/>
    <cellStyle name="40% - Accent2 3 3 3 3" xfId="14468" xr:uid="{00000000-0005-0000-0000-00006C430000}"/>
    <cellStyle name="40% - Accent2 3 3 3 3 2" xfId="23600" xr:uid="{00000000-0005-0000-0000-00006D430000}"/>
    <cellStyle name="40% - Accent2 3 3 3 3 2 2" xfId="17930" xr:uid="{00000000-0005-0000-0000-00006E430000}"/>
    <cellStyle name="40% - Accent2 3 3 3 3 2 2 2" xfId="14466" xr:uid="{00000000-0005-0000-0000-00006F430000}"/>
    <cellStyle name="40% - Accent2 3 3 3 3 2 3" xfId="14465" xr:uid="{00000000-0005-0000-0000-000070430000}"/>
    <cellStyle name="40% - Accent2 3 3 3 3 3" xfId="14462" xr:uid="{00000000-0005-0000-0000-000071430000}"/>
    <cellStyle name="40% - Accent2 3 3 3 3 3 2" xfId="17916" xr:uid="{00000000-0005-0000-0000-000072430000}"/>
    <cellStyle name="40% - Accent2 3 3 3 3 4" xfId="6959" xr:uid="{00000000-0005-0000-0000-000073430000}"/>
    <cellStyle name="40% - Accent2 3 3 3 4" xfId="14460" xr:uid="{00000000-0005-0000-0000-000074430000}"/>
    <cellStyle name="40% - Accent2 3 3 3 4 2" xfId="19129" xr:uid="{00000000-0005-0000-0000-000075430000}"/>
    <cellStyle name="40% - Accent2 3 3 3 4 2 2" xfId="14457" xr:uid="{00000000-0005-0000-0000-000076430000}"/>
    <cellStyle name="40% - Accent2 3 3 3 4 3" xfId="14454" xr:uid="{00000000-0005-0000-0000-000077430000}"/>
    <cellStyle name="40% - Accent2 3 3 3 5" xfId="14452" xr:uid="{00000000-0005-0000-0000-000078430000}"/>
    <cellStyle name="40% - Accent2 3 3 3 5 2" xfId="14450" xr:uid="{00000000-0005-0000-0000-000079430000}"/>
    <cellStyle name="40% - Accent2 3 3 3 6" xfId="19125" xr:uid="{00000000-0005-0000-0000-00007A430000}"/>
    <cellStyle name="40% - Accent2 3 3 4" xfId="14448" xr:uid="{00000000-0005-0000-0000-00007B430000}"/>
    <cellStyle name="40% - Accent2 3 3 4 2" xfId="14447" xr:uid="{00000000-0005-0000-0000-00007C430000}"/>
    <cellStyle name="40% - Accent2 3 3 4 2 2" xfId="23589" xr:uid="{00000000-0005-0000-0000-00007D430000}"/>
    <cellStyle name="40% - Accent2 3 3 4 2 2 2" xfId="14445" xr:uid="{00000000-0005-0000-0000-00007E430000}"/>
    <cellStyle name="40% - Accent2 3 3 4 2 2 2 2" xfId="14941" xr:uid="{00000000-0005-0000-0000-00007F430000}"/>
    <cellStyle name="40% - Accent2 3 3 4 2 2 3" xfId="14443" xr:uid="{00000000-0005-0000-0000-000080430000}"/>
    <cellStyle name="40% - Accent2 3 3 4 2 3" xfId="14441" xr:uid="{00000000-0005-0000-0000-000081430000}"/>
    <cellStyle name="40% - Accent2 3 3 4 2 3 2" xfId="27361" xr:uid="{00000000-0005-0000-0000-000082430000}"/>
    <cellStyle name="40% - Accent2 3 3 4 2 4" xfId="19102" xr:uid="{00000000-0005-0000-0000-000083430000}"/>
    <cellStyle name="40% - Accent2 3 3 4 3" xfId="14439" xr:uid="{00000000-0005-0000-0000-000084430000}"/>
    <cellStyle name="40% - Accent2 3 3 4 3 2" xfId="14437" xr:uid="{00000000-0005-0000-0000-000085430000}"/>
    <cellStyle name="40% - Accent2 3 3 4 3 2 2" xfId="10138" xr:uid="{00000000-0005-0000-0000-000086430000}"/>
    <cellStyle name="40% - Accent2 3 3 4 3 3" xfId="14435" xr:uid="{00000000-0005-0000-0000-000087430000}"/>
    <cellStyle name="40% - Accent2 3 3 4 4" xfId="14433" xr:uid="{00000000-0005-0000-0000-000088430000}"/>
    <cellStyle name="40% - Accent2 3 3 4 4 2" xfId="14431" xr:uid="{00000000-0005-0000-0000-000089430000}"/>
    <cellStyle name="40% - Accent2 3 3 4 5" xfId="14429" xr:uid="{00000000-0005-0000-0000-00008A430000}"/>
    <cellStyle name="40% - Accent2 3 3 5" xfId="25261" xr:uid="{00000000-0005-0000-0000-00008B430000}"/>
    <cellStyle name="40% - Accent2 3 3 5 2" xfId="14427" xr:uid="{00000000-0005-0000-0000-00008C430000}"/>
    <cellStyle name="40% - Accent2 3 3 5 2 2" xfId="14425" xr:uid="{00000000-0005-0000-0000-00008D430000}"/>
    <cellStyle name="40% - Accent2 3 3 5 2 2 2" xfId="14423" xr:uid="{00000000-0005-0000-0000-00008E430000}"/>
    <cellStyle name="40% - Accent2 3 3 5 2 3" xfId="14421" xr:uid="{00000000-0005-0000-0000-00008F430000}"/>
    <cellStyle name="40% - Accent2 3 3 5 3" xfId="14419" xr:uid="{00000000-0005-0000-0000-000090430000}"/>
    <cellStyle name="40% - Accent2 3 3 5 3 2" xfId="14416" xr:uid="{00000000-0005-0000-0000-000091430000}"/>
    <cellStyle name="40% - Accent2 3 3 5 4" xfId="14414" xr:uid="{00000000-0005-0000-0000-000092430000}"/>
    <cellStyle name="40% - Accent2 3 3 6" xfId="17160" xr:uid="{00000000-0005-0000-0000-000093430000}"/>
    <cellStyle name="40% - Accent2 3 3 6 2" xfId="19076" xr:uid="{00000000-0005-0000-0000-000094430000}"/>
    <cellStyle name="40% - Accent2 3 3 6 2 2" xfId="14410" xr:uid="{00000000-0005-0000-0000-000095430000}"/>
    <cellStyle name="40% - Accent2 3 3 6 3" xfId="14407" xr:uid="{00000000-0005-0000-0000-000096430000}"/>
    <cellStyle name="40% - Accent2 3 3 7" xfId="18510" xr:uid="{00000000-0005-0000-0000-000097430000}"/>
    <cellStyle name="40% - Accent2 3 3 7 2" xfId="19066" xr:uid="{00000000-0005-0000-0000-000098430000}"/>
    <cellStyle name="40% - Accent2 3 3 8" xfId="24386" xr:uid="{00000000-0005-0000-0000-000099430000}"/>
    <cellStyle name="40% - Accent2 3 3 9" xfId="34551" xr:uid="{00000000-0005-0000-0000-00009A430000}"/>
    <cellStyle name="40% - Accent2 3 4" xfId="14403" xr:uid="{00000000-0005-0000-0000-00009B430000}"/>
    <cellStyle name="40% - Accent2 3 4 2" xfId="15032" xr:uid="{00000000-0005-0000-0000-00009C430000}"/>
    <cellStyle name="40% - Accent2 3 4 2 2" xfId="14402" xr:uid="{00000000-0005-0000-0000-00009D430000}"/>
    <cellStyle name="40% - Accent2 3 4 2 2 2" xfId="14400" xr:uid="{00000000-0005-0000-0000-00009E430000}"/>
    <cellStyle name="40% - Accent2 3 4 2 2 2 2" xfId="19521" xr:uid="{00000000-0005-0000-0000-00009F430000}"/>
    <cellStyle name="40% - Accent2 3 4 2 2 2 2 2" xfId="15358" xr:uid="{00000000-0005-0000-0000-0000A0430000}"/>
    <cellStyle name="40% - Accent2 3 4 2 2 2 2 2 2" xfId="28165" xr:uid="{00000000-0005-0000-0000-0000A1430000}"/>
    <cellStyle name="40% - Accent2 3 4 2 2 2 2 3" xfId="14399" xr:uid="{00000000-0005-0000-0000-0000A2430000}"/>
    <cellStyle name="40% - Accent2 3 4 2 2 2 3" xfId="16181" xr:uid="{00000000-0005-0000-0000-0000A3430000}"/>
    <cellStyle name="40% - Accent2 3 4 2 2 2 3 2" xfId="14398" xr:uid="{00000000-0005-0000-0000-0000A4430000}"/>
    <cellStyle name="40% - Accent2 3 4 2 2 2 4" xfId="14397" xr:uid="{00000000-0005-0000-0000-0000A5430000}"/>
    <cellStyle name="40% - Accent2 3 4 2 2 3" xfId="14391" xr:uid="{00000000-0005-0000-0000-0000A6430000}"/>
    <cellStyle name="40% - Accent2 3 4 2 2 3 2" xfId="16168" xr:uid="{00000000-0005-0000-0000-0000A7430000}"/>
    <cellStyle name="40% - Accent2 3 4 2 2 3 2 2" xfId="15743" xr:uid="{00000000-0005-0000-0000-0000A8430000}"/>
    <cellStyle name="40% - Accent2 3 4 2 2 3 3" xfId="14390" xr:uid="{00000000-0005-0000-0000-0000A9430000}"/>
    <cellStyle name="40% - Accent2 3 4 2 2 4" xfId="14389" xr:uid="{00000000-0005-0000-0000-0000AA430000}"/>
    <cellStyle name="40% - Accent2 3 4 2 2 4 2" xfId="14388" xr:uid="{00000000-0005-0000-0000-0000AB430000}"/>
    <cellStyle name="40% - Accent2 3 4 2 2 5" xfId="14387" xr:uid="{00000000-0005-0000-0000-0000AC430000}"/>
    <cellStyle name="40% - Accent2 3 4 2 3" xfId="14386" xr:uid="{00000000-0005-0000-0000-0000AD430000}"/>
    <cellStyle name="40% - Accent2 3 4 2 3 2" xfId="14384" xr:uid="{00000000-0005-0000-0000-0000AE430000}"/>
    <cellStyle name="40% - Accent2 3 4 2 3 2 2" xfId="16747" xr:uid="{00000000-0005-0000-0000-0000AF430000}"/>
    <cellStyle name="40% - Accent2 3 4 2 3 2 2 2" xfId="27574" xr:uid="{00000000-0005-0000-0000-0000B0430000}"/>
    <cellStyle name="40% - Accent2 3 4 2 3 2 3" xfId="16744" xr:uid="{00000000-0005-0000-0000-0000B1430000}"/>
    <cellStyle name="40% - Accent2 3 4 2 3 3" xfId="14381" xr:uid="{00000000-0005-0000-0000-0000B2430000}"/>
    <cellStyle name="40% - Accent2 3 4 2 3 3 2" xfId="16740" xr:uid="{00000000-0005-0000-0000-0000B3430000}"/>
    <cellStyle name="40% - Accent2 3 4 2 3 4" xfId="6935" xr:uid="{00000000-0005-0000-0000-0000B4430000}"/>
    <cellStyle name="40% - Accent2 3 4 2 4" xfId="14380" xr:uid="{00000000-0005-0000-0000-0000B5430000}"/>
    <cellStyle name="40% - Accent2 3 4 2 4 2" xfId="29233" xr:uid="{00000000-0005-0000-0000-0000B6430000}"/>
    <cellStyle name="40% - Accent2 3 4 2 4 2 2" xfId="27660" xr:uid="{00000000-0005-0000-0000-0000B7430000}"/>
    <cellStyle name="40% - Accent2 3 4 2 4 3" xfId="14374" xr:uid="{00000000-0005-0000-0000-0000B8430000}"/>
    <cellStyle name="40% - Accent2 3 4 2 5" xfId="9906" xr:uid="{00000000-0005-0000-0000-0000B9430000}"/>
    <cellStyle name="40% - Accent2 3 4 2 5 2" xfId="14370" xr:uid="{00000000-0005-0000-0000-0000BA430000}"/>
    <cellStyle name="40% - Accent2 3 4 2 6" xfId="9904" xr:uid="{00000000-0005-0000-0000-0000BB430000}"/>
    <cellStyle name="40% - Accent2 3 4 3" xfId="14369" xr:uid="{00000000-0005-0000-0000-0000BC430000}"/>
    <cellStyle name="40% - Accent2 3 4 3 2" xfId="29948" xr:uid="{00000000-0005-0000-0000-0000BD430000}"/>
    <cellStyle name="40% - Accent2 3 4 3 2 2" xfId="28900" xr:uid="{00000000-0005-0000-0000-0000BE430000}"/>
    <cellStyle name="40% - Accent2 3 4 3 2 2 2" xfId="16098" xr:uid="{00000000-0005-0000-0000-0000BF430000}"/>
    <cellStyle name="40% - Accent2 3 4 3 2 2 2 2" xfId="34080" xr:uid="{00000000-0005-0000-0000-0000C0430000}"/>
    <cellStyle name="40% - Accent2 3 4 3 2 2 3" xfId="14368" xr:uid="{00000000-0005-0000-0000-0000C1430000}"/>
    <cellStyle name="40% - Accent2 3 4 3 2 3" xfId="14366" xr:uid="{00000000-0005-0000-0000-0000C2430000}"/>
    <cellStyle name="40% - Accent2 3 4 3 2 3 2" xfId="20561" xr:uid="{00000000-0005-0000-0000-0000C3430000}"/>
    <cellStyle name="40% - Accent2 3 4 3 2 4" xfId="14364" xr:uid="{00000000-0005-0000-0000-0000C4430000}"/>
    <cellStyle name="40% - Accent2 3 4 3 3" xfId="14362" xr:uid="{00000000-0005-0000-0000-0000C5430000}"/>
    <cellStyle name="40% - Accent2 3 4 3 3 2" xfId="14359" xr:uid="{00000000-0005-0000-0000-0000C6430000}"/>
    <cellStyle name="40% - Accent2 3 4 3 3 2 2" xfId="16713" xr:uid="{00000000-0005-0000-0000-0000C7430000}"/>
    <cellStyle name="40% - Accent2 3 4 3 3 3" xfId="14357" xr:uid="{00000000-0005-0000-0000-0000C8430000}"/>
    <cellStyle name="40% - Accent2 3 4 3 4" xfId="14355" xr:uid="{00000000-0005-0000-0000-0000C9430000}"/>
    <cellStyle name="40% - Accent2 3 4 3 4 2" xfId="14350" xr:uid="{00000000-0005-0000-0000-0000CA430000}"/>
    <cellStyle name="40% - Accent2 3 4 3 5" xfId="9897" xr:uid="{00000000-0005-0000-0000-0000CB430000}"/>
    <cellStyle name="40% - Accent2 3 4 4" xfId="14348" xr:uid="{00000000-0005-0000-0000-0000CC430000}"/>
    <cellStyle name="40% - Accent2 3 4 4 2" xfId="14347" xr:uid="{00000000-0005-0000-0000-0000CD430000}"/>
    <cellStyle name="40% - Accent2 3 4 4 2 2" xfId="14344" xr:uid="{00000000-0005-0000-0000-0000CE430000}"/>
    <cellStyle name="40% - Accent2 3 4 4 2 2 2" xfId="14342" xr:uid="{00000000-0005-0000-0000-0000CF430000}"/>
    <cellStyle name="40% - Accent2 3 4 4 2 3" xfId="14339" xr:uid="{00000000-0005-0000-0000-0000D0430000}"/>
    <cellStyle name="40% - Accent2 3 4 4 3" xfId="14337" xr:uid="{00000000-0005-0000-0000-0000D1430000}"/>
    <cellStyle name="40% - Accent2 3 4 4 3 2" xfId="14335" xr:uid="{00000000-0005-0000-0000-0000D2430000}"/>
    <cellStyle name="40% - Accent2 3 4 4 4" xfId="20983" xr:uid="{00000000-0005-0000-0000-0000D3430000}"/>
    <cellStyle name="40% - Accent2 3 4 5" xfId="17151" xr:uid="{00000000-0005-0000-0000-0000D4430000}"/>
    <cellStyle name="40% - Accent2 3 4 5 2" xfId="14333" xr:uid="{00000000-0005-0000-0000-0000D5430000}"/>
    <cellStyle name="40% - Accent2 3 4 5 2 2" xfId="14330" xr:uid="{00000000-0005-0000-0000-0000D6430000}"/>
    <cellStyle name="40% - Accent2 3 4 5 3" xfId="14328" xr:uid="{00000000-0005-0000-0000-0000D7430000}"/>
    <cellStyle name="40% - Accent2 3 4 6" xfId="17145" xr:uid="{00000000-0005-0000-0000-0000D8430000}"/>
    <cellStyle name="40% - Accent2 3 4 6 2" xfId="14324" xr:uid="{00000000-0005-0000-0000-0000D9430000}"/>
    <cellStyle name="40% - Accent2 3 4 7" xfId="18506" xr:uid="{00000000-0005-0000-0000-0000DA430000}"/>
    <cellStyle name="40% - Accent2 3 4 8" xfId="34773" xr:uid="{00000000-0005-0000-0000-0000DB430000}"/>
    <cellStyle name="40% - Accent2 3 5" xfId="14320" xr:uid="{00000000-0005-0000-0000-0000DC430000}"/>
    <cellStyle name="40% - Accent2 3 5 2" xfId="14319" xr:uid="{00000000-0005-0000-0000-0000DD430000}"/>
    <cellStyle name="40% - Accent2 3 5 2 2" xfId="14318" xr:uid="{00000000-0005-0000-0000-0000DE430000}"/>
    <cellStyle name="40% - Accent2 3 5 2 2 2" xfId="14316" xr:uid="{00000000-0005-0000-0000-0000DF430000}"/>
    <cellStyle name="40% - Accent2 3 5 2 2 2 2" xfId="33310" xr:uid="{00000000-0005-0000-0000-0000E0430000}"/>
    <cellStyle name="40% - Accent2 3 5 2 2 2 2 2" xfId="14315" xr:uid="{00000000-0005-0000-0000-0000E1430000}"/>
    <cellStyle name="40% - Accent2 3 5 2 2 2 3" xfId="33296" xr:uid="{00000000-0005-0000-0000-0000E2430000}"/>
    <cellStyle name="40% - Accent2 3 5 2 2 3" xfId="14310" xr:uid="{00000000-0005-0000-0000-0000E3430000}"/>
    <cellStyle name="40% - Accent2 3 5 2 2 3 2" xfId="28209" xr:uid="{00000000-0005-0000-0000-0000E4430000}"/>
    <cellStyle name="40% - Accent2 3 5 2 2 4" xfId="14309" xr:uid="{00000000-0005-0000-0000-0000E5430000}"/>
    <cellStyle name="40% - Accent2 3 5 2 3" xfId="14308" xr:uid="{00000000-0005-0000-0000-0000E6430000}"/>
    <cellStyle name="40% - Accent2 3 5 2 3 2" xfId="14305" xr:uid="{00000000-0005-0000-0000-0000E7430000}"/>
    <cellStyle name="40% - Accent2 3 5 2 3 2 2" xfId="22413" xr:uid="{00000000-0005-0000-0000-0000E8430000}"/>
    <cellStyle name="40% - Accent2 3 5 2 3 3" xfId="14304" xr:uid="{00000000-0005-0000-0000-0000E9430000}"/>
    <cellStyle name="40% - Accent2 3 5 2 4" xfId="17261" xr:uid="{00000000-0005-0000-0000-0000EA430000}"/>
    <cellStyle name="40% - Accent2 3 5 2 4 2" xfId="14303" xr:uid="{00000000-0005-0000-0000-0000EB430000}"/>
    <cellStyle name="40% - Accent2 3 5 2 5" xfId="9891" xr:uid="{00000000-0005-0000-0000-0000EC430000}"/>
    <cellStyle name="40% - Accent2 3 5 3" xfId="14302" xr:uid="{00000000-0005-0000-0000-0000ED430000}"/>
    <cellStyle name="40% - Accent2 3 5 3 2" xfId="14300" xr:uid="{00000000-0005-0000-0000-0000EE430000}"/>
    <cellStyle name="40% - Accent2 3 5 3 2 2" xfId="14551" xr:uid="{00000000-0005-0000-0000-0000EF430000}"/>
    <cellStyle name="40% - Accent2 3 5 3 2 2 2" xfId="14293" xr:uid="{00000000-0005-0000-0000-0000F0430000}"/>
    <cellStyle name="40% - Accent2 3 5 3 2 3" xfId="14545" xr:uid="{00000000-0005-0000-0000-0000F1430000}"/>
    <cellStyle name="40% - Accent2 3 5 3 3" xfId="14291" xr:uid="{00000000-0005-0000-0000-0000F2430000}"/>
    <cellStyle name="40% - Accent2 3 5 3 3 2" xfId="14533" xr:uid="{00000000-0005-0000-0000-0000F3430000}"/>
    <cellStyle name="40% - Accent2 3 5 3 4" xfId="9886" xr:uid="{00000000-0005-0000-0000-0000F4430000}"/>
    <cellStyle name="40% - Accent2 3 5 4" xfId="14286" xr:uid="{00000000-0005-0000-0000-0000F5430000}"/>
    <cellStyle name="40% - Accent2 3 5 4 2" xfId="9218" xr:uid="{00000000-0005-0000-0000-0000F6430000}"/>
    <cellStyle name="40% - Accent2 3 5 4 2 2" xfId="5684" xr:uid="{00000000-0005-0000-0000-0000F7430000}"/>
    <cellStyle name="40% - Accent2 3 5 4 3" xfId="5658" xr:uid="{00000000-0005-0000-0000-0000F8430000}"/>
    <cellStyle name="40% - Accent2 3 5 5" xfId="17134" xr:uid="{00000000-0005-0000-0000-0000F9430000}"/>
    <cellStyle name="40% - Accent2 3 5 5 2" xfId="10643" xr:uid="{00000000-0005-0000-0000-0000FA430000}"/>
    <cellStyle name="40% - Accent2 3 5 6" xfId="17130" xr:uid="{00000000-0005-0000-0000-0000FB430000}"/>
    <cellStyle name="40% - Accent2 3 5 7" xfId="34964" xr:uid="{00000000-0005-0000-0000-0000FC430000}"/>
    <cellStyle name="40% - Accent2 3 6" xfId="14278" xr:uid="{00000000-0005-0000-0000-0000FD430000}"/>
    <cellStyle name="40% - Accent2 3 6 2" xfId="14276" xr:uid="{00000000-0005-0000-0000-0000FE430000}"/>
    <cellStyle name="40% - Accent2 3 6 2 2" xfId="14274" xr:uid="{00000000-0005-0000-0000-0000FF430000}"/>
    <cellStyle name="40% - Accent2 3 6 2 2 2" xfId="14272" xr:uid="{00000000-0005-0000-0000-000000440000}"/>
    <cellStyle name="40% - Accent2 3 6 2 2 2 2" xfId="14271" xr:uid="{00000000-0005-0000-0000-000001440000}"/>
    <cellStyle name="40% - Accent2 3 6 2 2 3" xfId="14270" xr:uid="{00000000-0005-0000-0000-000002440000}"/>
    <cellStyle name="40% - Accent2 3 6 2 3" xfId="14269" xr:uid="{00000000-0005-0000-0000-000003440000}"/>
    <cellStyle name="40% - Accent2 3 6 2 3 2" xfId="14266" xr:uid="{00000000-0005-0000-0000-000004440000}"/>
    <cellStyle name="40% - Accent2 3 6 2 4" xfId="9880" xr:uid="{00000000-0005-0000-0000-000005440000}"/>
    <cellStyle name="40% - Accent2 3 6 3" xfId="14264" xr:uid="{00000000-0005-0000-0000-000006440000}"/>
    <cellStyle name="40% - Accent2 3 6 3 2" xfId="14261" xr:uid="{00000000-0005-0000-0000-000007440000}"/>
    <cellStyle name="40% - Accent2 3 6 3 2 2" xfId="14477" xr:uid="{00000000-0005-0000-0000-000008440000}"/>
    <cellStyle name="40% - Accent2 3 6 3 3" xfId="14256" xr:uid="{00000000-0005-0000-0000-000009440000}"/>
    <cellStyle name="40% - Accent2 3 6 4" xfId="14249" xr:uid="{00000000-0005-0000-0000-00000A440000}"/>
    <cellStyle name="40% - Accent2 3 6 4 2" xfId="5454" xr:uid="{00000000-0005-0000-0000-00000B440000}"/>
    <cellStyle name="40% - Accent2 3 6 5" xfId="17118" xr:uid="{00000000-0005-0000-0000-00000C440000}"/>
    <cellStyle name="40% - Accent2 3 6 6" xfId="35169" xr:uid="{00000000-0005-0000-0000-00000D440000}"/>
    <cellStyle name="40% - Accent2 3 7" xfId="14242" xr:uid="{00000000-0005-0000-0000-00000E440000}"/>
    <cellStyle name="40% - Accent2 3 7 2" xfId="32361" xr:uid="{00000000-0005-0000-0000-00000F440000}"/>
    <cellStyle name="40% - Accent2 3 7 2 2" xfId="32311" xr:uid="{00000000-0005-0000-0000-000010440000}"/>
    <cellStyle name="40% - Accent2 3 7 2 2 2" xfId="15885" xr:uid="{00000000-0005-0000-0000-000011440000}"/>
    <cellStyle name="40% - Accent2 3 7 2 3" xfId="24912" xr:uid="{00000000-0005-0000-0000-000012440000}"/>
    <cellStyle name="40% - Accent2 3 7 3" xfId="32350" xr:uid="{00000000-0005-0000-0000-000013440000}"/>
    <cellStyle name="40% - Accent2 3 7 3 2" xfId="19025" xr:uid="{00000000-0005-0000-0000-000014440000}"/>
    <cellStyle name="40% - Accent2 3 7 4" xfId="31047" xr:uid="{00000000-0005-0000-0000-000015440000}"/>
    <cellStyle name="40% - Accent2 3 7 5" xfId="35398" xr:uid="{00000000-0005-0000-0000-000016440000}"/>
    <cellStyle name="40% - Accent2 3 8" xfId="28320" xr:uid="{00000000-0005-0000-0000-000017440000}"/>
    <cellStyle name="40% - Accent2 3 8 2" xfId="29035" xr:uid="{00000000-0005-0000-0000-000018440000}"/>
    <cellStyle name="40% - Accent2 3 8 2 2" xfId="32323" xr:uid="{00000000-0005-0000-0000-000019440000}"/>
    <cellStyle name="40% - Accent2 3 8 3" xfId="32306" xr:uid="{00000000-0005-0000-0000-00001A440000}"/>
    <cellStyle name="40% - Accent2 3 8 4" xfId="36270" xr:uid="{00000000-0005-0000-0000-00001B440000}"/>
    <cellStyle name="40% - Accent2 3 9" xfId="28311" xr:uid="{00000000-0005-0000-0000-00001C440000}"/>
    <cellStyle name="40% - Accent2 3 9 2" xfId="22387" xr:uid="{00000000-0005-0000-0000-00001D440000}"/>
    <cellStyle name="40% - Accent2 3 9 3" xfId="36556" xr:uid="{00000000-0005-0000-0000-00001E440000}"/>
    <cellStyle name="40% - Accent2 30" xfId="35895" xr:uid="{00000000-0005-0000-0000-00001F440000}"/>
    <cellStyle name="40% - Accent2 30 2" xfId="37067" xr:uid="{00000000-0005-0000-0000-000020440000}"/>
    <cellStyle name="40% - Accent2 30 3" xfId="37962" xr:uid="{00000000-0005-0000-0000-000021440000}"/>
    <cellStyle name="40% - Accent2 31" xfId="35915" xr:uid="{00000000-0005-0000-0000-000022440000}"/>
    <cellStyle name="40% - Accent2 31 2" xfId="37086" xr:uid="{00000000-0005-0000-0000-000023440000}"/>
    <cellStyle name="40% - Accent2 31 3" xfId="37982" xr:uid="{00000000-0005-0000-0000-000024440000}"/>
    <cellStyle name="40% - Accent2 32" xfId="35935" xr:uid="{00000000-0005-0000-0000-000025440000}"/>
    <cellStyle name="40% - Accent2 32 2" xfId="37105" xr:uid="{00000000-0005-0000-0000-000026440000}"/>
    <cellStyle name="40% - Accent2 32 3" xfId="38002" xr:uid="{00000000-0005-0000-0000-000027440000}"/>
    <cellStyle name="40% - Accent2 33" xfId="35955" xr:uid="{00000000-0005-0000-0000-000028440000}"/>
    <cellStyle name="40% - Accent2 33 2" xfId="37124" xr:uid="{00000000-0005-0000-0000-000029440000}"/>
    <cellStyle name="40% - Accent2 33 3" xfId="38022" xr:uid="{00000000-0005-0000-0000-00002A440000}"/>
    <cellStyle name="40% - Accent2 34" xfId="35975" xr:uid="{00000000-0005-0000-0000-00002B440000}"/>
    <cellStyle name="40% - Accent2 34 2" xfId="37144" xr:uid="{00000000-0005-0000-0000-00002C440000}"/>
    <cellStyle name="40% - Accent2 34 3" xfId="38042" xr:uid="{00000000-0005-0000-0000-00002D440000}"/>
    <cellStyle name="40% - Accent2 35" xfId="35995" xr:uid="{00000000-0005-0000-0000-00002E440000}"/>
    <cellStyle name="40% - Accent2 35 2" xfId="37164" xr:uid="{00000000-0005-0000-0000-00002F440000}"/>
    <cellStyle name="40% - Accent2 35 3" xfId="38062" xr:uid="{00000000-0005-0000-0000-000030440000}"/>
    <cellStyle name="40% - Accent2 36" xfId="36015" xr:uid="{00000000-0005-0000-0000-000031440000}"/>
    <cellStyle name="40% - Accent2 36 2" xfId="37184" xr:uid="{00000000-0005-0000-0000-000032440000}"/>
    <cellStyle name="40% - Accent2 36 3" xfId="38082" xr:uid="{00000000-0005-0000-0000-000033440000}"/>
    <cellStyle name="40% - Accent2 37" xfId="36035" xr:uid="{00000000-0005-0000-0000-000034440000}"/>
    <cellStyle name="40% - Accent2 37 2" xfId="37204" xr:uid="{00000000-0005-0000-0000-000035440000}"/>
    <cellStyle name="40% - Accent2 37 3" xfId="38102" xr:uid="{00000000-0005-0000-0000-000036440000}"/>
    <cellStyle name="40% - Accent2 38" xfId="36055" xr:uid="{00000000-0005-0000-0000-000037440000}"/>
    <cellStyle name="40% - Accent2 38 2" xfId="37224" xr:uid="{00000000-0005-0000-0000-000038440000}"/>
    <cellStyle name="40% - Accent2 38 3" xfId="38122" xr:uid="{00000000-0005-0000-0000-000039440000}"/>
    <cellStyle name="40% - Accent2 39" xfId="36075" xr:uid="{00000000-0005-0000-0000-00003A440000}"/>
    <cellStyle name="40% - Accent2 39 2" xfId="37244" xr:uid="{00000000-0005-0000-0000-00003B440000}"/>
    <cellStyle name="40% - Accent2 39 3" xfId="38142" xr:uid="{00000000-0005-0000-0000-00003C440000}"/>
    <cellStyle name="40% - Accent2 4" xfId="120" xr:uid="{00000000-0005-0000-0000-00003D440000}"/>
    <cellStyle name="40% - Accent2 4 10" xfId="34474" xr:uid="{00000000-0005-0000-0000-00003E440000}"/>
    <cellStyle name="40% - Accent2 4 11" xfId="30971" xr:uid="{00000000-0005-0000-0000-00003F440000}"/>
    <cellStyle name="40% - Accent2 4 2" xfId="243" xr:uid="{00000000-0005-0000-0000-000040440000}"/>
    <cellStyle name="40% - Accent2 4 2 10" xfId="27333" xr:uid="{00000000-0005-0000-0000-000041440000}"/>
    <cellStyle name="40% - Accent2 4 2 2" xfId="14240" xr:uid="{00000000-0005-0000-0000-000042440000}"/>
    <cellStyle name="40% - Accent2 4 2 2 2" xfId="14239" xr:uid="{00000000-0005-0000-0000-000043440000}"/>
    <cellStyle name="40% - Accent2 4 2 2 2 2" xfId="14237" xr:uid="{00000000-0005-0000-0000-000044440000}"/>
    <cellStyle name="40% - Accent2 4 2 2 2 2 2" xfId="14236" xr:uid="{00000000-0005-0000-0000-000045440000}"/>
    <cellStyle name="40% - Accent2 4 2 2 2 2 2 2" xfId="14232" xr:uid="{00000000-0005-0000-0000-000046440000}"/>
    <cellStyle name="40% - Accent2 4 2 2 2 2 2 2 2" xfId="31517" xr:uid="{00000000-0005-0000-0000-000047440000}"/>
    <cellStyle name="40% - Accent2 4 2 2 2 2 2 2 2 2" xfId="14099" xr:uid="{00000000-0005-0000-0000-000048440000}"/>
    <cellStyle name="40% - Accent2 4 2 2 2 2 2 2 3" xfId="24325" xr:uid="{00000000-0005-0000-0000-000049440000}"/>
    <cellStyle name="40% - Accent2 4 2 2 2 2 2 3" xfId="14231" xr:uid="{00000000-0005-0000-0000-00004A440000}"/>
    <cellStyle name="40% - Accent2 4 2 2 2 2 2 3 2" xfId="14229" xr:uid="{00000000-0005-0000-0000-00004B440000}"/>
    <cellStyle name="40% - Accent2 4 2 2 2 2 2 4" xfId="14228" xr:uid="{00000000-0005-0000-0000-00004C440000}"/>
    <cellStyle name="40% - Accent2 4 2 2 2 2 3" xfId="14225" xr:uid="{00000000-0005-0000-0000-00004D440000}"/>
    <cellStyle name="40% - Accent2 4 2 2 2 2 3 2" xfId="14224" xr:uid="{00000000-0005-0000-0000-00004E440000}"/>
    <cellStyle name="40% - Accent2 4 2 2 2 2 3 2 2" xfId="14222" xr:uid="{00000000-0005-0000-0000-00004F440000}"/>
    <cellStyle name="40% - Accent2 4 2 2 2 2 3 3" xfId="14221" xr:uid="{00000000-0005-0000-0000-000050440000}"/>
    <cellStyle name="40% - Accent2 4 2 2 2 2 4" xfId="14259" xr:uid="{00000000-0005-0000-0000-000051440000}"/>
    <cellStyle name="40% - Accent2 4 2 2 2 2 4 2" xfId="14217" xr:uid="{00000000-0005-0000-0000-000052440000}"/>
    <cellStyle name="40% - Accent2 4 2 2 2 2 5" xfId="13804" xr:uid="{00000000-0005-0000-0000-000053440000}"/>
    <cellStyle name="40% - Accent2 4 2 2 2 3" xfId="14214" xr:uid="{00000000-0005-0000-0000-000054440000}"/>
    <cellStyle name="40% - Accent2 4 2 2 2 3 2" xfId="14213" xr:uid="{00000000-0005-0000-0000-000055440000}"/>
    <cellStyle name="40% - Accent2 4 2 2 2 3 2 2" xfId="14212" xr:uid="{00000000-0005-0000-0000-000056440000}"/>
    <cellStyle name="40% - Accent2 4 2 2 2 3 2 2 2" xfId="14208" xr:uid="{00000000-0005-0000-0000-000057440000}"/>
    <cellStyle name="40% - Accent2 4 2 2 2 3 2 3" xfId="14207" xr:uid="{00000000-0005-0000-0000-000058440000}"/>
    <cellStyle name="40% - Accent2 4 2 2 2 3 3" xfId="14204" xr:uid="{00000000-0005-0000-0000-000059440000}"/>
    <cellStyle name="40% - Accent2 4 2 2 2 3 3 2" xfId="28356" xr:uid="{00000000-0005-0000-0000-00005A440000}"/>
    <cellStyle name="40% - Accent2 4 2 2 2 3 4" xfId="14246" xr:uid="{00000000-0005-0000-0000-00005B440000}"/>
    <cellStyle name="40% - Accent2 4 2 2 2 4" xfId="14203" xr:uid="{00000000-0005-0000-0000-00005C440000}"/>
    <cellStyle name="40% - Accent2 4 2 2 2 4 2" xfId="14202" xr:uid="{00000000-0005-0000-0000-00005D440000}"/>
    <cellStyle name="40% - Accent2 4 2 2 2 4 2 2" xfId="14201" xr:uid="{00000000-0005-0000-0000-00005E440000}"/>
    <cellStyle name="40% - Accent2 4 2 2 2 4 3" xfId="14199" xr:uid="{00000000-0005-0000-0000-00005F440000}"/>
    <cellStyle name="40% - Accent2 4 2 2 2 5" xfId="26350" xr:uid="{00000000-0005-0000-0000-000060440000}"/>
    <cellStyle name="40% - Accent2 4 2 2 2 5 2" xfId="14198" xr:uid="{00000000-0005-0000-0000-000061440000}"/>
    <cellStyle name="40% - Accent2 4 2 2 2 6" xfId="14197" xr:uid="{00000000-0005-0000-0000-000062440000}"/>
    <cellStyle name="40% - Accent2 4 2 2 3" xfId="14196" xr:uid="{00000000-0005-0000-0000-000063440000}"/>
    <cellStyle name="40% - Accent2 4 2 2 3 2" xfId="14195" xr:uid="{00000000-0005-0000-0000-000064440000}"/>
    <cellStyle name="40% - Accent2 4 2 2 3 2 2" xfId="14194" xr:uid="{00000000-0005-0000-0000-000065440000}"/>
    <cellStyle name="40% - Accent2 4 2 2 3 2 2 2" xfId="14193" xr:uid="{00000000-0005-0000-0000-000066440000}"/>
    <cellStyle name="40% - Accent2 4 2 2 3 2 2 2 2" xfId="14190" xr:uid="{00000000-0005-0000-0000-000067440000}"/>
    <cellStyle name="40% - Accent2 4 2 2 3 2 2 3" xfId="14189" xr:uid="{00000000-0005-0000-0000-000068440000}"/>
    <cellStyle name="40% - Accent2 4 2 2 3 2 3" xfId="14186" xr:uid="{00000000-0005-0000-0000-000069440000}"/>
    <cellStyle name="40% - Accent2 4 2 2 3 2 3 2" xfId="14185" xr:uid="{00000000-0005-0000-0000-00006A440000}"/>
    <cellStyle name="40% - Accent2 4 2 2 3 2 4" xfId="24896" xr:uid="{00000000-0005-0000-0000-00006B440000}"/>
    <cellStyle name="40% - Accent2 4 2 2 3 3" xfId="14183" xr:uid="{00000000-0005-0000-0000-00006C440000}"/>
    <cellStyle name="40% - Accent2 4 2 2 3 3 2" xfId="14182" xr:uid="{00000000-0005-0000-0000-00006D440000}"/>
    <cellStyle name="40% - Accent2 4 2 2 3 3 2 2" xfId="32525" xr:uid="{00000000-0005-0000-0000-00006E440000}"/>
    <cellStyle name="40% - Accent2 4 2 2 3 3 3" xfId="14181" xr:uid="{00000000-0005-0000-0000-00006F440000}"/>
    <cellStyle name="40% - Accent2 4 2 2 3 4" xfId="6863" xr:uid="{00000000-0005-0000-0000-000070440000}"/>
    <cellStyle name="40% - Accent2 4 2 2 3 4 2" xfId="14180" xr:uid="{00000000-0005-0000-0000-000071440000}"/>
    <cellStyle name="40% - Accent2 4 2 2 3 5" xfId="6860" xr:uid="{00000000-0005-0000-0000-000072440000}"/>
    <cellStyle name="40% - Accent2 4 2 2 4" xfId="14179" xr:uid="{00000000-0005-0000-0000-000073440000}"/>
    <cellStyle name="40% - Accent2 4 2 2 4 2" xfId="14178" xr:uid="{00000000-0005-0000-0000-000074440000}"/>
    <cellStyle name="40% - Accent2 4 2 2 4 2 2" xfId="14177" xr:uid="{00000000-0005-0000-0000-000075440000}"/>
    <cellStyle name="40% - Accent2 4 2 2 4 2 2 2" xfId="24079" xr:uid="{00000000-0005-0000-0000-000076440000}"/>
    <cellStyle name="40% - Accent2 4 2 2 4 2 3" xfId="33821" xr:uid="{00000000-0005-0000-0000-000077440000}"/>
    <cellStyle name="40% - Accent2 4 2 2 4 3" xfId="14176" xr:uid="{00000000-0005-0000-0000-000078440000}"/>
    <cellStyle name="40% - Accent2 4 2 2 4 3 2" xfId="14175" xr:uid="{00000000-0005-0000-0000-000079440000}"/>
    <cellStyle name="40% - Accent2 4 2 2 4 4" xfId="6858" xr:uid="{00000000-0005-0000-0000-00007A440000}"/>
    <cellStyle name="40% - Accent2 4 2 2 5" xfId="14174" xr:uid="{00000000-0005-0000-0000-00007B440000}"/>
    <cellStyle name="40% - Accent2 4 2 2 5 2" xfId="14173" xr:uid="{00000000-0005-0000-0000-00007C440000}"/>
    <cellStyle name="40% - Accent2 4 2 2 5 2 2" xfId="22073" xr:uid="{00000000-0005-0000-0000-00007D440000}"/>
    <cellStyle name="40% - Accent2 4 2 2 5 3" xfId="25714" xr:uid="{00000000-0005-0000-0000-00007E440000}"/>
    <cellStyle name="40% - Accent2 4 2 2 6" xfId="33927" xr:uid="{00000000-0005-0000-0000-00007F440000}"/>
    <cellStyle name="40% - Accent2 4 2 2 6 2" xfId="32469" xr:uid="{00000000-0005-0000-0000-000080440000}"/>
    <cellStyle name="40% - Accent2 4 2 2 7" xfId="32463" xr:uid="{00000000-0005-0000-0000-000081440000}"/>
    <cellStyle name="40% - Accent2 4 2 3" xfId="14172" xr:uid="{00000000-0005-0000-0000-000082440000}"/>
    <cellStyle name="40% - Accent2 4 2 3 2" xfId="14171" xr:uid="{00000000-0005-0000-0000-000083440000}"/>
    <cellStyle name="40% - Accent2 4 2 3 2 2" xfId="14169" xr:uid="{00000000-0005-0000-0000-000084440000}"/>
    <cellStyle name="40% - Accent2 4 2 3 2 2 2" xfId="14167" xr:uid="{00000000-0005-0000-0000-000085440000}"/>
    <cellStyle name="40% - Accent2 4 2 3 2 2 2 2" xfId="8315" xr:uid="{00000000-0005-0000-0000-000086440000}"/>
    <cellStyle name="40% - Accent2 4 2 3 2 2 2 2 2" xfId="14165" xr:uid="{00000000-0005-0000-0000-000087440000}"/>
    <cellStyle name="40% - Accent2 4 2 3 2 2 2 3" xfId="8611" xr:uid="{00000000-0005-0000-0000-000088440000}"/>
    <cellStyle name="40% - Accent2 4 2 3 2 2 3" xfId="14164" xr:uid="{00000000-0005-0000-0000-000089440000}"/>
    <cellStyle name="40% - Accent2 4 2 3 2 2 3 2" xfId="14162" xr:uid="{00000000-0005-0000-0000-00008A440000}"/>
    <cellStyle name="40% - Accent2 4 2 3 2 2 4" xfId="14156" xr:uid="{00000000-0005-0000-0000-00008B440000}"/>
    <cellStyle name="40% - Accent2 4 2 3 2 3" xfId="14147" xr:uid="{00000000-0005-0000-0000-00008C440000}"/>
    <cellStyle name="40% - Accent2 4 2 3 2 3 2" xfId="18674" xr:uid="{00000000-0005-0000-0000-00008D440000}"/>
    <cellStyle name="40% - Accent2 4 2 3 2 3 2 2" xfId="8251" xr:uid="{00000000-0005-0000-0000-00008E440000}"/>
    <cellStyle name="40% - Accent2 4 2 3 2 3 3" xfId="26211" xr:uid="{00000000-0005-0000-0000-00008F440000}"/>
    <cellStyle name="40% - Accent2 4 2 3 2 4" xfId="14145" xr:uid="{00000000-0005-0000-0000-000090440000}"/>
    <cellStyle name="40% - Accent2 4 2 3 2 4 2" xfId="18668" xr:uid="{00000000-0005-0000-0000-000091440000}"/>
    <cellStyle name="40% - Accent2 4 2 3 2 5" xfId="14143" xr:uid="{00000000-0005-0000-0000-000092440000}"/>
    <cellStyle name="40% - Accent2 4 2 3 3" xfId="14141" xr:uid="{00000000-0005-0000-0000-000093440000}"/>
    <cellStyle name="40% - Accent2 4 2 3 3 2" xfId="14139" xr:uid="{00000000-0005-0000-0000-000094440000}"/>
    <cellStyle name="40% - Accent2 4 2 3 3 2 2" xfId="14137" xr:uid="{00000000-0005-0000-0000-000095440000}"/>
    <cellStyle name="40% - Accent2 4 2 3 3 2 2 2" xfId="8133" xr:uid="{00000000-0005-0000-0000-000096440000}"/>
    <cellStyle name="40% - Accent2 4 2 3 3 2 3" xfId="14135" xr:uid="{00000000-0005-0000-0000-000097440000}"/>
    <cellStyle name="40% - Accent2 4 2 3 3 3" xfId="14132" xr:uid="{00000000-0005-0000-0000-000098440000}"/>
    <cellStyle name="40% - Accent2 4 2 3 3 3 2" xfId="26196" xr:uid="{00000000-0005-0000-0000-000099440000}"/>
    <cellStyle name="40% - Accent2 4 2 3 3 4" xfId="6856" xr:uid="{00000000-0005-0000-0000-00009A440000}"/>
    <cellStyle name="40% - Accent2 4 2 3 4" xfId="14130" xr:uid="{00000000-0005-0000-0000-00009B440000}"/>
    <cellStyle name="40% - Accent2 4 2 3 4 2" xfId="15577" xr:uid="{00000000-0005-0000-0000-00009C440000}"/>
    <cellStyle name="40% - Accent2 4 2 3 4 2 2" xfId="14128" xr:uid="{00000000-0005-0000-0000-00009D440000}"/>
    <cellStyle name="40% - Accent2 4 2 3 4 3" xfId="14126" xr:uid="{00000000-0005-0000-0000-00009E440000}"/>
    <cellStyle name="40% - Accent2 4 2 3 5" xfId="14124" xr:uid="{00000000-0005-0000-0000-00009F440000}"/>
    <cellStyle name="40% - Accent2 4 2 3 5 2" xfId="14122" xr:uid="{00000000-0005-0000-0000-0000A0440000}"/>
    <cellStyle name="40% - Accent2 4 2 3 6" xfId="18648" xr:uid="{00000000-0005-0000-0000-0000A1440000}"/>
    <cellStyle name="40% - Accent2 4 2 4" xfId="14119" xr:uid="{00000000-0005-0000-0000-0000A2440000}"/>
    <cellStyle name="40% - Accent2 4 2 4 2" xfId="7443" xr:uid="{00000000-0005-0000-0000-0000A3440000}"/>
    <cellStyle name="40% - Accent2 4 2 4 2 2" xfId="14118" xr:uid="{00000000-0005-0000-0000-0000A4440000}"/>
    <cellStyle name="40% - Accent2 4 2 4 2 2 2" xfId="14116" xr:uid="{00000000-0005-0000-0000-0000A5440000}"/>
    <cellStyle name="40% - Accent2 4 2 4 2 2 2 2" xfId="23760" xr:uid="{00000000-0005-0000-0000-0000A6440000}"/>
    <cellStyle name="40% - Accent2 4 2 4 2 2 3" xfId="14114" xr:uid="{00000000-0005-0000-0000-0000A7440000}"/>
    <cellStyle name="40% - Accent2 4 2 4 2 3" xfId="14111" xr:uid="{00000000-0005-0000-0000-0000A8440000}"/>
    <cellStyle name="40% - Accent2 4 2 4 2 3 2" xfId="18624" xr:uid="{00000000-0005-0000-0000-0000A9440000}"/>
    <cellStyle name="40% - Accent2 4 2 4 2 4" xfId="20731" xr:uid="{00000000-0005-0000-0000-0000AA440000}"/>
    <cellStyle name="40% - Accent2 4 2 4 3" xfId="14109" xr:uid="{00000000-0005-0000-0000-0000AB440000}"/>
    <cellStyle name="40% - Accent2 4 2 4 3 2" xfId="15141" xr:uid="{00000000-0005-0000-0000-0000AC440000}"/>
    <cellStyle name="40% - Accent2 4 2 4 3 2 2" xfId="15636" xr:uid="{00000000-0005-0000-0000-0000AD440000}"/>
    <cellStyle name="40% - Accent2 4 2 4 3 3" xfId="14107" xr:uid="{00000000-0005-0000-0000-0000AE440000}"/>
    <cellStyle name="40% - Accent2 4 2 4 4" xfId="14104" xr:uid="{00000000-0005-0000-0000-0000AF440000}"/>
    <cellStyle name="40% - Accent2 4 2 4 4 2" xfId="14102" xr:uid="{00000000-0005-0000-0000-0000B0440000}"/>
    <cellStyle name="40% - Accent2 4 2 4 5" xfId="14100" xr:uid="{00000000-0005-0000-0000-0000B1440000}"/>
    <cellStyle name="40% - Accent2 4 2 5" xfId="14097" xr:uid="{00000000-0005-0000-0000-0000B2440000}"/>
    <cellStyle name="40% - Accent2 4 2 5 2" xfId="14096" xr:uid="{00000000-0005-0000-0000-0000B3440000}"/>
    <cellStyle name="40% - Accent2 4 2 5 2 2" xfId="14094" xr:uid="{00000000-0005-0000-0000-0000B4440000}"/>
    <cellStyle name="40% - Accent2 4 2 5 2 2 2" xfId="14091" xr:uid="{00000000-0005-0000-0000-0000B5440000}"/>
    <cellStyle name="40% - Accent2 4 2 5 2 3" xfId="14088" xr:uid="{00000000-0005-0000-0000-0000B6440000}"/>
    <cellStyle name="40% - Accent2 4 2 5 3" xfId="14084" xr:uid="{00000000-0005-0000-0000-0000B7440000}"/>
    <cellStyle name="40% - Accent2 4 2 5 3 2" xfId="14082" xr:uid="{00000000-0005-0000-0000-0000B8440000}"/>
    <cellStyle name="40% - Accent2 4 2 5 4" xfId="14079" xr:uid="{00000000-0005-0000-0000-0000B9440000}"/>
    <cellStyle name="40% - Accent2 4 2 6" xfId="14077" xr:uid="{00000000-0005-0000-0000-0000BA440000}"/>
    <cellStyle name="40% - Accent2 4 2 6 2" xfId="18601" xr:uid="{00000000-0005-0000-0000-0000BB440000}"/>
    <cellStyle name="40% - Accent2 4 2 6 2 2" xfId="22352" xr:uid="{00000000-0005-0000-0000-0000BC440000}"/>
    <cellStyle name="40% - Accent2 4 2 6 3" xfId="14076" xr:uid="{00000000-0005-0000-0000-0000BD440000}"/>
    <cellStyle name="40% - Accent2 4 2 7" xfId="18502" xr:uid="{00000000-0005-0000-0000-0000BE440000}"/>
    <cellStyle name="40% - Accent2 4 2 7 2" xfId="21685" xr:uid="{00000000-0005-0000-0000-0000BF440000}"/>
    <cellStyle name="40% - Accent2 4 2 8" xfId="24380" xr:uid="{00000000-0005-0000-0000-0000C0440000}"/>
    <cellStyle name="40% - Accent2 4 2 9" xfId="34565" xr:uid="{00000000-0005-0000-0000-0000C1440000}"/>
    <cellStyle name="40% - Accent2 4 3" xfId="22440" xr:uid="{00000000-0005-0000-0000-0000C2440000}"/>
    <cellStyle name="40% - Accent2 4 3 2" xfId="33993" xr:uid="{00000000-0005-0000-0000-0000C3440000}"/>
    <cellStyle name="40% - Accent2 4 3 2 2" xfId="14074" xr:uid="{00000000-0005-0000-0000-0000C4440000}"/>
    <cellStyle name="40% - Accent2 4 3 2 2 2" xfId="14073" xr:uid="{00000000-0005-0000-0000-0000C5440000}"/>
    <cellStyle name="40% - Accent2 4 3 2 2 2 2" xfId="31850" xr:uid="{00000000-0005-0000-0000-0000C6440000}"/>
    <cellStyle name="40% - Accent2 4 3 2 2 2 2 2" xfId="14071" xr:uid="{00000000-0005-0000-0000-0000C7440000}"/>
    <cellStyle name="40% - Accent2 4 3 2 2 2 2 2 2" xfId="31977" xr:uid="{00000000-0005-0000-0000-0000C8440000}"/>
    <cellStyle name="40% - Accent2 4 3 2 2 2 2 3" xfId="14069" xr:uid="{00000000-0005-0000-0000-0000C9440000}"/>
    <cellStyle name="40% - Accent2 4 3 2 2 2 3" xfId="14067" xr:uid="{00000000-0005-0000-0000-0000CA440000}"/>
    <cellStyle name="40% - Accent2 4 3 2 2 2 3 2" xfId="14065" xr:uid="{00000000-0005-0000-0000-0000CB440000}"/>
    <cellStyle name="40% - Accent2 4 3 2 2 2 4" xfId="14063" xr:uid="{00000000-0005-0000-0000-0000CC440000}"/>
    <cellStyle name="40% - Accent2 4 3 2 2 3" xfId="26898" xr:uid="{00000000-0005-0000-0000-0000CD440000}"/>
    <cellStyle name="40% - Accent2 4 3 2 2 3 2" xfId="28782" xr:uid="{00000000-0005-0000-0000-0000CE440000}"/>
    <cellStyle name="40% - Accent2 4 3 2 2 3 2 2" xfId="16136" xr:uid="{00000000-0005-0000-0000-0000CF440000}"/>
    <cellStyle name="40% - Accent2 4 3 2 2 3 3" xfId="32380" xr:uid="{00000000-0005-0000-0000-0000D0440000}"/>
    <cellStyle name="40% - Accent2 4 3 2 2 4" xfId="14058" xr:uid="{00000000-0005-0000-0000-0000D1440000}"/>
    <cellStyle name="40% - Accent2 4 3 2 2 4 2" xfId="31592" xr:uid="{00000000-0005-0000-0000-0000D2440000}"/>
    <cellStyle name="40% - Accent2 4 3 2 2 5" xfId="14057" xr:uid="{00000000-0005-0000-0000-0000D3440000}"/>
    <cellStyle name="40% - Accent2 4 3 2 3" xfId="14056" xr:uid="{00000000-0005-0000-0000-0000D4440000}"/>
    <cellStyle name="40% - Accent2 4 3 2 3 2" xfId="14054" xr:uid="{00000000-0005-0000-0000-0000D5440000}"/>
    <cellStyle name="40% - Accent2 4 3 2 3 2 2" xfId="14053" xr:uid="{00000000-0005-0000-0000-0000D6440000}"/>
    <cellStyle name="40% - Accent2 4 3 2 3 2 2 2" xfId="14052" xr:uid="{00000000-0005-0000-0000-0000D7440000}"/>
    <cellStyle name="40% - Accent2 4 3 2 3 2 3" xfId="14046" xr:uid="{00000000-0005-0000-0000-0000D8440000}"/>
    <cellStyle name="40% - Accent2 4 3 2 3 3" xfId="14044" xr:uid="{00000000-0005-0000-0000-0000D9440000}"/>
    <cellStyle name="40% - Accent2 4 3 2 3 3 2" xfId="31568" xr:uid="{00000000-0005-0000-0000-0000DA440000}"/>
    <cellStyle name="40% - Accent2 4 3 2 3 4" xfId="6827" xr:uid="{00000000-0005-0000-0000-0000DB440000}"/>
    <cellStyle name="40% - Accent2 4 3 2 4" xfId="14043" xr:uid="{00000000-0005-0000-0000-0000DC440000}"/>
    <cellStyle name="40% - Accent2 4 3 2 4 2" xfId="27412" xr:uid="{00000000-0005-0000-0000-0000DD440000}"/>
    <cellStyle name="40% - Accent2 4 3 2 4 2 2" xfId="14042" xr:uid="{00000000-0005-0000-0000-0000DE440000}"/>
    <cellStyle name="40% - Accent2 4 3 2 4 3" xfId="14041" xr:uid="{00000000-0005-0000-0000-0000DF440000}"/>
    <cellStyle name="40% - Accent2 4 3 2 5" xfId="14040" xr:uid="{00000000-0005-0000-0000-0000E0440000}"/>
    <cellStyle name="40% - Accent2 4 3 2 5 2" xfId="14039" xr:uid="{00000000-0005-0000-0000-0000E1440000}"/>
    <cellStyle name="40% - Accent2 4 3 2 6" xfId="33203" xr:uid="{00000000-0005-0000-0000-0000E2440000}"/>
    <cellStyle name="40% - Accent2 4 3 3" xfId="14038" xr:uid="{00000000-0005-0000-0000-0000E3440000}"/>
    <cellStyle name="40% - Accent2 4 3 3 2" xfId="14037" xr:uid="{00000000-0005-0000-0000-0000E4440000}"/>
    <cellStyle name="40% - Accent2 4 3 3 2 2" xfId="22127" xr:uid="{00000000-0005-0000-0000-0000E5440000}"/>
    <cellStyle name="40% - Accent2 4 3 3 2 2 2" xfId="14034" xr:uid="{00000000-0005-0000-0000-0000E6440000}"/>
    <cellStyle name="40% - Accent2 4 3 3 2 2 2 2" xfId="11018" xr:uid="{00000000-0005-0000-0000-0000E7440000}"/>
    <cellStyle name="40% - Accent2 4 3 3 2 2 3" xfId="14032" xr:uid="{00000000-0005-0000-0000-0000E8440000}"/>
    <cellStyle name="40% - Accent2 4 3 3 2 3" xfId="14028" xr:uid="{00000000-0005-0000-0000-0000E9440000}"/>
    <cellStyle name="40% - Accent2 4 3 3 2 3 2" xfId="18555" xr:uid="{00000000-0005-0000-0000-0000EA440000}"/>
    <cellStyle name="40% - Accent2 4 3 3 2 4" xfId="14026" xr:uid="{00000000-0005-0000-0000-0000EB440000}"/>
    <cellStyle name="40% - Accent2 4 3 3 3" xfId="14024" xr:uid="{00000000-0005-0000-0000-0000EC440000}"/>
    <cellStyle name="40% - Accent2 4 3 3 3 2" xfId="14022" xr:uid="{00000000-0005-0000-0000-0000ED440000}"/>
    <cellStyle name="40% - Accent2 4 3 3 3 2 2" xfId="14020" xr:uid="{00000000-0005-0000-0000-0000EE440000}"/>
    <cellStyle name="40% - Accent2 4 3 3 3 3" xfId="14017" xr:uid="{00000000-0005-0000-0000-0000EF440000}"/>
    <cellStyle name="40% - Accent2 4 3 3 4" xfId="14015" xr:uid="{00000000-0005-0000-0000-0000F0440000}"/>
    <cellStyle name="40% - Accent2 4 3 3 4 2" xfId="14013" xr:uid="{00000000-0005-0000-0000-0000F1440000}"/>
    <cellStyle name="40% - Accent2 4 3 3 5" xfId="14011" xr:uid="{00000000-0005-0000-0000-0000F2440000}"/>
    <cellStyle name="40% - Accent2 4 3 4" xfId="14009" xr:uid="{00000000-0005-0000-0000-0000F3440000}"/>
    <cellStyle name="40% - Accent2 4 3 4 2" xfId="14006" xr:uid="{00000000-0005-0000-0000-0000F4440000}"/>
    <cellStyle name="40% - Accent2 4 3 4 2 2" xfId="14004" xr:uid="{00000000-0005-0000-0000-0000F5440000}"/>
    <cellStyle name="40% - Accent2 4 3 4 2 2 2" xfId="14002" xr:uid="{00000000-0005-0000-0000-0000F6440000}"/>
    <cellStyle name="40% - Accent2 4 3 4 2 3" xfId="14000" xr:uid="{00000000-0005-0000-0000-0000F7440000}"/>
    <cellStyle name="40% - Accent2 4 3 4 3" xfId="13998" xr:uid="{00000000-0005-0000-0000-0000F8440000}"/>
    <cellStyle name="40% - Accent2 4 3 4 3 2" xfId="13996" xr:uid="{00000000-0005-0000-0000-0000F9440000}"/>
    <cellStyle name="40% - Accent2 4 3 4 4" xfId="13994" xr:uid="{00000000-0005-0000-0000-0000FA440000}"/>
    <cellStyle name="40% - Accent2 4 3 5" xfId="17111" xr:uid="{00000000-0005-0000-0000-0000FB440000}"/>
    <cellStyle name="40% - Accent2 4 3 5 2" xfId="13992" xr:uid="{00000000-0005-0000-0000-0000FC440000}"/>
    <cellStyle name="40% - Accent2 4 3 5 2 2" xfId="13990" xr:uid="{00000000-0005-0000-0000-0000FD440000}"/>
    <cellStyle name="40% - Accent2 4 3 5 3" xfId="13987" xr:uid="{00000000-0005-0000-0000-0000FE440000}"/>
    <cellStyle name="40% - Accent2 4 3 6" xfId="30522" xr:uid="{00000000-0005-0000-0000-0000FF440000}"/>
    <cellStyle name="40% - Accent2 4 3 6 2" xfId="13984" xr:uid="{00000000-0005-0000-0000-000000450000}"/>
    <cellStyle name="40% - Accent2 4 3 7" xfId="18498" xr:uid="{00000000-0005-0000-0000-000001450000}"/>
    <cellStyle name="40% - Accent2 4 3 8" xfId="34786" xr:uid="{00000000-0005-0000-0000-000002450000}"/>
    <cellStyle name="40% - Accent2 4 4" xfId="13981" xr:uid="{00000000-0005-0000-0000-000003450000}"/>
    <cellStyle name="40% - Accent2 4 4 2" xfId="13980" xr:uid="{00000000-0005-0000-0000-000004450000}"/>
    <cellStyle name="40% - Accent2 4 4 2 2" xfId="13979" xr:uid="{00000000-0005-0000-0000-000005450000}"/>
    <cellStyle name="40% - Accent2 4 4 2 2 2" xfId="13976" xr:uid="{00000000-0005-0000-0000-000006450000}"/>
    <cellStyle name="40% - Accent2 4 4 2 2 2 2" xfId="15871" xr:uid="{00000000-0005-0000-0000-000007450000}"/>
    <cellStyle name="40% - Accent2 4 4 2 2 2 2 2" xfId="8081" xr:uid="{00000000-0005-0000-0000-000008450000}"/>
    <cellStyle name="40% - Accent2 4 4 2 2 2 3" xfId="13975" xr:uid="{00000000-0005-0000-0000-000009450000}"/>
    <cellStyle name="40% - Accent2 4 4 2 2 3" xfId="13974" xr:uid="{00000000-0005-0000-0000-00000A450000}"/>
    <cellStyle name="40% - Accent2 4 4 2 2 3 2" xfId="28160" xr:uid="{00000000-0005-0000-0000-00000B450000}"/>
    <cellStyle name="40% - Accent2 4 4 2 2 4" xfId="13973" xr:uid="{00000000-0005-0000-0000-00000C450000}"/>
    <cellStyle name="40% - Accent2 4 4 2 3" xfId="13972" xr:uid="{00000000-0005-0000-0000-00000D450000}"/>
    <cellStyle name="40% - Accent2 4 4 2 3 2" xfId="13970" xr:uid="{00000000-0005-0000-0000-00000E450000}"/>
    <cellStyle name="40% - Accent2 4 4 2 3 2 2" xfId="16486" xr:uid="{00000000-0005-0000-0000-00000F450000}"/>
    <cellStyle name="40% - Accent2 4 4 2 3 3" xfId="13969" xr:uid="{00000000-0005-0000-0000-000010450000}"/>
    <cellStyle name="40% - Accent2 4 4 2 4" xfId="9864" xr:uid="{00000000-0005-0000-0000-000011450000}"/>
    <cellStyle name="40% - Accent2 4 4 2 4 2" xfId="13966" xr:uid="{00000000-0005-0000-0000-000012450000}"/>
    <cellStyle name="40% - Accent2 4 4 2 5" xfId="9862" xr:uid="{00000000-0005-0000-0000-000013450000}"/>
    <cellStyle name="40% - Accent2 4 4 3" xfId="13965" xr:uid="{00000000-0005-0000-0000-000014450000}"/>
    <cellStyle name="40% - Accent2 4 4 3 2" xfId="13964" xr:uid="{00000000-0005-0000-0000-000015450000}"/>
    <cellStyle name="40% - Accent2 4 4 3 2 2" xfId="13961" xr:uid="{00000000-0005-0000-0000-000016450000}"/>
    <cellStyle name="40% - Accent2 4 4 3 2 2 2" xfId="18086" xr:uid="{00000000-0005-0000-0000-000017450000}"/>
    <cellStyle name="40% - Accent2 4 4 3 2 3" xfId="13959" xr:uid="{00000000-0005-0000-0000-000018450000}"/>
    <cellStyle name="40% - Accent2 4 4 3 3" xfId="13957" xr:uid="{00000000-0005-0000-0000-000019450000}"/>
    <cellStyle name="40% - Accent2 4 4 3 3 2" xfId="13955" xr:uid="{00000000-0005-0000-0000-00001A450000}"/>
    <cellStyle name="40% - Accent2 4 4 3 4" xfId="9852" xr:uid="{00000000-0005-0000-0000-00001B450000}"/>
    <cellStyle name="40% - Accent2 4 4 4" xfId="21050" xr:uid="{00000000-0005-0000-0000-00001C450000}"/>
    <cellStyle name="40% - Accent2 4 4 4 2" xfId="13953" xr:uid="{00000000-0005-0000-0000-00001D450000}"/>
    <cellStyle name="40% - Accent2 4 4 4 2 2" xfId="16820" xr:uid="{00000000-0005-0000-0000-00001E450000}"/>
    <cellStyle name="40% - Accent2 4 4 4 3" xfId="13951" xr:uid="{00000000-0005-0000-0000-00001F450000}"/>
    <cellStyle name="40% - Accent2 4 4 5" xfId="17099" xr:uid="{00000000-0005-0000-0000-000020450000}"/>
    <cellStyle name="40% - Accent2 4 4 5 2" xfId="13949" xr:uid="{00000000-0005-0000-0000-000021450000}"/>
    <cellStyle name="40% - Accent2 4 4 6" xfId="17095" xr:uid="{00000000-0005-0000-0000-000022450000}"/>
    <cellStyle name="40% - Accent2 4 4 7" xfId="34983" xr:uid="{00000000-0005-0000-0000-000023450000}"/>
    <cellStyle name="40% - Accent2 4 5" xfId="13945" xr:uid="{00000000-0005-0000-0000-000024450000}"/>
    <cellStyle name="40% - Accent2 4 5 2" xfId="13944" xr:uid="{00000000-0005-0000-0000-000025450000}"/>
    <cellStyle name="40% - Accent2 4 5 2 2" xfId="13943" xr:uid="{00000000-0005-0000-0000-000026450000}"/>
    <cellStyle name="40% - Accent2 4 5 2 2 2" xfId="13938" xr:uid="{00000000-0005-0000-0000-000027450000}"/>
    <cellStyle name="40% - Accent2 4 5 2 2 2 2" xfId="13937" xr:uid="{00000000-0005-0000-0000-000028450000}"/>
    <cellStyle name="40% - Accent2 4 5 2 2 3" xfId="13936" xr:uid="{00000000-0005-0000-0000-000029450000}"/>
    <cellStyle name="40% - Accent2 4 5 2 3" xfId="13935" xr:uid="{00000000-0005-0000-0000-00002A450000}"/>
    <cellStyle name="40% - Accent2 4 5 2 3 2" xfId="13933" xr:uid="{00000000-0005-0000-0000-00002B450000}"/>
    <cellStyle name="40% - Accent2 4 5 2 4" xfId="9839" xr:uid="{00000000-0005-0000-0000-00002C450000}"/>
    <cellStyle name="40% - Accent2 4 5 3" xfId="13932" xr:uid="{00000000-0005-0000-0000-00002D450000}"/>
    <cellStyle name="40% - Accent2 4 5 3 2" xfId="13928" xr:uid="{00000000-0005-0000-0000-00002E450000}"/>
    <cellStyle name="40% - Accent2 4 5 3 2 2" xfId="14395" xr:uid="{00000000-0005-0000-0000-00002F450000}"/>
    <cellStyle name="40% - Accent2 4 5 3 3" xfId="13926" xr:uid="{00000000-0005-0000-0000-000030450000}"/>
    <cellStyle name="40% - Accent2 4 5 4" xfId="13922" xr:uid="{00000000-0005-0000-0000-000031450000}"/>
    <cellStyle name="40% - Accent2 4 5 4 2" xfId="5445" xr:uid="{00000000-0005-0000-0000-000032450000}"/>
    <cellStyle name="40% - Accent2 4 5 5" xfId="17089" xr:uid="{00000000-0005-0000-0000-000033450000}"/>
    <cellStyle name="40% - Accent2 4 5 6" xfId="35188" xr:uid="{00000000-0005-0000-0000-000034450000}"/>
    <cellStyle name="40% - Accent2 4 6" xfId="5543" xr:uid="{00000000-0005-0000-0000-000035450000}"/>
    <cellStyle name="40% - Accent2 4 6 2" xfId="33931" xr:uid="{00000000-0005-0000-0000-000036450000}"/>
    <cellStyle name="40% - Accent2 4 6 2 2" xfId="13918" xr:uid="{00000000-0005-0000-0000-000037450000}"/>
    <cellStyle name="40% - Accent2 4 6 2 2 2" xfId="13916" xr:uid="{00000000-0005-0000-0000-000038450000}"/>
    <cellStyle name="40% - Accent2 4 6 2 3" xfId="13913" xr:uid="{00000000-0005-0000-0000-000039450000}"/>
    <cellStyle name="40% - Accent2 4 6 3" xfId="13910" xr:uid="{00000000-0005-0000-0000-00003A450000}"/>
    <cellStyle name="40% - Accent2 4 6 3 2" xfId="14154" xr:uid="{00000000-0005-0000-0000-00003B450000}"/>
    <cellStyle name="40% - Accent2 4 6 4" xfId="13908" xr:uid="{00000000-0005-0000-0000-00003C450000}"/>
    <cellStyle name="40% - Accent2 4 6 5" xfId="35417" xr:uid="{00000000-0005-0000-0000-00003D450000}"/>
    <cellStyle name="40% - Accent2 4 7" xfId="13904" xr:uid="{00000000-0005-0000-0000-00003E450000}"/>
    <cellStyle name="40% - Accent2 4 7 2" xfId="28821" xr:uid="{00000000-0005-0000-0000-00003F450000}"/>
    <cellStyle name="40% - Accent2 4 7 2 2" xfId="20178" xr:uid="{00000000-0005-0000-0000-000040450000}"/>
    <cellStyle name="40% - Accent2 4 7 3" xfId="20299" xr:uid="{00000000-0005-0000-0000-000041450000}"/>
    <cellStyle name="40% - Accent2 4 7 4" xfId="36289" xr:uid="{00000000-0005-0000-0000-000042450000}"/>
    <cellStyle name="40% - Accent2 4 8" xfId="20175" xr:uid="{00000000-0005-0000-0000-000043450000}"/>
    <cellStyle name="40% - Accent2 4 8 2" xfId="20172" xr:uid="{00000000-0005-0000-0000-000044450000}"/>
    <cellStyle name="40% - Accent2 4 8 3" xfId="36575" xr:uid="{00000000-0005-0000-0000-000045450000}"/>
    <cellStyle name="40% - Accent2 4 9" xfId="20170" xr:uid="{00000000-0005-0000-0000-000046450000}"/>
    <cellStyle name="40% - Accent2 4 9 2" xfId="37460" xr:uid="{00000000-0005-0000-0000-000047450000}"/>
    <cellStyle name="40% - Accent2 40" xfId="36095" xr:uid="{00000000-0005-0000-0000-000048450000}"/>
    <cellStyle name="40% - Accent2 40 2" xfId="37264" xr:uid="{00000000-0005-0000-0000-000049450000}"/>
    <cellStyle name="40% - Accent2 40 3" xfId="38162" xr:uid="{00000000-0005-0000-0000-00004A450000}"/>
    <cellStyle name="40% - Accent2 41" xfId="36115" xr:uid="{00000000-0005-0000-0000-00004B450000}"/>
    <cellStyle name="40% - Accent2 41 2" xfId="37284" xr:uid="{00000000-0005-0000-0000-00004C450000}"/>
    <cellStyle name="40% - Accent2 41 3" xfId="38182" xr:uid="{00000000-0005-0000-0000-00004D450000}"/>
    <cellStyle name="40% - Accent2 42" xfId="36135" xr:uid="{00000000-0005-0000-0000-00004E450000}"/>
    <cellStyle name="40% - Accent2 42 2" xfId="37304" xr:uid="{00000000-0005-0000-0000-00004F450000}"/>
    <cellStyle name="40% - Accent2 42 3" xfId="38202" xr:uid="{00000000-0005-0000-0000-000050450000}"/>
    <cellStyle name="40% - Accent2 43" xfId="36155" xr:uid="{00000000-0005-0000-0000-000051450000}"/>
    <cellStyle name="40% - Accent2 43 2" xfId="37324" xr:uid="{00000000-0005-0000-0000-000052450000}"/>
    <cellStyle name="40% - Accent2 43 3" xfId="38222" xr:uid="{00000000-0005-0000-0000-000053450000}"/>
    <cellStyle name="40% - Accent2 44" xfId="36175" xr:uid="{00000000-0005-0000-0000-000054450000}"/>
    <cellStyle name="40% - Accent2 44 2" xfId="37344" xr:uid="{00000000-0005-0000-0000-000055450000}"/>
    <cellStyle name="40% - Accent2 44 3" xfId="38242" xr:uid="{00000000-0005-0000-0000-000056450000}"/>
    <cellStyle name="40% - Accent2 45" xfId="36195" xr:uid="{00000000-0005-0000-0000-000057450000}"/>
    <cellStyle name="40% - Accent2 45 2" xfId="37364" xr:uid="{00000000-0005-0000-0000-000058450000}"/>
    <cellStyle name="40% - Accent2 45 3" xfId="38262" xr:uid="{00000000-0005-0000-0000-000059450000}"/>
    <cellStyle name="40% - Accent2 46" xfId="36215" xr:uid="{00000000-0005-0000-0000-00005A450000}"/>
    <cellStyle name="40% - Accent2 46 2" xfId="37382" xr:uid="{00000000-0005-0000-0000-00005B450000}"/>
    <cellStyle name="40% - Accent2 46 3" xfId="38282" xr:uid="{00000000-0005-0000-0000-00005C450000}"/>
    <cellStyle name="40% - Accent2 47" xfId="36516" xr:uid="{00000000-0005-0000-0000-00005D450000}"/>
    <cellStyle name="40% - Accent2 48" xfId="37401" xr:uid="{00000000-0005-0000-0000-00005E450000}"/>
    <cellStyle name="40% - Accent2 5" xfId="263" xr:uid="{00000000-0005-0000-0000-00005F450000}"/>
    <cellStyle name="40% - Accent2 5 10" xfId="28245" xr:uid="{00000000-0005-0000-0000-000060450000}"/>
    <cellStyle name="40% - Accent2 5 2" xfId="13901" xr:uid="{00000000-0005-0000-0000-000061450000}"/>
    <cellStyle name="40% - Accent2 5 2 2" xfId="8088" xr:uid="{00000000-0005-0000-0000-000062450000}"/>
    <cellStyle name="40% - Accent2 5 2 2 2" xfId="30619" xr:uid="{00000000-0005-0000-0000-000063450000}"/>
    <cellStyle name="40% - Accent2 5 2 2 2 2" xfId="30616" xr:uid="{00000000-0005-0000-0000-000064450000}"/>
    <cellStyle name="40% - Accent2 5 2 2 2 2 2" xfId="17556" xr:uid="{00000000-0005-0000-0000-000065450000}"/>
    <cellStyle name="40% - Accent2 5 2 2 2 2 2 2" xfId="13900" xr:uid="{00000000-0005-0000-0000-000066450000}"/>
    <cellStyle name="40% - Accent2 5 2 2 2 2 2 2 2" xfId="13898" xr:uid="{00000000-0005-0000-0000-000067450000}"/>
    <cellStyle name="40% - Accent2 5 2 2 2 2 2 3" xfId="13895" xr:uid="{00000000-0005-0000-0000-000068450000}"/>
    <cellStyle name="40% - Accent2 5 2 2 2 2 3" xfId="17541" xr:uid="{00000000-0005-0000-0000-000069450000}"/>
    <cellStyle name="40% - Accent2 5 2 2 2 2 3 2" xfId="7400" xr:uid="{00000000-0005-0000-0000-00006A450000}"/>
    <cellStyle name="40% - Accent2 5 2 2 2 2 4" xfId="30929" xr:uid="{00000000-0005-0000-0000-00006B450000}"/>
    <cellStyle name="40% - Accent2 5 2 2 2 3" xfId="13888" xr:uid="{00000000-0005-0000-0000-00006C450000}"/>
    <cellStyle name="40% - Accent2 5 2 2 2 3 2" xfId="17522" xr:uid="{00000000-0005-0000-0000-00006D450000}"/>
    <cellStyle name="40% - Accent2 5 2 2 2 3 2 2" xfId="17820" xr:uid="{00000000-0005-0000-0000-00006E450000}"/>
    <cellStyle name="40% - Accent2 5 2 2 2 3 3" xfId="17518" xr:uid="{00000000-0005-0000-0000-00006F450000}"/>
    <cellStyle name="40% - Accent2 5 2 2 2 4" xfId="13886" xr:uid="{00000000-0005-0000-0000-000070450000}"/>
    <cellStyle name="40% - Accent2 5 2 2 2 4 2" xfId="27991" xr:uid="{00000000-0005-0000-0000-000071450000}"/>
    <cellStyle name="40% - Accent2 5 2 2 2 5" xfId="13884" xr:uid="{00000000-0005-0000-0000-000072450000}"/>
    <cellStyle name="40% - Accent2 5 2 2 3" xfId="30614" xr:uid="{00000000-0005-0000-0000-000073450000}"/>
    <cellStyle name="40% - Accent2 5 2 2 3 2" xfId="13883" xr:uid="{00000000-0005-0000-0000-000074450000}"/>
    <cellStyle name="40% - Accent2 5 2 2 3 2 2" xfId="7984" xr:uid="{00000000-0005-0000-0000-000075450000}"/>
    <cellStyle name="40% - Accent2 5 2 2 3 2 2 2" xfId="13880" xr:uid="{00000000-0005-0000-0000-000076450000}"/>
    <cellStyle name="40% - Accent2 5 2 2 3 2 3" xfId="19793" xr:uid="{00000000-0005-0000-0000-000077450000}"/>
    <cellStyle name="40% - Accent2 5 2 2 3 3" xfId="13878" xr:uid="{00000000-0005-0000-0000-000078450000}"/>
    <cellStyle name="40% - Accent2 5 2 2 3 3 2" xfId="17461" xr:uid="{00000000-0005-0000-0000-000079450000}"/>
    <cellStyle name="40% - Accent2 5 2 2 3 4" xfId="6776" xr:uid="{00000000-0005-0000-0000-00007A450000}"/>
    <cellStyle name="40% - Accent2 5 2 2 4" xfId="13875" xr:uid="{00000000-0005-0000-0000-00007B450000}"/>
    <cellStyle name="40% - Accent2 5 2 2 4 2" xfId="13874" xr:uid="{00000000-0005-0000-0000-00007C450000}"/>
    <cellStyle name="40% - Accent2 5 2 2 4 2 2" xfId="34297" xr:uid="{00000000-0005-0000-0000-00007D450000}"/>
    <cellStyle name="40% - Accent2 5 2 2 4 3" xfId="13870" xr:uid="{00000000-0005-0000-0000-00007E450000}"/>
    <cellStyle name="40% - Accent2 5 2 2 5" xfId="13869" xr:uid="{00000000-0005-0000-0000-00007F450000}"/>
    <cellStyle name="40% - Accent2 5 2 2 5 2" xfId="13868" xr:uid="{00000000-0005-0000-0000-000080450000}"/>
    <cellStyle name="40% - Accent2 5 2 2 6" xfId="34402" xr:uid="{00000000-0005-0000-0000-000081450000}"/>
    <cellStyle name="40% - Accent2 5 2 3" xfId="33285" xr:uid="{00000000-0005-0000-0000-000082450000}"/>
    <cellStyle name="40% - Accent2 5 2 3 2" xfId="30491" xr:uid="{00000000-0005-0000-0000-000083450000}"/>
    <cellStyle name="40% - Accent2 5 2 3 2 2" xfId="13867" xr:uid="{00000000-0005-0000-0000-000084450000}"/>
    <cellStyle name="40% - Accent2 5 2 3 2 2 2" xfId="18369" xr:uid="{00000000-0005-0000-0000-000085450000}"/>
    <cellStyle name="40% - Accent2 5 2 3 2 2 2 2" xfId="32251" xr:uid="{00000000-0005-0000-0000-000086450000}"/>
    <cellStyle name="40% - Accent2 5 2 3 2 2 3" xfId="17187" xr:uid="{00000000-0005-0000-0000-000087450000}"/>
    <cellStyle name="40% - Accent2 5 2 3 2 3" xfId="13864" xr:uid="{00000000-0005-0000-0000-000088450000}"/>
    <cellStyle name="40% - Accent2 5 2 3 2 3 2" xfId="18676" xr:uid="{00000000-0005-0000-0000-000089450000}"/>
    <cellStyle name="40% - Accent2 5 2 3 2 4" xfId="13861" xr:uid="{00000000-0005-0000-0000-00008A450000}"/>
    <cellStyle name="40% - Accent2 5 2 3 3" xfId="18365" xr:uid="{00000000-0005-0000-0000-00008B450000}"/>
    <cellStyle name="40% - Accent2 5 2 3 3 2" xfId="13859" xr:uid="{00000000-0005-0000-0000-00008C450000}"/>
    <cellStyle name="40% - Accent2 5 2 3 3 2 2" xfId="17181" xr:uid="{00000000-0005-0000-0000-00008D450000}"/>
    <cellStyle name="40% - Accent2 5 2 3 3 3" xfId="13854" xr:uid="{00000000-0005-0000-0000-00008E450000}"/>
    <cellStyle name="40% - Accent2 5 2 3 4" xfId="18363" xr:uid="{00000000-0005-0000-0000-00008F450000}"/>
    <cellStyle name="40% - Accent2 5 2 3 4 2" xfId="13852" xr:uid="{00000000-0005-0000-0000-000090450000}"/>
    <cellStyle name="40% - Accent2 5 2 3 5" xfId="18355" xr:uid="{00000000-0005-0000-0000-000091450000}"/>
    <cellStyle name="40% - Accent2 5 2 4" xfId="6905" xr:uid="{00000000-0005-0000-0000-000092450000}"/>
    <cellStyle name="40% - Accent2 5 2 4 2" xfId="23651" xr:uid="{00000000-0005-0000-0000-000093450000}"/>
    <cellStyle name="40% - Accent2 5 2 4 2 2" xfId="13850" xr:uid="{00000000-0005-0000-0000-000094450000}"/>
    <cellStyle name="40% - Accent2 5 2 4 2 2 2" xfId="30238" xr:uid="{00000000-0005-0000-0000-000095450000}"/>
    <cellStyle name="40% - Accent2 5 2 4 2 3" xfId="13846" xr:uid="{00000000-0005-0000-0000-000096450000}"/>
    <cellStyle name="40% - Accent2 5 2 4 3" xfId="30229" xr:uid="{00000000-0005-0000-0000-000097450000}"/>
    <cellStyle name="40% - Accent2 5 2 4 3 2" xfId="13843" xr:uid="{00000000-0005-0000-0000-000098450000}"/>
    <cellStyle name="40% - Accent2 5 2 4 4" xfId="28625" xr:uid="{00000000-0005-0000-0000-000099450000}"/>
    <cellStyle name="40% - Accent2 5 2 5" xfId="32567" xr:uid="{00000000-0005-0000-0000-00009A450000}"/>
    <cellStyle name="40% - Accent2 5 2 5 2" xfId="30087" xr:uid="{00000000-0005-0000-0000-00009B450000}"/>
    <cellStyle name="40% - Accent2 5 2 5 2 2" xfId="13840" xr:uid="{00000000-0005-0000-0000-00009C450000}"/>
    <cellStyle name="40% - Accent2 5 2 5 3" xfId="30081" xr:uid="{00000000-0005-0000-0000-00009D450000}"/>
    <cellStyle name="40% - Accent2 5 2 6" xfId="32562" xr:uid="{00000000-0005-0000-0000-00009E450000}"/>
    <cellStyle name="40% - Accent2 5 2 6 2" xfId="29983" xr:uid="{00000000-0005-0000-0000-00009F450000}"/>
    <cellStyle name="40% - Accent2 5 2 7" xfId="25123" xr:uid="{00000000-0005-0000-0000-0000A0450000}"/>
    <cellStyle name="40% - Accent2 5 2 8" xfId="34800" xr:uid="{00000000-0005-0000-0000-0000A1450000}"/>
    <cellStyle name="40% - Accent2 5 3" xfId="30732" xr:uid="{00000000-0005-0000-0000-0000A2450000}"/>
    <cellStyle name="40% - Accent2 5 3 2" xfId="32510" xr:uid="{00000000-0005-0000-0000-0000A3450000}"/>
    <cellStyle name="40% - Accent2 5 3 2 2" xfId="30084" xr:uid="{00000000-0005-0000-0000-0000A4450000}"/>
    <cellStyle name="40% - Accent2 5 3 2 2 2" xfId="13836" xr:uid="{00000000-0005-0000-0000-0000A5450000}"/>
    <cellStyle name="40% - Accent2 5 3 2 2 2 2" xfId="20419" xr:uid="{00000000-0005-0000-0000-0000A6450000}"/>
    <cellStyle name="40% - Accent2 5 3 2 2 2 2 2" xfId="13835" xr:uid="{00000000-0005-0000-0000-0000A7450000}"/>
    <cellStyle name="40% - Accent2 5 3 2 2 2 3" xfId="16573" xr:uid="{00000000-0005-0000-0000-0000A8450000}"/>
    <cellStyle name="40% - Accent2 5 3 2 2 3" xfId="13833" xr:uid="{00000000-0005-0000-0000-0000A9450000}"/>
    <cellStyle name="40% - Accent2 5 3 2 2 3 2" xfId="16569" xr:uid="{00000000-0005-0000-0000-0000AA450000}"/>
    <cellStyle name="40% - Accent2 5 3 2 2 4" xfId="13832" xr:uid="{00000000-0005-0000-0000-0000AB450000}"/>
    <cellStyle name="40% - Accent2 5 3 2 3" xfId="13830" xr:uid="{00000000-0005-0000-0000-0000AC450000}"/>
    <cellStyle name="40% - Accent2 5 3 2 3 2" xfId="13829" xr:uid="{00000000-0005-0000-0000-0000AD450000}"/>
    <cellStyle name="40% - Accent2 5 3 2 3 2 2" xfId="16551" xr:uid="{00000000-0005-0000-0000-0000AE450000}"/>
    <cellStyle name="40% - Accent2 5 3 2 3 3" xfId="13827" xr:uid="{00000000-0005-0000-0000-0000AF450000}"/>
    <cellStyle name="40% - Accent2 5 3 2 4" xfId="13826" xr:uid="{00000000-0005-0000-0000-0000B0450000}"/>
    <cellStyle name="40% - Accent2 5 3 2 4 2" xfId="13825" xr:uid="{00000000-0005-0000-0000-0000B1450000}"/>
    <cellStyle name="40% - Accent2 5 3 2 5" xfId="32192" xr:uid="{00000000-0005-0000-0000-0000B2450000}"/>
    <cellStyle name="40% - Accent2 5 3 3" xfId="34255" xr:uid="{00000000-0005-0000-0000-0000B3450000}"/>
    <cellStyle name="40% - Accent2 5 3 3 2" xfId="18324" xr:uid="{00000000-0005-0000-0000-0000B4450000}"/>
    <cellStyle name="40% - Accent2 5 3 3 2 2" xfId="13824" xr:uid="{00000000-0005-0000-0000-0000B5450000}"/>
    <cellStyle name="40% - Accent2 5 3 3 2 2 2" xfId="16391" xr:uid="{00000000-0005-0000-0000-0000B6450000}"/>
    <cellStyle name="40% - Accent2 5 3 3 2 3" xfId="13822" xr:uid="{00000000-0005-0000-0000-0000B7450000}"/>
    <cellStyle name="40% - Accent2 5 3 3 3" xfId="18315" xr:uid="{00000000-0005-0000-0000-0000B8450000}"/>
    <cellStyle name="40% - Accent2 5 3 3 3 2" xfId="13820" xr:uid="{00000000-0005-0000-0000-0000B9450000}"/>
    <cellStyle name="40% - Accent2 5 3 3 4" xfId="18311" xr:uid="{00000000-0005-0000-0000-0000BA450000}"/>
    <cellStyle name="40% - Accent2 5 3 4" xfId="34078" xr:uid="{00000000-0005-0000-0000-0000BB450000}"/>
    <cellStyle name="40% - Accent2 5 3 4 2" xfId="30057" xr:uid="{00000000-0005-0000-0000-0000BC450000}"/>
    <cellStyle name="40% - Accent2 5 3 4 2 2" xfId="13818" xr:uid="{00000000-0005-0000-0000-0000BD450000}"/>
    <cellStyle name="40% - Accent2 5 3 4 3" xfId="29739" xr:uid="{00000000-0005-0000-0000-0000BE450000}"/>
    <cellStyle name="40% - Accent2 5 3 5" xfId="24833" xr:uid="{00000000-0005-0000-0000-0000BF450000}"/>
    <cellStyle name="40% - Accent2 5 3 5 2" xfId="29647" xr:uid="{00000000-0005-0000-0000-0000C0450000}"/>
    <cellStyle name="40% - Accent2 5 3 6" xfId="28335" xr:uid="{00000000-0005-0000-0000-0000C1450000}"/>
    <cellStyle name="40% - Accent2 5 3 7" xfId="35002" xr:uid="{00000000-0005-0000-0000-0000C2450000}"/>
    <cellStyle name="40% - Accent2 5 4" xfId="31124" xr:uid="{00000000-0005-0000-0000-0000C3450000}"/>
    <cellStyle name="40% - Accent2 5 4 2" xfId="32873" xr:uid="{00000000-0005-0000-0000-0000C4450000}"/>
    <cellStyle name="40% - Accent2 5 4 2 2" xfId="13815" xr:uid="{00000000-0005-0000-0000-0000C5450000}"/>
    <cellStyle name="40% - Accent2 5 4 2 2 2" xfId="13813" xr:uid="{00000000-0005-0000-0000-0000C6450000}"/>
    <cellStyle name="40% - Accent2 5 4 2 2 2 2" xfId="18350" xr:uid="{00000000-0005-0000-0000-0000C7450000}"/>
    <cellStyle name="40% - Accent2 5 4 2 2 3" xfId="13812" xr:uid="{00000000-0005-0000-0000-0000C8450000}"/>
    <cellStyle name="40% - Accent2 5 4 2 3" xfId="13811" xr:uid="{00000000-0005-0000-0000-0000C9450000}"/>
    <cellStyle name="40% - Accent2 5 4 2 3 2" xfId="13810" xr:uid="{00000000-0005-0000-0000-0000CA450000}"/>
    <cellStyle name="40% - Accent2 5 4 2 4" xfId="9813" xr:uid="{00000000-0005-0000-0000-0000CB450000}"/>
    <cellStyle name="40% - Accent2 5 4 3" xfId="34048" xr:uid="{00000000-0005-0000-0000-0000CC450000}"/>
    <cellStyle name="40% - Accent2 5 4 3 2" xfId="24369" xr:uid="{00000000-0005-0000-0000-0000CD450000}"/>
    <cellStyle name="40% - Accent2 5 4 3 2 2" xfId="13809" xr:uid="{00000000-0005-0000-0000-0000CE450000}"/>
    <cellStyle name="40% - Accent2 5 4 3 3" xfId="18300" xr:uid="{00000000-0005-0000-0000-0000CF450000}"/>
    <cellStyle name="40% - Accent2 5 4 4" xfId="32460" xr:uid="{00000000-0005-0000-0000-0000D0450000}"/>
    <cellStyle name="40% - Accent2 5 4 4 2" xfId="29471" xr:uid="{00000000-0005-0000-0000-0000D1450000}"/>
    <cellStyle name="40% - Accent2 5 4 5" xfId="25196" xr:uid="{00000000-0005-0000-0000-0000D2450000}"/>
    <cellStyle name="40% - Accent2 5 4 6" xfId="35208" xr:uid="{00000000-0005-0000-0000-0000D3450000}"/>
    <cellStyle name="40% - Accent2 5 5" xfId="22294" xr:uid="{00000000-0005-0000-0000-0000D4450000}"/>
    <cellStyle name="40% - Accent2 5 5 2" xfId="13807" xr:uid="{00000000-0005-0000-0000-0000D5450000}"/>
    <cellStyle name="40% - Accent2 5 5 2 2" xfId="13805" xr:uid="{00000000-0005-0000-0000-0000D6450000}"/>
    <cellStyle name="40% - Accent2 5 5 2 2 2" xfId="23665" xr:uid="{00000000-0005-0000-0000-0000D7450000}"/>
    <cellStyle name="40% - Accent2 5 5 2 3" xfId="13803" xr:uid="{00000000-0005-0000-0000-0000D8450000}"/>
    <cellStyle name="40% - Accent2 5 5 3" xfId="32441" xr:uid="{00000000-0005-0000-0000-0000D9450000}"/>
    <cellStyle name="40% - Accent2 5 5 3 2" xfId="18294" xr:uid="{00000000-0005-0000-0000-0000DA450000}"/>
    <cellStyle name="40% - Accent2 5 5 4" xfId="31955" xr:uid="{00000000-0005-0000-0000-0000DB450000}"/>
    <cellStyle name="40% - Accent2 5 5 5" xfId="35437" xr:uid="{00000000-0005-0000-0000-0000DC450000}"/>
    <cellStyle name="40% - Accent2 5 6" xfId="20521" xr:uid="{00000000-0005-0000-0000-0000DD450000}"/>
    <cellStyle name="40% - Accent2 5 6 2" xfId="11222" xr:uid="{00000000-0005-0000-0000-0000DE450000}"/>
    <cellStyle name="40% - Accent2 5 6 2 2" xfId="13802" xr:uid="{00000000-0005-0000-0000-0000DF450000}"/>
    <cellStyle name="40% - Accent2 5 6 3" xfId="11214" xr:uid="{00000000-0005-0000-0000-0000E0450000}"/>
    <cellStyle name="40% - Accent2 5 6 4" xfId="36309" xr:uid="{00000000-0005-0000-0000-0000E1450000}"/>
    <cellStyle name="40% - Accent2 5 7" xfId="19005" xr:uid="{00000000-0005-0000-0000-0000E2450000}"/>
    <cellStyle name="40% - Accent2 5 7 2" xfId="31687" xr:uid="{00000000-0005-0000-0000-0000E3450000}"/>
    <cellStyle name="40% - Accent2 5 7 3" xfId="36595" xr:uid="{00000000-0005-0000-0000-0000E4450000}"/>
    <cellStyle name="40% - Accent2 5 8" xfId="26290" xr:uid="{00000000-0005-0000-0000-0000E5450000}"/>
    <cellStyle name="40% - Accent2 5 8 2" xfId="37480" xr:uid="{00000000-0005-0000-0000-0000E6450000}"/>
    <cellStyle name="40% - Accent2 5 9" xfId="34579" xr:uid="{00000000-0005-0000-0000-0000E7450000}"/>
    <cellStyle name="40% - Accent2 6" xfId="283" xr:uid="{00000000-0005-0000-0000-0000E8450000}"/>
    <cellStyle name="40% - Accent2 6 2" xfId="17304" xr:uid="{00000000-0005-0000-0000-0000E9450000}"/>
    <cellStyle name="40% - Accent2 6 2 2" xfId="13800" xr:uid="{00000000-0005-0000-0000-0000EA450000}"/>
    <cellStyle name="40% - Accent2 6 2 2 2" xfId="28936" xr:uid="{00000000-0005-0000-0000-0000EB450000}"/>
    <cellStyle name="40% - Accent2 6 2 2 2 2" xfId="13799" xr:uid="{00000000-0005-0000-0000-0000EC450000}"/>
    <cellStyle name="40% - Accent2 6 2 2 2 2 2" xfId="15287" xr:uid="{00000000-0005-0000-0000-0000ED450000}"/>
    <cellStyle name="40% - Accent2 6 2 2 2 2 2 2" xfId="22009" xr:uid="{00000000-0005-0000-0000-0000EE450000}"/>
    <cellStyle name="40% - Accent2 6 2 2 2 2 3" xfId="33835" xr:uid="{00000000-0005-0000-0000-0000EF450000}"/>
    <cellStyle name="40% - Accent2 6 2 2 2 3" xfId="13796" xr:uid="{00000000-0005-0000-0000-0000F0450000}"/>
    <cellStyle name="40% - Accent2 6 2 2 2 3 2" xfId="15277" xr:uid="{00000000-0005-0000-0000-0000F1450000}"/>
    <cellStyle name="40% - Accent2 6 2 2 2 4" xfId="13794" xr:uid="{00000000-0005-0000-0000-0000F2450000}"/>
    <cellStyle name="40% - Accent2 6 2 2 3" xfId="13793" xr:uid="{00000000-0005-0000-0000-0000F3450000}"/>
    <cellStyle name="40% - Accent2 6 2 2 3 2" xfId="13792" xr:uid="{00000000-0005-0000-0000-0000F4450000}"/>
    <cellStyle name="40% - Accent2 6 2 2 3 2 2" xfId="15258" xr:uid="{00000000-0005-0000-0000-0000F5450000}"/>
    <cellStyle name="40% - Accent2 6 2 2 3 3" xfId="13788" xr:uid="{00000000-0005-0000-0000-0000F6450000}"/>
    <cellStyle name="40% - Accent2 6 2 2 4" xfId="13787" xr:uid="{00000000-0005-0000-0000-0000F7450000}"/>
    <cellStyle name="40% - Accent2 6 2 2 4 2" xfId="13786" xr:uid="{00000000-0005-0000-0000-0000F8450000}"/>
    <cellStyle name="40% - Accent2 6 2 2 5" xfId="13785" xr:uid="{00000000-0005-0000-0000-0000F9450000}"/>
    <cellStyle name="40% - Accent2 6 2 3" xfId="5674" xr:uid="{00000000-0005-0000-0000-0000FA450000}"/>
    <cellStyle name="40% - Accent2 6 2 3 2" xfId="5671" xr:uid="{00000000-0005-0000-0000-0000FB450000}"/>
    <cellStyle name="40% - Accent2 6 2 3 2 2" xfId="13784" xr:uid="{00000000-0005-0000-0000-0000FC450000}"/>
    <cellStyle name="40% - Accent2 6 2 3 2 2 2" xfId="14985" xr:uid="{00000000-0005-0000-0000-0000FD450000}"/>
    <cellStyle name="40% - Accent2 6 2 3 2 3" xfId="13779" xr:uid="{00000000-0005-0000-0000-0000FE450000}"/>
    <cellStyle name="40% - Accent2 6 2 3 3" xfId="18197" xr:uid="{00000000-0005-0000-0000-0000FF450000}"/>
    <cellStyle name="40% - Accent2 6 2 3 3 2" xfId="13777" xr:uid="{00000000-0005-0000-0000-000000460000}"/>
    <cellStyle name="40% - Accent2 6 2 3 4" xfId="18190" xr:uid="{00000000-0005-0000-0000-000001460000}"/>
    <cellStyle name="40% - Accent2 6 2 4" xfId="5669" xr:uid="{00000000-0005-0000-0000-000002460000}"/>
    <cellStyle name="40% - Accent2 6 2 4 2" xfId="25250" xr:uid="{00000000-0005-0000-0000-000003460000}"/>
    <cellStyle name="40% - Accent2 6 2 4 2 2" xfId="28714" xr:uid="{00000000-0005-0000-0000-000004460000}"/>
    <cellStyle name="40% - Accent2 6 2 4 3" xfId="28491" xr:uid="{00000000-0005-0000-0000-000005460000}"/>
    <cellStyle name="40% - Accent2 6 2 5" xfId="30325" xr:uid="{00000000-0005-0000-0000-000006460000}"/>
    <cellStyle name="40% - Accent2 6 2 5 2" xfId="28482" xr:uid="{00000000-0005-0000-0000-000007460000}"/>
    <cellStyle name="40% - Accent2 6 2 6" xfId="29513" xr:uid="{00000000-0005-0000-0000-000008460000}"/>
    <cellStyle name="40% - Accent2 6 2 7" xfId="34819" xr:uid="{00000000-0005-0000-0000-000009460000}"/>
    <cellStyle name="40% - Accent2 6 3" xfId="30719" xr:uid="{00000000-0005-0000-0000-00000A460000}"/>
    <cellStyle name="40% - Accent2 6 3 2" xfId="13775" xr:uid="{00000000-0005-0000-0000-00000B460000}"/>
    <cellStyle name="40% - Accent2 6 3 2 2" xfId="13773" xr:uid="{00000000-0005-0000-0000-00000C460000}"/>
    <cellStyle name="40% - Accent2 6 3 2 2 2" xfId="12825" xr:uid="{00000000-0005-0000-0000-00000D460000}"/>
    <cellStyle name="40% - Accent2 6 3 2 2 2 2" xfId="12705" xr:uid="{00000000-0005-0000-0000-00000E460000}"/>
    <cellStyle name="40% - Accent2 6 3 2 2 3" xfId="12431" xr:uid="{00000000-0005-0000-0000-00000F460000}"/>
    <cellStyle name="40% - Accent2 6 3 2 3" xfId="13769" xr:uid="{00000000-0005-0000-0000-000010460000}"/>
    <cellStyle name="40% - Accent2 6 3 2 3 2" xfId="5935" xr:uid="{00000000-0005-0000-0000-000011460000}"/>
    <cellStyle name="40% - Accent2 6 3 2 4" xfId="13767" xr:uid="{00000000-0005-0000-0000-000012460000}"/>
    <cellStyle name="40% - Accent2 6 3 3" xfId="5666" xr:uid="{00000000-0005-0000-0000-000013460000}"/>
    <cellStyle name="40% - Accent2 6 3 3 2" xfId="18170" xr:uid="{00000000-0005-0000-0000-000014460000}"/>
    <cellStyle name="40% - Accent2 6 3 3 2 2" xfId="13765" xr:uid="{00000000-0005-0000-0000-000015460000}"/>
    <cellStyle name="40% - Accent2 6 3 3 3" xfId="15197" xr:uid="{00000000-0005-0000-0000-000016460000}"/>
    <cellStyle name="40% - Accent2 6 3 4" xfId="24988" xr:uid="{00000000-0005-0000-0000-000017460000}"/>
    <cellStyle name="40% - Accent2 6 3 4 2" xfId="7892" xr:uid="{00000000-0005-0000-0000-000018460000}"/>
    <cellStyle name="40% - Accent2 6 3 5" xfId="24975" xr:uid="{00000000-0005-0000-0000-000019460000}"/>
    <cellStyle name="40% - Accent2 6 3 6" xfId="35021" xr:uid="{00000000-0005-0000-0000-00001A460000}"/>
    <cellStyle name="40% - Accent2 6 4" xfId="13762" xr:uid="{00000000-0005-0000-0000-00001B460000}"/>
    <cellStyle name="40% - Accent2 6 4 2" xfId="13761" xr:uid="{00000000-0005-0000-0000-00001C460000}"/>
    <cellStyle name="40% - Accent2 6 4 2 2" xfId="13759" xr:uid="{00000000-0005-0000-0000-00001D460000}"/>
    <cellStyle name="40% - Accent2 6 4 2 2 2" xfId="13757" xr:uid="{00000000-0005-0000-0000-00001E460000}"/>
    <cellStyle name="40% - Accent2 6 4 2 3" xfId="13756" xr:uid="{00000000-0005-0000-0000-00001F460000}"/>
    <cellStyle name="40% - Accent2 6 4 3" xfId="24945" xr:uid="{00000000-0005-0000-0000-000020460000}"/>
    <cellStyle name="40% - Accent2 6 4 3 2" xfId="21904" xr:uid="{00000000-0005-0000-0000-000021460000}"/>
    <cellStyle name="40% - Accent2 6 4 4" xfId="24937" xr:uid="{00000000-0005-0000-0000-000022460000}"/>
    <cellStyle name="40% - Accent2 6 4 5" xfId="35227" xr:uid="{00000000-0005-0000-0000-000023460000}"/>
    <cellStyle name="40% - Accent2 6 5" xfId="20512" xr:uid="{00000000-0005-0000-0000-000024460000}"/>
    <cellStyle name="40% - Accent2 6 5 2" xfId="13755" xr:uid="{00000000-0005-0000-0000-000025460000}"/>
    <cellStyle name="40% - Accent2 6 5 2 2" xfId="13752" xr:uid="{00000000-0005-0000-0000-000026460000}"/>
    <cellStyle name="40% - Accent2 6 5 3" xfId="29046" xr:uid="{00000000-0005-0000-0000-000027460000}"/>
    <cellStyle name="40% - Accent2 6 5 4" xfId="35456" xr:uid="{00000000-0005-0000-0000-000028460000}"/>
    <cellStyle name="40% - Accent2 6 6" xfId="19001" xr:uid="{00000000-0005-0000-0000-000029460000}"/>
    <cellStyle name="40% - Accent2 6 6 2" xfId="13751" xr:uid="{00000000-0005-0000-0000-00002A460000}"/>
    <cellStyle name="40% - Accent2 6 6 3" xfId="36328" xr:uid="{00000000-0005-0000-0000-00002B460000}"/>
    <cellStyle name="40% - Accent2 6 7" xfId="13749" xr:uid="{00000000-0005-0000-0000-00002C460000}"/>
    <cellStyle name="40% - Accent2 6 7 2" xfId="36614" xr:uid="{00000000-0005-0000-0000-00002D460000}"/>
    <cellStyle name="40% - Accent2 6 8" xfId="34593" xr:uid="{00000000-0005-0000-0000-00002E460000}"/>
    <cellStyle name="40% - Accent2 6 9" xfId="13801" xr:uid="{00000000-0005-0000-0000-00002F460000}"/>
    <cellStyle name="40% - Accent2 7" xfId="303" xr:uid="{00000000-0005-0000-0000-000030460000}"/>
    <cellStyle name="40% - Accent2 7 2" xfId="19950" xr:uid="{00000000-0005-0000-0000-000031460000}"/>
    <cellStyle name="40% - Accent2 7 2 2" xfId="13746" xr:uid="{00000000-0005-0000-0000-000032460000}"/>
    <cellStyle name="40% - Accent2 7 2 2 2" xfId="13745" xr:uid="{00000000-0005-0000-0000-000033460000}"/>
    <cellStyle name="40% - Accent2 7 2 2 2 2" xfId="13742" xr:uid="{00000000-0005-0000-0000-000034460000}"/>
    <cellStyle name="40% - Accent2 7 2 2 2 2 2" xfId="13741" xr:uid="{00000000-0005-0000-0000-000035460000}"/>
    <cellStyle name="40% - Accent2 7 2 2 2 3" xfId="13739" xr:uid="{00000000-0005-0000-0000-000036460000}"/>
    <cellStyle name="40% - Accent2 7 2 2 3" xfId="13738" xr:uid="{00000000-0005-0000-0000-000037460000}"/>
    <cellStyle name="40% - Accent2 7 2 2 3 2" xfId="13735" xr:uid="{00000000-0005-0000-0000-000038460000}"/>
    <cellStyle name="40% - Accent2 7 2 2 4" xfId="13733" xr:uid="{00000000-0005-0000-0000-000039460000}"/>
    <cellStyle name="40% - Accent2 7 2 3" xfId="16752" xr:uid="{00000000-0005-0000-0000-00003A460000}"/>
    <cellStyle name="40% - Accent2 7 2 3 2" xfId="15511" xr:uid="{00000000-0005-0000-0000-00003B460000}"/>
    <cellStyle name="40% - Accent2 7 2 3 2 2" xfId="13732" xr:uid="{00000000-0005-0000-0000-00003C460000}"/>
    <cellStyle name="40% - Accent2 7 2 3 3" xfId="28247" xr:uid="{00000000-0005-0000-0000-00003D460000}"/>
    <cellStyle name="40% - Accent2 7 2 4" xfId="30192" xr:uid="{00000000-0005-0000-0000-00003E460000}"/>
    <cellStyle name="40% - Accent2 7 2 4 2" xfId="21423" xr:uid="{00000000-0005-0000-0000-00003F460000}"/>
    <cellStyle name="40% - Accent2 7 2 5" xfId="26411" xr:uid="{00000000-0005-0000-0000-000040460000}"/>
    <cellStyle name="40% - Accent2 7 2 6" xfId="34838" xr:uid="{00000000-0005-0000-0000-000041460000}"/>
    <cellStyle name="40% - Accent2 7 3" xfId="13730" xr:uid="{00000000-0005-0000-0000-000042460000}"/>
    <cellStyle name="40% - Accent2 7 3 2" xfId="13728" xr:uid="{00000000-0005-0000-0000-000043460000}"/>
    <cellStyle name="40% - Accent2 7 3 2 2" xfId="13726" xr:uid="{00000000-0005-0000-0000-000044460000}"/>
    <cellStyle name="40% - Accent2 7 3 2 2 2" xfId="13724" xr:uid="{00000000-0005-0000-0000-000045460000}"/>
    <cellStyle name="40% - Accent2 7 3 2 3" xfId="13723" xr:uid="{00000000-0005-0000-0000-000046460000}"/>
    <cellStyle name="40% - Accent2 7 3 3" xfId="24870" xr:uid="{00000000-0005-0000-0000-000047460000}"/>
    <cellStyle name="40% - Accent2 7 3 3 2" xfId="22359" xr:uid="{00000000-0005-0000-0000-000048460000}"/>
    <cellStyle name="40% - Accent2 7 3 4" xfId="24862" xr:uid="{00000000-0005-0000-0000-000049460000}"/>
    <cellStyle name="40% - Accent2 7 3 5" xfId="35040" xr:uid="{00000000-0005-0000-0000-00004A460000}"/>
    <cellStyle name="40% - Accent2 7 4" xfId="13721" xr:uid="{00000000-0005-0000-0000-00004B460000}"/>
    <cellStyle name="40% - Accent2 7 4 2" xfId="13719" xr:uid="{00000000-0005-0000-0000-00004C460000}"/>
    <cellStyle name="40% - Accent2 7 4 2 2" xfId="13717" xr:uid="{00000000-0005-0000-0000-00004D460000}"/>
    <cellStyle name="40% - Accent2 7 4 3" xfId="26334" xr:uid="{00000000-0005-0000-0000-00004E460000}"/>
    <cellStyle name="40% - Accent2 7 4 4" xfId="35247" xr:uid="{00000000-0005-0000-0000-00004F460000}"/>
    <cellStyle name="40% - Accent2 7 5" xfId="27328" xr:uid="{00000000-0005-0000-0000-000050460000}"/>
    <cellStyle name="40% - Accent2 7 5 2" xfId="13716" xr:uid="{00000000-0005-0000-0000-000051460000}"/>
    <cellStyle name="40% - Accent2 7 5 3" xfId="35476" xr:uid="{00000000-0005-0000-0000-000052460000}"/>
    <cellStyle name="40% - Accent2 7 6" xfId="13714" xr:uid="{00000000-0005-0000-0000-000053460000}"/>
    <cellStyle name="40% - Accent2 7 6 2" xfId="36348" xr:uid="{00000000-0005-0000-0000-000054460000}"/>
    <cellStyle name="40% - Accent2 7 7" xfId="34607" xr:uid="{00000000-0005-0000-0000-000055460000}"/>
    <cellStyle name="40% - Accent2 7 8" xfId="13747" xr:uid="{00000000-0005-0000-0000-000056460000}"/>
    <cellStyle name="40% - Accent2 7 8 2" xfId="37506" xr:uid="{00000000-0005-0000-0000-000057460000}"/>
    <cellStyle name="40% - Accent2 8" xfId="323" xr:uid="{00000000-0005-0000-0000-000058460000}"/>
    <cellStyle name="40% - Accent2 8 2" xfId="13711" xr:uid="{00000000-0005-0000-0000-000059460000}"/>
    <cellStyle name="40% - Accent2 8 2 2" xfId="33026" xr:uid="{00000000-0005-0000-0000-00005A460000}"/>
    <cellStyle name="40% - Accent2 8 2 2 2" xfId="13710" xr:uid="{00000000-0005-0000-0000-00005B460000}"/>
    <cellStyle name="40% - Accent2 8 2 2 2 2" xfId="13706" xr:uid="{00000000-0005-0000-0000-00005C460000}"/>
    <cellStyle name="40% - Accent2 8 2 2 3" xfId="13705" xr:uid="{00000000-0005-0000-0000-00005D460000}"/>
    <cellStyle name="40% - Accent2 8 2 3" xfId="31971" xr:uid="{00000000-0005-0000-0000-00005E460000}"/>
    <cellStyle name="40% - Accent2 8 2 3 2" xfId="22189" xr:uid="{00000000-0005-0000-0000-00005F460000}"/>
    <cellStyle name="40% - Accent2 8 2 4" xfId="30183" xr:uid="{00000000-0005-0000-0000-000060460000}"/>
    <cellStyle name="40% - Accent2 8 2 5" xfId="34857" xr:uid="{00000000-0005-0000-0000-000061460000}"/>
    <cellStyle name="40% - Accent2 8 3" xfId="13704" xr:uid="{00000000-0005-0000-0000-000062460000}"/>
    <cellStyle name="40% - Accent2 8 3 2" xfId="13701" xr:uid="{00000000-0005-0000-0000-000063460000}"/>
    <cellStyle name="40% - Accent2 8 3 2 2" xfId="17912" xr:uid="{00000000-0005-0000-0000-000064460000}"/>
    <cellStyle name="40% - Accent2 8 3 3" xfId="24803" xr:uid="{00000000-0005-0000-0000-000065460000}"/>
    <cellStyle name="40% - Accent2 8 3 4" xfId="35059" xr:uid="{00000000-0005-0000-0000-000066460000}"/>
    <cellStyle name="40% - Accent2 8 4" xfId="25471" xr:uid="{00000000-0005-0000-0000-000067460000}"/>
    <cellStyle name="40% - Accent2 8 4 2" xfId="13696" xr:uid="{00000000-0005-0000-0000-000068460000}"/>
    <cellStyle name="40% - Accent2 8 4 3" xfId="35266" xr:uid="{00000000-0005-0000-0000-000069460000}"/>
    <cellStyle name="40% - Accent2 8 5" xfId="13694" xr:uid="{00000000-0005-0000-0000-00006A460000}"/>
    <cellStyle name="40% - Accent2 8 5 2" xfId="35495" xr:uid="{00000000-0005-0000-0000-00006B460000}"/>
    <cellStyle name="40% - Accent2 8 6" xfId="34621" xr:uid="{00000000-0005-0000-0000-00006C460000}"/>
    <cellStyle name="40% - Accent2 8 7" xfId="13713" xr:uid="{00000000-0005-0000-0000-00006D460000}"/>
    <cellStyle name="40% - Accent2 8 7 2" xfId="36640" xr:uid="{00000000-0005-0000-0000-00006E460000}"/>
    <cellStyle name="40% - Accent2 8 8" xfId="37525" xr:uid="{00000000-0005-0000-0000-00006F460000}"/>
    <cellStyle name="40% - Accent2 9" xfId="343" xr:uid="{00000000-0005-0000-0000-000070460000}"/>
    <cellStyle name="40% - Accent2 9 2" xfId="13693" xr:uid="{00000000-0005-0000-0000-000071460000}"/>
    <cellStyle name="40% - Accent2 9 2 2" xfId="13692" xr:uid="{00000000-0005-0000-0000-000072460000}"/>
    <cellStyle name="40% - Accent2 9 2 2 2" xfId="13690" xr:uid="{00000000-0005-0000-0000-000073460000}"/>
    <cellStyle name="40% - Accent2 9 2 3" xfId="25262" xr:uid="{00000000-0005-0000-0000-000074460000}"/>
    <cellStyle name="40% - Accent2 9 2 4" xfId="34877" xr:uid="{00000000-0005-0000-0000-000075460000}"/>
    <cellStyle name="40% - Accent2 9 3" xfId="13689" xr:uid="{00000000-0005-0000-0000-000076460000}"/>
    <cellStyle name="40% - Accent2 9 3 2" xfId="13687" xr:uid="{00000000-0005-0000-0000-000077460000}"/>
    <cellStyle name="40% - Accent2 9 3 3" xfId="35078" xr:uid="{00000000-0005-0000-0000-000078460000}"/>
    <cellStyle name="40% - Accent2 9 4" xfId="13685" xr:uid="{00000000-0005-0000-0000-000079460000}"/>
    <cellStyle name="40% - Accent2 9 4 2" xfId="35286" xr:uid="{00000000-0005-0000-0000-00007A460000}"/>
    <cellStyle name="40% - Accent2 9 5" xfId="34635" xr:uid="{00000000-0005-0000-0000-00007B460000}"/>
    <cellStyle name="40% - Accent2 9 6" xfId="17920" xr:uid="{00000000-0005-0000-0000-00007C460000}"/>
    <cellStyle name="40% - Accent2 9 6 2" xfId="36374" xr:uid="{00000000-0005-0000-0000-00007D460000}"/>
    <cellStyle name="40% - Accent2 9 7" xfId="36660" xr:uid="{00000000-0005-0000-0000-00007E460000}"/>
    <cellStyle name="40% - Accent2 9 8" xfId="37545" xr:uid="{00000000-0005-0000-0000-00007F460000}"/>
    <cellStyle name="40% - Accent3" xfId="31" builtinId="39" customBuiltin="1"/>
    <cellStyle name="40% - Accent3 10" xfId="184" xr:uid="{00000000-0005-0000-0000-000081460000}"/>
    <cellStyle name="40% - Accent3 10 2" xfId="13684" xr:uid="{00000000-0005-0000-0000-000082460000}"/>
    <cellStyle name="40% - Accent3 10 2 2" xfId="13683" xr:uid="{00000000-0005-0000-0000-000083460000}"/>
    <cellStyle name="40% - Accent3 10 2 3" xfId="34898" xr:uid="{00000000-0005-0000-0000-000084460000}"/>
    <cellStyle name="40% - Accent3 10 3" xfId="13679" xr:uid="{00000000-0005-0000-0000-000085460000}"/>
    <cellStyle name="40% - Accent3 10 3 2" xfId="35100" xr:uid="{00000000-0005-0000-0000-000086460000}"/>
    <cellStyle name="40% - Accent3 10 4" xfId="34524" xr:uid="{00000000-0005-0000-0000-000087460000}"/>
    <cellStyle name="40% - Accent3 10 5" xfId="6276" xr:uid="{00000000-0005-0000-0000-000088460000}"/>
    <cellStyle name="40% - Accent3 10 5 2" xfId="35523" xr:uid="{00000000-0005-0000-0000-000089460000}"/>
    <cellStyle name="40% - Accent3 10 6" xfId="36396" xr:uid="{00000000-0005-0000-0000-00008A460000}"/>
    <cellStyle name="40% - Accent3 10 7" xfId="36682" xr:uid="{00000000-0005-0000-0000-00008B460000}"/>
    <cellStyle name="40% - Accent3 10 8" xfId="37567" xr:uid="{00000000-0005-0000-0000-00008C460000}"/>
    <cellStyle name="40% - Accent3 11" xfId="13677" xr:uid="{00000000-0005-0000-0000-00008D460000}"/>
    <cellStyle name="40% - Accent3 11 2" xfId="13675" xr:uid="{00000000-0005-0000-0000-00008E460000}"/>
    <cellStyle name="40% - Accent3 11 2 2" xfId="35119" xr:uid="{00000000-0005-0000-0000-00008F460000}"/>
    <cellStyle name="40% - Accent3 11 3" xfId="34694" xr:uid="{00000000-0005-0000-0000-000090460000}"/>
    <cellStyle name="40% - Accent3 11 4" xfId="35543" xr:uid="{00000000-0005-0000-0000-000091460000}"/>
    <cellStyle name="40% - Accent3 11 5" xfId="36416" xr:uid="{00000000-0005-0000-0000-000092460000}"/>
    <cellStyle name="40% - Accent3 11 6" xfId="36702" xr:uid="{00000000-0005-0000-0000-000093460000}"/>
    <cellStyle name="40% - Accent3 11 7" xfId="37587" xr:uid="{00000000-0005-0000-0000-000094460000}"/>
    <cellStyle name="40% - Accent3 12" xfId="13556" xr:uid="{00000000-0005-0000-0000-000095460000}"/>
    <cellStyle name="40% - Accent3 12 2" xfId="34709" xr:uid="{00000000-0005-0000-0000-000096460000}"/>
    <cellStyle name="40% - Accent3 12 3" xfId="35322" xr:uid="{00000000-0005-0000-0000-000097460000}"/>
    <cellStyle name="40% - Accent3 12 4" xfId="35562" xr:uid="{00000000-0005-0000-0000-000098460000}"/>
    <cellStyle name="40% - Accent3 12 5" xfId="36435" xr:uid="{00000000-0005-0000-0000-000099460000}"/>
    <cellStyle name="40% - Accent3 12 6" xfId="36721" xr:uid="{00000000-0005-0000-0000-00009A460000}"/>
    <cellStyle name="40% - Accent3 12 7" xfId="37606" xr:uid="{00000000-0005-0000-0000-00009B460000}"/>
    <cellStyle name="40% - Accent3 13" xfId="30402" xr:uid="{00000000-0005-0000-0000-00009C460000}"/>
    <cellStyle name="40% - Accent3 13 2" xfId="34737" xr:uid="{00000000-0005-0000-0000-00009D460000}"/>
    <cellStyle name="40% - Accent3 13 3" xfId="35581" xr:uid="{00000000-0005-0000-0000-00009E460000}"/>
    <cellStyle name="40% - Accent3 13 4" xfId="36456" xr:uid="{00000000-0005-0000-0000-00009F460000}"/>
    <cellStyle name="40% - Accent3 13 5" xfId="36742" xr:uid="{00000000-0005-0000-0000-0000A0460000}"/>
    <cellStyle name="40% - Accent3 13 6" xfId="37627" xr:uid="{00000000-0005-0000-0000-0000A1460000}"/>
    <cellStyle name="40% - Accent3 14" xfId="14811" xr:uid="{00000000-0005-0000-0000-0000A2460000}"/>
    <cellStyle name="40% - Accent3 14 2" xfId="34927" xr:uid="{00000000-0005-0000-0000-0000A3460000}"/>
    <cellStyle name="40% - Accent3 14 3" xfId="36761" xr:uid="{00000000-0005-0000-0000-0000A4460000}"/>
    <cellStyle name="40% - Accent3 14 4" xfId="37646" xr:uid="{00000000-0005-0000-0000-0000A5460000}"/>
    <cellStyle name="40% - Accent3 15" xfId="34654" xr:uid="{00000000-0005-0000-0000-0000A6460000}"/>
    <cellStyle name="40% - Accent3 15 2" xfId="36481" xr:uid="{00000000-0005-0000-0000-0000A7460000}"/>
    <cellStyle name="40% - Accent3 15 3" xfId="36779" xr:uid="{00000000-0005-0000-0000-0000A8460000}"/>
    <cellStyle name="40% - Accent3 15 4" xfId="37667" xr:uid="{00000000-0005-0000-0000-0000A9460000}"/>
    <cellStyle name="40% - Accent3 16" xfId="35361" xr:uid="{00000000-0005-0000-0000-0000AA460000}"/>
    <cellStyle name="40% - Accent3 16 2" xfId="36499" xr:uid="{00000000-0005-0000-0000-0000AB460000}"/>
    <cellStyle name="40% - Accent3 16 3" xfId="36797" xr:uid="{00000000-0005-0000-0000-0000AC460000}"/>
    <cellStyle name="40% - Accent3 16 4" xfId="37686" xr:uid="{00000000-0005-0000-0000-0000AD460000}"/>
    <cellStyle name="40% - Accent3 17" xfId="35648" xr:uid="{00000000-0005-0000-0000-0000AE460000}"/>
    <cellStyle name="40% - Accent3 17 2" xfId="36816" xr:uid="{00000000-0005-0000-0000-0000AF460000}"/>
    <cellStyle name="40% - Accent3 17 3" xfId="37706" xr:uid="{00000000-0005-0000-0000-0000B0460000}"/>
    <cellStyle name="40% - Accent3 18" xfId="35666" xr:uid="{00000000-0005-0000-0000-0000B1460000}"/>
    <cellStyle name="40% - Accent3 18 2" xfId="36835" xr:uid="{00000000-0005-0000-0000-0000B2460000}"/>
    <cellStyle name="40% - Accent3 18 3" xfId="37725" xr:uid="{00000000-0005-0000-0000-0000B3460000}"/>
    <cellStyle name="40% - Accent3 19" xfId="35685" xr:uid="{00000000-0005-0000-0000-0000B4460000}"/>
    <cellStyle name="40% - Accent3 19 2" xfId="36854" xr:uid="{00000000-0005-0000-0000-0000B5460000}"/>
    <cellStyle name="40% - Accent3 19 3" xfId="37744" xr:uid="{00000000-0005-0000-0000-0000B6460000}"/>
    <cellStyle name="40% - Accent3 2" xfId="84" xr:uid="{00000000-0005-0000-0000-0000B7460000}"/>
    <cellStyle name="40% - Accent3 2 10" xfId="7628" xr:uid="{00000000-0005-0000-0000-0000B8460000}"/>
    <cellStyle name="40% - Accent3 2 10 2" xfId="13673" xr:uid="{00000000-0005-0000-0000-0000B9460000}"/>
    <cellStyle name="40% - Accent3 2 10 3" xfId="37425" xr:uid="{00000000-0005-0000-0000-0000BA460000}"/>
    <cellStyle name="40% - Accent3 2 11" xfId="13671" xr:uid="{00000000-0005-0000-0000-0000BB460000}"/>
    <cellStyle name="40% - Accent3 2 12" xfId="34442" xr:uid="{00000000-0005-0000-0000-0000BC460000}"/>
    <cellStyle name="40% - Accent3 2 13" xfId="13674" xr:uid="{00000000-0005-0000-0000-0000BD460000}"/>
    <cellStyle name="40% - Accent3 2 2" xfId="145" xr:uid="{00000000-0005-0000-0000-0000BE460000}"/>
    <cellStyle name="40% - Accent3 2 2 10" xfId="26340" xr:uid="{00000000-0005-0000-0000-0000BF460000}"/>
    <cellStyle name="40% - Accent3 2 2 11" xfId="34497" xr:uid="{00000000-0005-0000-0000-0000C0460000}"/>
    <cellStyle name="40% - Accent3 2 2 12" xfId="13669" xr:uid="{00000000-0005-0000-0000-0000C1460000}"/>
    <cellStyle name="40% - Accent3 2 2 2" xfId="9185" xr:uid="{00000000-0005-0000-0000-0000C2460000}"/>
    <cellStyle name="40% - Accent3 2 2 2 2" xfId="9182" xr:uid="{00000000-0005-0000-0000-0000C3460000}"/>
    <cellStyle name="40% - Accent3 2 2 2 2 2" xfId="13667" xr:uid="{00000000-0005-0000-0000-0000C4460000}"/>
    <cellStyle name="40% - Accent3 2 2 2 2 2 2" xfId="9177" xr:uid="{00000000-0005-0000-0000-0000C5460000}"/>
    <cellStyle name="40% - Accent3 2 2 2 2 2 2 2" xfId="27526" xr:uid="{00000000-0005-0000-0000-0000C6460000}"/>
    <cellStyle name="40% - Accent3 2 2 2 2 2 2 2 2" xfId="13665" xr:uid="{00000000-0005-0000-0000-0000C7460000}"/>
    <cellStyle name="40% - Accent3 2 2 2 2 2 2 2 2 2" xfId="29733" xr:uid="{00000000-0005-0000-0000-0000C8460000}"/>
    <cellStyle name="40% - Accent3 2 2 2 2 2 2 2 2 2 2" xfId="13664" xr:uid="{00000000-0005-0000-0000-0000C9460000}"/>
    <cellStyle name="40% - Accent3 2 2 2 2 2 2 2 2 2 2 2" xfId="13661" xr:uid="{00000000-0005-0000-0000-0000CA460000}"/>
    <cellStyle name="40% - Accent3 2 2 2 2 2 2 2 2 2 3" xfId="17029" xr:uid="{00000000-0005-0000-0000-0000CB460000}"/>
    <cellStyle name="40% - Accent3 2 2 2 2 2 2 2 2 3" xfId="10051" xr:uid="{00000000-0005-0000-0000-0000CC460000}"/>
    <cellStyle name="40% - Accent3 2 2 2 2 2 2 2 2 3 2" xfId="13659" xr:uid="{00000000-0005-0000-0000-0000CD460000}"/>
    <cellStyle name="40% - Accent3 2 2 2 2 2 2 2 2 4" xfId="14697" xr:uid="{00000000-0005-0000-0000-0000CE460000}"/>
    <cellStyle name="40% - Accent3 2 2 2 2 2 2 2 3" xfId="13655" xr:uid="{00000000-0005-0000-0000-0000CF460000}"/>
    <cellStyle name="40% - Accent3 2 2 2 2 2 2 2 3 2" xfId="33286" xr:uid="{00000000-0005-0000-0000-0000D0460000}"/>
    <cellStyle name="40% - Accent3 2 2 2 2 2 2 2 3 2 2" xfId="31731" xr:uid="{00000000-0005-0000-0000-0000D1460000}"/>
    <cellStyle name="40% - Accent3 2 2 2 2 2 2 2 3 3" xfId="32053" xr:uid="{00000000-0005-0000-0000-0000D2460000}"/>
    <cellStyle name="40% - Accent3 2 2 2 2 2 2 2 4" xfId="13654" xr:uid="{00000000-0005-0000-0000-0000D3460000}"/>
    <cellStyle name="40% - Accent3 2 2 2 2 2 2 2 4 2" xfId="25343" xr:uid="{00000000-0005-0000-0000-0000D4460000}"/>
    <cellStyle name="40% - Accent3 2 2 2 2 2 2 2 5" xfId="21568" xr:uid="{00000000-0005-0000-0000-0000D5460000}"/>
    <cellStyle name="40% - Accent3 2 2 2 2 2 2 3" xfId="18753" xr:uid="{00000000-0005-0000-0000-0000D6460000}"/>
    <cellStyle name="40% - Accent3 2 2 2 2 2 2 3 2" xfId="13653" xr:uid="{00000000-0005-0000-0000-0000D7460000}"/>
    <cellStyle name="40% - Accent3 2 2 2 2 2 2 3 2 2" xfId="14275" xr:uid="{00000000-0005-0000-0000-0000D8460000}"/>
    <cellStyle name="40% - Accent3 2 2 2 2 2 2 3 2 2 2" xfId="13652" xr:uid="{00000000-0005-0000-0000-0000D9460000}"/>
    <cellStyle name="40% - Accent3 2 2 2 2 2 2 3 2 3" xfId="14262" xr:uid="{00000000-0005-0000-0000-0000DA460000}"/>
    <cellStyle name="40% - Accent3 2 2 2 2 2 2 3 3" xfId="13647" xr:uid="{00000000-0005-0000-0000-0000DB460000}"/>
    <cellStyle name="40% - Accent3 2 2 2 2 2 2 3 3 2" xfId="32360" xr:uid="{00000000-0005-0000-0000-0000DC460000}"/>
    <cellStyle name="40% - Accent3 2 2 2 2 2 2 3 4" xfId="13643" xr:uid="{00000000-0005-0000-0000-0000DD460000}"/>
    <cellStyle name="40% - Accent3 2 2 2 2 2 2 4" xfId="18740" xr:uid="{00000000-0005-0000-0000-0000DE460000}"/>
    <cellStyle name="40% - Accent3 2 2 2 2 2 2 4 2" xfId="13639" xr:uid="{00000000-0005-0000-0000-0000DF460000}"/>
    <cellStyle name="40% - Accent3 2 2 2 2 2 2 4 2 2" xfId="33930" xr:uid="{00000000-0005-0000-0000-0000E0460000}"/>
    <cellStyle name="40% - Accent3 2 2 2 2 2 2 4 3" xfId="13637" xr:uid="{00000000-0005-0000-0000-0000E1460000}"/>
    <cellStyle name="40% - Accent3 2 2 2 2 2 2 5" xfId="18736" xr:uid="{00000000-0005-0000-0000-0000E2460000}"/>
    <cellStyle name="40% - Accent3 2 2 2 2 2 2 5 2" xfId="16444" xr:uid="{00000000-0005-0000-0000-0000E3460000}"/>
    <cellStyle name="40% - Accent3 2 2 2 2 2 2 6" xfId="18733" xr:uid="{00000000-0005-0000-0000-0000E4460000}"/>
    <cellStyle name="40% - Accent3 2 2 2 2 2 3" xfId="9164" xr:uid="{00000000-0005-0000-0000-0000E5460000}"/>
    <cellStyle name="40% - Accent3 2 2 2 2 2 3 2" xfId="13629" xr:uid="{00000000-0005-0000-0000-0000E6460000}"/>
    <cellStyle name="40% - Accent3 2 2 2 2 2 3 2 2" xfId="28750" xr:uid="{00000000-0005-0000-0000-0000E7460000}"/>
    <cellStyle name="40% - Accent3 2 2 2 2 2 3 2 2 2" xfId="13625" xr:uid="{00000000-0005-0000-0000-0000E8460000}"/>
    <cellStyle name="40% - Accent3 2 2 2 2 2 3 2 2 2 2" xfId="13623" xr:uid="{00000000-0005-0000-0000-0000E9460000}"/>
    <cellStyle name="40% - Accent3 2 2 2 2 2 3 2 2 3" xfId="13621" xr:uid="{00000000-0005-0000-0000-0000EA460000}"/>
    <cellStyle name="40% - Accent3 2 2 2 2 2 3 2 3" xfId="13616" xr:uid="{00000000-0005-0000-0000-0000EB460000}"/>
    <cellStyle name="40% - Accent3 2 2 2 2 2 3 2 3 2" xfId="31963" xr:uid="{00000000-0005-0000-0000-0000EC460000}"/>
    <cellStyle name="40% - Accent3 2 2 2 2 2 3 2 4" xfId="13613" xr:uid="{00000000-0005-0000-0000-0000ED460000}"/>
    <cellStyle name="40% - Accent3 2 2 2 2 2 3 3" xfId="9147" xr:uid="{00000000-0005-0000-0000-0000EE460000}"/>
    <cellStyle name="40% - Accent3 2 2 2 2 2 3 3 2" xfId="13612" xr:uid="{00000000-0005-0000-0000-0000EF460000}"/>
    <cellStyle name="40% - Accent3 2 2 2 2 2 3 3 2 2" xfId="13611" xr:uid="{00000000-0005-0000-0000-0000F0460000}"/>
    <cellStyle name="40% - Accent3 2 2 2 2 2 3 3 3" xfId="13609" xr:uid="{00000000-0005-0000-0000-0000F1460000}"/>
    <cellStyle name="40% - Accent3 2 2 2 2 2 3 4" xfId="21828" xr:uid="{00000000-0005-0000-0000-0000F2460000}"/>
    <cellStyle name="40% - Accent3 2 2 2 2 2 3 4 2" xfId="13606" xr:uid="{00000000-0005-0000-0000-0000F3460000}"/>
    <cellStyle name="40% - Accent3 2 2 2 2 2 3 5" xfId="21820" xr:uid="{00000000-0005-0000-0000-0000F4460000}"/>
    <cellStyle name="40% - Accent3 2 2 2 2 2 4" xfId="9158" xr:uid="{00000000-0005-0000-0000-0000F5460000}"/>
    <cellStyle name="40% - Accent3 2 2 2 2 2 4 2" xfId="13601" xr:uid="{00000000-0005-0000-0000-0000F6460000}"/>
    <cellStyle name="40% - Accent3 2 2 2 2 2 4 2 2" xfId="8834" xr:uid="{00000000-0005-0000-0000-0000F7460000}"/>
    <cellStyle name="40% - Accent3 2 2 2 2 2 4 2 2 2" xfId="12909" xr:uid="{00000000-0005-0000-0000-0000F8460000}"/>
    <cellStyle name="40% - Accent3 2 2 2 2 2 4 2 3" xfId="13596" xr:uid="{00000000-0005-0000-0000-0000F9460000}"/>
    <cellStyle name="40% - Accent3 2 2 2 2 2 4 3" xfId="5410" xr:uid="{00000000-0005-0000-0000-0000FA460000}"/>
    <cellStyle name="40% - Accent3 2 2 2 2 2 4 3 2" xfId="8805" xr:uid="{00000000-0005-0000-0000-0000FB460000}"/>
    <cellStyle name="40% - Accent3 2 2 2 2 2 4 4" xfId="21778" xr:uid="{00000000-0005-0000-0000-0000FC460000}"/>
    <cellStyle name="40% - Accent3 2 2 2 2 2 5" xfId="13594" xr:uid="{00000000-0005-0000-0000-0000FD460000}"/>
    <cellStyle name="40% - Accent3 2 2 2 2 2 5 2" xfId="13593" xr:uid="{00000000-0005-0000-0000-0000FE460000}"/>
    <cellStyle name="40% - Accent3 2 2 2 2 2 5 2 2" xfId="8758" xr:uid="{00000000-0005-0000-0000-0000FF460000}"/>
    <cellStyle name="40% - Accent3 2 2 2 2 2 5 3" xfId="21753" xr:uid="{00000000-0005-0000-0000-000000470000}"/>
    <cellStyle name="40% - Accent3 2 2 2 2 2 6" xfId="13590" xr:uid="{00000000-0005-0000-0000-000001470000}"/>
    <cellStyle name="40% - Accent3 2 2 2 2 2 6 2" xfId="11502" xr:uid="{00000000-0005-0000-0000-000002470000}"/>
    <cellStyle name="40% - Accent3 2 2 2 2 2 7" xfId="32308" xr:uid="{00000000-0005-0000-0000-000003470000}"/>
    <cellStyle name="40% - Accent3 2 2 2 2 3" xfId="10547" xr:uid="{00000000-0005-0000-0000-000004470000}"/>
    <cellStyle name="40% - Accent3 2 2 2 2 3 2" xfId="12612" xr:uid="{00000000-0005-0000-0000-000005470000}"/>
    <cellStyle name="40% - Accent3 2 2 2 2 3 2 2" xfId="13587" xr:uid="{00000000-0005-0000-0000-000006470000}"/>
    <cellStyle name="40% - Accent3 2 2 2 2 3 2 2 2" xfId="13581" xr:uid="{00000000-0005-0000-0000-000007470000}"/>
    <cellStyle name="40% - Accent3 2 2 2 2 3 2 2 2 2" xfId="13580" xr:uid="{00000000-0005-0000-0000-000008470000}"/>
    <cellStyle name="40% - Accent3 2 2 2 2 3 2 2 2 2 2" xfId="17996" xr:uid="{00000000-0005-0000-0000-000009470000}"/>
    <cellStyle name="40% - Accent3 2 2 2 2 3 2 2 2 3" xfId="13577" xr:uid="{00000000-0005-0000-0000-00000A470000}"/>
    <cellStyle name="40% - Accent3 2 2 2 2 3 2 2 3" xfId="13574" xr:uid="{00000000-0005-0000-0000-00000B470000}"/>
    <cellStyle name="40% - Accent3 2 2 2 2 3 2 2 3 2" xfId="33087" xr:uid="{00000000-0005-0000-0000-00000C470000}"/>
    <cellStyle name="40% - Accent3 2 2 2 2 3 2 2 4" xfId="13573" xr:uid="{00000000-0005-0000-0000-00000D470000}"/>
    <cellStyle name="40% - Accent3 2 2 2 2 3 2 3" xfId="18610" xr:uid="{00000000-0005-0000-0000-00000E470000}"/>
    <cellStyle name="40% - Accent3 2 2 2 2 3 2 3 2" xfId="13572" xr:uid="{00000000-0005-0000-0000-00000F470000}"/>
    <cellStyle name="40% - Accent3 2 2 2 2 3 2 3 2 2" xfId="13571" xr:uid="{00000000-0005-0000-0000-000010470000}"/>
    <cellStyle name="40% - Accent3 2 2 2 2 3 2 3 3" xfId="13570" xr:uid="{00000000-0005-0000-0000-000011470000}"/>
    <cellStyle name="40% - Accent3 2 2 2 2 3 2 4" xfId="18600" xr:uid="{00000000-0005-0000-0000-000012470000}"/>
    <cellStyle name="40% - Accent3 2 2 2 2 3 2 4 2" xfId="13567" xr:uid="{00000000-0005-0000-0000-000013470000}"/>
    <cellStyle name="40% - Accent3 2 2 2 2 3 2 5" xfId="18597" xr:uid="{00000000-0005-0000-0000-000014470000}"/>
    <cellStyle name="40% - Accent3 2 2 2 2 3 3" xfId="12603" xr:uid="{00000000-0005-0000-0000-000015470000}"/>
    <cellStyle name="40% - Accent3 2 2 2 2 3 3 2" xfId="13564" xr:uid="{00000000-0005-0000-0000-000016470000}"/>
    <cellStyle name="40% - Accent3 2 2 2 2 3 3 2 2" xfId="13562" xr:uid="{00000000-0005-0000-0000-000017470000}"/>
    <cellStyle name="40% - Accent3 2 2 2 2 3 3 2 2 2" xfId="14210" xr:uid="{00000000-0005-0000-0000-000018470000}"/>
    <cellStyle name="40% - Accent3 2 2 2 2 3 3 2 3" xfId="13561" xr:uid="{00000000-0005-0000-0000-000019470000}"/>
    <cellStyle name="40% - Accent3 2 2 2 2 3 3 3" xfId="5408" xr:uid="{00000000-0005-0000-0000-00001A470000}"/>
    <cellStyle name="40% - Accent3 2 2 2 2 3 3 3 2" xfId="13560" xr:uid="{00000000-0005-0000-0000-00001B470000}"/>
    <cellStyle name="40% - Accent3 2 2 2 2 3 3 4" xfId="21684" xr:uid="{00000000-0005-0000-0000-00001C470000}"/>
    <cellStyle name="40% - Accent3 2 2 2 2 3 4" xfId="13559" xr:uid="{00000000-0005-0000-0000-00001D470000}"/>
    <cellStyle name="40% - Accent3 2 2 2 2 3 4 2" xfId="13558" xr:uid="{00000000-0005-0000-0000-00001E470000}"/>
    <cellStyle name="40% - Accent3 2 2 2 2 3 4 2 2" xfId="8623" xr:uid="{00000000-0005-0000-0000-00001F470000}"/>
    <cellStyle name="40% - Accent3 2 2 2 2 3 4 3" xfId="30401" xr:uid="{00000000-0005-0000-0000-000020470000}"/>
    <cellStyle name="40% - Accent3 2 2 2 2 3 5" xfId="13554" xr:uid="{00000000-0005-0000-0000-000021470000}"/>
    <cellStyle name="40% - Accent3 2 2 2 2 3 5 2" xfId="13551" xr:uid="{00000000-0005-0000-0000-000022470000}"/>
    <cellStyle name="40% - Accent3 2 2 2 2 3 6" xfId="13099" xr:uid="{00000000-0005-0000-0000-000023470000}"/>
    <cellStyle name="40% - Accent3 2 2 2 2 4" xfId="10537" xr:uid="{00000000-0005-0000-0000-000024470000}"/>
    <cellStyle name="40% - Accent3 2 2 2 2 4 2" xfId="12586" xr:uid="{00000000-0005-0000-0000-000025470000}"/>
    <cellStyle name="40% - Accent3 2 2 2 2 4 2 2" xfId="14723" xr:uid="{00000000-0005-0000-0000-000026470000}"/>
    <cellStyle name="40% - Accent3 2 2 2 2 4 2 2 2" xfId="31159" xr:uid="{00000000-0005-0000-0000-000027470000}"/>
    <cellStyle name="40% - Accent3 2 2 2 2 4 2 2 2 2" xfId="13545" xr:uid="{00000000-0005-0000-0000-000028470000}"/>
    <cellStyle name="40% - Accent3 2 2 2 2 4 2 2 3" xfId="13542" xr:uid="{00000000-0005-0000-0000-000029470000}"/>
    <cellStyle name="40% - Accent3 2 2 2 2 4 2 3" xfId="18521" xr:uid="{00000000-0005-0000-0000-00002A470000}"/>
    <cellStyle name="40% - Accent3 2 2 2 2 4 2 3 2" xfId="20370" xr:uid="{00000000-0005-0000-0000-00002B470000}"/>
    <cellStyle name="40% - Accent3 2 2 2 2 4 2 4" xfId="18514" xr:uid="{00000000-0005-0000-0000-00002C470000}"/>
    <cellStyle name="40% - Accent3 2 2 2 2 4 3" xfId="32544" xr:uid="{00000000-0005-0000-0000-00002D470000}"/>
    <cellStyle name="40% - Accent3 2 2 2 2 4 3 2" xfId="14678" xr:uid="{00000000-0005-0000-0000-00002E470000}"/>
    <cellStyle name="40% - Accent3 2 2 2 2 4 3 2 2" xfId="13540" xr:uid="{00000000-0005-0000-0000-00002F470000}"/>
    <cellStyle name="40% - Accent3 2 2 2 2 4 3 3" xfId="21601" xr:uid="{00000000-0005-0000-0000-000030470000}"/>
    <cellStyle name="40% - Accent3 2 2 2 2 4 4" xfId="13538" xr:uid="{00000000-0005-0000-0000-000031470000}"/>
    <cellStyle name="40% - Accent3 2 2 2 2 4 4 2" xfId="13537" xr:uid="{00000000-0005-0000-0000-000032470000}"/>
    <cellStyle name="40% - Accent3 2 2 2 2 4 5" xfId="13534" xr:uid="{00000000-0005-0000-0000-000033470000}"/>
    <cellStyle name="40% - Accent3 2 2 2 2 5" xfId="10525" xr:uid="{00000000-0005-0000-0000-000034470000}"/>
    <cellStyle name="40% - Accent3 2 2 2 2 5 2" xfId="32622" xr:uid="{00000000-0005-0000-0000-000035470000}"/>
    <cellStyle name="40% - Accent3 2 2 2 2 5 2 2" xfId="17128" xr:uid="{00000000-0005-0000-0000-000036470000}"/>
    <cellStyle name="40% - Accent3 2 2 2 2 5 2 2 2" xfId="27756" xr:uid="{00000000-0005-0000-0000-000037470000}"/>
    <cellStyle name="40% - Accent3 2 2 2 2 5 2 3" xfId="18661" xr:uid="{00000000-0005-0000-0000-000038470000}"/>
    <cellStyle name="40% - Accent3 2 2 2 2 5 3" xfId="13530" xr:uid="{00000000-0005-0000-0000-000039470000}"/>
    <cellStyle name="40% - Accent3 2 2 2 2 5 3 2" xfId="13529" xr:uid="{00000000-0005-0000-0000-00003A470000}"/>
    <cellStyle name="40% - Accent3 2 2 2 2 5 4" xfId="13525" xr:uid="{00000000-0005-0000-0000-00003B470000}"/>
    <cellStyle name="40% - Accent3 2 2 2 2 6" xfId="13524" xr:uid="{00000000-0005-0000-0000-00003C470000}"/>
    <cellStyle name="40% - Accent3 2 2 2 2 6 2" xfId="13523" xr:uid="{00000000-0005-0000-0000-00003D470000}"/>
    <cellStyle name="40% - Accent3 2 2 2 2 6 2 2" xfId="13521" xr:uid="{00000000-0005-0000-0000-00003E470000}"/>
    <cellStyle name="40% - Accent3 2 2 2 2 6 3" xfId="13516" xr:uid="{00000000-0005-0000-0000-00003F470000}"/>
    <cellStyle name="40% - Accent3 2 2 2 2 7" xfId="25247" xr:uid="{00000000-0005-0000-0000-000040470000}"/>
    <cellStyle name="40% - Accent3 2 2 2 2 7 2" xfId="25243" xr:uid="{00000000-0005-0000-0000-000041470000}"/>
    <cellStyle name="40% - Accent3 2 2 2 2 8" xfId="25231" xr:uid="{00000000-0005-0000-0000-000042470000}"/>
    <cellStyle name="40% - Accent3 2 2 2 3" xfId="5634" xr:uid="{00000000-0005-0000-0000-000043470000}"/>
    <cellStyle name="40% - Accent3 2 2 2 3 2" xfId="13515" xr:uid="{00000000-0005-0000-0000-000044470000}"/>
    <cellStyle name="40% - Accent3 2 2 2 3 2 2" xfId="9152" xr:uid="{00000000-0005-0000-0000-000045470000}"/>
    <cellStyle name="40% - Accent3 2 2 2 3 2 2 2" xfId="31797" xr:uid="{00000000-0005-0000-0000-000046470000}"/>
    <cellStyle name="40% - Accent3 2 2 2 3 2 2 2 2" xfId="13512" xr:uid="{00000000-0005-0000-0000-000047470000}"/>
    <cellStyle name="40% - Accent3 2 2 2 3 2 2 2 2 2" xfId="12282" xr:uid="{00000000-0005-0000-0000-000048470000}"/>
    <cellStyle name="40% - Accent3 2 2 2 3 2 2 2 2 2 2" xfId="31333" xr:uid="{00000000-0005-0000-0000-000049470000}"/>
    <cellStyle name="40% - Accent3 2 2 2 3 2 2 2 2 3" xfId="13510" xr:uid="{00000000-0005-0000-0000-00004A470000}"/>
    <cellStyle name="40% - Accent3 2 2 2 3 2 2 2 3" xfId="13508" xr:uid="{00000000-0005-0000-0000-00004B470000}"/>
    <cellStyle name="40% - Accent3 2 2 2 3 2 2 2 3 2" xfId="12268" xr:uid="{00000000-0005-0000-0000-00004C470000}"/>
    <cellStyle name="40% - Accent3 2 2 2 3 2 2 2 4" xfId="13507" xr:uid="{00000000-0005-0000-0000-00004D470000}"/>
    <cellStyle name="40% - Accent3 2 2 2 3 2 2 3" xfId="27843" xr:uid="{00000000-0005-0000-0000-00004E470000}"/>
    <cellStyle name="40% - Accent3 2 2 2 3 2 2 3 2" xfId="13506" xr:uid="{00000000-0005-0000-0000-00004F470000}"/>
    <cellStyle name="40% - Accent3 2 2 2 3 2 2 3 2 2" xfId="12286" xr:uid="{00000000-0005-0000-0000-000050470000}"/>
    <cellStyle name="40% - Accent3 2 2 2 3 2 2 3 3" xfId="13504" xr:uid="{00000000-0005-0000-0000-000051470000}"/>
    <cellStyle name="40% - Accent3 2 2 2 3 2 2 4" xfId="23033" xr:uid="{00000000-0005-0000-0000-000052470000}"/>
    <cellStyle name="40% - Accent3 2 2 2 3 2 2 4 2" xfId="13502" xr:uid="{00000000-0005-0000-0000-000053470000}"/>
    <cellStyle name="40% - Accent3 2 2 2 3 2 2 5" xfId="16915" xr:uid="{00000000-0005-0000-0000-000054470000}"/>
    <cellStyle name="40% - Accent3 2 2 2 3 2 3" xfId="9144" xr:uid="{00000000-0005-0000-0000-000055470000}"/>
    <cellStyle name="40% - Accent3 2 2 2 3 2 3 2" xfId="5620" xr:uid="{00000000-0005-0000-0000-000056470000}"/>
    <cellStyle name="40% - Accent3 2 2 2 3 2 3 2 2" xfId="13498" xr:uid="{00000000-0005-0000-0000-000057470000}"/>
    <cellStyle name="40% - Accent3 2 2 2 3 2 3 2 2 2" xfId="12241" xr:uid="{00000000-0005-0000-0000-000058470000}"/>
    <cellStyle name="40% - Accent3 2 2 2 3 2 3 2 3" xfId="21052" xr:uid="{00000000-0005-0000-0000-000059470000}"/>
    <cellStyle name="40% - Accent3 2 2 2 3 2 3 3" xfId="5405" xr:uid="{00000000-0005-0000-0000-00005A470000}"/>
    <cellStyle name="40% - Accent3 2 2 2 3 2 3 3 2" xfId="13497" xr:uid="{00000000-0005-0000-0000-00005B470000}"/>
    <cellStyle name="40% - Accent3 2 2 2 3 2 3 4" xfId="23405" xr:uid="{00000000-0005-0000-0000-00005C470000}"/>
    <cellStyle name="40% - Accent3 2 2 2 3 2 4" xfId="13496" xr:uid="{00000000-0005-0000-0000-00005D470000}"/>
    <cellStyle name="40% - Accent3 2 2 2 3 2 4 2" xfId="13489" xr:uid="{00000000-0005-0000-0000-00005E470000}"/>
    <cellStyle name="40% - Accent3 2 2 2 3 2 4 2 2" xfId="13485" xr:uid="{00000000-0005-0000-0000-00005F470000}"/>
    <cellStyle name="40% - Accent3 2 2 2 3 2 4 3" xfId="28411" xr:uid="{00000000-0005-0000-0000-000060470000}"/>
    <cellStyle name="40% - Accent3 2 2 2 3 2 5" xfId="13483" xr:uid="{00000000-0005-0000-0000-000061470000}"/>
    <cellStyle name="40% - Accent3 2 2 2 3 2 5 2" xfId="13480" xr:uid="{00000000-0005-0000-0000-000062470000}"/>
    <cellStyle name="40% - Accent3 2 2 2 3 2 6" xfId="13477" xr:uid="{00000000-0005-0000-0000-000063470000}"/>
    <cellStyle name="40% - Accent3 2 2 2 3 3" xfId="10512" xr:uid="{00000000-0005-0000-0000-000064470000}"/>
    <cellStyle name="40% - Accent3 2 2 2 3 3 2" xfId="12565" xr:uid="{00000000-0005-0000-0000-000065470000}"/>
    <cellStyle name="40% - Accent3 2 2 2 3 3 2 2" xfId="13474" xr:uid="{00000000-0005-0000-0000-000066470000}"/>
    <cellStyle name="40% - Accent3 2 2 2 3 3 2 2 2" xfId="13470" xr:uid="{00000000-0005-0000-0000-000067470000}"/>
    <cellStyle name="40% - Accent3 2 2 2 3 3 2 2 2 2" xfId="11960" xr:uid="{00000000-0005-0000-0000-000068470000}"/>
    <cellStyle name="40% - Accent3 2 2 2 3 3 2 2 3" xfId="32994" xr:uid="{00000000-0005-0000-0000-000069470000}"/>
    <cellStyle name="40% - Accent3 2 2 2 3 3 2 3" xfId="29997" xr:uid="{00000000-0005-0000-0000-00006A470000}"/>
    <cellStyle name="40% - Accent3 2 2 2 3 3 2 3 2" xfId="13469" xr:uid="{00000000-0005-0000-0000-00006B470000}"/>
    <cellStyle name="40% - Accent3 2 2 2 3 3 2 4" xfId="23387" xr:uid="{00000000-0005-0000-0000-00006C470000}"/>
    <cellStyle name="40% - Accent3 2 2 2 3 3 3" xfId="13468" xr:uid="{00000000-0005-0000-0000-00006D470000}"/>
    <cellStyle name="40% - Accent3 2 2 2 3 3 3 2" xfId="13466" xr:uid="{00000000-0005-0000-0000-00006E470000}"/>
    <cellStyle name="40% - Accent3 2 2 2 3 3 3 2 2" xfId="13463" xr:uid="{00000000-0005-0000-0000-00006F470000}"/>
    <cellStyle name="40% - Accent3 2 2 2 3 3 3 3" xfId="25924" xr:uid="{00000000-0005-0000-0000-000070470000}"/>
    <cellStyle name="40% - Accent3 2 2 2 3 3 4" xfId="13462" xr:uid="{00000000-0005-0000-0000-000071470000}"/>
    <cellStyle name="40% - Accent3 2 2 2 3 3 4 2" xfId="13459" xr:uid="{00000000-0005-0000-0000-000072470000}"/>
    <cellStyle name="40% - Accent3 2 2 2 3 3 5" xfId="13456" xr:uid="{00000000-0005-0000-0000-000073470000}"/>
    <cellStyle name="40% - Accent3 2 2 2 3 4" xfId="10506" xr:uid="{00000000-0005-0000-0000-000074470000}"/>
    <cellStyle name="40% - Accent3 2 2 2 3 4 2" xfId="29159" xr:uid="{00000000-0005-0000-0000-000075470000}"/>
    <cellStyle name="40% - Accent3 2 2 2 3 4 2 2" xfId="13451" xr:uid="{00000000-0005-0000-0000-000076470000}"/>
    <cellStyle name="40% - Accent3 2 2 2 3 4 2 2 2" xfId="13448" xr:uid="{00000000-0005-0000-0000-000077470000}"/>
    <cellStyle name="40% - Accent3 2 2 2 3 4 2 3" xfId="32168" xr:uid="{00000000-0005-0000-0000-000078470000}"/>
    <cellStyle name="40% - Accent3 2 2 2 3 4 3" xfId="13446" xr:uid="{00000000-0005-0000-0000-000079470000}"/>
    <cellStyle name="40% - Accent3 2 2 2 3 4 3 2" xfId="13444" xr:uid="{00000000-0005-0000-0000-00007A470000}"/>
    <cellStyle name="40% - Accent3 2 2 2 3 4 4" xfId="14192" xr:uid="{00000000-0005-0000-0000-00007B470000}"/>
    <cellStyle name="40% - Accent3 2 2 2 3 5" xfId="13440" xr:uid="{00000000-0005-0000-0000-00007C470000}"/>
    <cellStyle name="40% - Accent3 2 2 2 3 5 2" xfId="13439" xr:uid="{00000000-0005-0000-0000-00007D470000}"/>
    <cellStyle name="40% - Accent3 2 2 2 3 5 2 2" xfId="23243" xr:uid="{00000000-0005-0000-0000-00007E470000}"/>
    <cellStyle name="40% - Accent3 2 2 2 3 5 3" xfId="13438" xr:uid="{00000000-0005-0000-0000-00007F470000}"/>
    <cellStyle name="40% - Accent3 2 2 2 3 6" xfId="13436" xr:uid="{00000000-0005-0000-0000-000080470000}"/>
    <cellStyle name="40% - Accent3 2 2 2 3 6 2" xfId="13435" xr:uid="{00000000-0005-0000-0000-000081470000}"/>
    <cellStyle name="40% - Accent3 2 2 2 3 7" xfId="25220" xr:uid="{00000000-0005-0000-0000-000082470000}"/>
    <cellStyle name="40% - Accent3 2 2 2 4" xfId="25485" xr:uid="{00000000-0005-0000-0000-000083470000}"/>
    <cellStyle name="40% - Accent3 2 2 2 4 2" xfId="9141" xr:uid="{00000000-0005-0000-0000-000084470000}"/>
    <cellStyle name="40% - Accent3 2 2 2 4 2 2" xfId="13434" xr:uid="{00000000-0005-0000-0000-000085470000}"/>
    <cellStyle name="40% - Accent3 2 2 2 4 2 2 2" xfId="20112" xr:uid="{00000000-0005-0000-0000-000086470000}"/>
    <cellStyle name="40% - Accent3 2 2 2 4 2 2 2 2" xfId="31870" xr:uid="{00000000-0005-0000-0000-000087470000}"/>
    <cellStyle name="40% - Accent3 2 2 2 4 2 2 2 2 2" xfId="13432" xr:uid="{00000000-0005-0000-0000-000088470000}"/>
    <cellStyle name="40% - Accent3 2 2 2 4 2 2 2 3" xfId="13429" xr:uid="{00000000-0005-0000-0000-000089470000}"/>
    <cellStyle name="40% - Accent3 2 2 2 4 2 2 3" xfId="28889" xr:uid="{00000000-0005-0000-0000-00008A470000}"/>
    <cellStyle name="40% - Accent3 2 2 2 4 2 2 3 2" xfId="34089" xr:uid="{00000000-0005-0000-0000-00008B470000}"/>
    <cellStyle name="40% - Accent3 2 2 2 4 2 2 4" xfId="25652" xr:uid="{00000000-0005-0000-0000-00008C470000}"/>
    <cellStyle name="40% - Accent3 2 2 2 4 2 3" xfId="13428" xr:uid="{00000000-0005-0000-0000-00008D470000}"/>
    <cellStyle name="40% - Accent3 2 2 2 4 2 3 2" xfId="13425" xr:uid="{00000000-0005-0000-0000-00008E470000}"/>
    <cellStyle name="40% - Accent3 2 2 2 4 2 3 2 2" xfId="18138" xr:uid="{00000000-0005-0000-0000-00008F470000}"/>
    <cellStyle name="40% - Accent3 2 2 2 4 2 3 3" xfId="28857" xr:uid="{00000000-0005-0000-0000-000090470000}"/>
    <cellStyle name="40% - Accent3 2 2 2 4 2 4" xfId="25474" xr:uid="{00000000-0005-0000-0000-000091470000}"/>
    <cellStyle name="40% - Accent3 2 2 2 4 2 4 2" xfId="13422" xr:uid="{00000000-0005-0000-0000-000092470000}"/>
    <cellStyle name="40% - Accent3 2 2 2 4 2 5" xfId="29101" xr:uid="{00000000-0005-0000-0000-000093470000}"/>
    <cellStyle name="40% - Accent3 2 2 2 4 3" xfId="10497" xr:uid="{00000000-0005-0000-0000-000094470000}"/>
    <cellStyle name="40% - Accent3 2 2 2 4 3 2" xfId="13418" xr:uid="{00000000-0005-0000-0000-000095470000}"/>
    <cellStyle name="40% - Accent3 2 2 2 4 3 2 2" xfId="13417" xr:uid="{00000000-0005-0000-0000-000096470000}"/>
    <cellStyle name="40% - Accent3 2 2 2 4 3 2 2 2" xfId="13412" xr:uid="{00000000-0005-0000-0000-000097470000}"/>
    <cellStyle name="40% - Accent3 2 2 2 4 3 2 3" xfId="28657" xr:uid="{00000000-0005-0000-0000-000098470000}"/>
    <cellStyle name="40% - Accent3 2 2 2 4 3 3" xfId="13411" xr:uid="{00000000-0005-0000-0000-000099470000}"/>
    <cellStyle name="40% - Accent3 2 2 2 4 3 3 2" xfId="13409" xr:uid="{00000000-0005-0000-0000-00009A470000}"/>
    <cellStyle name="40% - Accent3 2 2 2 4 3 4" xfId="13405" xr:uid="{00000000-0005-0000-0000-00009B470000}"/>
    <cellStyle name="40% - Accent3 2 2 2 4 4" xfId="13403" xr:uid="{00000000-0005-0000-0000-00009C470000}"/>
    <cellStyle name="40% - Accent3 2 2 2 4 4 2" xfId="13402" xr:uid="{00000000-0005-0000-0000-00009D470000}"/>
    <cellStyle name="40% - Accent3 2 2 2 4 4 2 2" xfId="13401" xr:uid="{00000000-0005-0000-0000-00009E470000}"/>
    <cellStyle name="40% - Accent3 2 2 2 4 4 3" xfId="31018" xr:uid="{00000000-0005-0000-0000-00009F470000}"/>
    <cellStyle name="40% - Accent3 2 2 2 4 5" xfId="13394" xr:uid="{00000000-0005-0000-0000-0000A0470000}"/>
    <cellStyle name="40% - Accent3 2 2 2 4 5 2" xfId="32221" xr:uid="{00000000-0005-0000-0000-0000A1470000}"/>
    <cellStyle name="40% - Accent3 2 2 2 4 6" xfId="13393" xr:uid="{00000000-0005-0000-0000-0000A2470000}"/>
    <cellStyle name="40% - Accent3 2 2 2 5" xfId="22547" xr:uid="{00000000-0005-0000-0000-0000A3470000}"/>
    <cellStyle name="40% - Accent3 2 2 2 5 2" xfId="9137" xr:uid="{00000000-0005-0000-0000-0000A4470000}"/>
    <cellStyle name="40% - Accent3 2 2 2 5 2 2" xfId="13392" xr:uid="{00000000-0005-0000-0000-0000A5470000}"/>
    <cellStyle name="40% - Accent3 2 2 2 5 2 2 2" xfId="13391" xr:uid="{00000000-0005-0000-0000-0000A6470000}"/>
    <cellStyle name="40% - Accent3 2 2 2 5 2 2 2 2" xfId="13388" xr:uid="{00000000-0005-0000-0000-0000A7470000}"/>
    <cellStyle name="40% - Accent3 2 2 2 5 2 2 3" xfId="27420" xr:uid="{00000000-0005-0000-0000-0000A8470000}"/>
    <cellStyle name="40% - Accent3 2 2 2 5 2 3" xfId="13386" xr:uid="{00000000-0005-0000-0000-0000A9470000}"/>
    <cellStyle name="40% - Accent3 2 2 2 5 2 3 2" xfId="18030" xr:uid="{00000000-0005-0000-0000-0000AA470000}"/>
    <cellStyle name="40% - Accent3 2 2 2 5 2 4" xfId="13384" xr:uid="{00000000-0005-0000-0000-0000AB470000}"/>
    <cellStyle name="40% - Accent3 2 2 2 5 3" xfId="13382" xr:uid="{00000000-0005-0000-0000-0000AC470000}"/>
    <cellStyle name="40% - Accent3 2 2 2 5 3 2" xfId="22086" xr:uid="{00000000-0005-0000-0000-0000AD470000}"/>
    <cellStyle name="40% - Accent3 2 2 2 5 3 2 2" xfId="13381" xr:uid="{00000000-0005-0000-0000-0000AE470000}"/>
    <cellStyle name="40% - Accent3 2 2 2 5 3 3" xfId="13375" xr:uid="{00000000-0005-0000-0000-0000AF470000}"/>
    <cellStyle name="40% - Accent3 2 2 2 5 4" xfId="13373" xr:uid="{00000000-0005-0000-0000-0000B0470000}"/>
    <cellStyle name="40% - Accent3 2 2 2 5 4 2" xfId="13372" xr:uid="{00000000-0005-0000-0000-0000B1470000}"/>
    <cellStyle name="40% - Accent3 2 2 2 5 5" xfId="13371" xr:uid="{00000000-0005-0000-0000-0000B2470000}"/>
    <cellStyle name="40% - Accent3 2 2 2 6" xfId="18751" xr:uid="{00000000-0005-0000-0000-0000B3470000}"/>
    <cellStyle name="40% - Accent3 2 2 2 6 2" xfId="18748" xr:uid="{00000000-0005-0000-0000-0000B4470000}"/>
    <cellStyle name="40% - Accent3 2 2 2 6 2 2" xfId="19366" xr:uid="{00000000-0005-0000-0000-0000B5470000}"/>
    <cellStyle name="40% - Accent3 2 2 2 6 2 2 2" xfId="16757" xr:uid="{00000000-0005-0000-0000-0000B6470000}"/>
    <cellStyle name="40% - Accent3 2 2 2 6 2 3" xfId="19361" xr:uid="{00000000-0005-0000-0000-0000B7470000}"/>
    <cellStyle name="40% - Accent3 2 2 2 6 3" xfId="18745" xr:uid="{00000000-0005-0000-0000-0000B8470000}"/>
    <cellStyle name="40% - Accent3 2 2 2 6 3 2" xfId="19347" xr:uid="{00000000-0005-0000-0000-0000B9470000}"/>
    <cellStyle name="40% - Accent3 2 2 2 6 4" xfId="18742" xr:uid="{00000000-0005-0000-0000-0000BA470000}"/>
    <cellStyle name="40% - Accent3 2 2 2 7" xfId="18738" xr:uid="{00000000-0005-0000-0000-0000BB470000}"/>
    <cellStyle name="40% - Accent3 2 2 2 7 2" xfId="19968" xr:uid="{00000000-0005-0000-0000-0000BC470000}"/>
    <cellStyle name="40% - Accent3 2 2 2 7 2 2" xfId="19325" xr:uid="{00000000-0005-0000-0000-0000BD470000}"/>
    <cellStyle name="40% - Accent3 2 2 2 7 3" xfId="19966" xr:uid="{00000000-0005-0000-0000-0000BE470000}"/>
    <cellStyle name="40% - Accent3 2 2 2 8" xfId="18261" xr:uid="{00000000-0005-0000-0000-0000BF470000}"/>
    <cellStyle name="40% - Accent3 2 2 2 8 2" xfId="19957" xr:uid="{00000000-0005-0000-0000-0000C0470000}"/>
    <cellStyle name="40% - Accent3 2 2 2 9" xfId="18731" xr:uid="{00000000-0005-0000-0000-0000C1470000}"/>
    <cellStyle name="40% - Accent3 2 2 3" xfId="13370" xr:uid="{00000000-0005-0000-0000-0000C2470000}"/>
    <cellStyle name="40% - Accent3 2 2 3 2" xfId="9131" xr:uid="{00000000-0005-0000-0000-0000C3470000}"/>
    <cellStyle name="40% - Accent3 2 2 3 2 2" xfId="9127" xr:uid="{00000000-0005-0000-0000-0000C4470000}"/>
    <cellStyle name="40% - Accent3 2 2 3 2 2 2" xfId="9122" xr:uid="{00000000-0005-0000-0000-0000C5470000}"/>
    <cellStyle name="40% - Accent3 2 2 3 2 2 2 2" xfId="16690" xr:uid="{00000000-0005-0000-0000-0000C6470000}"/>
    <cellStyle name="40% - Accent3 2 2 3 2 2 2 2 2" xfId="13368" xr:uid="{00000000-0005-0000-0000-0000C7470000}"/>
    <cellStyle name="40% - Accent3 2 2 3 2 2 2 2 2 2" xfId="13367" xr:uid="{00000000-0005-0000-0000-0000C8470000}"/>
    <cellStyle name="40% - Accent3 2 2 3 2 2 2 2 2 2 2" xfId="13365" xr:uid="{00000000-0005-0000-0000-0000C9470000}"/>
    <cellStyle name="40% - Accent3 2 2 3 2 2 2 2 2 3" xfId="13363" xr:uid="{00000000-0005-0000-0000-0000CA470000}"/>
    <cellStyle name="40% - Accent3 2 2 3 2 2 2 2 3" xfId="13361" xr:uid="{00000000-0005-0000-0000-0000CB470000}"/>
    <cellStyle name="40% - Accent3 2 2 3 2 2 2 2 3 2" xfId="13360" xr:uid="{00000000-0005-0000-0000-0000CC470000}"/>
    <cellStyle name="40% - Accent3 2 2 3 2 2 2 2 4" xfId="13358" xr:uid="{00000000-0005-0000-0000-0000CD470000}"/>
    <cellStyle name="40% - Accent3 2 2 3 2 2 2 3" xfId="16687" xr:uid="{00000000-0005-0000-0000-0000CE470000}"/>
    <cellStyle name="40% - Accent3 2 2 3 2 2 2 3 2" xfId="13357" xr:uid="{00000000-0005-0000-0000-0000CF470000}"/>
    <cellStyle name="40% - Accent3 2 2 3 2 2 2 3 2 2" xfId="13356" xr:uid="{00000000-0005-0000-0000-0000D0470000}"/>
    <cellStyle name="40% - Accent3 2 2 3 2 2 2 3 3" xfId="13354" xr:uid="{00000000-0005-0000-0000-0000D1470000}"/>
    <cellStyle name="40% - Accent3 2 2 3 2 2 2 4" xfId="13351" xr:uid="{00000000-0005-0000-0000-0000D2470000}"/>
    <cellStyle name="40% - Accent3 2 2 3 2 2 2 4 2" xfId="6432" xr:uid="{00000000-0005-0000-0000-0000D3470000}"/>
    <cellStyle name="40% - Accent3 2 2 3 2 2 2 5" xfId="13347" xr:uid="{00000000-0005-0000-0000-0000D4470000}"/>
    <cellStyle name="40% - Accent3 2 2 3 2 2 3" xfId="9116" xr:uid="{00000000-0005-0000-0000-0000D5470000}"/>
    <cellStyle name="40% - Accent3 2 2 3 2 2 3 2" xfId="16683" xr:uid="{00000000-0005-0000-0000-0000D6470000}"/>
    <cellStyle name="40% - Accent3 2 2 3 2 2 3 2 2" xfId="13344" xr:uid="{00000000-0005-0000-0000-0000D7470000}"/>
    <cellStyle name="40% - Accent3 2 2 3 2 2 3 2 2 2" xfId="13343" xr:uid="{00000000-0005-0000-0000-0000D8470000}"/>
    <cellStyle name="40% - Accent3 2 2 3 2 2 3 2 3" xfId="13341" xr:uid="{00000000-0005-0000-0000-0000D9470000}"/>
    <cellStyle name="40% - Accent3 2 2 3 2 2 3 3" xfId="5388" xr:uid="{00000000-0005-0000-0000-0000DA470000}"/>
    <cellStyle name="40% - Accent3 2 2 3 2 2 3 3 2" xfId="13338" xr:uid="{00000000-0005-0000-0000-0000DB470000}"/>
    <cellStyle name="40% - Accent3 2 2 3 2 2 3 4" xfId="13337" xr:uid="{00000000-0005-0000-0000-0000DC470000}"/>
    <cellStyle name="40% - Accent3 2 2 3 2 2 4" xfId="33684" xr:uid="{00000000-0005-0000-0000-0000DD470000}"/>
    <cellStyle name="40% - Accent3 2 2 3 2 2 4 2" xfId="13333" xr:uid="{00000000-0005-0000-0000-0000DE470000}"/>
    <cellStyle name="40% - Accent3 2 2 3 2 2 4 2 2" xfId="13330" xr:uid="{00000000-0005-0000-0000-0000DF470000}"/>
    <cellStyle name="40% - Accent3 2 2 3 2 2 4 3" xfId="16128" xr:uid="{00000000-0005-0000-0000-0000E0470000}"/>
    <cellStyle name="40% - Accent3 2 2 3 2 2 5" xfId="32517" xr:uid="{00000000-0005-0000-0000-0000E1470000}"/>
    <cellStyle name="40% - Accent3 2 2 3 2 2 5 2" xfId="13328" xr:uid="{00000000-0005-0000-0000-0000E2470000}"/>
    <cellStyle name="40% - Accent3 2 2 3 2 2 6" xfId="33334" xr:uid="{00000000-0005-0000-0000-0000E3470000}"/>
    <cellStyle name="40% - Accent3 2 2 3 2 3" xfId="10463" xr:uid="{00000000-0005-0000-0000-0000E4470000}"/>
    <cellStyle name="40% - Accent3 2 2 3 2 3 2" xfId="12498" xr:uid="{00000000-0005-0000-0000-0000E5470000}"/>
    <cellStyle name="40% - Accent3 2 2 3 2 3 2 2" xfId="16672" xr:uid="{00000000-0005-0000-0000-0000E6470000}"/>
    <cellStyle name="40% - Accent3 2 2 3 2 3 2 2 2" xfId="13325" xr:uid="{00000000-0005-0000-0000-0000E7470000}"/>
    <cellStyle name="40% - Accent3 2 2 3 2 3 2 2 2 2" xfId="13324" xr:uid="{00000000-0005-0000-0000-0000E8470000}"/>
    <cellStyle name="40% - Accent3 2 2 3 2 3 2 2 3" xfId="13321" xr:uid="{00000000-0005-0000-0000-0000E9470000}"/>
    <cellStyle name="40% - Accent3 2 2 3 2 3 2 3" xfId="13320" xr:uid="{00000000-0005-0000-0000-0000EA470000}"/>
    <cellStyle name="40% - Accent3 2 2 3 2 3 2 3 2" xfId="7945" xr:uid="{00000000-0005-0000-0000-0000EB470000}"/>
    <cellStyle name="40% - Accent3 2 2 3 2 3 2 4" xfId="13317" xr:uid="{00000000-0005-0000-0000-0000EC470000}"/>
    <cellStyle name="40% - Accent3 2 2 3 2 3 3" xfId="33614" xr:uid="{00000000-0005-0000-0000-0000ED470000}"/>
    <cellStyle name="40% - Accent3 2 2 3 2 3 3 2" xfId="13314" xr:uid="{00000000-0005-0000-0000-0000EE470000}"/>
    <cellStyle name="40% - Accent3 2 2 3 2 3 3 2 2" xfId="13311" xr:uid="{00000000-0005-0000-0000-0000EF470000}"/>
    <cellStyle name="40% - Accent3 2 2 3 2 3 3 3" xfId="13310" xr:uid="{00000000-0005-0000-0000-0000F0470000}"/>
    <cellStyle name="40% - Accent3 2 2 3 2 3 4" xfId="33612" xr:uid="{00000000-0005-0000-0000-0000F1470000}"/>
    <cellStyle name="40% - Accent3 2 2 3 2 3 4 2" xfId="13308" xr:uid="{00000000-0005-0000-0000-0000F2470000}"/>
    <cellStyle name="40% - Accent3 2 2 3 2 3 5" xfId="29607" xr:uid="{00000000-0005-0000-0000-0000F3470000}"/>
    <cellStyle name="40% - Accent3 2 2 3 2 4" xfId="10454" xr:uid="{00000000-0005-0000-0000-0000F4470000}"/>
    <cellStyle name="40% - Accent3 2 2 3 2 4 2" xfId="26058" xr:uid="{00000000-0005-0000-0000-0000F5470000}"/>
    <cellStyle name="40% - Accent3 2 2 3 2 4 2 2" xfId="14890" xr:uid="{00000000-0005-0000-0000-0000F6470000}"/>
    <cellStyle name="40% - Accent3 2 2 3 2 4 2 2 2" xfId="13306" xr:uid="{00000000-0005-0000-0000-0000F7470000}"/>
    <cellStyle name="40% - Accent3 2 2 3 2 4 2 3" xfId="13303" xr:uid="{00000000-0005-0000-0000-0000F8470000}"/>
    <cellStyle name="40% - Accent3 2 2 3 2 4 3" xfId="31800" xr:uid="{00000000-0005-0000-0000-0000F9470000}"/>
    <cellStyle name="40% - Accent3 2 2 3 2 4 3 2" xfId="13301" xr:uid="{00000000-0005-0000-0000-0000FA470000}"/>
    <cellStyle name="40% - Accent3 2 2 3 2 4 4" xfId="33616" xr:uid="{00000000-0005-0000-0000-0000FB470000}"/>
    <cellStyle name="40% - Accent3 2 2 3 2 5" xfId="25090" xr:uid="{00000000-0005-0000-0000-0000FC470000}"/>
    <cellStyle name="40% - Accent3 2 2 3 2 5 2" xfId="23313" xr:uid="{00000000-0005-0000-0000-0000FD470000}"/>
    <cellStyle name="40% - Accent3 2 2 3 2 5 2 2" xfId="13298" xr:uid="{00000000-0005-0000-0000-0000FE470000}"/>
    <cellStyle name="40% - Accent3 2 2 3 2 5 3" xfId="23308" xr:uid="{00000000-0005-0000-0000-0000FF470000}"/>
    <cellStyle name="40% - Accent3 2 2 3 2 6" xfId="13295" xr:uid="{00000000-0005-0000-0000-000000480000}"/>
    <cellStyle name="40% - Accent3 2 2 3 2 6 2" xfId="23305" xr:uid="{00000000-0005-0000-0000-000001480000}"/>
    <cellStyle name="40% - Accent3 2 2 3 2 7" xfId="26660" xr:uid="{00000000-0005-0000-0000-000002480000}"/>
    <cellStyle name="40% - Accent3 2 2 3 3" xfId="13294" xr:uid="{00000000-0005-0000-0000-000003480000}"/>
    <cellStyle name="40% - Accent3 2 2 3 3 2" xfId="13288" xr:uid="{00000000-0005-0000-0000-000004480000}"/>
    <cellStyle name="40% - Accent3 2 2 3 3 2 2" xfId="33811" xr:uid="{00000000-0005-0000-0000-000005480000}"/>
    <cellStyle name="40% - Accent3 2 2 3 3 2 2 2" xfId="16656" xr:uid="{00000000-0005-0000-0000-000006480000}"/>
    <cellStyle name="40% - Accent3 2 2 3 3 2 2 2 2" xfId="13285" xr:uid="{00000000-0005-0000-0000-000007480000}"/>
    <cellStyle name="40% - Accent3 2 2 3 3 2 2 2 2 2" xfId="27067" xr:uid="{00000000-0005-0000-0000-000008480000}"/>
    <cellStyle name="40% - Accent3 2 2 3 3 2 2 2 3" xfId="13284" xr:uid="{00000000-0005-0000-0000-000009480000}"/>
    <cellStyle name="40% - Accent3 2 2 3 3 2 2 3" xfId="13283" xr:uid="{00000000-0005-0000-0000-00000A480000}"/>
    <cellStyle name="40% - Accent3 2 2 3 3 2 2 3 2" xfId="20020" xr:uid="{00000000-0005-0000-0000-00000B480000}"/>
    <cellStyle name="40% - Accent3 2 2 3 3 2 2 4" xfId="13279" xr:uid="{00000000-0005-0000-0000-00000C480000}"/>
    <cellStyle name="40% - Accent3 2 2 3 3 2 3" xfId="30965" xr:uid="{00000000-0005-0000-0000-00000D480000}"/>
    <cellStyle name="40% - Accent3 2 2 3 3 2 3 2" xfId="13276" xr:uid="{00000000-0005-0000-0000-00000E480000}"/>
    <cellStyle name="40% - Accent3 2 2 3 3 2 3 2 2" xfId="13274" xr:uid="{00000000-0005-0000-0000-00000F480000}"/>
    <cellStyle name="40% - Accent3 2 2 3 3 2 3 3" xfId="13273" xr:uid="{00000000-0005-0000-0000-000010480000}"/>
    <cellStyle name="40% - Accent3 2 2 3 3 2 4" xfId="25881" xr:uid="{00000000-0005-0000-0000-000011480000}"/>
    <cellStyle name="40% - Accent3 2 2 3 3 2 4 2" xfId="13270" xr:uid="{00000000-0005-0000-0000-000012480000}"/>
    <cellStyle name="40% - Accent3 2 2 3 3 2 5" xfId="29406" xr:uid="{00000000-0005-0000-0000-000013480000}"/>
    <cellStyle name="40% - Accent3 2 2 3 3 3" xfId="10440" xr:uid="{00000000-0005-0000-0000-000014480000}"/>
    <cellStyle name="40% - Accent3 2 2 3 3 3 2" xfId="33548" xr:uid="{00000000-0005-0000-0000-000015480000}"/>
    <cellStyle name="40% - Accent3 2 2 3 3 3 2 2" xfId="13268" xr:uid="{00000000-0005-0000-0000-000016480000}"/>
    <cellStyle name="40% - Accent3 2 2 3 3 3 2 2 2" xfId="13266" xr:uid="{00000000-0005-0000-0000-000017480000}"/>
    <cellStyle name="40% - Accent3 2 2 3 3 3 2 3" xfId="13265" xr:uid="{00000000-0005-0000-0000-000018480000}"/>
    <cellStyle name="40% - Accent3 2 2 3 3 3 3" xfId="30960" xr:uid="{00000000-0005-0000-0000-000019480000}"/>
    <cellStyle name="40% - Accent3 2 2 3 3 3 3 2" xfId="13263" xr:uid="{00000000-0005-0000-0000-00001A480000}"/>
    <cellStyle name="40% - Accent3 2 2 3 3 3 4" xfId="23745" xr:uid="{00000000-0005-0000-0000-00001B480000}"/>
    <cellStyle name="40% - Accent3 2 2 3 3 4" xfId="13261" xr:uid="{00000000-0005-0000-0000-00001C480000}"/>
    <cellStyle name="40% - Accent3 2 2 3 3 4 2" xfId="31440" xr:uid="{00000000-0005-0000-0000-00001D480000}"/>
    <cellStyle name="40% - Accent3 2 2 3 3 4 2 2" xfId="13260" xr:uid="{00000000-0005-0000-0000-00001E480000}"/>
    <cellStyle name="40% - Accent3 2 2 3 3 4 3" xfId="27717" xr:uid="{00000000-0005-0000-0000-00001F480000}"/>
    <cellStyle name="40% - Accent3 2 2 3 3 5" xfId="13258" xr:uid="{00000000-0005-0000-0000-000020480000}"/>
    <cellStyle name="40% - Accent3 2 2 3 3 5 2" xfId="23296" xr:uid="{00000000-0005-0000-0000-000021480000}"/>
    <cellStyle name="40% - Accent3 2 2 3 3 6" xfId="13255" xr:uid="{00000000-0005-0000-0000-000022480000}"/>
    <cellStyle name="40% - Accent3 2 2 3 4" xfId="24503" xr:uid="{00000000-0005-0000-0000-000023480000}"/>
    <cellStyle name="40% - Accent3 2 2 3 4 2" xfId="9112" xr:uid="{00000000-0005-0000-0000-000024480000}"/>
    <cellStyle name="40% - Accent3 2 2 3 4 2 2" xfId="29850" xr:uid="{00000000-0005-0000-0000-000025480000}"/>
    <cellStyle name="40% - Accent3 2 2 3 4 2 2 2" xfId="5752" xr:uid="{00000000-0005-0000-0000-000026480000}"/>
    <cellStyle name="40% - Accent3 2 2 3 4 2 2 2 2" xfId="34275" xr:uid="{00000000-0005-0000-0000-000027480000}"/>
    <cellStyle name="40% - Accent3 2 2 3 4 2 2 3" xfId="13248" xr:uid="{00000000-0005-0000-0000-000028480000}"/>
    <cellStyle name="40% - Accent3 2 2 3 4 2 3" xfId="31982" xr:uid="{00000000-0005-0000-0000-000029480000}"/>
    <cellStyle name="40% - Accent3 2 2 3 4 2 3 2" xfId="13244" xr:uid="{00000000-0005-0000-0000-00002A480000}"/>
    <cellStyle name="40% - Accent3 2 2 3 4 2 4" xfId="23718" xr:uid="{00000000-0005-0000-0000-00002B480000}"/>
    <cellStyle name="40% - Accent3 2 2 3 4 3" xfId="13239" xr:uid="{00000000-0005-0000-0000-00002C480000}"/>
    <cellStyle name="40% - Accent3 2 2 3 4 3 2" xfId="31900" xr:uid="{00000000-0005-0000-0000-00002D480000}"/>
    <cellStyle name="40% - Accent3 2 2 3 4 3 2 2" xfId="13238" xr:uid="{00000000-0005-0000-0000-00002E480000}"/>
    <cellStyle name="40% - Accent3 2 2 3 4 3 3" xfId="29967" xr:uid="{00000000-0005-0000-0000-00002F480000}"/>
    <cellStyle name="40% - Accent3 2 2 3 4 4" xfId="13231" xr:uid="{00000000-0005-0000-0000-000030480000}"/>
    <cellStyle name="40% - Accent3 2 2 3 4 4 2" xfId="31868" xr:uid="{00000000-0005-0000-0000-000031480000}"/>
    <cellStyle name="40% - Accent3 2 2 3 4 5" xfId="13230" xr:uid="{00000000-0005-0000-0000-000032480000}"/>
    <cellStyle name="40% - Accent3 2 2 3 5" xfId="13628" xr:uid="{00000000-0005-0000-0000-000033480000}"/>
    <cellStyle name="40% - Accent3 2 2 3 5 2" xfId="13227" xr:uid="{00000000-0005-0000-0000-000034480000}"/>
    <cellStyle name="40% - Accent3 2 2 3 5 2 2" xfId="31751" xr:uid="{00000000-0005-0000-0000-000035480000}"/>
    <cellStyle name="40% - Accent3 2 2 3 5 2 2 2" xfId="13226" xr:uid="{00000000-0005-0000-0000-000036480000}"/>
    <cellStyle name="40% - Accent3 2 2 3 5 2 3" xfId="24027" xr:uid="{00000000-0005-0000-0000-000037480000}"/>
    <cellStyle name="40% - Accent3 2 2 3 5 3" xfId="13222" xr:uid="{00000000-0005-0000-0000-000038480000}"/>
    <cellStyle name="40% - Accent3 2 2 3 5 3 2" xfId="32893" xr:uid="{00000000-0005-0000-0000-000039480000}"/>
    <cellStyle name="40% - Accent3 2 2 3 5 4" xfId="13221" xr:uid="{00000000-0005-0000-0000-00003A480000}"/>
    <cellStyle name="40% - Accent3 2 2 3 6" xfId="21834" xr:uid="{00000000-0005-0000-0000-00003B480000}"/>
    <cellStyle name="40% - Accent3 2 2 3 6 2" xfId="33543" xr:uid="{00000000-0005-0000-0000-00003C480000}"/>
    <cellStyle name="40% - Accent3 2 2 3 6 2 2" xfId="31649" xr:uid="{00000000-0005-0000-0000-00003D480000}"/>
    <cellStyle name="40% - Accent3 2 2 3 6 3" xfId="31000" xr:uid="{00000000-0005-0000-0000-00003E480000}"/>
    <cellStyle name="40% - Accent3 2 2 3 7" xfId="21825" xr:uid="{00000000-0005-0000-0000-00003F480000}"/>
    <cellStyle name="40% - Accent3 2 2 3 7 2" xfId="33530" xr:uid="{00000000-0005-0000-0000-000040480000}"/>
    <cellStyle name="40% - Accent3 2 2 3 8" xfId="21818" xr:uid="{00000000-0005-0000-0000-000041480000}"/>
    <cellStyle name="40% - Accent3 2 2 4" xfId="13220" xr:uid="{00000000-0005-0000-0000-000042480000}"/>
    <cellStyle name="40% - Accent3 2 2 4 2" xfId="9108" xr:uid="{00000000-0005-0000-0000-000043480000}"/>
    <cellStyle name="40% - Accent3 2 2 4 2 2" xfId="9105" xr:uid="{00000000-0005-0000-0000-000044480000}"/>
    <cellStyle name="40% - Accent3 2 2 4 2 2 2" xfId="9100" xr:uid="{00000000-0005-0000-0000-000045480000}"/>
    <cellStyle name="40% - Accent3 2 2 4 2 2 2 2" xfId="15495" xr:uid="{00000000-0005-0000-0000-000046480000}"/>
    <cellStyle name="40% - Accent3 2 2 4 2 2 2 2 2" xfId="15993" xr:uid="{00000000-0005-0000-0000-000047480000}"/>
    <cellStyle name="40% - Accent3 2 2 4 2 2 2 2 2 2" xfId="15200" xr:uid="{00000000-0005-0000-0000-000048480000}"/>
    <cellStyle name="40% - Accent3 2 2 4 2 2 2 2 3" xfId="25323" xr:uid="{00000000-0005-0000-0000-000049480000}"/>
    <cellStyle name="40% - Accent3 2 2 4 2 2 2 3" xfId="13209" xr:uid="{00000000-0005-0000-0000-00004A480000}"/>
    <cellStyle name="40% - Accent3 2 2 4 2 2 2 3 2" xfId="15937" xr:uid="{00000000-0005-0000-0000-00004B480000}"/>
    <cellStyle name="40% - Accent3 2 2 4 2 2 2 4" xfId="13206" xr:uid="{00000000-0005-0000-0000-00004C480000}"/>
    <cellStyle name="40% - Accent3 2 2 4 2 2 3" xfId="33408" xr:uid="{00000000-0005-0000-0000-00004D480000}"/>
    <cellStyle name="40% - Accent3 2 2 4 2 2 3 2" xfId="13203" xr:uid="{00000000-0005-0000-0000-00004E480000}"/>
    <cellStyle name="40% - Accent3 2 2 4 2 2 3 2 2" xfId="15813" xr:uid="{00000000-0005-0000-0000-00004F480000}"/>
    <cellStyle name="40% - Accent3 2 2 4 2 2 3 3" xfId="13201" xr:uid="{00000000-0005-0000-0000-000050480000}"/>
    <cellStyle name="40% - Accent3 2 2 4 2 2 4" xfId="22850" xr:uid="{00000000-0005-0000-0000-000051480000}"/>
    <cellStyle name="40% - Accent3 2 2 4 2 2 4 2" xfId="13199" xr:uid="{00000000-0005-0000-0000-000052480000}"/>
    <cellStyle name="40% - Accent3 2 2 4 2 2 5" xfId="21090" xr:uid="{00000000-0005-0000-0000-000053480000}"/>
    <cellStyle name="40% - Accent3 2 2 4 2 3" xfId="13197" xr:uid="{00000000-0005-0000-0000-000054480000}"/>
    <cellStyle name="40% - Accent3 2 2 4 2 3 2" xfId="33364" xr:uid="{00000000-0005-0000-0000-000055480000}"/>
    <cellStyle name="40% - Accent3 2 2 4 2 3 2 2" xfId="13193" xr:uid="{00000000-0005-0000-0000-000056480000}"/>
    <cellStyle name="40% - Accent3 2 2 4 2 3 2 2 2" xfId="14008" xr:uid="{00000000-0005-0000-0000-000057480000}"/>
    <cellStyle name="40% - Accent3 2 2 4 2 3 2 3" xfId="13191" xr:uid="{00000000-0005-0000-0000-000058480000}"/>
    <cellStyle name="40% - Accent3 2 2 4 2 3 3" xfId="33359" xr:uid="{00000000-0005-0000-0000-000059480000}"/>
    <cellStyle name="40% - Accent3 2 2 4 2 3 3 2" xfId="13189" xr:uid="{00000000-0005-0000-0000-00005A480000}"/>
    <cellStyle name="40% - Accent3 2 2 4 2 3 4" xfId="21061" xr:uid="{00000000-0005-0000-0000-00005B480000}"/>
    <cellStyle name="40% - Accent3 2 2 4 2 4" xfId="30753" xr:uid="{00000000-0005-0000-0000-00005C480000}"/>
    <cellStyle name="40% - Accent3 2 2 4 2 4 2" xfId="33144" xr:uid="{00000000-0005-0000-0000-00005D480000}"/>
    <cellStyle name="40% - Accent3 2 2 4 2 4 2 2" xfId="13186" xr:uid="{00000000-0005-0000-0000-00005E480000}"/>
    <cellStyle name="40% - Accent3 2 2 4 2 4 3" xfId="33130" xr:uid="{00000000-0005-0000-0000-00005F480000}"/>
    <cellStyle name="40% - Accent3 2 2 4 2 5" xfId="32630" xr:uid="{00000000-0005-0000-0000-000060480000}"/>
    <cellStyle name="40% - Accent3 2 2 4 2 5 2" xfId="17782" xr:uid="{00000000-0005-0000-0000-000061480000}"/>
    <cellStyle name="40% - Accent3 2 2 4 2 6" xfId="13184" xr:uid="{00000000-0005-0000-0000-000062480000}"/>
    <cellStyle name="40% - Accent3 2 2 4 3" xfId="19585" xr:uid="{00000000-0005-0000-0000-000063480000}"/>
    <cellStyle name="40% - Accent3 2 2 4 3 2" xfId="9097" xr:uid="{00000000-0005-0000-0000-000064480000}"/>
    <cellStyle name="40% - Accent3 2 2 4 3 2 2" xfId="31443" xr:uid="{00000000-0005-0000-0000-000065480000}"/>
    <cellStyle name="40% - Accent3 2 2 4 3 2 2 2" xfId="13180" xr:uid="{00000000-0005-0000-0000-000066480000}"/>
    <cellStyle name="40% - Accent3 2 2 4 3 2 2 2 2" xfId="13178" xr:uid="{00000000-0005-0000-0000-000067480000}"/>
    <cellStyle name="40% - Accent3 2 2 4 3 2 2 3" xfId="13176" xr:uid="{00000000-0005-0000-0000-000068480000}"/>
    <cellStyle name="40% - Accent3 2 2 4 3 2 3" xfId="30936" xr:uid="{00000000-0005-0000-0000-000069480000}"/>
    <cellStyle name="40% - Accent3 2 2 4 3 2 3 2" xfId="13174" xr:uid="{00000000-0005-0000-0000-00006A480000}"/>
    <cellStyle name="40% - Accent3 2 2 4 3 2 4" xfId="22940" xr:uid="{00000000-0005-0000-0000-00006B480000}"/>
    <cellStyle name="40% - Accent3 2 2 4 3 3" xfId="13740" xr:uid="{00000000-0005-0000-0000-00006C480000}"/>
    <cellStyle name="40% - Accent3 2 2 4 3 3 2" xfId="33381" xr:uid="{00000000-0005-0000-0000-00006D480000}"/>
    <cellStyle name="40% - Accent3 2 2 4 3 3 2 2" xfId="13173" xr:uid="{00000000-0005-0000-0000-00006E480000}"/>
    <cellStyle name="40% - Accent3 2 2 4 3 3 3" xfId="30919" xr:uid="{00000000-0005-0000-0000-00006F480000}"/>
    <cellStyle name="40% - Accent3 2 2 4 3 4" xfId="6607" xr:uid="{00000000-0005-0000-0000-000070480000}"/>
    <cellStyle name="40% - Accent3 2 2 4 3 4 2" xfId="33029" xr:uid="{00000000-0005-0000-0000-000071480000}"/>
    <cellStyle name="40% - Accent3 2 2 4 3 5" xfId="13170" xr:uid="{00000000-0005-0000-0000-000072480000}"/>
    <cellStyle name="40% - Accent3 2 2 4 4" xfId="13167" xr:uid="{00000000-0005-0000-0000-000073480000}"/>
    <cellStyle name="40% - Accent3 2 2 4 4 2" xfId="13164" xr:uid="{00000000-0005-0000-0000-000074480000}"/>
    <cellStyle name="40% - Accent3 2 2 4 4 2 2" xfId="24530" xr:uid="{00000000-0005-0000-0000-000075480000}"/>
    <cellStyle name="40% - Accent3 2 2 4 4 2 2 2" xfId="13163" xr:uid="{00000000-0005-0000-0000-000076480000}"/>
    <cellStyle name="40% - Accent3 2 2 4 4 2 3" xfId="22373" xr:uid="{00000000-0005-0000-0000-000077480000}"/>
    <cellStyle name="40% - Accent3 2 2 4 4 3" xfId="13160" xr:uid="{00000000-0005-0000-0000-000078480000}"/>
    <cellStyle name="40% - Accent3 2 2 4 4 3 2" xfId="33199" xr:uid="{00000000-0005-0000-0000-000079480000}"/>
    <cellStyle name="40% - Accent3 2 2 4 4 4" xfId="13159" xr:uid="{00000000-0005-0000-0000-00007A480000}"/>
    <cellStyle name="40% - Accent3 2 2 4 5" xfId="13599" xr:uid="{00000000-0005-0000-0000-00007B480000}"/>
    <cellStyle name="40% - Accent3 2 2 4 5 2" xfId="13158" xr:uid="{00000000-0005-0000-0000-00007C480000}"/>
    <cellStyle name="40% - Accent3 2 2 4 5 2 2" xfId="31421" xr:uid="{00000000-0005-0000-0000-00007D480000}"/>
    <cellStyle name="40% - Accent3 2 2 4 5 3" xfId="13157" xr:uid="{00000000-0005-0000-0000-00007E480000}"/>
    <cellStyle name="40% - Accent3 2 2 4 6" xfId="34288" xr:uid="{00000000-0005-0000-0000-00007F480000}"/>
    <cellStyle name="40% - Accent3 2 2 4 6 2" xfId="31860" xr:uid="{00000000-0005-0000-0000-000080480000}"/>
    <cellStyle name="40% - Accent3 2 2 4 7" xfId="21776" xr:uid="{00000000-0005-0000-0000-000081480000}"/>
    <cellStyle name="40% - Accent3 2 2 5" xfId="19101" xr:uid="{00000000-0005-0000-0000-000082480000}"/>
    <cellStyle name="40% - Accent3 2 2 5 2" xfId="9092" xr:uid="{00000000-0005-0000-0000-000083480000}"/>
    <cellStyle name="40% - Accent3 2 2 5 2 2" xfId="9087" xr:uid="{00000000-0005-0000-0000-000084480000}"/>
    <cellStyle name="40% - Accent3 2 2 5 2 2 2" xfId="33166" xr:uid="{00000000-0005-0000-0000-000085480000}"/>
    <cellStyle name="40% - Accent3 2 2 5 2 2 2 2" xfId="33841" xr:uid="{00000000-0005-0000-0000-000086480000}"/>
    <cellStyle name="40% - Accent3 2 2 5 2 2 2 2 2" xfId="29373" xr:uid="{00000000-0005-0000-0000-000087480000}"/>
    <cellStyle name="40% - Accent3 2 2 5 2 2 2 3" xfId="13152" xr:uid="{00000000-0005-0000-0000-000088480000}"/>
    <cellStyle name="40% - Accent3 2 2 5 2 2 3" xfId="27805" xr:uid="{00000000-0005-0000-0000-000089480000}"/>
    <cellStyle name="40% - Accent3 2 2 5 2 2 3 2" xfId="13150" xr:uid="{00000000-0005-0000-0000-00008A480000}"/>
    <cellStyle name="40% - Accent3 2 2 5 2 2 4" xfId="20921" xr:uid="{00000000-0005-0000-0000-00008B480000}"/>
    <cellStyle name="40% - Accent3 2 2 5 2 3" xfId="29548" xr:uid="{00000000-0005-0000-0000-00008C480000}"/>
    <cellStyle name="40% - Accent3 2 2 5 2 3 2" xfId="33472" xr:uid="{00000000-0005-0000-0000-00008D480000}"/>
    <cellStyle name="40% - Accent3 2 2 5 2 3 2 2" xfId="13148" xr:uid="{00000000-0005-0000-0000-00008E480000}"/>
    <cellStyle name="40% - Accent3 2 2 5 2 3 3" xfId="27782" xr:uid="{00000000-0005-0000-0000-00008F480000}"/>
    <cellStyle name="40% - Accent3 2 2 5 2 4" xfId="30729" xr:uid="{00000000-0005-0000-0000-000090480000}"/>
    <cellStyle name="40% - Accent3 2 2 5 2 4 2" xfId="33094" xr:uid="{00000000-0005-0000-0000-000091480000}"/>
    <cellStyle name="40% - Accent3 2 2 5 2 5" xfId="33265" xr:uid="{00000000-0005-0000-0000-000092480000}"/>
    <cellStyle name="40% - Accent3 2 2 5 3" xfId="13146" xr:uid="{00000000-0005-0000-0000-000093480000}"/>
    <cellStyle name="40% - Accent3 2 2 5 3 2" xfId="13141" xr:uid="{00000000-0005-0000-0000-000094480000}"/>
    <cellStyle name="40% - Accent3 2 2 5 3 2 2" xfId="6469" xr:uid="{00000000-0005-0000-0000-000095480000}"/>
    <cellStyle name="40% - Accent3 2 2 5 3 2 2 2" xfId="13140" xr:uid="{00000000-0005-0000-0000-000096480000}"/>
    <cellStyle name="40% - Accent3 2 2 5 3 2 3" xfId="6365" xr:uid="{00000000-0005-0000-0000-000097480000}"/>
    <cellStyle name="40% - Accent3 2 2 5 3 3" xfId="13138" xr:uid="{00000000-0005-0000-0000-000098480000}"/>
    <cellStyle name="40% - Accent3 2 2 5 3 3 2" xfId="5525" xr:uid="{00000000-0005-0000-0000-000099480000}"/>
    <cellStyle name="40% - Accent3 2 2 5 3 4" xfId="13136" xr:uid="{00000000-0005-0000-0000-00009A480000}"/>
    <cellStyle name="40% - Accent3 2 2 5 4" xfId="13131" xr:uid="{00000000-0005-0000-0000-00009B480000}"/>
    <cellStyle name="40% - Accent3 2 2 5 4 2" xfId="13130" xr:uid="{00000000-0005-0000-0000-00009C480000}"/>
    <cellStyle name="40% - Accent3 2 2 5 4 2 2" xfId="32555" xr:uid="{00000000-0005-0000-0000-00009D480000}"/>
    <cellStyle name="40% - Accent3 2 2 5 4 3" xfId="13129" xr:uid="{00000000-0005-0000-0000-00009E480000}"/>
    <cellStyle name="40% - Accent3 2 2 5 5" xfId="13591" xr:uid="{00000000-0005-0000-0000-00009F480000}"/>
    <cellStyle name="40% - Accent3 2 2 5 5 2" xfId="13127" xr:uid="{00000000-0005-0000-0000-0000A0480000}"/>
    <cellStyle name="40% - Accent3 2 2 5 6" xfId="21752" xr:uid="{00000000-0005-0000-0000-0000A1480000}"/>
    <cellStyle name="40% - Accent3 2 2 6" xfId="9084" xr:uid="{00000000-0005-0000-0000-0000A2480000}"/>
    <cellStyle name="40% - Accent3 2 2 6 2" xfId="13126" xr:uid="{00000000-0005-0000-0000-0000A3480000}"/>
    <cellStyle name="40% - Accent3 2 2 6 2 2" xfId="13121" xr:uid="{00000000-0005-0000-0000-0000A4480000}"/>
    <cellStyle name="40% - Accent3 2 2 6 2 2 2" xfId="29060" xr:uid="{00000000-0005-0000-0000-0000A5480000}"/>
    <cellStyle name="40% - Accent3 2 2 6 2 2 2 2" xfId="15594" xr:uid="{00000000-0005-0000-0000-0000A6480000}"/>
    <cellStyle name="40% - Accent3 2 2 6 2 2 3" xfId="34142" xr:uid="{00000000-0005-0000-0000-0000A7480000}"/>
    <cellStyle name="40% - Accent3 2 2 6 2 3" xfId="8766" xr:uid="{00000000-0005-0000-0000-0000A8480000}"/>
    <cellStyle name="40% - Accent3 2 2 6 2 3 2" xfId="32931" xr:uid="{00000000-0005-0000-0000-0000A9480000}"/>
    <cellStyle name="40% - Accent3 2 2 6 2 4" xfId="13119" xr:uid="{00000000-0005-0000-0000-0000AA480000}"/>
    <cellStyle name="40% - Accent3 2 2 6 3" xfId="13116" xr:uid="{00000000-0005-0000-0000-0000AB480000}"/>
    <cellStyle name="40% - Accent3 2 2 6 3 2" xfId="13114" xr:uid="{00000000-0005-0000-0000-0000AC480000}"/>
    <cellStyle name="40% - Accent3 2 2 6 3 2 2" xfId="33507" xr:uid="{00000000-0005-0000-0000-0000AD480000}"/>
    <cellStyle name="40% - Accent3 2 2 6 3 3" xfId="13112" xr:uid="{00000000-0005-0000-0000-0000AE480000}"/>
    <cellStyle name="40% - Accent3 2 2 6 4" xfId="13110" xr:uid="{00000000-0005-0000-0000-0000AF480000}"/>
    <cellStyle name="40% - Accent3 2 2 6 4 2" xfId="13108" xr:uid="{00000000-0005-0000-0000-0000B0480000}"/>
    <cellStyle name="40% - Accent3 2 2 6 5" xfId="13588" xr:uid="{00000000-0005-0000-0000-0000B1480000}"/>
    <cellStyle name="40% - Accent3 2 2 7" xfId="9080" xr:uid="{00000000-0005-0000-0000-0000B2480000}"/>
    <cellStyle name="40% - Accent3 2 2 7 2" xfId="23292" xr:uid="{00000000-0005-0000-0000-0000B3480000}"/>
    <cellStyle name="40% - Accent3 2 2 7 2 2" xfId="18334" xr:uid="{00000000-0005-0000-0000-0000B4480000}"/>
    <cellStyle name="40% - Accent3 2 2 7 2 2 2" xfId="33703" xr:uid="{00000000-0005-0000-0000-0000B5480000}"/>
    <cellStyle name="40% - Accent3 2 2 7 2 3" xfId="18331" xr:uid="{00000000-0005-0000-0000-0000B6480000}"/>
    <cellStyle name="40% - Accent3 2 2 7 3" xfId="18329" xr:uid="{00000000-0005-0000-0000-0000B7480000}"/>
    <cellStyle name="40% - Accent3 2 2 7 3 2" xfId="18326" xr:uid="{00000000-0005-0000-0000-0000B8480000}"/>
    <cellStyle name="40% - Accent3 2 2 7 4" xfId="22842" xr:uid="{00000000-0005-0000-0000-0000B9480000}"/>
    <cellStyle name="40% - Accent3 2 2 8" xfId="18323" xr:uid="{00000000-0005-0000-0000-0000BA480000}"/>
    <cellStyle name="40% - Accent3 2 2 8 2" xfId="18321" xr:uid="{00000000-0005-0000-0000-0000BB480000}"/>
    <cellStyle name="40% - Accent3 2 2 8 2 2" xfId="18319" xr:uid="{00000000-0005-0000-0000-0000BC480000}"/>
    <cellStyle name="40% - Accent3 2 2 8 3" xfId="18318" xr:uid="{00000000-0005-0000-0000-0000BD480000}"/>
    <cellStyle name="40% - Accent3 2 2 9" xfId="18313" xr:uid="{00000000-0005-0000-0000-0000BE480000}"/>
    <cellStyle name="40% - Accent3 2 2 9 2" xfId="22895" xr:uid="{00000000-0005-0000-0000-0000BF480000}"/>
    <cellStyle name="40% - Accent3 2 3" xfId="206" xr:uid="{00000000-0005-0000-0000-0000C0480000}"/>
    <cellStyle name="40% - Accent3 2 3 10" xfId="34539" xr:uid="{00000000-0005-0000-0000-0000C1480000}"/>
    <cellStyle name="40% - Accent3 2 3 11" xfId="13107" xr:uid="{00000000-0005-0000-0000-0000C2480000}"/>
    <cellStyle name="40% - Accent3 2 3 2" xfId="9073" xr:uid="{00000000-0005-0000-0000-0000C3480000}"/>
    <cellStyle name="40% - Accent3 2 3 2 2" xfId="9070" xr:uid="{00000000-0005-0000-0000-0000C4480000}"/>
    <cellStyle name="40% - Accent3 2 3 2 2 2" xfId="17630" xr:uid="{00000000-0005-0000-0000-0000C5480000}"/>
    <cellStyle name="40% - Accent3 2 3 2 2 2 2" xfId="28054" xr:uid="{00000000-0005-0000-0000-0000C6480000}"/>
    <cellStyle name="40% - Accent3 2 3 2 2 2 2 2" xfId="13105" xr:uid="{00000000-0005-0000-0000-0000C7480000}"/>
    <cellStyle name="40% - Accent3 2 3 2 2 2 2 2 2" xfId="13271" xr:uid="{00000000-0005-0000-0000-0000C8480000}"/>
    <cellStyle name="40% - Accent3 2 3 2 2 2 2 2 2 2" xfId="32177" xr:uid="{00000000-0005-0000-0000-0000C9480000}"/>
    <cellStyle name="40% - Accent3 2 3 2 2 2 2 2 2 2 2" xfId="13104" xr:uid="{00000000-0005-0000-0000-0000CA480000}"/>
    <cellStyle name="40% - Accent3 2 3 2 2 2 2 2 2 3" xfId="30568" xr:uid="{00000000-0005-0000-0000-0000CB480000}"/>
    <cellStyle name="40% - Accent3 2 3 2 2 2 2 2 3" xfId="9977" xr:uid="{00000000-0005-0000-0000-0000CC480000}"/>
    <cellStyle name="40% - Accent3 2 3 2 2 2 2 2 3 2" xfId="31746" xr:uid="{00000000-0005-0000-0000-0000CD480000}"/>
    <cellStyle name="40% - Accent3 2 3 2 2 2 2 2 4" xfId="25593" xr:uid="{00000000-0005-0000-0000-0000CE480000}"/>
    <cellStyle name="40% - Accent3 2 3 2 2 2 2 3" xfId="13103" xr:uid="{00000000-0005-0000-0000-0000CF480000}"/>
    <cellStyle name="40% - Accent3 2 3 2 2 2 2 3 2" xfId="11670" xr:uid="{00000000-0005-0000-0000-0000D0480000}"/>
    <cellStyle name="40% - Accent3 2 3 2 2 2 2 3 2 2" xfId="29689" xr:uid="{00000000-0005-0000-0000-0000D1480000}"/>
    <cellStyle name="40% - Accent3 2 3 2 2 2 2 3 3" xfId="25499" xr:uid="{00000000-0005-0000-0000-0000D2480000}"/>
    <cellStyle name="40% - Accent3 2 3 2 2 2 2 4" xfId="13102" xr:uid="{00000000-0005-0000-0000-0000D3480000}"/>
    <cellStyle name="40% - Accent3 2 3 2 2 2 2 4 2" xfId="26721" xr:uid="{00000000-0005-0000-0000-0000D4480000}"/>
    <cellStyle name="40% - Accent3 2 3 2 2 2 2 5" xfId="13098" xr:uid="{00000000-0005-0000-0000-0000D5480000}"/>
    <cellStyle name="40% - Accent3 2 3 2 2 2 3" xfId="31847" xr:uid="{00000000-0005-0000-0000-0000D6480000}"/>
    <cellStyle name="40% - Accent3 2 3 2 2 2 3 2" xfId="13095" xr:uid="{00000000-0005-0000-0000-0000D7480000}"/>
    <cellStyle name="40% - Accent3 2 3 2 2 2 3 2 2" xfId="9724" xr:uid="{00000000-0005-0000-0000-0000D8480000}"/>
    <cellStyle name="40% - Accent3 2 3 2 2 2 3 2 2 2" xfId="33944" xr:uid="{00000000-0005-0000-0000-0000D9480000}"/>
    <cellStyle name="40% - Accent3 2 3 2 2 2 3 2 3" xfId="25289" xr:uid="{00000000-0005-0000-0000-0000DA480000}"/>
    <cellStyle name="40% - Accent3 2 3 2 2 2 3 3" xfId="13094" xr:uid="{00000000-0005-0000-0000-0000DB480000}"/>
    <cellStyle name="40% - Accent3 2 3 2 2 2 3 3 2" xfId="33318" xr:uid="{00000000-0005-0000-0000-0000DC480000}"/>
    <cellStyle name="40% - Accent3 2 3 2 2 2 3 4" xfId="22954" xr:uid="{00000000-0005-0000-0000-0000DD480000}"/>
    <cellStyle name="40% - Accent3 2 3 2 2 2 4" xfId="33761" xr:uid="{00000000-0005-0000-0000-0000DE480000}"/>
    <cellStyle name="40% - Accent3 2 3 2 2 2 4 2" xfId="13092" xr:uid="{00000000-0005-0000-0000-0000DF480000}"/>
    <cellStyle name="40% - Accent3 2 3 2 2 2 4 2 2" xfId="32789" xr:uid="{00000000-0005-0000-0000-0000E0480000}"/>
    <cellStyle name="40% - Accent3 2 3 2 2 2 4 3" xfId="13090" xr:uid="{00000000-0005-0000-0000-0000E1480000}"/>
    <cellStyle name="40% - Accent3 2 3 2 2 2 5" xfId="13364" xr:uid="{00000000-0005-0000-0000-0000E2480000}"/>
    <cellStyle name="40% - Accent3 2 3 2 2 2 5 2" xfId="13088" xr:uid="{00000000-0005-0000-0000-0000E3480000}"/>
    <cellStyle name="40% - Accent3 2 3 2 2 2 6" xfId="13087" xr:uid="{00000000-0005-0000-0000-0000E4480000}"/>
    <cellStyle name="40% - Accent3 2 3 2 2 3" xfId="13085" xr:uid="{00000000-0005-0000-0000-0000E5480000}"/>
    <cellStyle name="40% - Accent3 2 3 2 2 3 2" xfId="29618" xr:uid="{00000000-0005-0000-0000-0000E6480000}"/>
    <cellStyle name="40% - Accent3 2 3 2 2 3 2 2" xfId="13083" xr:uid="{00000000-0005-0000-0000-0000E7480000}"/>
    <cellStyle name="40% - Accent3 2 3 2 2 3 2 2 2" xfId="11372" xr:uid="{00000000-0005-0000-0000-0000E8480000}"/>
    <cellStyle name="40% - Accent3 2 3 2 2 3 2 2 2 2" xfId="13080" xr:uid="{00000000-0005-0000-0000-0000E9480000}"/>
    <cellStyle name="40% - Accent3 2 3 2 2 3 2 2 3" xfId="22772" xr:uid="{00000000-0005-0000-0000-0000EA480000}"/>
    <cellStyle name="40% - Accent3 2 3 2 2 3 2 3" xfId="13077" xr:uid="{00000000-0005-0000-0000-0000EB480000}"/>
    <cellStyle name="40% - Accent3 2 3 2 2 3 2 3 2" xfId="22699" xr:uid="{00000000-0005-0000-0000-0000EC480000}"/>
    <cellStyle name="40% - Accent3 2 3 2 2 3 2 4" xfId="13076" xr:uid="{00000000-0005-0000-0000-0000ED480000}"/>
    <cellStyle name="40% - Accent3 2 3 2 2 3 3" xfId="34004" xr:uid="{00000000-0005-0000-0000-0000EE480000}"/>
    <cellStyle name="40% - Accent3 2 3 2 2 3 3 2" xfId="13072" xr:uid="{00000000-0005-0000-0000-0000EF480000}"/>
    <cellStyle name="40% - Accent3 2 3 2 2 3 3 2 2" xfId="22583" xr:uid="{00000000-0005-0000-0000-0000F0480000}"/>
    <cellStyle name="40% - Accent3 2 3 2 2 3 3 3" xfId="13071" xr:uid="{00000000-0005-0000-0000-0000F1480000}"/>
    <cellStyle name="40% - Accent3 2 3 2 2 3 4" xfId="13070" xr:uid="{00000000-0005-0000-0000-0000F2480000}"/>
    <cellStyle name="40% - Accent3 2 3 2 2 3 4 2" xfId="13069" xr:uid="{00000000-0005-0000-0000-0000F3480000}"/>
    <cellStyle name="40% - Accent3 2 3 2 2 3 5" xfId="13068" xr:uid="{00000000-0005-0000-0000-0000F4480000}"/>
    <cellStyle name="40% - Accent3 2 3 2 2 4" xfId="10379" xr:uid="{00000000-0005-0000-0000-0000F5480000}"/>
    <cellStyle name="40% - Accent3 2 3 2 2 4 2" xfId="32348" xr:uid="{00000000-0005-0000-0000-0000F6480000}"/>
    <cellStyle name="40% - Accent3 2 3 2 2 4 2 2" xfId="13063" xr:uid="{00000000-0005-0000-0000-0000F7480000}"/>
    <cellStyle name="40% - Accent3 2 3 2 2 4 2 2 2" xfId="22428" xr:uid="{00000000-0005-0000-0000-0000F8480000}"/>
    <cellStyle name="40% - Accent3 2 3 2 2 4 2 3" xfId="13062" xr:uid="{00000000-0005-0000-0000-0000F9480000}"/>
    <cellStyle name="40% - Accent3 2 3 2 2 4 3" xfId="32017" xr:uid="{00000000-0005-0000-0000-0000FA480000}"/>
    <cellStyle name="40% - Accent3 2 3 2 2 4 3 2" xfId="13061" xr:uid="{00000000-0005-0000-0000-0000FB480000}"/>
    <cellStyle name="40% - Accent3 2 3 2 2 4 4" xfId="13015" xr:uid="{00000000-0005-0000-0000-0000FC480000}"/>
    <cellStyle name="40% - Accent3 2 3 2 2 5" xfId="13060" xr:uid="{00000000-0005-0000-0000-0000FD480000}"/>
    <cellStyle name="40% - Accent3 2 3 2 2 5 2" xfId="13056" xr:uid="{00000000-0005-0000-0000-0000FE480000}"/>
    <cellStyle name="40% - Accent3 2 3 2 2 5 2 2" xfId="13054" xr:uid="{00000000-0005-0000-0000-0000FF480000}"/>
    <cellStyle name="40% - Accent3 2 3 2 2 5 3" xfId="13053" xr:uid="{00000000-0005-0000-0000-000000490000}"/>
    <cellStyle name="40% - Accent3 2 3 2 2 6" xfId="5338" xr:uid="{00000000-0005-0000-0000-000001490000}"/>
    <cellStyle name="40% - Accent3 2 3 2 2 6 2" xfId="5335" xr:uid="{00000000-0005-0000-0000-000002490000}"/>
    <cellStyle name="40% - Accent3 2 3 2 2 7" xfId="5331" xr:uid="{00000000-0005-0000-0000-000003490000}"/>
    <cellStyle name="40% - Accent3 2 3 2 3" xfId="13052" xr:uid="{00000000-0005-0000-0000-000004490000}"/>
    <cellStyle name="40% - Accent3 2 3 2 3 2" xfId="13049" xr:uid="{00000000-0005-0000-0000-000005490000}"/>
    <cellStyle name="40% - Accent3 2 3 2 3 2 2" xfId="29645" xr:uid="{00000000-0005-0000-0000-000006490000}"/>
    <cellStyle name="40% - Accent3 2 3 2 3 2 2 2" xfId="13046" xr:uid="{00000000-0005-0000-0000-000007490000}"/>
    <cellStyle name="40% - Accent3 2 3 2 3 2 2 2 2" xfId="7758" xr:uid="{00000000-0005-0000-0000-000008490000}"/>
    <cellStyle name="40% - Accent3 2 3 2 3 2 2 2 2 2" xfId="16987" xr:uid="{00000000-0005-0000-0000-000009490000}"/>
    <cellStyle name="40% - Accent3 2 3 2 3 2 2 2 3" xfId="7756" xr:uid="{00000000-0005-0000-0000-00000A490000}"/>
    <cellStyle name="40% - Accent3 2 3 2 3 2 2 3" xfId="13045" xr:uid="{00000000-0005-0000-0000-00000B490000}"/>
    <cellStyle name="40% - Accent3 2 3 2 3 2 2 3 2" xfId="7736" xr:uid="{00000000-0005-0000-0000-00000C490000}"/>
    <cellStyle name="40% - Accent3 2 3 2 3 2 2 4" xfId="13042" xr:uid="{00000000-0005-0000-0000-00000D490000}"/>
    <cellStyle name="40% - Accent3 2 3 2 3 2 3" xfId="27690" xr:uid="{00000000-0005-0000-0000-00000E490000}"/>
    <cellStyle name="40% - Accent3 2 3 2 3 2 3 2" xfId="13037" xr:uid="{00000000-0005-0000-0000-00000F490000}"/>
    <cellStyle name="40% - Accent3 2 3 2 3 2 3 2 2" xfId="7667" xr:uid="{00000000-0005-0000-0000-000010490000}"/>
    <cellStyle name="40% - Accent3 2 3 2 3 2 3 3" xfId="13035" xr:uid="{00000000-0005-0000-0000-000011490000}"/>
    <cellStyle name="40% - Accent3 2 3 2 3 2 4" xfId="13034" xr:uid="{00000000-0005-0000-0000-000012490000}"/>
    <cellStyle name="40% - Accent3 2 3 2 3 2 4 2" xfId="13030" xr:uid="{00000000-0005-0000-0000-000013490000}"/>
    <cellStyle name="40% - Accent3 2 3 2 3 2 5" xfId="13028" xr:uid="{00000000-0005-0000-0000-000014490000}"/>
    <cellStyle name="40% - Accent3 2 3 2 3 3" xfId="10370" xr:uid="{00000000-0005-0000-0000-000015490000}"/>
    <cellStyle name="40% - Accent3 2 3 2 3 3 2" xfId="34225" xr:uid="{00000000-0005-0000-0000-000016490000}"/>
    <cellStyle name="40% - Accent3 2 3 2 3 3 2 2" xfId="13026" xr:uid="{00000000-0005-0000-0000-000017490000}"/>
    <cellStyle name="40% - Accent3 2 3 2 3 3 2 2 2" xfId="10106" xr:uid="{00000000-0005-0000-0000-000018490000}"/>
    <cellStyle name="40% - Accent3 2 3 2 3 3 2 3" xfId="13025" xr:uid="{00000000-0005-0000-0000-000019490000}"/>
    <cellStyle name="40% - Accent3 2 3 2 3 3 3" xfId="13024" xr:uid="{00000000-0005-0000-0000-00001A490000}"/>
    <cellStyle name="40% - Accent3 2 3 2 3 3 3 2" xfId="13022" xr:uid="{00000000-0005-0000-0000-00001B490000}"/>
    <cellStyle name="40% - Accent3 2 3 2 3 3 4" xfId="13021" xr:uid="{00000000-0005-0000-0000-00001C490000}"/>
    <cellStyle name="40% - Accent3 2 3 2 3 4" xfId="13019" xr:uid="{00000000-0005-0000-0000-00001D490000}"/>
    <cellStyle name="40% - Accent3 2 3 2 3 4 2" xfId="13017" xr:uid="{00000000-0005-0000-0000-00001E490000}"/>
    <cellStyle name="40% - Accent3 2 3 2 3 4 2 2" xfId="13016" xr:uid="{00000000-0005-0000-0000-00001F490000}"/>
    <cellStyle name="40% - Accent3 2 3 2 3 4 3" xfId="13014" xr:uid="{00000000-0005-0000-0000-000020490000}"/>
    <cellStyle name="40% - Accent3 2 3 2 3 5" xfId="13012" xr:uid="{00000000-0005-0000-0000-000021490000}"/>
    <cellStyle name="40% - Accent3 2 3 2 3 5 2" xfId="13011" xr:uid="{00000000-0005-0000-0000-000022490000}"/>
    <cellStyle name="40% - Accent3 2 3 2 3 6" xfId="8085" xr:uid="{00000000-0005-0000-0000-000023490000}"/>
    <cellStyle name="40% - Accent3 2 3 2 4" xfId="25457" xr:uid="{00000000-0005-0000-0000-000024490000}"/>
    <cellStyle name="40% - Accent3 2 3 2 4 2" xfId="9064" xr:uid="{00000000-0005-0000-0000-000025490000}"/>
    <cellStyle name="40% - Accent3 2 3 2 4 2 2" xfId="28455" xr:uid="{00000000-0005-0000-0000-000026490000}"/>
    <cellStyle name="40% - Accent3 2 3 2 4 2 2 2" xfId="13010" xr:uid="{00000000-0005-0000-0000-000027490000}"/>
    <cellStyle name="40% - Accent3 2 3 2 4 2 2 2 2" xfId="9276" xr:uid="{00000000-0005-0000-0000-000028490000}"/>
    <cellStyle name="40% - Accent3 2 3 2 4 2 2 3" xfId="13009" xr:uid="{00000000-0005-0000-0000-000029490000}"/>
    <cellStyle name="40% - Accent3 2 3 2 4 2 3" xfId="13007" xr:uid="{00000000-0005-0000-0000-00002A490000}"/>
    <cellStyle name="40% - Accent3 2 3 2 4 2 3 2" xfId="13005" xr:uid="{00000000-0005-0000-0000-00002B490000}"/>
    <cellStyle name="40% - Accent3 2 3 2 4 2 4" xfId="13004" xr:uid="{00000000-0005-0000-0000-00002C490000}"/>
    <cellStyle name="40% - Accent3 2 3 2 4 3" xfId="29366" xr:uid="{00000000-0005-0000-0000-00002D490000}"/>
    <cellStyle name="40% - Accent3 2 3 2 4 3 2" xfId="13002" xr:uid="{00000000-0005-0000-0000-00002E490000}"/>
    <cellStyle name="40% - Accent3 2 3 2 4 3 2 2" xfId="13001" xr:uid="{00000000-0005-0000-0000-00002F490000}"/>
    <cellStyle name="40% - Accent3 2 3 2 4 3 3" xfId="13000" xr:uid="{00000000-0005-0000-0000-000030490000}"/>
    <cellStyle name="40% - Accent3 2 3 2 4 4" xfId="29359" xr:uid="{00000000-0005-0000-0000-000031490000}"/>
    <cellStyle name="40% - Accent3 2 3 2 4 4 2" xfId="12998" xr:uid="{00000000-0005-0000-0000-000032490000}"/>
    <cellStyle name="40% - Accent3 2 3 2 4 5" xfId="12997" xr:uid="{00000000-0005-0000-0000-000033490000}"/>
    <cellStyle name="40% - Accent3 2 3 2 5" xfId="13585" xr:uid="{00000000-0005-0000-0000-000034490000}"/>
    <cellStyle name="40% - Accent3 2 3 2 5 2" xfId="32238" xr:uid="{00000000-0005-0000-0000-000035490000}"/>
    <cellStyle name="40% - Accent3 2 3 2 5 2 2" xfId="12996" xr:uid="{00000000-0005-0000-0000-000036490000}"/>
    <cellStyle name="40% - Accent3 2 3 2 5 2 2 2" xfId="12995" xr:uid="{00000000-0005-0000-0000-000037490000}"/>
    <cellStyle name="40% - Accent3 2 3 2 5 2 3" xfId="12994" xr:uid="{00000000-0005-0000-0000-000038490000}"/>
    <cellStyle name="40% - Accent3 2 3 2 5 3" xfId="33916" xr:uid="{00000000-0005-0000-0000-000039490000}"/>
    <cellStyle name="40% - Accent3 2 3 2 5 3 2" xfId="12992" xr:uid="{00000000-0005-0000-0000-00003A490000}"/>
    <cellStyle name="40% - Accent3 2 3 2 5 4" xfId="12991" xr:uid="{00000000-0005-0000-0000-00003B490000}"/>
    <cellStyle name="40% - Accent3 2 3 2 6" xfId="18608" xr:uid="{00000000-0005-0000-0000-00003C490000}"/>
    <cellStyle name="40% - Accent3 2 3 2 6 2" xfId="18605" xr:uid="{00000000-0005-0000-0000-00003D490000}"/>
    <cellStyle name="40% - Accent3 2 3 2 6 2 2" xfId="20651" xr:uid="{00000000-0005-0000-0000-00003E490000}"/>
    <cellStyle name="40% - Accent3 2 3 2 6 3" xfId="18603" xr:uid="{00000000-0005-0000-0000-00003F490000}"/>
    <cellStyle name="40% - Accent3 2 3 2 7" xfId="18598" xr:uid="{00000000-0005-0000-0000-000040490000}"/>
    <cellStyle name="40% - Accent3 2 3 2 7 2" xfId="32003" xr:uid="{00000000-0005-0000-0000-000041490000}"/>
    <cellStyle name="40% - Accent3 2 3 2 8" xfId="18595" xr:uid="{00000000-0005-0000-0000-000042490000}"/>
    <cellStyle name="40% - Accent3 2 3 3" xfId="12990" xr:uid="{00000000-0005-0000-0000-000043490000}"/>
    <cellStyle name="40% - Accent3 2 3 3 2" xfId="9060" xr:uid="{00000000-0005-0000-0000-000044490000}"/>
    <cellStyle name="40% - Accent3 2 3 3 2 2" xfId="17516" xr:uid="{00000000-0005-0000-0000-000045490000}"/>
    <cellStyle name="40% - Accent3 2 3 3 2 2 2" xfId="23465" xr:uid="{00000000-0005-0000-0000-000046490000}"/>
    <cellStyle name="40% - Accent3 2 3 3 2 2 2 2" xfId="17423" xr:uid="{00000000-0005-0000-0000-000047490000}"/>
    <cellStyle name="40% - Accent3 2 3 3 2 2 2 2 2" xfId="22651" xr:uid="{00000000-0005-0000-0000-000048490000}"/>
    <cellStyle name="40% - Accent3 2 3 3 2 2 2 2 2 2" xfId="12988" xr:uid="{00000000-0005-0000-0000-000049490000}"/>
    <cellStyle name="40% - Accent3 2 3 3 2 2 2 2 3" xfId="19650" xr:uid="{00000000-0005-0000-0000-00004A490000}"/>
    <cellStyle name="40% - Accent3 2 3 3 2 2 2 3" xfId="27921" xr:uid="{00000000-0005-0000-0000-00004B490000}"/>
    <cellStyle name="40% - Accent3 2 3 3 2 2 2 3 2" xfId="19645" xr:uid="{00000000-0005-0000-0000-00004C490000}"/>
    <cellStyle name="40% - Accent3 2 3 3 2 2 2 4" xfId="12987" xr:uid="{00000000-0005-0000-0000-00004D490000}"/>
    <cellStyle name="40% - Accent3 2 3 3 2 2 3" xfId="32747" xr:uid="{00000000-0005-0000-0000-00004E490000}"/>
    <cellStyle name="40% - Accent3 2 3 3 2 2 3 2" xfId="12982" xr:uid="{00000000-0005-0000-0000-00004F490000}"/>
    <cellStyle name="40% - Accent3 2 3 3 2 2 3 2 2" xfId="19632" xr:uid="{00000000-0005-0000-0000-000050490000}"/>
    <cellStyle name="40% - Accent3 2 3 3 2 2 3 3" xfId="12981" xr:uid="{00000000-0005-0000-0000-000051490000}"/>
    <cellStyle name="40% - Accent3 2 3 3 2 2 4" xfId="32395" xr:uid="{00000000-0005-0000-0000-000052490000}"/>
    <cellStyle name="40% - Accent3 2 3 3 2 2 4 2" xfId="32725" xr:uid="{00000000-0005-0000-0000-000053490000}"/>
    <cellStyle name="40% - Accent3 2 3 3 2 2 5" xfId="28928" xr:uid="{00000000-0005-0000-0000-000054490000}"/>
    <cellStyle name="40% - Accent3 2 3 3 2 3" xfId="12024" xr:uid="{00000000-0005-0000-0000-000055490000}"/>
    <cellStyle name="40% - Accent3 2 3 3 2 3 2" xfId="30698" xr:uid="{00000000-0005-0000-0000-000056490000}"/>
    <cellStyle name="40% - Accent3 2 3 3 2 3 2 2" xfId="12977" xr:uid="{00000000-0005-0000-0000-000057490000}"/>
    <cellStyle name="40% - Accent3 2 3 3 2 3 2 2 2" xfId="19605" xr:uid="{00000000-0005-0000-0000-000058490000}"/>
    <cellStyle name="40% - Accent3 2 3 3 2 3 2 3" xfId="12976" xr:uid="{00000000-0005-0000-0000-000059490000}"/>
    <cellStyle name="40% - Accent3 2 3 3 2 3 3" xfId="32369" xr:uid="{00000000-0005-0000-0000-00005A490000}"/>
    <cellStyle name="40% - Accent3 2 3 3 2 3 3 2" xfId="16825" xr:uid="{00000000-0005-0000-0000-00005B490000}"/>
    <cellStyle name="40% - Accent3 2 3 3 2 3 4" xfId="28391" xr:uid="{00000000-0005-0000-0000-00005C490000}"/>
    <cellStyle name="40% - Accent3 2 3 3 2 4" xfId="12975" xr:uid="{00000000-0005-0000-0000-00005D490000}"/>
    <cellStyle name="40% - Accent3 2 3 3 2 4 2" xfId="18288" xr:uid="{00000000-0005-0000-0000-00005E490000}"/>
    <cellStyle name="40% - Accent3 2 3 3 2 4 2 2" xfId="12972" xr:uid="{00000000-0005-0000-0000-00005F490000}"/>
    <cellStyle name="40% - Accent3 2 3 3 2 4 3" xfId="24924" xr:uid="{00000000-0005-0000-0000-000060490000}"/>
    <cellStyle name="40% - Accent3 2 3 3 2 5" xfId="12971" xr:uid="{00000000-0005-0000-0000-000061490000}"/>
    <cellStyle name="40% - Accent3 2 3 3 2 5 2" xfId="24267" xr:uid="{00000000-0005-0000-0000-000062490000}"/>
    <cellStyle name="40% - Accent3 2 3 3 2 6" xfId="8075" xr:uid="{00000000-0005-0000-0000-000063490000}"/>
    <cellStyle name="40% - Accent3 2 3 3 3" xfId="12969" xr:uid="{00000000-0005-0000-0000-000064490000}"/>
    <cellStyle name="40% - Accent3 2 3 3 3 2" xfId="9056" xr:uid="{00000000-0005-0000-0000-000065490000}"/>
    <cellStyle name="40% - Accent3 2 3 3 3 2 2" xfId="10394" xr:uid="{00000000-0005-0000-0000-000066490000}"/>
    <cellStyle name="40% - Accent3 2 3 3 3 2 2 2" xfId="12964" xr:uid="{00000000-0005-0000-0000-000067490000}"/>
    <cellStyle name="40% - Accent3 2 3 3 3 2 2 2 2" xfId="30695" xr:uid="{00000000-0005-0000-0000-000068490000}"/>
    <cellStyle name="40% - Accent3 2 3 3 3 2 2 3" xfId="12963" xr:uid="{00000000-0005-0000-0000-000069490000}"/>
    <cellStyle name="40% - Accent3 2 3 3 3 2 3" xfId="16590" xr:uid="{00000000-0005-0000-0000-00006A490000}"/>
    <cellStyle name="40% - Accent3 2 3 3 3 2 3 2" xfId="12962" xr:uid="{00000000-0005-0000-0000-00006B490000}"/>
    <cellStyle name="40% - Accent3 2 3 3 3 2 4" xfId="16197" xr:uid="{00000000-0005-0000-0000-00006C490000}"/>
    <cellStyle name="40% - Accent3 2 3 3 3 3" xfId="18527" xr:uid="{00000000-0005-0000-0000-00006D490000}"/>
    <cellStyle name="40% - Accent3 2 3 3 3 3 2" xfId="18143" xr:uid="{00000000-0005-0000-0000-00006E490000}"/>
    <cellStyle name="40% - Accent3 2 3 3 3 3 2 2" xfId="12961" xr:uid="{00000000-0005-0000-0000-00006F490000}"/>
    <cellStyle name="40% - Accent3 2 3 3 3 3 3" xfId="29336" xr:uid="{00000000-0005-0000-0000-000070490000}"/>
    <cellStyle name="40% - Accent3 2 3 3 3 4" xfId="12960" xr:uid="{00000000-0005-0000-0000-000071490000}"/>
    <cellStyle name="40% - Accent3 2 3 3 3 4 2" xfId="29320" xr:uid="{00000000-0005-0000-0000-000072490000}"/>
    <cellStyle name="40% - Accent3 2 3 3 3 5" xfId="12958" xr:uid="{00000000-0005-0000-0000-000073490000}"/>
    <cellStyle name="40% - Accent3 2 3 3 4" xfId="12954" xr:uid="{00000000-0005-0000-0000-000074490000}"/>
    <cellStyle name="40% - Accent3 2 3 3 4 2" xfId="34220" xr:uid="{00000000-0005-0000-0000-000075490000}"/>
    <cellStyle name="40% - Accent3 2 3 3 4 2 2" xfId="18093" xr:uid="{00000000-0005-0000-0000-000076490000}"/>
    <cellStyle name="40% - Accent3 2 3 3 4 2 2 2" xfId="12949" xr:uid="{00000000-0005-0000-0000-000077490000}"/>
    <cellStyle name="40% - Accent3 2 3 3 4 2 3" xfId="29282" xr:uid="{00000000-0005-0000-0000-000078490000}"/>
    <cellStyle name="40% - Accent3 2 3 3 4 3" xfId="27518" xr:uid="{00000000-0005-0000-0000-000079490000}"/>
    <cellStyle name="40% - Accent3 2 3 3 4 3 2" xfId="29272" xr:uid="{00000000-0005-0000-0000-00007A490000}"/>
    <cellStyle name="40% - Accent3 2 3 3 4 4" xfId="12945" xr:uid="{00000000-0005-0000-0000-00007B490000}"/>
    <cellStyle name="40% - Accent3 2 3 3 5" xfId="13563" xr:uid="{00000000-0005-0000-0000-00007C490000}"/>
    <cellStyle name="40% - Accent3 2 3 3 5 2" xfId="12943" xr:uid="{00000000-0005-0000-0000-00007D490000}"/>
    <cellStyle name="40% - Accent3 2 3 3 5 2 2" xfId="29253" xr:uid="{00000000-0005-0000-0000-00007E490000}"/>
    <cellStyle name="40% - Accent3 2 3 3 5 3" xfId="12942" xr:uid="{00000000-0005-0000-0000-00007F490000}"/>
    <cellStyle name="40% - Accent3 2 3 3 6" xfId="18663" xr:uid="{00000000-0005-0000-0000-000080490000}"/>
    <cellStyle name="40% - Accent3 2 3 3 6 2" xfId="24740" xr:uid="{00000000-0005-0000-0000-000081490000}"/>
    <cellStyle name="40% - Accent3 2 3 3 7" xfId="21682" xr:uid="{00000000-0005-0000-0000-000082490000}"/>
    <cellStyle name="40% - Accent3 2 3 4" xfId="12940" xr:uid="{00000000-0005-0000-0000-000083490000}"/>
    <cellStyle name="40% - Accent3 2 3 4 2" xfId="9053" xr:uid="{00000000-0005-0000-0000-000084490000}"/>
    <cellStyle name="40% - Accent3 2 3 4 2 2" xfId="9048" xr:uid="{00000000-0005-0000-0000-000085490000}"/>
    <cellStyle name="40% - Accent3 2 3 4 2 2 2" xfId="29979" xr:uid="{00000000-0005-0000-0000-000086490000}"/>
    <cellStyle name="40% - Accent3 2 3 4 2 2 2 2" xfId="31352" xr:uid="{00000000-0005-0000-0000-000087490000}"/>
    <cellStyle name="40% - Accent3 2 3 4 2 2 2 2 2" xfId="19288" xr:uid="{00000000-0005-0000-0000-000088490000}"/>
    <cellStyle name="40% - Accent3 2 3 4 2 2 2 3" xfId="33179" xr:uid="{00000000-0005-0000-0000-000089490000}"/>
    <cellStyle name="40% - Accent3 2 3 4 2 2 3" xfId="34117" xr:uid="{00000000-0005-0000-0000-00008A490000}"/>
    <cellStyle name="40% - Accent3 2 3 4 2 2 3 2" xfId="33017" xr:uid="{00000000-0005-0000-0000-00008B490000}"/>
    <cellStyle name="40% - Accent3 2 3 4 2 2 4" xfId="20756" xr:uid="{00000000-0005-0000-0000-00008C490000}"/>
    <cellStyle name="40% - Accent3 2 3 4 2 3" xfId="12935" xr:uid="{00000000-0005-0000-0000-00008D490000}"/>
    <cellStyle name="40% - Accent3 2 3 4 2 3 2" xfId="32219" xr:uid="{00000000-0005-0000-0000-00008E490000}"/>
    <cellStyle name="40% - Accent3 2 3 4 2 3 2 2" xfId="32130" xr:uid="{00000000-0005-0000-0000-00008F490000}"/>
    <cellStyle name="40% - Accent3 2 3 4 2 3 3" xfId="34104" xr:uid="{00000000-0005-0000-0000-000090490000}"/>
    <cellStyle name="40% - Accent3 2 3 4 2 4" xfId="25868" xr:uid="{00000000-0005-0000-0000-000091490000}"/>
    <cellStyle name="40% - Accent3 2 3 4 2 4 2" xfId="26185" xr:uid="{00000000-0005-0000-0000-000092490000}"/>
    <cellStyle name="40% - Accent3 2 3 4 2 5" xfId="12933" xr:uid="{00000000-0005-0000-0000-000093490000}"/>
    <cellStyle name="40% - Accent3 2 3 4 3" xfId="12931" xr:uid="{00000000-0005-0000-0000-000094490000}"/>
    <cellStyle name="40% - Accent3 2 3 4 3 2" xfId="12924" xr:uid="{00000000-0005-0000-0000-000095490000}"/>
    <cellStyle name="40% - Accent3 2 3 4 3 2 2" xfId="15151" xr:uid="{00000000-0005-0000-0000-000096490000}"/>
    <cellStyle name="40% - Accent3 2 3 4 3 2 2 2" xfId="29586" xr:uid="{00000000-0005-0000-0000-000097490000}"/>
    <cellStyle name="40% - Accent3 2 3 4 3 2 3" xfId="31778" xr:uid="{00000000-0005-0000-0000-000098490000}"/>
    <cellStyle name="40% - Accent3 2 3 4 3 3" xfId="12923" xr:uid="{00000000-0005-0000-0000-000099490000}"/>
    <cellStyle name="40% - Accent3 2 3 4 3 3 2" xfId="32151" xr:uid="{00000000-0005-0000-0000-00009A490000}"/>
    <cellStyle name="40% - Accent3 2 3 4 3 4" xfId="12921" xr:uid="{00000000-0005-0000-0000-00009B490000}"/>
    <cellStyle name="40% - Accent3 2 3 4 4" xfId="12919" xr:uid="{00000000-0005-0000-0000-00009C490000}"/>
    <cellStyle name="40% - Accent3 2 3 4 4 2" xfId="12918" xr:uid="{00000000-0005-0000-0000-00009D490000}"/>
    <cellStyle name="40% - Accent3 2 3 4 4 2 2" xfId="32224" xr:uid="{00000000-0005-0000-0000-00009E490000}"/>
    <cellStyle name="40% - Accent3 2 3 4 4 3" xfId="12917" xr:uid="{00000000-0005-0000-0000-00009F490000}"/>
    <cellStyle name="40% - Accent3 2 3 4 5" xfId="13555" xr:uid="{00000000-0005-0000-0000-0000A0490000}"/>
    <cellStyle name="40% - Accent3 2 3 4 5 2" xfId="12915" xr:uid="{00000000-0005-0000-0000-0000A1490000}"/>
    <cellStyle name="40% - Accent3 2 3 4 6" xfId="30528" xr:uid="{00000000-0005-0000-0000-0000A2490000}"/>
    <cellStyle name="40% - Accent3 2 3 5" xfId="9043" xr:uid="{00000000-0005-0000-0000-0000A3490000}"/>
    <cellStyle name="40% - Accent3 2 3 5 2" xfId="9039" xr:uid="{00000000-0005-0000-0000-0000A4490000}"/>
    <cellStyle name="40% - Accent3 2 3 5 2 2" xfId="12911" xr:uid="{00000000-0005-0000-0000-0000A5490000}"/>
    <cellStyle name="40% - Accent3 2 3 5 2 2 2" xfId="33180" xr:uid="{00000000-0005-0000-0000-0000A6490000}"/>
    <cellStyle name="40% - Accent3 2 3 5 2 2 2 2" xfId="12910" xr:uid="{00000000-0005-0000-0000-0000A7490000}"/>
    <cellStyle name="40% - Accent3 2 3 5 2 2 3" xfId="22033" xr:uid="{00000000-0005-0000-0000-0000A8490000}"/>
    <cellStyle name="40% - Accent3 2 3 5 2 3" xfId="12907" xr:uid="{00000000-0005-0000-0000-0000A9490000}"/>
    <cellStyle name="40% - Accent3 2 3 5 2 3 2" xfId="32087" xr:uid="{00000000-0005-0000-0000-0000AA490000}"/>
    <cellStyle name="40% - Accent3 2 3 5 2 4" xfId="12905" xr:uid="{00000000-0005-0000-0000-0000AB490000}"/>
    <cellStyle name="40% - Accent3 2 3 5 3" xfId="12902" xr:uid="{00000000-0005-0000-0000-0000AC490000}"/>
    <cellStyle name="40% - Accent3 2 3 5 3 2" xfId="12901" xr:uid="{00000000-0005-0000-0000-0000AD490000}"/>
    <cellStyle name="40% - Accent3 2 3 5 3 2 2" xfId="15099" xr:uid="{00000000-0005-0000-0000-0000AE490000}"/>
    <cellStyle name="40% - Accent3 2 3 5 3 3" xfId="12899" xr:uid="{00000000-0005-0000-0000-0000AF490000}"/>
    <cellStyle name="40% - Accent3 2 3 5 4" xfId="7496" xr:uid="{00000000-0005-0000-0000-0000B0490000}"/>
    <cellStyle name="40% - Accent3 2 3 5 4 2" xfId="12893" xr:uid="{00000000-0005-0000-0000-0000B1490000}"/>
    <cellStyle name="40% - Accent3 2 3 5 5" xfId="7489" xr:uid="{00000000-0005-0000-0000-0000B2490000}"/>
    <cellStyle name="40% - Accent3 2 3 6" xfId="9034" xr:uid="{00000000-0005-0000-0000-0000B3490000}"/>
    <cellStyle name="40% - Accent3 2 3 6 2" xfId="12890" xr:uid="{00000000-0005-0000-0000-0000B4490000}"/>
    <cellStyle name="40% - Accent3 2 3 6 2 2" xfId="12888" xr:uid="{00000000-0005-0000-0000-0000B5490000}"/>
    <cellStyle name="40% - Accent3 2 3 6 2 2 2" xfId="32063" xr:uid="{00000000-0005-0000-0000-0000B6490000}"/>
    <cellStyle name="40% - Accent3 2 3 6 2 3" xfId="12886" xr:uid="{00000000-0005-0000-0000-0000B7490000}"/>
    <cellStyle name="40% - Accent3 2 3 6 3" xfId="12884" xr:uid="{00000000-0005-0000-0000-0000B8490000}"/>
    <cellStyle name="40% - Accent3 2 3 6 3 2" xfId="12882" xr:uid="{00000000-0005-0000-0000-0000B9490000}"/>
    <cellStyle name="40% - Accent3 2 3 6 4" xfId="10033" xr:uid="{00000000-0005-0000-0000-0000BA490000}"/>
    <cellStyle name="40% - Accent3 2 3 7" xfId="28594" xr:uid="{00000000-0005-0000-0000-0000BB490000}"/>
    <cellStyle name="40% - Accent3 2 3 7 2" xfId="29756" xr:uid="{00000000-0005-0000-0000-0000BC490000}"/>
    <cellStyle name="40% - Accent3 2 3 7 2 2" xfId="29752" xr:uid="{00000000-0005-0000-0000-0000BD490000}"/>
    <cellStyle name="40% - Accent3 2 3 7 3" xfId="29747" xr:uid="{00000000-0005-0000-0000-0000BE490000}"/>
    <cellStyle name="40% - Accent3 2 3 8" xfId="30056" xr:uid="{00000000-0005-0000-0000-0000BF490000}"/>
    <cellStyle name="40% - Accent3 2 3 8 2" xfId="29743" xr:uid="{00000000-0005-0000-0000-0000C0490000}"/>
    <cellStyle name="40% - Accent3 2 3 9" xfId="29738" xr:uid="{00000000-0005-0000-0000-0000C1490000}"/>
    <cellStyle name="40% - Accent3 2 4" xfId="12881" xr:uid="{00000000-0005-0000-0000-0000C2490000}"/>
    <cellStyle name="40% - Accent3 2 4 2" xfId="9029" xr:uid="{00000000-0005-0000-0000-0000C3490000}"/>
    <cellStyle name="40% - Accent3 2 4 2 2" xfId="11343" xr:uid="{00000000-0005-0000-0000-0000C4490000}"/>
    <cellStyle name="40% - Accent3 2 4 2 2 2" xfId="14788" xr:uid="{00000000-0005-0000-0000-0000C5490000}"/>
    <cellStyle name="40% - Accent3 2 4 2 2 2 2" xfId="9026" xr:uid="{00000000-0005-0000-0000-0000C6490000}"/>
    <cellStyle name="40% - Accent3 2 4 2 2 2 2 2" xfId="14659" xr:uid="{00000000-0005-0000-0000-0000C7490000}"/>
    <cellStyle name="40% - Accent3 2 4 2 2 2 2 2 2" xfId="16349" xr:uid="{00000000-0005-0000-0000-0000C8490000}"/>
    <cellStyle name="40% - Accent3 2 4 2 2 2 2 2 2 2" xfId="21670" xr:uid="{00000000-0005-0000-0000-0000C9490000}"/>
    <cellStyle name="40% - Accent3 2 4 2 2 2 2 2 3" xfId="16345" xr:uid="{00000000-0005-0000-0000-0000CA490000}"/>
    <cellStyle name="40% - Accent3 2 4 2 2 2 2 3" xfId="14656" xr:uid="{00000000-0005-0000-0000-0000CB490000}"/>
    <cellStyle name="40% - Accent3 2 4 2 2 2 2 3 2" xfId="16341" xr:uid="{00000000-0005-0000-0000-0000CC490000}"/>
    <cellStyle name="40% - Accent3 2 4 2 2 2 2 4" xfId="12879" xr:uid="{00000000-0005-0000-0000-0000CD490000}"/>
    <cellStyle name="40% - Accent3 2 4 2 2 2 3" xfId="14775" xr:uid="{00000000-0005-0000-0000-0000CE490000}"/>
    <cellStyle name="40% - Accent3 2 4 2 2 2 3 2" xfId="14654" xr:uid="{00000000-0005-0000-0000-0000CF490000}"/>
    <cellStyle name="40% - Accent3 2 4 2 2 2 3 2 2" xfId="20227" xr:uid="{00000000-0005-0000-0000-0000D0490000}"/>
    <cellStyle name="40% - Accent3 2 4 2 2 2 3 3" xfId="12876" xr:uid="{00000000-0005-0000-0000-0000D1490000}"/>
    <cellStyle name="40% - Accent3 2 4 2 2 2 4" xfId="14768" xr:uid="{00000000-0005-0000-0000-0000D2490000}"/>
    <cellStyle name="40% - Accent3 2 4 2 2 2 4 2" xfId="12875" xr:uid="{00000000-0005-0000-0000-0000D3490000}"/>
    <cellStyle name="40% - Accent3 2 4 2 2 2 5" xfId="12874" xr:uid="{00000000-0005-0000-0000-0000D4490000}"/>
    <cellStyle name="40% - Accent3 2 4 2 2 3" xfId="10317" xr:uid="{00000000-0005-0000-0000-0000D5490000}"/>
    <cellStyle name="40% - Accent3 2 4 2 2 3 2" xfId="14761" xr:uid="{00000000-0005-0000-0000-0000D6490000}"/>
    <cellStyle name="40% - Accent3 2 4 2 2 3 2 2" xfId="14641" xr:uid="{00000000-0005-0000-0000-0000D7490000}"/>
    <cellStyle name="40% - Accent3 2 4 2 2 3 2 2 2" xfId="16263" xr:uid="{00000000-0005-0000-0000-0000D8490000}"/>
    <cellStyle name="40% - Accent3 2 4 2 2 3 2 3" xfId="12873" xr:uid="{00000000-0005-0000-0000-0000D9490000}"/>
    <cellStyle name="40% - Accent3 2 4 2 2 3 3" xfId="14755" xr:uid="{00000000-0005-0000-0000-0000DA490000}"/>
    <cellStyle name="40% - Accent3 2 4 2 2 3 3 2" xfId="12872" xr:uid="{00000000-0005-0000-0000-0000DB490000}"/>
    <cellStyle name="40% - Accent3 2 4 2 2 3 4" xfId="12871" xr:uid="{00000000-0005-0000-0000-0000DC490000}"/>
    <cellStyle name="40% - Accent3 2 4 2 2 4" xfId="17358" xr:uid="{00000000-0005-0000-0000-0000DD490000}"/>
    <cellStyle name="40% - Accent3 2 4 2 2 4 2" xfId="14752" xr:uid="{00000000-0005-0000-0000-0000DE490000}"/>
    <cellStyle name="40% - Accent3 2 4 2 2 4 2 2" xfId="12870" xr:uid="{00000000-0005-0000-0000-0000DF490000}"/>
    <cellStyle name="40% - Accent3 2 4 2 2 4 3" xfId="12869" xr:uid="{00000000-0005-0000-0000-0000E0490000}"/>
    <cellStyle name="40% - Accent3 2 4 2 2 5" xfId="17352" xr:uid="{00000000-0005-0000-0000-0000E1490000}"/>
    <cellStyle name="40% - Accent3 2 4 2 2 5 2" xfId="12868" xr:uid="{00000000-0005-0000-0000-0000E2490000}"/>
    <cellStyle name="40% - Accent3 2 4 2 2 6" xfId="8015" xr:uid="{00000000-0005-0000-0000-0000E3490000}"/>
    <cellStyle name="40% - Accent3 2 4 2 3" xfId="14750" xr:uid="{00000000-0005-0000-0000-0000E4490000}"/>
    <cellStyle name="40% - Accent3 2 4 2 3 2" xfId="9023" xr:uid="{00000000-0005-0000-0000-0000E5490000}"/>
    <cellStyle name="40% - Accent3 2 4 2 3 2 2" xfId="14744" xr:uid="{00000000-0005-0000-0000-0000E6490000}"/>
    <cellStyle name="40% - Accent3 2 4 2 3 2 2 2" xfId="14616" xr:uid="{00000000-0005-0000-0000-0000E7490000}"/>
    <cellStyle name="40% - Accent3 2 4 2 3 2 2 2 2" xfId="15967" xr:uid="{00000000-0005-0000-0000-0000E8490000}"/>
    <cellStyle name="40% - Accent3 2 4 2 3 2 2 3" xfId="12865" xr:uid="{00000000-0005-0000-0000-0000E9490000}"/>
    <cellStyle name="40% - Accent3 2 4 2 3 2 3" xfId="14741" xr:uid="{00000000-0005-0000-0000-0000EA490000}"/>
    <cellStyle name="40% - Accent3 2 4 2 3 2 3 2" xfId="12864" xr:uid="{00000000-0005-0000-0000-0000EB490000}"/>
    <cellStyle name="40% - Accent3 2 4 2 3 2 4" xfId="12863" xr:uid="{00000000-0005-0000-0000-0000EC490000}"/>
    <cellStyle name="40% - Accent3 2 4 2 3 3" xfId="14739" xr:uid="{00000000-0005-0000-0000-0000ED490000}"/>
    <cellStyle name="40% - Accent3 2 4 2 3 3 2" xfId="14737" xr:uid="{00000000-0005-0000-0000-0000EE490000}"/>
    <cellStyle name="40% - Accent3 2 4 2 3 3 2 2" xfId="12861" xr:uid="{00000000-0005-0000-0000-0000EF490000}"/>
    <cellStyle name="40% - Accent3 2 4 2 3 3 3" xfId="12860" xr:uid="{00000000-0005-0000-0000-0000F0490000}"/>
    <cellStyle name="40% - Accent3 2 4 2 3 4" xfId="17345" xr:uid="{00000000-0005-0000-0000-0000F1490000}"/>
    <cellStyle name="40% - Accent3 2 4 2 3 4 2" xfId="14514" xr:uid="{00000000-0005-0000-0000-0000F2490000}"/>
    <cellStyle name="40% - Accent3 2 4 2 3 5" xfId="12857" xr:uid="{00000000-0005-0000-0000-0000F3490000}"/>
    <cellStyle name="40% - Accent3 2 4 2 4" xfId="14734" xr:uid="{00000000-0005-0000-0000-0000F4490000}"/>
    <cellStyle name="40% - Accent3 2 4 2 4 2" xfId="34343" xr:uid="{00000000-0005-0000-0000-0000F5490000}"/>
    <cellStyle name="40% - Accent3 2 4 2 4 2 2" xfId="14726" xr:uid="{00000000-0005-0000-0000-0000F6490000}"/>
    <cellStyle name="40% - Accent3 2 4 2 4 2 2 2" xfId="29605" xr:uid="{00000000-0005-0000-0000-0000F7490000}"/>
    <cellStyle name="40% - Accent3 2 4 2 4 2 3" xfId="12856" xr:uid="{00000000-0005-0000-0000-0000F8490000}"/>
    <cellStyle name="40% - Accent3 2 4 2 4 3" xfId="29291" xr:uid="{00000000-0005-0000-0000-0000F9490000}"/>
    <cellStyle name="40% - Accent3 2 4 2 4 3 2" xfId="12852" xr:uid="{00000000-0005-0000-0000-0000FA490000}"/>
    <cellStyle name="40% - Accent3 2 4 2 4 4" xfId="12849" xr:uid="{00000000-0005-0000-0000-0000FB490000}"/>
    <cellStyle name="40% - Accent3 2 4 2 5" xfId="14721" xr:uid="{00000000-0005-0000-0000-0000FC490000}"/>
    <cellStyle name="40% - Accent3 2 4 2 5 2" xfId="14718" xr:uid="{00000000-0005-0000-0000-0000FD490000}"/>
    <cellStyle name="40% - Accent3 2 4 2 5 2 2" xfId="12848" xr:uid="{00000000-0005-0000-0000-0000FE490000}"/>
    <cellStyle name="40% - Accent3 2 4 2 5 3" xfId="12846" xr:uid="{00000000-0005-0000-0000-0000FF490000}"/>
    <cellStyle name="40% - Accent3 2 4 2 6" xfId="18519" xr:uid="{00000000-0005-0000-0000-0000004A0000}"/>
    <cellStyle name="40% - Accent3 2 4 2 6 2" xfId="18517" xr:uid="{00000000-0005-0000-0000-0000014A0000}"/>
    <cellStyle name="40% - Accent3 2 4 2 7" xfId="11564" xr:uid="{00000000-0005-0000-0000-0000024A0000}"/>
    <cellStyle name="40% - Accent3 2 4 3" xfId="12845" xr:uid="{00000000-0005-0000-0000-0000034A0000}"/>
    <cellStyle name="40% - Accent3 2 4 3 2" xfId="9018" xr:uid="{00000000-0005-0000-0000-0000044A0000}"/>
    <cellStyle name="40% - Accent3 2 4 3 2 2" xfId="9013" xr:uid="{00000000-0005-0000-0000-0000054A0000}"/>
    <cellStyle name="40% - Accent3 2 4 3 2 2 2" xfId="8735" xr:uid="{00000000-0005-0000-0000-0000064A0000}"/>
    <cellStyle name="40% - Accent3 2 4 3 2 2 2 2" xfId="14588" xr:uid="{00000000-0005-0000-0000-0000074A0000}"/>
    <cellStyle name="40% - Accent3 2 4 3 2 2 2 2 2" xfId="14382" xr:uid="{00000000-0005-0000-0000-0000084A0000}"/>
    <cellStyle name="40% - Accent3 2 4 3 2 2 2 3" xfId="25367" xr:uid="{00000000-0005-0000-0000-0000094A0000}"/>
    <cellStyle name="40% - Accent3 2 4 3 2 2 3" xfId="34299" xr:uid="{00000000-0005-0000-0000-00000A4A0000}"/>
    <cellStyle name="40% - Accent3 2 4 3 2 2 3 2" xfId="12843" xr:uid="{00000000-0005-0000-0000-00000B4A0000}"/>
    <cellStyle name="40% - Accent3 2 4 3 2 2 4" xfId="31757" xr:uid="{00000000-0005-0000-0000-00000C4A0000}"/>
    <cellStyle name="40% - Accent3 2 4 3 2 3" xfId="14700" xr:uid="{00000000-0005-0000-0000-00000D4A0000}"/>
    <cellStyle name="40% - Accent3 2 4 3 2 3 2" xfId="27630" xr:uid="{00000000-0005-0000-0000-00000E4A0000}"/>
    <cellStyle name="40% - Accent3 2 4 3 2 3 2 2" xfId="12841" xr:uid="{00000000-0005-0000-0000-00000F4A0000}"/>
    <cellStyle name="40% - Accent3 2 4 3 2 3 3" xfId="31734" xr:uid="{00000000-0005-0000-0000-0000104A0000}"/>
    <cellStyle name="40% - Accent3 2 4 3 2 4" xfId="17317" xr:uid="{00000000-0005-0000-0000-0000114A0000}"/>
    <cellStyle name="40% - Accent3 2 4 3 2 4 2" xfId="31728" xr:uid="{00000000-0005-0000-0000-0000124A0000}"/>
    <cellStyle name="40% - Accent3 2 4 3 2 5" xfId="12839" xr:uid="{00000000-0005-0000-0000-0000134A0000}"/>
    <cellStyle name="40% - Accent3 2 4 3 3" xfId="14694" xr:uid="{00000000-0005-0000-0000-0000144A0000}"/>
    <cellStyle name="40% - Accent3 2 4 3 3 2" xfId="14689" xr:uid="{00000000-0005-0000-0000-0000154A0000}"/>
    <cellStyle name="40% - Accent3 2 4 3 3 2 2" xfId="30145" xr:uid="{00000000-0005-0000-0000-0000164A0000}"/>
    <cellStyle name="40% - Accent3 2 4 3 3 2 2 2" xfId="12837" xr:uid="{00000000-0005-0000-0000-0000174A0000}"/>
    <cellStyle name="40% - Accent3 2 4 3 3 2 3" xfId="18435" xr:uid="{00000000-0005-0000-0000-0000184A0000}"/>
    <cellStyle name="40% - Accent3 2 4 3 3 3" xfId="14686" xr:uid="{00000000-0005-0000-0000-0000194A0000}"/>
    <cellStyle name="40% - Accent3 2 4 3 3 3 2" xfId="29315" xr:uid="{00000000-0005-0000-0000-00001A4A0000}"/>
    <cellStyle name="40% - Accent3 2 4 3 3 4" xfId="12835" xr:uid="{00000000-0005-0000-0000-00001B4A0000}"/>
    <cellStyle name="40% - Accent3 2 4 3 4" xfId="14683" xr:uid="{00000000-0005-0000-0000-00001C4A0000}"/>
    <cellStyle name="40% - Accent3 2 4 3 4 2" xfId="14680" xr:uid="{00000000-0005-0000-0000-00001D4A0000}"/>
    <cellStyle name="40% - Accent3 2 4 3 4 2 2" xfId="29267" xr:uid="{00000000-0005-0000-0000-00001E4A0000}"/>
    <cellStyle name="40% - Accent3 2 4 3 4 3" xfId="12833" xr:uid="{00000000-0005-0000-0000-00001F4A0000}"/>
    <cellStyle name="40% - Accent3 2 4 3 5" xfId="14677" xr:uid="{00000000-0005-0000-0000-0000204A0000}"/>
    <cellStyle name="40% - Accent3 2 4 3 5 2" xfId="12831" xr:uid="{00000000-0005-0000-0000-0000214A0000}"/>
    <cellStyle name="40% - Accent3 2 4 3 6" xfId="21600" xr:uid="{00000000-0005-0000-0000-0000224A0000}"/>
    <cellStyle name="40% - Accent3 2 4 4" xfId="12830" xr:uid="{00000000-0005-0000-0000-0000234A0000}"/>
    <cellStyle name="40% - Accent3 2 4 4 2" xfId="9009" xr:uid="{00000000-0005-0000-0000-0000244A0000}"/>
    <cellStyle name="40% - Accent3 2 4 4 2 2" xfId="32069" xr:uid="{00000000-0005-0000-0000-0000254A0000}"/>
    <cellStyle name="40% - Accent3 2 4 4 2 2 2" xfId="31670" xr:uid="{00000000-0005-0000-0000-0000264A0000}"/>
    <cellStyle name="40% - Accent3 2 4 4 2 2 2 2" xfId="12828" xr:uid="{00000000-0005-0000-0000-0000274A0000}"/>
    <cellStyle name="40% - Accent3 2 4 4 2 2 3" xfId="31656" xr:uid="{00000000-0005-0000-0000-0000284A0000}"/>
    <cellStyle name="40% - Accent3 2 4 4 2 3" xfId="25815" xr:uid="{00000000-0005-0000-0000-0000294A0000}"/>
    <cellStyle name="40% - Accent3 2 4 4 2 3 2" xfId="31627" xr:uid="{00000000-0005-0000-0000-00002A4A0000}"/>
    <cellStyle name="40% - Accent3 2 4 4 2 4" xfId="16190" xr:uid="{00000000-0005-0000-0000-00002B4A0000}"/>
    <cellStyle name="40% - Accent3 2 4 4 3" xfId="31065" xr:uid="{00000000-0005-0000-0000-00002C4A0000}"/>
    <cellStyle name="40% - Accent3 2 4 4 3 2" xfId="34214" xr:uid="{00000000-0005-0000-0000-00002D4A0000}"/>
    <cellStyle name="40% - Accent3 2 4 4 3 2 2" xfId="31599" xr:uid="{00000000-0005-0000-0000-00002E4A0000}"/>
    <cellStyle name="40% - Accent3 2 4 4 3 3" xfId="16187" xr:uid="{00000000-0005-0000-0000-00002F4A0000}"/>
    <cellStyle name="40% - Accent3 2 4 4 4" xfId="25890" xr:uid="{00000000-0005-0000-0000-0000304A0000}"/>
    <cellStyle name="40% - Accent3 2 4 4 4 2" xfId="16185" xr:uid="{00000000-0005-0000-0000-0000314A0000}"/>
    <cellStyle name="40% - Accent3 2 4 4 5" xfId="13536" xr:uid="{00000000-0005-0000-0000-0000324A0000}"/>
    <cellStyle name="40% - Accent3 2 4 5" xfId="12823" xr:uid="{00000000-0005-0000-0000-0000334A0000}"/>
    <cellStyle name="40% - Accent3 2 4 5 2" xfId="33654" xr:uid="{00000000-0005-0000-0000-0000344A0000}"/>
    <cellStyle name="40% - Accent3 2 4 5 2 2" xfId="32493" xr:uid="{00000000-0005-0000-0000-0000354A0000}"/>
    <cellStyle name="40% - Accent3 2 4 5 2 2 2" xfId="16796" xr:uid="{00000000-0005-0000-0000-0000364A0000}"/>
    <cellStyle name="40% - Accent3 2 4 5 2 3" xfId="16176" xr:uid="{00000000-0005-0000-0000-0000374A0000}"/>
    <cellStyle name="40% - Accent3 2 4 5 3" xfId="31051" xr:uid="{00000000-0005-0000-0000-0000384A0000}"/>
    <cellStyle name="40% - Accent3 2 4 5 3 2" xfId="16172" xr:uid="{00000000-0005-0000-0000-0000394A0000}"/>
    <cellStyle name="40% - Accent3 2 4 5 4" xfId="7470" xr:uid="{00000000-0005-0000-0000-00003A4A0000}"/>
    <cellStyle name="40% - Accent3 2 4 6" xfId="12819" xr:uid="{00000000-0005-0000-0000-00003B4A0000}"/>
    <cellStyle name="40% - Accent3 2 4 6 2" xfId="29846" xr:uid="{00000000-0005-0000-0000-00003C4A0000}"/>
    <cellStyle name="40% - Accent3 2 4 6 2 2" xfId="15831" xr:uid="{00000000-0005-0000-0000-00003D4A0000}"/>
    <cellStyle name="40% - Accent3 2 4 6 3" xfId="15733" xr:uid="{00000000-0005-0000-0000-00003E4A0000}"/>
    <cellStyle name="40% - Accent3 2 4 7" xfId="30044" xr:uid="{00000000-0005-0000-0000-00003F4A0000}"/>
    <cellStyle name="40% - Accent3 2 4 7 2" xfId="19354" xr:uid="{00000000-0005-0000-0000-0000404A0000}"/>
    <cellStyle name="40% - Accent3 2 4 8" xfId="29646" xr:uid="{00000000-0005-0000-0000-0000414A0000}"/>
    <cellStyle name="40% - Accent3 2 4 9" xfId="34758" xr:uid="{00000000-0005-0000-0000-0000424A0000}"/>
    <cellStyle name="40% - Accent3 2 5" xfId="9005" xr:uid="{00000000-0005-0000-0000-0000434A0000}"/>
    <cellStyle name="40% - Accent3 2 5 2" xfId="9002" xr:uid="{00000000-0005-0000-0000-0000444A0000}"/>
    <cellStyle name="40% - Accent3 2 5 2 2" xfId="8999" xr:uid="{00000000-0005-0000-0000-0000454A0000}"/>
    <cellStyle name="40% - Accent3 2 5 2 2 2" xfId="14296" xr:uid="{00000000-0005-0000-0000-0000464A0000}"/>
    <cellStyle name="40% - Accent3 2 5 2 2 2 2" xfId="14549" xr:uid="{00000000-0005-0000-0000-0000474A0000}"/>
    <cellStyle name="40% - Accent3 2 5 2 2 2 2 2" xfId="14547" xr:uid="{00000000-0005-0000-0000-0000484A0000}"/>
    <cellStyle name="40% - Accent3 2 5 2 2 2 2 2 2" xfId="12815" xr:uid="{00000000-0005-0000-0000-0000494A0000}"/>
    <cellStyle name="40% - Accent3 2 5 2 2 2 2 3" xfId="12811" xr:uid="{00000000-0005-0000-0000-00004A4A0000}"/>
    <cellStyle name="40% - Accent3 2 5 2 2 2 3" xfId="14542" xr:uid="{00000000-0005-0000-0000-00004B4A0000}"/>
    <cellStyle name="40% - Accent3 2 5 2 2 2 3 2" xfId="26707" xr:uid="{00000000-0005-0000-0000-00004C4A0000}"/>
    <cellStyle name="40% - Accent3 2 5 2 2 2 4" xfId="12810" xr:uid="{00000000-0005-0000-0000-00004D4A0000}"/>
    <cellStyle name="40% - Accent3 2 5 2 2 3" xfId="14288" xr:uid="{00000000-0005-0000-0000-00004E4A0000}"/>
    <cellStyle name="40% - Accent3 2 5 2 2 3 2" xfId="14530" xr:uid="{00000000-0005-0000-0000-00004F4A0000}"/>
    <cellStyle name="40% - Accent3 2 5 2 2 3 2 2" xfId="33515" xr:uid="{00000000-0005-0000-0000-0000504A0000}"/>
    <cellStyle name="40% - Accent3 2 5 2 2 3 3" xfId="12809" xr:uid="{00000000-0005-0000-0000-0000514A0000}"/>
    <cellStyle name="40% - Accent3 2 5 2 2 4" xfId="17252" xr:uid="{00000000-0005-0000-0000-0000524A0000}"/>
    <cellStyle name="40% - Accent3 2 5 2 2 4 2" xfId="12808" xr:uid="{00000000-0005-0000-0000-0000534A0000}"/>
    <cellStyle name="40% - Accent3 2 5 2 2 5" xfId="12807" xr:uid="{00000000-0005-0000-0000-0000544A0000}"/>
    <cellStyle name="40% - Accent3 2 5 2 3" xfId="14284" xr:uid="{00000000-0005-0000-0000-0000554A0000}"/>
    <cellStyle name="40% - Accent3 2 5 2 3 2" xfId="11575" xr:uid="{00000000-0005-0000-0000-0000564A0000}"/>
    <cellStyle name="40% - Accent3 2 5 2 3 2 2" xfId="14503" xr:uid="{00000000-0005-0000-0000-0000574A0000}"/>
    <cellStyle name="40% - Accent3 2 5 2 3 2 2 2" xfId="12806" xr:uid="{00000000-0005-0000-0000-0000584A0000}"/>
    <cellStyle name="40% - Accent3 2 5 2 3 2 3" xfId="12805" xr:uid="{00000000-0005-0000-0000-0000594A0000}"/>
    <cellStyle name="40% - Accent3 2 5 2 3 3" xfId="14279" xr:uid="{00000000-0005-0000-0000-00005A4A0000}"/>
    <cellStyle name="40% - Accent3 2 5 2 3 3 2" xfId="12803" xr:uid="{00000000-0005-0000-0000-00005B4A0000}"/>
    <cellStyle name="40% - Accent3 2 5 2 3 4" xfId="12802" xr:uid="{00000000-0005-0000-0000-00005C4A0000}"/>
    <cellStyle name="40% - Accent3 2 5 2 4" xfId="17010" xr:uid="{00000000-0005-0000-0000-00005D4A0000}"/>
    <cellStyle name="40% - Accent3 2 5 2 4 2" xfId="34406" xr:uid="{00000000-0005-0000-0000-00005E4A0000}"/>
    <cellStyle name="40% - Accent3 2 5 2 4 2 2" xfId="12801" xr:uid="{00000000-0005-0000-0000-00005F4A0000}"/>
    <cellStyle name="40% - Accent3 2 5 2 4 3" xfId="12799" xr:uid="{00000000-0005-0000-0000-0000604A0000}"/>
    <cellStyle name="40% - Accent3 2 5 2 5" xfId="17126" xr:uid="{00000000-0005-0000-0000-0000614A0000}"/>
    <cellStyle name="40% - Accent3 2 5 2 5 2" xfId="7529" xr:uid="{00000000-0005-0000-0000-0000624A0000}"/>
    <cellStyle name="40% - Accent3 2 5 2 6" xfId="18659" xr:uid="{00000000-0005-0000-0000-0000634A0000}"/>
    <cellStyle name="40% - Accent3 2 5 3" xfId="8994" xr:uid="{00000000-0005-0000-0000-0000644A0000}"/>
    <cellStyle name="40% - Accent3 2 5 3 2" xfId="8991" xr:uid="{00000000-0005-0000-0000-0000654A0000}"/>
    <cellStyle name="40% - Accent3 2 5 3 2 2" xfId="11571" xr:uid="{00000000-0005-0000-0000-0000664A0000}"/>
    <cellStyle name="40% - Accent3 2 5 3 2 2 2" xfId="14474" xr:uid="{00000000-0005-0000-0000-0000674A0000}"/>
    <cellStyle name="40% - Accent3 2 5 3 2 2 2 2" xfId="12794" xr:uid="{00000000-0005-0000-0000-0000684A0000}"/>
    <cellStyle name="40% - Accent3 2 5 3 2 2 3" xfId="12792" xr:uid="{00000000-0005-0000-0000-0000694A0000}"/>
    <cellStyle name="40% - Accent3 2 5 3 2 3" xfId="14253" xr:uid="{00000000-0005-0000-0000-00006A4A0000}"/>
    <cellStyle name="40% - Accent3 2 5 3 2 3 2" xfId="12790" xr:uid="{00000000-0005-0000-0000-00006B4A0000}"/>
    <cellStyle name="40% - Accent3 2 5 3 2 4" xfId="12787" xr:uid="{00000000-0005-0000-0000-00006C4A0000}"/>
    <cellStyle name="40% - Accent3 2 5 3 3" xfId="14248" xr:uid="{00000000-0005-0000-0000-00006D4A0000}"/>
    <cellStyle name="40% - Accent3 2 5 3 3 2" xfId="14244" xr:uid="{00000000-0005-0000-0000-00006E4A0000}"/>
    <cellStyle name="40% - Accent3 2 5 3 3 2 2" xfId="12781" xr:uid="{00000000-0005-0000-0000-00006F4A0000}"/>
    <cellStyle name="40% - Accent3 2 5 3 3 3" xfId="12780" xr:uid="{00000000-0005-0000-0000-0000704A0000}"/>
    <cellStyle name="40% - Accent3 2 5 3 4" xfId="17117" xr:uid="{00000000-0005-0000-0000-0000714A0000}"/>
    <cellStyle name="40% - Accent3 2 5 3 4 2" xfId="12775" xr:uid="{00000000-0005-0000-0000-0000724A0000}"/>
    <cellStyle name="40% - Accent3 2 5 3 5" xfId="13528" xr:uid="{00000000-0005-0000-0000-0000734A0000}"/>
    <cellStyle name="40% - Accent3 2 5 4" xfId="12773" xr:uid="{00000000-0005-0000-0000-0000744A0000}"/>
    <cellStyle name="40% - Accent3 2 5 4 2" xfId="9114" xr:uid="{00000000-0005-0000-0000-0000754A0000}"/>
    <cellStyle name="40% - Accent3 2 5 4 2 2" xfId="5393" xr:uid="{00000000-0005-0000-0000-0000764A0000}"/>
    <cellStyle name="40% - Accent3 2 5 4 2 2 2" xfId="12767" xr:uid="{00000000-0005-0000-0000-0000774A0000}"/>
    <cellStyle name="40% - Accent3 2 5 4 2 3" xfId="16150" xr:uid="{00000000-0005-0000-0000-0000784A0000}"/>
    <cellStyle name="40% - Accent3 2 5 4 3" xfId="5391" xr:uid="{00000000-0005-0000-0000-0000794A0000}"/>
    <cellStyle name="40% - Accent3 2 5 4 3 2" xfId="16143" xr:uid="{00000000-0005-0000-0000-00007A4A0000}"/>
    <cellStyle name="40% - Accent3 2 5 4 4" xfId="12766" xr:uid="{00000000-0005-0000-0000-00007B4A0000}"/>
    <cellStyle name="40% - Accent3 2 5 5" xfId="12763" xr:uid="{00000000-0005-0000-0000-00007C4A0000}"/>
    <cellStyle name="40% - Accent3 2 5 5 2" xfId="10458" xr:uid="{00000000-0005-0000-0000-00007D4A0000}"/>
    <cellStyle name="40% - Accent3 2 5 5 2 2" xfId="33696" xr:uid="{00000000-0005-0000-0000-00007E4A0000}"/>
    <cellStyle name="40% - Accent3 2 5 5 3" xfId="15709" xr:uid="{00000000-0005-0000-0000-00007F4A0000}"/>
    <cellStyle name="40% - Accent3 2 5 6" xfId="13449" xr:uid="{00000000-0005-0000-0000-0000804A0000}"/>
    <cellStyle name="40% - Accent3 2 5 6 2" xfId="12760" xr:uid="{00000000-0005-0000-0000-0000814A0000}"/>
    <cellStyle name="40% - Accent3 2 5 7" xfId="32166" xr:uid="{00000000-0005-0000-0000-0000824A0000}"/>
    <cellStyle name="40% - Accent3 2 5 8" xfId="34948" xr:uid="{00000000-0005-0000-0000-0000834A0000}"/>
    <cellStyle name="40% - Accent3 2 6" xfId="12755" xr:uid="{00000000-0005-0000-0000-0000844A0000}"/>
    <cellStyle name="40% - Accent3 2 6 2" xfId="13624" xr:uid="{00000000-0005-0000-0000-0000854A0000}"/>
    <cellStyle name="40% - Accent3 2 6 2 2" xfId="13930" xr:uid="{00000000-0005-0000-0000-0000864A0000}"/>
    <cellStyle name="40% - Accent3 2 6 2 2 2" xfId="11565" xr:uid="{00000000-0005-0000-0000-0000874A0000}"/>
    <cellStyle name="40% - Accent3 2 6 2 2 2 2" xfId="14393" xr:uid="{00000000-0005-0000-0000-0000884A0000}"/>
    <cellStyle name="40% - Accent3 2 6 2 2 2 2 2" xfId="12754" xr:uid="{00000000-0005-0000-0000-0000894A0000}"/>
    <cellStyle name="40% - Accent3 2 6 2 2 2 3" xfId="12753" xr:uid="{00000000-0005-0000-0000-00008A4A0000}"/>
    <cellStyle name="40% - Accent3 2 6 2 2 3" xfId="13923" xr:uid="{00000000-0005-0000-0000-00008B4A0000}"/>
    <cellStyle name="40% - Accent3 2 6 2 2 3 2" xfId="12752" xr:uid="{00000000-0005-0000-0000-00008C4A0000}"/>
    <cellStyle name="40% - Accent3 2 6 2 2 4" xfId="12751" xr:uid="{00000000-0005-0000-0000-00008D4A0000}"/>
    <cellStyle name="40% - Accent3 2 6 2 3" xfId="13921" xr:uid="{00000000-0005-0000-0000-00008E4A0000}"/>
    <cellStyle name="40% - Accent3 2 6 2 3 2" xfId="13919" xr:uid="{00000000-0005-0000-0000-00008F4A0000}"/>
    <cellStyle name="40% - Accent3 2 6 2 3 2 2" xfId="16741" xr:uid="{00000000-0005-0000-0000-0000904A0000}"/>
    <cellStyle name="40% - Accent3 2 6 2 3 3" xfId="34102" xr:uid="{00000000-0005-0000-0000-0000914A0000}"/>
    <cellStyle name="40% - Accent3 2 6 2 4" xfId="17088" xr:uid="{00000000-0005-0000-0000-0000924A0000}"/>
    <cellStyle name="40% - Accent3 2 6 2 4 2" xfId="12750" xr:uid="{00000000-0005-0000-0000-0000934A0000}"/>
    <cellStyle name="40% - Accent3 2 6 2 5" xfId="13518" xr:uid="{00000000-0005-0000-0000-0000944A0000}"/>
    <cellStyle name="40% - Accent3 2 6 3" xfId="13620" xr:uid="{00000000-0005-0000-0000-0000954A0000}"/>
    <cellStyle name="40% - Accent3 2 6 3 2" xfId="13909" xr:uid="{00000000-0005-0000-0000-0000964A0000}"/>
    <cellStyle name="40% - Accent3 2 6 3 2 2" xfId="14151" xr:uid="{00000000-0005-0000-0000-0000974A0000}"/>
    <cellStyle name="40% - Accent3 2 6 3 2 2 2" xfId="12749" xr:uid="{00000000-0005-0000-0000-0000984A0000}"/>
    <cellStyle name="40% - Accent3 2 6 3 2 3" xfId="12748" xr:uid="{00000000-0005-0000-0000-0000994A0000}"/>
    <cellStyle name="40% - Accent3 2 6 3 3" xfId="13907" xr:uid="{00000000-0005-0000-0000-00009A4A0000}"/>
    <cellStyle name="40% - Accent3 2 6 3 3 2" xfId="12744" xr:uid="{00000000-0005-0000-0000-00009B4A0000}"/>
    <cellStyle name="40% - Accent3 2 6 3 4" xfId="12742" xr:uid="{00000000-0005-0000-0000-00009C4A0000}"/>
    <cellStyle name="40% - Accent3 2 6 4" xfId="12739" xr:uid="{00000000-0005-0000-0000-00009D4A0000}"/>
    <cellStyle name="40% - Accent3 2 6 4 2" xfId="32189" xr:uid="{00000000-0005-0000-0000-00009E4A0000}"/>
    <cellStyle name="40% - Accent3 2 6 4 2 2" xfId="16129" xr:uid="{00000000-0005-0000-0000-00009F4A0000}"/>
    <cellStyle name="40% - Accent3 2 6 4 3" xfId="12735" xr:uid="{00000000-0005-0000-0000-0000A04A0000}"/>
    <cellStyle name="40% - Accent3 2 6 5" xfId="12732" xr:uid="{00000000-0005-0000-0000-0000A14A0000}"/>
    <cellStyle name="40% - Accent3 2 6 5 2" xfId="12730" xr:uid="{00000000-0005-0000-0000-0000A24A0000}"/>
    <cellStyle name="40% - Accent3 2 6 6" xfId="13442" xr:uid="{00000000-0005-0000-0000-0000A34A0000}"/>
    <cellStyle name="40% - Accent3 2 6 7" xfId="35153" xr:uid="{00000000-0005-0000-0000-0000A44A0000}"/>
    <cellStyle name="40% - Accent3 2 7" xfId="12728" xr:uid="{00000000-0005-0000-0000-0000A54A0000}"/>
    <cellStyle name="40% - Accent3 2 7 2" xfId="31962" xr:uid="{00000000-0005-0000-0000-0000A64A0000}"/>
    <cellStyle name="40% - Accent3 2 7 2 2" xfId="32439" xr:uid="{00000000-0005-0000-0000-0000A74A0000}"/>
    <cellStyle name="40% - Accent3 2 7 2 2 2" xfId="31958" xr:uid="{00000000-0005-0000-0000-0000A84A0000}"/>
    <cellStyle name="40% - Accent3 2 7 2 2 2 2" xfId="28249" xr:uid="{00000000-0005-0000-0000-0000A94A0000}"/>
    <cellStyle name="40% - Accent3 2 7 2 2 3" xfId="12726" xr:uid="{00000000-0005-0000-0000-0000AA4A0000}"/>
    <cellStyle name="40% - Accent3 2 7 2 3" xfId="31954" xr:uid="{00000000-0005-0000-0000-0000AB4A0000}"/>
    <cellStyle name="40% - Accent3 2 7 2 3 2" xfId="12725" xr:uid="{00000000-0005-0000-0000-0000AC4A0000}"/>
    <cellStyle name="40% - Accent3 2 7 2 4" xfId="12724" xr:uid="{00000000-0005-0000-0000-0000AD4A0000}"/>
    <cellStyle name="40% - Accent3 2 7 3" xfId="31939" xr:uid="{00000000-0005-0000-0000-0000AE4A0000}"/>
    <cellStyle name="40% - Accent3 2 7 3 2" xfId="31926" xr:uid="{00000000-0005-0000-0000-0000AF4A0000}"/>
    <cellStyle name="40% - Accent3 2 7 3 2 2" xfId="12723" xr:uid="{00000000-0005-0000-0000-0000B04A0000}"/>
    <cellStyle name="40% - Accent3 2 7 3 3" xfId="16109" xr:uid="{00000000-0005-0000-0000-0000B14A0000}"/>
    <cellStyle name="40% - Accent3 2 7 4" xfId="21413" xr:uid="{00000000-0005-0000-0000-0000B24A0000}"/>
    <cellStyle name="40% - Accent3 2 7 4 2" xfId="16105" xr:uid="{00000000-0005-0000-0000-0000B34A0000}"/>
    <cellStyle name="40% - Accent3 2 7 5" xfId="12721" xr:uid="{00000000-0005-0000-0000-0000B44A0000}"/>
    <cellStyle name="40% - Accent3 2 7 6" xfId="35382" xr:uid="{00000000-0005-0000-0000-0000B54A0000}"/>
    <cellStyle name="40% - Accent3 2 8" xfId="12718" xr:uid="{00000000-0005-0000-0000-0000B64A0000}"/>
    <cellStyle name="40% - Accent3 2 8 2" xfId="31892" xr:uid="{00000000-0005-0000-0000-0000B74A0000}"/>
    <cellStyle name="40% - Accent3 2 8 2 2" xfId="29794" xr:uid="{00000000-0005-0000-0000-0000B84A0000}"/>
    <cellStyle name="40% - Accent3 2 8 2 2 2" xfId="12715" xr:uid="{00000000-0005-0000-0000-0000B94A0000}"/>
    <cellStyle name="40% - Accent3 2 8 2 3" xfId="12714" xr:uid="{00000000-0005-0000-0000-0000BA4A0000}"/>
    <cellStyle name="40% - Accent3 2 8 3" xfId="31883" xr:uid="{00000000-0005-0000-0000-0000BB4A0000}"/>
    <cellStyle name="40% - Accent3 2 8 3 2" xfId="16093" xr:uid="{00000000-0005-0000-0000-0000BC4A0000}"/>
    <cellStyle name="40% - Accent3 2 8 4" xfId="15668" xr:uid="{00000000-0005-0000-0000-0000BD4A0000}"/>
    <cellStyle name="40% - Accent3 2 8 5" xfId="36254" xr:uid="{00000000-0005-0000-0000-0000BE4A0000}"/>
    <cellStyle name="40% - Accent3 2 9" xfId="12713" xr:uid="{00000000-0005-0000-0000-0000BF4A0000}"/>
    <cellStyle name="40% - Accent3 2 9 2" xfId="34404" xr:uid="{00000000-0005-0000-0000-0000C04A0000}"/>
    <cellStyle name="40% - Accent3 2 9 2 2" xfId="12712" xr:uid="{00000000-0005-0000-0000-0000C14A0000}"/>
    <cellStyle name="40% - Accent3 2 9 3" xfId="12711" xr:uid="{00000000-0005-0000-0000-0000C24A0000}"/>
    <cellStyle name="40% - Accent3 2 9 4" xfId="36540" xr:uid="{00000000-0005-0000-0000-0000C34A0000}"/>
    <cellStyle name="40% - Accent3 20" xfId="35704" xr:uid="{00000000-0005-0000-0000-0000C44A0000}"/>
    <cellStyle name="40% - Accent3 20 2" xfId="36873" xr:uid="{00000000-0005-0000-0000-0000C54A0000}"/>
    <cellStyle name="40% - Accent3 20 3" xfId="37764" xr:uid="{00000000-0005-0000-0000-0000C64A0000}"/>
    <cellStyle name="40% - Accent3 21" xfId="35723" xr:uid="{00000000-0005-0000-0000-0000C74A0000}"/>
    <cellStyle name="40% - Accent3 21 2" xfId="36893" xr:uid="{00000000-0005-0000-0000-0000C84A0000}"/>
    <cellStyle name="40% - Accent3 21 3" xfId="37784" xr:uid="{00000000-0005-0000-0000-0000C94A0000}"/>
    <cellStyle name="40% - Accent3 22" xfId="35742" xr:uid="{00000000-0005-0000-0000-0000CA4A0000}"/>
    <cellStyle name="40% - Accent3 22 2" xfId="36913" xr:uid="{00000000-0005-0000-0000-0000CB4A0000}"/>
    <cellStyle name="40% - Accent3 22 3" xfId="37804" xr:uid="{00000000-0005-0000-0000-0000CC4A0000}"/>
    <cellStyle name="40% - Accent3 23" xfId="35762" xr:uid="{00000000-0005-0000-0000-0000CD4A0000}"/>
    <cellStyle name="40% - Accent3 23 2" xfId="36932" xr:uid="{00000000-0005-0000-0000-0000CE4A0000}"/>
    <cellStyle name="40% - Accent3 23 3" xfId="37824" xr:uid="{00000000-0005-0000-0000-0000CF4A0000}"/>
    <cellStyle name="40% - Accent3 24" xfId="35782" xr:uid="{00000000-0005-0000-0000-0000D04A0000}"/>
    <cellStyle name="40% - Accent3 24 2" xfId="36951" xr:uid="{00000000-0005-0000-0000-0000D14A0000}"/>
    <cellStyle name="40% - Accent3 24 3" xfId="37844" xr:uid="{00000000-0005-0000-0000-0000D24A0000}"/>
    <cellStyle name="40% - Accent3 25" xfId="35801" xr:uid="{00000000-0005-0000-0000-0000D34A0000}"/>
    <cellStyle name="40% - Accent3 25 2" xfId="36971" xr:uid="{00000000-0005-0000-0000-0000D44A0000}"/>
    <cellStyle name="40% - Accent3 25 3" xfId="37864" xr:uid="{00000000-0005-0000-0000-0000D54A0000}"/>
    <cellStyle name="40% - Accent3 26" xfId="35820" xr:uid="{00000000-0005-0000-0000-0000D64A0000}"/>
    <cellStyle name="40% - Accent3 26 2" xfId="36991" xr:uid="{00000000-0005-0000-0000-0000D74A0000}"/>
    <cellStyle name="40% - Accent3 26 3" xfId="37884" xr:uid="{00000000-0005-0000-0000-0000D84A0000}"/>
    <cellStyle name="40% - Accent3 27" xfId="35839" xr:uid="{00000000-0005-0000-0000-0000D94A0000}"/>
    <cellStyle name="40% - Accent3 27 2" xfId="37011" xr:uid="{00000000-0005-0000-0000-0000DA4A0000}"/>
    <cellStyle name="40% - Accent3 27 3" xfId="37904" xr:uid="{00000000-0005-0000-0000-0000DB4A0000}"/>
    <cellStyle name="40% - Accent3 28" xfId="35858" xr:uid="{00000000-0005-0000-0000-0000DC4A0000}"/>
    <cellStyle name="40% - Accent3 28 2" xfId="37031" xr:uid="{00000000-0005-0000-0000-0000DD4A0000}"/>
    <cellStyle name="40% - Accent3 28 3" xfId="37924" xr:uid="{00000000-0005-0000-0000-0000DE4A0000}"/>
    <cellStyle name="40% - Accent3 29" xfId="35878" xr:uid="{00000000-0005-0000-0000-0000DF4A0000}"/>
    <cellStyle name="40% - Accent3 29 2" xfId="37050" xr:uid="{00000000-0005-0000-0000-0000E04A0000}"/>
    <cellStyle name="40% - Accent3 29 3" xfId="37944" xr:uid="{00000000-0005-0000-0000-0000E14A0000}"/>
    <cellStyle name="40% - Accent3 3" xfId="104" xr:uid="{00000000-0005-0000-0000-0000E24A0000}"/>
    <cellStyle name="40% - Accent3 3 10" xfId="12708" xr:uid="{00000000-0005-0000-0000-0000E34A0000}"/>
    <cellStyle name="40% - Accent3 3 10 2" xfId="37444" xr:uid="{00000000-0005-0000-0000-0000E44A0000}"/>
    <cellStyle name="40% - Accent3 3 11" xfId="34458" xr:uid="{00000000-0005-0000-0000-0000E54A0000}"/>
    <cellStyle name="40% - Accent3 3 12" xfId="13772" xr:uid="{00000000-0005-0000-0000-0000E64A0000}"/>
    <cellStyle name="40% - Accent3 3 2" xfId="165" xr:uid="{00000000-0005-0000-0000-0000E74A0000}"/>
    <cellStyle name="40% - Accent3 3 2 10" xfId="34511" xr:uid="{00000000-0005-0000-0000-0000E84A0000}"/>
    <cellStyle name="40% - Accent3 3 2 11" xfId="12824" xr:uid="{00000000-0005-0000-0000-0000E94A0000}"/>
    <cellStyle name="40% - Accent3 3 2 2" xfId="12707" xr:uid="{00000000-0005-0000-0000-0000EA4A0000}"/>
    <cellStyle name="40% - Accent3 3 2 2 2" xfId="7232" xr:uid="{00000000-0005-0000-0000-0000EB4A0000}"/>
    <cellStyle name="40% - Accent3 3 2 2 2 2" xfId="12704" xr:uid="{00000000-0005-0000-0000-0000EC4A0000}"/>
    <cellStyle name="40% - Accent3 3 2 2 2 2 2" xfId="7230" xr:uid="{00000000-0005-0000-0000-0000ED4A0000}"/>
    <cellStyle name="40% - Accent3 3 2 2 2 2 2 2" xfId="31268" xr:uid="{00000000-0005-0000-0000-0000EE4A0000}"/>
    <cellStyle name="40% - Accent3 3 2 2 2 2 2 2 2" xfId="12702" xr:uid="{00000000-0005-0000-0000-0000EF4A0000}"/>
    <cellStyle name="40% - Accent3 3 2 2 2 2 2 2 2 2" xfId="27174" xr:uid="{00000000-0005-0000-0000-0000F04A0000}"/>
    <cellStyle name="40% - Accent3 3 2 2 2 2 2 2 2 2 2" xfId="12700" xr:uid="{00000000-0005-0000-0000-0000F14A0000}"/>
    <cellStyle name="40% - Accent3 3 2 2 2 2 2 2 2 3" xfId="21148" xr:uid="{00000000-0005-0000-0000-0000F24A0000}"/>
    <cellStyle name="40% - Accent3 3 2 2 2 2 2 2 3" xfId="12699" xr:uid="{00000000-0005-0000-0000-0000F34A0000}"/>
    <cellStyle name="40% - Accent3 3 2 2 2 2 2 2 3 2" xfId="13059" xr:uid="{00000000-0005-0000-0000-0000F44A0000}"/>
    <cellStyle name="40% - Accent3 3 2 2 2 2 2 2 4" xfId="17602" xr:uid="{00000000-0005-0000-0000-0000F54A0000}"/>
    <cellStyle name="40% - Accent3 3 2 2 2 2 2 3" xfId="12697" xr:uid="{00000000-0005-0000-0000-0000F64A0000}"/>
    <cellStyle name="40% - Accent3 3 2 2 2 2 2 3 2" xfId="15919" xr:uid="{00000000-0005-0000-0000-0000F74A0000}"/>
    <cellStyle name="40% - Accent3 3 2 2 2 2 2 3 2 2" xfId="9585" xr:uid="{00000000-0005-0000-0000-0000F84A0000}"/>
    <cellStyle name="40% - Accent3 3 2 2 2 2 2 3 3" xfId="15909" xr:uid="{00000000-0005-0000-0000-0000F94A0000}"/>
    <cellStyle name="40% - Accent3 3 2 2 2 2 2 4" xfId="12696" xr:uid="{00000000-0005-0000-0000-0000FA4A0000}"/>
    <cellStyle name="40% - Accent3 3 2 2 2 2 2 4 2" xfId="15903" xr:uid="{00000000-0005-0000-0000-0000FB4A0000}"/>
    <cellStyle name="40% - Accent3 3 2 2 2 2 2 5" xfId="12695" xr:uid="{00000000-0005-0000-0000-0000FC4A0000}"/>
    <cellStyle name="40% - Accent3 3 2 2 2 2 3" xfId="7227" xr:uid="{00000000-0005-0000-0000-0000FD4A0000}"/>
    <cellStyle name="40% - Accent3 3 2 2 2 2 3 2" xfId="12693" xr:uid="{00000000-0005-0000-0000-0000FE4A0000}"/>
    <cellStyle name="40% - Accent3 3 2 2 2 2 3 2 2" xfId="12692" xr:uid="{00000000-0005-0000-0000-0000FF4A0000}"/>
    <cellStyle name="40% - Accent3 3 2 2 2 2 3 2 2 2" xfId="17369" xr:uid="{00000000-0005-0000-0000-0000004B0000}"/>
    <cellStyle name="40% - Accent3 3 2 2 2 2 3 2 3" xfId="12689" xr:uid="{00000000-0005-0000-0000-0000014B0000}"/>
    <cellStyle name="40% - Accent3 3 2 2 2 2 3 3" xfId="12686" xr:uid="{00000000-0005-0000-0000-0000024B0000}"/>
    <cellStyle name="40% - Accent3 3 2 2 2 2 3 3 2" xfId="15890" xr:uid="{00000000-0005-0000-0000-0000034B0000}"/>
    <cellStyle name="40% - Accent3 3 2 2 2 2 3 4" xfId="12684" xr:uid="{00000000-0005-0000-0000-0000044B0000}"/>
    <cellStyle name="40% - Accent3 3 2 2 2 2 4" xfId="7225" xr:uid="{00000000-0005-0000-0000-0000054B0000}"/>
    <cellStyle name="40% - Accent3 3 2 2 2 2 4 2" xfId="12679" xr:uid="{00000000-0005-0000-0000-0000064B0000}"/>
    <cellStyle name="40% - Accent3 3 2 2 2 2 4 2 2" xfId="33164" xr:uid="{00000000-0005-0000-0000-0000074B0000}"/>
    <cellStyle name="40% - Accent3 3 2 2 2 2 4 3" xfId="12677" xr:uid="{00000000-0005-0000-0000-0000084B0000}"/>
    <cellStyle name="40% - Accent3 3 2 2 2 2 5" xfId="12674" xr:uid="{00000000-0005-0000-0000-0000094B0000}"/>
    <cellStyle name="40% - Accent3 3 2 2 2 2 5 2" xfId="23171" xr:uid="{00000000-0005-0000-0000-00000A4B0000}"/>
    <cellStyle name="40% - Accent3 3 2 2 2 2 6" xfId="12672" xr:uid="{00000000-0005-0000-0000-00000B4B0000}"/>
    <cellStyle name="40% - Accent3 3 2 2 2 3" xfId="9662" xr:uid="{00000000-0005-0000-0000-00000C4B0000}"/>
    <cellStyle name="40% - Accent3 3 2 2 2 3 2" xfId="12669" xr:uid="{00000000-0005-0000-0000-00000D4B0000}"/>
    <cellStyle name="40% - Accent3 3 2 2 2 3 2 2" xfId="12667" xr:uid="{00000000-0005-0000-0000-00000E4B0000}"/>
    <cellStyle name="40% - Accent3 3 2 2 2 3 2 2 2" xfId="12664" xr:uid="{00000000-0005-0000-0000-00000F4B0000}"/>
    <cellStyle name="40% - Accent3 3 2 2 2 3 2 2 2 2" xfId="16229" xr:uid="{00000000-0005-0000-0000-0000104B0000}"/>
    <cellStyle name="40% - Accent3 3 2 2 2 3 2 2 3" xfId="12661" xr:uid="{00000000-0005-0000-0000-0000114B0000}"/>
    <cellStyle name="40% - Accent3 3 2 2 2 3 2 3" xfId="12660" xr:uid="{00000000-0005-0000-0000-0000124B0000}"/>
    <cellStyle name="40% - Accent3 3 2 2 2 3 2 3 2" xfId="15771" xr:uid="{00000000-0005-0000-0000-0000134B0000}"/>
    <cellStyle name="40% - Accent3 3 2 2 2 3 2 4" xfId="12656" xr:uid="{00000000-0005-0000-0000-0000144B0000}"/>
    <cellStyle name="40% - Accent3 3 2 2 2 3 3" xfId="9656" xr:uid="{00000000-0005-0000-0000-0000154B0000}"/>
    <cellStyle name="40% - Accent3 3 2 2 2 3 3 2" xfId="12655" xr:uid="{00000000-0005-0000-0000-0000164B0000}"/>
    <cellStyle name="40% - Accent3 3 2 2 2 3 3 2 2" xfId="12654" xr:uid="{00000000-0005-0000-0000-0000174B0000}"/>
    <cellStyle name="40% - Accent3 3 2 2 2 3 3 3" xfId="12653" xr:uid="{00000000-0005-0000-0000-0000184B0000}"/>
    <cellStyle name="40% - Accent3 3 2 2 2 3 4" xfId="12652" xr:uid="{00000000-0005-0000-0000-0000194B0000}"/>
    <cellStyle name="40% - Accent3 3 2 2 2 3 4 2" xfId="12649" xr:uid="{00000000-0005-0000-0000-00001A4B0000}"/>
    <cellStyle name="40% - Accent3 3 2 2 2 3 5" xfId="12647" xr:uid="{00000000-0005-0000-0000-00001B4B0000}"/>
    <cellStyle name="40% - Accent3 3 2 2 2 4" xfId="9652" xr:uid="{00000000-0005-0000-0000-00001C4B0000}"/>
    <cellStyle name="40% - Accent3 3 2 2 2 4 2" xfId="9649" xr:uid="{00000000-0005-0000-0000-00001D4B0000}"/>
    <cellStyle name="40% - Accent3 3 2 2 2 4 2 2" xfId="12645" xr:uid="{00000000-0005-0000-0000-00001E4B0000}"/>
    <cellStyle name="40% - Accent3 3 2 2 2 4 2 2 2" xfId="12644" xr:uid="{00000000-0005-0000-0000-00001F4B0000}"/>
    <cellStyle name="40% - Accent3 3 2 2 2 4 2 3" xfId="12642" xr:uid="{00000000-0005-0000-0000-0000204B0000}"/>
    <cellStyle name="40% - Accent3 3 2 2 2 4 3" xfId="17566" xr:uid="{00000000-0005-0000-0000-0000214B0000}"/>
    <cellStyle name="40% - Accent3 3 2 2 2 4 3 2" xfId="12641" xr:uid="{00000000-0005-0000-0000-0000224B0000}"/>
    <cellStyle name="40% - Accent3 3 2 2 2 4 4" xfId="12640" xr:uid="{00000000-0005-0000-0000-0000234B0000}"/>
    <cellStyle name="40% - Accent3 3 2 2 2 5" xfId="9646" xr:uid="{00000000-0005-0000-0000-0000244B0000}"/>
    <cellStyle name="40% - Accent3 3 2 2 2 5 2" xfId="12638" xr:uid="{00000000-0005-0000-0000-0000254B0000}"/>
    <cellStyle name="40% - Accent3 3 2 2 2 5 2 2" xfId="14924" xr:uid="{00000000-0005-0000-0000-0000264B0000}"/>
    <cellStyle name="40% - Accent3 3 2 2 2 5 3" xfId="12637" xr:uid="{00000000-0005-0000-0000-0000274B0000}"/>
    <cellStyle name="40% - Accent3 3 2 2 2 6" xfId="12636" xr:uid="{00000000-0005-0000-0000-0000284B0000}"/>
    <cellStyle name="40% - Accent3 3 2 2 2 6 2" xfId="12635" xr:uid="{00000000-0005-0000-0000-0000294B0000}"/>
    <cellStyle name="40% - Accent3 3 2 2 2 7" xfId="22569" xr:uid="{00000000-0005-0000-0000-00002A4B0000}"/>
    <cellStyle name="40% - Accent3 3 2 2 3" xfId="12634" xr:uid="{00000000-0005-0000-0000-00002B4B0000}"/>
    <cellStyle name="40% - Accent3 3 2 2 3 2" xfId="7222" xr:uid="{00000000-0005-0000-0000-00002C4B0000}"/>
    <cellStyle name="40% - Accent3 3 2 2 3 2 2" xfId="7219" xr:uid="{00000000-0005-0000-0000-00002D4B0000}"/>
    <cellStyle name="40% - Accent3 3 2 2 3 2 2 2" xfId="12631" xr:uid="{00000000-0005-0000-0000-00002E4B0000}"/>
    <cellStyle name="40% - Accent3 3 2 2 3 2 2 2 2" xfId="12630" xr:uid="{00000000-0005-0000-0000-00002F4B0000}"/>
    <cellStyle name="40% - Accent3 3 2 2 3 2 2 2 2 2" xfId="12627" xr:uid="{00000000-0005-0000-0000-0000304B0000}"/>
    <cellStyle name="40% - Accent3 3 2 2 3 2 2 2 3" xfId="12623" xr:uid="{00000000-0005-0000-0000-0000314B0000}"/>
    <cellStyle name="40% - Accent3 3 2 2 3 2 2 3" xfId="12621" xr:uid="{00000000-0005-0000-0000-0000324B0000}"/>
    <cellStyle name="40% - Accent3 3 2 2 3 2 2 3 2" xfId="13941" xr:uid="{00000000-0005-0000-0000-0000334B0000}"/>
    <cellStyle name="40% - Accent3 3 2 2 3 2 2 4" xfId="20789" xr:uid="{00000000-0005-0000-0000-0000344B0000}"/>
    <cellStyle name="40% - Accent3 3 2 2 3 2 3" xfId="7217" xr:uid="{00000000-0005-0000-0000-0000354B0000}"/>
    <cellStyle name="40% - Accent3 3 2 2 3 2 3 2" xfId="12620" xr:uid="{00000000-0005-0000-0000-0000364B0000}"/>
    <cellStyle name="40% - Accent3 3 2 2 3 2 3 2 2" xfId="12619" xr:uid="{00000000-0005-0000-0000-0000374B0000}"/>
    <cellStyle name="40% - Accent3 3 2 2 3 2 3 3" xfId="12617" xr:uid="{00000000-0005-0000-0000-0000384B0000}"/>
    <cellStyle name="40% - Accent3 3 2 2 3 2 4" xfId="12616" xr:uid="{00000000-0005-0000-0000-0000394B0000}"/>
    <cellStyle name="40% - Accent3 3 2 2 3 2 4 2" xfId="12610" xr:uid="{00000000-0005-0000-0000-00003A4B0000}"/>
    <cellStyle name="40% - Accent3 3 2 2 3 2 5" xfId="12608" xr:uid="{00000000-0005-0000-0000-00003B4B0000}"/>
    <cellStyle name="40% - Accent3 3 2 2 3 3" xfId="9641" xr:uid="{00000000-0005-0000-0000-00003C4B0000}"/>
    <cellStyle name="40% - Accent3 3 2 2 3 3 2" xfId="12601" xr:uid="{00000000-0005-0000-0000-00003D4B0000}"/>
    <cellStyle name="40% - Accent3 3 2 2 3 3 2 2" xfId="32233" xr:uid="{00000000-0005-0000-0000-00003E4B0000}"/>
    <cellStyle name="40% - Accent3 3 2 2 3 3 2 2 2" xfId="12599" xr:uid="{00000000-0005-0000-0000-00003F4B0000}"/>
    <cellStyle name="40% - Accent3 3 2 2 3 3 2 3" xfId="12597" xr:uid="{00000000-0005-0000-0000-0000404B0000}"/>
    <cellStyle name="40% - Accent3 3 2 2 3 3 3" xfId="12595" xr:uid="{00000000-0005-0000-0000-0000414B0000}"/>
    <cellStyle name="40% - Accent3 3 2 2 3 3 3 2" xfId="12592" xr:uid="{00000000-0005-0000-0000-0000424B0000}"/>
    <cellStyle name="40% - Accent3 3 2 2 3 3 4" xfId="12590" xr:uid="{00000000-0005-0000-0000-0000434B0000}"/>
    <cellStyle name="40% - Accent3 3 2 2 3 4" xfId="6669" xr:uid="{00000000-0005-0000-0000-0000444B0000}"/>
    <cellStyle name="40% - Accent3 3 2 2 3 4 2" xfId="12584" xr:uid="{00000000-0005-0000-0000-0000454B0000}"/>
    <cellStyle name="40% - Accent3 3 2 2 3 4 2 2" xfId="12583" xr:uid="{00000000-0005-0000-0000-0000464B0000}"/>
    <cellStyle name="40% - Accent3 3 2 2 3 4 3" xfId="12582" xr:uid="{00000000-0005-0000-0000-0000474B0000}"/>
    <cellStyle name="40% - Accent3 3 2 2 3 5" xfId="8070" xr:uid="{00000000-0005-0000-0000-0000484B0000}"/>
    <cellStyle name="40% - Accent3 3 2 2 3 5 2" xfId="12580" xr:uid="{00000000-0005-0000-0000-0000494B0000}"/>
    <cellStyle name="40% - Accent3 3 2 2 3 6" xfId="12578" xr:uid="{00000000-0005-0000-0000-00004A4B0000}"/>
    <cellStyle name="40% - Accent3 3 2 2 4" xfId="25444" xr:uid="{00000000-0005-0000-0000-00004B4B0000}"/>
    <cellStyle name="40% - Accent3 3 2 2 4 2" xfId="7213" xr:uid="{00000000-0005-0000-0000-00004C4B0000}"/>
    <cellStyle name="40% - Accent3 3 2 2 4 2 2" xfId="12577" xr:uid="{00000000-0005-0000-0000-00004D4B0000}"/>
    <cellStyle name="40% - Accent3 3 2 2 4 2 2 2" xfId="12575" xr:uid="{00000000-0005-0000-0000-00004E4B0000}"/>
    <cellStyle name="40% - Accent3 3 2 2 4 2 2 2 2" xfId="12574" xr:uid="{00000000-0005-0000-0000-00004F4B0000}"/>
    <cellStyle name="40% - Accent3 3 2 2 4 2 2 3" xfId="28880" xr:uid="{00000000-0005-0000-0000-0000504B0000}"/>
    <cellStyle name="40% - Accent3 3 2 2 4 2 3" xfId="30357" xr:uid="{00000000-0005-0000-0000-0000514B0000}"/>
    <cellStyle name="40% - Accent3 3 2 2 4 2 3 2" xfId="12571" xr:uid="{00000000-0005-0000-0000-0000524B0000}"/>
    <cellStyle name="40% - Accent3 3 2 2 4 2 4" xfId="12570" xr:uid="{00000000-0005-0000-0000-0000534B0000}"/>
    <cellStyle name="40% - Accent3 3 2 2 4 3" xfId="9636" xr:uid="{00000000-0005-0000-0000-0000544B0000}"/>
    <cellStyle name="40% - Accent3 3 2 2 4 3 2" xfId="16047" xr:uid="{00000000-0005-0000-0000-0000554B0000}"/>
    <cellStyle name="40% - Accent3 3 2 2 4 3 2 2" xfId="12563" xr:uid="{00000000-0005-0000-0000-0000564B0000}"/>
    <cellStyle name="40% - Accent3 3 2 2 4 3 3" xfId="16043" xr:uid="{00000000-0005-0000-0000-0000574B0000}"/>
    <cellStyle name="40% - Accent3 3 2 2 4 4" xfId="6666" xr:uid="{00000000-0005-0000-0000-0000584B0000}"/>
    <cellStyle name="40% - Accent3 3 2 2 4 4 2" xfId="16031" xr:uid="{00000000-0005-0000-0000-0000594B0000}"/>
    <cellStyle name="40% - Accent3 3 2 2 4 5" xfId="16027" xr:uid="{00000000-0005-0000-0000-00005A4B0000}"/>
    <cellStyle name="40% - Accent3 3 2 2 5" xfId="21807" xr:uid="{00000000-0005-0000-0000-00005B4B0000}"/>
    <cellStyle name="40% - Accent3 3 2 2 5 2" xfId="7211" xr:uid="{00000000-0005-0000-0000-00005C4B0000}"/>
    <cellStyle name="40% - Accent3 3 2 2 5 2 2" xfId="12562" xr:uid="{00000000-0005-0000-0000-00005D4B0000}"/>
    <cellStyle name="40% - Accent3 3 2 2 5 2 2 2" xfId="12560" xr:uid="{00000000-0005-0000-0000-00005E4B0000}"/>
    <cellStyle name="40% - Accent3 3 2 2 5 2 3" xfId="13500" xr:uid="{00000000-0005-0000-0000-00005F4B0000}"/>
    <cellStyle name="40% - Accent3 3 2 2 5 3" xfId="16018" xr:uid="{00000000-0005-0000-0000-0000604B0000}"/>
    <cellStyle name="40% - Accent3 3 2 2 5 3 2" xfId="16014" xr:uid="{00000000-0005-0000-0000-0000614B0000}"/>
    <cellStyle name="40% - Accent3 3 2 2 5 4" xfId="16000" xr:uid="{00000000-0005-0000-0000-0000624B0000}"/>
    <cellStyle name="40% - Accent3 3 2 2 6" xfId="30516" xr:uid="{00000000-0005-0000-0000-0000634B0000}"/>
    <cellStyle name="40% - Accent3 3 2 2 6 2" xfId="30508" xr:uid="{00000000-0005-0000-0000-0000644B0000}"/>
    <cellStyle name="40% - Accent3 3 2 2 6 2 2" xfId="30121" xr:uid="{00000000-0005-0000-0000-0000654B0000}"/>
    <cellStyle name="40% - Accent3 3 2 2 6 3" xfId="30502" xr:uid="{00000000-0005-0000-0000-0000664B0000}"/>
    <cellStyle name="40% - Accent3 3 2 2 7" xfId="30496" xr:uid="{00000000-0005-0000-0000-0000674B0000}"/>
    <cellStyle name="40% - Accent3 3 2 2 7 2" xfId="25920" xr:uid="{00000000-0005-0000-0000-0000684B0000}"/>
    <cellStyle name="40% - Accent3 3 2 2 8" xfId="30488" xr:uid="{00000000-0005-0000-0000-0000694B0000}"/>
    <cellStyle name="40% - Accent3 3 2 3" xfId="12559" xr:uid="{00000000-0005-0000-0000-00006A4B0000}"/>
    <cellStyle name="40% - Accent3 3 2 3 2" xfId="7208" xr:uid="{00000000-0005-0000-0000-00006B4B0000}"/>
    <cellStyle name="40% - Accent3 3 2 3 2 2" xfId="7204" xr:uid="{00000000-0005-0000-0000-00006C4B0000}"/>
    <cellStyle name="40% - Accent3 3 2 3 2 2 2" xfId="7201" xr:uid="{00000000-0005-0000-0000-00006D4B0000}"/>
    <cellStyle name="40% - Accent3 3 2 3 2 2 2 2" xfId="16456" xr:uid="{00000000-0005-0000-0000-00006E4B0000}"/>
    <cellStyle name="40% - Accent3 3 2 3 2 2 2 2 2" xfId="12556" xr:uid="{00000000-0005-0000-0000-00006F4B0000}"/>
    <cellStyle name="40% - Accent3 3 2 3 2 2 2 2 2 2" xfId="31038" xr:uid="{00000000-0005-0000-0000-0000704B0000}"/>
    <cellStyle name="40% - Accent3 3 2 3 2 2 2 2 3" xfId="12553" xr:uid="{00000000-0005-0000-0000-0000714B0000}"/>
    <cellStyle name="40% - Accent3 3 2 3 2 2 2 3" xfId="12550" xr:uid="{00000000-0005-0000-0000-0000724B0000}"/>
    <cellStyle name="40% - Accent3 3 2 3 2 2 2 3 2" xfId="12549" xr:uid="{00000000-0005-0000-0000-0000734B0000}"/>
    <cellStyle name="40% - Accent3 3 2 3 2 2 2 4" xfId="33376" xr:uid="{00000000-0005-0000-0000-0000744B0000}"/>
    <cellStyle name="40% - Accent3 3 2 3 2 2 3" xfId="7199" xr:uid="{00000000-0005-0000-0000-0000754B0000}"/>
    <cellStyle name="40% - Accent3 3 2 3 2 2 3 2" xfId="12546" xr:uid="{00000000-0005-0000-0000-0000764B0000}"/>
    <cellStyle name="40% - Accent3 3 2 3 2 2 3 2 2" xfId="12545" xr:uid="{00000000-0005-0000-0000-0000774B0000}"/>
    <cellStyle name="40% - Accent3 3 2 3 2 2 3 3" xfId="12542" xr:uid="{00000000-0005-0000-0000-0000784B0000}"/>
    <cellStyle name="40% - Accent3 3 2 3 2 2 4" xfId="12541" xr:uid="{00000000-0005-0000-0000-0000794B0000}"/>
    <cellStyle name="40% - Accent3 3 2 3 2 2 4 2" xfId="23047" xr:uid="{00000000-0005-0000-0000-00007A4B0000}"/>
    <cellStyle name="40% - Accent3 3 2 3 2 2 5" xfId="12539" xr:uid="{00000000-0005-0000-0000-00007B4B0000}"/>
    <cellStyle name="40% - Accent3 3 2 3 2 3" xfId="9621" xr:uid="{00000000-0005-0000-0000-00007C4B0000}"/>
    <cellStyle name="40% - Accent3 3 2 3 2 3 2" xfId="8177" xr:uid="{00000000-0005-0000-0000-00007D4B0000}"/>
    <cellStyle name="40% - Accent3 3 2 3 2 3 2 2" xfId="12536" xr:uid="{00000000-0005-0000-0000-00007E4B0000}"/>
    <cellStyle name="40% - Accent3 3 2 3 2 3 2 2 2" xfId="12535" xr:uid="{00000000-0005-0000-0000-00007F4B0000}"/>
    <cellStyle name="40% - Accent3 3 2 3 2 3 2 3" xfId="12530" xr:uid="{00000000-0005-0000-0000-0000804B0000}"/>
    <cellStyle name="40% - Accent3 3 2 3 2 3 3" xfId="26382" xr:uid="{00000000-0005-0000-0000-0000814B0000}"/>
    <cellStyle name="40% - Accent3 3 2 3 2 3 3 2" xfId="11311" xr:uid="{00000000-0005-0000-0000-0000824B0000}"/>
    <cellStyle name="40% - Accent3 3 2 3 2 3 4" xfId="12528" xr:uid="{00000000-0005-0000-0000-0000834B0000}"/>
    <cellStyle name="40% - Accent3 3 2 3 2 4" xfId="9615" xr:uid="{00000000-0005-0000-0000-0000844B0000}"/>
    <cellStyle name="40% - Accent3 3 2 3 2 4 2" xfId="34324" xr:uid="{00000000-0005-0000-0000-0000854B0000}"/>
    <cellStyle name="40% - Accent3 3 2 3 2 4 2 2" xfId="12526" xr:uid="{00000000-0005-0000-0000-0000864B0000}"/>
    <cellStyle name="40% - Accent3 3 2 3 2 4 3" xfId="12525" xr:uid="{00000000-0005-0000-0000-0000874B0000}"/>
    <cellStyle name="40% - Accent3 3 2 3 2 5" xfId="12524" xr:uid="{00000000-0005-0000-0000-0000884B0000}"/>
    <cellStyle name="40% - Accent3 3 2 3 2 5 2" xfId="23116" xr:uid="{00000000-0005-0000-0000-0000894B0000}"/>
    <cellStyle name="40% - Accent3 3 2 3 2 6" xfId="12522" xr:uid="{00000000-0005-0000-0000-00008A4B0000}"/>
    <cellStyle name="40% - Accent3 3 2 3 3" xfId="12521" xr:uid="{00000000-0005-0000-0000-00008B4B0000}"/>
    <cellStyle name="40% - Accent3 3 2 3 3 2" xfId="7196" xr:uid="{00000000-0005-0000-0000-00008C4B0000}"/>
    <cellStyle name="40% - Accent3 3 2 3 3 2 2" xfId="11754" xr:uid="{00000000-0005-0000-0000-00008D4B0000}"/>
    <cellStyle name="40% - Accent3 3 2 3 3 2 2 2" xfId="12517" xr:uid="{00000000-0005-0000-0000-00008E4B0000}"/>
    <cellStyle name="40% - Accent3 3 2 3 3 2 2 2 2" xfId="12515" xr:uid="{00000000-0005-0000-0000-00008F4B0000}"/>
    <cellStyle name="40% - Accent3 3 2 3 3 2 2 3" xfId="12508" xr:uid="{00000000-0005-0000-0000-0000904B0000}"/>
    <cellStyle name="40% - Accent3 3 2 3 3 2 3" xfId="12506" xr:uid="{00000000-0005-0000-0000-0000914B0000}"/>
    <cellStyle name="40% - Accent3 3 2 3 3 2 3 2" xfId="12504" xr:uid="{00000000-0005-0000-0000-0000924B0000}"/>
    <cellStyle name="40% - Accent3 3 2 3 3 2 4" xfId="12502" xr:uid="{00000000-0005-0000-0000-0000934B0000}"/>
    <cellStyle name="40% - Accent3 3 2 3 3 3" xfId="9610" xr:uid="{00000000-0005-0000-0000-0000944B0000}"/>
    <cellStyle name="40% - Accent3 3 2 3 3 3 2" xfId="26374" xr:uid="{00000000-0005-0000-0000-0000954B0000}"/>
    <cellStyle name="40% - Accent3 3 2 3 3 3 2 2" xfId="12495" xr:uid="{00000000-0005-0000-0000-0000964B0000}"/>
    <cellStyle name="40% - Accent3 3 2 3 3 3 3" xfId="12493" xr:uid="{00000000-0005-0000-0000-0000974B0000}"/>
    <cellStyle name="40% - Accent3 3 2 3 3 4" xfId="6661" xr:uid="{00000000-0005-0000-0000-0000984B0000}"/>
    <cellStyle name="40% - Accent3 3 2 3 3 4 2" xfId="12491" xr:uid="{00000000-0005-0000-0000-0000994B0000}"/>
    <cellStyle name="40% - Accent3 3 2 3 3 5" xfId="12490" xr:uid="{00000000-0005-0000-0000-00009A4B0000}"/>
    <cellStyle name="40% - Accent3 3 2 3 4" xfId="21802" xr:uid="{00000000-0005-0000-0000-00009B4B0000}"/>
    <cellStyle name="40% - Accent3 3 2 3 4 2" xfId="7193" xr:uid="{00000000-0005-0000-0000-00009C4B0000}"/>
    <cellStyle name="40% - Accent3 3 2 3 4 2 2" xfId="12487" xr:uid="{00000000-0005-0000-0000-00009D4B0000}"/>
    <cellStyle name="40% - Accent3 3 2 3 4 2 2 2" xfId="12486" xr:uid="{00000000-0005-0000-0000-00009E4B0000}"/>
    <cellStyle name="40% - Accent3 3 2 3 4 2 3" xfId="12484" xr:uid="{00000000-0005-0000-0000-00009F4B0000}"/>
    <cellStyle name="40% - Accent3 3 2 3 4 3" xfId="15978" xr:uid="{00000000-0005-0000-0000-0000A04B0000}"/>
    <cellStyle name="40% - Accent3 3 2 3 4 3 2" xfId="15975" xr:uid="{00000000-0005-0000-0000-0000A14B0000}"/>
    <cellStyle name="40% - Accent3 3 2 3 4 4" xfId="15969" xr:uid="{00000000-0005-0000-0000-0000A24B0000}"/>
    <cellStyle name="40% - Accent3 3 2 3 5" xfId="7191" xr:uid="{00000000-0005-0000-0000-0000A34B0000}"/>
    <cellStyle name="40% - Accent3 3 2 3 5 2" xfId="12482" xr:uid="{00000000-0005-0000-0000-0000A44B0000}"/>
    <cellStyle name="40% - Accent3 3 2 3 5 2 2" xfId="12480" xr:uid="{00000000-0005-0000-0000-0000A54B0000}"/>
    <cellStyle name="40% - Accent3 3 2 3 5 3" xfId="15951" xr:uid="{00000000-0005-0000-0000-0000A64B0000}"/>
    <cellStyle name="40% - Accent3 3 2 3 6" xfId="31032" xr:uid="{00000000-0005-0000-0000-0000A74B0000}"/>
    <cellStyle name="40% - Accent3 3 2 3 6 2" xfId="30456" xr:uid="{00000000-0005-0000-0000-0000A84B0000}"/>
    <cellStyle name="40% - Accent3 3 2 3 7" xfId="30454" xr:uid="{00000000-0005-0000-0000-0000A94B0000}"/>
    <cellStyle name="40% - Accent3 3 2 4" xfId="12478" xr:uid="{00000000-0005-0000-0000-0000AA4B0000}"/>
    <cellStyle name="40% - Accent3 3 2 4 2" xfId="7189" xr:uid="{00000000-0005-0000-0000-0000AB4B0000}"/>
    <cellStyle name="40% - Accent3 3 2 4 2 2" xfId="7186" xr:uid="{00000000-0005-0000-0000-0000AC4B0000}"/>
    <cellStyle name="40% - Accent3 3 2 4 2 2 2" xfId="7182" xr:uid="{00000000-0005-0000-0000-0000AD4B0000}"/>
    <cellStyle name="40% - Accent3 3 2 4 2 2 2 2" xfId="13100" xr:uid="{00000000-0005-0000-0000-0000AE4B0000}"/>
    <cellStyle name="40% - Accent3 3 2 4 2 2 2 2 2" xfId="26720" xr:uid="{00000000-0005-0000-0000-0000AF4B0000}"/>
    <cellStyle name="40% - Accent3 3 2 4 2 2 2 3" xfId="13096" xr:uid="{00000000-0005-0000-0000-0000B04B0000}"/>
    <cellStyle name="40% - Accent3 3 2 4 2 2 3" xfId="12470" xr:uid="{00000000-0005-0000-0000-0000B14B0000}"/>
    <cellStyle name="40% - Accent3 3 2 4 2 2 3 2" xfId="22951" xr:uid="{00000000-0005-0000-0000-0000B24B0000}"/>
    <cellStyle name="40% - Accent3 3 2 4 2 2 4" xfId="20634" xr:uid="{00000000-0005-0000-0000-0000B34B0000}"/>
    <cellStyle name="40% - Accent3 3 2 4 2 3" xfId="9599" xr:uid="{00000000-0005-0000-0000-0000B44B0000}"/>
    <cellStyle name="40% - Accent3 3 2 4 2 3 2" xfId="26348" xr:uid="{00000000-0005-0000-0000-0000B54B0000}"/>
    <cellStyle name="40% - Accent3 3 2 4 2 3 2 2" xfId="13074" xr:uid="{00000000-0005-0000-0000-0000B64B0000}"/>
    <cellStyle name="40% - Accent3 3 2 4 2 3 3" xfId="12468" xr:uid="{00000000-0005-0000-0000-0000B74B0000}"/>
    <cellStyle name="40% - Accent3 3 2 4 2 4" xfId="31608" xr:uid="{00000000-0005-0000-0000-0000B84B0000}"/>
    <cellStyle name="40% - Accent3 3 2 4 2 4 2" xfId="12467" xr:uid="{00000000-0005-0000-0000-0000B94B0000}"/>
    <cellStyle name="40% - Accent3 3 2 4 2 5" xfId="17614" xr:uid="{00000000-0005-0000-0000-0000BA4B0000}"/>
    <cellStyle name="40% - Accent3 3 2 4 3" xfId="12466" xr:uid="{00000000-0005-0000-0000-0000BB4B0000}"/>
    <cellStyle name="40% - Accent3 3 2 4 3 2" xfId="7180" xr:uid="{00000000-0005-0000-0000-0000BC4B0000}"/>
    <cellStyle name="40% - Accent3 3 2 4 3 2 2" xfId="12461" xr:uid="{00000000-0005-0000-0000-0000BD4B0000}"/>
    <cellStyle name="40% - Accent3 3 2 4 3 2 2 2" xfId="13040" xr:uid="{00000000-0005-0000-0000-0000BE4B0000}"/>
    <cellStyle name="40% - Accent3 3 2 4 3 2 3" xfId="12460" xr:uid="{00000000-0005-0000-0000-0000BF4B0000}"/>
    <cellStyle name="40% - Accent3 3 2 4 3 3" xfId="12701" xr:uid="{00000000-0005-0000-0000-0000C04B0000}"/>
    <cellStyle name="40% - Accent3 3 2 4 3 3 2" xfId="12458" xr:uid="{00000000-0005-0000-0000-0000C14B0000}"/>
    <cellStyle name="40% - Accent3 3 2 4 3 4" xfId="12698" xr:uid="{00000000-0005-0000-0000-0000C24B0000}"/>
    <cellStyle name="40% - Accent3 3 2 4 4" xfId="8696" xr:uid="{00000000-0005-0000-0000-0000C34B0000}"/>
    <cellStyle name="40% - Accent3 3 2 4 4 2" xfId="12456" xr:uid="{00000000-0005-0000-0000-0000C44B0000}"/>
    <cellStyle name="40% - Accent3 3 2 4 4 2 2" xfId="12455" xr:uid="{00000000-0005-0000-0000-0000C54B0000}"/>
    <cellStyle name="40% - Accent3 3 2 4 4 3" xfId="15917" xr:uid="{00000000-0005-0000-0000-0000C64B0000}"/>
    <cellStyle name="40% - Accent3 3 2 4 5" xfId="13486" xr:uid="{00000000-0005-0000-0000-0000C74B0000}"/>
    <cellStyle name="40% - Accent3 3 2 4 5 2" xfId="12454" xr:uid="{00000000-0005-0000-0000-0000C84B0000}"/>
    <cellStyle name="40% - Accent3 3 2 4 6" xfId="30424" xr:uid="{00000000-0005-0000-0000-0000C94B0000}"/>
    <cellStyle name="40% - Accent3 3 2 5" xfId="7177" xr:uid="{00000000-0005-0000-0000-0000CA4B0000}"/>
    <cellStyle name="40% - Accent3 3 2 5 2" xfId="7175" xr:uid="{00000000-0005-0000-0000-0000CB4B0000}"/>
    <cellStyle name="40% - Accent3 3 2 5 2 2" xfId="7173" xr:uid="{00000000-0005-0000-0000-0000CC4B0000}"/>
    <cellStyle name="40% - Accent3 3 2 5 2 2 2" xfId="12448" xr:uid="{00000000-0005-0000-0000-0000CD4B0000}"/>
    <cellStyle name="40% - Accent3 3 2 5 2 2 2 2" xfId="12983" xr:uid="{00000000-0005-0000-0000-0000CE4B0000}"/>
    <cellStyle name="40% - Accent3 3 2 5 2 2 3" xfId="15372" xr:uid="{00000000-0005-0000-0000-0000CF4B0000}"/>
    <cellStyle name="40% - Accent3 3 2 5 2 3" xfId="12447" xr:uid="{00000000-0005-0000-0000-0000D04B0000}"/>
    <cellStyle name="40% - Accent3 3 2 5 2 3 2" xfId="12446" xr:uid="{00000000-0005-0000-0000-0000D14B0000}"/>
    <cellStyle name="40% - Accent3 3 2 5 2 4" xfId="12445" xr:uid="{00000000-0005-0000-0000-0000D24B0000}"/>
    <cellStyle name="40% - Accent3 3 2 5 3" xfId="7170" xr:uid="{00000000-0005-0000-0000-0000D34B0000}"/>
    <cellStyle name="40% - Accent3 3 2 5 3 2" xfId="27854" xr:uid="{00000000-0005-0000-0000-0000D44B0000}"/>
    <cellStyle name="40% - Accent3 3 2 5 3 2 2" xfId="12442" xr:uid="{00000000-0005-0000-0000-0000D54B0000}"/>
    <cellStyle name="40% - Accent3 3 2 5 3 3" xfId="12691" xr:uid="{00000000-0005-0000-0000-0000D64B0000}"/>
    <cellStyle name="40% - Accent3 3 2 5 4" xfId="12440" xr:uid="{00000000-0005-0000-0000-0000D74B0000}"/>
    <cellStyle name="40% - Accent3 3 2 5 4 2" xfId="12439" xr:uid="{00000000-0005-0000-0000-0000D84B0000}"/>
    <cellStyle name="40% - Accent3 3 2 5 5" xfId="13478" xr:uid="{00000000-0005-0000-0000-0000D94B0000}"/>
    <cellStyle name="40% - Accent3 3 2 6" xfId="7168" xr:uid="{00000000-0005-0000-0000-0000DA4B0000}"/>
    <cellStyle name="40% - Accent3 3 2 6 2" xfId="7166" xr:uid="{00000000-0005-0000-0000-0000DB4B0000}"/>
    <cellStyle name="40% - Accent3 3 2 6 2 2" xfId="12438" xr:uid="{00000000-0005-0000-0000-0000DC4B0000}"/>
    <cellStyle name="40% - Accent3 3 2 6 2 2 2" xfId="12435" xr:uid="{00000000-0005-0000-0000-0000DD4B0000}"/>
    <cellStyle name="40% - Accent3 3 2 6 2 3" xfId="33480" xr:uid="{00000000-0005-0000-0000-0000DE4B0000}"/>
    <cellStyle name="40% - Accent3 3 2 6 3" xfId="17440" xr:uid="{00000000-0005-0000-0000-0000DF4B0000}"/>
    <cellStyle name="40% - Accent3 3 2 6 3 2" xfId="12434" xr:uid="{00000000-0005-0000-0000-0000E04B0000}"/>
    <cellStyle name="40% - Accent3 3 2 6 4" xfId="12433" xr:uid="{00000000-0005-0000-0000-0000E14B0000}"/>
    <cellStyle name="40% - Accent3 3 2 7" xfId="7163" xr:uid="{00000000-0005-0000-0000-0000E24B0000}"/>
    <cellStyle name="40% - Accent3 3 2 7 2" xfId="27486" xr:uid="{00000000-0005-0000-0000-0000E34B0000}"/>
    <cellStyle name="40% - Accent3 3 2 7 2 2" xfId="32590" xr:uid="{00000000-0005-0000-0000-0000E44B0000}"/>
    <cellStyle name="40% - Accent3 3 2 7 3" xfId="31529" xr:uid="{00000000-0005-0000-0000-0000E54B0000}"/>
    <cellStyle name="40% - Accent3 3 2 8" xfId="24367" xr:uid="{00000000-0005-0000-0000-0000E64B0000}"/>
    <cellStyle name="40% - Accent3 3 2 8 2" xfId="29908" xr:uid="{00000000-0005-0000-0000-0000E74B0000}"/>
    <cellStyle name="40% - Accent3 3 2 9" xfId="18298" xr:uid="{00000000-0005-0000-0000-0000E84B0000}"/>
    <cellStyle name="40% - Accent3 3 3" xfId="226" xr:uid="{00000000-0005-0000-0000-0000E94B0000}"/>
    <cellStyle name="40% - Accent3 3 3 10" xfId="12432" xr:uid="{00000000-0005-0000-0000-0000EA4B0000}"/>
    <cellStyle name="40% - Accent3 3 3 2" xfId="12428" xr:uid="{00000000-0005-0000-0000-0000EB4B0000}"/>
    <cellStyle name="40% - Accent3 3 3 2 2" xfId="12425" xr:uid="{00000000-0005-0000-0000-0000EC4B0000}"/>
    <cellStyle name="40% - Accent3 3 3 2 2 2" xfId="16219" xr:uid="{00000000-0005-0000-0000-0000ED4B0000}"/>
    <cellStyle name="40% - Accent3 3 3 2 2 2 2" xfId="33152" xr:uid="{00000000-0005-0000-0000-0000EE4B0000}"/>
    <cellStyle name="40% - Accent3 3 3 2 2 2 2 2" xfId="12423" xr:uid="{00000000-0005-0000-0000-0000EF4B0000}"/>
    <cellStyle name="40% - Accent3 3 3 2 2 2 2 2 2" xfId="12421" xr:uid="{00000000-0005-0000-0000-0000F04B0000}"/>
    <cellStyle name="40% - Accent3 3 3 2 2 2 2 2 2 2" xfId="12418" xr:uid="{00000000-0005-0000-0000-0000F14B0000}"/>
    <cellStyle name="40% - Accent3 3 3 2 2 2 2 2 3" xfId="22207" xr:uid="{00000000-0005-0000-0000-0000F24B0000}"/>
    <cellStyle name="40% - Accent3 3 3 2 2 2 2 3" xfId="12414" xr:uid="{00000000-0005-0000-0000-0000F34B0000}"/>
    <cellStyle name="40% - Accent3 3 3 2 2 2 2 3 2" xfId="12413" xr:uid="{00000000-0005-0000-0000-0000F44B0000}"/>
    <cellStyle name="40% - Accent3 3 3 2 2 2 2 4" xfId="12412" xr:uid="{00000000-0005-0000-0000-0000F54B0000}"/>
    <cellStyle name="40% - Accent3 3 3 2 2 2 3" xfId="7158" xr:uid="{00000000-0005-0000-0000-0000F64B0000}"/>
    <cellStyle name="40% - Accent3 3 3 2 2 2 3 2" xfId="12410" xr:uid="{00000000-0005-0000-0000-0000F74B0000}"/>
    <cellStyle name="40% - Accent3 3 3 2 2 2 3 2 2" xfId="21408" xr:uid="{00000000-0005-0000-0000-0000F84B0000}"/>
    <cellStyle name="40% - Accent3 3 3 2 2 2 3 3" xfId="12409" xr:uid="{00000000-0005-0000-0000-0000F94B0000}"/>
    <cellStyle name="40% - Accent3 3 3 2 2 2 4" xfId="17649" xr:uid="{00000000-0005-0000-0000-0000FA4B0000}"/>
    <cellStyle name="40% - Accent3 3 3 2 2 2 4 2" xfId="12408" xr:uid="{00000000-0005-0000-0000-0000FB4B0000}"/>
    <cellStyle name="40% - Accent3 3 3 2 2 2 5" xfId="26967" xr:uid="{00000000-0005-0000-0000-0000FC4B0000}"/>
    <cellStyle name="40% - Accent3 3 3 2 2 3" xfId="9579" xr:uid="{00000000-0005-0000-0000-0000FD4B0000}"/>
    <cellStyle name="40% - Accent3 3 3 2 2 3 2" xfId="9576" xr:uid="{00000000-0005-0000-0000-0000FE4B0000}"/>
    <cellStyle name="40% - Accent3 3 3 2 2 3 2 2" xfId="12404" xr:uid="{00000000-0005-0000-0000-0000FF4B0000}"/>
    <cellStyle name="40% - Accent3 3 3 2 2 3 2 2 2" xfId="12403" xr:uid="{00000000-0005-0000-0000-0000004C0000}"/>
    <cellStyle name="40% - Accent3 3 3 2 2 3 2 3" xfId="12400" xr:uid="{00000000-0005-0000-0000-0000014C0000}"/>
    <cellStyle name="40% - Accent3 3 3 2 2 3 3" xfId="17477" xr:uid="{00000000-0005-0000-0000-0000024C0000}"/>
    <cellStyle name="40% - Accent3 3 3 2 2 3 3 2" xfId="12399" xr:uid="{00000000-0005-0000-0000-0000034C0000}"/>
    <cellStyle name="40% - Accent3 3 3 2 2 3 4" xfId="28915" xr:uid="{00000000-0005-0000-0000-0000044C0000}"/>
    <cellStyle name="40% - Accent3 3 3 2 2 4" xfId="9573" xr:uid="{00000000-0005-0000-0000-0000054C0000}"/>
    <cellStyle name="40% - Accent3 3 3 2 2 4 2" xfId="12398" xr:uid="{00000000-0005-0000-0000-0000064C0000}"/>
    <cellStyle name="40% - Accent3 3 3 2 2 4 2 2" xfId="12397" xr:uid="{00000000-0005-0000-0000-0000074C0000}"/>
    <cellStyle name="40% - Accent3 3 3 2 2 4 3" xfId="26577" xr:uid="{00000000-0005-0000-0000-0000084C0000}"/>
    <cellStyle name="40% - Accent3 3 3 2 2 5" xfId="12396" xr:uid="{00000000-0005-0000-0000-0000094C0000}"/>
    <cellStyle name="40% - Accent3 3 3 2 2 5 2" xfId="12395" xr:uid="{00000000-0005-0000-0000-00000A4C0000}"/>
    <cellStyle name="40% - Accent3 3 3 2 2 6" xfId="19042" xr:uid="{00000000-0005-0000-0000-00000B4C0000}"/>
    <cellStyle name="40% - Accent3 3 3 2 3" xfId="12394" xr:uid="{00000000-0005-0000-0000-00000C4C0000}"/>
    <cellStyle name="40% - Accent3 3 3 2 3 2" xfId="7155" xr:uid="{00000000-0005-0000-0000-00000D4C0000}"/>
    <cellStyle name="40% - Accent3 3 3 2 3 2 2" xfId="7153" xr:uid="{00000000-0005-0000-0000-00000E4C0000}"/>
    <cellStyle name="40% - Accent3 3 3 2 3 2 2 2" xfId="12391" xr:uid="{00000000-0005-0000-0000-00000F4C0000}"/>
    <cellStyle name="40% - Accent3 3 3 2 3 2 2 2 2" xfId="12390" xr:uid="{00000000-0005-0000-0000-0000104C0000}"/>
    <cellStyle name="40% - Accent3 3 3 2 3 2 2 3" xfId="12387" xr:uid="{00000000-0005-0000-0000-0000114C0000}"/>
    <cellStyle name="40% - Accent3 3 3 2 3 2 3" xfId="28264" xr:uid="{00000000-0005-0000-0000-0000124C0000}"/>
    <cellStyle name="40% - Accent3 3 3 2 3 2 3 2" xfId="12386" xr:uid="{00000000-0005-0000-0000-0000134C0000}"/>
    <cellStyle name="40% - Accent3 3 3 2 3 2 4" xfId="30195" xr:uid="{00000000-0005-0000-0000-0000144C0000}"/>
    <cellStyle name="40% - Accent3 3 3 2 3 3" xfId="9570" xr:uid="{00000000-0005-0000-0000-0000154C0000}"/>
    <cellStyle name="40% - Accent3 3 3 2 3 3 2" xfId="33603" xr:uid="{00000000-0005-0000-0000-0000164C0000}"/>
    <cellStyle name="40% - Accent3 3 3 2 3 3 2 2" xfId="12385" xr:uid="{00000000-0005-0000-0000-0000174C0000}"/>
    <cellStyle name="40% - Accent3 3 3 2 3 3 3" xfId="28775" xr:uid="{00000000-0005-0000-0000-0000184C0000}"/>
    <cellStyle name="40% - Accent3 3 3 2 3 4" xfId="6638" xr:uid="{00000000-0005-0000-0000-0000194C0000}"/>
    <cellStyle name="40% - Accent3 3 3 2 3 4 2" xfId="27673" xr:uid="{00000000-0005-0000-0000-00001A4C0000}"/>
    <cellStyle name="40% - Accent3 3 3 2 3 5" xfId="12384" xr:uid="{00000000-0005-0000-0000-00001B4C0000}"/>
    <cellStyle name="40% - Accent3 3 3 2 4" xfId="12383" xr:uid="{00000000-0005-0000-0000-00001C4C0000}"/>
    <cellStyle name="40% - Accent3 3 3 2 4 2" xfId="7151" xr:uid="{00000000-0005-0000-0000-00001D4C0000}"/>
    <cellStyle name="40% - Accent3 3 3 2 4 2 2" xfId="33823" xr:uid="{00000000-0005-0000-0000-00001E4C0000}"/>
    <cellStyle name="40% - Accent3 3 3 2 4 2 2 2" xfId="12379" xr:uid="{00000000-0005-0000-0000-00001F4C0000}"/>
    <cellStyle name="40% - Accent3 3 3 2 4 2 3" xfId="30154" xr:uid="{00000000-0005-0000-0000-0000204C0000}"/>
    <cellStyle name="40% - Accent3 3 3 2 4 3" xfId="31081" xr:uid="{00000000-0005-0000-0000-0000214C0000}"/>
    <cellStyle name="40% - Accent3 3 3 2 4 3 2" xfId="15834" xr:uid="{00000000-0005-0000-0000-0000224C0000}"/>
    <cellStyle name="40% - Accent3 3 3 2 4 4" xfId="15827" xr:uid="{00000000-0005-0000-0000-0000234C0000}"/>
    <cellStyle name="40% - Accent3 3 3 2 5" xfId="13472" xr:uid="{00000000-0005-0000-0000-0000244C0000}"/>
    <cellStyle name="40% - Accent3 3 3 2 5 2" xfId="31826" xr:uid="{00000000-0005-0000-0000-0000254C0000}"/>
    <cellStyle name="40% - Accent3 3 3 2 5 2 2" xfId="12378" xr:uid="{00000000-0005-0000-0000-0000264C0000}"/>
    <cellStyle name="40% - Accent3 3 3 2 5 3" xfId="15821" xr:uid="{00000000-0005-0000-0000-0000274C0000}"/>
    <cellStyle name="40% - Accent3 3 3 2 6" xfId="29995" xr:uid="{00000000-0005-0000-0000-0000284C0000}"/>
    <cellStyle name="40% - Accent3 3 3 2 6 2" xfId="30575" xr:uid="{00000000-0005-0000-0000-0000294C0000}"/>
    <cellStyle name="40% - Accent3 3 3 2 7" xfId="29982" xr:uid="{00000000-0005-0000-0000-00002A4C0000}"/>
    <cellStyle name="40% - Accent3 3 3 3" xfId="12376" xr:uid="{00000000-0005-0000-0000-00002B4C0000}"/>
    <cellStyle name="40% - Accent3 3 3 3 2" xfId="12374" xr:uid="{00000000-0005-0000-0000-00002C4C0000}"/>
    <cellStyle name="40% - Accent3 3 3 3 2 2" xfId="7149" xr:uid="{00000000-0005-0000-0000-00002D4C0000}"/>
    <cellStyle name="40% - Accent3 3 3 3 2 2 2" xfId="6521" xr:uid="{00000000-0005-0000-0000-00002E4C0000}"/>
    <cellStyle name="40% - Accent3 3 3 3 2 2 2 2" xfId="12371" xr:uid="{00000000-0005-0000-0000-00002F4C0000}"/>
    <cellStyle name="40% - Accent3 3 3 3 2 2 2 2 2" xfId="27551" xr:uid="{00000000-0005-0000-0000-0000304C0000}"/>
    <cellStyle name="40% - Accent3 3 3 3 2 2 2 3" xfId="12370" xr:uid="{00000000-0005-0000-0000-0000314C0000}"/>
    <cellStyle name="40% - Accent3 3 3 3 2 2 3" xfId="6518" xr:uid="{00000000-0005-0000-0000-0000324C0000}"/>
    <cellStyle name="40% - Accent3 3 3 3 2 2 3 2" xfId="12369" xr:uid="{00000000-0005-0000-0000-0000334C0000}"/>
    <cellStyle name="40% - Accent3 3 3 3 2 2 4" xfId="31094" xr:uid="{00000000-0005-0000-0000-0000344C0000}"/>
    <cellStyle name="40% - Accent3 3 3 3 2 3" xfId="9560" xr:uid="{00000000-0005-0000-0000-0000354C0000}"/>
    <cellStyle name="40% - Accent3 3 3 3 2 3 2" xfId="6508" xr:uid="{00000000-0005-0000-0000-0000364C0000}"/>
    <cellStyle name="40% - Accent3 3 3 3 2 3 2 2" xfId="31817" xr:uid="{00000000-0005-0000-0000-0000374C0000}"/>
    <cellStyle name="40% - Accent3 3 3 3 2 3 3" xfId="31024" xr:uid="{00000000-0005-0000-0000-0000384C0000}"/>
    <cellStyle name="40% - Accent3 3 3 3 2 4" xfId="12368" xr:uid="{00000000-0005-0000-0000-0000394C0000}"/>
    <cellStyle name="40% - Accent3 3 3 3 2 4 2" xfId="12365" xr:uid="{00000000-0005-0000-0000-00003A4C0000}"/>
    <cellStyle name="40% - Accent3 3 3 3 2 5" xfId="12364" xr:uid="{00000000-0005-0000-0000-00003B4C0000}"/>
    <cellStyle name="40% - Accent3 3 3 3 3" xfId="16968" xr:uid="{00000000-0005-0000-0000-00003C4C0000}"/>
    <cellStyle name="40% - Accent3 3 3 3 3 2" xfId="7147" xr:uid="{00000000-0005-0000-0000-00003D4C0000}"/>
    <cellStyle name="40% - Accent3 3 3 3 3 2 2" xfId="10544" xr:uid="{00000000-0005-0000-0000-00003E4C0000}"/>
    <cellStyle name="40% - Accent3 3 3 3 3 2 2 2" xfId="12362" xr:uid="{00000000-0005-0000-0000-00003F4C0000}"/>
    <cellStyle name="40% - Accent3 3 3 3 3 2 3" xfId="16792" xr:uid="{00000000-0005-0000-0000-0000404C0000}"/>
    <cellStyle name="40% - Accent3 3 3 3 3 3" xfId="31076" xr:uid="{00000000-0005-0000-0000-0000414C0000}"/>
    <cellStyle name="40% - Accent3 3 3 3 3 3 2" xfId="12361" xr:uid="{00000000-0005-0000-0000-0000424C0000}"/>
    <cellStyle name="40% - Accent3 3 3 3 3 4" xfId="12359" xr:uid="{00000000-0005-0000-0000-0000434C0000}"/>
    <cellStyle name="40% - Accent3 3 3 3 4" xfId="12357" xr:uid="{00000000-0005-0000-0000-0000444C0000}"/>
    <cellStyle name="40% - Accent3 3 3 3 4 2" xfId="33210" xr:uid="{00000000-0005-0000-0000-0000454C0000}"/>
    <cellStyle name="40% - Accent3 3 3 3 4 2 2" xfId="12355" xr:uid="{00000000-0005-0000-0000-0000464C0000}"/>
    <cellStyle name="40% - Accent3 3 3 3 4 3" xfId="15796" xr:uid="{00000000-0005-0000-0000-0000474C0000}"/>
    <cellStyle name="40% - Accent3 3 3 3 5" xfId="13464" xr:uid="{00000000-0005-0000-0000-0000484C0000}"/>
    <cellStyle name="40% - Accent3 3 3 3 5 2" xfId="12353" xr:uid="{00000000-0005-0000-0000-0000494C0000}"/>
    <cellStyle name="40% - Accent3 3 3 3 6" xfId="29952" xr:uid="{00000000-0005-0000-0000-00004A4C0000}"/>
    <cellStyle name="40% - Accent3 3 3 4" xfId="12351" xr:uid="{00000000-0005-0000-0000-00004B4C0000}"/>
    <cellStyle name="40% - Accent3 3 3 4 2" xfId="12349" xr:uid="{00000000-0005-0000-0000-00004C4C0000}"/>
    <cellStyle name="40% - Accent3 3 3 4 2 2" xfId="7145" xr:uid="{00000000-0005-0000-0000-00004D4C0000}"/>
    <cellStyle name="40% - Accent3 3 3 4 2 2 2" xfId="12344" xr:uid="{00000000-0005-0000-0000-00004E4C0000}"/>
    <cellStyle name="40% - Accent3 3 3 4 2 2 2 2" xfId="12877" xr:uid="{00000000-0005-0000-0000-00004F4C0000}"/>
    <cellStyle name="40% - Accent3 3 3 4 2 2 3" xfId="23264" xr:uid="{00000000-0005-0000-0000-0000504C0000}"/>
    <cellStyle name="40% - Accent3 3 3 4 2 3" xfId="12342" xr:uid="{00000000-0005-0000-0000-0000514C0000}"/>
    <cellStyle name="40% - Accent3 3 3 4 2 3 2" xfId="12340" xr:uid="{00000000-0005-0000-0000-0000524C0000}"/>
    <cellStyle name="40% - Accent3 3 3 4 2 4" xfId="12339" xr:uid="{00000000-0005-0000-0000-0000534C0000}"/>
    <cellStyle name="40% - Accent3 3 3 4 3" xfId="12337" xr:uid="{00000000-0005-0000-0000-0000544C0000}"/>
    <cellStyle name="40% - Accent3 3 3 4 3 2" xfId="33998" xr:uid="{00000000-0005-0000-0000-0000554C0000}"/>
    <cellStyle name="40% - Accent3 3 3 4 3 2 2" xfId="12335" xr:uid="{00000000-0005-0000-0000-0000564C0000}"/>
    <cellStyle name="40% - Accent3 3 3 4 3 3" xfId="12663" xr:uid="{00000000-0005-0000-0000-0000574C0000}"/>
    <cellStyle name="40% - Accent3 3 3 4 4" xfId="12332" xr:uid="{00000000-0005-0000-0000-0000584C0000}"/>
    <cellStyle name="40% - Accent3 3 3 4 4 2" xfId="12329" xr:uid="{00000000-0005-0000-0000-0000594C0000}"/>
    <cellStyle name="40% - Accent3 3 3 4 5" xfId="13457" xr:uid="{00000000-0005-0000-0000-00005A4C0000}"/>
    <cellStyle name="40% - Accent3 3 3 5" xfId="17063" xr:uid="{00000000-0005-0000-0000-00005B4C0000}"/>
    <cellStyle name="40% - Accent3 3 3 5 2" xfId="12328" xr:uid="{00000000-0005-0000-0000-00005C4C0000}"/>
    <cellStyle name="40% - Accent3 3 3 5 2 2" xfId="12326" xr:uid="{00000000-0005-0000-0000-00005D4C0000}"/>
    <cellStyle name="40% - Accent3 3 3 5 2 2 2" xfId="12325" xr:uid="{00000000-0005-0000-0000-00005E4C0000}"/>
    <cellStyle name="40% - Accent3 3 3 5 2 3" xfId="12324" xr:uid="{00000000-0005-0000-0000-00005F4C0000}"/>
    <cellStyle name="40% - Accent3 3 3 5 3" xfId="12322" xr:uid="{00000000-0005-0000-0000-0000604C0000}"/>
    <cellStyle name="40% - Accent3 3 3 5 3 2" xfId="12320" xr:uid="{00000000-0005-0000-0000-0000614C0000}"/>
    <cellStyle name="40% - Accent3 3 3 5 4" xfId="7445" xr:uid="{00000000-0005-0000-0000-0000624C0000}"/>
    <cellStyle name="40% - Accent3 3 3 6" xfId="17059" xr:uid="{00000000-0005-0000-0000-0000634C0000}"/>
    <cellStyle name="40% - Accent3 3 3 6 2" xfId="17432" xr:uid="{00000000-0005-0000-0000-0000644C0000}"/>
    <cellStyle name="40% - Accent3 3 3 6 2 2" xfId="12319" xr:uid="{00000000-0005-0000-0000-0000654C0000}"/>
    <cellStyle name="40% - Accent3 3 3 6 3" xfId="12318" xr:uid="{00000000-0005-0000-0000-0000664C0000}"/>
    <cellStyle name="40% - Accent3 3 3 7" xfId="30020" xr:uid="{00000000-0005-0000-0000-0000674C0000}"/>
    <cellStyle name="40% - Accent3 3 3 7 2" xfId="29477" xr:uid="{00000000-0005-0000-0000-0000684C0000}"/>
    <cellStyle name="40% - Accent3 3 3 8" xfId="29467" xr:uid="{00000000-0005-0000-0000-0000694C0000}"/>
    <cellStyle name="40% - Accent3 3 3 9" xfId="34553" xr:uid="{00000000-0005-0000-0000-00006A4C0000}"/>
    <cellStyle name="40% - Accent3 3 4" xfId="12317" xr:uid="{00000000-0005-0000-0000-00006B4C0000}"/>
    <cellStyle name="40% - Accent3 3 4 2" xfId="12314" xr:uid="{00000000-0005-0000-0000-00006C4C0000}"/>
    <cellStyle name="40% - Accent3 3 4 2 2" xfId="12798" xr:uid="{00000000-0005-0000-0000-00006D4C0000}"/>
    <cellStyle name="40% - Accent3 3 4 2 2 2" xfId="7142" xr:uid="{00000000-0005-0000-0000-00006E4C0000}"/>
    <cellStyle name="40% - Accent3 3 4 2 2 2 2" xfId="7140" xr:uid="{00000000-0005-0000-0000-00006F4C0000}"/>
    <cellStyle name="40% - Accent3 3 4 2 2 2 2 2" xfId="14215" xr:uid="{00000000-0005-0000-0000-0000704C0000}"/>
    <cellStyle name="40% - Accent3 3 4 2 2 2 2 2 2" xfId="23457" xr:uid="{00000000-0005-0000-0000-0000714C0000}"/>
    <cellStyle name="40% - Accent3 3 4 2 2 2 2 3" xfId="12312" xr:uid="{00000000-0005-0000-0000-0000724C0000}"/>
    <cellStyle name="40% - Accent3 3 4 2 2 2 3" xfId="14250" xr:uid="{00000000-0005-0000-0000-0000734C0000}"/>
    <cellStyle name="40% - Accent3 3 4 2 2 2 3 2" xfId="12309" xr:uid="{00000000-0005-0000-0000-0000744C0000}"/>
    <cellStyle name="40% - Accent3 3 4 2 2 2 4" xfId="12784" xr:uid="{00000000-0005-0000-0000-0000754C0000}"/>
    <cellStyle name="40% - Accent3 3 4 2 2 3" xfId="9537" xr:uid="{00000000-0005-0000-0000-0000764C0000}"/>
    <cellStyle name="40% - Accent3 3 4 2 2 3 2" xfId="14243" xr:uid="{00000000-0005-0000-0000-0000774C0000}"/>
    <cellStyle name="40% - Accent3 3 4 2 2 3 2 2" xfId="27737" xr:uid="{00000000-0005-0000-0000-0000784C0000}"/>
    <cellStyle name="40% - Accent3 3 4 2 2 3 3" xfId="12776" xr:uid="{00000000-0005-0000-0000-0000794C0000}"/>
    <cellStyle name="40% - Accent3 3 4 2 2 4" xfId="17116" xr:uid="{00000000-0005-0000-0000-00007A4C0000}"/>
    <cellStyle name="40% - Accent3 3 4 2 2 4 2" xfId="12774" xr:uid="{00000000-0005-0000-0000-00007B4C0000}"/>
    <cellStyle name="40% - Accent3 3 4 2 2 5" xfId="13526" xr:uid="{00000000-0005-0000-0000-00007C4C0000}"/>
    <cellStyle name="40% - Accent3 3 4 2 3" xfId="12771" xr:uid="{00000000-0005-0000-0000-00007D4C0000}"/>
    <cellStyle name="40% - Accent3 3 4 2 3 2" xfId="7138" xr:uid="{00000000-0005-0000-0000-00007E4C0000}"/>
    <cellStyle name="40% - Accent3 3 4 2 3 2 2" xfId="24895" xr:uid="{00000000-0005-0000-0000-00007F4C0000}"/>
    <cellStyle name="40% - Accent3 3 4 2 3 2 2 2" xfId="12308" xr:uid="{00000000-0005-0000-0000-0000804C0000}"/>
    <cellStyle name="40% - Accent3 3 4 2 3 2 3" xfId="16147" xr:uid="{00000000-0005-0000-0000-0000814C0000}"/>
    <cellStyle name="40% - Accent3 3 4 2 3 3" xfId="31045" xr:uid="{00000000-0005-0000-0000-0000824C0000}"/>
    <cellStyle name="40% - Accent3 3 4 2 3 3 2" xfId="16142" xr:uid="{00000000-0005-0000-0000-0000834C0000}"/>
    <cellStyle name="40% - Accent3 3 4 2 3 4" xfId="12764" xr:uid="{00000000-0005-0000-0000-0000844C0000}"/>
    <cellStyle name="40% - Accent3 3 4 2 4" xfId="9783" xr:uid="{00000000-0005-0000-0000-0000854C0000}"/>
    <cellStyle name="40% - Accent3 3 4 2 4 2" xfId="32305" xr:uid="{00000000-0005-0000-0000-0000864C0000}"/>
    <cellStyle name="40% - Accent3 3 4 2 4 2 2" xfId="29347" xr:uid="{00000000-0005-0000-0000-0000874C0000}"/>
    <cellStyle name="40% - Accent3 3 4 2 4 3" xfId="15708" xr:uid="{00000000-0005-0000-0000-0000884C0000}"/>
    <cellStyle name="40% - Accent3 3 4 2 5" xfId="9779" xr:uid="{00000000-0005-0000-0000-0000894C0000}"/>
    <cellStyle name="40% - Accent3 3 4 2 5 2" xfId="12757" xr:uid="{00000000-0005-0000-0000-00008A4C0000}"/>
    <cellStyle name="40% - Accent3 3 4 2 6" xfId="32165" xr:uid="{00000000-0005-0000-0000-00008B4C0000}"/>
    <cellStyle name="40% - Accent3 3 4 3" xfId="12307" xr:uid="{00000000-0005-0000-0000-00008C4C0000}"/>
    <cellStyle name="40% - Accent3 3 4 3 2" xfId="13619" xr:uid="{00000000-0005-0000-0000-00008D4C0000}"/>
    <cellStyle name="40% - Accent3 3 4 3 2 2" xfId="7135" xr:uid="{00000000-0005-0000-0000-00008E4C0000}"/>
    <cellStyle name="40% - Accent3 3 4 3 2 2 2" xfId="14149" xr:uid="{00000000-0005-0000-0000-00008F4C0000}"/>
    <cellStyle name="40% - Accent3 3 4 3 2 2 2 2" xfId="12305" xr:uid="{00000000-0005-0000-0000-0000904C0000}"/>
    <cellStyle name="40% - Accent3 3 4 3 2 2 3" xfId="12745" xr:uid="{00000000-0005-0000-0000-0000914C0000}"/>
    <cellStyle name="40% - Accent3 3 4 3 2 3" xfId="13906" xr:uid="{00000000-0005-0000-0000-0000924C0000}"/>
    <cellStyle name="40% - Accent3 3 4 3 2 3 2" xfId="12743" xr:uid="{00000000-0005-0000-0000-0000934C0000}"/>
    <cellStyle name="40% - Accent3 3 4 3 2 4" xfId="12741" xr:uid="{00000000-0005-0000-0000-0000944C0000}"/>
    <cellStyle name="40% - Accent3 3 4 3 3" xfId="12737" xr:uid="{00000000-0005-0000-0000-0000954C0000}"/>
    <cellStyle name="40% - Accent3 3 4 3 3 2" xfId="32187" xr:uid="{00000000-0005-0000-0000-0000964C0000}"/>
    <cellStyle name="40% - Accent3 3 4 3 3 2 2" xfId="16127" xr:uid="{00000000-0005-0000-0000-0000974C0000}"/>
    <cellStyle name="40% - Accent3 3 4 3 3 3" xfId="12734" xr:uid="{00000000-0005-0000-0000-0000984C0000}"/>
    <cellStyle name="40% - Accent3 3 4 3 4" xfId="9775" xr:uid="{00000000-0005-0000-0000-0000994C0000}"/>
    <cellStyle name="40% - Accent3 3 4 3 4 2" xfId="12729" xr:uid="{00000000-0005-0000-0000-00009A4C0000}"/>
    <cellStyle name="40% - Accent3 3 4 3 5" xfId="13441" xr:uid="{00000000-0005-0000-0000-00009B4C0000}"/>
    <cellStyle name="40% - Accent3 3 4 4" xfId="12303" xr:uid="{00000000-0005-0000-0000-00009C4C0000}"/>
    <cellStyle name="40% - Accent3 3 4 4 2" xfId="28373" xr:uid="{00000000-0005-0000-0000-00009D4C0000}"/>
    <cellStyle name="40% - Accent3 3 4 4 2 2" xfId="31925" xr:uid="{00000000-0005-0000-0000-00009E4C0000}"/>
    <cellStyle name="40% - Accent3 3 4 4 2 2 2" xfId="12722" xr:uid="{00000000-0005-0000-0000-00009F4C0000}"/>
    <cellStyle name="40% - Accent3 3 4 4 2 3" xfId="16108" xr:uid="{00000000-0005-0000-0000-0000A04C0000}"/>
    <cellStyle name="40% - Accent3 3 4 4 3" xfId="31040" xr:uid="{00000000-0005-0000-0000-0000A14C0000}"/>
    <cellStyle name="40% - Accent3 3 4 4 3 2" xfId="16103" xr:uid="{00000000-0005-0000-0000-0000A24C0000}"/>
    <cellStyle name="40% - Accent3 3 4 4 4" xfId="12719" xr:uid="{00000000-0005-0000-0000-0000A34C0000}"/>
    <cellStyle name="40% - Accent3 3 4 5" xfId="17051" xr:uid="{00000000-0005-0000-0000-0000A44C0000}"/>
    <cellStyle name="40% - Accent3 3 4 5 2" xfId="31882" xr:uid="{00000000-0005-0000-0000-0000A54C0000}"/>
    <cellStyle name="40% - Accent3 3 4 5 2 2" xfId="16092" xr:uid="{00000000-0005-0000-0000-0000A64C0000}"/>
    <cellStyle name="40% - Accent3 3 4 5 3" xfId="15666" xr:uid="{00000000-0005-0000-0000-0000A74C0000}"/>
    <cellStyle name="40% - Accent3 3 4 6" xfId="17046" xr:uid="{00000000-0005-0000-0000-0000A84C0000}"/>
    <cellStyle name="40% - Accent3 3 4 6 2" xfId="12710" xr:uid="{00000000-0005-0000-0000-0000A94C0000}"/>
    <cellStyle name="40% - Accent3 3 4 7" xfId="29414" xr:uid="{00000000-0005-0000-0000-0000AA4C0000}"/>
    <cellStyle name="40% - Accent3 3 4 8" xfId="34775" xr:uid="{00000000-0005-0000-0000-0000AB4C0000}"/>
    <cellStyle name="40% - Accent3 3 5" xfId="12301" xr:uid="{00000000-0005-0000-0000-0000AC4C0000}"/>
    <cellStyle name="40% - Accent3 3 5 2" xfId="19609" xr:uid="{00000000-0005-0000-0000-0000AD4C0000}"/>
    <cellStyle name="40% - Accent3 3 5 2 2" xfId="12299" xr:uid="{00000000-0005-0000-0000-0000AE4C0000}"/>
    <cellStyle name="40% - Accent3 3 5 2 2 2" xfId="7133" xr:uid="{00000000-0005-0000-0000-0000AF4C0000}"/>
    <cellStyle name="40% - Accent3 3 5 2 2 2 2" xfId="14062" xr:uid="{00000000-0005-0000-0000-0000B04C0000}"/>
    <cellStyle name="40% - Accent3 3 5 2 2 2 2 2" xfId="12290" xr:uid="{00000000-0005-0000-0000-0000B14C0000}"/>
    <cellStyle name="40% - Accent3 3 5 2 2 2 3" xfId="12288" xr:uid="{00000000-0005-0000-0000-0000B24C0000}"/>
    <cellStyle name="40% - Accent3 3 5 2 2 3" xfId="12284" xr:uid="{00000000-0005-0000-0000-0000B34C0000}"/>
    <cellStyle name="40% - Accent3 3 5 2 2 3 2" xfId="12279" xr:uid="{00000000-0005-0000-0000-0000B44C0000}"/>
    <cellStyle name="40% - Accent3 3 5 2 2 4" xfId="23234" xr:uid="{00000000-0005-0000-0000-0000B54C0000}"/>
    <cellStyle name="40% - Accent3 3 5 2 3" xfId="12275" xr:uid="{00000000-0005-0000-0000-0000B64C0000}"/>
    <cellStyle name="40% - Accent3 3 5 2 3 2" xfId="31722" xr:uid="{00000000-0005-0000-0000-0000B74C0000}"/>
    <cellStyle name="40% - Accent3 3 5 2 3 2 2" xfId="16086" xr:uid="{00000000-0005-0000-0000-0000B84C0000}"/>
    <cellStyle name="40% - Accent3 3 5 2 3 3" xfId="12270" xr:uid="{00000000-0005-0000-0000-0000B94C0000}"/>
    <cellStyle name="40% - Accent3 3 5 2 4" xfId="9769" xr:uid="{00000000-0005-0000-0000-0000BA4C0000}"/>
    <cellStyle name="40% - Accent3 3 5 2 4 2" xfId="12265" xr:uid="{00000000-0005-0000-0000-0000BB4C0000}"/>
    <cellStyle name="40% - Accent3 3 5 2 5" xfId="10777" xr:uid="{00000000-0005-0000-0000-0000BC4C0000}"/>
    <cellStyle name="40% - Accent3 3 5 3" xfId="12296" xr:uid="{00000000-0005-0000-0000-0000BD4C0000}"/>
    <cellStyle name="40% - Accent3 3 5 3 2" xfId="12293" xr:uid="{00000000-0005-0000-0000-0000BE4C0000}"/>
    <cellStyle name="40% - Accent3 3 5 3 2 2" xfId="14061" xr:uid="{00000000-0005-0000-0000-0000BF4C0000}"/>
    <cellStyle name="40% - Accent3 3 5 3 2 2 2" xfId="12262" xr:uid="{00000000-0005-0000-0000-0000C04C0000}"/>
    <cellStyle name="40% - Accent3 3 5 3 2 3" xfId="8558" xr:uid="{00000000-0005-0000-0000-0000C14C0000}"/>
    <cellStyle name="40% - Accent3 3 5 3 3" xfId="12283" xr:uid="{00000000-0005-0000-0000-0000C24C0000}"/>
    <cellStyle name="40% - Accent3 3 5 3 3 2" xfId="12278" xr:uid="{00000000-0005-0000-0000-0000C34C0000}"/>
    <cellStyle name="40% - Accent3 3 5 3 4" xfId="13509" xr:uid="{00000000-0005-0000-0000-0000C44C0000}"/>
    <cellStyle name="40% - Accent3 3 5 4" xfId="12272" xr:uid="{00000000-0005-0000-0000-0000C54C0000}"/>
    <cellStyle name="40% - Accent3 3 5 4 2" xfId="5383" xr:uid="{00000000-0005-0000-0000-0000C64C0000}"/>
    <cellStyle name="40% - Accent3 3 5 4 2 2" xfId="16085" xr:uid="{00000000-0005-0000-0000-0000C74C0000}"/>
    <cellStyle name="40% - Accent3 3 5 4 3" xfId="12269" xr:uid="{00000000-0005-0000-0000-0000C84C0000}"/>
    <cellStyle name="40% - Accent3 3 5 5" xfId="34165" xr:uid="{00000000-0005-0000-0000-0000C94C0000}"/>
    <cellStyle name="40% - Accent3 3 5 5 2" xfId="12264" xr:uid="{00000000-0005-0000-0000-0000CA4C0000}"/>
    <cellStyle name="40% - Accent3 3 5 6" xfId="23241" xr:uid="{00000000-0005-0000-0000-0000CB4C0000}"/>
    <cellStyle name="40% - Accent3 3 5 7" xfId="34967" xr:uid="{00000000-0005-0000-0000-0000CC4C0000}"/>
    <cellStyle name="40% - Accent3 3 6" xfId="12256" xr:uid="{00000000-0005-0000-0000-0000CD4C0000}"/>
    <cellStyle name="40% - Accent3 3 6 2" xfId="13610" xr:uid="{00000000-0005-0000-0000-0000CE4C0000}"/>
    <cellStyle name="40% - Accent3 3 6 2 2" xfId="12255" xr:uid="{00000000-0005-0000-0000-0000CF4C0000}"/>
    <cellStyle name="40% - Accent3 3 6 2 2 2" xfId="12252" xr:uid="{00000000-0005-0000-0000-0000D04C0000}"/>
    <cellStyle name="40% - Accent3 3 6 2 2 2 2" xfId="12248" xr:uid="{00000000-0005-0000-0000-0000D14C0000}"/>
    <cellStyle name="40% - Accent3 3 6 2 2 3" xfId="12243" xr:uid="{00000000-0005-0000-0000-0000D24C0000}"/>
    <cellStyle name="40% - Accent3 3 6 2 3" xfId="13658" xr:uid="{00000000-0005-0000-0000-0000D34C0000}"/>
    <cellStyle name="40% - Accent3 3 6 2 3 2" xfId="12236" xr:uid="{00000000-0005-0000-0000-0000D44C0000}"/>
    <cellStyle name="40% - Accent3 3 6 2 4" xfId="23227" xr:uid="{00000000-0005-0000-0000-0000D54C0000}"/>
    <cellStyle name="40% - Accent3 3 6 3" xfId="12291" xr:uid="{00000000-0005-0000-0000-0000D64C0000}"/>
    <cellStyle name="40% - Accent3 3 6 3 2" xfId="14060" xr:uid="{00000000-0005-0000-0000-0000D74C0000}"/>
    <cellStyle name="40% - Accent3 3 6 3 2 2" xfId="12261" xr:uid="{00000000-0005-0000-0000-0000D84C0000}"/>
    <cellStyle name="40% - Accent3 3 6 3 3" xfId="12287" xr:uid="{00000000-0005-0000-0000-0000D94C0000}"/>
    <cellStyle name="40% - Accent3 3 6 4" xfId="12281" xr:uid="{00000000-0005-0000-0000-0000DA4C0000}"/>
    <cellStyle name="40% - Accent3 3 6 4 2" xfId="12277" xr:uid="{00000000-0005-0000-0000-0000DB4C0000}"/>
    <cellStyle name="40% - Accent3 3 6 5" xfId="23233" xr:uid="{00000000-0005-0000-0000-0000DC4C0000}"/>
    <cellStyle name="40% - Accent3 3 6 6" xfId="35172" xr:uid="{00000000-0005-0000-0000-0000DD4C0000}"/>
    <cellStyle name="40% - Accent3 3 7" xfId="12232" xr:uid="{00000000-0005-0000-0000-0000DE4C0000}"/>
    <cellStyle name="40% - Accent3 3 7 2" xfId="31726" xr:uid="{00000000-0005-0000-0000-0000DF4C0000}"/>
    <cellStyle name="40% - Accent3 3 7 2 2" xfId="33887" xr:uid="{00000000-0005-0000-0000-0000E04C0000}"/>
    <cellStyle name="40% - Accent3 3 7 2 2 2" xfId="12230" xr:uid="{00000000-0005-0000-0000-0000E14C0000}"/>
    <cellStyle name="40% - Accent3 3 7 2 3" xfId="12226" xr:uid="{00000000-0005-0000-0000-0000E24C0000}"/>
    <cellStyle name="40% - Accent3 3 7 3" xfId="31720" xr:uid="{00000000-0005-0000-0000-0000E34C0000}"/>
    <cellStyle name="40% - Accent3 3 7 3 2" xfId="16084" xr:uid="{00000000-0005-0000-0000-0000E44C0000}"/>
    <cellStyle name="40% - Accent3 3 7 4" xfId="12267" xr:uid="{00000000-0005-0000-0000-0000E54C0000}"/>
    <cellStyle name="40% - Accent3 3 7 5" xfId="35401" xr:uid="{00000000-0005-0000-0000-0000E64C0000}"/>
    <cellStyle name="40% - Accent3 3 8" xfId="15631" xr:uid="{00000000-0005-0000-0000-0000E74C0000}"/>
    <cellStyle name="40% - Accent3 3 8 2" xfId="15625" xr:uid="{00000000-0005-0000-0000-0000E84C0000}"/>
    <cellStyle name="40% - Accent3 3 8 2 2" xfId="12224" xr:uid="{00000000-0005-0000-0000-0000E94C0000}"/>
    <cellStyle name="40% - Accent3 3 8 3" xfId="12263" xr:uid="{00000000-0005-0000-0000-0000EA4C0000}"/>
    <cellStyle name="40% - Accent3 3 8 4" xfId="36273" xr:uid="{00000000-0005-0000-0000-0000EB4C0000}"/>
    <cellStyle name="40% - Accent3 3 9" xfId="15623" xr:uid="{00000000-0005-0000-0000-0000EC4C0000}"/>
    <cellStyle name="40% - Accent3 3 9 2" xfId="12221" xr:uid="{00000000-0005-0000-0000-0000ED4C0000}"/>
    <cellStyle name="40% - Accent3 3 9 3" xfId="36559" xr:uid="{00000000-0005-0000-0000-0000EE4C0000}"/>
    <cellStyle name="40% - Accent3 30" xfId="35898" xr:uid="{00000000-0005-0000-0000-0000EF4C0000}"/>
    <cellStyle name="40% - Accent3 30 2" xfId="37070" xr:uid="{00000000-0005-0000-0000-0000F04C0000}"/>
    <cellStyle name="40% - Accent3 30 3" xfId="37965" xr:uid="{00000000-0005-0000-0000-0000F14C0000}"/>
    <cellStyle name="40% - Accent3 31" xfId="35918" xr:uid="{00000000-0005-0000-0000-0000F24C0000}"/>
    <cellStyle name="40% - Accent3 31 2" xfId="37089" xr:uid="{00000000-0005-0000-0000-0000F34C0000}"/>
    <cellStyle name="40% - Accent3 31 3" xfId="37985" xr:uid="{00000000-0005-0000-0000-0000F44C0000}"/>
    <cellStyle name="40% - Accent3 32" xfId="35938" xr:uid="{00000000-0005-0000-0000-0000F54C0000}"/>
    <cellStyle name="40% - Accent3 32 2" xfId="37108" xr:uid="{00000000-0005-0000-0000-0000F64C0000}"/>
    <cellStyle name="40% - Accent3 32 3" xfId="38005" xr:uid="{00000000-0005-0000-0000-0000F74C0000}"/>
    <cellStyle name="40% - Accent3 33" xfId="35958" xr:uid="{00000000-0005-0000-0000-0000F84C0000}"/>
    <cellStyle name="40% - Accent3 33 2" xfId="37127" xr:uid="{00000000-0005-0000-0000-0000F94C0000}"/>
    <cellStyle name="40% - Accent3 33 3" xfId="38025" xr:uid="{00000000-0005-0000-0000-0000FA4C0000}"/>
    <cellStyle name="40% - Accent3 34" xfId="35978" xr:uid="{00000000-0005-0000-0000-0000FB4C0000}"/>
    <cellStyle name="40% - Accent3 34 2" xfId="37147" xr:uid="{00000000-0005-0000-0000-0000FC4C0000}"/>
    <cellStyle name="40% - Accent3 34 3" xfId="38045" xr:uid="{00000000-0005-0000-0000-0000FD4C0000}"/>
    <cellStyle name="40% - Accent3 35" xfId="35998" xr:uid="{00000000-0005-0000-0000-0000FE4C0000}"/>
    <cellStyle name="40% - Accent3 35 2" xfId="37167" xr:uid="{00000000-0005-0000-0000-0000FF4C0000}"/>
    <cellStyle name="40% - Accent3 35 3" xfId="38065" xr:uid="{00000000-0005-0000-0000-0000004D0000}"/>
    <cellStyle name="40% - Accent3 36" xfId="36018" xr:uid="{00000000-0005-0000-0000-0000014D0000}"/>
    <cellStyle name="40% - Accent3 36 2" xfId="37187" xr:uid="{00000000-0005-0000-0000-0000024D0000}"/>
    <cellStyle name="40% - Accent3 36 3" xfId="38085" xr:uid="{00000000-0005-0000-0000-0000034D0000}"/>
    <cellStyle name="40% - Accent3 37" xfId="36038" xr:uid="{00000000-0005-0000-0000-0000044D0000}"/>
    <cellStyle name="40% - Accent3 37 2" xfId="37207" xr:uid="{00000000-0005-0000-0000-0000054D0000}"/>
    <cellStyle name="40% - Accent3 37 3" xfId="38105" xr:uid="{00000000-0005-0000-0000-0000064D0000}"/>
    <cellStyle name="40% - Accent3 38" xfId="36058" xr:uid="{00000000-0005-0000-0000-0000074D0000}"/>
    <cellStyle name="40% - Accent3 38 2" xfId="37227" xr:uid="{00000000-0005-0000-0000-0000084D0000}"/>
    <cellStyle name="40% - Accent3 38 3" xfId="38125" xr:uid="{00000000-0005-0000-0000-0000094D0000}"/>
    <cellStyle name="40% - Accent3 39" xfId="36078" xr:uid="{00000000-0005-0000-0000-00000A4D0000}"/>
    <cellStyle name="40% - Accent3 39 2" xfId="37247" xr:uid="{00000000-0005-0000-0000-00000B4D0000}"/>
    <cellStyle name="40% - Accent3 39 3" xfId="38145" xr:uid="{00000000-0005-0000-0000-00000C4D0000}"/>
    <cellStyle name="40% - Accent3 4" xfId="123" xr:uid="{00000000-0005-0000-0000-00000D4D0000}"/>
    <cellStyle name="40% - Accent3 4 10" xfId="34477" xr:uid="{00000000-0005-0000-0000-00000E4D0000}"/>
    <cellStyle name="40% - Accent3 4 11" xfId="13768" xr:uid="{00000000-0005-0000-0000-00000F4D0000}"/>
    <cellStyle name="40% - Accent3 4 2" xfId="246" xr:uid="{00000000-0005-0000-0000-0000104D0000}"/>
    <cellStyle name="40% - Accent3 4 2 10" xfId="5936" xr:uid="{00000000-0005-0000-0000-0000114D0000}"/>
    <cellStyle name="40% - Accent3 4 2 2" xfId="12219" xr:uid="{00000000-0005-0000-0000-0000124D0000}"/>
    <cellStyle name="40% - Accent3 4 2 2 2" xfId="5933" xr:uid="{00000000-0005-0000-0000-0000134D0000}"/>
    <cellStyle name="40% - Accent3 4 2 2 2 2" xfId="12214" xr:uid="{00000000-0005-0000-0000-0000144D0000}"/>
    <cellStyle name="40% - Accent3 4 2 2 2 2 2" xfId="8274" xr:uid="{00000000-0005-0000-0000-0000154D0000}"/>
    <cellStyle name="40% - Accent3 4 2 2 2 2 2 2" xfId="12212" xr:uid="{00000000-0005-0000-0000-0000164D0000}"/>
    <cellStyle name="40% - Accent3 4 2 2 2 2 2 2 2" xfId="12210" xr:uid="{00000000-0005-0000-0000-0000174D0000}"/>
    <cellStyle name="40% - Accent3 4 2 2 2 2 2 2 2 2" xfId="33060" xr:uid="{00000000-0005-0000-0000-0000184D0000}"/>
    <cellStyle name="40% - Accent3 4 2 2 2 2 2 2 3" xfId="12209" xr:uid="{00000000-0005-0000-0000-0000194D0000}"/>
    <cellStyle name="40% - Accent3 4 2 2 2 2 2 3" xfId="12208" xr:uid="{00000000-0005-0000-0000-00001A4D0000}"/>
    <cellStyle name="40% - Accent3 4 2 2 2 2 2 3 2" xfId="12206" xr:uid="{00000000-0005-0000-0000-00001B4D0000}"/>
    <cellStyle name="40% - Accent3 4 2 2 2 2 2 4" xfId="12205" xr:uid="{00000000-0005-0000-0000-00001C4D0000}"/>
    <cellStyle name="40% - Accent3 4 2 2 2 2 3" xfId="5929" xr:uid="{00000000-0005-0000-0000-00001D4D0000}"/>
    <cellStyle name="40% - Accent3 4 2 2 2 2 3 2" xfId="12203" xr:uid="{00000000-0005-0000-0000-00001E4D0000}"/>
    <cellStyle name="40% - Accent3 4 2 2 2 2 3 2 2" xfId="30926" xr:uid="{00000000-0005-0000-0000-00001F4D0000}"/>
    <cellStyle name="40% - Accent3 4 2 2 2 2 3 3" xfId="12201" xr:uid="{00000000-0005-0000-0000-0000204D0000}"/>
    <cellStyle name="40% - Accent3 4 2 2 2 2 4" xfId="5924" xr:uid="{00000000-0005-0000-0000-0000214D0000}"/>
    <cellStyle name="40% - Accent3 4 2 2 2 2 4 2" xfId="19473" xr:uid="{00000000-0005-0000-0000-0000224D0000}"/>
    <cellStyle name="40% - Accent3 4 2 2 2 2 5" xfId="29237" xr:uid="{00000000-0005-0000-0000-0000234D0000}"/>
    <cellStyle name="40% - Accent3 4 2 2 2 3" xfId="11097" xr:uid="{00000000-0005-0000-0000-0000244D0000}"/>
    <cellStyle name="40% - Accent3 4 2 2 2 3 2" xfId="9387" xr:uid="{00000000-0005-0000-0000-0000254D0000}"/>
    <cellStyle name="40% - Accent3 4 2 2 2 3 2 2" xfId="12198" xr:uid="{00000000-0005-0000-0000-0000264D0000}"/>
    <cellStyle name="40% - Accent3 4 2 2 2 3 2 2 2" xfId="12194" xr:uid="{00000000-0005-0000-0000-0000274D0000}"/>
    <cellStyle name="40% - Accent3 4 2 2 2 3 2 3" xfId="12191" xr:uid="{00000000-0005-0000-0000-0000284D0000}"/>
    <cellStyle name="40% - Accent3 4 2 2 2 3 3" xfId="6298" xr:uid="{00000000-0005-0000-0000-0000294D0000}"/>
    <cellStyle name="40% - Accent3 4 2 2 2 3 3 2" xfId="12188" xr:uid="{00000000-0005-0000-0000-00002A4D0000}"/>
    <cellStyle name="40% - Accent3 4 2 2 2 3 4" xfId="29224" xr:uid="{00000000-0005-0000-0000-00002B4D0000}"/>
    <cellStyle name="40% - Accent3 4 2 2 2 4" xfId="11085" xr:uid="{00000000-0005-0000-0000-00002C4D0000}"/>
    <cellStyle name="40% - Accent3 4 2 2 2 4 2" xfId="6293" xr:uid="{00000000-0005-0000-0000-00002D4D0000}"/>
    <cellStyle name="40% - Accent3 4 2 2 2 4 2 2" xfId="19863" xr:uid="{00000000-0005-0000-0000-00002E4D0000}"/>
    <cellStyle name="40% - Accent3 4 2 2 2 4 3" xfId="30036" xr:uid="{00000000-0005-0000-0000-00002F4D0000}"/>
    <cellStyle name="40% - Accent3 4 2 2 2 5" xfId="12185" xr:uid="{00000000-0005-0000-0000-0000304D0000}"/>
    <cellStyle name="40% - Accent3 4 2 2 2 5 2" xfId="12182" xr:uid="{00000000-0005-0000-0000-0000314D0000}"/>
    <cellStyle name="40% - Accent3 4 2 2 2 6" xfId="12181" xr:uid="{00000000-0005-0000-0000-0000324D0000}"/>
    <cellStyle name="40% - Accent3 4 2 2 3" xfId="12180" xr:uid="{00000000-0005-0000-0000-0000334D0000}"/>
    <cellStyle name="40% - Accent3 4 2 2 3 2" xfId="5921" xr:uid="{00000000-0005-0000-0000-0000344D0000}"/>
    <cellStyle name="40% - Accent3 4 2 2 3 2 2" xfId="5918" xr:uid="{00000000-0005-0000-0000-0000354D0000}"/>
    <cellStyle name="40% - Accent3 4 2 2 3 2 2 2" xfId="12177" xr:uid="{00000000-0005-0000-0000-0000364D0000}"/>
    <cellStyle name="40% - Accent3 4 2 2 3 2 2 2 2" xfId="12175" xr:uid="{00000000-0005-0000-0000-0000374D0000}"/>
    <cellStyle name="40% - Accent3 4 2 2 3 2 2 3" xfId="12173" xr:uid="{00000000-0005-0000-0000-0000384D0000}"/>
    <cellStyle name="40% - Accent3 4 2 2 3 2 3" xfId="5912" xr:uid="{00000000-0005-0000-0000-0000394D0000}"/>
    <cellStyle name="40% - Accent3 4 2 2 3 2 3 2" xfId="12171" xr:uid="{00000000-0005-0000-0000-00003A4D0000}"/>
    <cellStyle name="40% - Accent3 4 2 2 3 2 4" xfId="19816" xr:uid="{00000000-0005-0000-0000-00003B4D0000}"/>
    <cellStyle name="40% - Accent3 4 2 2 3 3" xfId="11077" xr:uid="{00000000-0005-0000-0000-00003C4D0000}"/>
    <cellStyle name="40% - Accent3 4 2 2 3 3 2" xfId="6284" xr:uid="{00000000-0005-0000-0000-00003D4D0000}"/>
    <cellStyle name="40% - Accent3 4 2 2 3 3 2 2" xfId="12167" xr:uid="{00000000-0005-0000-0000-00003E4D0000}"/>
    <cellStyle name="40% - Accent3 4 2 2 3 3 3" xfId="22308" xr:uid="{00000000-0005-0000-0000-00003F4D0000}"/>
    <cellStyle name="40% - Accent3 4 2 2 3 4" xfId="11072" xr:uid="{00000000-0005-0000-0000-0000404D0000}"/>
    <cellStyle name="40% - Accent3 4 2 2 3 4 2" xfId="12163" xr:uid="{00000000-0005-0000-0000-0000414D0000}"/>
    <cellStyle name="40% - Accent3 4 2 2 3 5" xfId="12162" xr:uid="{00000000-0005-0000-0000-0000424D0000}"/>
    <cellStyle name="40% - Accent3 4 2 2 4" xfId="20116" xr:uid="{00000000-0005-0000-0000-0000434D0000}"/>
    <cellStyle name="40% - Accent3 4 2 2 4 2" xfId="5909" xr:uid="{00000000-0005-0000-0000-0000444D0000}"/>
    <cellStyle name="40% - Accent3 4 2 2 4 2 2" xfId="5907" xr:uid="{00000000-0005-0000-0000-0000454D0000}"/>
    <cellStyle name="40% - Accent3 4 2 2 4 2 2 2" xfId="28606" xr:uid="{00000000-0005-0000-0000-0000464D0000}"/>
    <cellStyle name="40% - Accent3 4 2 2 4 2 3" xfId="26895" xr:uid="{00000000-0005-0000-0000-0000474D0000}"/>
    <cellStyle name="40% - Accent3 4 2 2 4 3" xfId="11064" xr:uid="{00000000-0005-0000-0000-0000484D0000}"/>
    <cellStyle name="40% - Accent3 4 2 2 4 3 2" xfId="14072" xr:uid="{00000000-0005-0000-0000-0000494D0000}"/>
    <cellStyle name="40% - Accent3 4 2 2 4 4" xfId="14055" xr:uid="{00000000-0005-0000-0000-00004A4D0000}"/>
    <cellStyle name="40% - Accent3 4 2 2 5" xfId="5904" xr:uid="{00000000-0005-0000-0000-00004B4D0000}"/>
    <cellStyle name="40% - Accent3 4 2 2 5 2" xfId="6163" xr:uid="{00000000-0005-0000-0000-00004C4D0000}"/>
    <cellStyle name="40% - Accent3 4 2 2 5 2 2" xfId="22139" xr:uid="{00000000-0005-0000-0000-00004D4D0000}"/>
    <cellStyle name="40% - Accent3 4 2 2 5 3" xfId="14035" xr:uid="{00000000-0005-0000-0000-00004E4D0000}"/>
    <cellStyle name="40% - Accent3 4 2 2 6" xfId="5902" xr:uid="{00000000-0005-0000-0000-00004F4D0000}"/>
    <cellStyle name="40% - Accent3 4 2 2 6 2" xfId="34087" xr:uid="{00000000-0005-0000-0000-0000504D0000}"/>
    <cellStyle name="40% - Accent3 4 2 2 7" xfId="28882" xr:uid="{00000000-0005-0000-0000-0000514D0000}"/>
    <cellStyle name="40% - Accent3 4 2 3" xfId="21637" xr:uid="{00000000-0005-0000-0000-0000524D0000}"/>
    <cellStyle name="40% - Accent3 4 2 3 2" xfId="5900" xr:uid="{00000000-0005-0000-0000-0000534D0000}"/>
    <cellStyle name="40% - Accent3 4 2 3 2 2" xfId="12161" xr:uid="{00000000-0005-0000-0000-0000544D0000}"/>
    <cellStyle name="40% - Accent3 4 2 3 2 2 2" xfId="5897" xr:uid="{00000000-0005-0000-0000-0000554D0000}"/>
    <cellStyle name="40% - Accent3 4 2 3 2 2 2 2" xfId="12159" xr:uid="{00000000-0005-0000-0000-0000564D0000}"/>
    <cellStyle name="40% - Accent3 4 2 3 2 2 2 2 2" xfId="12157" xr:uid="{00000000-0005-0000-0000-0000574D0000}"/>
    <cellStyle name="40% - Accent3 4 2 3 2 2 2 3" xfId="12155" xr:uid="{00000000-0005-0000-0000-0000584D0000}"/>
    <cellStyle name="40% - Accent3 4 2 3 2 2 3" xfId="5894" xr:uid="{00000000-0005-0000-0000-0000594D0000}"/>
    <cellStyle name="40% - Accent3 4 2 3 2 2 3 2" xfId="12151" xr:uid="{00000000-0005-0000-0000-00005A4D0000}"/>
    <cellStyle name="40% - Accent3 4 2 3 2 2 4" xfId="29188" xr:uid="{00000000-0005-0000-0000-00005B4D0000}"/>
    <cellStyle name="40% - Accent3 4 2 3 2 3" xfId="11053" xr:uid="{00000000-0005-0000-0000-00005C4D0000}"/>
    <cellStyle name="40% - Accent3 4 2 3 2 3 2" xfId="10516" xr:uid="{00000000-0005-0000-0000-00005D4D0000}"/>
    <cellStyle name="40% - Accent3 4 2 3 2 3 2 2" xfId="10360" xr:uid="{00000000-0005-0000-0000-00005E4D0000}"/>
    <cellStyle name="40% - Accent3 4 2 3 2 3 3" xfId="33736" xr:uid="{00000000-0005-0000-0000-00005F4D0000}"/>
    <cellStyle name="40% - Accent3 4 2 3 2 4" xfId="11047" xr:uid="{00000000-0005-0000-0000-0000604D0000}"/>
    <cellStyle name="40% - Accent3 4 2 3 2 4 2" xfId="12147" xr:uid="{00000000-0005-0000-0000-0000614D0000}"/>
    <cellStyle name="40% - Accent3 4 2 3 2 5" xfId="12145" xr:uid="{00000000-0005-0000-0000-0000624D0000}"/>
    <cellStyle name="40% - Accent3 4 2 3 3" xfId="12143" xr:uid="{00000000-0005-0000-0000-0000634D0000}"/>
    <cellStyle name="40% - Accent3 4 2 3 3 2" xfId="12140" xr:uid="{00000000-0005-0000-0000-0000644D0000}"/>
    <cellStyle name="40% - Accent3 4 2 3 3 2 2" xfId="12138" xr:uid="{00000000-0005-0000-0000-0000654D0000}"/>
    <cellStyle name="40% - Accent3 4 2 3 3 2 2 2" xfId="19451" xr:uid="{00000000-0005-0000-0000-0000664D0000}"/>
    <cellStyle name="40% - Accent3 4 2 3 3 2 3" xfId="19597" xr:uid="{00000000-0005-0000-0000-0000674D0000}"/>
    <cellStyle name="40% - Accent3 4 2 3 3 3" xfId="12135" xr:uid="{00000000-0005-0000-0000-0000684D0000}"/>
    <cellStyle name="40% - Accent3 4 2 3 3 3 2" xfId="12133" xr:uid="{00000000-0005-0000-0000-0000694D0000}"/>
    <cellStyle name="40% - Accent3 4 2 3 3 4" xfId="12132" xr:uid="{00000000-0005-0000-0000-00006A4D0000}"/>
    <cellStyle name="40% - Accent3 4 2 3 4" xfId="5891" xr:uid="{00000000-0005-0000-0000-00006B4D0000}"/>
    <cellStyle name="40% - Accent3 4 2 3 4 2" xfId="12131" xr:uid="{00000000-0005-0000-0000-00006C4D0000}"/>
    <cellStyle name="40% - Accent3 4 2 3 4 2 2" xfId="12129" xr:uid="{00000000-0005-0000-0000-00006D4D0000}"/>
    <cellStyle name="40% - Accent3 4 2 3 4 3" xfId="13977" xr:uid="{00000000-0005-0000-0000-00006E4D0000}"/>
    <cellStyle name="40% - Accent3 4 2 3 5" xfId="5889" xr:uid="{00000000-0005-0000-0000-00006F4D0000}"/>
    <cellStyle name="40% - Accent3 4 2 3 5 2" xfId="12128" xr:uid="{00000000-0005-0000-0000-0000704D0000}"/>
    <cellStyle name="40% - Accent3 4 2 3 6" xfId="28854" xr:uid="{00000000-0005-0000-0000-0000714D0000}"/>
    <cellStyle name="40% - Accent3 4 2 4" xfId="5887" xr:uid="{00000000-0005-0000-0000-0000724D0000}"/>
    <cellStyle name="40% - Accent3 4 2 4 2" xfId="7818" xr:uid="{00000000-0005-0000-0000-0000734D0000}"/>
    <cellStyle name="40% - Accent3 4 2 4 2 2" xfId="6790" xr:uid="{00000000-0005-0000-0000-0000744D0000}"/>
    <cellStyle name="40% - Accent3 4 2 4 2 2 2" xfId="5885" xr:uid="{00000000-0005-0000-0000-0000754D0000}"/>
    <cellStyle name="40% - Accent3 4 2 4 2 2 2 2" xfId="11543" xr:uid="{00000000-0005-0000-0000-0000764D0000}"/>
    <cellStyle name="40% - Accent3 4 2 4 2 2 3" xfId="25321" xr:uid="{00000000-0005-0000-0000-0000774D0000}"/>
    <cellStyle name="40% - Accent3 4 2 4 2 3" xfId="11032" xr:uid="{00000000-0005-0000-0000-0000784D0000}"/>
    <cellStyle name="40% - Accent3 4 2 4 2 3 2" xfId="12122" xr:uid="{00000000-0005-0000-0000-0000794D0000}"/>
    <cellStyle name="40% - Accent3 4 2 4 2 4" xfId="12121" xr:uid="{00000000-0005-0000-0000-00007A4D0000}"/>
    <cellStyle name="40% - Accent3 4 2 4 3" xfId="5881" xr:uid="{00000000-0005-0000-0000-00007B4D0000}"/>
    <cellStyle name="40% - Accent3 4 2 4 3 2" xfId="12119" xr:uid="{00000000-0005-0000-0000-00007C4D0000}"/>
    <cellStyle name="40% - Accent3 4 2 4 3 2 2" xfId="12116" xr:uid="{00000000-0005-0000-0000-00007D4D0000}"/>
    <cellStyle name="40% - Accent3 4 2 4 3 3" xfId="12628" xr:uid="{00000000-0005-0000-0000-00007E4D0000}"/>
    <cellStyle name="40% - Accent3 4 2 4 4" xfId="8629" xr:uid="{00000000-0005-0000-0000-00007F4D0000}"/>
    <cellStyle name="40% - Accent3 4 2 4 4 2" xfId="12115" xr:uid="{00000000-0005-0000-0000-0000804D0000}"/>
    <cellStyle name="40% - Accent3 4 2 4 5" xfId="13419" xr:uid="{00000000-0005-0000-0000-0000814D0000}"/>
    <cellStyle name="40% - Accent3 4 2 5" xfId="5879" xr:uid="{00000000-0005-0000-0000-0000824D0000}"/>
    <cellStyle name="40% - Accent3 4 2 5 2" xfId="5877" xr:uid="{00000000-0005-0000-0000-0000834D0000}"/>
    <cellStyle name="40% - Accent3 4 2 5 2 2" xfId="6779" xr:uid="{00000000-0005-0000-0000-0000844D0000}"/>
    <cellStyle name="40% - Accent3 4 2 5 2 2 2" xfId="12112" xr:uid="{00000000-0005-0000-0000-0000854D0000}"/>
    <cellStyle name="40% - Accent3 4 2 5 2 3" xfId="12110" xr:uid="{00000000-0005-0000-0000-0000864D0000}"/>
    <cellStyle name="40% - Accent3 4 2 5 3" xfId="5875" xr:uid="{00000000-0005-0000-0000-0000874D0000}"/>
    <cellStyle name="40% - Accent3 4 2 5 3 2" xfId="12108" xr:uid="{00000000-0005-0000-0000-0000884D0000}"/>
    <cellStyle name="40% - Accent3 4 2 5 4" xfId="12104" xr:uid="{00000000-0005-0000-0000-0000894D0000}"/>
    <cellStyle name="40% - Accent3 4 2 6" xfId="5873" xr:uid="{00000000-0005-0000-0000-00008A4D0000}"/>
    <cellStyle name="40% - Accent3 4 2 6 2" xfId="5871" xr:uid="{00000000-0005-0000-0000-00008B4D0000}"/>
    <cellStyle name="40% - Accent3 4 2 6 2 2" xfId="12103" xr:uid="{00000000-0005-0000-0000-00008C4D0000}"/>
    <cellStyle name="40% - Accent3 4 2 6 3" xfId="12099" xr:uid="{00000000-0005-0000-0000-00008D4D0000}"/>
    <cellStyle name="40% - Accent3 4 2 7" xfId="5868" xr:uid="{00000000-0005-0000-0000-00008E4D0000}"/>
    <cellStyle name="40% - Accent3 4 2 7 2" xfId="24903" xr:uid="{00000000-0005-0000-0000-00008F4D0000}"/>
    <cellStyle name="40% - Accent3 4 2 8" xfId="18290" xr:uid="{00000000-0005-0000-0000-0000904D0000}"/>
    <cellStyle name="40% - Accent3 4 2 9" xfId="34567" xr:uid="{00000000-0005-0000-0000-0000914D0000}"/>
    <cellStyle name="40% - Accent3 4 3" xfId="12098" xr:uid="{00000000-0005-0000-0000-0000924D0000}"/>
    <cellStyle name="40% - Accent3 4 3 2" xfId="12095" xr:uid="{00000000-0005-0000-0000-0000934D0000}"/>
    <cellStyle name="40% - Accent3 4 3 2 2" xfId="12092" xr:uid="{00000000-0005-0000-0000-0000944D0000}"/>
    <cellStyle name="40% - Accent3 4 3 2 2 2" xfId="5866" xr:uid="{00000000-0005-0000-0000-0000954D0000}"/>
    <cellStyle name="40% - Accent3 4 3 2 2 2 2" xfId="12089" xr:uid="{00000000-0005-0000-0000-0000964D0000}"/>
    <cellStyle name="40% - Accent3 4 3 2 2 2 2 2" xfId="14417" xr:uid="{00000000-0005-0000-0000-0000974D0000}"/>
    <cellStyle name="40% - Accent3 4 3 2 2 2 2 2 2" xfId="12086" xr:uid="{00000000-0005-0000-0000-0000984D0000}"/>
    <cellStyle name="40% - Accent3 4 3 2 2 2 2 3" xfId="14411" xr:uid="{00000000-0005-0000-0000-0000994D0000}"/>
    <cellStyle name="40% - Accent3 4 3 2 2 2 3" xfId="28141" xr:uid="{00000000-0005-0000-0000-00009A4D0000}"/>
    <cellStyle name="40% - Accent3 4 3 2 2 2 3 2" xfId="14404" xr:uid="{00000000-0005-0000-0000-00009B4D0000}"/>
    <cellStyle name="40% - Accent3 4 3 2 2 2 4" xfId="31191" xr:uid="{00000000-0005-0000-0000-00009C4D0000}"/>
    <cellStyle name="40% - Accent3 4 3 2 2 3" xfId="11003" xr:uid="{00000000-0005-0000-0000-00009D4D0000}"/>
    <cellStyle name="40% - Accent3 4 3 2 2 3 2" xfId="6245" xr:uid="{00000000-0005-0000-0000-00009E4D0000}"/>
    <cellStyle name="40% - Accent3 4 3 2 2 3 2 2" xfId="14326" xr:uid="{00000000-0005-0000-0000-00009F4D0000}"/>
    <cellStyle name="40% - Accent3 4 3 2 2 3 3" xfId="29153" xr:uid="{00000000-0005-0000-0000-0000A04D0000}"/>
    <cellStyle name="40% - Accent3 4 3 2 2 4" xfId="10994" xr:uid="{00000000-0005-0000-0000-0000A14D0000}"/>
    <cellStyle name="40% - Accent3 4 3 2 2 4 2" xfId="12081" xr:uid="{00000000-0005-0000-0000-0000A24D0000}"/>
    <cellStyle name="40% - Accent3 4 3 2 2 5" xfId="12080" xr:uid="{00000000-0005-0000-0000-0000A34D0000}"/>
    <cellStyle name="40% - Accent3 4 3 2 3" xfId="12079" xr:uid="{00000000-0005-0000-0000-0000A44D0000}"/>
    <cellStyle name="40% - Accent3 4 3 2 3 2" xfId="5861" xr:uid="{00000000-0005-0000-0000-0000A54D0000}"/>
    <cellStyle name="40% - Accent3 4 3 2 3 2 2" xfId="5858" xr:uid="{00000000-0005-0000-0000-0000A64D0000}"/>
    <cellStyle name="40% - Accent3 4 3 2 3 2 2 2" xfId="13985" xr:uid="{00000000-0005-0000-0000-0000A74D0000}"/>
    <cellStyle name="40% - Accent3 4 3 2 3 2 3" xfId="19337" xr:uid="{00000000-0005-0000-0000-0000A84D0000}"/>
    <cellStyle name="40% - Accent3 4 3 2 3 3" xfId="10987" xr:uid="{00000000-0005-0000-0000-0000A94D0000}"/>
    <cellStyle name="40% - Accent3 4 3 2 3 3 2" xfId="30225" xr:uid="{00000000-0005-0000-0000-0000AA4D0000}"/>
    <cellStyle name="40% - Accent3 4 3 2 3 4" xfId="30222" xr:uid="{00000000-0005-0000-0000-0000AB4D0000}"/>
    <cellStyle name="40% - Accent3 4 3 2 4" xfId="12076" xr:uid="{00000000-0005-0000-0000-0000AC4D0000}"/>
    <cellStyle name="40% - Accent3 4 3 2 4 2" xfId="5855" xr:uid="{00000000-0005-0000-0000-0000AD4D0000}"/>
    <cellStyle name="40% - Accent3 4 3 2 4 2 2" xfId="30586" xr:uid="{00000000-0005-0000-0000-0000AE4D0000}"/>
    <cellStyle name="40% - Accent3 4 3 2 4 3" xfId="30083" xr:uid="{00000000-0005-0000-0000-0000AF4D0000}"/>
    <cellStyle name="40% - Accent3 4 3 2 5" xfId="13414" xr:uid="{00000000-0005-0000-0000-0000B04D0000}"/>
    <cellStyle name="40% - Accent3 4 3 2 5 2" xfId="29985" xr:uid="{00000000-0005-0000-0000-0000B14D0000}"/>
    <cellStyle name="40% - Accent3 4 3 2 6" xfId="32119" xr:uid="{00000000-0005-0000-0000-0000B24D0000}"/>
    <cellStyle name="40% - Accent3 4 3 3" xfId="12074" xr:uid="{00000000-0005-0000-0000-0000B34D0000}"/>
    <cellStyle name="40% - Accent3 4 3 3 2" xfId="12071" xr:uid="{00000000-0005-0000-0000-0000B44D0000}"/>
    <cellStyle name="40% - Accent3 4 3 3 2 2" xfId="5853" xr:uid="{00000000-0005-0000-0000-0000B54D0000}"/>
    <cellStyle name="40% - Accent3 4 3 3 2 2 2" xfId="5851" xr:uid="{00000000-0005-0000-0000-0000B64D0000}"/>
    <cellStyle name="40% - Accent3 4 3 3 2 2 2 2" xfId="12321" xr:uid="{00000000-0005-0000-0000-0000B74D0000}"/>
    <cellStyle name="40% - Accent3 4 3 3 2 2 3" xfId="29141" xr:uid="{00000000-0005-0000-0000-0000B84D0000}"/>
    <cellStyle name="40% - Accent3 4 3 3 2 3" xfId="10973" xr:uid="{00000000-0005-0000-0000-0000B94D0000}"/>
    <cellStyle name="40% - Accent3 4 3 3 2 3 2" xfId="12069" xr:uid="{00000000-0005-0000-0000-0000BA4D0000}"/>
    <cellStyle name="40% - Accent3 4 3 3 2 4" xfId="12068" xr:uid="{00000000-0005-0000-0000-0000BB4D0000}"/>
    <cellStyle name="40% - Accent3 4 3 3 3" xfId="12066" xr:uid="{00000000-0005-0000-0000-0000BC4D0000}"/>
    <cellStyle name="40% - Accent3 4 3 3 3 2" xfId="16864" xr:uid="{00000000-0005-0000-0000-0000BD4D0000}"/>
    <cellStyle name="40% - Accent3 4 3 3 3 2 2" xfId="29411" xr:uid="{00000000-0005-0000-0000-0000BE4D0000}"/>
    <cellStyle name="40% - Accent3 4 3 3 3 3" xfId="21706" xr:uid="{00000000-0005-0000-0000-0000BF4D0000}"/>
    <cellStyle name="40% - Accent3 4 3 3 4" xfId="12064" xr:uid="{00000000-0005-0000-0000-0000C04D0000}"/>
    <cellStyle name="40% - Accent3 4 3 3 4 2" xfId="29649" xr:uid="{00000000-0005-0000-0000-0000C14D0000}"/>
    <cellStyle name="40% - Accent3 4 3 3 5" xfId="13406" xr:uid="{00000000-0005-0000-0000-0000C24D0000}"/>
    <cellStyle name="40% - Accent3 4 3 4" xfId="12062" xr:uid="{00000000-0005-0000-0000-0000C34D0000}"/>
    <cellStyle name="40% - Accent3 4 3 4 2" xfId="12060" xr:uid="{00000000-0005-0000-0000-0000C44D0000}"/>
    <cellStyle name="40% - Accent3 4 3 4 2 2" xfId="6763" xr:uid="{00000000-0005-0000-0000-0000C54D0000}"/>
    <cellStyle name="40% - Accent3 4 3 4 2 2 2" xfId="12058" xr:uid="{00000000-0005-0000-0000-0000C64D0000}"/>
    <cellStyle name="40% - Accent3 4 3 4 2 3" xfId="12057" xr:uid="{00000000-0005-0000-0000-0000C74D0000}"/>
    <cellStyle name="40% - Accent3 4 3 4 3" xfId="5848" xr:uid="{00000000-0005-0000-0000-0000C84D0000}"/>
    <cellStyle name="40% - Accent3 4 3 4 3 2" xfId="17968" xr:uid="{00000000-0005-0000-0000-0000C94D0000}"/>
    <cellStyle name="40% - Accent3 4 3 4 4" xfId="12055" xr:uid="{00000000-0005-0000-0000-0000CA4D0000}"/>
    <cellStyle name="40% - Accent3 4 3 5" xfId="17035" xr:uid="{00000000-0005-0000-0000-0000CB4D0000}"/>
    <cellStyle name="40% - Accent3 4 3 5 2" xfId="12054" xr:uid="{00000000-0005-0000-0000-0000CC4D0000}"/>
    <cellStyle name="40% - Accent3 4 3 5 2 2" xfId="12052" xr:uid="{00000000-0005-0000-0000-0000CD4D0000}"/>
    <cellStyle name="40% - Accent3 4 3 5 3" xfId="12049" xr:uid="{00000000-0005-0000-0000-0000CE4D0000}"/>
    <cellStyle name="40% - Accent3 4 3 6" xfId="5846" xr:uid="{00000000-0005-0000-0000-0000CF4D0000}"/>
    <cellStyle name="40% - Accent3 4 3 6 2" xfId="23680" xr:uid="{00000000-0005-0000-0000-0000D04D0000}"/>
    <cellStyle name="40% - Accent3 4 3 7" xfId="23103" xr:uid="{00000000-0005-0000-0000-0000D14D0000}"/>
    <cellStyle name="40% - Accent3 4 3 8" xfId="34788" xr:uid="{00000000-0005-0000-0000-0000D24D0000}"/>
    <cellStyle name="40% - Accent3 4 4" xfId="12048" xr:uid="{00000000-0005-0000-0000-0000D34D0000}"/>
    <cellStyle name="40% - Accent3 4 4 2" xfId="12046" xr:uid="{00000000-0005-0000-0000-0000D44D0000}"/>
    <cellStyle name="40% - Accent3 4 4 2 2" xfId="12042" xr:uid="{00000000-0005-0000-0000-0000D54D0000}"/>
    <cellStyle name="40% - Accent3 4 4 2 2 2" xfId="5843" xr:uid="{00000000-0005-0000-0000-0000D64D0000}"/>
    <cellStyle name="40% - Accent3 4 4 2 2 2 2" xfId="5841" xr:uid="{00000000-0005-0000-0000-0000D74D0000}"/>
    <cellStyle name="40% - Accent3 4 4 2 2 2 2 2" xfId="12036" xr:uid="{00000000-0005-0000-0000-0000D84D0000}"/>
    <cellStyle name="40% - Accent3 4 4 2 2 2 3" xfId="29121" xr:uid="{00000000-0005-0000-0000-0000D94D0000}"/>
    <cellStyle name="40% - Accent3 4 4 2 2 3" xfId="12033" xr:uid="{00000000-0005-0000-0000-0000DA4D0000}"/>
    <cellStyle name="40% - Accent3 4 4 2 2 3 2" xfId="12028" xr:uid="{00000000-0005-0000-0000-0000DB4D0000}"/>
    <cellStyle name="40% - Accent3 4 4 2 2 4" xfId="12021" xr:uid="{00000000-0005-0000-0000-0000DC4D0000}"/>
    <cellStyle name="40% - Accent3 4 4 2 3" xfId="12018" xr:uid="{00000000-0005-0000-0000-0000DD4D0000}"/>
    <cellStyle name="40% - Accent3 4 4 2 3 2" xfId="28730" xr:uid="{00000000-0005-0000-0000-0000DE4D0000}"/>
    <cellStyle name="40% - Accent3 4 4 2 3 2 2" xfId="28719" xr:uid="{00000000-0005-0000-0000-0000DF4D0000}"/>
    <cellStyle name="40% - Accent3 4 4 2 3 3" xfId="28711" xr:uid="{00000000-0005-0000-0000-0000E04D0000}"/>
    <cellStyle name="40% - Accent3 4 4 2 4" xfId="12014" xr:uid="{00000000-0005-0000-0000-0000E14D0000}"/>
    <cellStyle name="40% - Accent3 4 4 2 4 2" xfId="18269" xr:uid="{00000000-0005-0000-0000-0000E24D0000}"/>
    <cellStyle name="40% - Accent3 4 4 2 5" xfId="13398" xr:uid="{00000000-0005-0000-0000-0000E34D0000}"/>
    <cellStyle name="40% - Accent3 4 4 3" xfId="12009" xr:uid="{00000000-0005-0000-0000-0000E44D0000}"/>
    <cellStyle name="40% - Accent3 4 4 3 2" xfId="12007" xr:uid="{00000000-0005-0000-0000-0000E54D0000}"/>
    <cellStyle name="40% - Accent3 4 4 3 2 2" xfId="8846" xr:uid="{00000000-0005-0000-0000-0000E64D0000}"/>
    <cellStyle name="40% - Accent3 4 4 3 2 2 2" xfId="12000" xr:uid="{00000000-0005-0000-0000-0000E74D0000}"/>
    <cellStyle name="40% - Accent3 4 4 3 2 3" xfId="11998" xr:uid="{00000000-0005-0000-0000-0000E84D0000}"/>
    <cellStyle name="40% - Accent3 4 4 3 3" xfId="5838" xr:uid="{00000000-0005-0000-0000-0000E94D0000}"/>
    <cellStyle name="40% - Accent3 4 4 3 3 2" xfId="28573" xr:uid="{00000000-0005-0000-0000-0000EA4D0000}"/>
    <cellStyle name="40% - Accent3 4 4 3 4" xfId="11989" xr:uid="{00000000-0005-0000-0000-0000EB4D0000}"/>
    <cellStyle name="40% - Accent3 4 4 4" xfId="13663" xr:uid="{00000000-0005-0000-0000-0000EC4D0000}"/>
    <cellStyle name="40% - Accent3 4 4 4 2" xfId="5836" xr:uid="{00000000-0005-0000-0000-0000ED4D0000}"/>
    <cellStyle name="40% - Accent3 4 4 4 2 2" xfId="16526" xr:uid="{00000000-0005-0000-0000-0000EE4D0000}"/>
    <cellStyle name="40% - Accent3 4 4 4 3" xfId="11985" xr:uid="{00000000-0005-0000-0000-0000EF4D0000}"/>
    <cellStyle name="40% - Accent3 4 4 5" xfId="17026" xr:uid="{00000000-0005-0000-0000-0000F04D0000}"/>
    <cellStyle name="40% - Accent3 4 4 5 2" xfId="11977" xr:uid="{00000000-0005-0000-0000-0000F14D0000}"/>
    <cellStyle name="40% - Accent3 4 4 6" xfId="31223" xr:uid="{00000000-0005-0000-0000-0000F24D0000}"/>
    <cellStyle name="40% - Accent3 4 4 7" xfId="34986" xr:uid="{00000000-0005-0000-0000-0000F34D0000}"/>
    <cellStyle name="40% - Accent3 4 5" xfId="11974" xr:uid="{00000000-0005-0000-0000-0000F44D0000}"/>
    <cellStyle name="40% - Accent3 4 5 2" xfId="11972" xr:uid="{00000000-0005-0000-0000-0000F54D0000}"/>
    <cellStyle name="40% - Accent3 4 5 2 2" xfId="11970" xr:uid="{00000000-0005-0000-0000-0000F64D0000}"/>
    <cellStyle name="40% - Accent3 4 5 2 2 2" xfId="5834" xr:uid="{00000000-0005-0000-0000-0000F74D0000}"/>
    <cellStyle name="40% - Accent3 4 5 2 2 2 2" xfId="11964" xr:uid="{00000000-0005-0000-0000-0000F84D0000}"/>
    <cellStyle name="40% - Accent3 4 5 2 2 3" xfId="11962" xr:uid="{00000000-0005-0000-0000-0000F94D0000}"/>
    <cellStyle name="40% - Accent3 4 5 2 3" xfId="5832" xr:uid="{00000000-0005-0000-0000-0000FA4D0000}"/>
    <cellStyle name="40% - Accent3 4 5 2 3 2" xfId="28205" xr:uid="{00000000-0005-0000-0000-0000FB4D0000}"/>
    <cellStyle name="40% - Accent3 4 5 2 4" xfId="23209" xr:uid="{00000000-0005-0000-0000-0000FC4D0000}"/>
    <cellStyle name="40% - Accent3 4 5 3" xfId="12254" xr:uid="{00000000-0005-0000-0000-0000FD4D0000}"/>
    <cellStyle name="40% - Accent3 4 5 3 2" xfId="5830" xr:uid="{00000000-0005-0000-0000-0000FE4D0000}"/>
    <cellStyle name="40% - Accent3 4 5 3 2 2" xfId="12247" xr:uid="{00000000-0005-0000-0000-0000FF4D0000}"/>
    <cellStyle name="40% - Accent3 4 5 3 3" xfId="12242" xr:uid="{00000000-0005-0000-0000-0000004E0000}"/>
    <cellStyle name="40% - Accent3 4 5 4" xfId="13657" xr:uid="{00000000-0005-0000-0000-0000014E0000}"/>
    <cellStyle name="40% - Accent3 4 5 4 2" xfId="12235" xr:uid="{00000000-0005-0000-0000-0000024E0000}"/>
    <cellStyle name="40% - Accent3 4 5 5" xfId="23226" xr:uid="{00000000-0005-0000-0000-0000034E0000}"/>
    <cellStyle name="40% - Accent3 4 5 6" xfId="35191" xr:uid="{00000000-0005-0000-0000-0000044E0000}"/>
    <cellStyle name="40% - Accent3 4 6" xfId="11956" xr:uid="{00000000-0005-0000-0000-0000054E0000}"/>
    <cellStyle name="40% - Accent3 4 6 2" xfId="14066" xr:uid="{00000000-0005-0000-0000-0000064E0000}"/>
    <cellStyle name="40% - Accent3 4 6 2 2" xfId="11955" xr:uid="{00000000-0005-0000-0000-0000074E0000}"/>
    <cellStyle name="40% - Accent3 4 6 2 2 2" xfId="10211" xr:uid="{00000000-0005-0000-0000-0000084E0000}"/>
    <cellStyle name="40% - Accent3 4 6 2 3" xfId="11949" xr:uid="{00000000-0005-0000-0000-0000094E0000}"/>
    <cellStyle name="40% - Accent3 4 6 3" xfId="14059" xr:uid="{00000000-0005-0000-0000-00000A4E0000}"/>
    <cellStyle name="40% - Accent3 4 6 3 2" xfId="12260" xr:uid="{00000000-0005-0000-0000-00000B4E0000}"/>
    <cellStyle name="40% - Accent3 4 6 4" xfId="12285" xr:uid="{00000000-0005-0000-0000-00000C4E0000}"/>
    <cellStyle name="40% - Accent3 4 6 5" xfId="35420" xr:uid="{00000000-0005-0000-0000-00000D4E0000}"/>
    <cellStyle name="40% - Accent3 4 7" xfId="11944" xr:uid="{00000000-0005-0000-0000-00000E4E0000}"/>
    <cellStyle name="40% - Accent3 4 7 2" xfId="24473" xr:uid="{00000000-0005-0000-0000-00000F4E0000}"/>
    <cellStyle name="40% - Accent3 4 7 2 2" xfId="11942" xr:uid="{00000000-0005-0000-0000-0000104E0000}"/>
    <cellStyle name="40% - Accent3 4 7 3" xfId="12276" xr:uid="{00000000-0005-0000-0000-0000114E0000}"/>
    <cellStyle name="40% - Accent3 4 7 4" xfId="36292" xr:uid="{00000000-0005-0000-0000-0000124E0000}"/>
    <cellStyle name="40% - Accent3 4 8" xfId="15619" xr:uid="{00000000-0005-0000-0000-0000134E0000}"/>
    <cellStyle name="40% - Accent3 4 8 2" xfId="11939" xr:uid="{00000000-0005-0000-0000-0000144E0000}"/>
    <cellStyle name="40% - Accent3 4 8 3" xfId="36578" xr:uid="{00000000-0005-0000-0000-0000154E0000}"/>
    <cellStyle name="40% - Accent3 4 9" xfId="22005" xr:uid="{00000000-0005-0000-0000-0000164E0000}"/>
    <cellStyle name="40% - Accent3 4 9 2" xfId="37463" xr:uid="{00000000-0005-0000-0000-0000174E0000}"/>
    <cellStyle name="40% - Accent3 40" xfId="36098" xr:uid="{00000000-0005-0000-0000-0000184E0000}"/>
    <cellStyle name="40% - Accent3 40 2" xfId="37267" xr:uid="{00000000-0005-0000-0000-0000194E0000}"/>
    <cellStyle name="40% - Accent3 40 3" xfId="38165" xr:uid="{00000000-0005-0000-0000-00001A4E0000}"/>
    <cellStyle name="40% - Accent3 41" xfId="36118" xr:uid="{00000000-0005-0000-0000-00001B4E0000}"/>
    <cellStyle name="40% - Accent3 41 2" xfId="37287" xr:uid="{00000000-0005-0000-0000-00001C4E0000}"/>
    <cellStyle name="40% - Accent3 41 3" xfId="38185" xr:uid="{00000000-0005-0000-0000-00001D4E0000}"/>
    <cellStyle name="40% - Accent3 42" xfId="36138" xr:uid="{00000000-0005-0000-0000-00001E4E0000}"/>
    <cellStyle name="40% - Accent3 42 2" xfId="37307" xr:uid="{00000000-0005-0000-0000-00001F4E0000}"/>
    <cellStyle name="40% - Accent3 42 3" xfId="38205" xr:uid="{00000000-0005-0000-0000-0000204E0000}"/>
    <cellStyle name="40% - Accent3 43" xfId="36158" xr:uid="{00000000-0005-0000-0000-0000214E0000}"/>
    <cellStyle name="40% - Accent3 43 2" xfId="37327" xr:uid="{00000000-0005-0000-0000-0000224E0000}"/>
    <cellStyle name="40% - Accent3 43 3" xfId="38225" xr:uid="{00000000-0005-0000-0000-0000234E0000}"/>
    <cellStyle name="40% - Accent3 44" xfId="36178" xr:uid="{00000000-0005-0000-0000-0000244E0000}"/>
    <cellStyle name="40% - Accent3 44 2" xfId="37347" xr:uid="{00000000-0005-0000-0000-0000254E0000}"/>
    <cellStyle name="40% - Accent3 44 3" xfId="38245" xr:uid="{00000000-0005-0000-0000-0000264E0000}"/>
    <cellStyle name="40% - Accent3 45" xfId="36198" xr:uid="{00000000-0005-0000-0000-0000274E0000}"/>
    <cellStyle name="40% - Accent3 45 2" xfId="37367" xr:uid="{00000000-0005-0000-0000-0000284E0000}"/>
    <cellStyle name="40% - Accent3 45 3" xfId="38265" xr:uid="{00000000-0005-0000-0000-0000294E0000}"/>
    <cellStyle name="40% - Accent3 46" xfId="36218" xr:uid="{00000000-0005-0000-0000-00002A4E0000}"/>
    <cellStyle name="40% - Accent3 46 2" xfId="37385" xr:uid="{00000000-0005-0000-0000-00002B4E0000}"/>
    <cellStyle name="40% - Accent3 46 3" xfId="38285" xr:uid="{00000000-0005-0000-0000-00002C4E0000}"/>
    <cellStyle name="40% - Accent3 47" xfId="36519" xr:uid="{00000000-0005-0000-0000-00002D4E0000}"/>
    <cellStyle name="40% - Accent3 48" xfId="37404" xr:uid="{00000000-0005-0000-0000-00002E4E0000}"/>
    <cellStyle name="40% - Accent3 5" xfId="266" xr:uid="{00000000-0005-0000-0000-00002F4E0000}"/>
    <cellStyle name="40% - Accent3 5 10" xfId="13766" xr:uid="{00000000-0005-0000-0000-0000304E0000}"/>
    <cellStyle name="40% - Accent3 5 2" xfId="33753" xr:uid="{00000000-0005-0000-0000-0000314E0000}"/>
    <cellStyle name="40% - Accent3 5 2 2" xfId="11938" xr:uid="{00000000-0005-0000-0000-0000324E0000}"/>
    <cellStyle name="40% - Accent3 5 2 2 2" xfId="27284" xr:uid="{00000000-0005-0000-0000-0000334E0000}"/>
    <cellStyle name="40% - Accent3 5 2 2 2 2" xfId="27282" xr:uid="{00000000-0005-0000-0000-0000344E0000}"/>
    <cellStyle name="40% - Accent3 5 2 2 2 2 2" xfId="11936" xr:uid="{00000000-0005-0000-0000-0000354E0000}"/>
    <cellStyle name="40% - Accent3 5 2 2 2 2 2 2" xfId="11935" xr:uid="{00000000-0005-0000-0000-0000364E0000}"/>
    <cellStyle name="40% - Accent3 5 2 2 2 2 2 2 2" xfId="11934" xr:uid="{00000000-0005-0000-0000-0000374E0000}"/>
    <cellStyle name="40% - Accent3 5 2 2 2 2 2 3" xfId="11933" xr:uid="{00000000-0005-0000-0000-0000384E0000}"/>
    <cellStyle name="40% - Accent3 5 2 2 2 2 3" xfId="31255" xr:uid="{00000000-0005-0000-0000-0000394E0000}"/>
    <cellStyle name="40% - Accent3 5 2 2 2 2 3 2" xfId="11932" xr:uid="{00000000-0005-0000-0000-00003A4E0000}"/>
    <cellStyle name="40% - Accent3 5 2 2 2 2 4" xfId="5597" xr:uid="{00000000-0005-0000-0000-00003B4E0000}"/>
    <cellStyle name="40% - Accent3 5 2 2 2 3" xfId="11931" xr:uid="{00000000-0005-0000-0000-00003C4E0000}"/>
    <cellStyle name="40% - Accent3 5 2 2 2 3 2" xfId="11928" xr:uid="{00000000-0005-0000-0000-00003D4E0000}"/>
    <cellStyle name="40% - Accent3 5 2 2 2 3 2 2" xfId="22282" xr:uid="{00000000-0005-0000-0000-00003E4E0000}"/>
    <cellStyle name="40% - Accent3 5 2 2 2 3 3" xfId="29932" xr:uid="{00000000-0005-0000-0000-00003F4E0000}"/>
    <cellStyle name="40% - Accent3 5 2 2 2 4" xfId="11927" xr:uid="{00000000-0005-0000-0000-0000404E0000}"/>
    <cellStyle name="40% - Accent3 5 2 2 2 4 2" xfId="11925" xr:uid="{00000000-0005-0000-0000-0000414E0000}"/>
    <cellStyle name="40% - Accent3 5 2 2 2 5" xfId="34336" xr:uid="{00000000-0005-0000-0000-0000424E0000}"/>
    <cellStyle name="40% - Accent3 5 2 2 3" xfId="27280" xr:uid="{00000000-0005-0000-0000-0000434E0000}"/>
    <cellStyle name="40% - Accent3 5 2 2 3 2" xfId="11924" xr:uid="{00000000-0005-0000-0000-0000444E0000}"/>
    <cellStyle name="40% - Accent3 5 2 2 3 2 2" xfId="11921" xr:uid="{00000000-0005-0000-0000-0000454E0000}"/>
    <cellStyle name="40% - Accent3 5 2 2 3 2 2 2" xfId="11919" xr:uid="{00000000-0005-0000-0000-0000464E0000}"/>
    <cellStyle name="40% - Accent3 5 2 2 3 2 3" xfId="18892" xr:uid="{00000000-0005-0000-0000-0000474E0000}"/>
    <cellStyle name="40% - Accent3 5 2 2 3 3" xfId="11918" xr:uid="{00000000-0005-0000-0000-0000484E0000}"/>
    <cellStyle name="40% - Accent3 5 2 2 3 3 2" xfId="11915" xr:uid="{00000000-0005-0000-0000-0000494E0000}"/>
    <cellStyle name="40% - Accent3 5 2 2 3 4" xfId="11914" xr:uid="{00000000-0005-0000-0000-00004A4E0000}"/>
    <cellStyle name="40% - Accent3 5 2 2 4" xfId="11913" xr:uid="{00000000-0005-0000-0000-00004B4E0000}"/>
    <cellStyle name="40% - Accent3 5 2 2 4 2" xfId="11912" xr:uid="{00000000-0005-0000-0000-00004C4E0000}"/>
    <cellStyle name="40% - Accent3 5 2 2 4 2 2" xfId="11909" xr:uid="{00000000-0005-0000-0000-00004D4E0000}"/>
    <cellStyle name="40% - Accent3 5 2 2 4 3" xfId="12090" xr:uid="{00000000-0005-0000-0000-00004E4E0000}"/>
    <cellStyle name="40% - Accent3 5 2 2 5" xfId="13389" xr:uid="{00000000-0005-0000-0000-00004F4E0000}"/>
    <cellStyle name="40% - Accent3 5 2 2 5 2" xfId="11908" xr:uid="{00000000-0005-0000-0000-0000504E0000}"/>
    <cellStyle name="40% - Accent3 5 2 2 6" xfId="27703" xr:uid="{00000000-0005-0000-0000-0000514E0000}"/>
    <cellStyle name="40% - Accent3 5 2 3" xfId="31960" xr:uid="{00000000-0005-0000-0000-0000524E0000}"/>
    <cellStyle name="40% - Accent3 5 2 3 2" xfId="20987" xr:uid="{00000000-0005-0000-0000-0000534E0000}"/>
    <cellStyle name="40% - Accent3 5 2 3 2 2" xfId="11907" xr:uid="{00000000-0005-0000-0000-0000544E0000}"/>
    <cellStyle name="40% - Accent3 5 2 3 2 2 2" xfId="11904" xr:uid="{00000000-0005-0000-0000-0000554E0000}"/>
    <cellStyle name="40% - Accent3 5 2 3 2 2 2 2" xfId="11901" xr:uid="{00000000-0005-0000-0000-0000564E0000}"/>
    <cellStyle name="40% - Accent3 5 2 3 2 2 3" xfId="28845" xr:uid="{00000000-0005-0000-0000-0000574E0000}"/>
    <cellStyle name="40% - Accent3 5 2 3 2 3" xfId="11900" xr:uid="{00000000-0005-0000-0000-0000584E0000}"/>
    <cellStyle name="40% - Accent3 5 2 3 2 3 2" xfId="11897" xr:uid="{00000000-0005-0000-0000-0000594E0000}"/>
    <cellStyle name="40% - Accent3 5 2 3 2 4" xfId="11894" xr:uid="{00000000-0005-0000-0000-00005A4E0000}"/>
    <cellStyle name="40% - Accent3 5 2 3 3" xfId="31950" xr:uid="{00000000-0005-0000-0000-00005B4E0000}"/>
    <cellStyle name="40% - Accent3 5 2 3 3 2" xfId="11892" xr:uid="{00000000-0005-0000-0000-00005C4E0000}"/>
    <cellStyle name="40% - Accent3 5 2 3 3 2 2" xfId="11888" xr:uid="{00000000-0005-0000-0000-00005D4E0000}"/>
    <cellStyle name="40% - Accent3 5 2 3 3 3" xfId="11885" xr:uid="{00000000-0005-0000-0000-00005E4E0000}"/>
    <cellStyle name="40% - Accent3 5 2 3 4" xfId="28500" xr:uid="{00000000-0005-0000-0000-00005F4E0000}"/>
    <cellStyle name="40% - Accent3 5 2 3 4 2" xfId="11883" xr:uid="{00000000-0005-0000-0000-0000604E0000}"/>
    <cellStyle name="40% - Accent3 5 2 3 5" xfId="28495" xr:uid="{00000000-0005-0000-0000-0000614E0000}"/>
    <cellStyle name="40% - Accent3 5 2 4" xfId="31934" xr:uid="{00000000-0005-0000-0000-0000624E0000}"/>
    <cellStyle name="40% - Accent3 5 2 4 2" xfId="31922" xr:uid="{00000000-0005-0000-0000-0000634E0000}"/>
    <cellStyle name="40% - Accent3 5 2 4 2 2" xfId="11881" xr:uid="{00000000-0005-0000-0000-0000644E0000}"/>
    <cellStyle name="40% - Accent3 5 2 4 2 2 2" xfId="11877" xr:uid="{00000000-0005-0000-0000-0000654E0000}"/>
    <cellStyle name="40% - Accent3 5 2 4 2 3" xfId="11874" xr:uid="{00000000-0005-0000-0000-0000664E0000}"/>
    <cellStyle name="40% - Accent3 5 2 4 3" xfId="31771" xr:uid="{00000000-0005-0000-0000-0000674E0000}"/>
    <cellStyle name="40% - Accent3 5 2 4 3 2" xfId="11871" xr:uid="{00000000-0005-0000-0000-0000684E0000}"/>
    <cellStyle name="40% - Accent3 5 2 4 4" xfId="28486" xr:uid="{00000000-0005-0000-0000-0000694E0000}"/>
    <cellStyle name="40% - Accent3 5 2 5" xfId="34301" xr:uid="{00000000-0005-0000-0000-00006A4E0000}"/>
    <cellStyle name="40% - Accent3 5 2 5 2" xfId="31763" xr:uid="{00000000-0005-0000-0000-00006B4E0000}"/>
    <cellStyle name="40% - Accent3 5 2 5 2 2" xfId="11868" xr:uid="{00000000-0005-0000-0000-00006C4E0000}"/>
    <cellStyle name="40% - Accent3 5 2 5 3" xfId="11864" xr:uid="{00000000-0005-0000-0000-00006D4E0000}"/>
    <cellStyle name="40% - Accent3 5 2 6" xfId="22857" xr:uid="{00000000-0005-0000-0000-00006E4E0000}"/>
    <cellStyle name="40% - Accent3 5 2 6 2" xfId="11862" xr:uid="{00000000-0005-0000-0000-00006F4E0000}"/>
    <cellStyle name="40% - Accent3 5 2 7" xfId="19838" xr:uid="{00000000-0005-0000-0000-0000704E0000}"/>
    <cellStyle name="40% - Accent3 5 2 8" xfId="34803" xr:uid="{00000000-0005-0000-0000-0000714E0000}"/>
    <cellStyle name="40% - Accent3 5 3" xfId="31682" xr:uid="{00000000-0005-0000-0000-0000724E0000}"/>
    <cellStyle name="40% - Accent3 5 3 2" xfId="11858" xr:uid="{00000000-0005-0000-0000-0000734E0000}"/>
    <cellStyle name="40% - Accent3 5 3 2 2" xfId="26969" xr:uid="{00000000-0005-0000-0000-0000744E0000}"/>
    <cellStyle name="40% - Accent3 5 3 2 2 2" xfId="11856" xr:uid="{00000000-0005-0000-0000-0000754E0000}"/>
    <cellStyle name="40% - Accent3 5 3 2 2 2 2" xfId="11854" xr:uid="{00000000-0005-0000-0000-0000764E0000}"/>
    <cellStyle name="40% - Accent3 5 3 2 2 2 2 2" xfId="11853" xr:uid="{00000000-0005-0000-0000-0000774E0000}"/>
    <cellStyle name="40% - Accent3 5 3 2 2 2 3" xfId="28995" xr:uid="{00000000-0005-0000-0000-0000784E0000}"/>
    <cellStyle name="40% - Accent3 5 3 2 2 3" xfId="11852" xr:uid="{00000000-0005-0000-0000-0000794E0000}"/>
    <cellStyle name="40% - Accent3 5 3 2 2 3 2" xfId="11849" xr:uid="{00000000-0005-0000-0000-00007A4E0000}"/>
    <cellStyle name="40% - Accent3 5 3 2 2 4" xfId="11848" xr:uid="{00000000-0005-0000-0000-00007B4E0000}"/>
    <cellStyle name="40% - Accent3 5 3 2 3" xfId="33598" xr:uid="{00000000-0005-0000-0000-00007C4E0000}"/>
    <cellStyle name="40% - Accent3 5 3 2 3 2" xfId="15361" xr:uid="{00000000-0005-0000-0000-00007D4E0000}"/>
    <cellStyle name="40% - Accent3 5 3 2 3 2 2" xfId="30931" xr:uid="{00000000-0005-0000-0000-00007E4E0000}"/>
    <cellStyle name="40% - Accent3 5 3 2 3 3" xfId="34058" xr:uid="{00000000-0005-0000-0000-00007F4E0000}"/>
    <cellStyle name="40% - Accent3 5 3 2 4" xfId="11846" xr:uid="{00000000-0005-0000-0000-0000804E0000}"/>
    <cellStyle name="40% - Accent3 5 3 2 4 2" xfId="26976" xr:uid="{00000000-0005-0000-0000-0000814E0000}"/>
    <cellStyle name="40% - Accent3 5 3 2 5" xfId="13378" xr:uid="{00000000-0005-0000-0000-0000824E0000}"/>
    <cellStyle name="40% - Accent3 5 3 3" xfId="31890" xr:uid="{00000000-0005-0000-0000-0000834E0000}"/>
    <cellStyle name="40% - Accent3 5 3 3 2" xfId="31886" xr:uid="{00000000-0005-0000-0000-0000844E0000}"/>
    <cellStyle name="40% - Accent3 5 3 3 2 2" xfId="11845" xr:uid="{00000000-0005-0000-0000-0000854E0000}"/>
    <cellStyle name="40% - Accent3 5 3 3 2 2 2" xfId="11841" xr:uid="{00000000-0005-0000-0000-0000864E0000}"/>
    <cellStyle name="40% - Accent3 5 3 3 2 3" xfId="11838" xr:uid="{00000000-0005-0000-0000-0000874E0000}"/>
    <cellStyle name="40% - Accent3 5 3 3 3" xfId="31745" xr:uid="{00000000-0005-0000-0000-0000884E0000}"/>
    <cellStyle name="40% - Accent3 5 3 3 3 2" xfId="26766" xr:uid="{00000000-0005-0000-0000-0000894E0000}"/>
    <cellStyle name="40% - Accent3 5 3 3 4" xfId="28475" xr:uid="{00000000-0005-0000-0000-00008A4E0000}"/>
    <cellStyle name="40% - Accent3 5 3 4" xfId="31878" xr:uid="{00000000-0005-0000-0000-00008B4E0000}"/>
    <cellStyle name="40% - Accent3 5 3 4 2" xfId="31740" xr:uid="{00000000-0005-0000-0000-00008C4E0000}"/>
    <cellStyle name="40% - Accent3 5 3 4 2 2" xfId="11834" xr:uid="{00000000-0005-0000-0000-00008D4E0000}"/>
    <cellStyle name="40% - Accent3 5 3 4 3" xfId="11830" xr:uid="{00000000-0005-0000-0000-00008E4E0000}"/>
    <cellStyle name="40% - Accent3 5 3 5" xfId="31736" xr:uid="{00000000-0005-0000-0000-00008F4E0000}"/>
    <cellStyle name="40% - Accent3 5 3 5 2" xfId="11829" xr:uid="{00000000-0005-0000-0000-0000904E0000}"/>
    <cellStyle name="40% - Accent3 5 3 6" xfId="22855" xr:uid="{00000000-0005-0000-0000-0000914E0000}"/>
    <cellStyle name="40% - Accent3 5 3 7" xfId="35005" xr:uid="{00000000-0005-0000-0000-0000924E0000}"/>
    <cellStyle name="40% - Accent3 5 4" xfId="11825" xr:uid="{00000000-0005-0000-0000-0000934E0000}"/>
    <cellStyle name="40% - Accent3 5 4 2" xfId="11824" xr:uid="{00000000-0005-0000-0000-0000944E0000}"/>
    <cellStyle name="40% - Accent3 5 4 2 2" xfId="11823" xr:uid="{00000000-0005-0000-0000-0000954E0000}"/>
    <cellStyle name="40% - Accent3 5 4 2 2 2" xfId="11821" xr:uid="{00000000-0005-0000-0000-0000964E0000}"/>
    <cellStyle name="40% - Accent3 5 4 2 2 2 2" xfId="27947" xr:uid="{00000000-0005-0000-0000-0000974E0000}"/>
    <cellStyle name="40% - Accent3 5 4 2 2 3" xfId="11817" xr:uid="{00000000-0005-0000-0000-0000984E0000}"/>
    <cellStyle name="40% - Accent3 5 4 2 3" xfId="11813" xr:uid="{00000000-0005-0000-0000-0000994E0000}"/>
    <cellStyle name="40% - Accent3 5 4 2 3 2" xfId="33103" xr:uid="{00000000-0005-0000-0000-00009A4E0000}"/>
    <cellStyle name="40% - Accent3 5 4 2 4" xfId="11810" xr:uid="{00000000-0005-0000-0000-00009B4E0000}"/>
    <cellStyle name="40% - Accent3 5 4 3" xfId="34399" xr:uid="{00000000-0005-0000-0000-00009C4E0000}"/>
    <cellStyle name="40% - Accent3 5 4 3 2" xfId="32769" xr:uid="{00000000-0005-0000-0000-00009D4E0000}"/>
    <cellStyle name="40% - Accent3 5 4 3 2 2" xfId="11807" xr:uid="{00000000-0005-0000-0000-00009E4E0000}"/>
    <cellStyle name="40% - Accent3 5 4 3 3" xfId="11801" xr:uid="{00000000-0005-0000-0000-00009F4E0000}"/>
    <cellStyle name="40% - Accent3 5 4 4" xfId="31730" xr:uid="{00000000-0005-0000-0000-0000A04E0000}"/>
    <cellStyle name="40% - Accent3 5 4 4 2" xfId="11795" xr:uid="{00000000-0005-0000-0000-0000A14E0000}"/>
    <cellStyle name="40% - Accent3 5 4 5" xfId="11788" xr:uid="{00000000-0005-0000-0000-0000A24E0000}"/>
    <cellStyle name="40% - Accent3 5 4 6" xfId="35211" xr:uid="{00000000-0005-0000-0000-0000A34E0000}"/>
    <cellStyle name="40% - Accent3 5 5" xfId="20502" xr:uid="{00000000-0005-0000-0000-0000A44E0000}"/>
    <cellStyle name="40% - Accent3 5 5 2" xfId="11787" xr:uid="{00000000-0005-0000-0000-0000A54E0000}"/>
    <cellStyle name="40% - Accent3 5 5 2 2" xfId="11785" xr:uid="{00000000-0005-0000-0000-0000A64E0000}"/>
    <cellStyle name="40% - Accent3 5 5 2 2 2" xfId="29137" xr:uid="{00000000-0005-0000-0000-0000A74E0000}"/>
    <cellStyle name="40% - Accent3 5 5 2 3" xfId="11783" xr:uid="{00000000-0005-0000-0000-0000A84E0000}"/>
    <cellStyle name="40% - Accent3 5 5 3" xfId="33886" xr:uid="{00000000-0005-0000-0000-0000A94E0000}"/>
    <cellStyle name="40% - Accent3 5 5 3 2" xfId="12229" xr:uid="{00000000-0005-0000-0000-0000AA4E0000}"/>
    <cellStyle name="40% - Accent3 5 5 4" xfId="12225" xr:uid="{00000000-0005-0000-0000-0000AB4E0000}"/>
    <cellStyle name="40% - Accent3 5 5 5" xfId="35440" xr:uid="{00000000-0005-0000-0000-0000AC4E0000}"/>
    <cellStyle name="40% - Accent3 5 6" xfId="18993" xr:uid="{00000000-0005-0000-0000-0000AD4E0000}"/>
    <cellStyle name="40% - Accent3 5 6 2" xfId="14045" xr:uid="{00000000-0005-0000-0000-0000AE4E0000}"/>
    <cellStyle name="40% - Accent3 5 6 2 2" xfId="11780" xr:uid="{00000000-0005-0000-0000-0000AF4E0000}"/>
    <cellStyle name="40% - Accent3 5 6 3" xfId="16083" xr:uid="{00000000-0005-0000-0000-0000B04E0000}"/>
    <cellStyle name="40% - Accent3 5 6 4" xfId="36312" xr:uid="{00000000-0005-0000-0000-0000B14E0000}"/>
    <cellStyle name="40% - Accent3 5 7" xfId="11777" xr:uid="{00000000-0005-0000-0000-0000B24E0000}"/>
    <cellStyle name="40% - Accent3 5 7 2" xfId="11775" xr:uid="{00000000-0005-0000-0000-0000B34E0000}"/>
    <cellStyle name="40% - Accent3 5 7 3" xfId="36598" xr:uid="{00000000-0005-0000-0000-0000B44E0000}"/>
    <cellStyle name="40% - Accent3 5 8" xfId="27709" xr:uid="{00000000-0005-0000-0000-0000B54E0000}"/>
    <cellStyle name="40% - Accent3 5 8 2" xfId="37483" xr:uid="{00000000-0005-0000-0000-0000B64E0000}"/>
    <cellStyle name="40% - Accent3 5 9" xfId="34581" xr:uid="{00000000-0005-0000-0000-0000B74E0000}"/>
    <cellStyle name="40% - Accent3 6" xfId="286" xr:uid="{00000000-0005-0000-0000-0000B84E0000}"/>
    <cellStyle name="40% - Accent3 6 2" xfId="11774" xr:uid="{00000000-0005-0000-0000-0000B94E0000}"/>
    <cellStyle name="40% - Accent3 6 2 2" xfId="11773" xr:uid="{00000000-0005-0000-0000-0000BA4E0000}"/>
    <cellStyle name="40% - Accent3 6 2 2 2" xfId="22892" xr:uid="{00000000-0005-0000-0000-0000BB4E0000}"/>
    <cellStyle name="40% - Accent3 6 2 2 2 2" xfId="11771" xr:uid="{00000000-0005-0000-0000-0000BC4E0000}"/>
    <cellStyle name="40% - Accent3 6 2 2 2 2 2" xfId="11765" xr:uid="{00000000-0005-0000-0000-0000BD4E0000}"/>
    <cellStyle name="40% - Accent3 6 2 2 2 2 2 2" xfId="20975" xr:uid="{00000000-0005-0000-0000-0000BE4E0000}"/>
    <cellStyle name="40% - Accent3 6 2 2 2 2 3" xfId="23870" xr:uid="{00000000-0005-0000-0000-0000BF4E0000}"/>
    <cellStyle name="40% - Accent3 6 2 2 2 3" xfId="11762" xr:uid="{00000000-0005-0000-0000-0000C04E0000}"/>
    <cellStyle name="40% - Accent3 6 2 2 2 3 2" xfId="11758" xr:uid="{00000000-0005-0000-0000-0000C14E0000}"/>
    <cellStyle name="40% - Accent3 6 2 2 2 4" xfId="11757" xr:uid="{00000000-0005-0000-0000-0000C24E0000}"/>
    <cellStyle name="40% - Accent3 6 2 2 3" xfId="11756" xr:uid="{00000000-0005-0000-0000-0000C34E0000}"/>
    <cellStyle name="40% - Accent3 6 2 2 3 2" xfId="13494" xr:uid="{00000000-0005-0000-0000-0000C44E0000}"/>
    <cellStyle name="40% - Accent3 6 2 2 3 2 2" xfId="11752" xr:uid="{00000000-0005-0000-0000-0000C54E0000}"/>
    <cellStyle name="40% - Accent3 6 2 2 3 3" xfId="13481" xr:uid="{00000000-0005-0000-0000-0000C64E0000}"/>
    <cellStyle name="40% - Accent3 6 2 2 4" xfId="11751" xr:uid="{00000000-0005-0000-0000-0000C74E0000}"/>
    <cellStyle name="40% - Accent3 6 2 2 4 2" xfId="13460" xr:uid="{00000000-0005-0000-0000-0000C84E0000}"/>
    <cellStyle name="40% - Accent3 6 2 2 5" xfId="16755" xr:uid="{00000000-0005-0000-0000-0000C94E0000}"/>
    <cellStyle name="40% - Accent3 6 2 3" xfId="31724" xr:uid="{00000000-0005-0000-0000-0000CA4E0000}"/>
    <cellStyle name="40% - Accent3 6 2 3 2" xfId="33882" xr:uid="{00000000-0005-0000-0000-0000CB4E0000}"/>
    <cellStyle name="40% - Accent3 6 2 3 2 2" xfId="11750" xr:uid="{00000000-0005-0000-0000-0000CC4E0000}"/>
    <cellStyle name="40% - Accent3 6 2 3 2 2 2" xfId="11746" xr:uid="{00000000-0005-0000-0000-0000CD4E0000}"/>
    <cellStyle name="40% - Accent3 6 2 3 2 3" xfId="11745" xr:uid="{00000000-0005-0000-0000-0000CE4E0000}"/>
    <cellStyle name="40% - Accent3 6 2 3 3" xfId="32926" xr:uid="{00000000-0005-0000-0000-0000CF4E0000}"/>
    <cellStyle name="40% - Accent3 6 2 3 3 2" xfId="25472" xr:uid="{00000000-0005-0000-0000-0000D04E0000}"/>
    <cellStyle name="40% - Accent3 6 2 3 4" xfId="28469" xr:uid="{00000000-0005-0000-0000-0000D14E0000}"/>
    <cellStyle name="40% - Accent3 6 2 4" xfId="30146" xr:uid="{00000000-0005-0000-0000-0000D24E0000}"/>
    <cellStyle name="40% - Accent3 6 2 4 2" xfId="32889" xr:uid="{00000000-0005-0000-0000-0000D34E0000}"/>
    <cellStyle name="40% - Accent3 6 2 4 2 2" xfId="11744" xr:uid="{00000000-0005-0000-0000-0000D44E0000}"/>
    <cellStyle name="40% - Accent3 6 2 4 3" xfId="11741" xr:uid="{00000000-0005-0000-0000-0000D54E0000}"/>
    <cellStyle name="40% - Accent3 6 2 5" xfId="29330" xr:uid="{00000000-0005-0000-0000-0000D64E0000}"/>
    <cellStyle name="40% - Accent3 6 2 5 2" xfId="11740" xr:uid="{00000000-0005-0000-0000-0000D74E0000}"/>
    <cellStyle name="40% - Accent3 6 2 6" xfId="22838" xr:uid="{00000000-0005-0000-0000-0000D84E0000}"/>
    <cellStyle name="40% - Accent3 6 2 7" xfId="34822" xr:uid="{00000000-0005-0000-0000-0000D94E0000}"/>
    <cellStyle name="40% - Accent3 6 3" xfId="21713" xr:uid="{00000000-0005-0000-0000-0000DA4E0000}"/>
    <cellStyle name="40% - Accent3 6 3 2" xfId="11735" xr:uid="{00000000-0005-0000-0000-0000DB4E0000}"/>
    <cellStyle name="40% - Accent3 6 3 2 2" xfId="11733" xr:uid="{00000000-0005-0000-0000-0000DC4E0000}"/>
    <cellStyle name="40% - Accent3 6 3 2 2 2" xfId="11731" xr:uid="{00000000-0005-0000-0000-0000DD4E0000}"/>
    <cellStyle name="40% - Accent3 6 3 2 2 2 2" xfId="11727" xr:uid="{00000000-0005-0000-0000-0000DE4E0000}"/>
    <cellStyle name="40% - Accent3 6 3 2 2 3" xfId="11726" xr:uid="{00000000-0005-0000-0000-0000DF4E0000}"/>
    <cellStyle name="40% - Accent3 6 3 2 3" xfId="11724" xr:uid="{00000000-0005-0000-0000-0000E04E0000}"/>
    <cellStyle name="40% - Accent3 6 3 2 3 2" xfId="33572" xr:uid="{00000000-0005-0000-0000-0000E14E0000}"/>
    <cellStyle name="40% - Accent3 6 3 2 4" xfId="11723" xr:uid="{00000000-0005-0000-0000-0000E24E0000}"/>
    <cellStyle name="40% - Accent3 6 3 3" xfId="26433" xr:uid="{00000000-0005-0000-0000-0000E34E0000}"/>
    <cellStyle name="40% - Accent3 6 3 3 2" xfId="32499" xr:uid="{00000000-0005-0000-0000-0000E44E0000}"/>
    <cellStyle name="40% - Accent3 6 3 3 2 2" xfId="25517" xr:uid="{00000000-0005-0000-0000-0000E54E0000}"/>
    <cellStyle name="40% - Accent3 6 3 3 3" xfId="11722" xr:uid="{00000000-0005-0000-0000-0000E64E0000}"/>
    <cellStyle name="40% - Accent3 6 3 4" xfId="24697" xr:uid="{00000000-0005-0000-0000-0000E74E0000}"/>
    <cellStyle name="40% - Accent3 6 3 4 2" xfId="11721" xr:uid="{00000000-0005-0000-0000-0000E84E0000}"/>
    <cellStyle name="40% - Accent3 6 3 5" xfId="11720" xr:uid="{00000000-0005-0000-0000-0000E94E0000}"/>
    <cellStyle name="40% - Accent3 6 3 6" xfId="35024" xr:uid="{00000000-0005-0000-0000-0000EA4E0000}"/>
    <cellStyle name="40% - Accent3 6 4" xfId="27759" xr:uid="{00000000-0005-0000-0000-0000EB4E0000}"/>
    <cellStyle name="40% - Accent3 6 4 2" xfId="11717" xr:uid="{00000000-0005-0000-0000-0000EC4E0000}"/>
    <cellStyle name="40% - Accent3 6 4 2 2" xfId="11715" xr:uid="{00000000-0005-0000-0000-0000ED4E0000}"/>
    <cellStyle name="40% - Accent3 6 4 2 2 2" xfId="11713" xr:uid="{00000000-0005-0000-0000-0000EE4E0000}"/>
    <cellStyle name="40% - Accent3 6 4 2 3" xfId="30809" xr:uid="{00000000-0005-0000-0000-0000EF4E0000}"/>
    <cellStyle name="40% - Accent3 6 4 3" xfId="24663" xr:uid="{00000000-0005-0000-0000-0000F04E0000}"/>
    <cellStyle name="40% - Accent3 6 4 3 2" xfId="11710" xr:uid="{00000000-0005-0000-0000-0000F14E0000}"/>
    <cellStyle name="40% - Accent3 6 4 4" xfId="11707" xr:uid="{00000000-0005-0000-0000-0000F24E0000}"/>
    <cellStyle name="40% - Accent3 6 4 5" xfId="35230" xr:uid="{00000000-0005-0000-0000-0000F34E0000}"/>
    <cellStyle name="40% - Accent3 6 5" xfId="18987" xr:uid="{00000000-0005-0000-0000-0000F44E0000}"/>
    <cellStyle name="40% - Accent3 6 5 2" xfId="11705" xr:uid="{00000000-0005-0000-0000-0000F54E0000}"/>
    <cellStyle name="40% - Accent3 6 5 2 2" xfId="11703" xr:uid="{00000000-0005-0000-0000-0000F64E0000}"/>
    <cellStyle name="40% - Accent3 6 5 3" xfId="12223" xr:uid="{00000000-0005-0000-0000-0000F74E0000}"/>
    <cellStyle name="40% - Accent3 6 5 4" xfId="35459" xr:uid="{00000000-0005-0000-0000-0000F84E0000}"/>
    <cellStyle name="40% - Accent3 6 6" xfId="21704" xr:uid="{00000000-0005-0000-0000-0000F94E0000}"/>
    <cellStyle name="40% - Accent3 6 6 2" xfId="24642" xr:uid="{00000000-0005-0000-0000-0000FA4E0000}"/>
    <cellStyle name="40% - Accent3 6 6 3" xfId="36331" xr:uid="{00000000-0005-0000-0000-0000FB4E0000}"/>
    <cellStyle name="40% - Accent3 6 7" xfId="11701" xr:uid="{00000000-0005-0000-0000-0000FC4E0000}"/>
    <cellStyle name="40% - Accent3 6 7 2" xfId="36617" xr:uid="{00000000-0005-0000-0000-0000FD4E0000}"/>
    <cellStyle name="40% - Accent3 6 8" xfId="34595" xr:uid="{00000000-0005-0000-0000-0000FE4E0000}"/>
    <cellStyle name="40% - Accent3 6 9" xfId="17243" xr:uid="{00000000-0005-0000-0000-0000FF4E0000}"/>
    <cellStyle name="40% - Accent3 7" xfId="306" xr:uid="{00000000-0005-0000-0000-0000004F0000}"/>
    <cellStyle name="40% - Accent3 7 2" xfId="29011" xr:uid="{00000000-0005-0000-0000-0000014F0000}"/>
    <cellStyle name="40% - Accent3 7 2 2" xfId="11699" xr:uid="{00000000-0005-0000-0000-0000024F0000}"/>
    <cellStyle name="40% - Accent3 7 2 2 2" xfId="11698" xr:uid="{00000000-0005-0000-0000-0000034F0000}"/>
    <cellStyle name="40% - Accent3 7 2 2 2 2" xfId="20262" xr:uid="{00000000-0005-0000-0000-0000044F0000}"/>
    <cellStyle name="40% - Accent3 7 2 2 2 2 2" xfId="11695" xr:uid="{00000000-0005-0000-0000-0000054F0000}"/>
    <cellStyle name="40% - Accent3 7 2 2 2 3" xfId="11694" xr:uid="{00000000-0005-0000-0000-0000064F0000}"/>
    <cellStyle name="40% - Accent3 7 2 2 3" xfId="11693" xr:uid="{00000000-0005-0000-0000-0000074F0000}"/>
    <cellStyle name="40% - Accent3 7 2 2 3 2" xfId="13032" xr:uid="{00000000-0005-0000-0000-0000084F0000}"/>
    <cellStyle name="40% - Accent3 7 2 2 4" xfId="11692" xr:uid="{00000000-0005-0000-0000-0000094F0000}"/>
    <cellStyle name="40% - Accent3 7 2 3" xfId="32384" xr:uid="{00000000-0005-0000-0000-00000A4F0000}"/>
    <cellStyle name="40% - Accent3 7 2 3 2" xfId="32060" xr:uid="{00000000-0005-0000-0000-00000B4F0000}"/>
    <cellStyle name="40% - Accent3 7 2 3 2 2" xfId="11691" xr:uid="{00000000-0005-0000-0000-00000C4F0000}"/>
    <cellStyle name="40% - Accent3 7 2 3 3" xfId="11690" xr:uid="{00000000-0005-0000-0000-00000D4F0000}"/>
    <cellStyle name="40% - Accent3 7 2 4" xfId="29269" xr:uid="{00000000-0005-0000-0000-00000E4F0000}"/>
    <cellStyle name="40% - Accent3 7 2 4 2" xfId="9899" xr:uid="{00000000-0005-0000-0000-00000F4F0000}"/>
    <cellStyle name="40% - Accent3 7 2 5" xfId="11689" xr:uid="{00000000-0005-0000-0000-0000104F0000}"/>
    <cellStyle name="40% - Accent3 7 2 6" xfId="34841" xr:uid="{00000000-0005-0000-0000-0000114F0000}"/>
    <cellStyle name="40% - Accent3 7 3" xfId="21700" xr:uid="{00000000-0005-0000-0000-0000124F0000}"/>
    <cellStyle name="40% - Accent3 7 3 2" xfId="11688" xr:uid="{00000000-0005-0000-0000-0000134F0000}"/>
    <cellStyle name="40% - Accent3 7 3 2 2" xfId="11686" xr:uid="{00000000-0005-0000-0000-0000144F0000}"/>
    <cellStyle name="40% - Accent3 7 3 2 2 2" xfId="16421" xr:uid="{00000000-0005-0000-0000-0000154F0000}"/>
    <cellStyle name="40% - Accent3 7 3 2 3" xfId="12082" xr:uid="{00000000-0005-0000-0000-0000164F0000}"/>
    <cellStyle name="40% - Accent3 7 3 3" xfId="24624" xr:uid="{00000000-0005-0000-0000-0000174F0000}"/>
    <cellStyle name="40% - Accent3 7 3 3 2" xfId="11685" xr:uid="{00000000-0005-0000-0000-0000184F0000}"/>
    <cellStyle name="40% - Accent3 7 3 4" xfId="11684" xr:uid="{00000000-0005-0000-0000-0000194F0000}"/>
    <cellStyle name="40% - Accent3 7 3 5" xfId="35043" xr:uid="{00000000-0005-0000-0000-00001A4F0000}"/>
    <cellStyle name="40% - Accent3 7 4" xfId="21694" xr:uid="{00000000-0005-0000-0000-00001B4F0000}"/>
    <cellStyle name="40% - Accent3 7 4 2" xfId="11681" xr:uid="{00000000-0005-0000-0000-00001C4F0000}"/>
    <cellStyle name="40% - Accent3 7 4 2 2" xfId="11679" xr:uid="{00000000-0005-0000-0000-00001D4F0000}"/>
    <cellStyle name="40% - Accent3 7 4 3" xfId="11678" xr:uid="{00000000-0005-0000-0000-00001E4F0000}"/>
    <cellStyle name="40% - Accent3 7 4 4" xfId="35250" xr:uid="{00000000-0005-0000-0000-00001F4F0000}"/>
    <cellStyle name="40% - Accent3 7 5" xfId="33680" xr:uid="{00000000-0005-0000-0000-0000204F0000}"/>
    <cellStyle name="40% - Accent3 7 5 2" xfId="21517" xr:uid="{00000000-0005-0000-0000-0000214F0000}"/>
    <cellStyle name="40% - Accent3 7 5 3" xfId="35479" xr:uid="{00000000-0005-0000-0000-0000224F0000}"/>
    <cellStyle name="40% - Accent3 7 6" xfId="11675" xr:uid="{00000000-0005-0000-0000-0000234F0000}"/>
    <cellStyle name="40% - Accent3 7 6 2" xfId="36351" xr:uid="{00000000-0005-0000-0000-0000244F0000}"/>
    <cellStyle name="40% - Accent3 7 7" xfId="34609" xr:uid="{00000000-0005-0000-0000-0000254F0000}"/>
    <cellStyle name="40% - Accent3 7 8" xfId="15203" xr:uid="{00000000-0005-0000-0000-0000264F0000}"/>
    <cellStyle name="40% - Accent3 7 8 2" xfId="37509" xr:uid="{00000000-0005-0000-0000-0000274F0000}"/>
    <cellStyle name="40% - Accent3 8" xfId="326" xr:uid="{00000000-0005-0000-0000-0000284F0000}"/>
    <cellStyle name="40% - Accent3 8 2" xfId="11673" xr:uid="{00000000-0005-0000-0000-0000294F0000}"/>
    <cellStyle name="40% - Accent3 8 2 2" xfId="11672" xr:uid="{00000000-0005-0000-0000-00002A4F0000}"/>
    <cellStyle name="40% - Accent3 8 2 2 2" xfId="32800" xr:uid="{00000000-0005-0000-0000-00002B4F0000}"/>
    <cellStyle name="40% - Accent3 8 2 2 2 2" xfId="31811" xr:uid="{00000000-0005-0000-0000-00002C4F0000}"/>
    <cellStyle name="40% - Accent3 8 2 2 3" xfId="11669" xr:uid="{00000000-0005-0000-0000-00002D4F0000}"/>
    <cellStyle name="40% - Accent3 8 2 3" xfId="33767" xr:uid="{00000000-0005-0000-0000-00002E4F0000}"/>
    <cellStyle name="40% - Accent3 8 2 3 2" xfId="11668" xr:uid="{00000000-0005-0000-0000-00002F4F0000}"/>
    <cellStyle name="40% - Accent3 8 2 4" xfId="11667" xr:uid="{00000000-0005-0000-0000-0000304F0000}"/>
    <cellStyle name="40% - Accent3 8 2 5" xfId="34860" xr:uid="{00000000-0005-0000-0000-0000314F0000}"/>
    <cellStyle name="40% - Accent3 8 3" xfId="24743" xr:uid="{00000000-0005-0000-0000-0000324F0000}"/>
    <cellStyle name="40% - Accent3 8 3 2" xfId="11664" xr:uid="{00000000-0005-0000-0000-0000334F0000}"/>
    <cellStyle name="40% - Accent3 8 3 2 2" xfId="20585" xr:uid="{00000000-0005-0000-0000-0000344F0000}"/>
    <cellStyle name="40% - Accent3 8 3 3" xfId="11662" xr:uid="{00000000-0005-0000-0000-0000354F0000}"/>
    <cellStyle name="40% - Accent3 8 3 4" xfId="35062" xr:uid="{00000000-0005-0000-0000-0000364F0000}"/>
    <cellStyle name="40% - Accent3 8 4" xfId="24542" xr:uid="{00000000-0005-0000-0000-0000374F0000}"/>
    <cellStyle name="40% - Accent3 8 4 2" xfId="11659" xr:uid="{00000000-0005-0000-0000-0000384F0000}"/>
    <cellStyle name="40% - Accent3 8 4 3" xfId="35269" xr:uid="{00000000-0005-0000-0000-0000394F0000}"/>
    <cellStyle name="40% - Accent3 8 5" xfId="16369" xr:uid="{00000000-0005-0000-0000-00003A4F0000}"/>
    <cellStyle name="40% - Accent3 8 5 2" xfId="35498" xr:uid="{00000000-0005-0000-0000-00003B4F0000}"/>
    <cellStyle name="40% - Accent3 8 6" xfId="34623" xr:uid="{00000000-0005-0000-0000-00003C4F0000}"/>
    <cellStyle name="40% - Accent3 8 7" xfId="11674" xr:uid="{00000000-0005-0000-0000-00003D4F0000}"/>
    <cellStyle name="40% - Accent3 8 7 2" xfId="36643" xr:uid="{00000000-0005-0000-0000-00003E4F0000}"/>
    <cellStyle name="40% - Accent3 8 8" xfId="37528" xr:uid="{00000000-0005-0000-0000-00003F4F0000}"/>
    <cellStyle name="40% - Accent3 9" xfId="346" xr:uid="{00000000-0005-0000-0000-0000404F0000}"/>
    <cellStyle name="40% - Accent3 9 2" xfId="11656" xr:uid="{00000000-0005-0000-0000-0000414F0000}"/>
    <cellStyle name="40% - Accent3 9 2 2" xfId="11655" xr:uid="{00000000-0005-0000-0000-0000424F0000}"/>
    <cellStyle name="40% - Accent3 9 2 2 2" xfId="11654" xr:uid="{00000000-0005-0000-0000-0000434F0000}"/>
    <cellStyle name="40% - Accent3 9 2 3" xfId="11651" xr:uid="{00000000-0005-0000-0000-0000444F0000}"/>
    <cellStyle name="40% - Accent3 9 2 4" xfId="34880" xr:uid="{00000000-0005-0000-0000-0000454F0000}"/>
    <cellStyle name="40% - Accent3 9 3" xfId="31091" xr:uid="{00000000-0005-0000-0000-0000464F0000}"/>
    <cellStyle name="40% - Accent3 9 3 2" xfId="11649" xr:uid="{00000000-0005-0000-0000-0000474F0000}"/>
    <cellStyle name="40% - Accent3 9 3 3" xfId="35081" xr:uid="{00000000-0005-0000-0000-0000484F0000}"/>
    <cellStyle name="40% - Accent3 9 4" xfId="16361" xr:uid="{00000000-0005-0000-0000-0000494F0000}"/>
    <cellStyle name="40% - Accent3 9 4 2" xfId="35289" xr:uid="{00000000-0005-0000-0000-00004A4F0000}"/>
    <cellStyle name="40% - Accent3 9 5" xfId="34637" xr:uid="{00000000-0005-0000-0000-00004B4F0000}"/>
    <cellStyle name="40% - Accent3 9 6" xfId="11657" xr:uid="{00000000-0005-0000-0000-00004C4F0000}"/>
    <cellStyle name="40% - Accent3 9 6 2" xfId="36377" xr:uid="{00000000-0005-0000-0000-00004D4F0000}"/>
    <cellStyle name="40% - Accent3 9 7" xfId="36663" xr:uid="{00000000-0005-0000-0000-00004E4F0000}"/>
    <cellStyle name="40% - Accent3 9 8" xfId="37548" xr:uid="{00000000-0005-0000-0000-00004F4F0000}"/>
    <cellStyle name="40% - Accent4" xfId="35" builtinId="43" customBuiltin="1"/>
    <cellStyle name="40% - Accent4 10" xfId="187" xr:uid="{00000000-0005-0000-0000-0000514F0000}"/>
    <cellStyle name="40% - Accent4 10 2" xfId="11647" xr:uid="{00000000-0005-0000-0000-0000524F0000}"/>
    <cellStyle name="40% - Accent4 10 2 2" xfId="11646" xr:uid="{00000000-0005-0000-0000-0000534F0000}"/>
    <cellStyle name="40% - Accent4 10 2 3" xfId="34901" xr:uid="{00000000-0005-0000-0000-0000544F0000}"/>
    <cellStyle name="40% - Accent4 10 3" xfId="14597" xr:uid="{00000000-0005-0000-0000-0000554F0000}"/>
    <cellStyle name="40% - Accent4 10 3 2" xfId="35103" xr:uid="{00000000-0005-0000-0000-0000564F0000}"/>
    <cellStyle name="40% - Accent4 10 4" xfId="34526" xr:uid="{00000000-0005-0000-0000-0000574F0000}"/>
    <cellStyle name="40% - Accent4 10 5" xfId="29604" xr:uid="{00000000-0005-0000-0000-0000584F0000}"/>
    <cellStyle name="40% - Accent4 10 5 2" xfId="35526" xr:uid="{00000000-0005-0000-0000-0000594F0000}"/>
    <cellStyle name="40% - Accent4 10 6" xfId="36399" xr:uid="{00000000-0005-0000-0000-00005A4F0000}"/>
    <cellStyle name="40% - Accent4 10 7" xfId="36685" xr:uid="{00000000-0005-0000-0000-00005B4F0000}"/>
    <cellStyle name="40% - Accent4 10 8" xfId="37570" xr:uid="{00000000-0005-0000-0000-00005C4F0000}"/>
    <cellStyle name="40% - Accent4 11" xfId="30125" xr:uid="{00000000-0005-0000-0000-00005D4F0000}"/>
    <cellStyle name="40% - Accent4 11 2" xfId="11645" xr:uid="{00000000-0005-0000-0000-00005E4F0000}"/>
    <cellStyle name="40% - Accent4 11 2 2" xfId="35122" xr:uid="{00000000-0005-0000-0000-00005F4F0000}"/>
    <cellStyle name="40% - Accent4 11 3" xfId="34696" xr:uid="{00000000-0005-0000-0000-0000604F0000}"/>
    <cellStyle name="40% - Accent4 11 4" xfId="35546" xr:uid="{00000000-0005-0000-0000-0000614F0000}"/>
    <cellStyle name="40% - Accent4 11 5" xfId="36419" xr:uid="{00000000-0005-0000-0000-0000624F0000}"/>
    <cellStyle name="40% - Accent4 11 6" xfId="36705" xr:uid="{00000000-0005-0000-0000-0000634F0000}"/>
    <cellStyle name="40% - Accent4 11 7" xfId="37590" xr:uid="{00000000-0005-0000-0000-0000644F0000}"/>
    <cellStyle name="40% - Accent4 12" xfId="11644" xr:uid="{00000000-0005-0000-0000-0000654F0000}"/>
    <cellStyle name="40% - Accent4 12 2" xfId="34712" xr:uid="{00000000-0005-0000-0000-0000664F0000}"/>
    <cellStyle name="40% - Accent4 12 3" xfId="35325" xr:uid="{00000000-0005-0000-0000-0000674F0000}"/>
    <cellStyle name="40% - Accent4 12 4" xfId="35565" xr:uid="{00000000-0005-0000-0000-0000684F0000}"/>
    <cellStyle name="40% - Accent4 12 5" xfId="36438" xr:uid="{00000000-0005-0000-0000-0000694F0000}"/>
    <cellStyle name="40% - Accent4 12 6" xfId="36724" xr:uid="{00000000-0005-0000-0000-00006A4F0000}"/>
    <cellStyle name="40% - Accent4 12 7" xfId="37609" xr:uid="{00000000-0005-0000-0000-00006B4F0000}"/>
    <cellStyle name="40% - Accent4 13" xfId="11642" xr:uid="{00000000-0005-0000-0000-00006C4F0000}"/>
    <cellStyle name="40% - Accent4 13 2" xfId="34740" xr:uid="{00000000-0005-0000-0000-00006D4F0000}"/>
    <cellStyle name="40% - Accent4 13 3" xfId="35584" xr:uid="{00000000-0005-0000-0000-00006E4F0000}"/>
    <cellStyle name="40% - Accent4 13 4" xfId="36459" xr:uid="{00000000-0005-0000-0000-00006F4F0000}"/>
    <cellStyle name="40% - Accent4 13 5" xfId="36745" xr:uid="{00000000-0005-0000-0000-0000704F0000}"/>
    <cellStyle name="40% - Accent4 13 6" xfId="37630" xr:uid="{00000000-0005-0000-0000-0000714F0000}"/>
    <cellStyle name="40% - Accent4 14" xfId="13036" xr:uid="{00000000-0005-0000-0000-0000724F0000}"/>
    <cellStyle name="40% - Accent4 14 2" xfId="34930" xr:uid="{00000000-0005-0000-0000-0000734F0000}"/>
    <cellStyle name="40% - Accent4 14 3" xfId="36762" xr:uid="{00000000-0005-0000-0000-0000744F0000}"/>
    <cellStyle name="40% - Accent4 14 4" xfId="37647" xr:uid="{00000000-0005-0000-0000-0000754F0000}"/>
    <cellStyle name="40% - Accent4 15" xfId="34655" xr:uid="{00000000-0005-0000-0000-0000764F0000}"/>
    <cellStyle name="40% - Accent4 15 2" xfId="36484" xr:uid="{00000000-0005-0000-0000-0000774F0000}"/>
    <cellStyle name="40% - Accent4 15 3" xfId="36782" xr:uid="{00000000-0005-0000-0000-0000784F0000}"/>
    <cellStyle name="40% - Accent4 15 4" xfId="37670" xr:uid="{00000000-0005-0000-0000-0000794F0000}"/>
    <cellStyle name="40% - Accent4 16" xfId="35364" xr:uid="{00000000-0005-0000-0000-00007A4F0000}"/>
    <cellStyle name="40% - Accent4 16 2" xfId="36502" xr:uid="{00000000-0005-0000-0000-00007B4F0000}"/>
    <cellStyle name="40% - Accent4 16 3" xfId="36800" xr:uid="{00000000-0005-0000-0000-00007C4F0000}"/>
    <cellStyle name="40% - Accent4 16 4" xfId="37689" xr:uid="{00000000-0005-0000-0000-00007D4F0000}"/>
    <cellStyle name="40% - Accent4 17" xfId="35651" xr:uid="{00000000-0005-0000-0000-00007E4F0000}"/>
    <cellStyle name="40% - Accent4 17 2" xfId="36819" xr:uid="{00000000-0005-0000-0000-00007F4F0000}"/>
    <cellStyle name="40% - Accent4 17 3" xfId="37709" xr:uid="{00000000-0005-0000-0000-0000804F0000}"/>
    <cellStyle name="40% - Accent4 18" xfId="35669" xr:uid="{00000000-0005-0000-0000-0000814F0000}"/>
    <cellStyle name="40% - Accent4 18 2" xfId="36838" xr:uid="{00000000-0005-0000-0000-0000824F0000}"/>
    <cellStyle name="40% - Accent4 18 3" xfId="37728" xr:uid="{00000000-0005-0000-0000-0000834F0000}"/>
    <cellStyle name="40% - Accent4 19" xfId="35688" xr:uid="{00000000-0005-0000-0000-0000844F0000}"/>
    <cellStyle name="40% - Accent4 19 2" xfId="36857" xr:uid="{00000000-0005-0000-0000-0000854F0000}"/>
    <cellStyle name="40% - Accent4 19 3" xfId="37747" xr:uid="{00000000-0005-0000-0000-0000864F0000}"/>
    <cellStyle name="40% - Accent4 2" xfId="87" xr:uid="{00000000-0005-0000-0000-0000874F0000}"/>
    <cellStyle name="40% - Accent4 2 10" xfId="11639" xr:uid="{00000000-0005-0000-0000-0000884F0000}"/>
    <cellStyle name="40% - Accent4 2 10 2" xfId="18915" xr:uid="{00000000-0005-0000-0000-0000894F0000}"/>
    <cellStyle name="40% - Accent4 2 10 3" xfId="37428" xr:uid="{00000000-0005-0000-0000-00008A4F0000}"/>
    <cellStyle name="40% - Accent4 2 11" xfId="11637" xr:uid="{00000000-0005-0000-0000-00008B4F0000}"/>
    <cellStyle name="40% - Accent4 2 12" xfId="34444" xr:uid="{00000000-0005-0000-0000-00008C4F0000}"/>
    <cellStyle name="40% - Accent4 2 13" xfId="11641" xr:uid="{00000000-0005-0000-0000-00008D4F0000}"/>
    <cellStyle name="40% - Accent4 2 2" xfId="148" xr:uid="{00000000-0005-0000-0000-00008E4F0000}"/>
    <cellStyle name="40% - Accent4 2 2 10" xfId="19696" xr:uid="{00000000-0005-0000-0000-00008F4F0000}"/>
    <cellStyle name="40% - Accent4 2 2 11" xfId="34499" xr:uid="{00000000-0005-0000-0000-0000904F0000}"/>
    <cellStyle name="40% - Accent4 2 2 12" xfId="24240" xr:uid="{00000000-0005-0000-0000-0000914F0000}"/>
    <cellStyle name="40% - Accent4 2 2 2" xfId="18174" xr:uid="{00000000-0005-0000-0000-0000924F0000}"/>
    <cellStyle name="40% - Accent4 2 2 2 2" xfId="11636" xr:uid="{00000000-0005-0000-0000-0000934F0000}"/>
    <cellStyle name="40% - Accent4 2 2 2 2 2" xfId="13589" xr:uid="{00000000-0005-0000-0000-0000944F0000}"/>
    <cellStyle name="40% - Accent4 2 2 2 2 2 2" xfId="11632" xr:uid="{00000000-0005-0000-0000-0000954F0000}"/>
    <cellStyle name="40% - Accent4 2 2 2 2 2 2 2" xfId="26308" xr:uid="{00000000-0005-0000-0000-0000964F0000}"/>
    <cellStyle name="40% - Accent4 2 2 2 2 2 2 2 2" xfId="29723" xr:uid="{00000000-0005-0000-0000-0000974F0000}"/>
    <cellStyle name="40% - Accent4 2 2 2 2 2 2 2 2 2" xfId="11653" xr:uid="{00000000-0005-0000-0000-0000984F0000}"/>
    <cellStyle name="40% - Accent4 2 2 2 2 2 2 2 2 2 2" xfId="11630" xr:uid="{00000000-0005-0000-0000-0000994F0000}"/>
    <cellStyle name="40% - Accent4 2 2 2 2 2 2 2 2 2 2 2" xfId="15604" xr:uid="{00000000-0005-0000-0000-00009A4F0000}"/>
    <cellStyle name="40% - Accent4 2 2 2 2 2 2 2 2 2 3" xfId="6257" xr:uid="{00000000-0005-0000-0000-00009B4F0000}"/>
    <cellStyle name="40% - Accent4 2 2 2 2 2 2 2 2 3" xfId="34291" xr:uid="{00000000-0005-0000-0000-00009C4F0000}"/>
    <cellStyle name="40% - Accent4 2 2 2 2 2 2 2 2 3 2" xfId="11627" xr:uid="{00000000-0005-0000-0000-00009D4F0000}"/>
    <cellStyle name="40% - Accent4 2 2 2 2 2 2 2 2 4" xfId="25610" xr:uid="{00000000-0005-0000-0000-00009E4F0000}"/>
    <cellStyle name="40% - Accent4 2 2 2 2 2 2 2 3" xfId="11296" xr:uid="{00000000-0005-0000-0000-00009F4F0000}"/>
    <cellStyle name="40% - Accent4 2 2 2 2 2 2 2 3 2" xfId="11625" xr:uid="{00000000-0005-0000-0000-0000A04F0000}"/>
    <cellStyle name="40% - Accent4 2 2 2 2 2 2 2 3 2 2" xfId="11624" xr:uid="{00000000-0005-0000-0000-0000A14F0000}"/>
    <cellStyle name="40% - Accent4 2 2 2 2 2 2 2 3 3" xfId="25598" xr:uid="{00000000-0005-0000-0000-0000A24F0000}"/>
    <cellStyle name="40% - Accent4 2 2 2 2 2 2 2 4" xfId="5581" xr:uid="{00000000-0005-0000-0000-0000A34F0000}"/>
    <cellStyle name="40% - Accent4 2 2 2 2 2 2 2 4 2" xfId="11623" xr:uid="{00000000-0005-0000-0000-0000A44F0000}"/>
    <cellStyle name="40% - Accent4 2 2 2 2 2 2 2 5" xfId="21815" xr:uid="{00000000-0005-0000-0000-0000A54F0000}"/>
    <cellStyle name="40% - Accent4 2 2 2 2 2 2 3" xfId="25156" xr:uid="{00000000-0005-0000-0000-0000A64F0000}"/>
    <cellStyle name="40% - Accent4 2 2 2 2 2 2 3 2" xfId="11291" xr:uid="{00000000-0005-0000-0000-0000A74F0000}"/>
    <cellStyle name="40% - Accent4 2 2 2 2 2 2 3 2 2" xfId="11622" xr:uid="{00000000-0005-0000-0000-0000A84F0000}"/>
    <cellStyle name="40% - Accent4 2 2 2 2 2 2 3 2 2 2" xfId="12153" xr:uid="{00000000-0005-0000-0000-0000A94F0000}"/>
    <cellStyle name="40% - Accent4 2 2 2 2 2 2 3 2 3" xfId="18699" xr:uid="{00000000-0005-0000-0000-0000AA4F0000}"/>
    <cellStyle name="40% - Accent4 2 2 2 2 2 2 3 3" xfId="20336" xr:uid="{00000000-0005-0000-0000-0000AB4F0000}"/>
    <cellStyle name="40% - Accent4 2 2 2 2 2 2 3 3 2" xfId="11621" xr:uid="{00000000-0005-0000-0000-0000AC4F0000}"/>
    <cellStyle name="40% - Accent4 2 2 2 2 2 2 3 4" xfId="5571" xr:uid="{00000000-0005-0000-0000-0000AD4F0000}"/>
    <cellStyle name="40% - Accent4 2 2 2 2 2 2 4" xfId="11620" xr:uid="{00000000-0005-0000-0000-0000AE4F0000}"/>
    <cellStyle name="40% - Accent4 2 2 2 2 2 2 4 2" xfId="20326" xr:uid="{00000000-0005-0000-0000-0000AF4F0000}"/>
    <cellStyle name="40% - Accent4 2 2 2 2 2 2 4 2 2" xfId="9160" xr:uid="{00000000-0005-0000-0000-0000B04F0000}"/>
    <cellStyle name="40% - Accent4 2 2 2 2 2 2 4 3" xfId="16422" xr:uid="{00000000-0005-0000-0000-0000B14F0000}"/>
    <cellStyle name="40% - Accent4 2 2 2 2 2 2 5" xfId="11616" xr:uid="{00000000-0005-0000-0000-0000B24F0000}"/>
    <cellStyle name="40% - Accent4 2 2 2 2 2 2 5 2" xfId="16418" xr:uid="{00000000-0005-0000-0000-0000B34F0000}"/>
    <cellStyle name="40% - Accent4 2 2 2 2 2 2 6" xfId="11613" xr:uid="{00000000-0005-0000-0000-0000B44F0000}"/>
    <cellStyle name="40% - Accent4 2 2 2 2 2 3" xfId="11612" xr:uid="{00000000-0005-0000-0000-0000B54F0000}"/>
    <cellStyle name="40% - Accent4 2 2 2 2 2 3 2" xfId="11610" xr:uid="{00000000-0005-0000-0000-0000B64F0000}"/>
    <cellStyle name="40% - Accent4 2 2 2 2 2 3 2 2" xfId="11277" xr:uid="{00000000-0005-0000-0000-0000B74F0000}"/>
    <cellStyle name="40% - Accent4 2 2 2 2 2 3 2 2 2" xfId="11609" xr:uid="{00000000-0005-0000-0000-0000B84F0000}"/>
    <cellStyle name="40% - Accent4 2 2 2 2 2 3 2 2 2 2" xfId="11607" xr:uid="{00000000-0005-0000-0000-0000B94F0000}"/>
    <cellStyle name="40% - Accent4 2 2 2 2 2 3 2 2 3" xfId="28620" xr:uid="{00000000-0005-0000-0000-0000BA4F0000}"/>
    <cellStyle name="40% - Accent4 2 2 2 2 2 3 2 3" xfId="29672" xr:uid="{00000000-0005-0000-0000-0000BB4F0000}"/>
    <cellStyle name="40% - Accent4 2 2 2 2 2 3 2 3 2" xfId="11606" xr:uid="{00000000-0005-0000-0000-0000BC4F0000}"/>
    <cellStyle name="40% - Accent4 2 2 2 2 2 3 2 4" xfId="5566" xr:uid="{00000000-0005-0000-0000-0000BD4F0000}"/>
    <cellStyle name="40% - Accent4 2 2 2 2 2 3 3" xfId="11605" xr:uid="{00000000-0005-0000-0000-0000BE4F0000}"/>
    <cellStyle name="40% - Accent4 2 2 2 2 2 3 3 2" xfId="28804" xr:uid="{00000000-0005-0000-0000-0000BF4F0000}"/>
    <cellStyle name="40% - Accent4 2 2 2 2 2 3 3 2 2" xfId="11603" xr:uid="{00000000-0005-0000-0000-0000C04F0000}"/>
    <cellStyle name="40% - Accent4 2 2 2 2 2 3 3 3" xfId="28613" xr:uid="{00000000-0005-0000-0000-0000C14F0000}"/>
    <cellStyle name="40% - Accent4 2 2 2 2 2 3 4" xfId="11601" xr:uid="{00000000-0005-0000-0000-0000C24F0000}"/>
    <cellStyle name="40% - Accent4 2 2 2 2 2 3 4 2" xfId="28774" xr:uid="{00000000-0005-0000-0000-0000C34F0000}"/>
    <cellStyle name="40% - Accent4 2 2 2 2 2 3 5" xfId="11599" xr:uid="{00000000-0005-0000-0000-0000C44F0000}"/>
    <cellStyle name="40% - Accent4 2 2 2 2 2 4" xfId="11598" xr:uid="{00000000-0005-0000-0000-0000C54F0000}"/>
    <cellStyle name="40% - Accent4 2 2 2 2 2 4 2" xfId="11596" xr:uid="{00000000-0005-0000-0000-0000C64F0000}"/>
    <cellStyle name="40% - Accent4 2 2 2 2 2 4 2 2" xfId="29655" xr:uid="{00000000-0005-0000-0000-0000C74F0000}"/>
    <cellStyle name="40% - Accent4 2 2 2 2 2 4 2 2 2" xfId="11595" xr:uid="{00000000-0005-0000-0000-0000C84F0000}"/>
    <cellStyle name="40% - Accent4 2 2 2 2 2 4 2 3" xfId="11592" xr:uid="{00000000-0005-0000-0000-0000C94F0000}"/>
    <cellStyle name="40% - Accent4 2 2 2 2 2 4 3" xfId="11591" xr:uid="{00000000-0005-0000-0000-0000CA4F0000}"/>
    <cellStyle name="40% - Accent4 2 2 2 2 2 4 3 2" xfId="26835" xr:uid="{00000000-0005-0000-0000-0000CB4F0000}"/>
    <cellStyle name="40% - Accent4 2 2 2 2 2 4 4" xfId="11590" xr:uid="{00000000-0005-0000-0000-0000CC4F0000}"/>
    <cellStyle name="40% - Accent4 2 2 2 2 2 5" xfId="11587" xr:uid="{00000000-0005-0000-0000-0000CD4F0000}"/>
    <cellStyle name="40% - Accent4 2 2 2 2 2 5 2" xfId="11586" xr:uid="{00000000-0005-0000-0000-0000CE4F0000}"/>
    <cellStyle name="40% - Accent4 2 2 2 2 2 5 2 2" xfId="11584" xr:uid="{00000000-0005-0000-0000-0000CF4F0000}"/>
    <cellStyle name="40% - Accent4 2 2 2 2 2 5 3" xfId="11583" xr:uid="{00000000-0005-0000-0000-0000D04F0000}"/>
    <cellStyle name="40% - Accent4 2 2 2 2 2 6" xfId="11581" xr:uid="{00000000-0005-0000-0000-0000D14F0000}"/>
    <cellStyle name="40% - Accent4 2 2 2 2 2 6 2" xfId="18772" xr:uid="{00000000-0005-0000-0000-0000D24F0000}"/>
    <cellStyle name="40% - Accent4 2 2 2 2 2 7" xfId="11580" xr:uid="{00000000-0005-0000-0000-0000D34F0000}"/>
    <cellStyle name="40% - Accent4 2 2 2 2 3" xfId="11128" xr:uid="{00000000-0005-0000-0000-0000D44F0000}"/>
    <cellStyle name="40% - Accent4 2 2 2 2 3 2" xfId="11578" xr:uid="{00000000-0005-0000-0000-0000D54F0000}"/>
    <cellStyle name="40% - Accent4 2 2 2 2 3 2 2" xfId="28017" xr:uid="{00000000-0005-0000-0000-0000D64F0000}"/>
    <cellStyle name="40% - Accent4 2 2 2 2 3 2 2 2" xfId="11230" xr:uid="{00000000-0005-0000-0000-0000D74F0000}"/>
    <cellStyle name="40% - Accent4 2 2 2 2 3 2 2 2 2" xfId="14295" xr:uid="{00000000-0005-0000-0000-0000D84F0000}"/>
    <cellStyle name="40% - Accent4 2 2 2 2 3 2 2 2 2 2" xfId="12894" xr:uid="{00000000-0005-0000-0000-0000D94F0000}"/>
    <cellStyle name="40% - Accent4 2 2 2 2 3 2 2 2 3" xfId="14287" xr:uid="{00000000-0005-0000-0000-0000DA4F0000}"/>
    <cellStyle name="40% - Accent4 2 2 2 2 3 2 2 3" xfId="29638" xr:uid="{00000000-0005-0000-0000-0000DB4F0000}"/>
    <cellStyle name="40% - Accent4 2 2 2 2 3 2 2 3 2" xfId="11576" xr:uid="{00000000-0005-0000-0000-0000DC4F0000}"/>
    <cellStyle name="40% - Accent4 2 2 2 2 3 2 2 4" xfId="11574" xr:uid="{00000000-0005-0000-0000-0000DD4F0000}"/>
    <cellStyle name="40% - Accent4 2 2 2 2 3 2 3" xfId="32328" xr:uid="{00000000-0005-0000-0000-0000DE4F0000}"/>
    <cellStyle name="40% - Accent4 2 2 2 2 3 2 3 2" xfId="29629" xr:uid="{00000000-0005-0000-0000-0000DF4F0000}"/>
    <cellStyle name="40% - Accent4 2 2 2 2 3 2 3 2 2" xfId="11572" xr:uid="{00000000-0005-0000-0000-0000E04F0000}"/>
    <cellStyle name="40% - Accent4 2 2 2 2 3 2 3 3" xfId="15445" xr:uid="{00000000-0005-0000-0000-0000E14F0000}"/>
    <cellStyle name="40% - Accent4 2 2 2 2 3 2 4" xfId="28041" xr:uid="{00000000-0005-0000-0000-0000E24F0000}"/>
    <cellStyle name="40% - Accent4 2 2 2 2 3 2 4 2" xfId="16394" xr:uid="{00000000-0005-0000-0000-0000E34F0000}"/>
    <cellStyle name="40% - Accent4 2 2 2 2 3 2 5" xfId="11570" xr:uid="{00000000-0005-0000-0000-0000E44F0000}"/>
    <cellStyle name="40% - Accent4 2 2 2 2 3 3" xfId="11567" xr:uid="{00000000-0005-0000-0000-0000E54F0000}"/>
    <cellStyle name="40% - Accent4 2 2 2 2 3 3 2" xfId="28016" xr:uid="{00000000-0005-0000-0000-0000E64F0000}"/>
    <cellStyle name="40% - Accent4 2 2 2 2 3 3 2 2" xfId="24890" xr:uid="{00000000-0005-0000-0000-0000E74F0000}"/>
    <cellStyle name="40% - Accent4 2 2 2 2 3 3 2 2 2" xfId="11566" xr:uid="{00000000-0005-0000-0000-0000E84F0000}"/>
    <cellStyle name="40% - Accent4 2 2 2 2 3 3 2 3" xfId="11563" xr:uid="{00000000-0005-0000-0000-0000E94F0000}"/>
    <cellStyle name="40% - Accent4 2 2 2 2 3 3 3" xfId="11562" xr:uid="{00000000-0005-0000-0000-0000EA4F0000}"/>
    <cellStyle name="40% - Accent4 2 2 2 2 3 3 3 2" xfId="28617" xr:uid="{00000000-0005-0000-0000-0000EB4F0000}"/>
    <cellStyle name="40% - Accent4 2 2 2 2 3 3 4" xfId="11559" xr:uid="{00000000-0005-0000-0000-0000EC4F0000}"/>
    <cellStyle name="40% - Accent4 2 2 2 2 3 4" xfId="11556" xr:uid="{00000000-0005-0000-0000-0000ED4F0000}"/>
    <cellStyle name="40% - Accent4 2 2 2 2 3 4 2" xfId="11555" xr:uid="{00000000-0005-0000-0000-0000EE4F0000}"/>
    <cellStyle name="40% - Accent4 2 2 2 2 3 4 2 2" xfId="11553" xr:uid="{00000000-0005-0000-0000-0000EF4F0000}"/>
    <cellStyle name="40% - Accent4 2 2 2 2 3 4 3" xfId="11552" xr:uid="{00000000-0005-0000-0000-0000F04F0000}"/>
    <cellStyle name="40% - Accent4 2 2 2 2 3 5" xfId="11548" xr:uid="{00000000-0005-0000-0000-0000F14F0000}"/>
    <cellStyle name="40% - Accent4 2 2 2 2 3 5 2" xfId="11547" xr:uid="{00000000-0005-0000-0000-0000F24F0000}"/>
    <cellStyle name="40% - Accent4 2 2 2 2 3 6" xfId="11544" xr:uid="{00000000-0005-0000-0000-0000F34F0000}"/>
    <cellStyle name="40% - Accent4 2 2 2 2 4" xfId="11541" xr:uid="{00000000-0005-0000-0000-0000F44F0000}"/>
    <cellStyle name="40% - Accent4 2 2 2 2 4 2" xfId="33068" xr:uid="{00000000-0005-0000-0000-0000F54F0000}"/>
    <cellStyle name="40% - Accent4 2 2 2 2 4 2 2" xfId="28010" xr:uid="{00000000-0005-0000-0000-0000F64F0000}"/>
    <cellStyle name="40% - Accent4 2 2 2 2 4 2 2 2" xfId="24354" xr:uid="{00000000-0005-0000-0000-0000F74F0000}"/>
    <cellStyle name="40% - Accent4 2 2 2 2 4 2 2 2 2" xfId="7132" xr:uid="{00000000-0005-0000-0000-0000F84F0000}"/>
    <cellStyle name="40% - Accent4 2 2 2 2 4 2 2 3" xfId="11539" xr:uid="{00000000-0005-0000-0000-0000F94F0000}"/>
    <cellStyle name="40% - Accent4 2 2 2 2 4 2 3" xfId="11538" xr:uid="{00000000-0005-0000-0000-0000FA4F0000}"/>
    <cellStyle name="40% - Accent4 2 2 2 2 4 2 3 2" xfId="18940" xr:uid="{00000000-0005-0000-0000-0000FB4F0000}"/>
    <cellStyle name="40% - Accent4 2 2 2 2 4 2 4" xfId="11535" xr:uid="{00000000-0005-0000-0000-0000FC4F0000}"/>
    <cellStyle name="40% - Accent4 2 2 2 2 4 3" xfId="28437" xr:uid="{00000000-0005-0000-0000-0000FD4F0000}"/>
    <cellStyle name="40% - Accent4 2 2 2 2 4 3 2" xfId="11532" xr:uid="{00000000-0005-0000-0000-0000FE4F0000}"/>
    <cellStyle name="40% - Accent4 2 2 2 2 4 3 2 2" xfId="11531" xr:uid="{00000000-0005-0000-0000-0000FF4F0000}"/>
    <cellStyle name="40% - Accent4 2 2 2 2 4 3 3" xfId="11530" xr:uid="{00000000-0005-0000-0000-000000500000}"/>
    <cellStyle name="40% - Accent4 2 2 2 2 4 4" xfId="28436" xr:uid="{00000000-0005-0000-0000-000001500000}"/>
    <cellStyle name="40% - Accent4 2 2 2 2 4 4 2" xfId="11527" xr:uid="{00000000-0005-0000-0000-000002500000}"/>
    <cellStyle name="40% - Accent4 2 2 2 2 4 5" xfId="11525" xr:uid="{00000000-0005-0000-0000-000003500000}"/>
    <cellStyle name="40% - Accent4 2 2 2 2 5" xfId="11524" xr:uid="{00000000-0005-0000-0000-000004500000}"/>
    <cellStyle name="40% - Accent4 2 2 2 2 5 2" xfId="32947" xr:uid="{00000000-0005-0000-0000-000005500000}"/>
    <cellStyle name="40% - Accent4 2 2 2 2 5 2 2" xfId="11520" xr:uid="{00000000-0005-0000-0000-000006500000}"/>
    <cellStyle name="40% - Accent4 2 2 2 2 5 2 2 2" xfId="31387" xr:uid="{00000000-0005-0000-0000-000007500000}"/>
    <cellStyle name="40% - Accent4 2 2 2 2 5 2 3" xfId="11519" xr:uid="{00000000-0005-0000-0000-000008500000}"/>
    <cellStyle name="40% - Accent4 2 2 2 2 5 3" xfId="28431" xr:uid="{00000000-0005-0000-0000-000009500000}"/>
    <cellStyle name="40% - Accent4 2 2 2 2 5 3 2" xfId="11516" xr:uid="{00000000-0005-0000-0000-00000A500000}"/>
    <cellStyle name="40% - Accent4 2 2 2 2 5 4" xfId="11514" xr:uid="{00000000-0005-0000-0000-00000B500000}"/>
    <cellStyle name="40% - Accent4 2 2 2 2 6" xfId="11513" xr:uid="{00000000-0005-0000-0000-00000C500000}"/>
    <cellStyle name="40% - Accent4 2 2 2 2 6 2" xfId="11512" xr:uid="{00000000-0005-0000-0000-00000D500000}"/>
    <cellStyle name="40% - Accent4 2 2 2 2 6 2 2" xfId="8686" xr:uid="{00000000-0005-0000-0000-00000E500000}"/>
    <cellStyle name="40% - Accent4 2 2 2 2 6 3" xfId="11510" xr:uid="{00000000-0005-0000-0000-00000F500000}"/>
    <cellStyle name="40% - Accent4 2 2 2 2 7" xfId="11509" xr:uid="{00000000-0005-0000-0000-000010500000}"/>
    <cellStyle name="40% - Accent4 2 2 2 2 7 2" xfId="23132" xr:uid="{00000000-0005-0000-0000-000011500000}"/>
    <cellStyle name="40% - Accent4 2 2 2 2 8" xfId="11508" xr:uid="{00000000-0005-0000-0000-000012500000}"/>
    <cellStyle name="40% - Accent4 2 2 2 3" xfId="11507" xr:uid="{00000000-0005-0000-0000-000013500000}"/>
    <cellStyle name="40% - Accent4 2 2 2 3 2" xfId="13550" xr:uid="{00000000-0005-0000-0000-000014500000}"/>
    <cellStyle name="40% - Accent4 2 2 2 3 2 2" xfId="11503" xr:uid="{00000000-0005-0000-0000-000015500000}"/>
    <cellStyle name="40% - Accent4 2 2 2 3 2 2 2" xfId="11499" xr:uid="{00000000-0005-0000-0000-000016500000}"/>
    <cellStyle name="40% - Accent4 2 2 2 3 2 2 2 2" xfId="11283" xr:uid="{00000000-0005-0000-0000-000017500000}"/>
    <cellStyle name="40% - Accent4 2 2 2 3 2 2 2 2 2" xfId="26159" xr:uid="{00000000-0005-0000-0000-000018500000}"/>
    <cellStyle name="40% - Accent4 2 2 2 3 2 2 2 2 2 2" xfId="8245" xr:uid="{00000000-0005-0000-0000-000019500000}"/>
    <cellStyle name="40% - Accent4 2 2 2 3 2 2 2 2 3" xfId="11158" xr:uid="{00000000-0005-0000-0000-00001A500000}"/>
    <cellStyle name="40% - Accent4 2 2 2 3 2 2 2 3" xfId="11272" xr:uid="{00000000-0005-0000-0000-00001B500000}"/>
    <cellStyle name="40% - Accent4 2 2 2 3 2 2 2 3 2" xfId="11496" xr:uid="{00000000-0005-0000-0000-00001C500000}"/>
    <cellStyle name="40% - Accent4 2 2 2 3 2 2 2 4" xfId="11267" xr:uid="{00000000-0005-0000-0000-00001D500000}"/>
    <cellStyle name="40% - Accent4 2 2 2 3 2 2 3" xfId="11495" xr:uid="{00000000-0005-0000-0000-00001E500000}"/>
    <cellStyle name="40% - Accent4 2 2 2 3 2 2 3 2" xfId="13235" xr:uid="{00000000-0005-0000-0000-00001F500000}"/>
    <cellStyle name="40% - Accent4 2 2 2 3 2 2 3 2 2" xfId="11494" xr:uid="{00000000-0005-0000-0000-000020500000}"/>
    <cellStyle name="40% - Accent4 2 2 2 3 2 2 3 3" xfId="11205" xr:uid="{00000000-0005-0000-0000-000021500000}"/>
    <cellStyle name="40% - Accent4 2 2 2 3 2 2 4" xfId="11493" xr:uid="{00000000-0005-0000-0000-000022500000}"/>
    <cellStyle name="40% - Accent4 2 2 2 3 2 2 4 2" xfId="11172" xr:uid="{00000000-0005-0000-0000-000023500000}"/>
    <cellStyle name="40% - Accent4 2 2 2 3 2 2 5" xfId="6199" xr:uid="{00000000-0005-0000-0000-000024500000}"/>
    <cellStyle name="40% - Accent4 2 2 2 3 2 3" xfId="11491" xr:uid="{00000000-0005-0000-0000-000025500000}"/>
    <cellStyle name="40% - Accent4 2 2 2 3 2 3 2" xfId="11487" xr:uid="{00000000-0005-0000-0000-000026500000}"/>
    <cellStyle name="40% - Accent4 2 2 2 3 2 3 2 2" xfId="27876" xr:uid="{00000000-0005-0000-0000-000027500000}"/>
    <cellStyle name="40% - Accent4 2 2 2 3 2 3 2 2 2" xfId="11486" xr:uid="{00000000-0005-0000-0000-000028500000}"/>
    <cellStyle name="40% - Accent4 2 2 2 3 2 3 2 3" xfId="11113" xr:uid="{00000000-0005-0000-0000-000029500000}"/>
    <cellStyle name="40% - Accent4 2 2 2 3 2 3 3" xfId="11485" xr:uid="{00000000-0005-0000-0000-00002A500000}"/>
    <cellStyle name="40% - Accent4 2 2 2 3 2 3 3 2" xfId="11069" xr:uid="{00000000-0005-0000-0000-00002B500000}"/>
    <cellStyle name="40% - Accent4 2 2 2 3 2 3 4" xfId="11484" xr:uid="{00000000-0005-0000-0000-00002C500000}"/>
    <cellStyle name="40% - Accent4 2 2 2 3 2 4" xfId="11483" xr:uid="{00000000-0005-0000-0000-00002D500000}"/>
    <cellStyle name="40% - Accent4 2 2 2 3 2 4 2" xfId="11479" xr:uid="{00000000-0005-0000-0000-00002E500000}"/>
    <cellStyle name="40% - Accent4 2 2 2 3 2 4 2 2" xfId="11015" xr:uid="{00000000-0005-0000-0000-00002F500000}"/>
    <cellStyle name="40% - Accent4 2 2 2 3 2 4 3" xfId="11478" xr:uid="{00000000-0005-0000-0000-000030500000}"/>
    <cellStyle name="40% - Accent4 2 2 2 3 2 5" xfId="11477" xr:uid="{00000000-0005-0000-0000-000031500000}"/>
    <cellStyle name="40% - Accent4 2 2 2 3 2 5 2" xfId="11472" xr:uid="{00000000-0005-0000-0000-000032500000}"/>
    <cellStyle name="40% - Accent4 2 2 2 3 2 6" xfId="11470" xr:uid="{00000000-0005-0000-0000-000033500000}"/>
    <cellStyle name="40% - Accent4 2 2 2 3 3" xfId="11466" xr:uid="{00000000-0005-0000-0000-000034500000}"/>
    <cellStyle name="40% - Accent4 2 2 2 3 3 2" xfId="11462" xr:uid="{00000000-0005-0000-0000-000035500000}"/>
    <cellStyle name="40% - Accent4 2 2 2 3 3 2 2" xfId="27993" xr:uid="{00000000-0005-0000-0000-000036500000}"/>
    <cellStyle name="40% - Accent4 2 2 2 3 3 2 2 2" xfId="10754" xr:uid="{00000000-0005-0000-0000-000037500000}"/>
    <cellStyle name="40% - Accent4 2 2 2 3 3 2 2 2 2" xfId="11458" xr:uid="{00000000-0005-0000-0000-000038500000}"/>
    <cellStyle name="40% - Accent4 2 2 2 3 3 2 2 3" xfId="10748" xr:uid="{00000000-0005-0000-0000-000039500000}"/>
    <cellStyle name="40% - Accent4 2 2 2 3 3 2 3" xfId="11456" xr:uid="{00000000-0005-0000-0000-00003A500000}"/>
    <cellStyle name="40% - Accent4 2 2 2 3 3 2 3 2" xfId="10713" xr:uid="{00000000-0005-0000-0000-00003B500000}"/>
    <cellStyle name="40% - Accent4 2 2 2 3 3 2 4" xfId="11453" xr:uid="{00000000-0005-0000-0000-00003C500000}"/>
    <cellStyle name="40% - Accent4 2 2 2 3 3 3" xfId="11450" xr:uid="{00000000-0005-0000-0000-00003D500000}"/>
    <cellStyle name="40% - Accent4 2 2 2 3 3 3 2" xfId="11445" xr:uid="{00000000-0005-0000-0000-00003E500000}"/>
    <cellStyle name="40% - Accent4 2 2 2 3 3 3 2 2" xfId="10665" xr:uid="{00000000-0005-0000-0000-00003F500000}"/>
    <cellStyle name="40% - Accent4 2 2 2 3 3 3 3" xfId="11444" xr:uid="{00000000-0005-0000-0000-000040500000}"/>
    <cellStyle name="40% - Accent4 2 2 2 3 3 4" xfId="11441" xr:uid="{00000000-0005-0000-0000-000041500000}"/>
    <cellStyle name="40% - Accent4 2 2 2 3 3 4 2" xfId="11437" xr:uid="{00000000-0005-0000-0000-000042500000}"/>
    <cellStyle name="40% - Accent4 2 2 2 3 3 5" xfId="11435" xr:uid="{00000000-0005-0000-0000-000043500000}"/>
    <cellStyle name="40% - Accent4 2 2 2 3 4" xfId="13251" xr:uid="{00000000-0005-0000-0000-000044500000}"/>
    <cellStyle name="40% - Accent4 2 2 2 3 4 2" xfId="7124" xr:uid="{00000000-0005-0000-0000-000045500000}"/>
    <cellStyle name="40% - Accent4 2 2 2 3 4 2 2" xfId="11430" xr:uid="{00000000-0005-0000-0000-000046500000}"/>
    <cellStyle name="40% - Accent4 2 2 2 3 4 2 2 2" xfId="10472" xr:uid="{00000000-0005-0000-0000-000047500000}"/>
    <cellStyle name="40% - Accent4 2 2 2 3 4 2 3" xfId="11429" xr:uid="{00000000-0005-0000-0000-000048500000}"/>
    <cellStyle name="40% - Accent4 2 2 2 3 4 3" xfId="22564" xr:uid="{00000000-0005-0000-0000-000049500000}"/>
    <cellStyle name="40% - Accent4 2 2 2 3 4 3 2" xfId="11426" xr:uid="{00000000-0005-0000-0000-00004A500000}"/>
    <cellStyle name="40% - Accent4 2 2 2 3 4 4" xfId="6971" xr:uid="{00000000-0005-0000-0000-00004B500000}"/>
    <cellStyle name="40% - Accent4 2 2 2 3 5" xfId="13246" xr:uid="{00000000-0005-0000-0000-00004C500000}"/>
    <cellStyle name="40% - Accent4 2 2 2 3 5 2" xfId="11425" xr:uid="{00000000-0005-0000-0000-00004D500000}"/>
    <cellStyle name="40% - Accent4 2 2 2 3 5 2 2" xfId="11422" xr:uid="{00000000-0005-0000-0000-00004E500000}"/>
    <cellStyle name="40% - Accent4 2 2 2 3 5 3" xfId="11421" xr:uid="{00000000-0005-0000-0000-00004F500000}"/>
    <cellStyle name="40% - Accent4 2 2 2 3 6" xfId="11418" xr:uid="{00000000-0005-0000-0000-000050500000}"/>
    <cellStyle name="40% - Accent4 2 2 2 3 6 2" xfId="11416" xr:uid="{00000000-0005-0000-0000-000051500000}"/>
    <cellStyle name="40% - Accent4 2 2 2 3 7" xfId="11414" xr:uid="{00000000-0005-0000-0000-000052500000}"/>
    <cellStyle name="40% - Accent4 2 2 2 4" xfId="29299" xr:uid="{00000000-0005-0000-0000-000053500000}"/>
    <cellStyle name="40% - Accent4 2 2 2 4 2" xfId="11413" xr:uid="{00000000-0005-0000-0000-000054500000}"/>
    <cellStyle name="40% - Accent4 2 2 2 4 2 2" xfId="11409" xr:uid="{00000000-0005-0000-0000-000055500000}"/>
    <cellStyle name="40% - Accent4 2 2 2 4 2 2 2" xfId="11406" xr:uid="{00000000-0005-0000-0000-000056500000}"/>
    <cellStyle name="40% - Accent4 2 2 2 4 2 2 2 2" xfId="10049" xr:uid="{00000000-0005-0000-0000-000057500000}"/>
    <cellStyle name="40% - Accent4 2 2 2 4 2 2 2 2 2" xfId="30335" xr:uid="{00000000-0005-0000-0000-000058500000}"/>
    <cellStyle name="40% - Accent4 2 2 2 4 2 2 2 3" xfId="10043" xr:uid="{00000000-0005-0000-0000-000059500000}"/>
    <cellStyle name="40% - Accent4 2 2 2 4 2 2 3" xfId="11405" xr:uid="{00000000-0005-0000-0000-00005A500000}"/>
    <cellStyle name="40% - Accent4 2 2 2 4 2 2 3 2" xfId="10014" xr:uid="{00000000-0005-0000-0000-00005B500000}"/>
    <cellStyle name="40% - Accent4 2 2 2 4 2 2 4" xfId="11404" xr:uid="{00000000-0005-0000-0000-00005C500000}"/>
    <cellStyle name="40% - Accent4 2 2 2 4 2 3" xfId="7508" xr:uid="{00000000-0005-0000-0000-00005D500000}"/>
    <cellStyle name="40% - Accent4 2 2 2 4 2 3 2" xfId="11401" xr:uid="{00000000-0005-0000-0000-00005E500000}"/>
    <cellStyle name="40% - Accent4 2 2 2 4 2 3 2 2" xfId="9965" xr:uid="{00000000-0005-0000-0000-00005F500000}"/>
    <cellStyle name="40% - Accent4 2 2 2 4 2 3 3" xfId="11400" xr:uid="{00000000-0005-0000-0000-000060500000}"/>
    <cellStyle name="40% - Accent4 2 2 2 4 2 4" xfId="11399" xr:uid="{00000000-0005-0000-0000-000061500000}"/>
    <cellStyle name="40% - Accent4 2 2 2 4 2 4 2" xfId="11394" xr:uid="{00000000-0005-0000-0000-000062500000}"/>
    <cellStyle name="40% - Accent4 2 2 2 4 2 5" xfId="11393" xr:uid="{00000000-0005-0000-0000-000063500000}"/>
    <cellStyle name="40% - Accent4 2 2 2 4 3" xfId="11387" xr:uid="{00000000-0005-0000-0000-000064500000}"/>
    <cellStyle name="40% - Accent4 2 2 2 4 3 2" xfId="17384" xr:uid="{00000000-0005-0000-0000-000065500000}"/>
    <cellStyle name="40% - Accent4 2 2 2 4 3 2 2" xfId="11383" xr:uid="{00000000-0005-0000-0000-000066500000}"/>
    <cellStyle name="40% - Accent4 2 2 2 4 3 2 2 2" xfId="11382" xr:uid="{00000000-0005-0000-0000-000067500000}"/>
    <cellStyle name="40% - Accent4 2 2 2 4 3 2 3" xfId="11379" xr:uid="{00000000-0005-0000-0000-000068500000}"/>
    <cellStyle name="40% - Accent4 2 2 2 4 3 3" xfId="17363" xr:uid="{00000000-0005-0000-0000-000069500000}"/>
    <cellStyle name="40% - Accent4 2 2 2 4 3 3 2" xfId="11376" xr:uid="{00000000-0005-0000-0000-00006A500000}"/>
    <cellStyle name="40% - Accent4 2 2 2 4 3 4" xfId="17350" xr:uid="{00000000-0005-0000-0000-00006B500000}"/>
    <cellStyle name="40% - Accent4 2 2 2 4 4" xfId="13242" xr:uid="{00000000-0005-0000-0000-00006C500000}"/>
    <cellStyle name="40% - Accent4 2 2 2 4 4 2" xfId="17329" xr:uid="{00000000-0005-0000-0000-00006D500000}"/>
    <cellStyle name="40% - Accent4 2 2 2 4 4 2 2" xfId="11375" xr:uid="{00000000-0005-0000-0000-00006E500000}"/>
    <cellStyle name="40% - Accent4 2 2 2 4 4 3" xfId="26864" xr:uid="{00000000-0005-0000-0000-00006F500000}"/>
    <cellStyle name="40% - Accent4 2 2 2 4 5" xfId="11374" xr:uid="{00000000-0005-0000-0000-000070500000}"/>
    <cellStyle name="40% - Accent4 2 2 2 4 5 2" xfId="11643" xr:uid="{00000000-0005-0000-0000-000071500000}"/>
    <cellStyle name="40% - Accent4 2 2 2 4 6" xfId="11370" xr:uid="{00000000-0005-0000-0000-000072500000}"/>
    <cellStyle name="40% - Accent4 2 2 2 5" xfId="8430" xr:uid="{00000000-0005-0000-0000-000073500000}"/>
    <cellStyle name="40% - Accent4 2 2 2 5 2" xfId="11369" xr:uid="{00000000-0005-0000-0000-000074500000}"/>
    <cellStyle name="40% - Accent4 2 2 2 5 2 2" xfId="11365" xr:uid="{00000000-0005-0000-0000-000075500000}"/>
    <cellStyle name="40% - Accent4 2 2 2 5 2 2 2" xfId="32574" xr:uid="{00000000-0005-0000-0000-000076500000}"/>
    <cellStyle name="40% - Accent4 2 2 2 5 2 2 2 2" xfId="9457" xr:uid="{00000000-0005-0000-0000-000077500000}"/>
    <cellStyle name="40% - Accent4 2 2 2 5 2 2 3" xfId="11361" xr:uid="{00000000-0005-0000-0000-000078500000}"/>
    <cellStyle name="40% - Accent4 2 2 2 5 2 3" xfId="12513" xr:uid="{00000000-0005-0000-0000-000079500000}"/>
    <cellStyle name="40% - Accent4 2 2 2 5 2 3 2" xfId="11360" xr:uid="{00000000-0005-0000-0000-00007A500000}"/>
    <cellStyle name="40% - Accent4 2 2 2 5 2 4" xfId="11359" xr:uid="{00000000-0005-0000-0000-00007B500000}"/>
    <cellStyle name="40% - Accent4 2 2 2 5 3" xfId="11354" xr:uid="{00000000-0005-0000-0000-00007C500000}"/>
    <cellStyle name="40% - Accent4 2 2 2 5 3 2" xfId="17265" xr:uid="{00000000-0005-0000-0000-00007D500000}"/>
    <cellStyle name="40% - Accent4 2 2 2 5 3 2 2" xfId="11351" xr:uid="{00000000-0005-0000-0000-00007E500000}"/>
    <cellStyle name="40% - Accent4 2 2 2 5 3 3" xfId="17254" xr:uid="{00000000-0005-0000-0000-00007F500000}"/>
    <cellStyle name="40% - Accent4 2 2 2 5 4" xfId="11348" xr:uid="{00000000-0005-0000-0000-000080500000}"/>
    <cellStyle name="40% - Accent4 2 2 2 5 4 2" xfId="17234" xr:uid="{00000000-0005-0000-0000-000081500000}"/>
    <cellStyle name="40% - Accent4 2 2 2 5 5" xfId="11345" xr:uid="{00000000-0005-0000-0000-000082500000}"/>
    <cellStyle name="40% - Accent4 2 2 2 6" xfId="16686" xr:uid="{00000000-0005-0000-0000-000083500000}"/>
    <cellStyle name="40% - Accent4 2 2 2 6 2" xfId="11340" xr:uid="{00000000-0005-0000-0000-000084500000}"/>
    <cellStyle name="40% - Accent4 2 2 2 6 2 2" xfId="11337" xr:uid="{00000000-0005-0000-0000-000085500000}"/>
    <cellStyle name="40% - Accent4 2 2 2 6 2 2 2" xfId="11333" xr:uid="{00000000-0005-0000-0000-000086500000}"/>
    <cellStyle name="40% - Accent4 2 2 2 6 2 3" xfId="11331" xr:uid="{00000000-0005-0000-0000-000087500000}"/>
    <cellStyle name="40% - Accent4 2 2 2 6 3" xfId="11327" xr:uid="{00000000-0005-0000-0000-000088500000}"/>
    <cellStyle name="40% - Accent4 2 2 2 6 3 2" xfId="7798" xr:uid="{00000000-0005-0000-0000-000089500000}"/>
    <cellStyle name="40% - Accent4 2 2 2 6 4" xfId="11323" xr:uid="{00000000-0005-0000-0000-00008A500000}"/>
    <cellStyle name="40% - Accent4 2 2 2 7" xfId="13349" xr:uid="{00000000-0005-0000-0000-00008B500000}"/>
    <cellStyle name="40% - Accent4 2 2 2 7 2" xfId="11321" xr:uid="{00000000-0005-0000-0000-00008C500000}"/>
    <cellStyle name="40% - Accent4 2 2 2 7 2 2" xfId="19749" xr:uid="{00000000-0005-0000-0000-00008D500000}"/>
    <cellStyle name="40% - Accent4 2 2 2 7 3" xfId="11318" xr:uid="{00000000-0005-0000-0000-00008E500000}"/>
    <cellStyle name="40% - Accent4 2 2 2 8" xfId="13345" xr:uid="{00000000-0005-0000-0000-00008F500000}"/>
    <cellStyle name="40% - Accent4 2 2 2 8 2" xfId="30174" xr:uid="{00000000-0005-0000-0000-000090500000}"/>
    <cellStyle name="40% - Accent4 2 2 2 9" xfId="11317" xr:uid="{00000000-0005-0000-0000-000091500000}"/>
    <cellStyle name="40% - Accent4 2 2 3" xfId="11316" xr:uid="{00000000-0005-0000-0000-000092500000}"/>
    <cellStyle name="40% - Accent4 2 2 3 2" xfId="20843" xr:uid="{00000000-0005-0000-0000-000093500000}"/>
    <cellStyle name="40% - Accent4 2 2 3 2 2" xfId="13475" xr:uid="{00000000-0005-0000-0000-000094500000}"/>
    <cellStyle name="40% - Accent4 2 2 3 2 2 2" xfId="11314" xr:uid="{00000000-0005-0000-0000-000095500000}"/>
    <cellStyle name="40% - Accent4 2 2 3 2 2 2 2" xfId="16111" xr:uid="{00000000-0005-0000-0000-000096500000}"/>
    <cellStyle name="40% - Accent4 2 2 3 2 2 2 2 2" xfId="18266" xr:uid="{00000000-0005-0000-0000-000097500000}"/>
    <cellStyle name="40% - Accent4 2 2 3 2 2 2 2 2 2" xfId="11313" xr:uid="{00000000-0005-0000-0000-000098500000}"/>
    <cellStyle name="40% - Accent4 2 2 3 2 2 2 2 2 2 2" xfId="11312" xr:uid="{00000000-0005-0000-0000-000099500000}"/>
    <cellStyle name="40% - Accent4 2 2 3 2 2 2 2 2 3" xfId="11310" xr:uid="{00000000-0005-0000-0000-00009A500000}"/>
    <cellStyle name="40% - Accent4 2 2 3 2 2 2 2 3" xfId="18252" xr:uid="{00000000-0005-0000-0000-00009B500000}"/>
    <cellStyle name="40% - Accent4 2 2 3 2 2 2 2 3 2" xfId="33876" xr:uid="{00000000-0005-0000-0000-00009C500000}"/>
    <cellStyle name="40% - Accent4 2 2 3 2 2 2 2 4" xfId="18249" xr:uid="{00000000-0005-0000-0000-00009D500000}"/>
    <cellStyle name="40% - Accent4 2 2 3 2 2 2 3" xfId="32273" xr:uid="{00000000-0005-0000-0000-00009E500000}"/>
    <cellStyle name="40% - Accent4 2 2 3 2 2 2 3 2" xfId="18241" xr:uid="{00000000-0005-0000-0000-00009F500000}"/>
    <cellStyle name="40% - Accent4 2 2 3 2 2 2 3 2 2" xfId="11309" xr:uid="{00000000-0005-0000-0000-0000A0500000}"/>
    <cellStyle name="40% - Accent4 2 2 3 2 2 2 3 3" xfId="18238" xr:uid="{00000000-0005-0000-0000-0000A1500000}"/>
    <cellStyle name="40% - Accent4 2 2 3 2 2 2 4" xfId="33668" xr:uid="{00000000-0005-0000-0000-0000A2500000}"/>
    <cellStyle name="40% - Accent4 2 2 3 2 2 2 4 2" xfId="18229" xr:uid="{00000000-0005-0000-0000-0000A3500000}"/>
    <cellStyle name="40% - Accent4 2 2 3 2 2 2 5" xfId="11308" xr:uid="{00000000-0005-0000-0000-0000A4500000}"/>
    <cellStyle name="40% - Accent4 2 2 3 2 2 3" xfId="11305" xr:uid="{00000000-0005-0000-0000-0000A5500000}"/>
    <cellStyle name="40% - Accent4 2 2 3 2 2 3 2" xfId="22230" xr:uid="{00000000-0005-0000-0000-0000A6500000}"/>
    <cellStyle name="40% - Accent4 2 2 3 2 2 3 2 2" xfId="28553" xr:uid="{00000000-0005-0000-0000-0000A7500000}"/>
    <cellStyle name="40% - Accent4 2 2 3 2 2 3 2 2 2" xfId="11304" xr:uid="{00000000-0005-0000-0000-0000A8500000}"/>
    <cellStyle name="40% - Accent4 2 2 3 2 2 3 2 3" xfId="18167" xr:uid="{00000000-0005-0000-0000-0000A9500000}"/>
    <cellStyle name="40% - Accent4 2 2 3 2 2 3 3" xfId="22225" xr:uid="{00000000-0005-0000-0000-0000AA500000}"/>
    <cellStyle name="40% - Accent4 2 2 3 2 2 3 3 2" xfId="25203" xr:uid="{00000000-0005-0000-0000-0000AB500000}"/>
    <cellStyle name="40% - Accent4 2 2 3 2 2 3 4" xfId="19731" xr:uid="{00000000-0005-0000-0000-0000AC500000}"/>
    <cellStyle name="40% - Accent4 2 2 3 2 2 4" xfId="11303" xr:uid="{00000000-0005-0000-0000-0000AD500000}"/>
    <cellStyle name="40% - Accent4 2 2 3 2 2 4 2" xfId="22222" xr:uid="{00000000-0005-0000-0000-0000AE500000}"/>
    <cellStyle name="40% - Accent4 2 2 3 2 2 4 2 2" xfId="18152" xr:uid="{00000000-0005-0000-0000-0000AF500000}"/>
    <cellStyle name="40% - Accent4 2 2 3 2 2 4 3" xfId="29542" xr:uid="{00000000-0005-0000-0000-0000B0500000}"/>
    <cellStyle name="40% - Accent4 2 2 3 2 2 5" xfId="11302" xr:uid="{00000000-0005-0000-0000-0000B1500000}"/>
    <cellStyle name="40% - Accent4 2 2 3 2 2 5 2" xfId="11301" xr:uid="{00000000-0005-0000-0000-0000B2500000}"/>
    <cellStyle name="40% - Accent4 2 2 3 2 2 6" xfId="11299" xr:uid="{00000000-0005-0000-0000-0000B3500000}"/>
    <cellStyle name="40% - Accent4 2 2 3 2 3" xfId="11119" xr:uid="{00000000-0005-0000-0000-0000B4500000}"/>
    <cellStyle name="40% - Accent4 2 2 3 2 3 2" xfId="11298" xr:uid="{00000000-0005-0000-0000-0000B5500000}"/>
    <cellStyle name="40% - Accent4 2 2 3 2 3 2 2" xfId="27981" xr:uid="{00000000-0005-0000-0000-0000B6500000}"/>
    <cellStyle name="40% - Accent4 2 2 3 2 3 2 2 2" xfId="24297" xr:uid="{00000000-0005-0000-0000-0000B7500000}"/>
    <cellStyle name="40% - Accent4 2 2 3 2 3 2 2 2 2" xfId="20842" xr:uid="{00000000-0005-0000-0000-0000B8500000}"/>
    <cellStyle name="40% - Accent4 2 2 3 2 3 2 2 3" xfId="18199" xr:uid="{00000000-0005-0000-0000-0000B9500000}"/>
    <cellStyle name="40% - Accent4 2 2 3 2 3 2 3" xfId="29722" xr:uid="{00000000-0005-0000-0000-0000BA500000}"/>
    <cellStyle name="40% - Accent4 2 2 3 2 3 2 3 2" xfId="18193" xr:uid="{00000000-0005-0000-0000-0000BB500000}"/>
    <cellStyle name="40% - Accent4 2 2 3 2 3 2 4" xfId="11297" xr:uid="{00000000-0005-0000-0000-0000BC500000}"/>
    <cellStyle name="40% - Accent4 2 2 3 2 3 3" xfId="11293" xr:uid="{00000000-0005-0000-0000-0000BD500000}"/>
    <cellStyle name="40% - Accent4 2 2 3 2 3 3 2" xfId="22205" xr:uid="{00000000-0005-0000-0000-0000BE500000}"/>
    <cellStyle name="40% - Accent4 2 2 3 2 3 3 2 2" xfId="22408" xr:uid="{00000000-0005-0000-0000-0000BF500000}"/>
    <cellStyle name="40% - Accent4 2 2 3 2 3 3 3" xfId="11292" xr:uid="{00000000-0005-0000-0000-0000C0500000}"/>
    <cellStyle name="40% - Accent4 2 2 3 2 3 4" xfId="11288" xr:uid="{00000000-0005-0000-0000-0000C1500000}"/>
    <cellStyle name="40% - Accent4 2 2 3 2 3 4 2" xfId="11287" xr:uid="{00000000-0005-0000-0000-0000C2500000}"/>
    <cellStyle name="40% - Accent4 2 2 3 2 3 5" xfId="11285" xr:uid="{00000000-0005-0000-0000-0000C3500000}"/>
    <cellStyle name="40% - Accent4 2 2 3 2 4" xfId="11284" xr:uid="{00000000-0005-0000-0000-0000C4500000}"/>
    <cellStyle name="40% - Accent4 2 2 3 2 4 2" xfId="32079" xr:uid="{00000000-0005-0000-0000-0000C5500000}"/>
    <cellStyle name="40% - Accent4 2 2 3 2 4 2 2" xfId="11279" xr:uid="{00000000-0005-0000-0000-0000C6500000}"/>
    <cellStyle name="40% - Accent4 2 2 3 2 4 2 2 2" xfId="18166" xr:uid="{00000000-0005-0000-0000-0000C7500000}"/>
    <cellStyle name="40% - Accent4 2 2 3 2 4 2 3" xfId="11278" xr:uid="{00000000-0005-0000-0000-0000C8500000}"/>
    <cellStyle name="40% - Accent4 2 2 3 2 4 3" xfId="28409" xr:uid="{00000000-0005-0000-0000-0000C9500000}"/>
    <cellStyle name="40% - Accent4 2 2 3 2 4 3 2" xfId="11274" xr:uid="{00000000-0005-0000-0000-0000CA500000}"/>
    <cellStyle name="40% - Accent4 2 2 3 2 4 4" xfId="33683" xr:uid="{00000000-0005-0000-0000-0000CB500000}"/>
    <cellStyle name="40% - Accent4 2 2 3 2 5" xfId="11273" xr:uid="{00000000-0005-0000-0000-0000CC500000}"/>
    <cellStyle name="40% - Accent4 2 2 3 2 5 2" xfId="31435" xr:uid="{00000000-0005-0000-0000-0000CD500000}"/>
    <cellStyle name="40% - Accent4 2 2 3 2 5 2 2" xfId="11269" xr:uid="{00000000-0005-0000-0000-0000CE500000}"/>
    <cellStyle name="40% - Accent4 2 2 3 2 5 3" xfId="18445" xr:uid="{00000000-0005-0000-0000-0000CF500000}"/>
    <cellStyle name="40% - Accent4 2 2 3 2 6" xfId="11268" xr:uid="{00000000-0005-0000-0000-0000D0500000}"/>
    <cellStyle name="40% - Accent4 2 2 3 2 6 2" xfId="11266" xr:uid="{00000000-0005-0000-0000-0000D1500000}"/>
    <cellStyle name="40% - Accent4 2 2 3 2 7" xfId="11265" xr:uid="{00000000-0005-0000-0000-0000D2500000}"/>
    <cellStyle name="40% - Accent4 2 2 3 3" xfId="11264" xr:uid="{00000000-0005-0000-0000-0000D3500000}"/>
    <cellStyle name="40% - Accent4 2 2 3 3 2" xfId="11261" xr:uid="{00000000-0005-0000-0000-0000D4500000}"/>
    <cellStyle name="40% - Accent4 2 2 3 3 2 2" xfId="19725" xr:uid="{00000000-0005-0000-0000-0000D5500000}"/>
    <cellStyle name="40% - Accent4 2 2 3 3 2 2 2" xfId="11258" xr:uid="{00000000-0005-0000-0000-0000D6500000}"/>
    <cellStyle name="40% - Accent4 2 2 3 3 2 2 2 2" xfId="8652" xr:uid="{00000000-0005-0000-0000-0000D7500000}"/>
    <cellStyle name="40% - Accent4 2 2 3 3 2 2 2 2 2" xfId="11257" xr:uid="{00000000-0005-0000-0000-0000D8500000}"/>
    <cellStyle name="40% - Accent4 2 2 3 3 2 2 2 3" xfId="8644" xr:uid="{00000000-0005-0000-0000-0000D9500000}"/>
    <cellStyle name="40% - Accent4 2 2 3 3 2 2 3" xfId="33588" xr:uid="{00000000-0005-0000-0000-0000DA500000}"/>
    <cellStyle name="40% - Accent4 2 2 3 3 2 2 3 2" xfId="8775" xr:uid="{00000000-0005-0000-0000-0000DB500000}"/>
    <cellStyle name="40% - Accent4 2 2 3 3 2 2 4" xfId="11256" xr:uid="{00000000-0005-0000-0000-0000DC500000}"/>
    <cellStyle name="40% - Accent4 2 2 3 3 2 3" xfId="11255" xr:uid="{00000000-0005-0000-0000-0000DD500000}"/>
    <cellStyle name="40% - Accent4 2 2 3 3 2 3 2" xfId="20132" xr:uid="{00000000-0005-0000-0000-0000DE500000}"/>
    <cellStyle name="40% - Accent4 2 2 3 3 2 3 2 2" xfId="8528" xr:uid="{00000000-0005-0000-0000-0000DF500000}"/>
    <cellStyle name="40% - Accent4 2 2 3 3 2 3 3" xfId="27548" xr:uid="{00000000-0005-0000-0000-0000E0500000}"/>
    <cellStyle name="40% - Accent4 2 2 3 3 2 4" xfId="29157" xr:uid="{00000000-0005-0000-0000-0000E1500000}"/>
    <cellStyle name="40% - Accent4 2 2 3 3 2 4 2" xfId="20130" xr:uid="{00000000-0005-0000-0000-0000E2500000}"/>
    <cellStyle name="40% - Accent4 2 2 3 3 2 5" xfId="11249" xr:uid="{00000000-0005-0000-0000-0000E3500000}"/>
    <cellStyle name="40% - Accent4 2 2 3 3 3" xfId="11243" xr:uid="{00000000-0005-0000-0000-0000E4500000}"/>
    <cellStyle name="40% - Accent4 2 2 3 3 3 2" xfId="11240" xr:uid="{00000000-0005-0000-0000-0000E5500000}"/>
    <cellStyle name="40% - Accent4 2 2 3 3 3 2 2" xfId="11233" xr:uid="{00000000-0005-0000-0000-0000E6500000}"/>
    <cellStyle name="40% - Accent4 2 2 3 3 3 2 2 2" xfId="8284" xr:uid="{00000000-0005-0000-0000-0000E7500000}"/>
    <cellStyle name="40% - Accent4 2 2 3 3 3 2 3" xfId="11232" xr:uid="{00000000-0005-0000-0000-0000E8500000}"/>
    <cellStyle name="40% - Accent4 2 2 3 3 3 3" xfId="11228" xr:uid="{00000000-0005-0000-0000-0000E9500000}"/>
    <cellStyle name="40% - Accent4 2 2 3 3 3 3 2" xfId="33504" xr:uid="{00000000-0005-0000-0000-0000EA500000}"/>
    <cellStyle name="40% - Accent4 2 2 3 3 3 4" xfId="11218" xr:uid="{00000000-0005-0000-0000-0000EB500000}"/>
    <cellStyle name="40% - Accent4 2 2 3 3 4" xfId="13237" xr:uid="{00000000-0005-0000-0000-0000EC500000}"/>
    <cellStyle name="40% - Accent4 2 2 3 3 4 2" xfId="11211" xr:uid="{00000000-0005-0000-0000-0000ED500000}"/>
    <cellStyle name="40% - Accent4 2 2 3 3 4 2 2" xfId="11207" xr:uid="{00000000-0005-0000-0000-0000EE500000}"/>
    <cellStyle name="40% - Accent4 2 2 3 3 4 3" xfId="26803" xr:uid="{00000000-0005-0000-0000-0000EF500000}"/>
    <cellStyle name="40% - Accent4 2 2 3 3 5" xfId="11206" xr:uid="{00000000-0005-0000-0000-0000F0500000}"/>
    <cellStyle name="40% - Accent4 2 2 3 3 5 2" xfId="11203" xr:uid="{00000000-0005-0000-0000-0000F1500000}"/>
    <cellStyle name="40% - Accent4 2 2 3 3 6" xfId="11200" xr:uid="{00000000-0005-0000-0000-0000F2500000}"/>
    <cellStyle name="40% - Accent4 2 2 3 4" xfId="11199" xr:uid="{00000000-0005-0000-0000-0000F3500000}"/>
    <cellStyle name="40% - Accent4 2 2 3 4 2" xfId="11197" xr:uid="{00000000-0005-0000-0000-0000F4500000}"/>
    <cellStyle name="40% - Accent4 2 2 3 4 2 2" xfId="11193" xr:uid="{00000000-0005-0000-0000-0000F5500000}"/>
    <cellStyle name="40% - Accent4 2 2 3 4 2 2 2" xfId="11189" xr:uid="{00000000-0005-0000-0000-0000F6500000}"/>
    <cellStyle name="40% - Accent4 2 2 3 4 2 2 2 2" xfId="18083" xr:uid="{00000000-0005-0000-0000-0000F7500000}"/>
    <cellStyle name="40% - Accent4 2 2 3 4 2 2 3" xfId="11188" xr:uid="{00000000-0005-0000-0000-0000F8500000}"/>
    <cellStyle name="40% - Accent4 2 2 3 4 2 3" xfId="11184" xr:uid="{00000000-0005-0000-0000-0000F9500000}"/>
    <cellStyle name="40% - Accent4 2 2 3 4 2 3 2" xfId="18046" xr:uid="{00000000-0005-0000-0000-0000FA500000}"/>
    <cellStyle name="40% - Accent4 2 2 3 4 2 4" xfId="18982" xr:uid="{00000000-0005-0000-0000-0000FB500000}"/>
    <cellStyle name="40% - Accent4 2 2 3 4 3" xfId="11178" xr:uid="{00000000-0005-0000-0000-0000FC500000}"/>
    <cellStyle name="40% - Accent4 2 2 3 4 3 2" xfId="17140" xr:uid="{00000000-0005-0000-0000-0000FD500000}"/>
    <cellStyle name="40% - Accent4 2 2 3 4 3 2 2" xfId="11174" xr:uid="{00000000-0005-0000-0000-0000FE500000}"/>
    <cellStyle name="40% - Accent4 2 2 3 4 3 3" xfId="17123" xr:uid="{00000000-0005-0000-0000-0000FF500000}"/>
    <cellStyle name="40% - Accent4 2 2 3 4 4" xfId="11173" xr:uid="{00000000-0005-0000-0000-000000510000}"/>
    <cellStyle name="40% - Accent4 2 2 3 4 4 2" xfId="17092" xr:uid="{00000000-0005-0000-0000-000001510000}"/>
    <cellStyle name="40% - Accent4 2 2 3 4 5" xfId="11169" xr:uid="{00000000-0005-0000-0000-000002510000}"/>
    <cellStyle name="40% - Accent4 2 2 3 5" xfId="16682" xr:uid="{00000000-0005-0000-0000-000003510000}"/>
    <cellStyle name="40% - Accent4 2 2 3 5 2" xfId="11168" xr:uid="{00000000-0005-0000-0000-000004510000}"/>
    <cellStyle name="40% - Accent4 2 2 3 5 2 2" xfId="11164" xr:uid="{00000000-0005-0000-0000-000005510000}"/>
    <cellStyle name="40% - Accent4 2 2 3 5 2 2 2" xfId="11159" xr:uid="{00000000-0005-0000-0000-000006510000}"/>
    <cellStyle name="40% - Accent4 2 2 3 5 2 3" xfId="11157" xr:uid="{00000000-0005-0000-0000-000007510000}"/>
    <cellStyle name="40% - Accent4 2 2 3 5 3" xfId="11152" xr:uid="{00000000-0005-0000-0000-000008510000}"/>
    <cellStyle name="40% - Accent4 2 2 3 5 3 2" xfId="17042" xr:uid="{00000000-0005-0000-0000-000009510000}"/>
    <cellStyle name="40% - Accent4 2 2 3 5 4" xfId="11149" xr:uid="{00000000-0005-0000-0000-00000A510000}"/>
    <cellStyle name="40% - Accent4 2 2 3 6" xfId="13340" xr:uid="{00000000-0005-0000-0000-00000B510000}"/>
    <cellStyle name="40% - Accent4 2 2 3 6 2" xfId="11146" xr:uid="{00000000-0005-0000-0000-00000C510000}"/>
    <cellStyle name="40% - Accent4 2 2 3 6 2 2" xfId="11143" xr:uid="{00000000-0005-0000-0000-00000D510000}"/>
    <cellStyle name="40% - Accent4 2 2 3 6 3" xfId="11140" xr:uid="{00000000-0005-0000-0000-00000E510000}"/>
    <cellStyle name="40% - Accent4 2 2 3 7" xfId="13334" xr:uid="{00000000-0005-0000-0000-00000F510000}"/>
    <cellStyle name="40% - Accent4 2 2 3 7 2" xfId="11138" xr:uid="{00000000-0005-0000-0000-000010510000}"/>
    <cellStyle name="40% - Accent4 2 2 3 8" xfId="11137" xr:uid="{00000000-0005-0000-0000-000011510000}"/>
    <cellStyle name="40% - Accent4 2 2 4" xfId="11135" xr:uid="{00000000-0005-0000-0000-000012510000}"/>
    <cellStyle name="40% - Accent4 2 2 4 2" xfId="11134" xr:uid="{00000000-0005-0000-0000-000013510000}"/>
    <cellStyle name="40% - Accent4 2 2 4 2 2" xfId="33722" xr:uid="{00000000-0005-0000-0000-000014510000}"/>
    <cellStyle name="40% - Accent4 2 2 4 2 2 2" xfId="11132" xr:uid="{00000000-0005-0000-0000-000015510000}"/>
    <cellStyle name="40% - Accent4 2 2 4 2 2 2 2" xfId="11129" xr:uid="{00000000-0005-0000-0000-000016510000}"/>
    <cellStyle name="40% - Accent4 2 2 4 2 2 2 2 2" xfId="6590" xr:uid="{00000000-0005-0000-0000-000017510000}"/>
    <cellStyle name="40% - Accent4 2 2 4 2 2 2 2 2 2" xfId="11126" xr:uid="{00000000-0005-0000-0000-000018510000}"/>
    <cellStyle name="40% - Accent4 2 2 4 2 2 2 2 3" xfId="6575" xr:uid="{00000000-0005-0000-0000-000019510000}"/>
    <cellStyle name="40% - Accent4 2 2 4 2 2 2 3" xfId="11540" xr:uid="{00000000-0005-0000-0000-00001A510000}"/>
    <cellStyle name="40% - Accent4 2 2 4 2 2 2 3 2" xfId="30118" xr:uid="{00000000-0005-0000-0000-00001B510000}"/>
    <cellStyle name="40% - Accent4 2 2 4 2 2 2 4" xfId="11523" xr:uid="{00000000-0005-0000-0000-00001C510000}"/>
    <cellStyle name="40% - Accent4 2 2 4 2 2 3" xfId="11124" xr:uid="{00000000-0005-0000-0000-00001D510000}"/>
    <cellStyle name="40% - Accent4 2 2 4 2 2 3 2" xfId="11465" xr:uid="{00000000-0005-0000-0000-00001E510000}"/>
    <cellStyle name="40% - Accent4 2 2 4 2 2 3 2 2" xfId="6452" xr:uid="{00000000-0005-0000-0000-00001F510000}"/>
    <cellStyle name="40% - Accent4 2 2 4 2 2 3 3" xfId="13250" xr:uid="{00000000-0005-0000-0000-000020510000}"/>
    <cellStyle name="40% - Accent4 2 2 4 2 2 4" xfId="20491" xr:uid="{00000000-0005-0000-0000-000021510000}"/>
    <cellStyle name="40% - Accent4 2 2 4 2 2 4 2" xfId="11386" xr:uid="{00000000-0005-0000-0000-000022510000}"/>
    <cellStyle name="40% - Accent4 2 2 4 2 2 5" xfId="18995" xr:uid="{00000000-0005-0000-0000-000023510000}"/>
    <cellStyle name="40% - Accent4 2 2 4 2 3" xfId="11115" xr:uid="{00000000-0005-0000-0000-000024510000}"/>
    <cellStyle name="40% - Accent4 2 2 4 2 3 2" xfId="11122" xr:uid="{00000000-0005-0000-0000-000025510000}"/>
    <cellStyle name="40% - Accent4 2 2 4 2 3 2 2" xfId="11120" xr:uid="{00000000-0005-0000-0000-000026510000}"/>
    <cellStyle name="40% - Accent4 2 2 4 2 3 2 2 2" xfId="21139" xr:uid="{00000000-0005-0000-0000-000027510000}"/>
    <cellStyle name="40% - Accent4 2 2 4 2 3 2 3" xfId="11282" xr:uid="{00000000-0005-0000-0000-000028510000}"/>
    <cellStyle name="40% - Accent4 2 2 4 2 3 3" xfId="11118" xr:uid="{00000000-0005-0000-0000-000029510000}"/>
    <cellStyle name="40% - Accent4 2 2 4 2 3 3 2" xfId="11242" xr:uid="{00000000-0005-0000-0000-00002A510000}"/>
    <cellStyle name="40% - Accent4 2 2 4 2 3 4" xfId="18972" xr:uid="{00000000-0005-0000-0000-00002B510000}"/>
    <cellStyle name="40% - Accent4 2 2 4 2 4" xfId="27877" xr:uid="{00000000-0005-0000-0000-00002C510000}"/>
    <cellStyle name="40% - Accent4 2 2 4 2 4 2" xfId="11117" xr:uid="{00000000-0005-0000-0000-00002D510000}"/>
    <cellStyle name="40% - Accent4 2 2 4 2 4 2 2" xfId="11116" xr:uid="{00000000-0005-0000-0000-00002E510000}"/>
    <cellStyle name="40% - Accent4 2 2 4 2 4 3" xfId="33405" xr:uid="{00000000-0005-0000-0000-00002F510000}"/>
    <cellStyle name="40% - Accent4 2 2 4 2 5" xfId="11114" xr:uid="{00000000-0005-0000-0000-000030510000}"/>
    <cellStyle name="40% - Accent4 2 2 4 2 5 2" xfId="11112" xr:uid="{00000000-0005-0000-0000-000031510000}"/>
    <cellStyle name="40% - Accent4 2 2 4 2 6" xfId="11110" xr:uid="{00000000-0005-0000-0000-000032510000}"/>
    <cellStyle name="40% - Accent4 2 2 4 3" xfId="11108" xr:uid="{00000000-0005-0000-0000-000033510000}"/>
    <cellStyle name="40% - Accent4 2 2 4 3 2" xfId="11106" xr:uid="{00000000-0005-0000-0000-000034510000}"/>
    <cellStyle name="40% - Accent4 2 2 4 3 2 2" xfId="11104" xr:uid="{00000000-0005-0000-0000-000035510000}"/>
    <cellStyle name="40% - Accent4 2 2 4 3 2 2 2" xfId="11096" xr:uid="{00000000-0005-0000-0000-000036510000}"/>
    <cellStyle name="40% - Accent4 2 2 4 3 2 2 2 2" xfId="11094" xr:uid="{00000000-0005-0000-0000-000037510000}"/>
    <cellStyle name="40% - Accent4 2 2 4 3 2 2 3" xfId="10894" xr:uid="{00000000-0005-0000-0000-000038510000}"/>
    <cellStyle name="40% - Accent4 2 2 4 3 2 3" xfId="11091" xr:uid="{00000000-0005-0000-0000-000039510000}"/>
    <cellStyle name="40% - Accent4 2 2 4 3 2 3 2" xfId="22197" xr:uid="{00000000-0005-0000-0000-00003A510000}"/>
    <cellStyle name="40% - Accent4 2 2 4 3 2 4" xfId="27448" xr:uid="{00000000-0005-0000-0000-00003B510000}"/>
    <cellStyle name="40% - Accent4 2 2 4 3 3" xfId="11084" xr:uid="{00000000-0005-0000-0000-00003C510000}"/>
    <cellStyle name="40% - Accent4 2 2 4 3 3 2" xfId="11082" xr:uid="{00000000-0005-0000-0000-00003D510000}"/>
    <cellStyle name="40% - Accent4 2 2 4 3 3 2 2" xfId="10763" xr:uid="{00000000-0005-0000-0000-00003E510000}"/>
    <cellStyle name="40% - Accent4 2 2 4 3 3 3" xfId="11076" xr:uid="{00000000-0005-0000-0000-00003F510000}"/>
    <cellStyle name="40% - Accent4 2 2 4 3 4" xfId="11070" xr:uid="{00000000-0005-0000-0000-000040510000}"/>
    <cellStyle name="40% - Accent4 2 2 4 3 4 2" xfId="11067" xr:uid="{00000000-0005-0000-0000-000041510000}"/>
    <cellStyle name="40% - Accent4 2 2 4 3 5" xfId="12388" xr:uid="{00000000-0005-0000-0000-000042510000}"/>
    <cellStyle name="40% - Accent4 2 2 4 4" xfId="11063" xr:uid="{00000000-0005-0000-0000-000043510000}"/>
    <cellStyle name="40% - Accent4 2 2 4 4 2" xfId="11062" xr:uid="{00000000-0005-0000-0000-000044510000}"/>
    <cellStyle name="40% - Accent4 2 2 4 4 2 2" xfId="11059" xr:uid="{00000000-0005-0000-0000-000045510000}"/>
    <cellStyle name="40% - Accent4 2 2 4 4 2 2 2" xfId="10565" xr:uid="{00000000-0005-0000-0000-000046510000}"/>
    <cellStyle name="40% - Accent4 2 2 4 4 2 3" xfId="11052" xr:uid="{00000000-0005-0000-0000-000047510000}"/>
    <cellStyle name="40% - Accent4 2 2 4 4 3" xfId="11045" xr:uid="{00000000-0005-0000-0000-000048510000}"/>
    <cellStyle name="40% - Accent4 2 2 4 4 3 2" xfId="16956" xr:uid="{00000000-0005-0000-0000-000049510000}"/>
    <cellStyle name="40% - Accent4 2 2 4 4 4" xfId="11042" xr:uid="{00000000-0005-0000-0000-00004A510000}"/>
    <cellStyle name="40% - Accent4 2 2 4 5" xfId="13331" xr:uid="{00000000-0005-0000-0000-00004B510000}"/>
    <cellStyle name="40% - Accent4 2 2 4 5 2" xfId="11041" xr:uid="{00000000-0005-0000-0000-00004C510000}"/>
    <cellStyle name="40% - Accent4 2 2 4 5 2 2" xfId="11037" xr:uid="{00000000-0005-0000-0000-00004D510000}"/>
    <cellStyle name="40% - Accent4 2 2 4 5 3" xfId="11030" xr:uid="{00000000-0005-0000-0000-00004E510000}"/>
    <cellStyle name="40% - Accent4 2 2 4 6" xfId="33025" xr:uid="{00000000-0005-0000-0000-00004F510000}"/>
    <cellStyle name="40% - Accent4 2 2 4 6 2" xfId="13708" xr:uid="{00000000-0005-0000-0000-000050510000}"/>
    <cellStyle name="40% - Accent4 2 2 4 7" xfId="31970" xr:uid="{00000000-0005-0000-0000-000051510000}"/>
    <cellStyle name="40% - Accent4 2 2 5" xfId="11029" xr:uid="{00000000-0005-0000-0000-000052510000}"/>
    <cellStyle name="40% - Accent4 2 2 5 2" xfId="11028" xr:uid="{00000000-0005-0000-0000-000053510000}"/>
    <cellStyle name="40% - Accent4 2 2 5 2 2" xfId="11027" xr:uid="{00000000-0005-0000-0000-000054510000}"/>
    <cellStyle name="40% - Accent4 2 2 5 2 2 2" xfId="11026" xr:uid="{00000000-0005-0000-0000-000055510000}"/>
    <cellStyle name="40% - Accent4 2 2 5 2 2 2 2" xfId="27869" xr:uid="{00000000-0005-0000-0000-000056510000}"/>
    <cellStyle name="40% - Accent4 2 2 5 2 2 2 2 2" xfId="11024" xr:uid="{00000000-0005-0000-0000-000057510000}"/>
    <cellStyle name="40% - Accent4 2 2 5 2 2 2 3" xfId="10196" xr:uid="{00000000-0005-0000-0000-000058510000}"/>
    <cellStyle name="40% - Accent4 2 2 5 2 2 3" xfId="11022" xr:uid="{00000000-0005-0000-0000-000059510000}"/>
    <cellStyle name="40% - Accent4 2 2 5 2 2 3 2" xfId="10160" xr:uid="{00000000-0005-0000-0000-00005A510000}"/>
    <cellStyle name="40% - Accent4 2 2 5 2 2 4" xfId="18835" xr:uid="{00000000-0005-0000-0000-00005B510000}"/>
    <cellStyle name="40% - Accent4 2 2 5 2 3" xfId="11021" xr:uid="{00000000-0005-0000-0000-00005C510000}"/>
    <cellStyle name="40% - Accent4 2 2 5 2 3 2" xfId="11020" xr:uid="{00000000-0005-0000-0000-00005D510000}"/>
    <cellStyle name="40% - Accent4 2 2 5 2 3 2 2" xfId="10057" xr:uid="{00000000-0005-0000-0000-00005E510000}"/>
    <cellStyle name="40% - Accent4 2 2 5 2 3 3" xfId="11017" xr:uid="{00000000-0005-0000-0000-00005F510000}"/>
    <cellStyle name="40% - Accent4 2 2 5 2 4" xfId="11016" xr:uid="{00000000-0005-0000-0000-000060510000}"/>
    <cellStyle name="40% - Accent4 2 2 5 2 4 2" xfId="11012" xr:uid="{00000000-0005-0000-0000-000061510000}"/>
    <cellStyle name="40% - Accent4 2 2 5 2 5" xfId="20703" xr:uid="{00000000-0005-0000-0000-000062510000}"/>
    <cellStyle name="40% - Accent4 2 2 5 3" xfId="11011" xr:uid="{00000000-0005-0000-0000-000063510000}"/>
    <cellStyle name="40% - Accent4 2 2 5 3 2" xfId="11010" xr:uid="{00000000-0005-0000-0000-000064510000}"/>
    <cellStyle name="40% - Accent4 2 2 5 3 2 2" xfId="11008" xr:uid="{00000000-0005-0000-0000-000065510000}"/>
    <cellStyle name="40% - Accent4 2 2 5 3 2 2 2" xfId="11002" xr:uid="{00000000-0005-0000-0000-000066510000}"/>
    <cellStyle name="40% - Accent4 2 2 5 3 2 3" xfId="11000" xr:uid="{00000000-0005-0000-0000-000067510000}"/>
    <cellStyle name="40% - Accent4 2 2 5 3 3" xfId="10993" xr:uid="{00000000-0005-0000-0000-000068510000}"/>
    <cellStyle name="40% - Accent4 2 2 5 3 3 2" xfId="10989" xr:uid="{00000000-0005-0000-0000-000069510000}"/>
    <cellStyle name="40% - Accent4 2 2 5 3 4" xfId="10986" xr:uid="{00000000-0005-0000-0000-00006A510000}"/>
    <cellStyle name="40% - Accent4 2 2 5 4" xfId="10984" xr:uid="{00000000-0005-0000-0000-00006B510000}"/>
    <cellStyle name="40% - Accent4 2 2 5 4 2" xfId="10982" xr:uid="{00000000-0005-0000-0000-00006C510000}"/>
    <cellStyle name="40% - Accent4 2 2 5 4 2 2" xfId="10977" xr:uid="{00000000-0005-0000-0000-00006D510000}"/>
    <cellStyle name="40% - Accent4 2 2 5 4 3" xfId="10971" xr:uid="{00000000-0005-0000-0000-00006E510000}"/>
    <cellStyle name="40% - Accent4 2 2 5 5" xfId="13327" xr:uid="{00000000-0005-0000-0000-00006F510000}"/>
    <cellStyle name="40% - Accent4 2 2 5 5 2" xfId="10969" xr:uid="{00000000-0005-0000-0000-000070510000}"/>
    <cellStyle name="40% - Accent4 2 2 5 6" xfId="13698" xr:uid="{00000000-0005-0000-0000-000071510000}"/>
    <cellStyle name="40% - Accent4 2 2 6" xfId="10967" xr:uid="{00000000-0005-0000-0000-000072510000}"/>
    <cellStyle name="40% - Accent4 2 2 6 2" xfId="10965" xr:uid="{00000000-0005-0000-0000-000073510000}"/>
    <cellStyle name="40% - Accent4 2 2 6 2 2" xfId="10963" xr:uid="{00000000-0005-0000-0000-000074510000}"/>
    <cellStyle name="40% - Accent4 2 2 6 2 2 2" xfId="10961" xr:uid="{00000000-0005-0000-0000-000075510000}"/>
    <cellStyle name="40% - Accent4 2 2 6 2 2 2 2" xfId="9501" xr:uid="{00000000-0005-0000-0000-000076510000}"/>
    <cellStyle name="40% - Accent4 2 2 6 2 2 3" xfId="10959" xr:uid="{00000000-0005-0000-0000-000077510000}"/>
    <cellStyle name="40% - Accent4 2 2 6 2 3" xfId="10954" xr:uid="{00000000-0005-0000-0000-000078510000}"/>
    <cellStyle name="40% - Accent4 2 2 6 2 3 2" xfId="11827" xr:uid="{00000000-0005-0000-0000-000079510000}"/>
    <cellStyle name="40% - Accent4 2 2 6 2 4" xfId="10952" xr:uid="{00000000-0005-0000-0000-00007A510000}"/>
    <cellStyle name="40% - Accent4 2 2 6 3" xfId="10950" xr:uid="{00000000-0005-0000-0000-00007B510000}"/>
    <cellStyle name="40% - Accent4 2 2 6 3 2" xfId="10948" xr:uid="{00000000-0005-0000-0000-00007C510000}"/>
    <cellStyle name="40% - Accent4 2 2 6 3 2 2" xfId="11789" xr:uid="{00000000-0005-0000-0000-00007D510000}"/>
    <cellStyle name="40% - Accent4 2 2 6 3 3" xfId="10946" xr:uid="{00000000-0005-0000-0000-00007E510000}"/>
    <cellStyle name="40% - Accent4 2 2 6 4" xfId="10944" xr:uid="{00000000-0005-0000-0000-00007F510000}"/>
    <cellStyle name="40% - Accent4 2 2 6 4 2" xfId="10942" xr:uid="{00000000-0005-0000-0000-000080510000}"/>
    <cellStyle name="40% - Accent4 2 2 6 5" xfId="10940" xr:uid="{00000000-0005-0000-0000-000081510000}"/>
    <cellStyle name="40% - Accent4 2 2 7" xfId="28552" xr:uid="{00000000-0005-0000-0000-000082510000}"/>
    <cellStyle name="40% - Accent4 2 2 7 2" xfId="24239" xr:uid="{00000000-0005-0000-0000-000083510000}"/>
    <cellStyle name="40% - Accent4 2 2 7 2 2" xfId="18173" xr:uid="{00000000-0005-0000-0000-000084510000}"/>
    <cellStyle name="40% - Accent4 2 2 7 2 2 2" xfId="10938" xr:uid="{00000000-0005-0000-0000-000085510000}"/>
    <cellStyle name="40% - Accent4 2 2 7 2 3" xfId="10937" xr:uid="{00000000-0005-0000-0000-000086510000}"/>
    <cellStyle name="40% - Accent4 2 2 7 3" xfId="21113" xr:uid="{00000000-0005-0000-0000-000087510000}"/>
    <cellStyle name="40% - Accent4 2 2 7 3 2" xfId="10935" xr:uid="{00000000-0005-0000-0000-000088510000}"/>
    <cellStyle name="40% - Accent4 2 2 7 4" xfId="10934" xr:uid="{00000000-0005-0000-0000-000089510000}"/>
    <cellStyle name="40% - Accent4 2 2 8" xfId="18168" xr:uid="{00000000-0005-0000-0000-00008A510000}"/>
    <cellStyle name="40% - Accent4 2 2 8 2" xfId="18165" xr:uid="{00000000-0005-0000-0000-00008B510000}"/>
    <cellStyle name="40% - Accent4 2 2 8 2 2" xfId="10932" xr:uid="{00000000-0005-0000-0000-00008C510000}"/>
    <cellStyle name="40% - Accent4 2 2 8 3" xfId="10931" xr:uid="{00000000-0005-0000-0000-00008D510000}"/>
    <cellStyle name="40% - Accent4 2 2 9" xfId="18164" xr:uid="{00000000-0005-0000-0000-00008E510000}"/>
    <cellStyle name="40% - Accent4 2 2 9 2" xfId="10930" xr:uid="{00000000-0005-0000-0000-00008F510000}"/>
    <cellStyle name="40% - Accent4 2 3" xfId="209" xr:uid="{00000000-0005-0000-0000-000090510000}"/>
    <cellStyle name="40% - Accent4 2 3 10" xfId="34541" xr:uid="{00000000-0005-0000-0000-000091510000}"/>
    <cellStyle name="40% - Accent4 2 3 11" xfId="21114" xr:uid="{00000000-0005-0000-0000-000092510000}"/>
    <cellStyle name="40% - Accent4 2 3 2" xfId="11905" xr:uid="{00000000-0005-0000-0000-000093510000}"/>
    <cellStyle name="40% - Accent4 2 3 2 2" xfId="11903" xr:uid="{00000000-0005-0000-0000-000094510000}"/>
    <cellStyle name="40% - Accent4 2 3 2 2 2" xfId="5505" xr:uid="{00000000-0005-0000-0000-000095510000}"/>
    <cellStyle name="40% - Accent4 2 3 2 2 2 2" xfId="32717" xr:uid="{00000000-0005-0000-0000-000096510000}"/>
    <cellStyle name="40% - Accent4 2 3 2 2 2 2 2" xfId="17500" xr:uid="{00000000-0005-0000-0000-000097510000}"/>
    <cellStyle name="40% - Accent4 2 3 2 2 2 2 2 2" xfId="10055" xr:uid="{00000000-0005-0000-0000-000098510000}"/>
    <cellStyle name="40% - Accent4 2 3 2 2 2 2 2 2 2" xfId="10929" xr:uid="{00000000-0005-0000-0000-000099510000}"/>
    <cellStyle name="40% - Accent4 2 3 2 2 2 2 2 2 2 2" xfId="9312" xr:uid="{00000000-0005-0000-0000-00009A510000}"/>
    <cellStyle name="40% - Accent4 2 3 2 2 2 2 2 2 3" xfId="16254" xr:uid="{00000000-0005-0000-0000-00009B510000}"/>
    <cellStyle name="40% - Accent4 2 3 2 2 2 2 2 3" xfId="26748" xr:uid="{00000000-0005-0000-0000-00009C510000}"/>
    <cellStyle name="40% - Accent4 2 3 2 2 2 2 2 3 2" xfId="10927" xr:uid="{00000000-0005-0000-0000-00009D510000}"/>
    <cellStyle name="40% - Accent4 2 3 2 2 2 2 2 4" xfId="20443" xr:uid="{00000000-0005-0000-0000-00009E510000}"/>
    <cellStyle name="40% - Accent4 2 3 2 2 2 2 3" xfId="10926" xr:uid="{00000000-0005-0000-0000-00009F510000}"/>
    <cellStyle name="40% - Accent4 2 3 2 2 2 2 3 2" xfId="14696" xr:uid="{00000000-0005-0000-0000-0000A0510000}"/>
    <cellStyle name="40% - Accent4 2 3 2 2 2 2 3 2 2" xfId="10925" xr:uid="{00000000-0005-0000-0000-0000A1510000}"/>
    <cellStyle name="40% - Accent4 2 3 2 2 2 2 3 3" xfId="20434" xr:uid="{00000000-0005-0000-0000-0000A2510000}"/>
    <cellStyle name="40% - Accent4 2 3 2 2 2 2 4" xfId="10924" xr:uid="{00000000-0005-0000-0000-0000A3510000}"/>
    <cellStyle name="40% - Accent4 2 3 2 2 2 2 4 2" xfId="18861" xr:uid="{00000000-0005-0000-0000-0000A4510000}"/>
    <cellStyle name="40% - Accent4 2 3 2 2 2 2 5" xfId="10921" xr:uid="{00000000-0005-0000-0000-0000A5510000}"/>
    <cellStyle name="40% - Accent4 2 3 2 2 2 3" xfId="10918" xr:uid="{00000000-0005-0000-0000-0000A6510000}"/>
    <cellStyle name="40% - Accent4 2 3 2 2 2 3 2" xfId="34116" xr:uid="{00000000-0005-0000-0000-0000A7510000}"/>
    <cellStyle name="40% - Accent4 2 3 2 2 2 3 2 2" xfId="20754" xr:uid="{00000000-0005-0000-0000-0000A8510000}"/>
    <cellStyle name="40% - Accent4 2 3 2 2 2 3 2 2 2" xfId="10917" xr:uid="{00000000-0005-0000-0000-0000A9510000}"/>
    <cellStyle name="40% - Accent4 2 3 2 2 2 3 2 3" xfId="20745" xr:uid="{00000000-0005-0000-0000-0000AA510000}"/>
    <cellStyle name="40% - Accent4 2 3 2 2 2 3 3" xfId="33763" xr:uid="{00000000-0005-0000-0000-0000AB510000}"/>
    <cellStyle name="40% - Accent4 2 3 2 2 2 3 3 2" xfId="27115" xr:uid="{00000000-0005-0000-0000-0000AC510000}"/>
    <cellStyle name="40% - Accent4 2 3 2 2 2 3 4" xfId="33633" xr:uid="{00000000-0005-0000-0000-0000AD510000}"/>
    <cellStyle name="40% - Accent4 2 3 2 2 2 4" xfId="10913" xr:uid="{00000000-0005-0000-0000-0000AE510000}"/>
    <cellStyle name="40% - Accent4 2 3 2 2 2 4 2" xfId="24881" xr:uid="{00000000-0005-0000-0000-0000AF510000}"/>
    <cellStyle name="40% - Accent4 2 3 2 2 2 4 2 2" xfId="20740" xr:uid="{00000000-0005-0000-0000-0000B0510000}"/>
    <cellStyle name="40% - Accent4 2 3 2 2 2 4 3" xfId="29133" xr:uid="{00000000-0005-0000-0000-0000B1510000}"/>
    <cellStyle name="40% - Accent4 2 3 2 2 2 5" xfId="10912" xr:uid="{00000000-0005-0000-0000-0000B2510000}"/>
    <cellStyle name="40% - Accent4 2 3 2 2 2 5 2" xfId="28282" xr:uid="{00000000-0005-0000-0000-0000B3510000}"/>
    <cellStyle name="40% - Accent4 2 3 2 2 2 6" xfId="10911" xr:uid="{00000000-0005-0000-0000-0000B4510000}"/>
    <cellStyle name="40% - Accent4 2 3 2 2 3" xfId="11095" xr:uid="{00000000-0005-0000-0000-0000B5510000}"/>
    <cellStyle name="40% - Accent4 2 3 2 2 3 2" xfId="10909" xr:uid="{00000000-0005-0000-0000-0000B6510000}"/>
    <cellStyle name="40% - Accent4 2 3 2 2 3 2 2" xfId="31330" xr:uid="{00000000-0005-0000-0000-0000B7510000}"/>
    <cellStyle name="40% - Accent4 2 3 2 2 3 2 2 2" xfId="18671" xr:uid="{00000000-0005-0000-0000-0000B8510000}"/>
    <cellStyle name="40% - Accent4 2 3 2 2 3 2 2 2 2" xfId="24350" xr:uid="{00000000-0005-0000-0000-0000B9510000}"/>
    <cellStyle name="40% - Accent4 2 3 2 2 3 2 2 3" xfId="24709" xr:uid="{00000000-0005-0000-0000-0000BA510000}"/>
    <cellStyle name="40% - Accent4 2 3 2 2 3 2 3" xfId="10908" xr:uid="{00000000-0005-0000-0000-0000BB510000}"/>
    <cellStyle name="40% - Accent4 2 3 2 2 3 2 3 2" xfId="18657" xr:uid="{00000000-0005-0000-0000-0000BC510000}"/>
    <cellStyle name="40% - Accent4 2 3 2 2 3 2 4" xfId="10905" xr:uid="{00000000-0005-0000-0000-0000BD510000}"/>
    <cellStyle name="40% - Accent4 2 3 2 2 3 3" xfId="10901" xr:uid="{00000000-0005-0000-0000-0000BE510000}"/>
    <cellStyle name="40% - Accent4 2 3 2 2 3 3 2" xfId="34075" xr:uid="{00000000-0005-0000-0000-0000BF510000}"/>
    <cellStyle name="40% - Accent4 2 3 2 2 3 3 2 2" xfId="20730" xr:uid="{00000000-0005-0000-0000-0000C0510000}"/>
    <cellStyle name="40% - Accent4 2 3 2 2 3 3 3" xfId="10900" xr:uid="{00000000-0005-0000-0000-0000C1510000}"/>
    <cellStyle name="40% - Accent4 2 3 2 2 3 4" xfId="10897" xr:uid="{00000000-0005-0000-0000-0000C2510000}"/>
    <cellStyle name="40% - Accent4 2 3 2 2 3 4 2" xfId="24873" xr:uid="{00000000-0005-0000-0000-0000C3510000}"/>
    <cellStyle name="40% - Accent4 2 3 2 2 3 5" xfId="10896" xr:uid="{00000000-0005-0000-0000-0000C4510000}"/>
    <cellStyle name="40% - Accent4 2 3 2 2 4" xfId="10895" xr:uid="{00000000-0005-0000-0000-0000C5510000}"/>
    <cellStyle name="40% - Accent4 2 3 2 2 4 2" xfId="30025" xr:uid="{00000000-0005-0000-0000-0000C6510000}"/>
    <cellStyle name="40% - Accent4 2 3 2 2 4 2 2" xfId="25016" xr:uid="{00000000-0005-0000-0000-0000C7510000}"/>
    <cellStyle name="40% - Accent4 2 3 2 2 4 2 2 2" xfId="18554" xr:uid="{00000000-0005-0000-0000-0000C8510000}"/>
    <cellStyle name="40% - Accent4 2 3 2 2 4 2 3" xfId="10892" xr:uid="{00000000-0005-0000-0000-0000C9510000}"/>
    <cellStyle name="40% - Accent4 2 3 2 2 4 3" xfId="34295" xr:uid="{00000000-0005-0000-0000-0000CA510000}"/>
    <cellStyle name="40% - Accent4 2 3 2 2 4 3 2" xfId="10890" xr:uid="{00000000-0005-0000-0000-0000CB510000}"/>
    <cellStyle name="40% - Accent4 2 3 2 2 4 4" xfId="10889" xr:uid="{00000000-0005-0000-0000-0000CC510000}"/>
    <cellStyle name="40% - Accent4 2 3 2 2 5" xfId="10888" xr:uid="{00000000-0005-0000-0000-0000CD510000}"/>
    <cellStyle name="40% - Accent4 2 3 2 2 5 2" xfId="10887" xr:uid="{00000000-0005-0000-0000-0000CE510000}"/>
    <cellStyle name="40% - Accent4 2 3 2 2 5 2 2" xfId="10886" xr:uid="{00000000-0005-0000-0000-0000CF510000}"/>
    <cellStyle name="40% - Accent4 2 3 2 2 5 3" xfId="10885" xr:uid="{00000000-0005-0000-0000-0000D0510000}"/>
    <cellStyle name="40% - Accent4 2 3 2 2 6" xfId="10884" xr:uid="{00000000-0005-0000-0000-0000D1510000}"/>
    <cellStyle name="40% - Accent4 2 3 2 2 6 2" xfId="10882" xr:uid="{00000000-0005-0000-0000-0000D2510000}"/>
    <cellStyle name="40% - Accent4 2 3 2 2 7" xfId="10881" xr:uid="{00000000-0005-0000-0000-0000D3510000}"/>
    <cellStyle name="40% - Accent4 2 3 2 3" xfId="24467" xr:uid="{00000000-0005-0000-0000-0000D4510000}"/>
    <cellStyle name="40% - Accent4 2 3 2 3 2" xfId="24550" xr:uid="{00000000-0005-0000-0000-0000D5510000}"/>
    <cellStyle name="40% - Accent4 2 3 2 3 2 2" xfId="10880" xr:uid="{00000000-0005-0000-0000-0000D6510000}"/>
    <cellStyle name="40% - Accent4 2 3 2 3 2 2 2" xfId="10876" xr:uid="{00000000-0005-0000-0000-0000D7510000}"/>
    <cellStyle name="40% - Accent4 2 3 2 3 2 2 2 2" xfId="18410" xr:uid="{00000000-0005-0000-0000-0000D8510000}"/>
    <cellStyle name="40% - Accent4 2 3 2 3 2 2 2 2 2" xfId="10875" xr:uid="{00000000-0005-0000-0000-0000D9510000}"/>
    <cellStyle name="40% - Accent4 2 3 2 3 2 2 2 3" xfId="15753" xr:uid="{00000000-0005-0000-0000-0000DA510000}"/>
    <cellStyle name="40% - Accent4 2 3 2 3 2 2 3" xfId="25097" xr:uid="{00000000-0005-0000-0000-0000DB510000}"/>
    <cellStyle name="40% - Accent4 2 3 2 3 2 2 3 2" xfId="18403" xr:uid="{00000000-0005-0000-0000-0000DC510000}"/>
    <cellStyle name="40% - Accent4 2 3 2 3 2 2 4" xfId="10872" xr:uid="{00000000-0005-0000-0000-0000DD510000}"/>
    <cellStyle name="40% - Accent4 2 3 2 3 2 3" xfId="10870" xr:uid="{00000000-0005-0000-0000-0000DE510000}"/>
    <cellStyle name="40% - Accent4 2 3 2 3 2 3 2" xfId="33952" xr:uid="{00000000-0005-0000-0000-0000DF510000}"/>
    <cellStyle name="40% - Accent4 2 3 2 3 2 3 2 2" xfId="15674" xr:uid="{00000000-0005-0000-0000-0000E0510000}"/>
    <cellStyle name="40% - Accent4 2 3 2 3 2 3 3" xfId="10866" xr:uid="{00000000-0005-0000-0000-0000E1510000}"/>
    <cellStyle name="40% - Accent4 2 3 2 3 2 4" xfId="10865" xr:uid="{00000000-0005-0000-0000-0000E2510000}"/>
    <cellStyle name="40% - Accent4 2 3 2 3 2 4 2" xfId="24853" xr:uid="{00000000-0005-0000-0000-0000E3510000}"/>
    <cellStyle name="40% - Accent4 2 3 2 3 2 5" xfId="10860" xr:uid="{00000000-0005-0000-0000-0000E4510000}"/>
    <cellStyle name="40% - Accent4 2 3 2 3 3" xfId="22198" xr:uid="{00000000-0005-0000-0000-0000E5510000}"/>
    <cellStyle name="40% - Accent4 2 3 2 3 3 2" xfId="10855" xr:uid="{00000000-0005-0000-0000-0000E6510000}"/>
    <cellStyle name="40% - Accent4 2 3 2 3 3 2 2" xfId="10852" xr:uid="{00000000-0005-0000-0000-0000E7510000}"/>
    <cellStyle name="40% - Accent4 2 3 2 3 3 2 2 2" xfId="11221" xr:uid="{00000000-0005-0000-0000-0000E8510000}"/>
    <cellStyle name="40% - Accent4 2 3 2 3 3 2 3" xfId="10851" xr:uid="{00000000-0005-0000-0000-0000E9510000}"/>
    <cellStyle name="40% - Accent4 2 3 2 3 3 3" xfId="10848" xr:uid="{00000000-0005-0000-0000-0000EA510000}"/>
    <cellStyle name="40% - Accent4 2 3 2 3 3 3 2" xfId="10844" xr:uid="{00000000-0005-0000-0000-0000EB510000}"/>
    <cellStyle name="40% - Accent4 2 3 2 3 3 4" xfId="10842" xr:uid="{00000000-0005-0000-0000-0000EC510000}"/>
    <cellStyle name="40% - Accent4 2 3 2 3 4" xfId="13225" xr:uid="{00000000-0005-0000-0000-0000ED510000}"/>
    <cellStyle name="40% - Accent4 2 3 2 3 4 2" xfId="10839" xr:uid="{00000000-0005-0000-0000-0000EE510000}"/>
    <cellStyle name="40% - Accent4 2 3 2 3 4 2 2" xfId="10836" xr:uid="{00000000-0005-0000-0000-0000EF510000}"/>
    <cellStyle name="40% - Accent4 2 3 2 3 4 3" xfId="10835" xr:uid="{00000000-0005-0000-0000-0000F0510000}"/>
    <cellStyle name="40% - Accent4 2 3 2 3 5" xfId="10832" xr:uid="{00000000-0005-0000-0000-0000F1510000}"/>
    <cellStyle name="40% - Accent4 2 3 2 3 5 2" xfId="10829" xr:uid="{00000000-0005-0000-0000-0000F2510000}"/>
    <cellStyle name="40% - Accent4 2 3 2 3 6" xfId="10827" xr:uid="{00000000-0005-0000-0000-0000F3510000}"/>
    <cellStyle name="40% - Accent4 2 3 2 4" xfId="10825" xr:uid="{00000000-0005-0000-0000-0000F4510000}"/>
    <cellStyle name="40% - Accent4 2 3 2 4 2" xfId="24015" xr:uid="{00000000-0005-0000-0000-0000F5510000}"/>
    <cellStyle name="40% - Accent4 2 3 2 4 2 2" xfId="10822" xr:uid="{00000000-0005-0000-0000-0000F6510000}"/>
    <cellStyle name="40% - Accent4 2 3 2 4 2 2 2" xfId="10818" xr:uid="{00000000-0005-0000-0000-0000F7510000}"/>
    <cellStyle name="40% - Accent4 2 3 2 4 2 2 2 2" xfId="18248" xr:uid="{00000000-0005-0000-0000-0000F8510000}"/>
    <cellStyle name="40% - Accent4 2 3 2 4 2 2 3" xfId="10817" xr:uid="{00000000-0005-0000-0000-0000F9510000}"/>
    <cellStyle name="40% - Accent4 2 3 2 4 2 3" xfId="10816" xr:uid="{00000000-0005-0000-0000-0000FA510000}"/>
    <cellStyle name="40% - Accent4 2 3 2 4 2 3 2" xfId="10812" xr:uid="{00000000-0005-0000-0000-0000FB510000}"/>
    <cellStyle name="40% - Accent4 2 3 2 4 2 4" xfId="10811" xr:uid="{00000000-0005-0000-0000-0000FC510000}"/>
    <cellStyle name="40% - Accent4 2 3 2 4 3" xfId="32886" xr:uid="{00000000-0005-0000-0000-0000FD510000}"/>
    <cellStyle name="40% - Accent4 2 3 2 4 3 2" xfId="16510" xr:uid="{00000000-0005-0000-0000-0000FE510000}"/>
    <cellStyle name="40% - Accent4 2 3 2 4 3 2 2" xfId="10808" xr:uid="{00000000-0005-0000-0000-0000FF510000}"/>
    <cellStyle name="40% - Accent4 2 3 2 4 3 3" xfId="16499" xr:uid="{00000000-0005-0000-0000-000000520000}"/>
    <cellStyle name="40% - Accent4 2 3 2 4 4" xfId="10807" xr:uid="{00000000-0005-0000-0000-000001520000}"/>
    <cellStyle name="40% - Accent4 2 3 2 4 4 2" xfId="16476" xr:uid="{00000000-0005-0000-0000-000002520000}"/>
    <cellStyle name="40% - Accent4 2 3 2 4 5" xfId="10803" xr:uid="{00000000-0005-0000-0000-000003520000}"/>
    <cellStyle name="40% - Accent4 2 3 2 5" xfId="7552" xr:uid="{00000000-0005-0000-0000-000004520000}"/>
    <cellStyle name="40% - Accent4 2 3 2 5 2" xfId="10801" xr:uid="{00000000-0005-0000-0000-000005520000}"/>
    <cellStyle name="40% - Accent4 2 3 2 5 2 2" xfId="13635" xr:uid="{00000000-0005-0000-0000-000006520000}"/>
    <cellStyle name="40% - Accent4 2 3 2 5 2 2 2" xfId="26565" xr:uid="{00000000-0005-0000-0000-000007520000}"/>
    <cellStyle name="40% - Accent4 2 3 2 5 2 3" xfId="10796" xr:uid="{00000000-0005-0000-0000-000008520000}"/>
    <cellStyle name="40% - Accent4 2 3 2 5 3" xfId="10791" xr:uid="{00000000-0005-0000-0000-000009520000}"/>
    <cellStyle name="40% - Accent4 2 3 2 5 3 2" xfId="16433" xr:uid="{00000000-0005-0000-0000-00000A520000}"/>
    <cellStyle name="40% - Accent4 2 3 2 5 4" xfId="10786" xr:uid="{00000000-0005-0000-0000-00000B520000}"/>
    <cellStyle name="40% - Accent4 2 3 2 6" xfId="13319" xr:uid="{00000000-0005-0000-0000-00000C520000}"/>
    <cellStyle name="40% - Accent4 2 3 2 6 2" xfId="22881" xr:uid="{00000000-0005-0000-0000-00000D520000}"/>
    <cellStyle name="40% - Accent4 2 3 2 6 2 2" xfId="10783" xr:uid="{00000000-0005-0000-0000-00000E520000}"/>
    <cellStyle name="40% - Accent4 2 3 2 6 3" xfId="22873" xr:uid="{00000000-0005-0000-0000-00000F520000}"/>
    <cellStyle name="40% - Accent4 2 3 2 7" xfId="13315" xr:uid="{00000000-0005-0000-0000-000010520000}"/>
    <cellStyle name="40% - Accent4 2 3 2 7 2" xfId="28186" xr:uid="{00000000-0005-0000-0000-000011520000}"/>
    <cellStyle name="40% - Accent4 2 3 2 8" xfId="10780" xr:uid="{00000000-0005-0000-0000-000012520000}"/>
    <cellStyle name="40% - Accent4 2 3 3" xfId="11898" xr:uid="{00000000-0005-0000-0000-000013520000}"/>
    <cellStyle name="40% - Accent4 2 3 3 2" xfId="11896" xr:uid="{00000000-0005-0000-0000-000014520000}"/>
    <cellStyle name="40% - Accent4 2 3 3 2 2" xfId="24164" xr:uid="{00000000-0005-0000-0000-000015520000}"/>
    <cellStyle name="40% - Accent4 2 3 3 2 2 2" xfId="10779" xr:uid="{00000000-0005-0000-0000-000016520000}"/>
    <cellStyle name="40% - Accent4 2 3 3 2 2 2 2" xfId="33120" xr:uid="{00000000-0005-0000-0000-000017520000}"/>
    <cellStyle name="40% - Accent4 2 3 3 2 2 2 2 2" xfId="10778" xr:uid="{00000000-0005-0000-0000-000018520000}"/>
    <cellStyle name="40% - Accent4 2 3 3 2 2 2 2 2 2" xfId="16007" xr:uid="{00000000-0005-0000-0000-000019520000}"/>
    <cellStyle name="40% - Accent4 2 3 3 2 2 2 2 3" xfId="10775" xr:uid="{00000000-0005-0000-0000-00001A520000}"/>
    <cellStyle name="40% - Accent4 2 3 3 2 2 2 3" xfId="26215" xr:uid="{00000000-0005-0000-0000-00001B520000}"/>
    <cellStyle name="40% - Accent4 2 3 3 2 2 2 3 2" xfId="10771" xr:uid="{00000000-0005-0000-0000-00001C520000}"/>
    <cellStyle name="40% - Accent4 2 3 3 2 2 2 4" xfId="26131" xr:uid="{00000000-0005-0000-0000-00001D520000}"/>
    <cellStyle name="40% - Accent4 2 3 3 2 2 3" xfId="10769" xr:uid="{00000000-0005-0000-0000-00001E520000}"/>
    <cellStyle name="40% - Accent4 2 3 3 2 2 3 2" xfId="31654" xr:uid="{00000000-0005-0000-0000-00001F520000}"/>
    <cellStyle name="40% - Accent4 2 3 3 2 2 3 2 2" xfId="10768" xr:uid="{00000000-0005-0000-0000-000020520000}"/>
    <cellStyle name="40% - Accent4 2 3 3 2 2 3 3" xfId="32995" xr:uid="{00000000-0005-0000-0000-000021520000}"/>
    <cellStyle name="40% - Accent4 2 3 3 2 2 4" xfId="10766" xr:uid="{00000000-0005-0000-0000-000022520000}"/>
    <cellStyle name="40% - Accent4 2 3 3 2 2 4 2" xfId="24806" xr:uid="{00000000-0005-0000-0000-000023520000}"/>
    <cellStyle name="40% - Accent4 2 3 3 2 2 5" xfId="10765" xr:uid="{00000000-0005-0000-0000-000024520000}"/>
    <cellStyle name="40% - Accent4 2 3 3 2 3" xfId="10764" xr:uid="{00000000-0005-0000-0000-000025520000}"/>
    <cellStyle name="40% - Accent4 2 3 3 2 3 2" xfId="10761" xr:uid="{00000000-0005-0000-0000-000026520000}"/>
    <cellStyle name="40% - Accent4 2 3 3 2 3 2 2" xfId="27599" xr:uid="{00000000-0005-0000-0000-000027520000}"/>
    <cellStyle name="40% - Accent4 2 3 3 2 3 2 2 2" xfId="10760" xr:uid="{00000000-0005-0000-0000-000028520000}"/>
    <cellStyle name="40% - Accent4 2 3 3 2 3 2 3" xfId="18265" xr:uid="{00000000-0005-0000-0000-000029520000}"/>
    <cellStyle name="40% - Accent4 2 3 3 2 3 3" xfId="10758" xr:uid="{00000000-0005-0000-0000-00002A520000}"/>
    <cellStyle name="40% - Accent4 2 3 3 2 3 3 2" xfId="26027" xr:uid="{00000000-0005-0000-0000-00002B520000}"/>
    <cellStyle name="40% - Accent4 2 3 3 2 3 4" xfId="10757" xr:uid="{00000000-0005-0000-0000-00002C520000}"/>
    <cellStyle name="40% - Accent4 2 3 3 2 4" xfId="10756" xr:uid="{00000000-0005-0000-0000-00002D520000}"/>
    <cellStyle name="40% - Accent4 2 3 3 2 4 2" xfId="10751" xr:uid="{00000000-0005-0000-0000-00002E520000}"/>
    <cellStyle name="40% - Accent4 2 3 3 2 4 2 2" xfId="10966" xr:uid="{00000000-0005-0000-0000-00002F520000}"/>
    <cellStyle name="40% - Accent4 2 3 3 2 4 3" xfId="32743" xr:uid="{00000000-0005-0000-0000-000030520000}"/>
    <cellStyle name="40% - Accent4 2 3 3 2 5" xfId="10750" xr:uid="{00000000-0005-0000-0000-000031520000}"/>
    <cellStyle name="40% - Accent4 2 3 3 2 5 2" xfId="10747" xr:uid="{00000000-0005-0000-0000-000032520000}"/>
    <cellStyle name="40% - Accent4 2 3 3 2 6" xfId="29640" xr:uid="{00000000-0005-0000-0000-000033520000}"/>
    <cellStyle name="40% - Accent4 2 3 3 3" xfId="10746" xr:uid="{00000000-0005-0000-0000-000034520000}"/>
    <cellStyle name="40% - Accent4 2 3 3 3 2" xfId="10742" xr:uid="{00000000-0005-0000-0000-000035520000}"/>
    <cellStyle name="40% - Accent4 2 3 3 3 2 2" xfId="10739" xr:uid="{00000000-0005-0000-0000-000036520000}"/>
    <cellStyle name="40% - Accent4 2 3 3 3 2 2 2" xfId="31789" xr:uid="{00000000-0005-0000-0000-000037520000}"/>
    <cellStyle name="40% - Accent4 2 3 3 3 2 2 2 2" xfId="9568" xr:uid="{00000000-0005-0000-0000-000038520000}"/>
    <cellStyle name="40% - Accent4 2 3 3 3 2 2 3" xfId="31753" xr:uid="{00000000-0005-0000-0000-000039520000}"/>
    <cellStyle name="40% - Accent4 2 3 3 3 2 3" xfId="10734" xr:uid="{00000000-0005-0000-0000-00003A520000}"/>
    <cellStyle name="40% - Accent4 2 3 3 3 2 3 2" xfId="32253" xr:uid="{00000000-0005-0000-0000-00003B520000}"/>
    <cellStyle name="40% - Accent4 2 3 3 3 2 4" xfId="14233" xr:uid="{00000000-0005-0000-0000-00003C520000}"/>
    <cellStyle name="40% - Accent4 2 3 3 3 3" xfId="10727" xr:uid="{00000000-0005-0000-0000-00003D520000}"/>
    <cellStyle name="40% - Accent4 2 3 3 3 3 2" xfId="10723" xr:uid="{00000000-0005-0000-0000-00003E520000}"/>
    <cellStyle name="40% - Accent4 2 3 3 3 3 2 2" xfId="25902" xr:uid="{00000000-0005-0000-0000-00003F520000}"/>
    <cellStyle name="40% - Accent4 2 3 3 3 3 3" xfId="10719" xr:uid="{00000000-0005-0000-0000-000040520000}"/>
    <cellStyle name="40% - Accent4 2 3 3 3 4" xfId="10714" xr:uid="{00000000-0005-0000-0000-000041520000}"/>
    <cellStyle name="40% - Accent4 2 3 3 3 4 2" xfId="10709" xr:uid="{00000000-0005-0000-0000-000042520000}"/>
    <cellStyle name="40% - Accent4 2 3 3 3 5" xfId="10707" xr:uid="{00000000-0005-0000-0000-000043520000}"/>
    <cellStyle name="40% - Accent4 2 3 3 4" xfId="10705" xr:uid="{00000000-0005-0000-0000-000044520000}"/>
    <cellStyle name="40% - Accent4 2 3 3 4 2" xfId="13897" xr:uid="{00000000-0005-0000-0000-000045520000}"/>
    <cellStyle name="40% - Accent4 2 3 3 4 2 2" xfId="10703" xr:uid="{00000000-0005-0000-0000-000046520000}"/>
    <cellStyle name="40% - Accent4 2 3 3 4 2 2 2" xfId="28396" xr:uid="{00000000-0005-0000-0000-000047520000}"/>
    <cellStyle name="40% - Accent4 2 3 3 4 2 3" xfId="10699" xr:uid="{00000000-0005-0000-0000-000048520000}"/>
    <cellStyle name="40% - Accent4 2 3 3 4 3" xfId="10695" xr:uid="{00000000-0005-0000-0000-000049520000}"/>
    <cellStyle name="40% - Accent4 2 3 3 4 3 2" xfId="16356" xr:uid="{00000000-0005-0000-0000-00004A520000}"/>
    <cellStyle name="40% - Accent4 2 3 3 4 4" xfId="10690" xr:uid="{00000000-0005-0000-0000-00004B520000}"/>
    <cellStyle name="40% - Accent4 2 3 3 5" xfId="13313" xr:uid="{00000000-0005-0000-0000-00004C520000}"/>
    <cellStyle name="40% - Accent4 2 3 3 5 2" xfId="10688" xr:uid="{00000000-0005-0000-0000-00004D520000}"/>
    <cellStyle name="40% - Accent4 2 3 3 5 2 2" xfId="10683" xr:uid="{00000000-0005-0000-0000-00004E520000}"/>
    <cellStyle name="40% - Accent4 2 3 3 5 3" xfId="10680" xr:uid="{00000000-0005-0000-0000-00004F520000}"/>
    <cellStyle name="40% - Accent4 2 3 3 6" xfId="13309" xr:uid="{00000000-0005-0000-0000-000050520000}"/>
    <cellStyle name="40% - Accent4 2 3 3 6 2" xfId="22867" xr:uid="{00000000-0005-0000-0000-000051520000}"/>
    <cellStyle name="40% - Accent4 2 3 3 7" xfId="10676" xr:uid="{00000000-0005-0000-0000-000052520000}"/>
    <cellStyle name="40% - Accent4 2 3 4" xfId="11893" xr:uid="{00000000-0005-0000-0000-000053520000}"/>
    <cellStyle name="40% - Accent4 2 3 4 2" xfId="10675" xr:uid="{00000000-0005-0000-0000-000054520000}"/>
    <cellStyle name="40% - Accent4 2 3 4 2 2" xfId="20029" xr:uid="{00000000-0005-0000-0000-000055520000}"/>
    <cellStyle name="40% - Accent4 2 3 4 2 2 2" xfId="28706" xr:uid="{00000000-0005-0000-0000-000056520000}"/>
    <cellStyle name="40% - Accent4 2 3 4 2 2 2 2" xfId="10567" xr:uid="{00000000-0005-0000-0000-000057520000}"/>
    <cellStyle name="40% - Accent4 2 3 4 2 2 2 2 2" xfId="19569" xr:uid="{00000000-0005-0000-0000-000058520000}"/>
    <cellStyle name="40% - Accent4 2 3 4 2 2 2 3" xfId="8884" xr:uid="{00000000-0005-0000-0000-000059520000}"/>
    <cellStyle name="40% - Accent4 2 3 4 2 2 3" xfId="10674" xr:uid="{00000000-0005-0000-0000-00005A520000}"/>
    <cellStyle name="40% - Accent4 2 3 4 2 2 3 2" xfId="8819" xr:uid="{00000000-0005-0000-0000-00005B520000}"/>
    <cellStyle name="40% - Accent4 2 3 4 2 2 4" xfId="18716" xr:uid="{00000000-0005-0000-0000-00005C520000}"/>
    <cellStyle name="40% - Accent4 2 3 4 2 3" xfId="10673" xr:uid="{00000000-0005-0000-0000-00005D520000}"/>
    <cellStyle name="40% - Accent4 2 3 4 2 3 2" xfId="10670" xr:uid="{00000000-0005-0000-0000-00005E520000}"/>
    <cellStyle name="40% - Accent4 2 3 4 2 3 2 2" xfId="8672" xr:uid="{00000000-0005-0000-0000-00005F520000}"/>
    <cellStyle name="40% - Accent4 2 3 4 2 3 3" xfId="10669" xr:uid="{00000000-0005-0000-0000-000060520000}"/>
    <cellStyle name="40% - Accent4 2 3 4 2 4" xfId="10668" xr:uid="{00000000-0005-0000-0000-000061520000}"/>
    <cellStyle name="40% - Accent4 2 3 4 2 4 2" xfId="10664" xr:uid="{00000000-0005-0000-0000-000062520000}"/>
    <cellStyle name="40% - Accent4 2 3 4 2 5" xfId="10663" xr:uid="{00000000-0005-0000-0000-000063520000}"/>
    <cellStyle name="40% - Accent4 2 3 4 3" xfId="10661" xr:uid="{00000000-0005-0000-0000-000064520000}"/>
    <cellStyle name="40% - Accent4 2 3 4 3 2" xfId="10659" xr:uid="{00000000-0005-0000-0000-000065520000}"/>
    <cellStyle name="40% - Accent4 2 3 4 3 2 2" xfId="10654" xr:uid="{00000000-0005-0000-0000-000066520000}"/>
    <cellStyle name="40% - Accent4 2 3 4 3 2 2 2" xfId="8385" xr:uid="{00000000-0005-0000-0000-000067520000}"/>
    <cellStyle name="40% - Accent4 2 3 4 3 2 3" xfId="10649" xr:uid="{00000000-0005-0000-0000-000068520000}"/>
    <cellStyle name="40% - Accent4 2 3 4 3 3" xfId="10642" xr:uid="{00000000-0005-0000-0000-000069520000}"/>
    <cellStyle name="40% - Accent4 2 3 4 3 3 2" xfId="10636" xr:uid="{00000000-0005-0000-0000-00006A520000}"/>
    <cellStyle name="40% - Accent4 2 3 4 3 4" xfId="10633" xr:uid="{00000000-0005-0000-0000-00006B520000}"/>
    <cellStyle name="40% - Accent4 2 3 4 4" xfId="10629" xr:uid="{00000000-0005-0000-0000-00006C520000}"/>
    <cellStyle name="40% - Accent4 2 3 4 4 2" xfId="10627" xr:uid="{00000000-0005-0000-0000-00006D520000}"/>
    <cellStyle name="40% - Accent4 2 3 4 4 2 2" xfId="10622" xr:uid="{00000000-0005-0000-0000-00006E520000}"/>
    <cellStyle name="40% - Accent4 2 3 4 4 3" xfId="10618" xr:uid="{00000000-0005-0000-0000-00006F520000}"/>
    <cellStyle name="40% - Accent4 2 3 4 5" xfId="13307" xr:uid="{00000000-0005-0000-0000-000070520000}"/>
    <cellStyle name="40% - Accent4 2 3 4 5 2" xfId="10614" xr:uid="{00000000-0005-0000-0000-000071520000}"/>
    <cellStyle name="40% - Accent4 2 3 4 6" xfId="13691" xr:uid="{00000000-0005-0000-0000-000072520000}"/>
    <cellStyle name="40% - Accent4 2 3 5" xfId="10609" xr:uid="{00000000-0005-0000-0000-000073520000}"/>
    <cellStyle name="40% - Accent4 2 3 5 2" xfId="10608" xr:uid="{00000000-0005-0000-0000-000074520000}"/>
    <cellStyle name="40% - Accent4 2 3 5 2 2" xfId="10607" xr:uid="{00000000-0005-0000-0000-000075520000}"/>
    <cellStyle name="40% - Accent4 2 3 5 2 2 2" xfId="28103" xr:uid="{00000000-0005-0000-0000-000076520000}"/>
    <cellStyle name="40% - Accent4 2 3 5 2 2 2 2" xfId="27418" xr:uid="{00000000-0005-0000-0000-000077520000}"/>
    <cellStyle name="40% - Accent4 2 3 5 2 2 3" xfId="10606" xr:uid="{00000000-0005-0000-0000-000078520000}"/>
    <cellStyle name="40% - Accent4 2 3 5 2 3" xfId="10605" xr:uid="{00000000-0005-0000-0000-000079520000}"/>
    <cellStyle name="40% - Accent4 2 3 5 2 3 2" xfId="10602" xr:uid="{00000000-0005-0000-0000-00007A520000}"/>
    <cellStyle name="40% - Accent4 2 3 5 2 4" xfId="10601" xr:uid="{00000000-0005-0000-0000-00007B520000}"/>
    <cellStyle name="40% - Accent4 2 3 5 3" xfId="10599" xr:uid="{00000000-0005-0000-0000-00007C520000}"/>
    <cellStyle name="40% - Accent4 2 3 5 3 2" xfId="10597" xr:uid="{00000000-0005-0000-0000-00007D520000}"/>
    <cellStyle name="40% - Accent4 2 3 5 3 2 2" xfId="10595" xr:uid="{00000000-0005-0000-0000-00007E520000}"/>
    <cellStyle name="40% - Accent4 2 3 5 3 3" xfId="10591" xr:uid="{00000000-0005-0000-0000-00007F520000}"/>
    <cellStyle name="40% - Accent4 2 3 5 4" xfId="7300" xr:uid="{00000000-0005-0000-0000-000080520000}"/>
    <cellStyle name="40% - Accent4 2 3 5 4 2" xfId="10589" xr:uid="{00000000-0005-0000-0000-000081520000}"/>
    <cellStyle name="40% - Accent4 2 3 5 5" xfId="7296" xr:uid="{00000000-0005-0000-0000-000082520000}"/>
    <cellStyle name="40% - Accent4 2 3 6" xfId="10586" xr:uid="{00000000-0005-0000-0000-000083520000}"/>
    <cellStyle name="40% - Accent4 2 3 6 2" xfId="10585" xr:uid="{00000000-0005-0000-0000-000084520000}"/>
    <cellStyle name="40% - Accent4 2 3 6 2 2" xfId="10583" xr:uid="{00000000-0005-0000-0000-000085520000}"/>
    <cellStyle name="40% - Accent4 2 3 6 2 2 2" xfId="28669" xr:uid="{00000000-0005-0000-0000-000086520000}"/>
    <cellStyle name="40% - Accent4 2 3 6 2 3" xfId="10582" xr:uid="{00000000-0005-0000-0000-000087520000}"/>
    <cellStyle name="40% - Accent4 2 3 6 3" xfId="10579" xr:uid="{00000000-0005-0000-0000-000088520000}"/>
    <cellStyle name="40% - Accent4 2 3 6 3 2" xfId="10578" xr:uid="{00000000-0005-0000-0000-000089520000}"/>
    <cellStyle name="40% - Accent4 2 3 6 4" xfId="9757" xr:uid="{00000000-0005-0000-0000-00008A520000}"/>
    <cellStyle name="40% - Accent4 2 3 7" xfId="25204" xr:uid="{00000000-0005-0000-0000-00008B520000}"/>
    <cellStyle name="40% - Accent4 2 3 7 2" xfId="28575" xr:uid="{00000000-0005-0000-0000-00008C520000}"/>
    <cellStyle name="40% - Accent4 2 3 7 2 2" xfId="10574" xr:uid="{00000000-0005-0000-0000-00008D520000}"/>
    <cellStyle name="40% - Accent4 2 3 7 3" xfId="10573" xr:uid="{00000000-0005-0000-0000-00008E520000}"/>
    <cellStyle name="40% - Accent4 2 3 8" xfId="28571" xr:uid="{00000000-0005-0000-0000-00008F520000}"/>
    <cellStyle name="40% - Accent4 2 3 8 2" xfId="10572" xr:uid="{00000000-0005-0000-0000-000090520000}"/>
    <cellStyle name="40% - Accent4 2 3 9" xfId="10570" xr:uid="{00000000-0005-0000-0000-000091520000}"/>
    <cellStyle name="40% - Accent4 2 4" xfId="31949" xr:uid="{00000000-0005-0000-0000-000092520000}"/>
    <cellStyle name="40% - Accent4 2 4 2" xfId="11889" xr:uid="{00000000-0005-0000-0000-000093520000}"/>
    <cellStyle name="40% - Accent4 2 4 2 2" xfId="11887" xr:uid="{00000000-0005-0000-0000-000094520000}"/>
    <cellStyle name="40% - Accent4 2 4 2 2 2" xfId="30354" xr:uid="{00000000-0005-0000-0000-000095520000}"/>
    <cellStyle name="40% - Accent4 2 4 2 2 2 2" xfId="12681" xr:uid="{00000000-0005-0000-0000-000096520000}"/>
    <cellStyle name="40% - Accent4 2 4 2 2 2 2 2" xfId="8701" xr:uid="{00000000-0005-0000-0000-000097520000}"/>
    <cellStyle name="40% - Accent4 2 4 2 2 2 2 2 2" xfId="23917" xr:uid="{00000000-0005-0000-0000-000098520000}"/>
    <cellStyle name="40% - Accent4 2 4 2 2 2 2 2 2 2" xfId="8577" xr:uid="{00000000-0005-0000-0000-000099520000}"/>
    <cellStyle name="40% - Accent4 2 4 2 2 2 2 2 3" xfId="23903" xr:uid="{00000000-0005-0000-0000-00009A520000}"/>
    <cellStyle name="40% - Accent4 2 4 2 2 2 2 3" xfId="8637" xr:uid="{00000000-0005-0000-0000-00009B520000}"/>
    <cellStyle name="40% - Accent4 2 4 2 2 2 2 3 2" xfId="23896" xr:uid="{00000000-0005-0000-0000-00009C520000}"/>
    <cellStyle name="40% - Accent4 2 4 2 2 2 2 4" xfId="8594" xr:uid="{00000000-0005-0000-0000-00009D520000}"/>
    <cellStyle name="40% - Accent4 2 4 2 2 2 3" xfId="12673" xr:uid="{00000000-0005-0000-0000-00009E520000}"/>
    <cellStyle name="40% - Accent4 2 4 2 2 2 3 2" xfId="8564" xr:uid="{00000000-0005-0000-0000-00009F520000}"/>
    <cellStyle name="40% - Accent4 2 4 2 2 2 3 2 2" xfId="23884" xr:uid="{00000000-0005-0000-0000-0000A0520000}"/>
    <cellStyle name="40% - Accent4 2 4 2 2 2 3 3" xfId="8519" xr:uid="{00000000-0005-0000-0000-0000A1520000}"/>
    <cellStyle name="40% - Accent4 2 4 2 2 2 4" xfId="12671" xr:uid="{00000000-0005-0000-0000-0000A2520000}"/>
    <cellStyle name="40% - Accent4 2 4 2 2 2 4 2" xfId="25414" xr:uid="{00000000-0005-0000-0000-0000A3520000}"/>
    <cellStyle name="40% - Accent4 2 4 2 2 2 5" xfId="10569" xr:uid="{00000000-0005-0000-0000-0000A4520000}"/>
    <cellStyle name="40% - Accent4 2 4 2 2 3" xfId="10566" xr:uid="{00000000-0005-0000-0000-0000A5520000}"/>
    <cellStyle name="40% - Accent4 2 4 2 2 3 2" xfId="12650" xr:uid="{00000000-0005-0000-0000-0000A6520000}"/>
    <cellStyle name="40% - Accent4 2 4 2 2 3 2 2" xfId="8297" xr:uid="{00000000-0005-0000-0000-0000A7520000}"/>
    <cellStyle name="40% - Accent4 2 4 2 2 3 2 2 2" xfId="26204" xr:uid="{00000000-0005-0000-0000-0000A8520000}"/>
    <cellStyle name="40% - Accent4 2 4 2 2 3 2 3" xfId="8280" xr:uid="{00000000-0005-0000-0000-0000A9520000}"/>
    <cellStyle name="40% - Accent4 2 4 2 2 3 3" xfId="12646" xr:uid="{00000000-0005-0000-0000-0000AA520000}"/>
    <cellStyle name="40% - Accent4 2 4 2 2 3 3 2" xfId="10562" xr:uid="{00000000-0005-0000-0000-0000AB520000}"/>
    <cellStyle name="40% - Accent4 2 4 2 2 3 4" xfId="10560" xr:uid="{00000000-0005-0000-0000-0000AC520000}"/>
    <cellStyle name="40% - Accent4 2 4 2 2 4" xfId="16494" xr:uid="{00000000-0005-0000-0000-0000AD520000}"/>
    <cellStyle name="40% - Accent4 2 4 2 2 4 2" xfId="12639" xr:uid="{00000000-0005-0000-0000-0000AE520000}"/>
    <cellStyle name="40% - Accent4 2 4 2 2 4 2 2" xfId="8126" xr:uid="{00000000-0005-0000-0000-0000AF520000}"/>
    <cellStyle name="40% - Accent4 2 4 2 2 4 3" xfId="10557" xr:uid="{00000000-0005-0000-0000-0000B0520000}"/>
    <cellStyle name="40% - Accent4 2 4 2 2 5" xfId="10556" xr:uid="{00000000-0005-0000-0000-0000B1520000}"/>
    <cellStyle name="40% - Accent4 2 4 2 2 5 2" xfId="10555" xr:uid="{00000000-0005-0000-0000-0000B2520000}"/>
    <cellStyle name="40% - Accent4 2 4 2 2 6" xfId="10554" xr:uid="{00000000-0005-0000-0000-0000B3520000}"/>
    <cellStyle name="40% - Accent4 2 4 2 3" xfId="10553" xr:uid="{00000000-0005-0000-0000-0000B4520000}"/>
    <cellStyle name="40% - Accent4 2 4 2 3 2" xfId="10549" xr:uid="{00000000-0005-0000-0000-0000B5520000}"/>
    <cellStyle name="40% - Accent4 2 4 2 3 2 2" xfId="12614" xr:uid="{00000000-0005-0000-0000-0000B6520000}"/>
    <cellStyle name="40% - Accent4 2 4 2 3 2 2 2" xfId="7793" xr:uid="{00000000-0005-0000-0000-0000B7520000}"/>
    <cellStyle name="40% - Accent4 2 4 2 3 2 2 2 2" xfId="26198" xr:uid="{00000000-0005-0000-0000-0000B8520000}"/>
    <cellStyle name="40% - Accent4 2 4 2 3 2 2 3" xfId="7774" xr:uid="{00000000-0005-0000-0000-0000B9520000}"/>
    <cellStyle name="40% - Accent4 2 4 2 3 2 3" xfId="12606" xr:uid="{00000000-0005-0000-0000-0000BA520000}"/>
    <cellStyle name="40% - Accent4 2 4 2 3 2 3 2" xfId="7752" xr:uid="{00000000-0005-0000-0000-0000BB520000}"/>
    <cellStyle name="40% - Accent4 2 4 2 3 2 4" xfId="10543" xr:uid="{00000000-0005-0000-0000-0000BC520000}"/>
    <cellStyle name="40% - Accent4 2 4 2 3 3" xfId="10539" xr:uid="{00000000-0005-0000-0000-0000BD520000}"/>
    <cellStyle name="40% - Accent4 2 4 2 3 3 2" xfId="12588" xr:uid="{00000000-0005-0000-0000-0000BE520000}"/>
    <cellStyle name="40% - Accent4 2 4 2 3 3 2 2" xfId="10533" xr:uid="{00000000-0005-0000-0000-0000BF520000}"/>
    <cellStyle name="40% - Accent4 2 4 2 3 3 3" xfId="10530" xr:uid="{00000000-0005-0000-0000-0000C0520000}"/>
    <cellStyle name="40% - Accent4 2 4 2 3 4" xfId="10527" xr:uid="{00000000-0005-0000-0000-0000C1520000}"/>
    <cellStyle name="40% - Accent4 2 4 2 3 4 2" xfId="14049" xr:uid="{00000000-0005-0000-0000-0000C2520000}"/>
    <cellStyle name="40% - Accent4 2 4 2 3 5" xfId="10522" xr:uid="{00000000-0005-0000-0000-0000C3520000}"/>
    <cellStyle name="40% - Accent4 2 4 2 4" xfId="10519" xr:uid="{00000000-0005-0000-0000-0000C4520000}"/>
    <cellStyle name="40% - Accent4 2 4 2 4 2" xfId="10514" xr:uid="{00000000-0005-0000-0000-0000C5520000}"/>
    <cellStyle name="40% - Accent4 2 4 2 4 2 2" xfId="12568" xr:uid="{00000000-0005-0000-0000-0000C6520000}"/>
    <cellStyle name="40% - Accent4 2 4 2 4 2 2 2" xfId="7543" xr:uid="{00000000-0005-0000-0000-0000C7520000}"/>
    <cellStyle name="40% - Accent4 2 4 2 4 2 3" xfId="6685" xr:uid="{00000000-0005-0000-0000-0000C8520000}"/>
    <cellStyle name="40% - Accent4 2 4 2 4 3" xfId="10508" xr:uid="{00000000-0005-0000-0000-0000C9520000}"/>
    <cellStyle name="40% - Accent4 2 4 2 4 3 2" xfId="16038" xr:uid="{00000000-0005-0000-0000-0000CA520000}"/>
    <cellStyle name="40% - Accent4 2 4 2 4 4" xfId="10502" xr:uid="{00000000-0005-0000-0000-0000CB520000}"/>
    <cellStyle name="40% - Accent4 2 4 2 5" xfId="14889" xr:uid="{00000000-0005-0000-0000-0000CC520000}"/>
    <cellStyle name="40% - Accent4 2 4 2 5 2" xfId="10499" xr:uid="{00000000-0005-0000-0000-0000CD520000}"/>
    <cellStyle name="40% - Accent4 2 4 2 5 2 2" xfId="10492" xr:uid="{00000000-0005-0000-0000-0000CE520000}"/>
    <cellStyle name="40% - Accent4 2 4 2 5 3" xfId="10487" xr:uid="{00000000-0005-0000-0000-0000CF520000}"/>
    <cellStyle name="40% - Accent4 2 4 2 6" xfId="13302" xr:uid="{00000000-0005-0000-0000-0000D0520000}"/>
    <cellStyle name="40% - Accent4 2 4 2 6 2" xfId="17394" xr:uid="{00000000-0005-0000-0000-0000D1520000}"/>
    <cellStyle name="40% - Accent4 2 4 2 7" xfId="12251" xr:uid="{00000000-0005-0000-0000-0000D2520000}"/>
    <cellStyle name="40% - Accent4 2 4 3" xfId="11884" xr:uid="{00000000-0005-0000-0000-0000D3520000}"/>
    <cellStyle name="40% - Accent4 2 4 3 2" xfId="13576" xr:uid="{00000000-0005-0000-0000-0000D4520000}"/>
    <cellStyle name="40% - Accent4 2 4 3 2 2" xfId="10482" xr:uid="{00000000-0005-0000-0000-0000D5520000}"/>
    <cellStyle name="40% - Accent4 2 4 3 2 2 2" xfId="12540" xr:uid="{00000000-0005-0000-0000-0000D6520000}"/>
    <cellStyle name="40% - Accent4 2 4 3 2 2 2 2" xfId="7975" xr:uid="{00000000-0005-0000-0000-0000D7520000}"/>
    <cellStyle name="40% - Accent4 2 4 3 2 2 2 2 2" xfId="23025" xr:uid="{00000000-0005-0000-0000-0000D8520000}"/>
    <cellStyle name="40% - Accent4 2 4 3 2 2 2 3" xfId="25130" xr:uid="{00000000-0005-0000-0000-0000D9520000}"/>
    <cellStyle name="40% - Accent4 2 4 3 2 2 3" xfId="12537" xr:uid="{00000000-0005-0000-0000-0000DA520000}"/>
    <cellStyle name="40% - Accent4 2 4 3 2 2 3 2" xfId="30478" xr:uid="{00000000-0005-0000-0000-0000DB520000}"/>
    <cellStyle name="40% - Accent4 2 4 3 2 2 4" xfId="10479" xr:uid="{00000000-0005-0000-0000-0000DC520000}"/>
    <cellStyle name="40% - Accent4 2 4 3 2 3" xfId="10476" xr:uid="{00000000-0005-0000-0000-0000DD520000}"/>
    <cellStyle name="40% - Accent4 2 4 3 2 3 2" xfId="12527" xr:uid="{00000000-0005-0000-0000-0000DE520000}"/>
    <cellStyle name="40% - Accent4 2 4 3 2 3 2 2" xfId="7963" xr:uid="{00000000-0005-0000-0000-0000DF520000}"/>
    <cellStyle name="40% - Accent4 2 4 3 2 3 3" xfId="10474" xr:uid="{00000000-0005-0000-0000-0000E0520000}"/>
    <cellStyle name="40% - Accent4 2 4 3 2 4" xfId="10473" xr:uid="{00000000-0005-0000-0000-0000E1520000}"/>
    <cellStyle name="40% - Accent4 2 4 3 2 4 2" xfId="10470" xr:uid="{00000000-0005-0000-0000-0000E2520000}"/>
    <cellStyle name="40% - Accent4 2 4 3 2 5" xfId="10469" xr:uid="{00000000-0005-0000-0000-0000E3520000}"/>
    <cellStyle name="40% - Accent4 2 4 3 3" xfId="10468" xr:uid="{00000000-0005-0000-0000-0000E4520000}"/>
    <cellStyle name="40% - Accent4 2 4 3 3 2" xfId="10465" xr:uid="{00000000-0005-0000-0000-0000E5520000}"/>
    <cellStyle name="40% - Accent4 2 4 3 3 2 2" xfId="12500" xr:uid="{00000000-0005-0000-0000-0000E6520000}"/>
    <cellStyle name="40% - Accent4 2 4 3 3 2 2 2" xfId="7933" xr:uid="{00000000-0005-0000-0000-0000E7520000}"/>
    <cellStyle name="40% - Accent4 2 4 3 3 2 3" xfId="10461" xr:uid="{00000000-0005-0000-0000-0000E8520000}"/>
    <cellStyle name="40% - Accent4 2 4 3 3 3" xfId="10457" xr:uid="{00000000-0005-0000-0000-0000E9520000}"/>
    <cellStyle name="40% - Accent4 2 4 3 3 3 2" xfId="10451" xr:uid="{00000000-0005-0000-0000-0000EA520000}"/>
    <cellStyle name="40% - Accent4 2 4 3 3 4" xfId="10447" xr:uid="{00000000-0005-0000-0000-0000EB520000}"/>
    <cellStyle name="40% - Accent4 2 4 3 4" xfId="10444" xr:uid="{00000000-0005-0000-0000-0000EC520000}"/>
    <cellStyle name="40% - Accent4 2 4 3 4 2" xfId="10442" xr:uid="{00000000-0005-0000-0000-0000ED520000}"/>
    <cellStyle name="40% - Accent4 2 4 3 4 2 2" xfId="33582" xr:uid="{00000000-0005-0000-0000-0000EE520000}"/>
    <cellStyle name="40% - Accent4 2 4 3 4 3" xfId="10437" xr:uid="{00000000-0005-0000-0000-0000EF520000}"/>
    <cellStyle name="40% - Accent4 2 4 3 5" xfId="13300" xr:uid="{00000000-0005-0000-0000-0000F0520000}"/>
    <cellStyle name="40% - Accent4 2 4 3 5 2" xfId="10434" xr:uid="{00000000-0005-0000-0000-0000F1520000}"/>
    <cellStyle name="40% - Accent4 2 4 3 6" xfId="10429" xr:uid="{00000000-0005-0000-0000-0000F2520000}"/>
    <cellStyle name="40% - Accent4 2 4 4" xfId="10427" xr:uid="{00000000-0005-0000-0000-0000F3520000}"/>
    <cellStyle name="40% - Accent4 2 4 4 2" xfId="33075" xr:uid="{00000000-0005-0000-0000-0000F4520000}"/>
    <cellStyle name="40% - Accent4 2 4 4 2 2" xfId="29076" xr:uid="{00000000-0005-0000-0000-0000F5520000}"/>
    <cellStyle name="40% - Accent4 2 4 4 2 2 2" xfId="29071" xr:uid="{00000000-0005-0000-0000-0000F6520000}"/>
    <cellStyle name="40% - Accent4 2 4 4 2 2 2 2" xfId="7987" xr:uid="{00000000-0005-0000-0000-0000F7520000}"/>
    <cellStyle name="40% - Accent4 2 4 4 2 2 3" xfId="10426" xr:uid="{00000000-0005-0000-0000-0000F8520000}"/>
    <cellStyle name="40% - Accent4 2 4 4 2 3" xfId="25623" xr:uid="{00000000-0005-0000-0000-0000F9520000}"/>
    <cellStyle name="40% - Accent4 2 4 4 2 3 2" xfId="10423" xr:uid="{00000000-0005-0000-0000-0000FA520000}"/>
    <cellStyle name="40% - Accent4 2 4 4 2 4" xfId="10422" xr:uid="{00000000-0005-0000-0000-0000FB520000}"/>
    <cellStyle name="40% - Accent4 2 4 4 3" xfId="25828" xr:uid="{00000000-0005-0000-0000-0000FC520000}"/>
    <cellStyle name="40% - Accent4 2 4 4 3 2" xfId="29053" xr:uid="{00000000-0005-0000-0000-0000FD520000}"/>
    <cellStyle name="40% - Accent4 2 4 4 3 2 2" xfId="10417" xr:uid="{00000000-0005-0000-0000-0000FE520000}"/>
    <cellStyle name="40% - Accent4 2 4 4 3 3" xfId="10415" xr:uid="{00000000-0005-0000-0000-0000FF520000}"/>
    <cellStyle name="40% - Accent4 2 4 4 4" xfId="28251" xr:uid="{00000000-0005-0000-0000-000000530000}"/>
    <cellStyle name="40% - Accent4 2 4 4 4 2" xfId="14313" xr:uid="{00000000-0005-0000-0000-000001530000}"/>
    <cellStyle name="40% - Accent4 2 4 4 5" xfId="10410" xr:uid="{00000000-0005-0000-0000-000002530000}"/>
    <cellStyle name="40% - Accent4 2 4 5" xfId="10408" xr:uid="{00000000-0005-0000-0000-000003530000}"/>
    <cellStyle name="40% - Accent4 2 4 5 2" xfId="28957" xr:uid="{00000000-0005-0000-0000-000004530000}"/>
    <cellStyle name="40% - Accent4 2 4 5 2 2" xfId="28944" xr:uid="{00000000-0005-0000-0000-000005530000}"/>
    <cellStyle name="40% - Accent4 2 4 5 2 2 2" xfId="15359" xr:uid="{00000000-0005-0000-0000-000006530000}"/>
    <cellStyle name="40% - Accent4 2 4 5 2 3" xfId="10405" xr:uid="{00000000-0005-0000-0000-000007530000}"/>
    <cellStyle name="40% - Accent4 2 4 5 3" xfId="28935" xr:uid="{00000000-0005-0000-0000-000008530000}"/>
    <cellStyle name="40% - Accent4 2 4 5 3 2" xfId="13798" xr:uid="{00000000-0005-0000-0000-000009530000}"/>
    <cellStyle name="40% - Accent4 2 4 5 4" xfId="7289" xr:uid="{00000000-0005-0000-0000-00000A530000}"/>
    <cellStyle name="40% - Accent4 2 4 6" xfId="10402" xr:uid="{00000000-0005-0000-0000-00000B530000}"/>
    <cellStyle name="40% - Accent4 2 4 6 2" xfId="5545" xr:uid="{00000000-0005-0000-0000-00000C530000}"/>
    <cellStyle name="40% - Accent4 2 4 6 2 2" xfId="10400" xr:uid="{00000000-0005-0000-0000-00000D530000}"/>
    <cellStyle name="40% - Accent4 2 4 6 3" xfId="20653" xr:uid="{00000000-0005-0000-0000-00000E530000}"/>
    <cellStyle name="40% - Accent4 2 4 7" xfId="22026" xr:uid="{00000000-0005-0000-0000-00000F530000}"/>
    <cellStyle name="40% - Accent4 2 4 7 2" xfId="16608" xr:uid="{00000000-0005-0000-0000-000010530000}"/>
    <cellStyle name="40% - Accent4 2 4 8" xfId="10396" xr:uid="{00000000-0005-0000-0000-000011530000}"/>
    <cellStyle name="40% - Accent4 2 4 9" xfId="34761" xr:uid="{00000000-0005-0000-0000-000012530000}"/>
    <cellStyle name="40% - Accent4 2 5" xfId="28498" xr:uid="{00000000-0005-0000-0000-000013530000}"/>
    <cellStyle name="40% - Accent4 2 5 2" xfId="11882" xr:uid="{00000000-0005-0000-0000-000014530000}"/>
    <cellStyle name="40% - Accent4 2 5 2 2" xfId="10393" xr:uid="{00000000-0005-0000-0000-000015530000}"/>
    <cellStyle name="40% - Accent4 2 5 2 2 2" xfId="11457" xr:uid="{00000000-0005-0000-0000-000016530000}"/>
    <cellStyle name="40% - Accent4 2 5 2 2 2 2" xfId="17648" xr:uid="{00000000-0005-0000-0000-000017530000}"/>
    <cellStyle name="40% - Accent4 2 5 2 2 2 2 2" xfId="12406" xr:uid="{00000000-0005-0000-0000-000018530000}"/>
    <cellStyle name="40% - Accent4 2 5 2 2 2 2 2 2" xfId="17245" xr:uid="{00000000-0005-0000-0000-000019530000}"/>
    <cellStyle name="40% - Accent4 2 5 2 2 2 2 3" xfId="10391" xr:uid="{00000000-0005-0000-0000-00001A530000}"/>
    <cellStyle name="40% - Accent4 2 5 2 2 2 3" xfId="26966" xr:uid="{00000000-0005-0000-0000-00001B530000}"/>
    <cellStyle name="40% - Accent4 2 5 2 2 2 3 2" xfId="10389" xr:uid="{00000000-0005-0000-0000-00001C530000}"/>
    <cellStyle name="40% - Accent4 2 5 2 2 2 4" xfId="26951" xr:uid="{00000000-0005-0000-0000-00001D530000}"/>
    <cellStyle name="40% - Accent4 2 5 2 2 3" xfId="17647" xr:uid="{00000000-0005-0000-0000-00001E530000}"/>
    <cellStyle name="40% - Accent4 2 5 2 2 3 2" xfId="28914" xr:uid="{00000000-0005-0000-0000-00001F530000}"/>
    <cellStyle name="40% - Accent4 2 5 2 2 3 2 2" xfId="13678" xr:uid="{00000000-0005-0000-0000-000020530000}"/>
    <cellStyle name="40% - Accent4 2 5 2 2 3 3" xfId="26667" xr:uid="{00000000-0005-0000-0000-000021530000}"/>
    <cellStyle name="40% - Accent4 2 5 2 2 4" xfId="10388" xr:uid="{00000000-0005-0000-0000-000022530000}"/>
    <cellStyle name="40% - Accent4 2 5 2 2 4 2" xfId="31968" xr:uid="{00000000-0005-0000-0000-000023530000}"/>
    <cellStyle name="40% - Accent4 2 5 2 2 5" xfId="10387" xr:uid="{00000000-0005-0000-0000-000024530000}"/>
    <cellStyle name="40% - Accent4 2 5 2 3" xfId="10386" xr:uid="{00000000-0005-0000-0000-000025530000}"/>
    <cellStyle name="40% - Accent4 2 5 2 3 2" xfId="17623" xr:uid="{00000000-0005-0000-0000-000026530000}"/>
    <cellStyle name="40% - Accent4 2 5 2 3 2 2" xfId="31834" xr:uid="{00000000-0005-0000-0000-000027530000}"/>
    <cellStyle name="40% - Accent4 2 5 2 3 2 2 2" xfId="10382" xr:uid="{00000000-0005-0000-0000-000028530000}"/>
    <cellStyle name="40% - Accent4 2 5 2 3 2 3" xfId="29420" xr:uid="{00000000-0005-0000-0000-000029530000}"/>
    <cellStyle name="40% - Accent4 2 5 2 3 3" xfId="10381" xr:uid="{00000000-0005-0000-0000-00002A530000}"/>
    <cellStyle name="40% - Accent4 2 5 2 3 3 2" xfId="33414" xr:uid="{00000000-0005-0000-0000-00002B530000}"/>
    <cellStyle name="40% - Accent4 2 5 2 3 4" xfId="10375" xr:uid="{00000000-0005-0000-0000-00002C530000}"/>
    <cellStyle name="40% - Accent4 2 5 2 4" xfId="16950" xr:uid="{00000000-0005-0000-0000-00002D530000}"/>
    <cellStyle name="40% - Accent4 2 5 2 4 2" xfId="10372" xr:uid="{00000000-0005-0000-0000-00002E530000}"/>
    <cellStyle name="40% - Accent4 2 5 2 4 2 2" xfId="24165" xr:uid="{00000000-0005-0000-0000-00002F530000}"/>
    <cellStyle name="40% - Accent4 2 5 2 4 3" xfId="10366" xr:uid="{00000000-0005-0000-0000-000030530000}"/>
    <cellStyle name="40% - Accent4 2 5 2 5" xfId="13297" xr:uid="{00000000-0005-0000-0000-000031530000}"/>
    <cellStyle name="40% - Accent4 2 5 2 5 2" xfId="10363" xr:uid="{00000000-0005-0000-0000-000032530000}"/>
    <cellStyle name="40% - Accent4 2 5 2 6" xfId="10357" xr:uid="{00000000-0005-0000-0000-000033530000}"/>
    <cellStyle name="40% - Accent4 2 5 3" xfId="12039" xr:uid="{00000000-0005-0000-0000-000034530000}"/>
    <cellStyle name="40% - Accent4 2 5 3 2" xfId="12038" xr:uid="{00000000-0005-0000-0000-000035530000}"/>
    <cellStyle name="40% - Accent4 2 5 3 2 2" xfId="30928" xr:uid="{00000000-0005-0000-0000-000036530000}"/>
    <cellStyle name="40% - Accent4 2 5 3 2 2 2" xfId="31093" xr:uid="{00000000-0005-0000-0000-000037530000}"/>
    <cellStyle name="40% - Accent4 2 5 3 2 2 2 2" xfId="27440" xr:uid="{00000000-0005-0000-0000-000038530000}"/>
    <cellStyle name="40% - Accent4 2 5 3 2 2 3" xfId="31028" xr:uid="{00000000-0005-0000-0000-000039530000}"/>
    <cellStyle name="40% - Accent4 2 5 3 2 3" xfId="25527" xr:uid="{00000000-0005-0000-0000-00003A530000}"/>
    <cellStyle name="40% - Accent4 2 5 3 2 3 2" xfId="22242" xr:uid="{00000000-0005-0000-0000-00003B530000}"/>
    <cellStyle name="40% - Accent4 2 5 3 2 4" xfId="10355" xr:uid="{00000000-0005-0000-0000-00003C530000}"/>
    <cellStyle name="40% - Accent4 2 5 3 3" xfId="12031" xr:uid="{00000000-0005-0000-0000-00003D530000}"/>
    <cellStyle name="40% - Accent4 2 5 3 3 2" xfId="12027" xr:uid="{00000000-0005-0000-0000-00003E530000}"/>
    <cellStyle name="40% - Accent4 2 5 3 3 2 2" xfId="30996" xr:uid="{00000000-0005-0000-0000-00003F530000}"/>
    <cellStyle name="40% - Accent4 2 5 3 3 3" xfId="10351" xr:uid="{00000000-0005-0000-0000-000040530000}"/>
    <cellStyle name="40% - Accent4 2 5 3 4" xfId="12020" xr:uid="{00000000-0005-0000-0000-000041530000}"/>
    <cellStyle name="40% - Accent4 2 5 3 4 2" xfId="10347" xr:uid="{00000000-0005-0000-0000-000042530000}"/>
    <cellStyle name="40% - Accent4 2 5 3 5" xfId="10345" xr:uid="{00000000-0005-0000-0000-000043530000}"/>
    <cellStyle name="40% - Accent4 2 5 4" xfId="12016" xr:uid="{00000000-0005-0000-0000-000044530000}"/>
    <cellStyle name="40% - Accent4 2 5 4 2" xfId="19999" xr:uid="{00000000-0005-0000-0000-000045530000}"/>
    <cellStyle name="40% - Accent4 2 5 4 2 2" xfId="28718" xr:uid="{00000000-0005-0000-0000-000046530000}"/>
    <cellStyle name="40% - Accent4 2 5 4 2 2 2" xfId="30950" xr:uid="{00000000-0005-0000-0000-000047530000}"/>
    <cellStyle name="40% - Accent4 2 5 4 2 3" xfId="10342" xr:uid="{00000000-0005-0000-0000-000048530000}"/>
    <cellStyle name="40% - Accent4 2 5 4 3" xfId="19993" xr:uid="{00000000-0005-0000-0000-000049530000}"/>
    <cellStyle name="40% - Accent4 2 5 4 3 2" xfId="10338" xr:uid="{00000000-0005-0000-0000-00004A530000}"/>
    <cellStyle name="40% - Accent4 2 5 4 4" xfId="10334" xr:uid="{00000000-0005-0000-0000-00004B530000}"/>
    <cellStyle name="40% - Accent4 2 5 5" xfId="12011" xr:uid="{00000000-0005-0000-0000-00004C530000}"/>
    <cellStyle name="40% - Accent4 2 5 5 2" xfId="27904" xr:uid="{00000000-0005-0000-0000-00004D530000}"/>
    <cellStyle name="40% - Accent4 2 5 5 2 2" xfId="30363" xr:uid="{00000000-0005-0000-0000-00004E530000}"/>
    <cellStyle name="40% - Accent4 2 5 5 3" xfId="13771" xr:uid="{00000000-0005-0000-0000-00004F530000}"/>
    <cellStyle name="40% - Accent4 2 5 6" xfId="13397" xr:uid="{00000000-0005-0000-0000-000050530000}"/>
    <cellStyle name="40% - Accent4 2 5 6 2" xfId="10333" xr:uid="{00000000-0005-0000-0000-000051530000}"/>
    <cellStyle name="40% - Accent4 2 5 7" xfId="12419" xr:uid="{00000000-0005-0000-0000-000052530000}"/>
    <cellStyle name="40% - Accent4 2 5 8" xfId="34951" xr:uid="{00000000-0005-0000-0000-000053530000}"/>
    <cellStyle name="40% - Accent4 2 6" xfId="28493" xr:uid="{00000000-0005-0000-0000-000054530000}"/>
    <cellStyle name="40% - Accent4 2 6 2" xfId="13598" xr:uid="{00000000-0005-0000-0000-000055530000}"/>
    <cellStyle name="40% - Accent4 2 6 2 2" xfId="10331" xr:uid="{00000000-0005-0000-0000-000056530000}"/>
    <cellStyle name="40% - Accent4 2 6 2 2 2" xfId="17228" xr:uid="{00000000-0005-0000-0000-000057530000}"/>
    <cellStyle name="40% - Accent4 2 6 2 2 2 2" xfId="12782" xr:uid="{00000000-0005-0000-0000-000058530000}"/>
    <cellStyle name="40% - Accent4 2 6 2 2 2 2 2" xfId="5474" xr:uid="{00000000-0005-0000-0000-000059530000}"/>
    <cellStyle name="40% - Accent4 2 6 2 2 2 3" xfId="10329" xr:uid="{00000000-0005-0000-0000-00005A530000}"/>
    <cellStyle name="40% - Accent4 2 6 2 2 3" xfId="10327" xr:uid="{00000000-0005-0000-0000-00005B530000}"/>
    <cellStyle name="40% - Accent4 2 6 2 2 3 2" xfId="10325" xr:uid="{00000000-0005-0000-0000-00005C530000}"/>
    <cellStyle name="40% - Accent4 2 6 2 2 4" xfId="10323" xr:uid="{00000000-0005-0000-0000-00005D530000}"/>
    <cellStyle name="40% - Accent4 2 6 2 3" xfId="10321" xr:uid="{00000000-0005-0000-0000-00005E530000}"/>
    <cellStyle name="40% - Accent4 2 6 2 3 2" xfId="10319" xr:uid="{00000000-0005-0000-0000-00005F530000}"/>
    <cellStyle name="40% - Accent4 2 6 2 3 2 2" xfId="10314" xr:uid="{00000000-0005-0000-0000-000060530000}"/>
    <cellStyle name="40% - Accent4 2 6 2 3 3" xfId="10312" xr:uid="{00000000-0005-0000-0000-000061530000}"/>
    <cellStyle name="40% - Accent4 2 6 2 4" xfId="10308" xr:uid="{00000000-0005-0000-0000-000062530000}"/>
    <cellStyle name="40% - Accent4 2 6 2 4 2" xfId="10306" xr:uid="{00000000-0005-0000-0000-000063530000}"/>
    <cellStyle name="40% - Accent4 2 6 2 5" xfId="25832" xr:uid="{00000000-0005-0000-0000-000064530000}"/>
    <cellStyle name="40% - Accent4 2 6 3" xfId="12005" xr:uid="{00000000-0005-0000-0000-000065530000}"/>
    <cellStyle name="40% - Accent4 2 6 3 2" xfId="12003" xr:uid="{00000000-0005-0000-0000-000066530000}"/>
    <cellStyle name="40% - Accent4 2 6 3 2 2" xfId="11999" xr:uid="{00000000-0005-0000-0000-000067530000}"/>
    <cellStyle name="40% - Accent4 2 6 3 2 2 2" xfId="10304" xr:uid="{00000000-0005-0000-0000-000068530000}"/>
    <cellStyle name="40% - Accent4 2 6 3 2 3" xfId="10303" xr:uid="{00000000-0005-0000-0000-000069530000}"/>
    <cellStyle name="40% - Accent4 2 6 3 3" xfId="11996" xr:uid="{00000000-0005-0000-0000-00006A530000}"/>
    <cellStyle name="40% - Accent4 2 6 3 3 2" xfId="10300" xr:uid="{00000000-0005-0000-0000-00006B530000}"/>
    <cellStyle name="40% - Accent4 2 6 3 4" xfId="10298" xr:uid="{00000000-0005-0000-0000-00006C530000}"/>
    <cellStyle name="40% - Accent4 2 6 4" xfId="11993" xr:uid="{00000000-0005-0000-0000-00006D530000}"/>
    <cellStyle name="40% - Accent4 2 6 4 2" xfId="26539" xr:uid="{00000000-0005-0000-0000-00006E530000}"/>
    <cellStyle name="40% - Accent4 2 6 4 2 2" xfId="10297" xr:uid="{00000000-0005-0000-0000-00006F530000}"/>
    <cellStyle name="40% - Accent4 2 6 4 3" xfId="10295" xr:uid="{00000000-0005-0000-0000-000070530000}"/>
    <cellStyle name="40% - Accent4 2 6 5" xfId="11988" xr:uid="{00000000-0005-0000-0000-000071530000}"/>
    <cellStyle name="40% - Accent4 2 6 5 2" xfId="10294" xr:uid="{00000000-0005-0000-0000-000072530000}"/>
    <cellStyle name="40% - Accent4 2 6 6" xfId="10293" xr:uid="{00000000-0005-0000-0000-000073530000}"/>
    <cellStyle name="40% - Accent4 2 6 7" xfId="35156" xr:uid="{00000000-0005-0000-0000-000074530000}"/>
    <cellStyle name="40% - Accent4 2 7" xfId="26444" xr:uid="{00000000-0005-0000-0000-000075530000}"/>
    <cellStyle name="40% - Accent4 2 7 2" xfId="15458" xr:uid="{00000000-0005-0000-0000-000076530000}"/>
    <cellStyle name="40% - Accent4 2 7 2 2" xfId="15456" xr:uid="{00000000-0005-0000-0000-000077530000}"/>
    <cellStyle name="40% - Accent4 2 7 2 2 2" xfId="10290" xr:uid="{00000000-0005-0000-0000-000078530000}"/>
    <cellStyle name="40% - Accent4 2 7 2 2 2 2" xfId="10288" xr:uid="{00000000-0005-0000-0000-000079530000}"/>
    <cellStyle name="40% - Accent4 2 7 2 2 3" xfId="10285" xr:uid="{00000000-0005-0000-0000-00007A530000}"/>
    <cellStyle name="40% - Accent4 2 7 2 3" xfId="10282" xr:uid="{00000000-0005-0000-0000-00007B530000}"/>
    <cellStyle name="40% - Accent4 2 7 2 3 2" xfId="26644" xr:uid="{00000000-0005-0000-0000-00007C530000}"/>
    <cellStyle name="40% - Accent4 2 7 2 4" xfId="10280" xr:uid="{00000000-0005-0000-0000-00007D530000}"/>
    <cellStyle name="40% - Accent4 2 7 3" xfId="15454" xr:uid="{00000000-0005-0000-0000-00007E530000}"/>
    <cellStyle name="40% - Accent4 2 7 3 2" xfId="15452" xr:uid="{00000000-0005-0000-0000-00007F530000}"/>
    <cellStyle name="40% - Accent4 2 7 3 2 2" xfId="10279" xr:uid="{00000000-0005-0000-0000-000080530000}"/>
    <cellStyle name="40% - Accent4 2 7 3 3" xfId="10277" xr:uid="{00000000-0005-0000-0000-000081530000}"/>
    <cellStyle name="40% - Accent4 2 7 4" xfId="11984" xr:uid="{00000000-0005-0000-0000-000082530000}"/>
    <cellStyle name="40% - Accent4 2 7 4 2" xfId="10276" xr:uid="{00000000-0005-0000-0000-000083530000}"/>
    <cellStyle name="40% - Accent4 2 7 5" xfId="10274" xr:uid="{00000000-0005-0000-0000-000084530000}"/>
    <cellStyle name="40% - Accent4 2 7 6" xfId="35385" xr:uid="{00000000-0005-0000-0000-000085530000}"/>
    <cellStyle name="40% - Accent4 2 8" xfId="10270" xr:uid="{00000000-0005-0000-0000-000086530000}"/>
    <cellStyle name="40% - Accent4 2 8 2" xfId="15432" xr:uid="{00000000-0005-0000-0000-000087530000}"/>
    <cellStyle name="40% - Accent4 2 8 2 2" xfId="10269" xr:uid="{00000000-0005-0000-0000-000088530000}"/>
    <cellStyle name="40% - Accent4 2 8 2 2 2" xfId="10263" xr:uid="{00000000-0005-0000-0000-000089530000}"/>
    <cellStyle name="40% - Accent4 2 8 2 3" xfId="10259" xr:uid="{00000000-0005-0000-0000-00008A530000}"/>
    <cellStyle name="40% - Accent4 2 8 3" xfId="11976" xr:uid="{00000000-0005-0000-0000-00008B530000}"/>
    <cellStyle name="40% - Accent4 2 8 3 2" xfId="10257" xr:uid="{00000000-0005-0000-0000-00008C530000}"/>
    <cellStyle name="40% - Accent4 2 8 4" xfId="15630" xr:uid="{00000000-0005-0000-0000-00008D530000}"/>
    <cellStyle name="40% - Accent4 2 8 5" xfId="36257" xr:uid="{00000000-0005-0000-0000-00008E530000}"/>
    <cellStyle name="40% - Accent4 2 9" xfId="10256" xr:uid="{00000000-0005-0000-0000-00008F530000}"/>
    <cellStyle name="40% - Accent4 2 9 2" xfId="10255" xr:uid="{00000000-0005-0000-0000-000090530000}"/>
    <cellStyle name="40% - Accent4 2 9 2 2" xfId="10253" xr:uid="{00000000-0005-0000-0000-000091530000}"/>
    <cellStyle name="40% - Accent4 2 9 3" xfId="23662" xr:uid="{00000000-0005-0000-0000-000092530000}"/>
    <cellStyle name="40% - Accent4 2 9 4" xfId="36543" xr:uid="{00000000-0005-0000-0000-000093530000}"/>
    <cellStyle name="40% - Accent4 20" xfId="35707" xr:uid="{00000000-0005-0000-0000-000094530000}"/>
    <cellStyle name="40% - Accent4 20 2" xfId="36876" xr:uid="{00000000-0005-0000-0000-000095530000}"/>
    <cellStyle name="40% - Accent4 20 3" xfId="37767" xr:uid="{00000000-0005-0000-0000-000096530000}"/>
    <cellStyle name="40% - Accent4 21" xfId="35726" xr:uid="{00000000-0005-0000-0000-000097530000}"/>
    <cellStyle name="40% - Accent4 21 2" xfId="36896" xr:uid="{00000000-0005-0000-0000-000098530000}"/>
    <cellStyle name="40% - Accent4 21 3" xfId="37787" xr:uid="{00000000-0005-0000-0000-000099530000}"/>
    <cellStyle name="40% - Accent4 22" xfId="35745" xr:uid="{00000000-0005-0000-0000-00009A530000}"/>
    <cellStyle name="40% - Accent4 22 2" xfId="36916" xr:uid="{00000000-0005-0000-0000-00009B530000}"/>
    <cellStyle name="40% - Accent4 22 3" xfId="37807" xr:uid="{00000000-0005-0000-0000-00009C530000}"/>
    <cellStyle name="40% - Accent4 23" xfId="35765" xr:uid="{00000000-0005-0000-0000-00009D530000}"/>
    <cellStyle name="40% - Accent4 23 2" xfId="36935" xr:uid="{00000000-0005-0000-0000-00009E530000}"/>
    <cellStyle name="40% - Accent4 23 3" xfId="37827" xr:uid="{00000000-0005-0000-0000-00009F530000}"/>
    <cellStyle name="40% - Accent4 24" xfId="35785" xr:uid="{00000000-0005-0000-0000-0000A0530000}"/>
    <cellStyle name="40% - Accent4 24 2" xfId="36954" xr:uid="{00000000-0005-0000-0000-0000A1530000}"/>
    <cellStyle name="40% - Accent4 24 3" xfId="37847" xr:uid="{00000000-0005-0000-0000-0000A2530000}"/>
    <cellStyle name="40% - Accent4 25" xfId="35804" xr:uid="{00000000-0005-0000-0000-0000A3530000}"/>
    <cellStyle name="40% - Accent4 25 2" xfId="36974" xr:uid="{00000000-0005-0000-0000-0000A4530000}"/>
    <cellStyle name="40% - Accent4 25 3" xfId="37867" xr:uid="{00000000-0005-0000-0000-0000A5530000}"/>
    <cellStyle name="40% - Accent4 26" xfId="35823" xr:uid="{00000000-0005-0000-0000-0000A6530000}"/>
    <cellStyle name="40% - Accent4 26 2" xfId="36994" xr:uid="{00000000-0005-0000-0000-0000A7530000}"/>
    <cellStyle name="40% - Accent4 26 3" xfId="37887" xr:uid="{00000000-0005-0000-0000-0000A8530000}"/>
    <cellStyle name="40% - Accent4 27" xfId="35842" xr:uid="{00000000-0005-0000-0000-0000A9530000}"/>
    <cellStyle name="40% - Accent4 27 2" xfId="37014" xr:uid="{00000000-0005-0000-0000-0000AA530000}"/>
    <cellStyle name="40% - Accent4 27 3" xfId="37907" xr:uid="{00000000-0005-0000-0000-0000AB530000}"/>
    <cellStyle name="40% - Accent4 28" xfId="35861" xr:uid="{00000000-0005-0000-0000-0000AC530000}"/>
    <cellStyle name="40% - Accent4 28 2" xfId="37034" xr:uid="{00000000-0005-0000-0000-0000AD530000}"/>
    <cellStyle name="40% - Accent4 28 3" xfId="37927" xr:uid="{00000000-0005-0000-0000-0000AE530000}"/>
    <cellStyle name="40% - Accent4 29" xfId="35879" xr:uid="{00000000-0005-0000-0000-0000AF530000}"/>
    <cellStyle name="40% - Accent4 29 2" xfId="37051" xr:uid="{00000000-0005-0000-0000-0000B0530000}"/>
    <cellStyle name="40% - Accent4 29 3" xfId="37945" xr:uid="{00000000-0005-0000-0000-0000B1530000}"/>
    <cellStyle name="40% - Accent4 3" xfId="107" xr:uid="{00000000-0005-0000-0000-0000B2530000}"/>
    <cellStyle name="40% - Accent4 3 10" xfId="10252" xr:uid="{00000000-0005-0000-0000-0000B3530000}"/>
    <cellStyle name="40% - Accent4 3 10 2" xfId="37447" xr:uid="{00000000-0005-0000-0000-0000B4530000}"/>
    <cellStyle name="40% - Accent4 3 11" xfId="34461" xr:uid="{00000000-0005-0000-0000-0000B5530000}"/>
    <cellStyle name="40% - Accent4 3 12" xfId="18171" xr:uid="{00000000-0005-0000-0000-0000B6530000}"/>
    <cellStyle name="40% - Accent4 3 2" xfId="168" xr:uid="{00000000-0005-0000-0000-0000B7530000}"/>
    <cellStyle name="40% - Accent4 3 2 10" xfId="34513" xr:uid="{00000000-0005-0000-0000-0000B8530000}"/>
    <cellStyle name="40% - Accent4 3 2 11" xfId="13763" xr:uid="{00000000-0005-0000-0000-0000B9530000}"/>
    <cellStyle name="40% - Accent4 3 2 2" xfId="10248" xr:uid="{00000000-0005-0000-0000-0000BA530000}"/>
    <cellStyle name="40% - Accent4 3 2 2 2" xfId="10247" xr:uid="{00000000-0005-0000-0000-0000BB530000}"/>
    <cellStyle name="40% - Accent4 3 2 2 2 2" xfId="13086" xr:uid="{00000000-0005-0000-0000-0000BC530000}"/>
    <cellStyle name="40% - Accent4 3 2 2 2 2 2" xfId="10246" xr:uid="{00000000-0005-0000-0000-0000BD530000}"/>
    <cellStyle name="40% - Accent4 3 2 2 2 2 2 2" xfId="22808" xr:uid="{00000000-0005-0000-0000-0000BE530000}"/>
    <cellStyle name="40% - Accent4 3 2 2 2 2 2 2 2" xfId="8664" xr:uid="{00000000-0005-0000-0000-0000BF530000}"/>
    <cellStyle name="40% - Accent4 3 2 2 2 2 2 2 2 2" xfId="34392" xr:uid="{00000000-0005-0000-0000-0000C0530000}"/>
    <cellStyle name="40% - Accent4 3 2 2 2 2 2 2 2 2 2" xfId="10244" xr:uid="{00000000-0005-0000-0000-0000C1530000}"/>
    <cellStyle name="40% - Accent4 3 2 2 2 2 2 2 2 3" xfId="10243" xr:uid="{00000000-0005-0000-0000-0000C2530000}"/>
    <cellStyle name="40% - Accent4 3 2 2 2 2 2 2 3" xfId="10242" xr:uid="{00000000-0005-0000-0000-0000C3530000}"/>
    <cellStyle name="40% - Accent4 3 2 2 2 2 2 2 3 2" xfId="10240" xr:uid="{00000000-0005-0000-0000-0000C4530000}"/>
    <cellStyle name="40% - Accent4 3 2 2 2 2 2 2 4" xfId="10238" xr:uid="{00000000-0005-0000-0000-0000C5530000}"/>
    <cellStyle name="40% - Accent4 3 2 2 2 2 2 3" xfId="10237" xr:uid="{00000000-0005-0000-0000-0000C6530000}"/>
    <cellStyle name="40% - Accent4 3 2 2 2 2 2 3 2" xfId="8660" xr:uid="{00000000-0005-0000-0000-0000C7530000}"/>
    <cellStyle name="40% - Accent4 3 2 2 2 2 2 3 2 2" xfId="10233" xr:uid="{00000000-0005-0000-0000-0000C8530000}"/>
    <cellStyle name="40% - Accent4 3 2 2 2 2 2 3 3" xfId="10232" xr:uid="{00000000-0005-0000-0000-0000C9530000}"/>
    <cellStyle name="40% - Accent4 3 2 2 2 2 2 4" xfId="10231" xr:uid="{00000000-0005-0000-0000-0000CA530000}"/>
    <cellStyle name="40% - Accent4 3 2 2 2 2 2 4 2" xfId="10229" xr:uid="{00000000-0005-0000-0000-0000CB530000}"/>
    <cellStyle name="40% - Accent4 3 2 2 2 2 2 5" xfId="20383" xr:uid="{00000000-0005-0000-0000-0000CC530000}"/>
    <cellStyle name="40% - Accent4 3 2 2 2 2 3" xfId="10227" xr:uid="{00000000-0005-0000-0000-0000CD530000}"/>
    <cellStyle name="40% - Accent4 3 2 2 2 2 3 2" xfId="10225" xr:uid="{00000000-0005-0000-0000-0000CE530000}"/>
    <cellStyle name="40% - Accent4 3 2 2 2 2 3 2 2" xfId="8647" xr:uid="{00000000-0005-0000-0000-0000CF530000}"/>
    <cellStyle name="40% - Accent4 3 2 2 2 2 3 2 2 2" xfId="10224" xr:uid="{00000000-0005-0000-0000-0000D0530000}"/>
    <cellStyle name="40% - Accent4 3 2 2 2 2 3 2 3" xfId="10223" xr:uid="{00000000-0005-0000-0000-0000D1530000}"/>
    <cellStyle name="40% - Accent4 3 2 2 2 2 3 3" xfId="10222" xr:uid="{00000000-0005-0000-0000-0000D2530000}"/>
    <cellStyle name="40% - Accent4 3 2 2 2 2 3 3 2" xfId="10221" xr:uid="{00000000-0005-0000-0000-0000D3530000}"/>
    <cellStyle name="40% - Accent4 3 2 2 2 2 3 4" xfId="10220" xr:uid="{00000000-0005-0000-0000-0000D4530000}"/>
    <cellStyle name="40% - Accent4 3 2 2 2 2 4" xfId="20695" xr:uid="{00000000-0005-0000-0000-0000D5530000}"/>
    <cellStyle name="40% - Accent4 3 2 2 2 2 4 2" xfId="10219" xr:uid="{00000000-0005-0000-0000-0000D6530000}"/>
    <cellStyle name="40% - Accent4 3 2 2 2 2 4 2 2" xfId="10217" xr:uid="{00000000-0005-0000-0000-0000D7530000}"/>
    <cellStyle name="40% - Accent4 3 2 2 2 2 4 3" xfId="10215" xr:uid="{00000000-0005-0000-0000-0000D8530000}"/>
    <cellStyle name="40% - Accent4 3 2 2 2 2 5" xfId="24681" xr:uid="{00000000-0005-0000-0000-0000D9530000}"/>
    <cellStyle name="40% - Accent4 3 2 2 2 2 5 2" xfId="9633" xr:uid="{00000000-0005-0000-0000-0000DA530000}"/>
    <cellStyle name="40% - Accent4 3 2 2 2 2 6" xfId="24676" xr:uid="{00000000-0005-0000-0000-0000DB530000}"/>
    <cellStyle name="40% - Accent4 3 2 2 2 3" xfId="27870" xr:uid="{00000000-0005-0000-0000-0000DC530000}"/>
    <cellStyle name="40% - Accent4 3 2 2 2 3 2" xfId="10209" xr:uid="{00000000-0005-0000-0000-0000DD530000}"/>
    <cellStyle name="40% - Accent4 3 2 2 2 3 2 2" xfId="25283" xr:uid="{00000000-0005-0000-0000-0000DE530000}"/>
    <cellStyle name="40% - Accent4 3 2 2 2 3 2 2 2" xfId="8607" xr:uid="{00000000-0005-0000-0000-0000DF530000}"/>
    <cellStyle name="40% - Accent4 3 2 2 2 3 2 2 2 2" xfId="30767" xr:uid="{00000000-0005-0000-0000-0000E0530000}"/>
    <cellStyle name="40% - Accent4 3 2 2 2 3 2 2 3" xfId="15405" xr:uid="{00000000-0005-0000-0000-0000E1530000}"/>
    <cellStyle name="40% - Accent4 3 2 2 2 3 2 3" xfId="25277" xr:uid="{00000000-0005-0000-0000-0000E2530000}"/>
    <cellStyle name="40% - Accent4 3 2 2 2 3 2 3 2" xfId="10206" xr:uid="{00000000-0005-0000-0000-0000E3530000}"/>
    <cellStyle name="40% - Accent4 3 2 2 2 3 2 4" xfId="25332" xr:uid="{00000000-0005-0000-0000-0000E4530000}"/>
    <cellStyle name="40% - Accent4 3 2 2 2 3 3" xfId="10205" xr:uid="{00000000-0005-0000-0000-0000E5530000}"/>
    <cellStyle name="40% - Accent4 3 2 2 2 3 3 2" xfId="25270" xr:uid="{00000000-0005-0000-0000-0000E6530000}"/>
    <cellStyle name="40% - Accent4 3 2 2 2 3 3 2 2" xfId="10202" xr:uid="{00000000-0005-0000-0000-0000E7530000}"/>
    <cellStyle name="40% - Accent4 3 2 2 2 3 3 3" xfId="22107" xr:uid="{00000000-0005-0000-0000-0000E8530000}"/>
    <cellStyle name="40% - Accent4 3 2 2 2 3 4" xfId="24673" xr:uid="{00000000-0005-0000-0000-0000E9530000}"/>
    <cellStyle name="40% - Accent4 3 2 2 2 3 4 2" xfId="10200" xr:uid="{00000000-0005-0000-0000-0000EA530000}"/>
    <cellStyle name="40% - Accent4 3 2 2 2 3 5" xfId="24526" xr:uid="{00000000-0005-0000-0000-0000EB530000}"/>
    <cellStyle name="40% - Accent4 3 2 2 2 4" xfId="10197" xr:uid="{00000000-0005-0000-0000-0000EC530000}"/>
    <cellStyle name="40% - Accent4 3 2 2 2 4 2" xfId="21970" xr:uid="{00000000-0005-0000-0000-0000ED530000}"/>
    <cellStyle name="40% - Accent4 3 2 2 2 4 2 2" xfId="25258" xr:uid="{00000000-0005-0000-0000-0000EE530000}"/>
    <cellStyle name="40% - Accent4 3 2 2 2 4 2 2 2" xfId="10195" xr:uid="{00000000-0005-0000-0000-0000EF530000}"/>
    <cellStyle name="40% - Accent4 3 2 2 2 4 2 3" xfId="10194" xr:uid="{00000000-0005-0000-0000-0000F0530000}"/>
    <cellStyle name="40% - Accent4 3 2 2 2 4 3" xfId="26641" xr:uid="{00000000-0005-0000-0000-0000F1530000}"/>
    <cellStyle name="40% - Accent4 3 2 2 2 4 3 2" xfId="10192" xr:uid="{00000000-0005-0000-0000-0000F2530000}"/>
    <cellStyle name="40% - Accent4 3 2 2 2 4 4" xfId="24661" xr:uid="{00000000-0005-0000-0000-0000F3530000}"/>
    <cellStyle name="40% - Accent4 3 2 2 2 5" xfId="10190" xr:uid="{00000000-0005-0000-0000-0000F4530000}"/>
    <cellStyle name="40% - Accent4 3 2 2 2 5 2" xfId="10189" xr:uid="{00000000-0005-0000-0000-0000F5530000}"/>
    <cellStyle name="40% - Accent4 3 2 2 2 5 2 2" xfId="10188" xr:uid="{00000000-0005-0000-0000-0000F6530000}"/>
    <cellStyle name="40% - Accent4 3 2 2 2 5 3" xfId="10187" xr:uid="{00000000-0005-0000-0000-0000F7530000}"/>
    <cellStyle name="40% - Accent4 3 2 2 2 6" xfId="10186" xr:uid="{00000000-0005-0000-0000-0000F8530000}"/>
    <cellStyle name="40% - Accent4 3 2 2 2 6 2" xfId="10185" xr:uid="{00000000-0005-0000-0000-0000F9530000}"/>
    <cellStyle name="40% - Accent4 3 2 2 2 7" xfId="10184" xr:uid="{00000000-0005-0000-0000-0000FA530000}"/>
    <cellStyle name="40% - Accent4 3 2 2 3" xfId="10183" xr:uid="{00000000-0005-0000-0000-0000FB530000}"/>
    <cellStyle name="40% - Accent4 3 2 2 3 2" xfId="10181" xr:uid="{00000000-0005-0000-0000-0000FC530000}"/>
    <cellStyle name="40% - Accent4 3 2 2 3 2 2" xfId="10178" xr:uid="{00000000-0005-0000-0000-0000FD530000}"/>
    <cellStyle name="40% - Accent4 3 2 2 3 2 2 2" xfId="10175" xr:uid="{00000000-0005-0000-0000-0000FE530000}"/>
    <cellStyle name="40% - Accent4 3 2 2 3 2 2 2 2" xfId="8533" xr:uid="{00000000-0005-0000-0000-0000FF530000}"/>
    <cellStyle name="40% - Accent4 3 2 2 3 2 2 2 2 2" xfId="10174" xr:uid="{00000000-0005-0000-0000-000000540000}"/>
    <cellStyle name="40% - Accent4 3 2 2 3 2 2 2 3" xfId="17666" xr:uid="{00000000-0005-0000-0000-000001540000}"/>
    <cellStyle name="40% - Accent4 3 2 2 3 2 2 3" xfId="10173" xr:uid="{00000000-0005-0000-0000-000002540000}"/>
    <cellStyle name="40% - Accent4 3 2 2 3 2 2 3 2" xfId="18257" xr:uid="{00000000-0005-0000-0000-000003540000}"/>
    <cellStyle name="40% - Accent4 3 2 2 3 2 2 4" xfId="10172" xr:uid="{00000000-0005-0000-0000-000004540000}"/>
    <cellStyle name="40% - Accent4 3 2 2 3 2 3" xfId="10171" xr:uid="{00000000-0005-0000-0000-000005540000}"/>
    <cellStyle name="40% - Accent4 3 2 2 3 2 3 2" xfId="10166" xr:uid="{00000000-0005-0000-0000-000006540000}"/>
    <cellStyle name="40% - Accent4 3 2 2 3 2 3 2 2" xfId="17637" xr:uid="{00000000-0005-0000-0000-000007540000}"/>
    <cellStyle name="40% - Accent4 3 2 2 3 2 3 3" xfId="10165" xr:uid="{00000000-0005-0000-0000-000008540000}"/>
    <cellStyle name="40% - Accent4 3 2 2 3 2 4" xfId="28834" xr:uid="{00000000-0005-0000-0000-000009540000}"/>
    <cellStyle name="40% - Accent4 3 2 2 3 2 4 2" xfId="10163" xr:uid="{00000000-0005-0000-0000-00000A540000}"/>
    <cellStyle name="40% - Accent4 3 2 2 3 2 5" xfId="25040" xr:uid="{00000000-0005-0000-0000-00000B540000}"/>
    <cellStyle name="40% - Accent4 3 2 2 3 3" xfId="10161" xr:uid="{00000000-0005-0000-0000-00000C540000}"/>
    <cellStyle name="40% - Accent4 3 2 2 3 3 2" xfId="10158" xr:uid="{00000000-0005-0000-0000-00000D540000}"/>
    <cellStyle name="40% - Accent4 3 2 2 3 3 2 2" xfId="25241" xr:uid="{00000000-0005-0000-0000-00000E540000}"/>
    <cellStyle name="40% - Accent4 3 2 2 3 3 2 2 2" xfId="17561" xr:uid="{00000000-0005-0000-0000-00000F540000}"/>
    <cellStyle name="40% - Accent4 3 2 2 3 3 2 3" xfId="10154" xr:uid="{00000000-0005-0000-0000-000010540000}"/>
    <cellStyle name="40% - Accent4 3 2 2 3 3 3" xfId="10152" xr:uid="{00000000-0005-0000-0000-000011540000}"/>
    <cellStyle name="40% - Accent4 3 2 2 3 3 3 2" xfId="10147" xr:uid="{00000000-0005-0000-0000-000012540000}"/>
    <cellStyle name="40% - Accent4 3 2 2 3 3 4" xfId="28824" xr:uid="{00000000-0005-0000-0000-000013540000}"/>
    <cellStyle name="40% - Accent4 3 2 2 3 4" xfId="6487" xr:uid="{00000000-0005-0000-0000-000014540000}"/>
    <cellStyle name="40% - Accent4 3 2 2 3 4 2" xfId="10146" xr:uid="{00000000-0005-0000-0000-000015540000}"/>
    <cellStyle name="40% - Accent4 3 2 2 3 4 2 2" xfId="10142" xr:uid="{00000000-0005-0000-0000-000016540000}"/>
    <cellStyle name="40% - Accent4 3 2 2 3 4 3" xfId="10141" xr:uid="{00000000-0005-0000-0000-000017540000}"/>
    <cellStyle name="40% - Accent4 3 2 2 3 5" xfId="10135" xr:uid="{00000000-0005-0000-0000-000018540000}"/>
    <cellStyle name="40% - Accent4 3 2 2 3 5 2" xfId="10133" xr:uid="{00000000-0005-0000-0000-000019540000}"/>
    <cellStyle name="40% - Accent4 3 2 2 3 6" xfId="10130" xr:uid="{00000000-0005-0000-0000-00001A540000}"/>
    <cellStyle name="40% - Accent4 3 2 2 4" xfId="29273" xr:uid="{00000000-0005-0000-0000-00001B540000}"/>
    <cellStyle name="40% - Accent4 3 2 2 4 2" xfId="10128" xr:uid="{00000000-0005-0000-0000-00001C540000}"/>
    <cellStyle name="40% - Accent4 3 2 2 4 2 2" xfId="10125" xr:uid="{00000000-0005-0000-0000-00001D540000}"/>
    <cellStyle name="40% - Accent4 3 2 2 4 2 2 2" xfId="10122" xr:uid="{00000000-0005-0000-0000-00001E540000}"/>
    <cellStyle name="40% - Accent4 3 2 2 4 2 2 2 2" xfId="32907" xr:uid="{00000000-0005-0000-0000-00001F540000}"/>
    <cellStyle name="40% - Accent4 3 2 2 4 2 2 3" xfId="13896" xr:uid="{00000000-0005-0000-0000-000020540000}"/>
    <cellStyle name="40% - Accent4 3 2 2 4 2 3" xfId="10121" xr:uid="{00000000-0005-0000-0000-000021540000}"/>
    <cellStyle name="40% - Accent4 3 2 2 4 2 3 2" xfId="10116" xr:uid="{00000000-0005-0000-0000-000022540000}"/>
    <cellStyle name="40% - Accent4 3 2 2 4 2 4" xfId="28808" xr:uid="{00000000-0005-0000-0000-000023540000}"/>
    <cellStyle name="40% - Accent4 3 2 2 4 3" xfId="10115" xr:uid="{00000000-0005-0000-0000-000024540000}"/>
    <cellStyle name="40% - Accent4 3 2 2 4 3 2" xfId="15145" xr:uid="{00000000-0005-0000-0000-000025540000}"/>
    <cellStyle name="40% - Accent4 3 2 2 4 3 2 2" xfId="10112" xr:uid="{00000000-0005-0000-0000-000026540000}"/>
    <cellStyle name="40% - Accent4 3 2 2 4 3 3" xfId="15137" xr:uid="{00000000-0005-0000-0000-000027540000}"/>
    <cellStyle name="40% - Accent4 3 2 2 4 4" xfId="10111" xr:uid="{00000000-0005-0000-0000-000028540000}"/>
    <cellStyle name="40% - Accent4 3 2 2 4 4 2" xfId="15094" xr:uid="{00000000-0005-0000-0000-000029540000}"/>
    <cellStyle name="40% - Accent4 3 2 2 4 5" xfId="10108" xr:uid="{00000000-0005-0000-0000-00002A540000}"/>
    <cellStyle name="40% - Accent4 3 2 2 5" xfId="16655" xr:uid="{00000000-0005-0000-0000-00002B540000}"/>
    <cellStyle name="40% - Accent4 3 2 2 5 2" xfId="10105" xr:uid="{00000000-0005-0000-0000-00002C540000}"/>
    <cellStyle name="40% - Accent4 3 2 2 5 2 2" xfId="10102" xr:uid="{00000000-0005-0000-0000-00002D540000}"/>
    <cellStyle name="40% - Accent4 3 2 2 5 2 2 2" xfId="28032" xr:uid="{00000000-0005-0000-0000-00002E540000}"/>
    <cellStyle name="40% - Accent4 3 2 2 5 2 3" xfId="10099" xr:uid="{00000000-0005-0000-0000-00002F540000}"/>
    <cellStyle name="40% - Accent4 3 2 2 5 3" xfId="10094" xr:uid="{00000000-0005-0000-0000-000030540000}"/>
    <cellStyle name="40% - Accent4 3 2 2 5 3 2" xfId="15041" xr:uid="{00000000-0005-0000-0000-000031540000}"/>
    <cellStyle name="40% - Accent4 3 2 2 5 4" xfId="10090" xr:uid="{00000000-0005-0000-0000-000032540000}"/>
    <cellStyle name="40% - Accent4 3 2 2 6" xfId="13281" xr:uid="{00000000-0005-0000-0000-000033540000}"/>
    <cellStyle name="40% - Accent4 3 2 2 6 2" xfId="10087" xr:uid="{00000000-0005-0000-0000-000034540000}"/>
    <cellStyle name="40% - Accent4 3 2 2 6 2 2" xfId="33495" xr:uid="{00000000-0005-0000-0000-000035540000}"/>
    <cellStyle name="40% - Accent4 3 2 2 6 3" xfId="10084" xr:uid="{00000000-0005-0000-0000-000036540000}"/>
    <cellStyle name="40% - Accent4 3 2 2 7" xfId="13277" xr:uid="{00000000-0005-0000-0000-000037540000}"/>
    <cellStyle name="40% - Accent4 3 2 2 7 2" xfId="10081" xr:uid="{00000000-0005-0000-0000-000038540000}"/>
    <cellStyle name="40% - Accent4 3 2 2 8" xfId="10078" xr:uid="{00000000-0005-0000-0000-000039540000}"/>
    <cellStyle name="40% - Accent4 3 2 3" xfId="10077" xr:uid="{00000000-0005-0000-0000-00003A540000}"/>
    <cellStyle name="40% - Accent4 3 2 3 2" xfId="10076" xr:uid="{00000000-0005-0000-0000-00003B540000}"/>
    <cellStyle name="40% - Accent4 3 2 3 2 2" xfId="10074" xr:uid="{00000000-0005-0000-0000-00003C540000}"/>
    <cellStyle name="40% - Accent4 3 2 3 2 2 2" xfId="5367" xr:uid="{00000000-0005-0000-0000-00003D540000}"/>
    <cellStyle name="40% - Accent4 3 2 3 2 2 2 2" xfId="10073" xr:uid="{00000000-0005-0000-0000-00003E540000}"/>
    <cellStyle name="40% - Accent4 3 2 3 2 2 2 2 2" xfId="20940" xr:uid="{00000000-0005-0000-0000-00003F540000}"/>
    <cellStyle name="40% - Accent4 3 2 3 2 2 2 2 2 2" xfId="10069" xr:uid="{00000000-0005-0000-0000-000040540000}"/>
    <cellStyle name="40% - Accent4 3 2 3 2 2 2 2 3" xfId="15029" xr:uid="{00000000-0005-0000-0000-000041540000}"/>
    <cellStyle name="40% - Accent4 3 2 3 2 2 2 3" xfId="10067" xr:uid="{00000000-0005-0000-0000-000042540000}"/>
    <cellStyle name="40% - Accent4 3 2 3 2 2 2 3 2" xfId="15024" xr:uid="{00000000-0005-0000-0000-000043540000}"/>
    <cellStyle name="40% - Accent4 3 2 3 2 2 2 4" xfId="10064" xr:uid="{00000000-0005-0000-0000-000044540000}"/>
    <cellStyle name="40% - Accent4 3 2 3 2 2 3" xfId="10063" xr:uid="{00000000-0005-0000-0000-000045540000}"/>
    <cellStyle name="40% - Accent4 3 2 3 2 2 3 2" xfId="10061" xr:uid="{00000000-0005-0000-0000-000046540000}"/>
    <cellStyle name="40% - Accent4 3 2 3 2 2 3 2 2" xfId="15012" xr:uid="{00000000-0005-0000-0000-000047540000}"/>
    <cellStyle name="40% - Accent4 3 2 3 2 2 3 3" xfId="10059" xr:uid="{00000000-0005-0000-0000-000048540000}"/>
    <cellStyle name="40% - Accent4 3 2 3 2 2 4" xfId="24617" xr:uid="{00000000-0005-0000-0000-000049540000}"/>
    <cellStyle name="40% - Accent4 3 2 3 2 2 4 2" xfId="25983" xr:uid="{00000000-0005-0000-0000-00004A540000}"/>
    <cellStyle name="40% - Accent4 3 2 3 2 2 5" xfId="24611" xr:uid="{00000000-0005-0000-0000-00004B540000}"/>
    <cellStyle name="40% - Accent4 3 2 3 2 3" xfId="10058" xr:uid="{00000000-0005-0000-0000-00004C540000}"/>
    <cellStyle name="40% - Accent4 3 2 3 2 3 2" xfId="25770" xr:uid="{00000000-0005-0000-0000-00004D540000}"/>
    <cellStyle name="40% - Accent4 3 2 3 2 3 2 2" xfId="30912" xr:uid="{00000000-0005-0000-0000-00004E540000}"/>
    <cellStyle name="40% - Accent4 3 2 3 2 3 2 2 2" xfId="14989" xr:uid="{00000000-0005-0000-0000-00004F540000}"/>
    <cellStyle name="40% - Accent4 3 2 3 2 3 2 3" xfId="10056" xr:uid="{00000000-0005-0000-0000-000050540000}"/>
    <cellStyle name="40% - Accent4 3 2 3 2 3 3" xfId="10053" xr:uid="{00000000-0005-0000-0000-000051540000}"/>
    <cellStyle name="40% - Accent4 3 2 3 2 3 3 2" xfId="10052" xr:uid="{00000000-0005-0000-0000-000052540000}"/>
    <cellStyle name="40% - Accent4 3 2 3 2 3 4" xfId="24606" xr:uid="{00000000-0005-0000-0000-000053540000}"/>
    <cellStyle name="40% - Accent4 3 2 3 2 4" xfId="10050" xr:uid="{00000000-0005-0000-0000-000054540000}"/>
    <cellStyle name="40% - Accent4 3 2 3 2 4 2" xfId="30380" xr:uid="{00000000-0005-0000-0000-000055540000}"/>
    <cellStyle name="40% - Accent4 3 2 3 2 4 2 2" xfId="10045" xr:uid="{00000000-0005-0000-0000-000056540000}"/>
    <cellStyle name="40% - Accent4 3 2 3 2 4 3" xfId="29584" xr:uid="{00000000-0005-0000-0000-000057540000}"/>
    <cellStyle name="40% - Accent4 3 2 3 2 5" xfId="10044" xr:uid="{00000000-0005-0000-0000-000058540000}"/>
    <cellStyle name="40% - Accent4 3 2 3 2 5 2" xfId="10042" xr:uid="{00000000-0005-0000-0000-000059540000}"/>
    <cellStyle name="40% - Accent4 3 2 3 2 6" xfId="10041" xr:uid="{00000000-0005-0000-0000-00005A540000}"/>
    <cellStyle name="40% - Accent4 3 2 3 3" xfId="10040" xr:uid="{00000000-0005-0000-0000-00005B540000}"/>
    <cellStyle name="40% - Accent4 3 2 3 3 2" xfId="10038" xr:uid="{00000000-0005-0000-0000-00005C540000}"/>
    <cellStyle name="40% - Accent4 3 2 3 3 2 2" xfId="10036" xr:uid="{00000000-0005-0000-0000-00005D540000}"/>
    <cellStyle name="40% - Accent4 3 2 3 3 2 2 2" xfId="24377" xr:uid="{00000000-0005-0000-0000-00005E540000}"/>
    <cellStyle name="40% - Accent4 3 2 3 3 2 2 2 2" xfId="10535" xr:uid="{00000000-0005-0000-0000-00005F540000}"/>
    <cellStyle name="40% - Accent4 3 2 3 3 2 2 3" xfId="10032" xr:uid="{00000000-0005-0000-0000-000060540000}"/>
    <cellStyle name="40% - Accent4 3 2 3 3 2 3" xfId="10031" xr:uid="{00000000-0005-0000-0000-000061540000}"/>
    <cellStyle name="40% - Accent4 3 2 3 3 2 3 2" xfId="10027" xr:uid="{00000000-0005-0000-0000-000062540000}"/>
    <cellStyle name="40% - Accent4 3 2 3 3 2 4" xfId="31621" xr:uid="{00000000-0005-0000-0000-000063540000}"/>
    <cellStyle name="40% - Accent4 3 2 3 3 3" xfId="10026" xr:uid="{00000000-0005-0000-0000-000064540000}"/>
    <cellStyle name="40% - Accent4 3 2 3 3 3 2" xfId="10023" xr:uid="{00000000-0005-0000-0000-000065540000}"/>
    <cellStyle name="40% - Accent4 3 2 3 3 3 2 2" xfId="10020" xr:uid="{00000000-0005-0000-0000-000066540000}"/>
    <cellStyle name="40% - Accent4 3 2 3 3 3 3" xfId="10019" xr:uid="{00000000-0005-0000-0000-000067540000}"/>
    <cellStyle name="40% - Accent4 3 2 3 3 4" xfId="10015" xr:uid="{00000000-0005-0000-0000-000068540000}"/>
    <cellStyle name="40% - Accent4 3 2 3 3 4 2" xfId="10012" xr:uid="{00000000-0005-0000-0000-000069540000}"/>
    <cellStyle name="40% - Accent4 3 2 3 3 5" xfId="10010" xr:uid="{00000000-0005-0000-0000-00006A540000}"/>
    <cellStyle name="40% - Accent4 3 2 3 4" xfId="10008" xr:uid="{00000000-0005-0000-0000-00006B540000}"/>
    <cellStyle name="40% - Accent4 3 2 3 4 2" xfId="10007" xr:uid="{00000000-0005-0000-0000-00006C540000}"/>
    <cellStyle name="40% - Accent4 3 2 3 4 2 2" xfId="10003" xr:uid="{00000000-0005-0000-0000-00006D540000}"/>
    <cellStyle name="40% - Accent4 3 2 3 4 2 2 2" xfId="10000" xr:uid="{00000000-0005-0000-0000-00006E540000}"/>
    <cellStyle name="40% - Accent4 3 2 3 4 2 3" xfId="9999" xr:uid="{00000000-0005-0000-0000-00006F540000}"/>
    <cellStyle name="40% - Accent4 3 2 3 4 3" xfId="9995" xr:uid="{00000000-0005-0000-0000-000070540000}"/>
    <cellStyle name="40% - Accent4 3 2 3 4 3 2" xfId="14927" xr:uid="{00000000-0005-0000-0000-000071540000}"/>
    <cellStyle name="40% - Accent4 3 2 3 4 4" xfId="9992" xr:uid="{00000000-0005-0000-0000-000072540000}"/>
    <cellStyle name="40% - Accent4 3 2 3 5" xfId="13275" xr:uid="{00000000-0005-0000-0000-000073540000}"/>
    <cellStyle name="40% - Accent4 3 2 3 5 2" xfId="9990" xr:uid="{00000000-0005-0000-0000-000074540000}"/>
    <cellStyle name="40% - Accent4 3 2 3 5 2 2" xfId="9986" xr:uid="{00000000-0005-0000-0000-000075540000}"/>
    <cellStyle name="40% - Accent4 3 2 3 5 3" xfId="9984" xr:uid="{00000000-0005-0000-0000-000076540000}"/>
    <cellStyle name="40% - Accent4 3 2 3 6" xfId="13272" xr:uid="{00000000-0005-0000-0000-000077540000}"/>
    <cellStyle name="40% - Accent4 3 2 3 6 2" xfId="9981" xr:uid="{00000000-0005-0000-0000-000078540000}"/>
    <cellStyle name="40% - Accent4 3 2 3 7" xfId="9978" xr:uid="{00000000-0005-0000-0000-000079540000}"/>
    <cellStyle name="40% - Accent4 3 2 4" xfId="9976" xr:uid="{00000000-0005-0000-0000-00007A540000}"/>
    <cellStyle name="40% - Accent4 3 2 4 2" xfId="9975" xr:uid="{00000000-0005-0000-0000-00007B540000}"/>
    <cellStyle name="40% - Accent4 3 2 4 2 2" xfId="9974" xr:uid="{00000000-0005-0000-0000-00007C540000}"/>
    <cellStyle name="40% - Accent4 3 2 4 2 2 2" xfId="9973" xr:uid="{00000000-0005-0000-0000-00007D540000}"/>
    <cellStyle name="40% - Accent4 3 2 4 2 2 2 2" xfId="10923" xr:uid="{00000000-0005-0000-0000-00007E540000}"/>
    <cellStyle name="40% - Accent4 3 2 4 2 2 2 2 2" xfId="18859" xr:uid="{00000000-0005-0000-0000-00007F540000}"/>
    <cellStyle name="40% - Accent4 3 2 4 2 2 2 3" xfId="10920" xr:uid="{00000000-0005-0000-0000-000080540000}"/>
    <cellStyle name="40% - Accent4 3 2 4 2 2 3" xfId="9970" xr:uid="{00000000-0005-0000-0000-000081540000}"/>
    <cellStyle name="40% - Accent4 3 2 4 2 2 3 2" xfId="28898" xr:uid="{00000000-0005-0000-0000-000082540000}"/>
    <cellStyle name="40% - Accent4 3 2 4 2 2 4" xfId="18482" xr:uid="{00000000-0005-0000-0000-000083540000}"/>
    <cellStyle name="40% - Accent4 3 2 4 2 3" xfId="9969" xr:uid="{00000000-0005-0000-0000-000084540000}"/>
    <cellStyle name="40% - Accent4 3 2 4 2 3 2" xfId="9968" xr:uid="{00000000-0005-0000-0000-000085540000}"/>
    <cellStyle name="40% - Accent4 3 2 4 2 3 2 2" xfId="10903" xr:uid="{00000000-0005-0000-0000-000086540000}"/>
    <cellStyle name="40% - Accent4 3 2 4 2 3 3" xfId="9967" xr:uid="{00000000-0005-0000-0000-000087540000}"/>
    <cellStyle name="40% - Accent4 3 2 4 2 4" xfId="9966" xr:uid="{00000000-0005-0000-0000-000088540000}"/>
    <cellStyle name="40% - Accent4 3 2 4 2 4 2" xfId="9964" xr:uid="{00000000-0005-0000-0000-000089540000}"/>
    <cellStyle name="40% - Accent4 3 2 4 2 5" xfId="16611" xr:uid="{00000000-0005-0000-0000-00008A540000}"/>
    <cellStyle name="40% - Accent4 3 2 4 3" xfId="9963" xr:uid="{00000000-0005-0000-0000-00008B540000}"/>
    <cellStyle name="40% - Accent4 3 2 4 3 2" xfId="9962" xr:uid="{00000000-0005-0000-0000-00008C540000}"/>
    <cellStyle name="40% - Accent4 3 2 4 3 2 2" xfId="9960" xr:uid="{00000000-0005-0000-0000-00008D540000}"/>
    <cellStyle name="40% - Accent4 3 2 4 3 2 2 2" xfId="10871" xr:uid="{00000000-0005-0000-0000-00008E540000}"/>
    <cellStyle name="40% - Accent4 3 2 4 3 2 3" xfId="9958" xr:uid="{00000000-0005-0000-0000-00008F540000}"/>
    <cellStyle name="40% - Accent4 3 2 4 3 3" xfId="12555" xr:uid="{00000000-0005-0000-0000-000090540000}"/>
    <cellStyle name="40% - Accent4 3 2 4 3 3 2" xfId="9954" xr:uid="{00000000-0005-0000-0000-000091540000}"/>
    <cellStyle name="40% - Accent4 3 2 4 3 4" xfId="12552" xr:uid="{00000000-0005-0000-0000-000092540000}"/>
    <cellStyle name="40% - Accent4 3 2 4 4" xfId="9952" xr:uid="{00000000-0005-0000-0000-000093540000}"/>
    <cellStyle name="40% - Accent4 3 2 4 4 2" xfId="21886" xr:uid="{00000000-0005-0000-0000-000094540000}"/>
    <cellStyle name="40% - Accent4 3 2 4 4 2 2" xfId="9951" xr:uid="{00000000-0005-0000-0000-000095540000}"/>
    <cellStyle name="40% - Accent4 3 2 4 4 3" xfId="12548" xr:uid="{00000000-0005-0000-0000-000096540000}"/>
    <cellStyle name="40% - Accent4 3 2 4 5" xfId="13269" xr:uid="{00000000-0005-0000-0000-000097540000}"/>
    <cellStyle name="40% - Accent4 3 2 4 5 2" xfId="9948" xr:uid="{00000000-0005-0000-0000-000098540000}"/>
    <cellStyle name="40% - Accent4 3 2 4 6" xfId="11671" xr:uid="{00000000-0005-0000-0000-000099540000}"/>
    <cellStyle name="40% - Accent4 3 2 5" xfId="9945" xr:uid="{00000000-0005-0000-0000-00009A540000}"/>
    <cellStyle name="40% - Accent4 3 2 5 2" xfId="9944" xr:uid="{00000000-0005-0000-0000-00009B540000}"/>
    <cellStyle name="40% - Accent4 3 2 5 2 2" xfId="9943" xr:uid="{00000000-0005-0000-0000-00009C540000}"/>
    <cellStyle name="40% - Accent4 3 2 5 2 2 2" xfId="9942" xr:uid="{00000000-0005-0000-0000-00009D540000}"/>
    <cellStyle name="40% - Accent4 3 2 5 2 2 2 2" xfId="27251" xr:uid="{00000000-0005-0000-0000-00009E540000}"/>
    <cellStyle name="40% - Accent4 3 2 5 2 2 3" xfId="9940" xr:uid="{00000000-0005-0000-0000-00009F540000}"/>
    <cellStyle name="40% - Accent4 3 2 5 2 3" xfId="9939" xr:uid="{00000000-0005-0000-0000-0000A0540000}"/>
    <cellStyle name="40% - Accent4 3 2 5 2 3 2" xfId="9938" xr:uid="{00000000-0005-0000-0000-0000A1540000}"/>
    <cellStyle name="40% - Accent4 3 2 5 2 4" xfId="9937" xr:uid="{00000000-0005-0000-0000-0000A2540000}"/>
    <cellStyle name="40% - Accent4 3 2 5 3" xfId="9936" xr:uid="{00000000-0005-0000-0000-0000A3540000}"/>
    <cellStyle name="40% - Accent4 3 2 5 3 2" xfId="9935" xr:uid="{00000000-0005-0000-0000-0000A4540000}"/>
    <cellStyle name="40% - Accent4 3 2 5 3 2 2" xfId="9933" xr:uid="{00000000-0005-0000-0000-0000A5540000}"/>
    <cellStyle name="40% - Accent4 3 2 5 3 3" xfId="12544" xr:uid="{00000000-0005-0000-0000-0000A6540000}"/>
    <cellStyle name="40% - Accent4 3 2 5 4" xfId="9931" xr:uid="{00000000-0005-0000-0000-0000A7540000}"/>
    <cellStyle name="40% - Accent4 3 2 5 4 2" xfId="9930" xr:uid="{00000000-0005-0000-0000-0000A8540000}"/>
    <cellStyle name="40% - Accent4 3 2 5 5" xfId="9926" xr:uid="{00000000-0005-0000-0000-0000A9540000}"/>
    <cellStyle name="40% - Accent4 3 2 6" xfId="9925" xr:uid="{00000000-0005-0000-0000-0000AA540000}"/>
    <cellStyle name="40% - Accent4 3 2 6 2" xfId="17400" xr:uid="{00000000-0005-0000-0000-0000AB540000}"/>
    <cellStyle name="40% - Accent4 3 2 6 2 2" xfId="9924" xr:uid="{00000000-0005-0000-0000-0000AC540000}"/>
    <cellStyle name="40% - Accent4 3 2 6 2 2 2" xfId="9923" xr:uid="{00000000-0005-0000-0000-0000AD540000}"/>
    <cellStyle name="40% - Accent4 3 2 6 2 3" xfId="29797" xr:uid="{00000000-0005-0000-0000-0000AE540000}"/>
    <cellStyle name="40% - Accent4 3 2 6 3" xfId="9922" xr:uid="{00000000-0005-0000-0000-0000AF540000}"/>
    <cellStyle name="40% - Accent4 3 2 6 3 2" xfId="9921" xr:uid="{00000000-0005-0000-0000-0000B0540000}"/>
    <cellStyle name="40% - Accent4 3 2 6 4" xfId="9919" xr:uid="{00000000-0005-0000-0000-0000B1540000}"/>
    <cellStyle name="40% - Accent4 3 2 7" xfId="18153" xr:uid="{00000000-0005-0000-0000-0000B2540000}"/>
    <cellStyle name="40% - Accent4 3 2 7 2" xfId="30392" xr:uid="{00000000-0005-0000-0000-0000B3540000}"/>
    <cellStyle name="40% - Accent4 3 2 7 2 2" xfId="9918" xr:uid="{00000000-0005-0000-0000-0000B4540000}"/>
    <cellStyle name="40% - Accent4 3 2 7 3" xfId="23519" xr:uid="{00000000-0005-0000-0000-0000B5540000}"/>
    <cellStyle name="40% - Accent4 3 2 8" xfId="21901" xr:uid="{00000000-0005-0000-0000-0000B6540000}"/>
    <cellStyle name="40% - Accent4 3 2 8 2" xfId="23499" xr:uid="{00000000-0005-0000-0000-0000B7540000}"/>
    <cellStyle name="40% - Accent4 3 2 9" xfId="32985" xr:uid="{00000000-0005-0000-0000-0000B8540000}"/>
    <cellStyle name="40% - Accent4 3 3" xfId="229" xr:uid="{00000000-0005-0000-0000-0000B9540000}"/>
    <cellStyle name="40% - Accent4 3 3 10" xfId="31921" xr:uid="{00000000-0005-0000-0000-0000BA540000}"/>
    <cellStyle name="40% - Accent4 3 3 2" xfId="11878" xr:uid="{00000000-0005-0000-0000-0000BB540000}"/>
    <cellStyle name="40% - Accent4 3 3 2 2" xfId="11875" xr:uid="{00000000-0005-0000-0000-0000BC540000}"/>
    <cellStyle name="40% - Accent4 3 3 2 2 2" xfId="33400" xr:uid="{00000000-0005-0000-0000-0000BD540000}"/>
    <cellStyle name="40% - Accent4 3 3 2 2 2 2" xfId="28798" xr:uid="{00000000-0005-0000-0000-0000BE540000}"/>
    <cellStyle name="40% - Accent4 3 3 2 2 2 2 2" xfId="14379" xr:uid="{00000000-0005-0000-0000-0000BF540000}"/>
    <cellStyle name="40% - Accent4 3 3 2 2 2 2 2 2" xfId="9917" xr:uid="{00000000-0005-0000-0000-0000C0540000}"/>
    <cellStyle name="40% - Accent4 3 3 2 2 2 2 2 2 2" xfId="9915" xr:uid="{00000000-0005-0000-0000-0000C1540000}"/>
    <cellStyle name="40% - Accent4 3 3 2 2 2 2 2 3" xfId="9908" xr:uid="{00000000-0005-0000-0000-0000C2540000}"/>
    <cellStyle name="40% - Accent4 3 3 2 2 2 2 3" xfId="9907" xr:uid="{00000000-0005-0000-0000-0000C3540000}"/>
    <cellStyle name="40% - Accent4 3 3 2 2 2 2 3 2" xfId="34085" xr:uid="{00000000-0005-0000-0000-0000C4540000}"/>
    <cellStyle name="40% - Accent4 3 3 2 2 2 2 4" xfId="9905" xr:uid="{00000000-0005-0000-0000-0000C5540000}"/>
    <cellStyle name="40% - Accent4 3 3 2 2 2 3" xfId="9902" xr:uid="{00000000-0005-0000-0000-0000C6540000}"/>
    <cellStyle name="40% - Accent4 3 3 2 2 2 3 2" xfId="14353" xr:uid="{00000000-0005-0000-0000-0000C7540000}"/>
    <cellStyle name="40% - Accent4 3 3 2 2 2 3 2 2" xfId="9900" xr:uid="{00000000-0005-0000-0000-0000C8540000}"/>
    <cellStyle name="40% - Accent4 3 3 2 2 2 3 3" xfId="9898" xr:uid="{00000000-0005-0000-0000-0000C9540000}"/>
    <cellStyle name="40% - Accent4 3 3 2 2 2 4" xfId="24496" xr:uid="{00000000-0005-0000-0000-0000CA540000}"/>
    <cellStyle name="40% - Accent4 3 3 2 2 2 4 2" xfId="20984" xr:uid="{00000000-0005-0000-0000-0000CB540000}"/>
    <cellStyle name="40% - Accent4 3 3 2 2 2 5" xfId="17988" xr:uid="{00000000-0005-0000-0000-0000CC540000}"/>
    <cellStyle name="40% - Accent4 3 3 2 2 3" xfId="11001" xr:uid="{00000000-0005-0000-0000-0000CD540000}"/>
    <cellStyle name="40% - Accent4 3 3 2 2 3 2" xfId="9895" xr:uid="{00000000-0005-0000-0000-0000CE540000}"/>
    <cellStyle name="40% - Accent4 3 3 2 2 3 2 2" xfId="17260" xr:uid="{00000000-0005-0000-0000-0000CF540000}"/>
    <cellStyle name="40% - Accent4 3 3 2 2 3 2 2 2" xfId="9893" xr:uid="{00000000-0005-0000-0000-0000D0540000}"/>
    <cellStyle name="40% - Accent4 3 3 2 2 3 2 3" xfId="9892" xr:uid="{00000000-0005-0000-0000-0000D1540000}"/>
    <cellStyle name="40% - Accent4 3 3 2 2 3 3" xfId="9889" xr:uid="{00000000-0005-0000-0000-0000D2540000}"/>
    <cellStyle name="40% - Accent4 3 3 2 2 3 3 2" xfId="9887" xr:uid="{00000000-0005-0000-0000-0000D3540000}"/>
    <cellStyle name="40% - Accent4 3 3 2 2 3 4" xfId="24479" xr:uid="{00000000-0005-0000-0000-0000D4540000}"/>
    <cellStyle name="40% - Accent4 3 3 2 2 4" xfId="9884" xr:uid="{00000000-0005-0000-0000-0000D5540000}"/>
    <cellStyle name="40% - Accent4 3 3 2 2 4 2" xfId="9883" xr:uid="{00000000-0005-0000-0000-0000D6540000}"/>
    <cellStyle name="40% - Accent4 3 3 2 2 4 2 2" xfId="9881" xr:uid="{00000000-0005-0000-0000-0000D7540000}"/>
    <cellStyle name="40% - Accent4 3 3 2 2 4 3" xfId="9878" xr:uid="{00000000-0005-0000-0000-0000D8540000}"/>
    <cellStyle name="40% - Accent4 3 3 2 2 5" xfId="9876" xr:uid="{00000000-0005-0000-0000-0000D9540000}"/>
    <cellStyle name="40% - Accent4 3 3 2 2 5 2" xfId="9875" xr:uid="{00000000-0005-0000-0000-0000DA540000}"/>
    <cellStyle name="40% - Accent4 3 3 2 2 6" xfId="9873" xr:uid="{00000000-0005-0000-0000-0000DB540000}"/>
    <cellStyle name="40% - Accent4 3 3 2 3" xfId="9872" xr:uid="{00000000-0005-0000-0000-0000DC540000}"/>
    <cellStyle name="40% - Accent4 3 3 2 3 2" xfId="33386" xr:uid="{00000000-0005-0000-0000-0000DD540000}"/>
    <cellStyle name="40% - Accent4 3 3 2 3 2 2" xfId="9870" xr:uid="{00000000-0005-0000-0000-0000DE540000}"/>
    <cellStyle name="40% - Accent4 3 3 2 3 2 2 2" xfId="9865" xr:uid="{00000000-0005-0000-0000-0000DF540000}"/>
    <cellStyle name="40% - Accent4 3 3 2 3 2 2 2 2" xfId="16849" xr:uid="{00000000-0005-0000-0000-0000E0540000}"/>
    <cellStyle name="40% - Accent4 3 3 2 3 2 2 3" xfId="9863" xr:uid="{00000000-0005-0000-0000-0000E1540000}"/>
    <cellStyle name="40% - Accent4 3 3 2 3 2 3" xfId="9861" xr:uid="{00000000-0005-0000-0000-0000E2540000}"/>
    <cellStyle name="40% - Accent4 3 3 2 3 2 3 2" xfId="9853" xr:uid="{00000000-0005-0000-0000-0000E3540000}"/>
    <cellStyle name="40% - Accent4 3 3 2 3 2 4" xfId="31405" xr:uid="{00000000-0005-0000-0000-0000E4540000}"/>
    <cellStyle name="40% - Accent4 3 3 2 3 3" xfId="9850" xr:uid="{00000000-0005-0000-0000-0000E5540000}"/>
    <cellStyle name="40% - Accent4 3 3 2 3 3 2" xfId="9846" xr:uid="{00000000-0005-0000-0000-0000E6540000}"/>
    <cellStyle name="40% - Accent4 3 3 2 3 3 2 2" xfId="9840" xr:uid="{00000000-0005-0000-0000-0000E7540000}"/>
    <cellStyle name="40% - Accent4 3 3 2 3 3 3" xfId="9838" xr:uid="{00000000-0005-0000-0000-0000E8540000}"/>
    <cellStyle name="40% - Accent4 3 3 2 3 4" xfId="9831" xr:uid="{00000000-0005-0000-0000-0000E9540000}"/>
    <cellStyle name="40% - Accent4 3 3 2 3 4 2" xfId="34043" xr:uid="{00000000-0005-0000-0000-0000EA540000}"/>
    <cellStyle name="40% - Accent4 3 3 2 3 5" xfId="9827" xr:uid="{00000000-0005-0000-0000-0000EB540000}"/>
    <cellStyle name="40% - Accent4 3 3 2 4" xfId="9823" xr:uid="{00000000-0005-0000-0000-0000EC540000}"/>
    <cellStyle name="40% - Accent4 3 3 2 4 2" xfId="9822" xr:uid="{00000000-0005-0000-0000-0000ED540000}"/>
    <cellStyle name="40% - Accent4 3 3 2 4 2 2" xfId="9818" xr:uid="{00000000-0005-0000-0000-0000EE540000}"/>
    <cellStyle name="40% - Accent4 3 3 2 4 2 2 2" xfId="9814" xr:uid="{00000000-0005-0000-0000-0000EF540000}"/>
    <cellStyle name="40% - Accent4 3 3 2 4 2 3" xfId="9812" xr:uid="{00000000-0005-0000-0000-0000F0540000}"/>
    <cellStyle name="40% - Accent4 3 3 2 4 3" xfId="9806" xr:uid="{00000000-0005-0000-0000-0000F1540000}"/>
    <cellStyle name="40% - Accent4 3 3 2 4 3 2" xfId="14528" xr:uid="{00000000-0005-0000-0000-0000F2540000}"/>
    <cellStyle name="40% - Accent4 3 3 2 4 4" xfId="9802" xr:uid="{00000000-0005-0000-0000-0000F3540000}"/>
    <cellStyle name="40% - Accent4 3 3 2 5" xfId="13267" xr:uid="{00000000-0005-0000-0000-0000F4540000}"/>
    <cellStyle name="40% - Accent4 3 3 2 5 2" xfId="9799" xr:uid="{00000000-0005-0000-0000-0000F5540000}"/>
    <cellStyle name="40% - Accent4 3 3 2 5 2 2" xfId="9795" xr:uid="{00000000-0005-0000-0000-0000F6540000}"/>
    <cellStyle name="40% - Accent4 3 3 2 5 3" xfId="9791" xr:uid="{00000000-0005-0000-0000-0000F7540000}"/>
    <cellStyle name="40% - Accent4 3 3 2 6" xfId="13264" xr:uid="{00000000-0005-0000-0000-0000F8540000}"/>
    <cellStyle name="40% - Accent4 3 3 2 6 2" xfId="33561" xr:uid="{00000000-0005-0000-0000-0000F9540000}"/>
    <cellStyle name="40% - Accent4 3 3 2 7" xfId="9787" xr:uid="{00000000-0005-0000-0000-0000FA540000}"/>
    <cellStyle name="40% - Accent4 3 3 3" xfId="11872" xr:uid="{00000000-0005-0000-0000-0000FB540000}"/>
    <cellStyle name="40% - Accent4 3 3 3 2" xfId="14230" xr:uid="{00000000-0005-0000-0000-0000FC540000}"/>
    <cellStyle name="40% - Accent4 3 3 3 2 2" xfId="33355" xr:uid="{00000000-0005-0000-0000-0000FD540000}"/>
    <cellStyle name="40% - Accent4 3 3 3 2 2 2" xfId="9786" xr:uid="{00000000-0005-0000-0000-0000FE540000}"/>
    <cellStyle name="40% - Accent4 3 3 3 2 2 2 2" xfId="9784" xr:uid="{00000000-0005-0000-0000-0000FF540000}"/>
    <cellStyle name="40% - Accent4 3 3 3 2 2 2 2 2" xfId="29376" xr:uid="{00000000-0005-0000-0000-000000550000}"/>
    <cellStyle name="40% - Accent4 3 3 3 2 2 2 3" xfId="9780" xr:uid="{00000000-0005-0000-0000-000001550000}"/>
    <cellStyle name="40% - Accent4 3 3 3 2 2 3" xfId="9778" xr:uid="{00000000-0005-0000-0000-000002550000}"/>
    <cellStyle name="40% - Accent4 3 3 3 2 2 3 2" xfId="9776" xr:uid="{00000000-0005-0000-0000-000003550000}"/>
    <cellStyle name="40% - Accent4 3 3 3 2 2 4" xfId="24447" xr:uid="{00000000-0005-0000-0000-000004550000}"/>
    <cellStyle name="40% - Accent4 3 3 3 2 3" xfId="9774" xr:uid="{00000000-0005-0000-0000-000005550000}"/>
    <cellStyle name="40% - Accent4 3 3 3 2 3 2" xfId="9772" xr:uid="{00000000-0005-0000-0000-000006550000}"/>
    <cellStyle name="40% - Accent4 3 3 3 2 3 2 2" xfId="9770" xr:uid="{00000000-0005-0000-0000-000007550000}"/>
    <cellStyle name="40% - Accent4 3 3 3 2 3 3" xfId="9768" xr:uid="{00000000-0005-0000-0000-000008550000}"/>
    <cellStyle name="40% - Accent4 3 3 3 2 4" xfId="11381" xr:uid="{00000000-0005-0000-0000-000009550000}"/>
    <cellStyle name="40% - Accent4 3 3 3 2 4 2" xfId="9766" xr:uid="{00000000-0005-0000-0000-00000A550000}"/>
    <cellStyle name="40% - Accent4 3 3 3 2 5" xfId="17914" xr:uid="{00000000-0005-0000-0000-00000B550000}"/>
    <cellStyle name="40% - Accent4 3 3 3 3" xfId="14227" xr:uid="{00000000-0005-0000-0000-00000C550000}"/>
    <cellStyle name="40% - Accent4 3 3 3 3 2" xfId="9764" xr:uid="{00000000-0005-0000-0000-00000D550000}"/>
    <cellStyle name="40% - Accent4 3 3 3 3 2 2" xfId="9761" xr:uid="{00000000-0005-0000-0000-00000E550000}"/>
    <cellStyle name="40% - Accent4 3 3 3 3 2 2 2" xfId="12013" xr:uid="{00000000-0005-0000-0000-00000F550000}"/>
    <cellStyle name="40% - Accent4 3 3 3 3 2 3" xfId="9755" xr:uid="{00000000-0005-0000-0000-000010550000}"/>
    <cellStyle name="40% - Accent4 3 3 3 3 3" xfId="9750" xr:uid="{00000000-0005-0000-0000-000011550000}"/>
    <cellStyle name="40% - Accent4 3 3 3 3 3 2" xfId="9745" xr:uid="{00000000-0005-0000-0000-000012550000}"/>
    <cellStyle name="40% - Accent4 3 3 3 3 4" xfId="17909" xr:uid="{00000000-0005-0000-0000-000013550000}"/>
    <cellStyle name="40% - Accent4 3 3 3 4" xfId="9741" xr:uid="{00000000-0005-0000-0000-000014550000}"/>
    <cellStyle name="40% - Accent4 3 3 3 4 2" xfId="9739" xr:uid="{00000000-0005-0000-0000-000015550000}"/>
    <cellStyle name="40% - Accent4 3 3 3 4 2 2" xfId="9734" xr:uid="{00000000-0005-0000-0000-000016550000}"/>
    <cellStyle name="40% - Accent4 3 3 3 4 3" xfId="9731" xr:uid="{00000000-0005-0000-0000-000017550000}"/>
    <cellStyle name="40% - Accent4 3 3 3 5" xfId="13262" xr:uid="{00000000-0005-0000-0000-000018550000}"/>
    <cellStyle name="40% - Accent4 3 3 3 5 2" xfId="9728" xr:uid="{00000000-0005-0000-0000-000019550000}"/>
    <cellStyle name="40% - Accent4 3 3 3 6" xfId="9725" xr:uid="{00000000-0005-0000-0000-00001A550000}"/>
    <cellStyle name="40% - Accent4 3 3 4" xfId="9723" xr:uid="{00000000-0005-0000-0000-00001B550000}"/>
    <cellStyle name="40% - Accent4 3 3 4 2" xfId="14219" xr:uid="{00000000-0005-0000-0000-00001C550000}"/>
    <cellStyle name="40% - Accent4 3 3 4 2 2" xfId="9722" xr:uid="{00000000-0005-0000-0000-00001D550000}"/>
    <cellStyle name="40% - Accent4 3 3 4 2 2 2" xfId="9719" xr:uid="{00000000-0005-0000-0000-00001E550000}"/>
    <cellStyle name="40% - Accent4 3 3 4 2 2 2 2" xfId="9644" xr:uid="{00000000-0005-0000-0000-00001F550000}"/>
    <cellStyle name="40% - Accent4 3 3 4 2 2 3" xfId="9715" xr:uid="{00000000-0005-0000-0000-000020550000}"/>
    <cellStyle name="40% - Accent4 3 3 4 2 3" xfId="9712" xr:uid="{00000000-0005-0000-0000-000021550000}"/>
    <cellStyle name="40% - Accent4 3 3 4 2 3 2" xfId="9707" xr:uid="{00000000-0005-0000-0000-000022550000}"/>
    <cellStyle name="40% - Accent4 3 3 4 2 4" xfId="17887" xr:uid="{00000000-0005-0000-0000-000023550000}"/>
    <cellStyle name="40% - Accent4 3 3 4 3" xfId="9704" xr:uid="{00000000-0005-0000-0000-000024550000}"/>
    <cellStyle name="40% - Accent4 3 3 4 3 2" xfId="9701" xr:uid="{00000000-0005-0000-0000-000025550000}"/>
    <cellStyle name="40% - Accent4 3 3 4 3 2 2" xfId="9698" xr:uid="{00000000-0005-0000-0000-000026550000}"/>
    <cellStyle name="40% - Accent4 3 3 4 3 3" xfId="12534" xr:uid="{00000000-0005-0000-0000-000027550000}"/>
    <cellStyle name="40% - Accent4 3 3 4 4" xfId="9695" xr:uid="{00000000-0005-0000-0000-000028550000}"/>
    <cellStyle name="40% - Accent4 3 3 4 4 2" xfId="9693" xr:uid="{00000000-0005-0000-0000-000029550000}"/>
    <cellStyle name="40% - Accent4 3 3 4 5" xfId="9691" xr:uid="{00000000-0005-0000-0000-00002A550000}"/>
    <cellStyle name="40% - Accent4 3 3 5" xfId="17012" xr:uid="{00000000-0005-0000-0000-00002B550000}"/>
    <cellStyle name="40% - Accent4 3 3 5 2" xfId="12311" xr:uid="{00000000-0005-0000-0000-00002C550000}"/>
    <cellStyle name="40% - Accent4 3 3 5 2 2" xfId="9690" xr:uid="{00000000-0005-0000-0000-00002D550000}"/>
    <cellStyle name="40% - Accent4 3 3 5 2 2 2" xfId="9688" xr:uid="{00000000-0005-0000-0000-00002E550000}"/>
    <cellStyle name="40% - Accent4 3 3 5 2 3" xfId="9686" xr:uid="{00000000-0005-0000-0000-00002F550000}"/>
    <cellStyle name="40% - Accent4 3 3 5 3" xfId="9684" xr:uid="{00000000-0005-0000-0000-000030550000}"/>
    <cellStyle name="40% - Accent4 3 3 5 3 2" xfId="9682" xr:uid="{00000000-0005-0000-0000-000031550000}"/>
    <cellStyle name="40% - Accent4 3 3 5 4" xfId="7266" xr:uid="{00000000-0005-0000-0000-000032550000}"/>
    <cellStyle name="40% - Accent4 3 3 6" xfId="17009" xr:uid="{00000000-0005-0000-0000-000033550000}"/>
    <cellStyle name="40% - Accent4 3 3 6 2" xfId="9679" xr:uid="{00000000-0005-0000-0000-000034550000}"/>
    <cellStyle name="40% - Accent4 3 3 6 2 2" xfId="32581" xr:uid="{00000000-0005-0000-0000-000035550000}"/>
    <cellStyle name="40% - Accent4 3 3 6 3" xfId="9677" xr:uid="{00000000-0005-0000-0000-000036550000}"/>
    <cellStyle name="40% - Accent4 3 3 7" xfId="29363" xr:uid="{00000000-0005-0000-0000-000037550000}"/>
    <cellStyle name="40% - Accent4 3 3 7 2" xfId="23340" xr:uid="{00000000-0005-0000-0000-000038550000}"/>
    <cellStyle name="40% - Accent4 3 3 8" xfId="29354" xr:uid="{00000000-0005-0000-0000-000039550000}"/>
    <cellStyle name="40% - Accent4 3 3 9" xfId="34555" xr:uid="{00000000-0005-0000-0000-00003A550000}"/>
    <cellStyle name="40% - Accent4 3 4" xfId="31770" xr:uid="{00000000-0005-0000-0000-00003B550000}"/>
    <cellStyle name="40% - Accent4 3 4 2" xfId="11869" xr:uid="{00000000-0005-0000-0000-00003C550000}"/>
    <cellStyle name="40% - Accent4 3 4 2 2" xfId="9676" xr:uid="{00000000-0005-0000-0000-00003D550000}"/>
    <cellStyle name="40% - Accent4 3 4 2 2 2" xfId="22962" xr:uid="{00000000-0005-0000-0000-00003E550000}"/>
    <cellStyle name="40% - Accent4 3 4 2 2 2 2" xfId="29864" xr:uid="{00000000-0005-0000-0000-00003F550000}"/>
    <cellStyle name="40% - Accent4 3 4 2 2 2 2 2" xfId="9179" xr:uid="{00000000-0005-0000-0000-000040550000}"/>
    <cellStyle name="40% - Accent4 3 4 2 2 2 2 2 2" xfId="27060" xr:uid="{00000000-0005-0000-0000-000041550000}"/>
    <cellStyle name="40% - Accent4 3 4 2 2 2 2 3" xfId="9674" xr:uid="{00000000-0005-0000-0000-000042550000}"/>
    <cellStyle name="40% - Accent4 3 4 2 2 2 3" xfId="29235" xr:uid="{00000000-0005-0000-0000-000043550000}"/>
    <cellStyle name="40% - Accent4 3 4 2 2 2 3 2" xfId="9129" xr:uid="{00000000-0005-0000-0000-000044550000}"/>
    <cellStyle name="40% - Accent4 3 4 2 2 2 4" xfId="24415" xr:uid="{00000000-0005-0000-0000-000045550000}"/>
    <cellStyle name="40% - Accent4 3 4 2 2 3" xfId="9672" xr:uid="{00000000-0005-0000-0000-000046550000}"/>
    <cellStyle name="40% - Accent4 3 4 2 2 3 2" xfId="29223" xr:uid="{00000000-0005-0000-0000-000047550000}"/>
    <cellStyle name="40% - Accent4 3 4 2 2 3 2 2" xfId="9067" xr:uid="{00000000-0005-0000-0000-000048550000}"/>
    <cellStyle name="40% - Accent4 3 4 2 2 3 3" xfId="9671" xr:uid="{00000000-0005-0000-0000-000049550000}"/>
    <cellStyle name="40% - Accent4 3 4 2 2 4" xfId="9670" xr:uid="{00000000-0005-0000-0000-00004A550000}"/>
    <cellStyle name="40% - Accent4 3 4 2 2 4 2" xfId="9669" xr:uid="{00000000-0005-0000-0000-00004B550000}"/>
    <cellStyle name="40% - Accent4 3 4 2 2 5" xfId="9668" xr:uid="{00000000-0005-0000-0000-00004C550000}"/>
    <cellStyle name="40% - Accent4 3 4 2 3" xfId="9667" xr:uid="{00000000-0005-0000-0000-00004D550000}"/>
    <cellStyle name="40% - Accent4 3 4 2 3 2" xfId="9665" xr:uid="{00000000-0005-0000-0000-00004E550000}"/>
    <cellStyle name="40% - Accent4 3 4 2 3 2 2" xfId="33936" xr:uid="{00000000-0005-0000-0000-00004F550000}"/>
    <cellStyle name="40% - Accent4 3 4 2 3 2 2 2" xfId="9661" xr:uid="{00000000-0005-0000-0000-000050550000}"/>
    <cellStyle name="40% - Accent4 3 4 2 3 2 3" xfId="9659" xr:uid="{00000000-0005-0000-0000-000051550000}"/>
    <cellStyle name="40% - Accent4 3 4 2 3 3" xfId="9654" xr:uid="{00000000-0005-0000-0000-000052550000}"/>
    <cellStyle name="40% - Accent4 3 4 2 3 3 2" xfId="9651" xr:uid="{00000000-0005-0000-0000-000053550000}"/>
    <cellStyle name="40% - Accent4 3 4 2 3 4" xfId="9648" xr:uid="{00000000-0005-0000-0000-000054550000}"/>
    <cellStyle name="40% - Accent4 3 4 2 4" xfId="9645" xr:uid="{00000000-0005-0000-0000-000055550000}"/>
    <cellStyle name="40% - Accent4 3 4 2 4 2" xfId="9643" xr:uid="{00000000-0005-0000-0000-000056550000}"/>
    <cellStyle name="40% - Accent4 3 4 2 4 2 2" xfId="26892" xr:uid="{00000000-0005-0000-0000-000057550000}"/>
    <cellStyle name="40% - Accent4 3 4 2 4 3" xfId="9639" xr:uid="{00000000-0005-0000-0000-000058550000}"/>
    <cellStyle name="40% - Accent4 3 4 2 5" xfId="13259" xr:uid="{00000000-0005-0000-0000-000059550000}"/>
    <cellStyle name="40% - Accent4 3 4 2 5 2" xfId="9638" xr:uid="{00000000-0005-0000-0000-00005A550000}"/>
    <cellStyle name="40% - Accent4 3 4 2 6" xfId="9635" xr:uid="{00000000-0005-0000-0000-00005B550000}"/>
    <cellStyle name="40% - Accent4 3 4 3" xfId="12572" xr:uid="{00000000-0005-0000-0000-00005C550000}"/>
    <cellStyle name="40% - Accent4 3 4 3 2" xfId="14206" xr:uid="{00000000-0005-0000-0000-00005D550000}"/>
    <cellStyle name="40% - Accent4 3 4 3 2 2" xfId="9634" xr:uid="{00000000-0005-0000-0000-00005E550000}"/>
    <cellStyle name="40% - Accent4 3 4 3 2 2 2" xfId="29187" xr:uid="{00000000-0005-0000-0000-00005F550000}"/>
    <cellStyle name="40% - Accent4 3 4 3 2 2 2 2" xfId="9632" xr:uid="{00000000-0005-0000-0000-000060550000}"/>
    <cellStyle name="40% - Accent4 3 4 3 2 2 3" xfId="16811" xr:uid="{00000000-0005-0000-0000-000061550000}"/>
    <cellStyle name="40% - Accent4 3 4 3 2 3" xfId="9630" xr:uid="{00000000-0005-0000-0000-000062550000}"/>
    <cellStyle name="40% - Accent4 3 4 3 2 3 2" xfId="9627" xr:uid="{00000000-0005-0000-0000-000063550000}"/>
    <cellStyle name="40% - Accent4 3 4 3 2 4" xfId="30383" xr:uid="{00000000-0005-0000-0000-000064550000}"/>
    <cellStyle name="40% - Accent4 3 4 3 3" xfId="9626" xr:uid="{00000000-0005-0000-0000-000065550000}"/>
    <cellStyle name="40% - Accent4 3 4 3 3 2" xfId="9623" xr:uid="{00000000-0005-0000-0000-000066550000}"/>
    <cellStyle name="40% - Accent4 3 4 3 3 2 2" xfId="9619" xr:uid="{00000000-0005-0000-0000-000067550000}"/>
    <cellStyle name="40% - Accent4 3 4 3 3 3" xfId="9618" xr:uid="{00000000-0005-0000-0000-000068550000}"/>
    <cellStyle name="40% - Accent4 3 4 3 4" xfId="9613" xr:uid="{00000000-0005-0000-0000-000069550000}"/>
    <cellStyle name="40% - Accent4 3 4 3 4 2" xfId="9612" xr:uid="{00000000-0005-0000-0000-00006A550000}"/>
    <cellStyle name="40% - Accent4 3 4 3 5" xfId="9608" xr:uid="{00000000-0005-0000-0000-00006B550000}"/>
    <cellStyle name="40% - Accent4 3 4 4" xfId="9606" xr:uid="{00000000-0005-0000-0000-00006C550000}"/>
    <cellStyle name="40% - Accent4 3 4 4 2" xfId="27779" xr:uid="{00000000-0005-0000-0000-00006D550000}"/>
    <cellStyle name="40% - Accent4 3 4 4 2 2" xfId="27765" xr:uid="{00000000-0005-0000-0000-00006E550000}"/>
    <cellStyle name="40% - Accent4 3 4 4 2 2 2" xfId="9605" xr:uid="{00000000-0005-0000-0000-00006F550000}"/>
    <cellStyle name="40% - Accent4 3 4 4 2 3" xfId="9604" xr:uid="{00000000-0005-0000-0000-000070550000}"/>
    <cellStyle name="40% - Accent4 3 4 4 3" xfId="28348" xr:uid="{00000000-0005-0000-0000-000071550000}"/>
    <cellStyle name="40% - Accent4 3 4 4 3 2" xfId="9601" xr:uid="{00000000-0005-0000-0000-000072550000}"/>
    <cellStyle name="40% - Accent4 3 4 4 4" xfId="9597" xr:uid="{00000000-0005-0000-0000-000073550000}"/>
    <cellStyle name="40% - Accent4 3 4 5" xfId="17007" xr:uid="{00000000-0005-0000-0000-000074550000}"/>
    <cellStyle name="40% - Accent4 3 4 5 2" xfId="27731" xr:uid="{00000000-0005-0000-0000-000075550000}"/>
    <cellStyle name="40% - Accent4 3 4 5 2 2" xfId="9596" xr:uid="{00000000-0005-0000-0000-000076550000}"/>
    <cellStyle name="40% - Accent4 3 4 5 3" xfId="13743" xr:uid="{00000000-0005-0000-0000-000077550000}"/>
    <cellStyle name="40% - Accent4 3 4 6" xfId="5529" xr:uid="{00000000-0005-0000-0000-000078550000}"/>
    <cellStyle name="40% - Accent4 3 4 6 2" xfId="9595" xr:uid="{00000000-0005-0000-0000-000079550000}"/>
    <cellStyle name="40% - Accent4 3 4 7" xfId="33914" xr:uid="{00000000-0005-0000-0000-00007A550000}"/>
    <cellStyle name="40% - Accent4 3 4 8" xfId="34777" xr:uid="{00000000-0005-0000-0000-00007B550000}"/>
    <cellStyle name="40% - Accent4 3 5" xfId="28484" xr:uid="{00000000-0005-0000-0000-00007C550000}"/>
    <cellStyle name="40% - Accent4 3 5 2" xfId="9593" xr:uid="{00000000-0005-0000-0000-00007D550000}"/>
    <cellStyle name="40% - Accent4 3 5 2 2" xfId="9592" xr:uid="{00000000-0005-0000-0000-00007E550000}"/>
    <cellStyle name="40% - Accent4 3 5 2 2 2" xfId="16627" xr:uid="{00000000-0005-0000-0000-00007F550000}"/>
    <cellStyle name="40% - Accent4 3 5 2 2 2 2" xfId="31190" xr:uid="{00000000-0005-0000-0000-000080550000}"/>
    <cellStyle name="40% - Accent4 3 5 2 2 2 2 2" xfId="22482" xr:uid="{00000000-0005-0000-0000-000081550000}"/>
    <cellStyle name="40% - Accent4 3 5 2 2 2 3" xfId="9590" xr:uid="{00000000-0005-0000-0000-000082550000}"/>
    <cellStyle name="40% - Accent4 3 5 2 2 3" xfId="9587" xr:uid="{00000000-0005-0000-0000-000083550000}"/>
    <cellStyle name="40% - Accent4 3 5 2 2 3 2" xfId="9586" xr:uid="{00000000-0005-0000-0000-000084550000}"/>
    <cellStyle name="40% - Accent4 3 5 2 2 4" xfId="9584" xr:uid="{00000000-0005-0000-0000-000085550000}"/>
    <cellStyle name="40% - Accent4 3 5 2 3" xfId="9583" xr:uid="{00000000-0005-0000-0000-000086550000}"/>
    <cellStyle name="40% - Accent4 3 5 2 3 2" xfId="9581" xr:uid="{00000000-0005-0000-0000-000087550000}"/>
    <cellStyle name="40% - Accent4 3 5 2 3 2 2" xfId="9578" xr:uid="{00000000-0005-0000-0000-000088550000}"/>
    <cellStyle name="40% - Accent4 3 5 2 3 3" xfId="9575" xr:uid="{00000000-0005-0000-0000-000089550000}"/>
    <cellStyle name="40% - Accent4 3 5 2 4" xfId="32812" xr:uid="{00000000-0005-0000-0000-00008A550000}"/>
    <cellStyle name="40% - Accent4 3 5 2 4 2" xfId="9572" xr:uid="{00000000-0005-0000-0000-00008B550000}"/>
    <cellStyle name="40% - Accent4 3 5 2 5" xfId="9569" xr:uid="{00000000-0005-0000-0000-00008C550000}"/>
    <cellStyle name="40% - Accent4 3 5 3" xfId="11968" xr:uid="{00000000-0005-0000-0000-00008D550000}"/>
    <cellStyle name="40% - Accent4 3 5 3 2" xfId="11967" xr:uid="{00000000-0005-0000-0000-00008E550000}"/>
    <cellStyle name="40% - Accent4 3 5 3 2 2" xfId="11963" xr:uid="{00000000-0005-0000-0000-00008F550000}"/>
    <cellStyle name="40% - Accent4 3 5 3 2 2 2" xfId="9563" xr:uid="{00000000-0005-0000-0000-000090550000}"/>
    <cellStyle name="40% - Accent4 3 5 3 2 3" xfId="17171" xr:uid="{00000000-0005-0000-0000-000091550000}"/>
    <cellStyle name="40% - Accent4 3 5 3 3" xfId="11961" xr:uid="{00000000-0005-0000-0000-000092550000}"/>
    <cellStyle name="40% - Accent4 3 5 3 3 2" xfId="9562" xr:uid="{00000000-0005-0000-0000-000093550000}"/>
    <cellStyle name="40% - Accent4 3 5 3 4" xfId="9558" xr:uid="{00000000-0005-0000-0000-000094550000}"/>
    <cellStyle name="40% - Accent4 3 5 4" xfId="11958" xr:uid="{00000000-0005-0000-0000-000095550000}"/>
    <cellStyle name="40% - Accent4 3 5 4 2" xfId="19962" xr:uid="{00000000-0005-0000-0000-000096550000}"/>
    <cellStyle name="40% - Accent4 3 5 4 2 2" xfId="9557" xr:uid="{00000000-0005-0000-0000-000097550000}"/>
    <cellStyle name="40% - Accent4 3 5 4 3" xfId="9555" xr:uid="{00000000-0005-0000-0000-000098550000}"/>
    <cellStyle name="40% - Accent4 3 5 5" xfId="23208" xr:uid="{00000000-0005-0000-0000-000099550000}"/>
    <cellStyle name="40% - Accent4 3 5 5 2" xfId="9554" xr:uid="{00000000-0005-0000-0000-00009A550000}"/>
    <cellStyle name="40% - Accent4 3 5 6" xfId="9553" xr:uid="{00000000-0005-0000-0000-00009B550000}"/>
    <cellStyle name="40% - Accent4 3 5 7" xfId="34970" xr:uid="{00000000-0005-0000-0000-00009C550000}"/>
    <cellStyle name="40% - Accent4 3 6" xfId="9550" xr:uid="{00000000-0005-0000-0000-00009D550000}"/>
    <cellStyle name="40% - Accent4 3 6 2" xfId="9549" xr:uid="{00000000-0005-0000-0000-00009E550000}"/>
    <cellStyle name="40% - Accent4 3 6 2 2" xfId="9547" xr:uid="{00000000-0005-0000-0000-00009F550000}"/>
    <cellStyle name="40% - Accent4 3 6 2 2 2" xfId="9544" xr:uid="{00000000-0005-0000-0000-0000A0550000}"/>
    <cellStyle name="40% - Accent4 3 6 2 2 2 2" xfId="10353" xr:uid="{00000000-0005-0000-0000-0000A1550000}"/>
    <cellStyle name="40% - Accent4 3 6 2 2 3" xfId="9543" xr:uid="{00000000-0005-0000-0000-0000A2550000}"/>
    <cellStyle name="40% - Accent4 3 6 2 3" xfId="9541" xr:uid="{00000000-0005-0000-0000-0000A3550000}"/>
    <cellStyle name="40% - Accent4 3 6 2 3 2" xfId="9539" xr:uid="{00000000-0005-0000-0000-0000A4550000}"/>
    <cellStyle name="40% - Accent4 3 6 2 4" xfId="9536" xr:uid="{00000000-0005-0000-0000-0000A5550000}"/>
    <cellStyle name="40% - Accent4 3 6 3" xfId="12250" xr:uid="{00000000-0005-0000-0000-0000A6550000}"/>
    <cellStyle name="40% - Accent4 3 6 3 2" xfId="12246" xr:uid="{00000000-0005-0000-0000-0000A7550000}"/>
    <cellStyle name="40% - Accent4 3 6 3 2 2" xfId="9535" xr:uid="{00000000-0005-0000-0000-0000A8550000}"/>
    <cellStyle name="40% - Accent4 3 6 3 3" xfId="9534" xr:uid="{00000000-0005-0000-0000-0000A9550000}"/>
    <cellStyle name="40% - Accent4 3 6 4" xfId="12239" xr:uid="{00000000-0005-0000-0000-0000AA550000}"/>
    <cellStyle name="40% - Accent4 3 6 4 2" xfId="9533" xr:uid="{00000000-0005-0000-0000-0000AB550000}"/>
    <cellStyle name="40% - Accent4 3 6 5" xfId="9532" xr:uid="{00000000-0005-0000-0000-0000AC550000}"/>
    <cellStyle name="40% - Accent4 3 6 6" xfId="35175" xr:uid="{00000000-0005-0000-0000-0000AD550000}"/>
    <cellStyle name="40% - Accent4 3 7" xfId="6387" xr:uid="{00000000-0005-0000-0000-0000AE550000}"/>
    <cellStyle name="40% - Accent4 3 7 2" xfId="15349" xr:uid="{00000000-0005-0000-0000-0000AF550000}"/>
    <cellStyle name="40% - Accent4 3 7 2 2" xfId="9531" xr:uid="{00000000-0005-0000-0000-0000B0550000}"/>
    <cellStyle name="40% - Accent4 3 7 2 2 2" xfId="9529" xr:uid="{00000000-0005-0000-0000-0000B1550000}"/>
    <cellStyle name="40% - Accent4 3 7 2 3" xfId="9527" xr:uid="{00000000-0005-0000-0000-0000B2550000}"/>
    <cellStyle name="40% - Accent4 3 7 3" xfId="12234" xr:uid="{00000000-0005-0000-0000-0000B3550000}"/>
    <cellStyle name="40% - Accent4 3 7 3 2" xfId="9526" xr:uid="{00000000-0005-0000-0000-0000B4550000}"/>
    <cellStyle name="40% - Accent4 3 7 4" xfId="9525" xr:uid="{00000000-0005-0000-0000-0000B5550000}"/>
    <cellStyle name="40% - Accent4 3 7 5" xfId="35404" xr:uid="{00000000-0005-0000-0000-0000B6550000}"/>
    <cellStyle name="40% - Accent4 3 8" xfId="15610" xr:uid="{00000000-0005-0000-0000-0000B7550000}"/>
    <cellStyle name="40% - Accent4 3 8 2" xfId="9521" xr:uid="{00000000-0005-0000-0000-0000B8550000}"/>
    <cellStyle name="40% - Accent4 3 8 2 2" xfId="27028" xr:uid="{00000000-0005-0000-0000-0000B9550000}"/>
    <cellStyle name="40% - Accent4 3 8 3" xfId="9519" xr:uid="{00000000-0005-0000-0000-0000BA550000}"/>
    <cellStyle name="40% - Accent4 3 8 4" xfId="36276" xr:uid="{00000000-0005-0000-0000-0000BB550000}"/>
    <cellStyle name="40% - Accent4 3 9" xfId="23299" xr:uid="{00000000-0005-0000-0000-0000BC550000}"/>
    <cellStyle name="40% - Accent4 3 9 2" xfId="9518" xr:uid="{00000000-0005-0000-0000-0000BD550000}"/>
    <cellStyle name="40% - Accent4 3 9 3" xfId="36562" xr:uid="{00000000-0005-0000-0000-0000BE550000}"/>
    <cellStyle name="40% - Accent4 30" xfId="35901" xr:uid="{00000000-0005-0000-0000-0000BF550000}"/>
    <cellStyle name="40% - Accent4 30 2" xfId="37073" xr:uid="{00000000-0005-0000-0000-0000C0550000}"/>
    <cellStyle name="40% - Accent4 30 3" xfId="37968" xr:uid="{00000000-0005-0000-0000-0000C1550000}"/>
    <cellStyle name="40% - Accent4 31" xfId="35921" xr:uid="{00000000-0005-0000-0000-0000C2550000}"/>
    <cellStyle name="40% - Accent4 31 2" xfId="37092" xr:uid="{00000000-0005-0000-0000-0000C3550000}"/>
    <cellStyle name="40% - Accent4 31 3" xfId="37988" xr:uid="{00000000-0005-0000-0000-0000C4550000}"/>
    <cellStyle name="40% - Accent4 32" xfId="35941" xr:uid="{00000000-0005-0000-0000-0000C5550000}"/>
    <cellStyle name="40% - Accent4 32 2" xfId="37111" xr:uid="{00000000-0005-0000-0000-0000C6550000}"/>
    <cellStyle name="40% - Accent4 32 3" xfId="38008" xr:uid="{00000000-0005-0000-0000-0000C7550000}"/>
    <cellStyle name="40% - Accent4 33" xfId="35961" xr:uid="{00000000-0005-0000-0000-0000C8550000}"/>
    <cellStyle name="40% - Accent4 33 2" xfId="37130" xr:uid="{00000000-0005-0000-0000-0000C9550000}"/>
    <cellStyle name="40% - Accent4 33 3" xfId="38028" xr:uid="{00000000-0005-0000-0000-0000CA550000}"/>
    <cellStyle name="40% - Accent4 34" xfId="35981" xr:uid="{00000000-0005-0000-0000-0000CB550000}"/>
    <cellStyle name="40% - Accent4 34 2" xfId="37150" xr:uid="{00000000-0005-0000-0000-0000CC550000}"/>
    <cellStyle name="40% - Accent4 34 3" xfId="38048" xr:uid="{00000000-0005-0000-0000-0000CD550000}"/>
    <cellStyle name="40% - Accent4 35" xfId="36001" xr:uid="{00000000-0005-0000-0000-0000CE550000}"/>
    <cellStyle name="40% - Accent4 35 2" xfId="37170" xr:uid="{00000000-0005-0000-0000-0000CF550000}"/>
    <cellStyle name="40% - Accent4 35 3" xfId="38068" xr:uid="{00000000-0005-0000-0000-0000D0550000}"/>
    <cellStyle name="40% - Accent4 36" xfId="36021" xr:uid="{00000000-0005-0000-0000-0000D1550000}"/>
    <cellStyle name="40% - Accent4 36 2" xfId="37190" xr:uid="{00000000-0005-0000-0000-0000D2550000}"/>
    <cellStyle name="40% - Accent4 36 3" xfId="38088" xr:uid="{00000000-0005-0000-0000-0000D3550000}"/>
    <cellStyle name="40% - Accent4 37" xfId="36041" xr:uid="{00000000-0005-0000-0000-0000D4550000}"/>
    <cellStyle name="40% - Accent4 37 2" xfId="37210" xr:uid="{00000000-0005-0000-0000-0000D5550000}"/>
    <cellStyle name="40% - Accent4 37 3" xfId="38108" xr:uid="{00000000-0005-0000-0000-0000D6550000}"/>
    <cellStyle name="40% - Accent4 38" xfId="36061" xr:uid="{00000000-0005-0000-0000-0000D7550000}"/>
    <cellStyle name="40% - Accent4 38 2" xfId="37230" xr:uid="{00000000-0005-0000-0000-0000D8550000}"/>
    <cellStyle name="40% - Accent4 38 3" xfId="38128" xr:uid="{00000000-0005-0000-0000-0000D9550000}"/>
    <cellStyle name="40% - Accent4 39" xfId="36081" xr:uid="{00000000-0005-0000-0000-0000DA550000}"/>
    <cellStyle name="40% - Accent4 39 2" xfId="37250" xr:uid="{00000000-0005-0000-0000-0000DB550000}"/>
    <cellStyle name="40% - Accent4 39 3" xfId="38148" xr:uid="{00000000-0005-0000-0000-0000DC550000}"/>
    <cellStyle name="40% - Accent4 4" xfId="126" xr:uid="{00000000-0005-0000-0000-0000DD550000}"/>
    <cellStyle name="40% - Accent4 4 10" xfId="34480" xr:uid="{00000000-0005-0000-0000-0000DE550000}"/>
    <cellStyle name="40% - Accent4 4 11" xfId="15199" xr:uid="{00000000-0005-0000-0000-0000DF550000}"/>
    <cellStyle name="40% - Accent4 4 2" xfId="249" xr:uid="{00000000-0005-0000-0000-0000E0550000}"/>
    <cellStyle name="40% - Accent4 4 2 10" xfId="9517" xr:uid="{00000000-0005-0000-0000-0000E1550000}"/>
    <cellStyle name="40% - Accent4 4 2 2" xfId="9516" xr:uid="{00000000-0005-0000-0000-0000E2550000}"/>
    <cellStyle name="40% - Accent4 4 2 2 2" xfId="13553" xr:uid="{00000000-0005-0000-0000-0000E3550000}"/>
    <cellStyle name="40% - Accent4 4 2 2 2 2" xfId="31339" xr:uid="{00000000-0005-0000-0000-0000E4550000}"/>
    <cellStyle name="40% - Accent4 4 2 2 2 2 2" xfId="6581" xr:uid="{00000000-0005-0000-0000-0000E5550000}"/>
    <cellStyle name="40% - Accent4 4 2 2 2 2 2 2" xfId="9514" xr:uid="{00000000-0005-0000-0000-0000E6550000}"/>
    <cellStyle name="40% - Accent4 4 2 2 2 2 2 2 2" xfId="9513" xr:uid="{00000000-0005-0000-0000-0000E7550000}"/>
    <cellStyle name="40% - Accent4 4 2 2 2 2 2 2 2 2" xfId="9511" xr:uid="{00000000-0005-0000-0000-0000E8550000}"/>
    <cellStyle name="40% - Accent4 4 2 2 2 2 2 2 3" xfId="6872" xr:uid="{00000000-0005-0000-0000-0000E9550000}"/>
    <cellStyle name="40% - Accent4 4 2 2 2 2 2 3" xfId="19007" xr:uid="{00000000-0005-0000-0000-0000EA550000}"/>
    <cellStyle name="40% - Accent4 4 2 2 2 2 2 3 2" xfId="9509" xr:uid="{00000000-0005-0000-0000-0000EB550000}"/>
    <cellStyle name="40% - Accent4 4 2 2 2 2 2 4" xfId="23180" xr:uid="{00000000-0005-0000-0000-0000EC550000}"/>
    <cellStyle name="40% - Accent4 4 2 2 2 2 3" xfId="29164" xr:uid="{00000000-0005-0000-0000-0000ED550000}"/>
    <cellStyle name="40% - Accent4 4 2 2 2 2 3 2" xfId="9507" xr:uid="{00000000-0005-0000-0000-0000EE550000}"/>
    <cellStyle name="40% - Accent4 4 2 2 2 2 3 2 2" xfId="6861" xr:uid="{00000000-0005-0000-0000-0000EF550000}"/>
    <cellStyle name="40% - Accent4 4 2 2 2 2 3 3" xfId="31692" xr:uid="{00000000-0005-0000-0000-0000F0550000}"/>
    <cellStyle name="40% - Accent4 4 2 2 2 2 4" xfId="14120" xr:uid="{00000000-0005-0000-0000-0000F1550000}"/>
    <cellStyle name="40% - Accent4 4 2 2 2 2 4 2" xfId="9506" xr:uid="{00000000-0005-0000-0000-0000F2550000}"/>
    <cellStyle name="40% - Accent4 4 2 2 2 2 5" xfId="27347" xr:uid="{00000000-0005-0000-0000-0000F3550000}"/>
    <cellStyle name="40% - Accent4 4 2 2 2 3" xfId="9502" xr:uid="{00000000-0005-0000-0000-0000F4550000}"/>
    <cellStyle name="40% - Accent4 4 2 2 2 3 2" xfId="9498" xr:uid="{00000000-0005-0000-0000-0000F5550000}"/>
    <cellStyle name="40% - Accent4 4 2 2 2 3 2 2" xfId="33257" xr:uid="{00000000-0005-0000-0000-0000F6550000}"/>
    <cellStyle name="40% - Accent4 4 2 2 2 3 2 2 2" xfId="6833" xr:uid="{00000000-0005-0000-0000-0000F7550000}"/>
    <cellStyle name="40% - Accent4 4 2 2 2 3 2 3" xfId="18838" xr:uid="{00000000-0005-0000-0000-0000F8550000}"/>
    <cellStyle name="40% - Accent4 4 2 2 2 3 3" xfId="33704" xr:uid="{00000000-0005-0000-0000-0000F9550000}"/>
    <cellStyle name="40% - Accent4 4 2 2 2 3 3 2" xfId="33224" xr:uid="{00000000-0005-0000-0000-0000FA550000}"/>
    <cellStyle name="40% - Accent4 4 2 2 2 3 4" xfId="21320" xr:uid="{00000000-0005-0000-0000-0000FB550000}"/>
    <cellStyle name="40% - Accent4 4 2 2 2 4" xfId="9497" xr:uid="{00000000-0005-0000-0000-0000FC550000}"/>
    <cellStyle name="40% - Accent4 4 2 2 2 4 2" xfId="9495" xr:uid="{00000000-0005-0000-0000-0000FD550000}"/>
    <cellStyle name="40% - Accent4 4 2 2 2 4 2 2" xfId="31495" xr:uid="{00000000-0005-0000-0000-0000FE550000}"/>
    <cellStyle name="40% - Accent4 4 2 2 2 4 3" xfId="9494" xr:uid="{00000000-0005-0000-0000-0000FF550000}"/>
    <cellStyle name="40% - Accent4 4 2 2 2 5" xfId="9493" xr:uid="{00000000-0005-0000-0000-000000560000}"/>
    <cellStyle name="40% - Accent4 4 2 2 2 5 2" xfId="9492" xr:uid="{00000000-0005-0000-0000-000001560000}"/>
    <cellStyle name="40% - Accent4 4 2 2 2 6" xfId="9491" xr:uid="{00000000-0005-0000-0000-000002560000}"/>
    <cellStyle name="40% - Accent4 4 2 2 3" xfId="13548" xr:uid="{00000000-0005-0000-0000-000003560000}"/>
    <cellStyle name="40% - Accent4 4 2 2 3 2" xfId="11501" xr:uid="{00000000-0005-0000-0000-000004560000}"/>
    <cellStyle name="40% - Accent4 4 2 2 3 2 2" xfId="9490" xr:uid="{00000000-0005-0000-0000-000005560000}"/>
    <cellStyle name="40% - Accent4 4 2 2 3 2 2 2" xfId="9488" xr:uid="{00000000-0005-0000-0000-000006560000}"/>
    <cellStyle name="40% - Accent4 4 2 2 3 2 2 2 2" xfId="6783" xr:uid="{00000000-0005-0000-0000-000007560000}"/>
    <cellStyle name="40% - Accent4 4 2 2 3 2 2 3" xfId="18719" xr:uid="{00000000-0005-0000-0000-000008560000}"/>
    <cellStyle name="40% - Accent4 4 2 2 3 2 3" xfId="26352" xr:uid="{00000000-0005-0000-0000-000009560000}"/>
    <cellStyle name="40% - Accent4 4 2 2 3 2 3 2" xfId="9487" xr:uid="{00000000-0005-0000-0000-00000A560000}"/>
    <cellStyle name="40% - Accent4 4 2 2 3 2 4" xfId="21185" xr:uid="{00000000-0005-0000-0000-00000B560000}"/>
    <cellStyle name="40% - Accent4 4 2 2 3 3" xfId="11489" xr:uid="{00000000-0005-0000-0000-00000C560000}"/>
    <cellStyle name="40% - Accent4 4 2 2 3 3 2" xfId="9485" xr:uid="{00000000-0005-0000-0000-00000D560000}"/>
    <cellStyle name="40% - Accent4 4 2 2 3 3 2 2" xfId="32955" xr:uid="{00000000-0005-0000-0000-00000E560000}"/>
    <cellStyle name="40% - Accent4 4 2 2 3 3 3" xfId="9482" xr:uid="{00000000-0005-0000-0000-00000F560000}"/>
    <cellStyle name="40% - Accent4 4 2 2 3 4" xfId="11481" xr:uid="{00000000-0005-0000-0000-000010560000}"/>
    <cellStyle name="40% - Accent4 4 2 2 3 4 2" xfId="9478" xr:uid="{00000000-0005-0000-0000-000011560000}"/>
    <cellStyle name="40% - Accent4 4 2 2 3 5" xfId="11474" xr:uid="{00000000-0005-0000-0000-000012560000}"/>
    <cellStyle name="40% - Accent4 4 2 2 4" xfId="11463" xr:uid="{00000000-0005-0000-0000-000013560000}"/>
    <cellStyle name="40% - Accent4 4 2 2 4 2" xfId="11461" xr:uid="{00000000-0005-0000-0000-000014560000}"/>
    <cellStyle name="40% - Accent4 4 2 2 4 2 2" xfId="9476" xr:uid="{00000000-0005-0000-0000-000015560000}"/>
    <cellStyle name="40% - Accent4 4 2 2 4 2 2 2" xfId="9474" xr:uid="{00000000-0005-0000-0000-000016560000}"/>
    <cellStyle name="40% - Accent4 4 2 2 4 2 3" xfId="28843" xr:uid="{00000000-0005-0000-0000-000017560000}"/>
    <cellStyle name="40% - Accent4 4 2 2 4 3" xfId="11448" xr:uid="{00000000-0005-0000-0000-000018560000}"/>
    <cellStyle name="40% - Accent4 4 2 2 4 3 2" xfId="13065" xr:uid="{00000000-0005-0000-0000-000019560000}"/>
    <cellStyle name="40% - Accent4 4 2 2 4 4" xfId="11439" xr:uid="{00000000-0005-0000-0000-00001A560000}"/>
    <cellStyle name="40% - Accent4 4 2 2 5" xfId="13249" xr:uid="{00000000-0005-0000-0000-00001B560000}"/>
    <cellStyle name="40% - Accent4 4 2 2 5 2" xfId="14636" xr:uid="{00000000-0005-0000-0000-00001C560000}"/>
    <cellStyle name="40% - Accent4 4 2 2 5 2 2" xfId="9473" xr:uid="{00000000-0005-0000-0000-00001D560000}"/>
    <cellStyle name="40% - Accent4 4 2 2 5 3" xfId="14990" xr:uid="{00000000-0005-0000-0000-00001E560000}"/>
    <cellStyle name="40% - Accent4 4 2 2 6" xfId="13245" xr:uid="{00000000-0005-0000-0000-00001F560000}"/>
    <cellStyle name="40% - Accent4 4 2 2 6 2" xfId="11424" xr:uid="{00000000-0005-0000-0000-000020560000}"/>
    <cellStyle name="40% - Accent4 4 2 2 7" xfId="11417" xr:uid="{00000000-0005-0000-0000-000021560000}"/>
    <cellStyle name="40% - Accent4 4 2 3" xfId="9471" xr:uid="{00000000-0005-0000-0000-000022560000}"/>
    <cellStyle name="40% - Accent4 4 2 3 2" xfId="13533" xr:uid="{00000000-0005-0000-0000-000023560000}"/>
    <cellStyle name="40% - Accent4 4 2 3 2 2" xfId="9468" xr:uid="{00000000-0005-0000-0000-000024560000}"/>
    <cellStyle name="40% - Accent4 4 2 3 2 2 2" xfId="15087" xr:uid="{00000000-0005-0000-0000-000025560000}"/>
    <cellStyle name="40% - Accent4 4 2 3 2 2 2 2" xfId="9467" xr:uid="{00000000-0005-0000-0000-000026560000}"/>
    <cellStyle name="40% - Accent4 4 2 3 2 2 2 2 2" xfId="9465" xr:uid="{00000000-0005-0000-0000-000027560000}"/>
    <cellStyle name="40% - Accent4 4 2 3 2 2 2 3" xfId="18484" xr:uid="{00000000-0005-0000-0000-000028560000}"/>
    <cellStyle name="40% - Accent4 4 2 3 2 2 3" xfId="34199" xr:uid="{00000000-0005-0000-0000-000029560000}"/>
    <cellStyle name="40% - Accent4 4 2 3 2 2 3 2" xfId="9460" xr:uid="{00000000-0005-0000-0000-00002A560000}"/>
    <cellStyle name="40% - Accent4 4 2 3 2 2 4" xfId="20679" xr:uid="{00000000-0005-0000-0000-00002B560000}"/>
    <cellStyle name="40% - Accent4 4 2 3 2 3" xfId="9459" xr:uid="{00000000-0005-0000-0000-00002C560000}"/>
    <cellStyle name="40% - Accent4 4 2 3 2 3 2" xfId="15014" xr:uid="{00000000-0005-0000-0000-00002D560000}"/>
    <cellStyle name="40% - Accent4 4 2 3 2 3 2 2" xfId="22529" xr:uid="{00000000-0005-0000-0000-00002E560000}"/>
    <cellStyle name="40% - Accent4 4 2 3 2 3 3" xfId="15006" xr:uid="{00000000-0005-0000-0000-00002F560000}"/>
    <cellStyle name="40% - Accent4 4 2 3 2 4" xfId="9458" xr:uid="{00000000-0005-0000-0000-000030560000}"/>
    <cellStyle name="40% - Accent4 4 2 3 2 4 2" xfId="14981" xr:uid="{00000000-0005-0000-0000-000031560000}"/>
    <cellStyle name="40% - Accent4 4 2 3 2 5" xfId="9456" xr:uid="{00000000-0005-0000-0000-000032560000}"/>
    <cellStyle name="40% - Accent4 4 2 3 3" xfId="11411" xr:uid="{00000000-0005-0000-0000-000033560000}"/>
    <cellStyle name="40% - Accent4 4 2 3 3 2" xfId="11408" xr:uid="{00000000-0005-0000-0000-000034560000}"/>
    <cellStyle name="40% - Accent4 4 2 3 3 2 2" xfId="14905" xr:uid="{00000000-0005-0000-0000-000035560000}"/>
    <cellStyle name="40% - Accent4 4 2 3 3 2 2 2" xfId="9454" xr:uid="{00000000-0005-0000-0000-000036560000}"/>
    <cellStyle name="40% - Accent4 4 2 3 3 2 3" xfId="14898" xr:uid="{00000000-0005-0000-0000-000037560000}"/>
    <cellStyle name="40% - Accent4 4 2 3 3 3" xfId="11403" xr:uid="{00000000-0005-0000-0000-000038560000}"/>
    <cellStyle name="40% - Accent4 4 2 3 3 3 2" xfId="14874" xr:uid="{00000000-0005-0000-0000-000039560000}"/>
    <cellStyle name="40% - Accent4 4 2 3 3 4" xfId="11397" xr:uid="{00000000-0005-0000-0000-00003A560000}"/>
    <cellStyle name="40% - Accent4 4 2 3 4" xfId="11385" xr:uid="{00000000-0005-0000-0000-00003B560000}"/>
    <cellStyle name="40% - Accent4 4 2 3 4 2" xfId="17383" xr:uid="{00000000-0005-0000-0000-00003C560000}"/>
    <cellStyle name="40% - Accent4 4 2 3 4 2 2" xfId="17379" xr:uid="{00000000-0005-0000-0000-00003D560000}"/>
    <cellStyle name="40% - Accent4 4 2 3 4 3" xfId="17361" xr:uid="{00000000-0005-0000-0000-00003E560000}"/>
    <cellStyle name="40% - Accent4 4 2 3 5" xfId="13241" xr:uid="{00000000-0005-0000-0000-00003F560000}"/>
    <cellStyle name="40% - Accent4 4 2 3 5 2" xfId="17328" xr:uid="{00000000-0005-0000-0000-000040560000}"/>
    <cellStyle name="40% - Accent4 4 2 3 6" xfId="11373" xr:uid="{00000000-0005-0000-0000-000041560000}"/>
    <cellStyle name="40% - Accent4 4 2 4" xfId="9453" xr:uid="{00000000-0005-0000-0000-000042560000}"/>
    <cellStyle name="40% - Accent4 4 2 4 2" xfId="9451" xr:uid="{00000000-0005-0000-0000-000043560000}"/>
    <cellStyle name="40% - Accent4 4 2 4 2 2" xfId="9449" xr:uid="{00000000-0005-0000-0000-000044560000}"/>
    <cellStyle name="40% - Accent4 4 2 4 2 2 2" xfId="14495" xr:uid="{00000000-0005-0000-0000-000045560000}"/>
    <cellStyle name="40% - Accent4 4 2 4 2 2 2 2" xfId="9903" xr:uid="{00000000-0005-0000-0000-000046560000}"/>
    <cellStyle name="40% - Accent4 4 2 4 2 2 3" xfId="14490" xr:uid="{00000000-0005-0000-0000-000047560000}"/>
    <cellStyle name="40% - Accent4 4 2 4 2 3" xfId="9448" xr:uid="{00000000-0005-0000-0000-000048560000}"/>
    <cellStyle name="40% - Accent4 4 2 4 2 3 2" xfId="14458" xr:uid="{00000000-0005-0000-0000-000049560000}"/>
    <cellStyle name="40% - Accent4 4 2 4 2 4" xfId="9447" xr:uid="{00000000-0005-0000-0000-00004A560000}"/>
    <cellStyle name="40% - Accent4 4 2 4 3" xfId="11367" xr:uid="{00000000-0005-0000-0000-00004B560000}"/>
    <cellStyle name="40% - Accent4 4 2 4 3 2" xfId="11364" xr:uid="{00000000-0005-0000-0000-00004C560000}"/>
    <cellStyle name="40% - Accent4 4 2 4 3 2 2" xfId="14377" xr:uid="{00000000-0005-0000-0000-00004D560000}"/>
    <cellStyle name="40% - Accent4 4 2 4 3 3" xfId="12511" xr:uid="{00000000-0005-0000-0000-00004E560000}"/>
    <cellStyle name="40% - Accent4 4 2 4 4" xfId="11353" xr:uid="{00000000-0005-0000-0000-00004F560000}"/>
    <cellStyle name="40% - Accent4 4 2 4 4 2" xfId="17264" xr:uid="{00000000-0005-0000-0000-000050560000}"/>
    <cellStyle name="40% - Accent4 4 2 4 5" xfId="11347" xr:uid="{00000000-0005-0000-0000-000051560000}"/>
    <cellStyle name="40% - Accent4 4 2 5" xfId="9446" xr:uid="{00000000-0005-0000-0000-000052560000}"/>
    <cellStyle name="40% - Accent4 4 2 5 2" xfId="9443" xr:uid="{00000000-0005-0000-0000-000053560000}"/>
    <cellStyle name="40% - Accent4 4 2 5 2 2" xfId="9441" xr:uid="{00000000-0005-0000-0000-000054560000}"/>
    <cellStyle name="40% - Accent4 4 2 5 2 2 2" xfId="13427" xr:uid="{00000000-0005-0000-0000-000055560000}"/>
    <cellStyle name="40% - Accent4 4 2 5 2 3" xfId="9439" xr:uid="{00000000-0005-0000-0000-000056560000}"/>
    <cellStyle name="40% - Accent4 4 2 5 3" xfId="11339" xr:uid="{00000000-0005-0000-0000-000057560000}"/>
    <cellStyle name="40% - Accent4 4 2 5 3 2" xfId="11336" xr:uid="{00000000-0005-0000-0000-000058560000}"/>
    <cellStyle name="40% - Accent4 4 2 5 4" xfId="11326" xr:uid="{00000000-0005-0000-0000-000059560000}"/>
    <cellStyle name="40% - Accent4 4 2 6" xfId="22371" xr:uid="{00000000-0005-0000-0000-00005A560000}"/>
    <cellStyle name="40% - Accent4 4 2 6 2" xfId="9438" xr:uid="{00000000-0005-0000-0000-00005B560000}"/>
    <cellStyle name="40% - Accent4 4 2 6 2 2" xfId="9436" xr:uid="{00000000-0005-0000-0000-00005C560000}"/>
    <cellStyle name="40% - Accent4 4 2 6 3" xfId="11320" xr:uid="{00000000-0005-0000-0000-00005D560000}"/>
    <cellStyle name="40% - Accent4 4 2 7" xfId="18147" xr:uid="{00000000-0005-0000-0000-00005E560000}"/>
    <cellStyle name="40% - Accent4 4 2 7 2" xfId="30441" xr:uid="{00000000-0005-0000-0000-00005F560000}"/>
    <cellStyle name="40% - Accent4 4 2 8" xfId="26113" xr:uid="{00000000-0005-0000-0000-000060560000}"/>
    <cellStyle name="40% - Accent4 4 2 9" xfId="34569" xr:uid="{00000000-0005-0000-0000-000061560000}"/>
    <cellStyle name="40% - Accent4 4 3" xfId="31762" xr:uid="{00000000-0005-0000-0000-000062560000}"/>
    <cellStyle name="40% - Accent4 4 3 2" xfId="11866" xr:uid="{00000000-0005-0000-0000-000063560000}"/>
    <cellStyle name="40% - Accent4 4 3 2 2" xfId="13453" xr:uid="{00000000-0005-0000-0000-000064560000}"/>
    <cellStyle name="40% - Accent4 4 3 2 2 2" xfId="19694" xr:uid="{00000000-0005-0000-0000-000065560000}"/>
    <cellStyle name="40% - Accent4 4 3 2 2 2 2" xfId="27563" xr:uid="{00000000-0005-0000-0000-000066560000}"/>
    <cellStyle name="40% - Accent4 4 3 2 2 2 2 2" xfId="9435" xr:uid="{00000000-0005-0000-0000-000067560000}"/>
    <cellStyle name="40% - Accent4 4 3 2 2 2 2 2 2" xfId="6255" xr:uid="{00000000-0005-0000-0000-000068560000}"/>
    <cellStyle name="40% - Accent4 4 3 2 2 2 2 3" xfId="9433" xr:uid="{00000000-0005-0000-0000-000069560000}"/>
    <cellStyle name="40% - Accent4 4 3 2 2 2 3" xfId="34201" xr:uid="{00000000-0005-0000-0000-00006A560000}"/>
    <cellStyle name="40% - Accent4 4 3 2 2 2 3 2" xfId="9431" xr:uid="{00000000-0005-0000-0000-00006B560000}"/>
    <cellStyle name="40% - Accent4 4 3 2 2 2 4" xfId="19196" xr:uid="{00000000-0005-0000-0000-00006C560000}"/>
    <cellStyle name="40% - Accent4 4 3 2 2 3" xfId="33213" xr:uid="{00000000-0005-0000-0000-00006D560000}"/>
    <cellStyle name="40% - Accent4 4 3 2 2 3 2" xfId="33599" xr:uid="{00000000-0005-0000-0000-00006E560000}"/>
    <cellStyle name="40% - Accent4 4 3 2 2 3 2 2" xfId="14974" xr:uid="{00000000-0005-0000-0000-00006F560000}"/>
    <cellStyle name="40% - Accent4 4 3 2 2 3 3" xfId="9429" xr:uid="{00000000-0005-0000-0000-000070560000}"/>
    <cellStyle name="40% - Accent4 4 3 2 2 4" xfId="9428" xr:uid="{00000000-0005-0000-0000-000071560000}"/>
    <cellStyle name="40% - Accent4 4 3 2 2 4 2" xfId="9425" xr:uid="{00000000-0005-0000-0000-000072560000}"/>
    <cellStyle name="40% - Accent4 4 3 2 2 5" xfId="9422" xr:uid="{00000000-0005-0000-0000-000073560000}"/>
    <cellStyle name="40% - Accent4 4 3 2 3" xfId="11259" xr:uid="{00000000-0005-0000-0000-000074560000}"/>
    <cellStyle name="40% - Accent4 4 3 2 3 2" xfId="19723" xr:uid="{00000000-0005-0000-0000-000075560000}"/>
    <cellStyle name="40% - Accent4 4 3 2 3 2 2" xfId="27555" xr:uid="{00000000-0005-0000-0000-000076560000}"/>
    <cellStyle name="40% - Accent4 4 3 2 3 2 2 2" xfId="9419" xr:uid="{00000000-0005-0000-0000-000077560000}"/>
    <cellStyle name="40% - Accent4 4 3 2 3 2 3" xfId="16879" xr:uid="{00000000-0005-0000-0000-000078560000}"/>
    <cellStyle name="40% - Accent4 4 3 2 3 3" xfId="11252" xr:uid="{00000000-0005-0000-0000-000079560000}"/>
    <cellStyle name="40% - Accent4 4 3 2 3 3 2" xfId="16846" xr:uid="{00000000-0005-0000-0000-00007A560000}"/>
    <cellStyle name="40% - Accent4 4 3 2 3 4" xfId="33622" xr:uid="{00000000-0005-0000-0000-00007B560000}"/>
    <cellStyle name="40% - Accent4 4 3 2 4" xfId="11241" xr:uid="{00000000-0005-0000-0000-00007C560000}"/>
    <cellStyle name="40% - Accent4 4 3 2 4 2" xfId="11239" xr:uid="{00000000-0005-0000-0000-00007D560000}"/>
    <cellStyle name="40% - Accent4 4 3 2 4 2 2" xfId="16234" xr:uid="{00000000-0005-0000-0000-00007E560000}"/>
    <cellStyle name="40% - Accent4 4 3 2 4 3" xfId="11226" xr:uid="{00000000-0005-0000-0000-00007F560000}"/>
    <cellStyle name="40% - Accent4 4 3 2 5" xfId="13232" xr:uid="{00000000-0005-0000-0000-000080560000}"/>
    <cellStyle name="40% - Accent4 4 3 2 5 2" xfId="11210" xr:uid="{00000000-0005-0000-0000-000081560000}"/>
    <cellStyle name="40% - Accent4 4 3 2 6" xfId="11204" xr:uid="{00000000-0005-0000-0000-000082560000}"/>
    <cellStyle name="40% - Accent4 4 3 3" xfId="9418" xr:uid="{00000000-0005-0000-0000-000083560000}"/>
    <cellStyle name="40% - Accent4 4 3 3 2" xfId="14188" xr:uid="{00000000-0005-0000-0000-000084560000}"/>
    <cellStyle name="40% - Accent4 4 3 3 2 2" xfId="33137" xr:uid="{00000000-0005-0000-0000-000085560000}"/>
    <cellStyle name="40% - Accent4 4 3 3 2 2 2" xfId="33298" xr:uid="{00000000-0005-0000-0000-000086560000}"/>
    <cellStyle name="40% - Accent4 4 3 3 2 2 2 2" xfId="9416" xr:uid="{00000000-0005-0000-0000-000087560000}"/>
    <cellStyle name="40% - Accent4 4 3 3 2 2 3" xfId="13582" xr:uid="{00000000-0005-0000-0000-000088560000}"/>
    <cellStyle name="40% - Accent4 4 3 3 2 3" xfId="9415" xr:uid="{00000000-0005-0000-0000-000089560000}"/>
    <cellStyle name="40% - Accent4 4 3 3 2 3 2" xfId="12950" xr:uid="{00000000-0005-0000-0000-00008A560000}"/>
    <cellStyle name="40% - Accent4 4 3 3 2 4" xfId="17736" xr:uid="{00000000-0005-0000-0000-00008B560000}"/>
    <cellStyle name="40% - Accent4 4 3 3 3" xfId="11196" xr:uid="{00000000-0005-0000-0000-00008C560000}"/>
    <cellStyle name="40% - Accent4 4 3 3 3 2" xfId="11192" xr:uid="{00000000-0005-0000-0000-00008D560000}"/>
    <cellStyle name="40% - Accent4 4 3 3 3 2 2" xfId="14730" xr:uid="{00000000-0005-0000-0000-00008E560000}"/>
    <cellStyle name="40% - Accent4 4 3 3 3 3" xfId="11182" xr:uid="{00000000-0005-0000-0000-00008F560000}"/>
    <cellStyle name="40% - Accent4 4 3 3 4" xfId="11176" xr:uid="{00000000-0005-0000-0000-000090560000}"/>
    <cellStyle name="40% - Accent4 4 3 3 4 2" xfId="17139" xr:uid="{00000000-0005-0000-0000-000091560000}"/>
    <cellStyle name="40% - Accent4 4 3 3 5" xfId="11171" xr:uid="{00000000-0005-0000-0000-000092560000}"/>
    <cellStyle name="40% - Accent4 4 3 4" xfId="9413" xr:uid="{00000000-0005-0000-0000-000093560000}"/>
    <cellStyle name="40% - Accent4 4 3 4 2" xfId="9411" xr:uid="{00000000-0005-0000-0000-000094560000}"/>
    <cellStyle name="40% - Accent4 4 3 4 2 2" xfId="9408" xr:uid="{00000000-0005-0000-0000-000095560000}"/>
    <cellStyle name="40% - Accent4 4 3 4 2 2 2" xfId="12380" xr:uid="{00000000-0005-0000-0000-000096560000}"/>
    <cellStyle name="40% - Accent4 4 3 4 2 3" xfId="9406" xr:uid="{00000000-0005-0000-0000-000097560000}"/>
    <cellStyle name="40% - Accent4 4 3 4 3" xfId="11167" xr:uid="{00000000-0005-0000-0000-000098560000}"/>
    <cellStyle name="40% - Accent4 4 3 4 3 2" xfId="11163" xr:uid="{00000000-0005-0000-0000-000099560000}"/>
    <cellStyle name="40% - Accent4 4 3 4 4" xfId="11151" xr:uid="{00000000-0005-0000-0000-00009A560000}"/>
    <cellStyle name="40% - Accent4 4 3 5" xfId="17006" xr:uid="{00000000-0005-0000-0000-00009B560000}"/>
    <cellStyle name="40% - Accent4 4 3 5 2" xfId="9404" xr:uid="{00000000-0005-0000-0000-00009C560000}"/>
    <cellStyle name="40% - Accent4 4 3 5 2 2" xfId="9401" xr:uid="{00000000-0005-0000-0000-00009D560000}"/>
    <cellStyle name="40% - Accent4 4 3 5 3" xfId="11145" xr:uid="{00000000-0005-0000-0000-00009E560000}"/>
    <cellStyle name="40% - Accent4 4 3 6" xfId="22806" xr:uid="{00000000-0005-0000-0000-00009F560000}"/>
    <cellStyle name="40% - Accent4 4 3 6 2" xfId="29770" xr:uid="{00000000-0005-0000-0000-0000A0560000}"/>
    <cellStyle name="40% - Accent4 4 3 7" xfId="27821" xr:uid="{00000000-0005-0000-0000-0000A1560000}"/>
    <cellStyle name="40% - Accent4 4 3 8" xfId="34790" xr:uid="{00000000-0005-0000-0000-0000A2560000}"/>
    <cellStyle name="40% - Accent4 4 4" xfId="11863" xr:uid="{00000000-0005-0000-0000-0000A3560000}"/>
    <cellStyle name="40% - Accent4 4 4 2" xfId="9400" xr:uid="{00000000-0005-0000-0000-0000A4560000}"/>
    <cellStyle name="40% - Accent4 4 4 2 2" xfId="9399" xr:uid="{00000000-0005-0000-0000-0000A5560000}"/>
    <cellStyle name="40% - Accent4 4 4 2 2 2" xfId="18845" xr:uid="{00000000-0005-0000-0000-0000A6560000}"/>
    <cellStyle name="40% - Accent4 4 4 2 2 2 2" xfId="27403" xr:uid="{00000000-0005-0000-0000-0000A7560000}"/>
    <cellStyle name="40% - Accent4 4 4 2 2 2 2 2" xfId="9398" xr:uid="{00000000-0005-0000-0000-0000A8560000}"/>
    <cellStyle name="40% - Accent4 4 4 2 2 2 3" xfId="9396" xr:uid="{00000000-0005-0000-0000-0000A9560000}"/>
    <cellStyle name="40% - Accent4 4 4 2 2 3" xfId="9395" xr:uid="{00000000-0005-0000-0000-0000AA560000}"/>
    <cellStyle name="40% - Accent4 4 4 2 2 3 2" xfId="9394" xr:uid="{00000000-0005-0000-0000-0000AB560000}"/>
    <cellStyle name="40% - Accent4 4 4 2 2 4" xfId="9392" xr:uid="{00000000-0005-0000-0000-0000AC560000}"/>
    <cellStyle name="40% - Accent4 4 4 2 3" xfId="11105" xr:uid="{00000000-0005-0000-0000-0000AD560000}"/>
    <cellStyle name="40% - Accent4 4 4 2 3 2" xfId="11100" xr:uid="{00000000-0005-0000-0000-0000AE560000}"/>
    <cellStyle name="40% - Accent4 4 4 2 3 2 2" xfId="9391" xr:uid="{00000000-0005-0000-0000-0000AF560000}"/>
    <cellStyle name="40% - Accent4 4 4 2 3 3" xfId="11088" xr:uid="{00000000-0005-0000-0000-0000B0560000}"/>
    <cellStyle name="40% - Accent4 4 4 2 4" xfId="11083" xr:uid="{00000000-0005-0000-0000-0000B1560000}"/>
    <cellStyle name="40% - Accent4 4 4 2 4 2" xfId="11080" xr:uid="{00000000-0005-0000-0000-0000B2560000}"/>
    <cellStyle name="40% - Accent4 4 4 2 5" xfId="11068" xr:uid="{00000000-0005-0000-0000-0000B3560000}"/>
    <cellStyle name="40% - Accent4 4 4 3" xfId="9384" xr:uid="{00000000-0005-0000-0000-0000B4560000}"/>
    <cellStyle name="40% - Accent4 4 4 3 2" xfId="9382" xr:uid="{00000000-0005-0000-0000-0000B5560000}"/>
    <cellStyle name="40% - Accent4 4 4 3 2 2" xfId="9380" xr:uid="{00000000-0005-0000-0000-0000B6560000}"/>
    <cellStyle name="40% - Accent4 4 4 3 2 2 2" xfId="10823" xr:uid="{00000000-0005-0000-0000-0000B7560000}"/>
    <cellStyle name="40% - Accent4 4 4 3 2 3" xfId="9379" xr:uid="{00000000-0005-0000-0000-0000B8560000}"/>
    <cellStyle name="40% - Accent4 4 4 3 3" xfId="11061" xr:uid="{00000000-0005-0000-0000-0000B9560000}"/>
    <cellStyle name="40% - Accent4 4 4 3 3 2" xfId="11056" xr:uid="{00000000-0005-0000-0000-0000BA560000}"/>
    <cellStyle name="40% - Accent4 4 4 3 4" xfId="11044" xr:uid="{00000000-0005-0000-0000-0000BB560000}"/>
    <cellStyle name="40% - Accent4 4 4 4" xfId="13650" xr:uid="{00000000-0005-0000-0000-0000BC560000}"/>
    <cellStyle name="40% - Accent4 4 4 4 2" xfId="28065" xr:uid="{00000000-0005-0000-0000-0000BD560000}"/>
    <cellStyle name="40% - Accent4 4 4 4 2 2" xfId="9378" xr:uid="{00000000-0005-0000-0000-0000BE560000}"/>
    <cellStyle name="40% - Accent4 4 4 4 3" xfId="11040" xr:uid="{00000000-0005-0000-0000-0000BF560000}"/>
    <cellStyle name="40% - Accent4 4 4 5" xfId="9376" xr:uid="{00000000-0005-0000-0000-0000C0560000}"/>
    <cellStyle name="40% - Accent4 4 4 5 2" xfId="9372" xr:uid="{00000000-0005-0000-0000-0000C1560000}"/>
    <cellStyle name="40% - Accent4 4 4 6" xfId="5515" xr:uid="{00000000-0005-0000-0000-0000C2560000}"/>
    <cellStyle name="40% - Accent4 4 4 7" xfId="34989" xr:uid="{00000000-0005-0000-0000-0000C3560000}"/>
    <cellStyle name="40% - Accent4 4 5" xfId="9368" xr:uid="{00000000-0005-0000-0000-0000C4560000}"/>
    <cellStyle name="40% - Accent4 4 5 2" xfId="9367" xr:uid="{00000000-0005-0000-0000-0000C5560000}"/>
    <cellStyle name="40% - Accent4 4 5 2 2" xfId="9366" xr:uid="{00000000-0005-0000-0000-0000C6560000}"/>
    <cellStyle name="40% - Accent4 4 5 2 2 2" xfId="29832" xr:uid="{00000000-0005-0000-0000-0000C7560000}"/>
    <cellStyle name="40% - Accent4 4 5 2 2 2 2" xfId="9364" xr:uid="{00000000-0005-0000-0000-0000C8560000}"/>
    <cellStyle name="40% - Accent4 4 5 2 2 3" xfId="9363" xr:uid="{00000000-0005-0000-0000-0000C9560000}"/>
    <cellStyle name="40% - Accent4 4 5 2 3" xfId="11009" xr:uid="{00000000-0005-0000-0000-0000CA560000}"/>
    <cellStyle name="40% - Accent4 4 5 2 3 2" xfId="11006" xr:uid="{00000000-0005-0000-0000-0000CB560000}"/>
    <cellStyle name="40% - Accent4 4 5 2 4" xfId="10991" xr:uid="{00000000-0005-0000-0000-0000CC560000}"/>
    <cellStyle name="40% - Accent4 4 5 3" xfId="11954" xr:uid="{00000000-0005-0000-0000-0000CD560000}"/>
    <cellStyle name="40% - Accent4 4 5 3 2" xfId="11952" xr:uid="{00000000-0005-0000-0000-0000CE560000}"/>
    <cellStyle name="40% - Accent4 4 5 3 2 2" xfId="9361" xr:uid="{00000000-0005-0000-0000-0000CF560000}"/>
    <cellStyle name="40% - Accent4 4 5 3 3" xfId="10980" xr:uid="{00000000-0005-0000-0000-0000D0560000}"/>
    <cellStyle name="40% - Accent4 4 5 4" xfId="11947" xr:uid="{00000000-0005-0000-0000-0000D1560000}"/>
    <cellStyle name="40% - Accent4 4 5 4 2" xfId="9360" xr:uid="{00000000-0005-0000-0000-0000D2560000}"/>
    <cellStyle name="40% - Accent4 4 5 5" xfId="9358" xr:uid="{00000000-0005-0000-0000-0000D3560000}"/>
    <cellStyle name="40% - Accent4 4 5 6" xfId="35194" xr:uid="{00000000-0005-0000-0000-0000D4560000}"/>
    <cellStyle name="40% - Accent4 4 6" xfId="9356" xr:uid="{00000000-0005-0000-0000-0000D5560000}"/>
    <cellStyle name="40% - Accent4 4 6 2" xfId="14030" xr:uid="{00000000-0005-0000-0000-0000D6560000}"/>
    <cellStyle name="40% - Accent4 4 6 2 2" xfId="9355" xr:uid="{00000000-0005-0000-0000-0000D7560000}"/>
    <cellStyle name="40% - Accent4 4 6 2 2 2" xfId="8059" xr:uid="{00000000-0005-0000-0000-0000D8560000}"/>
    <cellStyle name="40% - Accent4 4 6 2 3" xfId="10947" xr:uid="{00000000-0005-0000-0000-0000D9560000}"/>
    <cellStyle name="40% - Accent4 4 6 3" xfId="12259" xr:uid="{00000000-0005-0000-0000-0000DA560000}"/>
    <cellStyle name="40% - Accent4 4 6 3 2" xfId="9353" xr:uid="{00000000-0005-0000-0000-0000DB560000}"/>
    <cellStyle name="40% - Accent4 4 6 4" xfId="9351" xr:uid="{00000000-0005-0000-0000-0000DC560000}"/>
    <cellStyle name="40% - Accent4 4 6 5" xfId="35423" xr:uid="{00000000-0005-0000-0000-0000DD560000}"/>
    <cellStyle name="40% - Accent4 4 7" xfId="9349" xr:uid="{00000000-0005-0000-0000-0000DE560000}"/>
    <cellStyle name="40% - Accent4 4 7 2" xfId="9347" xr:uid="{00000000-0005-0000-0000-0000DF560000}"/>
    <cellStyle name="40% - Accent4 4 7 2 2" xfId="9345" xr:uid="{00000000-0005-0000-0000-0000E0560000}"/>
    <cellStyle name="40% - Accent4 4 7 3" xfId="9344" xr:uid="{00000000-0005-0000-0000-0000E1560000}"/>
    <cellStyle name="40% - Accent4 4 7 4" xfId="36295" xr:uid="{00000000-0005-0000-0000-0000E2560000}"/>
    <cellStyle name="40% - Accent4 4 8" xfId="31313" xr:uid="{00000000-0005-0000-0000-0000E3560000}"/>
    <cellStyle name="40% - Accent4 4 8 2" xfId="9342" xr:uid="{00000000-0005-0000-0000-0000E4560000}"/>
    <cellStyle name="40% - Accent4 4 8 3" xfId="36581" xr:uid="{00000000-0005-0000-0000-0000E5560000}"/>
    <cellStyle name="40% - Accent4 4 9" xfId="28449" xr:uid="{00000000-0005-0000-0000-0000E6560000}"/>
    <cellStyle name="40% - Accent4 4 9 2" xfId="37466" xr:uid="{00000000-0005-0000-0000-0000E7560000}"/>
    <cellStyle name="40% - Accent4 40" xfId="36101" xr:uid="{00000000-0005-0000-0000-0000E8560000}"/>
    <cellStyle name="40% - Accent4 40 2" xfId="37270" xr:uid="{00000000-0005-0000-0000-0000E9560000}"/>
    <cellStyle name="40% - Accent4 40 3" xfId="38168" xr:uid="{00000000-0005-0000-0000-0000EA560000}"/>
    <cellStyle name="40% - Accent4 41" xfId="36121" xr:uid="{00000000-0005-0000-0000-0000EB560000}"/>
    <cellStyle name="40% - Accent4 41 2" xfId="37290" xr:uid="{00000000-0005-0000-0000-0000EC560000}"/>
    <cellStyle name="40% - Accent4 41 3" xfId="38188" xr:uid="{00000000-0005-0000-0000-0000ED560000}"/>
    <cellStyle name="40% - Accent4 42" xfId="36141" xr:uid="{00000000-0005-0000-0000-0000EE560000}"/>
    <cellStyle name="40% - Accent4 42 2" xfId="37310" xr:uid="{00000000-0005-0000-0000-0000EF560000}"/>
    <cellStyle name="40% - Accent4 42 3" xfId="38208" xr:uid="{00000000-0005-0000-0000-0000F0560000}"/>
    <cellStyle name="40% - Accent4 43" xfId="36161" xr:uid="{00000000-0005-0000-0000-0000F1560000}"/>
    <cellStyle name="40% - Accent4 43 2" xfId="37330" xr:uid="{00000000-0005-0000-0000-0000F2560000}"/>
    <cellStyle name="40% - Accent4 43 3" xfId="38228" xr:uid="{00000000-0005-0000-0000-0000F3560000}"/>
    <cellStyle name="40% - Accent4 44" xfId="36181" xr:uid="{00000000-0005-0000-0000-0000F4560000}"/>
    <cellStyle name="40% - Accent4 44 2" xfId="37350" xr:uid="{00000000-0005-0000-0000-0000F5560000}"/>
    <cellStyle name="40% - Accent4 44 3" xfId="38248" xr:uid="{00000000-0005-0000-0000-0000F6560000}"/>
    <cellStyle name="40% - Accent4 45" xfId="36201" xr:uid="{00000000-0005-0000-0000-0000F7560000}"/>
    <cellStyle name="40% - Accent4 45 2" xfId="37370" xr:uid="{00000000-0005-0000-0000-0000F8560000}"/>
    <cellStyle name="40% - Accent4 45 3" xfId="38268" xr:uid="{00000000-0005-0000-0000-0000F9560000}"/>
    <cellStyle name="40% - Accent4 46" xfId="36221" xr:uid="{00000000-0005-0000-0000-0000FA560000}"/>
    <cellStyle name="40% - Accent4 46 2" xfId="37388" xr:uid="{00000000-0005-0000-0000-0000FB560000}"/>
    <cellStyle name="40% - Accent4 46 3" xfId="38288" xr:uid="{00000000-0005-0000-0000-0000FC560000}"/>
    <cellStyle name="40% - Accent4 47" xfId="36522" xr:uid="{00000000-0005-0000-0000-0000FD560000}"/>
    <cellStyle name="40% - Accent4 48" xfId="37407" xr:uid="{00000000-0005-0000-0000-0000FE560000}"/>
    <cellStyle name="40% - Accent4 5" xfId="269" xr:uid="{00000000-0005-0000-0000-0000FF560000}"/>
    <cellStyle name="40% - Accent4 5 10" xfId="15190" xr:uid="{00000000-0005-0000-0000-000000570000}"/>
    <cellStyle name="40% - Accent4 5 2" xfId="9341" xr:uid="{00000000-0005-0000-0000-000001570000}"/>
    <cellStyle name="40% - Accent4 5 2 2" xfId="9339" xr:uid="{00000000-0005-0000-0000-000002570000}"/>
    <cellStyle name="40% - Accent4 5 2 2 2" xfId="17936" xr:uid="{00000000-0005-0000-0000-000003570000}"/>
    <cellStyle name="40% - Accent4 5 2 2 2 2" xfId="24554" xr:uid="{00000000-0005-0000-0000-000004570000}"/>
    <cellStyle name="40% - Accent4 5 2 2 2 2 2" xfId="9336" xr:uid="{00000000-0005-0000-0000-000005570000}"/>
    <cellStyle name="40% - Accent4 5 2 2 2 2 2 2" xfId="9334" xr:uid="{00000000-0005-0000-0000-000006570000}"/>
    <cellStyle name="40% - Accent4 5 2 2 2 2 2 2 2" xfId="9333" xr:uid="{00000000-0005-0000-0000-000007570000}"/>
    <cellStyle name="40% - Accent4 5 2 2 2 2 2 3" xfId="9332" xr:uid="{00000000-0005-0000-0000-000008570000}"/>
    <cellStyle name="40% - Accent4 5 2 2 2 2 3" xfId="32660" xr:uid="{00000000-0005-0000-0000-000009570000}"/>
    <cellStyle name="40% - Accent4 5 2 2 2 2 3 2" xfId="9331" xr:uid="{00000000-0005-0000-0000-00000A570000}"/>
    <cellStyle name="40% - Accent4 5 2 2 2 2 4" xfId="12127" xr:uid="{00000000-0005-0000-0000-00000B570000}"/>
    <cellStyle name="40% - Accent4 5 2 2 2 3" xfId="9329" xr:uid="{00000000-0005-0000-0000-00000C570000}"/>
    <cellStyle name="40% - Accent4 5 2 2 2 3 2" xfId="9326" xr:uid="{00000000-0005-0000-0000-00000D570000}"/>
    <cellStyle name="40% - Accent4 5 2 2 2 3 2 2" xfId="20292" xr:uid="{00000000-0005-0000-0000-00000E570000}"/>
    <cellStyle name="40% - Accent4 5 2 2 2 3 3" xfId="9324" xr:uid="{00000000-0005-0000-0000-00000F570000}"/>
    <cellStyle name="40% - Accent4 5 2 2 2 4" xfId="9321" xr:uid="{00000000-0005-0000-0000-000010570000}"/>
    <cellStyle name="40% - Accent4 5 2 2 2 4 2" xfId="9318" xr:uid="{00000000-0005-0000-0000-000011570000}"/>
    <cellStyle name="40% - Accent4 5 2 2 2 5" xfId="9316" xr:uid="{00000000-0005-0000-0000-000012570000}"/>
    <cellStyle name="40% - Accent4 5 2 2 3" xfId="24548" xr:uid="{00000000-0005-0000-0000-000013570000}"/>
    <cellStyle name="40% - Accent4 5 2 2 3 2" xfId="10879" xr:uid="{00000000-0005-0000-0000-000014570000}"/>
    <cellStyle name="40% - Accent4 5 2 2 3 2 2" xfId="9313" xr:uid="{00000000-0005-0000-0000-000015570000}"/>
    <cellStyle name="40% - Accent4 5 2 2 3 2 2 2" xfId="9309" xr:uid="{00000000-0005-0000-0000-000016570000}"/>
    <cellStyle name="40% - Accent4 5 2 2 3 2 3" xfId="9308" xr:uid="{00000000-0005-0000-0000-000017570000}"/>
    <cellStyle name="40% - Accent4 5 2 2 3 3" xfId="10868" xr:uid="{00000000-0005-0000-0000-000018570000}"/>
    <cellStyle name="40% - Accent4 5 2 2 3 3 2" xfId="9303" xr:uid="{00000000-0005-0000-0000-000019570000}"/>
    <cellStyle name="40% - Accent4 5 2 2 3 4" xfId="10863" xr:uid="{00000000-0005-0000-0000-00001A570000}"/>
    <cellStyle name="40% - Accent4 5 2 2 4" xfId="22196" xr:uid="{00000000-0005-0000-0000-00001B570000}"/>
    <cellStyle name="40% - Accent4 5 2 2 4 2" xfId="10854" xr:uid="{00000000-0005-0000-0000-00001C570000}"/>
    <cellStyle name="40% - Accent4 5 2 2 4 2 2" xfId="9301" xr:uid="{00000000-0005-0000-0000-00001D570000}"/>
    <cellStyle name="40% - Accent4 5 2 2 4 3" xfId="10846" xr:uid="{00000000-0005-0000-0000-00001E570000}"/>
    <cellStyle name="40% - Accent4 5 2 2 5" xfId="13224" xr:uid="{00000000-0005-0000-0000-00001F570000}"/>
    <cellStyle name="40% - Accent4 5 2 2 5 2" xfId="10838" xr:uid="{00000000-0005-0000-0000-000020570000}"/>
    <cellStyle name="40% - Accent4 5 2 2 6" xfId="10831" xr:uid="{00000000-0005-0000-0000-000021570000}"/>
    <cellStyle name="40% - Accent4 5 2 3" xfId="31702" xr:uid="{00000000-0005-0000-0000-000022570000}"/>
    <cellStyle name="40% - Accent4 5 2 3 2" xfId="24433" xr:uid="{00000000-0005-0000-0000-000023570000}"/>
    <cellStyle name="40% - Accent4 5 2 3 2 2" xfId="9299" xr:uid="{00000000-0005-0000-0000-000024570000}"/>
    <cellStyle name="40% - Accent4 5 2 3 2 2 2" xfId="9295" xr:uid="{00000000-0005-0000-0000-000025570000}"/>
    <cellStyle name="40% - Accent4 5 2 3 2 2 2 2" xfId="9293" xr:uid="{00000000-0005-0000-0000-000026570000}"/>
    <cellStyle name="40% - Accent4 5 2 3 2 2 3" xfId="9292" xr:uid="{00000000-0005-0000-0000-000027570000}"/>
    <cellStyle name="40% - Accent4 5 2 3 2 3" xfId="9290" xr:uid="{00000000-0005-0000-0000-000028570000}"/>
    <cellStyle name="40% - Accent4 5 2 3 2 3 2" xfId="9288" xr:uid="{00000000-0005-0000-0000-000029570000}"/>
    <cellStyle name="40% - Accent4 5 2 3 2 4" xfId="9284" xr:uid="{00000000-0005-0000-0000-00002A570000}"/>
    <cellStyle name="40% - Accent4 5 2 3 3" xfId="25742" xr:uid="{00000000-0005-0000-0000-00002B570000}"/>
    <cellStyle name="40% - Accent4 5 2 3 3 2" xfId="10820" xr:uid="{00000000-0005-0000-0000-00002C570000}"/>
    <cellStyle name="40% - Accent4 5 2 3 3 2 2" xfId="9281" xr:uid="{00000000-0005-0000-0000-00002D570000}"/>
    <cellStyle name="40% - Accent4 5 2 3 3 3" xfId="10814" xr:uid="{00000000-0005-0000-0000-00002E570000}"/>
    <cellStyle name="40% - Accent4 5 2 3 4" xfId="32885" xr:uid="{00000000-0005-0000-0000-00002F570000}"/>
    <cellStyle name="40% - Accent4 5 2 3 4 2" xfId="16509" xr:uid="{00000000-0005-0000-0000-000030570000}"/>
    <cellStyle name="40% - Accent4 5 2 3 5" xfId="10806" xr:uid="{00000000-0005-0000-0000-000031570000}"/>
    <cellStyle name="40% - Accent4 5 2 4" xfId="31676" xr:uid="{00000000-0005-0000-0000-000032570000}"/>
    <cellStyle name="40% - Accent4 5 2 4 2" xfId="31664" xr:uid="{00000000-0005-0000-0000-000033570000}"/>
    <cellStyle name="40% - Accent4 5 2 4 2 2" xfId="13646" xr:uid="{00000000-0005-0000-0000-000034570000}"/>
    <cellStyle name="40% - Accent4 5 2 4 2 2 2" xfId="9278" xr:uid="{00000000-0005-0000-0000-000035570000}"/>
    <cellStyle name="40% - Accent4 5 2 4 2 3" xfId="13642" xr:uid="{00000000-0005-0000-0000-000036570000}"/>
    <cellStyle name="40% - Accent4 5 2 4 3" xfId="10800" xr:uid="{00000000-0005-0000-0000-000037570000}"/>
    <cellStyle name="40% - Accent4 5 2 4 3 2" xfId="13634" xr:uid="{00000000-0005-0000-0000-000038570000}"/>
    <cellStyle name="40% - Accent4 5 2 4 4" xfId="10790" xr:uid="{00000000-0005-0000-0000-000039570000}"/>
    <cellStyle name="40% - Accent4 5 2 5" xfId="22258" xr:uid="{00000000-0005-0000-0000-00003A570000}"/>
    <cellStyle name="40% - Accent4 5 2 5 2" xfId="9274" xr:uid="{00000000-0005-0000-0000-00003B570000}"/>
    <cellStyle name="40% - Accent4 5 2 5 2 2" xfId="13608" xr:uid="{00000000-0005-0000-0000-00003C570000}"/>
    <cellStyle name="40% - Accent4 5 2 5 3" xfId="22880" xr:uid="{00000000-0005-0000-0000-00003D570000}"/>
    <cellStyle name="40% - Accent4 5 2 6" xfId="22790" xr:uid="{00000000-0005-0000-0000-00003E570000}"/>
    <cellStyle name="40% - Accent4 5 2 6 2" xfId="9272" xr:uid="{00000000-0005-0000-0000-00003F570000}"/>
    <cellStyle name="40% - Accent4 5 2 7" xfId="27381" xr:uid="{00000000-0005-0000-0000-000040570000}"/>
    <cellStyle name="40% - Accent4 5 2 8" xfId="34806" xr:uid="{00000000-0005-0000-0000-000041570000}"/>
    <cellStyle name="40% - Accent4 5 3" xfId="11861" xr:uid="{00000000-0005-0000-0000-000042570000}"/>
    <cellStyle name="40% - Accent4 5 3 2" xfId="9270" xr:uid="{00000000-0005-0000-0000-000043570000}"/>
    <cellStyle name="40% - Accent4 5 3 2 2" xfId="24090" xr:uid="{00000000-0005-0000-0000-000044570000}"/>
    <cellStyle name="40% - Accent4 5 3 2 2 2" xfId="9268" xr:uid="{00000000-0005-0000-0000-000045570000}"/>
    <cellStyle name="40% - Accent4 5 3 2 2 2 2" xfId="34259" xr:uid="{00000000-0005-0000-0000-000046570000}"/>
    <cellStyle name="40% - Accent4 5 3 2 2 2 2 2" xfId="9264" xr:uid="{00000000-0005-0000-0000-000047570000}"/>
    <cellStyle name="40% - Accent4 5 3 2 2 2 3" xfId="9263" xr:uid="{00000000-0005-0000-0000-000048570000}"/>
    <cellStyle name="40% - Accent4 5 3 2 2 3" xfId="9260" xr:uid="{00000000-0005-0000-0000-000049570000}"/>
    <cellStyle name="40% - Accent4 5 3 2 2 3 2" xfId="9256" xr:uid="{00000000-0005-0000-0000-00004A570000}"/>
    <cellStyle name="40% - Accent4 5 3 2 2 4" xfId="9253" xr:uid="{00000000-0005-0000-0000-00004B570000}"/>
    <cellStyle name="40% - Accent4 5 3 2 3" xfId="10741" xr:uid="{00000000-0005-0000-0000-00004C570000}"/>
    <cellStyle name="40% - Accent4 5 3 2 3 2" xfId="10738" xr:uid="{00000000-0005-0000-0000-00004D570000}"/>
    <cellStyle name="40% - Accent4 5 3 2 3 2 2" xfId="9249" xr:uid="{00000000-0005-0000-0000-00004E570000}"/>
    <cellStyle name="40% - Accent4 5 3 2 3 3" xfId="10732" xr:uid="{00000000-0005-0000-0000-00004F570000}"/>
    <cellStyle name="40% - Accent4 5 3 2 4" xfId="10725" xr:uid="{00000000-0005-0000-0000-000050570000}"/>
    <cellStyle name="40% - Accent4 5 3 2 4 2" xfId="10722" xr:uid="{00000000-0005-0000-0000-000051570000}"/>
    <cellStyle name="40% - Accent4 5 3 2 5" xfId="10711" xr:uid="{00000000-0005-0000-0000-000052570000}"/>
    <cellStyle name="40% - Accent4 5 3 3" xfId="31644" xr:uid="{00000000-0005-0000-0000-000053570000}"/>
    <cellStyle name="40% - Accent4 5 3 3 2" xfId="31145" xr:uid="{00000000-0005-0000-0000-000054570000}"/>
    <cellStyle name="40% - Accent4 5 3 3 2 2" xfId="9246" xr:uid="{00000000-0005-0000-0000-000055570000}"/>
    <cellStyle name="40% - Accent4 5 3 3 2 2 2" xfId="9243" xr:uid="{00000000-0005-0000-0000-000056570000}"/>
    <cellStyle name="40% - Accent4 5 3 3 2 3" xfId="9241" xr:uid="{00000000-0005-0000-0000-000057570000}"/>
    <cellStyle name="40% - Accent4 5 3 3 3" xfId="14574" xr:uid="{00000000-0005-0000-0000-000058570000}"/>
    <cellStyle name="40% - Accent4 5 3 3 3 2" xfId="10702" xr:uid="{00000000-0005-0000-0000-000059570000}"/>
    <cellStyle name="40% - Accent4 5 3 3 4" xfId="10693" xr:uid="{00000000-0005-0000-0000-00005A570000}"/>
    <cellStyle name="40% - Accent4 5 3 4" xfId="30798" xr:uid="{00000000-0005-0000-0000-00005B570000}"/>
    <cellStyle name="40% - Accent4 5 3 4 2" xfId="14567" xr:uid="{00000000-0005-0000-0000-00005C570000}"/>
    <cellStyle name="40% - Accent4 5 3 4 2 2" xfId="13569" xr:uid="{00000000-0005-0000-0000-00005D570000}"/>
    <cellStyle name="40% - Accent4 5 3 4 3" xfId="10687" xr:uid="{00000000-0005-0000-0000-00005E570000}"/>
    <cellStyle name="40% - Accent4 5 3 5" xfId="9238" xr:uid="{00000000-0005-0000-0000-00005F570000}"/>
    <cellStyle name="40% - Accent4 5 3 5 2" xfId="9235" xr:uid="{00000000-0005-0000-0000-000060570000}"/>
    <cellStyle name="40% - Accent4 5 3 6" xfId="9233" xr:uid="{00000000-0005-0000-0000-000061570000}"/>
    <cellStyle name="40% - Accent4 5 3 7" xfId="35008" xr:uid="{00000000-0005-0000-0000-000062570000}"/>
    <cellStyle name="40% - Accent4 5 4" xfId="9230" xr:uid="{00000000-0005-0000-0000-000063570000}"/>
    <cellStyle name="40% - Accent4 5 4 2" xfId="10773" xr:uid="{00000000-0005-0000-0000-000064570000}"/>
    <cellStyle name="40% - Accent4 5 4 2 2" xfId="20024" xr:uid="{00000000-0005-0000-0000-000065570000}"/>
    <cellStyle name="40% - Accent4 5 4 2 2 2" xfId="29886" xr:uid="{00000000-0005-0000-0000-000066570000}"/>
    <cellStyle name="40% - Accent4 5 4 2 2 2 2" xfId="9227" xr:uid="{00000000-0005-0000-0000-000067570000}"/>
    <cellStyle name="40% - Accent4 5 4 2 2 3" xfId="9224" xr:uid="{00000000-0005-0000-0000-000068570000}"/>
    <cellStyle name="40% - Accent4 5 4 2 3" xfId="10658" xr:uid="{00000000-0005-0000-0000-000069570000}"/>
    <cellStyle name="40% - Accent4 5 4 2 3 2" xfId="10653" xr:uid="{00000000-0005-0000-0000-00006A570000}"/>
    <cellStyle name="40% - Accent4 5 4 2 4" xfId="10639" xr:uid="{00000000-0005-0000-0000-00006B570000}"/>
    <cellStyle name="40% - Accent4 5 4 3" xfId="31624" xr:uid="{00000000-0005-0000-0000-00006C570000}"/>
    <cellStyle name="40% - Accent4 5 4 3 2" xfId="14560" xr:uid="{00000000-0005-0000-0000-00006D570000}"/>
    <cellStyle name="40% - Accent4 5 4 3 2 2" xfId="9216" xr:uid="{00000000-0005-0000-0000-00006E570000}"/>
    <cellStyle name="40% - Accent4 5 4 3 3" xfId="10626" xr:uid="{00000000-0005-0000-0000-00006F570000}"/>
    <cellStyle name="40% - Accent4 5 4 4" xfId="18209" xr:uid="{00000000-0005-0000-0000-000070570000}"/>
    <cellStyle name="40% - Accent4 5 4 4 2" xfId="9213" xr:uid="{00000000-0005-0000-0000-000071570000}"/>
    <cellStyle name="40% - Accent4 5 4 5" xfId="27714" xr:uid="{00000000-0005-0000-0000-000072570000}"/>
    <cellStyle name="40% - Accent4 5 4 6" xfId="35214" xr:uid="{00000000-0005-0000-0000-000073570000}"/>
    <cellStyle name="40% - Accent4 5 5" xfId="18979" xr:uid="{00000000-0005-0000-0000-000074570000}"/>
    <cellStyle name="40% - Accent4 5 5 2" xfId="9209" xr:uid="{00000000-0005-0000-0000-000075570000}"/>
    <cellStyle name="40% - Accent4 5 5 2 2" xfId="9208" xr:uid="{00000000-0005-0000-0000-000076570000}"/>
    <cellStyle name="40% - Accent4 5 5 2 2 2" xfId="31557" xr:uid="{00000000-0005-0000-0000-000077570000}"/>
    <cellStyle name="40% - Accent4 5 5 2 3" xfId="10596" xr:uid="{00000000-0005-0000-0000-000078570000}"/>
    <cellStyle name="40% - Accent4 5 5 3" xfId="11941" xr:uid="{00000000-0005-0000-0000-000079570000}"/>
    <cellStyle name="40% - Accent4 5 5 3 2" xfId="12813" xr:uid="{00000000-0005-0000-0000-00007A570000}"/>
    <cellStyle name="40% - Accent4 5 5 4" xfId="18205" xr:uid="{00000000-0005-0000-0000-00007B570000}"/>
    <cellStyle name="40% - Accent4 5 5 5" xfId="35443" xr:uid="{00000000-0005-0000-0000-00007C570000}"/>
    <cellStyle name="40% - Accent4 5 6" xfId="9204" xr:uid="{00000000-0005-0000-0000-00007D570000}"/>
    <cellStyle name="40% - Accent4 5 6 2" xfId="9203" xr:uid="{00000000-0005-0000-0000-00007E570000}"/>
    <cellStyle name="40% - Accent4 5 6 2 2" xfId="9199" xr:uid="{00000000-0005-0000-0000-00007F570000}"/>
    <cellStyle name="40% - Accent4 5 6 3" xfId="9195" xr:uid="{00000000-0005-0000-0000-000080570000}"/>
    <cellStyle name="40% - Accent4 5 6 4" xfId="36315" xr:uid="{00000000-0005-0000-0000-000081570000}"/>
    <cellStyle name="40% - Accent4 5 7" xfId="9191" xr:uid="{00000000-0005-0000-0000-000082570000}"/>
    <cellStyle name="40% - Accent4 5 7 2" xfId="9190" xr:uid="{00000000-0005-0000-0000-000083570000}"/>
    <cellStyle name="40% - Accent4 5 7 3" xfId="36601" xr:uid="{00000000-0005-0000-0000-000084570000}"/>
    <cellStyle name="40% - Accent4 5 8" xfId="9187" xr:uid="{00000000-0005-0000-0000-000085570000}"/>
    <cellStyle name="40% - Accent4 5 8 2" xfId="37486" xr:uid="{00000000-0005-0000-0000-000086570000}"/>
    <cellStyle name="40% - Accent4 5 9" xfId="34583" xr:uid="{00000000-0005-0000-0000-000087570000}"/>
    <cellStyle name="40% - Accent4 6" xfId="289" xr:uid="{00000000-0005-0000-0000-000088570000}"/>
    <cellStyle name="40% - Accent4 6 2" xfId="9186" xr:uid="{00000000-0005-0000-0000-000089570000}"/>
    <cellStyle name="40% - Accent4 6 2 2" xfId="9183" xr:uid="{00000000-0005-0000-0000-00008A570000}"/>
    <cellStyle name="40% - Accent4 6 2 2 2" xfId="13666" xr:uid="{00000000-0005-0000-0000-00008B570000}"/>
    <cellStyle name="40% - Accent4 6 2 2 2 2" xfId="9178" xr:uid="{00000000-0005-0000-0000-00008C570000}"/>
    <cellStyle name="40% - Accent4 6 2 2 2 2 2" xfId="9171" xr:uid="{00000000-0005-0000-0000-00008D570000}"/>
    <cellStyle name="40% - Accent4 6 2 2 2 2 2 2" xfId="13648" xr:uid="{00000000-0005-0000-0000-00008E570000}"/>
    <cellStyle name="40% - Accent4 6 2 2 2 2 3" xfId="9169" xr:uid="{00000000-0005-0000-0000-00008F570000}"/>
    <cellStyle name="40% - Accent4 6 2 2 2 3" xfId="9165" xr:uid="{00000000-0005-0000-0000-000090570000}"/>
    <cellStyle name="40% - Accent4 6 2 2 2 3 2" xfId="9162" xr:uid="{00000000-0005-0000-0000-000091570000}"/>
    <cellStyle name="40% - Accent4 6 2 2 2 4" xfId="9159" xr:uid="{00000000-0005-0000-0000-000092570000}"/>
    <cellStyle name="40% - Accent4 6 2 2 3" xfId="10548" xr:uid="{00000000-0005-0000-0000-000093570000}"/>
    <cellStyle name="40% - Accent4 6 2 2 3 2" xfId="12613" xr:uid="{00000000-0005-0000-0000-000094570000}"/>
    <cellStyle name="40% - Accent4 6 2 2 3 2 2" xfId="9155" xr:uid="{00000000-0005-0000-0000-000095570000}"/>
    <cellStyle name="40% - Accent4 6 2 2 3 3" xfId="12604" xr:uid="{00000000-0005-0000-0000-000096570000}"/>
    <cellStyle name="40% - Accent4 6 2 2 4" xfId="10538" xr:uid="{00000000-0005-0000-0000-000097570000}"/>
    <cellStyle name="40% - Accent4 6 2 2 4 2" xfId="12587" xr:uid="{00000000-0005-0000-0000-000098570000}"/>
    <cellStyle name="40% - Accent4 6 2 2 5" xfId="10526" xr:uid="{00000000-0005-0000-0000-000099570000}"/>
    <cellStyle name="40% - Accent4 6 2 3" xfId="5633" xr:uid="{00000000-0005-0000-0000-00009A570000}"/>
    <cellStyle name="40% - Accent4 6 2 3 2" xfId="13514" xr:uid="{00000000-0005-0000-0000-00009B570000}"/>
    <cellStyle name="40% - Accent4 6 2 3 2 2" xfId="9153" xr:uid="{00000000-0005-0000-0000-00009C570000}"/>
    <cellStyle name="40% - Accent4 6 2 3 2 2 2" xfId="9150" xr:uid="{00000000-0005-0000-0000-00009D570000}"/>
    <cellStyle name="40% - Accent4 6 2 3 2 3" xfId="9146" xr:uid="{00000000-0005-0000-0000-00009E570000}"/>
    <cellStyle name="40% - Accent4 6 2 3 3" xfId="10513" xr:uid="{00000000-0005-0000-0000-00009F570000}"/>
    <cellStyle name="40% - Accent4 6 2 3 3 2" xfId="12566" xr:uid="{00000000-0005-0000-0000-0000A0570000}"/>
    <cellStyle name="40% - Accent4 6 2 3 4" xfId="10507" xr:uid="{00000000-0005-0000-0000-0000A1570000}"/>
    <cellStyle name="40% - Accent4 6 2 4" xfId="25486" xr:uid="{00000000-0005-0000-0000-0000A2570000}"/>
    <cellStyle name="40% - Accent4 6 2 4 2" xfId="9142" xr:uid="{00000000-0005-0000-0000-0000A3570000}"/>
    <cellStyle name="40% - Accent4 6 2 4 2 2" xfId="13433" xr:uid="{00000000-0005-0000-0000-0000A4570000}"/>
    <cellStyle name="40% - Accent4 6 2 4 3" xfId="10498" xr:uid="{00000000-0005-0000-0000-0000A5570000}"/>
    <cellStyle name="40% - Accent4 6 2 5" xfId="22546" xr:uid="{00000000-0005-0000-0000-0000A6570000}"/>
    <cellStyle name="40% - Accent4 6 2 5 2" xfId="9138" xr:uid="{00000000-0005-0000-0000-0000A7570000}"/>
    <cellStyle name="40% - Accent4 6 2 6" xfId="18749" xr:uid="{00000000-0005-0000-0000-0000A8570000}"/>
    <cellStyle name="40% - Accent4 6 2 7" xfId="34825" xr:uid="{00000000-0005-0000-0000-0000A9570000}"/>
    <cellStyle name="40% - Accent4 6 3" xfId="13369" xr:uid="{00000000-0005-0000-0000-0000AA570000}"/>
    <cellStyle name="40% - Accent4 6 3 2" xfId="9133" xr:uid="{00000000-0005-0000-0000-0000AB570000}"/>
    <cellStyle name="40% - Accent4 6 3 2 2" xfId="9128" xr:uid="{00000000-0005-0000-0000-0000AC570000}"/>
    <cellStyle name="40% - Accent4 6 3 2 2 2" xfId="9123" xr:uid="{00000000-0005-0000-0000-0000AD570000}"/>
    <cellStyle name="40% - Accent4 6 3 2 2 2 2" xfId="9119" xr:uid="{00000000-0005-0000-0000-0000AE570000}"/>
    <cellStyle name="40% - Accent4 6 3 2 2 3" xfId="9117" xr:uid="{00000000-0005-0000-0000-0000AF570000}"/>
    <cellStyle name="40% - Accent4 6 3 2 3" xfId="10464" xr:uid="{00000000-0005-0000-0000-0000B0570000}"/>
    <cellStyle name="40% - Accent4 6 3 2 3 2" xfId="12499" xr:uid="{00000000-0005-0000-0000-0000B1570000}"/>
    <cellStyle name="40% - Accent4 6 3 2 4" xfId="10455" xr:uid="{00000000-0005-0000-0000-0000B2570000}"/>
    <cellStyle name="40% - Accent4 6 3 3" xfId="13292" xr:uid="{00000000-0005-0000-0000-0000B3570000}"/>
    <cellStyle name="40% - Accent4 6 3 3 2" xfId="13287" xr:uid="{00000000-0005-0000-0000-0000B4570000}"/>
    <cellStyle name="40% - Accent4 6 3 3 2 2" xfId="33810" xr:uid="{00000000-0005-0000-0000-0000B5570000}"/>
    <cellStyle name="40% - Accent4 6 3 3 3" xfId="10441" xr:uid="{00000000-0005-0000-0000-0000B6570000}"/>
    <cellStyle name="40% - Accent4 6 3 4" xfId="24504" xr:uid="{00000000-0005-0000-0000-0000B7570000}"/>
    <cellStyle name="40% - Accent4 6 3 4 2" xfId="9113" xr:uid="{00000000-0005-0000-0000-0000B8570000}"/>
    <cellStyle name="40% - Accent4 6 3 5" xfId="13627" xr:uid="{00000000-0005-0000-0000-0000B9570000}"/>
    <cellStyle name="40% - Accent4 6 3 6" xfId="35027" xr:uid="{00000000-0005-0000-0000-0000BA570000}"/>
    <cellStyle name="40% - Accent4 6 4" xfId="13219" xr:uid="{00000000-0005-0000-0000-0000BB570000}"/>
    <cellStyle name="40% - Accent4 6 4 2" xfId="9109" xr:uid="{00000000-0005-0000-0000-0000BC570000}"/>
    <cellStyle name="40% - Accent4 6 4 2 2" xfId="9106" xr:uid="{00000000-0005-0000-0000-0000BD570000}"/>
    <cellStyle name="40% - Accent4 6 4 2 2 2" xfId="9101" xr:uid="{00000000-0005-0000-0000-0000BE570000}"/>
    <cellStyle name="40% - Accent4 6 4 2 3" xfId="13196" xr:uid="{00000000-0005-0000-0000-0000BF570000}"/>
    <cellStyle name="40% - Accent4 6 4 3" xfId="19582" xr:uid="{00000000-0005-0000-0000-0000C0570000}"/>
    <cellStyle name="40% - Accent4 6 4 3 2" xfId="9098" xr:uid="{00000000-0005-0000-0000-0000C1570000}"/>
    <cellStyle name="40% - Accent4 6 4 4" xfId="13166" xr:uid="{00000000-0005-0000-0000-0000C2570000}"/>
    <cellStyle name="40% - Accent4 6 4 5" xfId="35233" xr:uid="{00000000-0005-0000-0000-0000C3570000}"/>
    <cellStyle name="40% - Accent4 6 5" xfId="19100" xr:uid="{00000000-0005-0000-0000-0000C4570000}"/>
    <cellStyle name="40% - Accent4 6 5 2" xfId="9093" xr:uid="{00000000-0005-0000-0000-0000C5570000}"/>
    <cellStyle name="40% - Accent4 6 5 2 2" xfId="9088" xr:uid="{00000000-0005-0000-0000-0000C6570000}"/>
    <cellStyle name="40% - Accent4 6 5 3" xfId="13145" xr:uid="{00000000-0005-0000-0000-0000C7570000}"/>
    <cellStyle name="40% - Accent4 6 5 4" xfId="35462" xr:uid="{00000000-0005-0000-0000-0000C8570000}"/>
    <cellStyle name="40% - Accent4 6 6" xfId="9085" xr:uid="{00000000-0005-0000-0000-0000C9570000}"/>
    <cellStyle name="40% - Accent4 6 6 2" xfId="13125" xr:uid="{00000000-0005-0000-0000-0000CA570000}"/>
    <cellStyle name="40% - Accent4 6 6 3" xfId="36334" xr:uid="{00000000-0005-0000-0000-0000CB570000}"/>
    <cellStyle name="40% - Accent4 6 7" xfId="9081" xr:uid="{00000000-0005-0000-0000-0000CC570000}"/>
    <cellStyle name="40% - Accent4 6 7 2" xfId="36620" xr:uid="{00000000-0005-0000-0000-0000CD570000}"/>
    <cellStyle name="40% - Accent4 6 8" xfId="34597" xr:uid="{00000000-0005-0000-0000-0000CE570000}"/>
    <cellStyle name="40% - Accent4 6 9" xfId="13668" xr:uid="{00000000-0005-0000-0000-0000CF570000}"/>
    <cellStyle name="40% - Accent4 7" xfId="309" xr:uid="{00000000-0005-0000-0000-0000D0570000}"/>
    <cellStyle name="40% - Accent4 7 2" xfId="9074" xr:uid="{00000000-0005-0000-0000-0000D1570000}"/>
    <cellStyle name="40% - Accent4 7 2 2" xfId="9071" xr:uid="{00000000-0005-0000-0000-0000D2570000}"/>
    <cellStyle name="40% - Accent4 7 2 2 2" xfId="17631" xr:uid="{00000000-0005-0000-0000-0000D3570000}"/>
    <cellStyle name="40% - Accent4 7 2 2 2 2" xfId="28055" xr:uid="{00000000-0005-0000-0000-0000D4570000}"/>
    <cellStyle name="40% - Accent4 7 2 2 2 2 2" xfId="33047" xr:uid="{00000000-0005-0000-0000-0000D5570000}"/>
    <cellStyle name="40% - Accent4 7 2 2 2 3" xfId="31848" xr:uid="{00000000-0005-0000-0000-0000D6570000}"/>
    <cellStyle name="40% - Accent4 7 2 2 3" xfId="13084" xr:uid="{00000000-0005-0000-0000-0000D7570000}"/>
    <cellStyle name="40% - Accent4 7 2 2 3 2" xfId="29617" xr:uid="{00000000-0005-0000-0000-0000D8570000}"/>
    <cellStyle name="40% - Accent4 7 2 2 4" xfId="10380" xr:uid="{00000000-0005-0000-0000-0000D9570000}"/>
    <cellStyle name="40% - Accent4 7 2 3" xfId="13051" xr:uid="{00000000-0005-0000-0000-0000DA570000}"/>
    <cellStyle name="40% - Accent4 7 2 3 2" xfId="13048" xr:uid="{00000000-0005-0000-0000-0000DB570000}"/>
    <cellStyle name="40% - Accent4 7 2 3 2 2" xfId="29644" xr:uid="{00000000-0005-0000-0000-0000DC570000}"/>
    <cellStyle name="40% - Accent4 7 2 3 3" xfId="10371" xr:uid="{00000000-0005-0000-0000-0000DD570000}"/>
    <cellStyle name="40% - Accent4 7 2 4" xfId="25459" xr:uid="{00000000-0005-0000-0000-0000DE570000}"/>
    <cellStyle name="40% - Accent4 7 2 4 2" xfId="9066" xr:uid="{00000000-0005-0000-0000-0000DF570000}"/>
    <cellStyle name="40% - Accent4 7 2 5" xfId="13583" xr:uid="{00000000-0005-0000-0000-0000E0570000}"/>
    <cellStyle name="40% - Accent4 7 2 6" xfId="34844" xr:uid="{00000000-0005-0000-0000-0000E1570000}"/>
    <cellStyle name="40% - Accent4 7 3" xfId="12989" xr:uid="{00000000-0005-0000-0000-0000E2570000}"/>
    <cellStyle name="40% - Accent4 7 3 2" xfId="9062" xr:uid="{00000000-0005-0000-0000-0000E3570000}"/>
    <cellStyle name="40% - Accent4 7 3 2 2" xfId="17517" xr:uid="{00000000-0005-0000-0000-0000E4570000}"/>
    <cellStyle name="40% - Accent4 7 3 2 2 2" xfId="23466" xr:uid="{00000000-0005-0000-0000-0000E5570000}"/>
    <cellStyle name="40% - Accent4 7 3 2 3" xfId="12026" xr:uid="{00000000-0005-0000-0000-0000E6570000}"/>
    <cellStyle name="40% - Accent4 7 3 3" xfId="12965" xr:uid="{00000000-0005-0000-0000-0000E7570000}"/>
    <cellStyle name="40% - Accent4 7 3 3 2" xfId="9058" xr:uid="{00000000-0005-0000-0000-0000E8570000}"/>
    <cellStyle name="40% - Accent4 7 3 4" xfId="12953" xr:uid="{00000000-0005-0000-0000-0000E9570000}"/>
    <cellStyle name="40% - Accent4 7 3 5" xfId="35046" xr:uid="{00000000-0005-0000-0000-0000EA570000}"/>
    <cellStyle name="40% - Accent4 7 4" xfId="12939" xr:uid="{00000000-0005-0000-0000-0000EB570000}"/>
    <cellStyle name="40% - Accent4 7 4 2" xfId="9054" xr:uid="{00000000-0005-0000-0000-0000EC570000}"/>
    <cellStyle name="40% - Accent4 7 4 2 2" xfId="9049" xr:uid="{00000000-0005-0000-0000-0000ED570000}"/>
    <cellStyle name="40% - Accent4 7 4 3" xfId="12929" xr:uid="{00000000-0005-0000-0000-0000EE570000}"/>
    <cellStyle name="40% - Accent4 7 4 4" xfId="35253" xr:uid="{00000000-0005-0000-0000-0000EF570000}"/>
    <cellStyle name="40% - Accent4 7 5" xfId="9044" xr:uid="{00000000-0005-0000-0000-0000F0570000}"/>
    <cellStyle name="40% - Accent4 7 5 2" xfId="9040" xr:uid="{00000000-0005-0000-0000-0000F1570000}"/>
    <cellStyle name="40% - Accent4 7 5 3" xfId="35482" xr:uid="{00000000-0005-0000-0000-0000F2570000}"/>
    <cellStyle name="40% - Accent4 7 6" xfId="9035" xr:uid="{00000000-0005-0000-0000-0000F3570000}"/>
    <cellStyle name="40% - Accent4 7 6 2" xfId="36354" xr:uid="{00000000-0005-0000-0000-0000F4570000}"/>
    <cellStyle name="40% - Accent4 7 7" xfId="34611" xr:uid="{00000000-0005-0000-0000-0000F5570000}"/>
    <cellStyle name="40% - Accent4 7 8" xfId="13106" xr:uid="{00000000-0005-0000-0000-0000F6570000}"/>
    <cellStyle name="40% - Accent4 7 8 2" xfId="37512" xr:uid="{00000000-0005-0000-0000-0000F7570000}"/>
    <cellStyle name="40% - Accent4 8" xfId="329" xr:uid="{00000000-0005-0000-0000-0000F8570000}"/>
    <cellStyle name="40% - Accent4 8 2" xfId="9030" xr:uid="{00000000-0005-0000-0000-0000F9570000}"/>
    <cellStyle name="40% - Accent4 8 2 2" xfId="11344" xr:uid="{00000000-0005-0000-0000-0000FA570000}"/>
    <cellStyle name="40% - Accent4 8 2 2 2" xfId="14787" xr:uid="{00000000-0005-0000-0000-0000FB570000}"/>
    <cellStyle name="40% - Accent4 8 2 2 2 2" xfId="9027" xr:uid="{00000000-0005-0000-0000-0000FC570000}"/>
    <cellStyle name="40% - Accent4 8 2 2 3" xfId="10318" xr:uid="{00000000-0005-0000-0000-0000FD570000}"/>
    <cellStyle name="40% - Accent4 8 2 3" xfId="14747" xr:uid="{00000000-0005-0000-0000-0000FE570000}"/>
    <cellStyle name="40% - Accent4 8 2 3 2" xfId="9024" xr:uid="{00000000-0005-0000-0000-0000FF570000}"/>
    <cellStyle name="40% - Accent4 8 2 4" xfId="14732" xr:uid="{00000000-0005-0000-0000-000000580000}"/>
    <cellStyle name="40% - Accent4 8 2 5" xfId="34863" xr:uid="{00000000-0005-0000-0000-000001580000}"/>
    <cellStyle name="40% - Accent4 8 3" xfId="12844" xr:uid="{00000000-0005-0000-0000-000002580000}"/>
    <cellStyle name="40% - Accent4 8 3 2" xfId="9019" xr:uid="{00000000-0005-0000-0000-000003580000}"/>
    <cellStyle name="40% - Accent4 8 3 2 2" xfId="9014" xr:uid="{00000000-0005-0000-0000-000004580000}"/>
    <cellStyle name="40% - Accent4 8 3 3" xfId="14692" xr:uid="{00000000-0005-0000-0000-000005580000}"/>
    <cellStyle name="40% - Accent4 8 3 4" xfId="35065" xr:uid="{00000000-0005-0000-0000-000006580000}"/>
    <cellStyle name="40% - Accent4 8 4" xfId="12829" xr:uid="{00000000-0005-0000-0000-000007580000}"/>
    <cellStyle name="40% - Accent4 8 4 2" xfId="9011" xr:uid="{00000000-0005-0000-0000-000008580000}"/>
    <cellStyle name="40% - Accent4 8 4 3" xfId="35272" xr:uid="{00000000-0005-0000-0000-000009580000}"/>
    <cellStyle name="40% - Accent4 8 5" xfId="12822" xr:uid="{00000000-0005-0000-0000-00000A580000}"/>
    <cellStyle name="40% - Accent4 8 5 2" xfId="35501" xr:uid="{00000000-0005-0000-0000-00000B580000}"/>
    <cellStyle name="40% - Accent4 8 6" xfId="34625" xr:uid="{00000000-0005-0000-0000-00000C580000}"/>
    <cellStyle name="40% - Accent4 8 7" xfId="12880" xr:uid="{00000000-0005-0000-0000-00000D580000}"/>
    <cellStyle name="40% - Accent4 8 7 2" xfId="36646" xr:uid="{00000000-0005-0000-0000-00000E580000}"/>
    <cellStyle name="40% - Accent4 8 8" xfId="37531" xr:uid="{00000000-0005-0000-0000-00000F580000}"/>
    <cellStyle name="40% - Accent4 9" xfId="349" xr:uid="{00000000-0005-0000-0000-000010580000}"/>
    <cellStyle name="40% - Accent4 9 2" xfId="9003" xr:uid="{00000000-0005-0000-0000-000011580000}"/>
    <cellStyle name="40% - Accent4 9 2 2" xfId="9000" xr:uid="{00000000-0005-0000-0000-000012580000}"/>
    <cellStyle name="40% - Accent4 9 2 2 2" xfId="14294" xr:uid="{00000000-0005-0000-0000-000013580000}"/>
    <cellStyle name="40% - Accent4 9 2 3" xfId="14281" xr:uid="{00000000-0005-0000-0000-000014580000}"/>
    <cellStyle name="40% - Accent4 9 2 4" xfId="34883" xr:uid="{00000000-0005-0000-0000-000015580000}"/>
    <cellStyle name="40% - Accent4 9 3" xfId="8995" xr:uid="{00000000-0005-0000-0000-000016580000}"/>
    <cellStyle name="40% - Accent4 9 3 2" xfId="8992" xr:uid="{00000000-0005-0000-0000-000017580000}"/>
    <cellStyle name="40% - Accent4 9 3 3" xfId="35084" xr:uid="{00000000-0005-0000-0000-000018580000}"/>
    <cellStyle name="40% - Accent4 9 4" xfId="12772" xr:uid="{00000000-0005-0000-0000-000019580000}"/>
    <cellStyle name="40% - Accent4 9 4 2" xfId="35292" xr:uid="{00000000-0005-0000-0000-00001A580000}"/>
    <cellStyle name="40% - Accent4 9 5" xfId="34639" xr:uid="{00000000-0005-0000-0000-00001B580000}"/>
    <cellStyle name="40% - Accent4 9 6" xfId="9006" xr:uid="{00000000-0005-0000-0000-00001C580000}"/>
    <cellStyle name="40% - Accent4 9 6 2" xfId="36380" xr:uid="{00000000-0005-0000-0000-00001D580000}"/>
    <cellStyle name="40% - Accent4 9 7" xfId="36666" xr:uid="{00000000-0005-0000-0000-00001E580000}"/>
    <cellStyle name="40% - Accent4 9 8" xfId="37551" xr:uid="{00000000-0005-0000-0000-00001F580000}"/>
    <cellStyle name="40% - Accent5" xfId="39" builtinId="47" customBuiltin="1"/>
    <cellStyle name="40% - Accent5 10" xfId="190" xr:uid="{00000000-0005-0000-0000-000021580000}"/>
    <cellStyle name="40% - Accent5 10 2" xfId="34172" xr:uid="{00000000-0005-0000-0000-000022580000}"/>
    <cellStyle name="40% - Accent5 10 2 2" xfId="8988" xr:uid="{00000000-0005-0000-0000-000023580000}"/>
    <cellStyle name="40% - Accent5 10 2 3" xfId="34904" xr:uid="{00000000-0005-0000-0000-000024580000}"/>
    <cellStyle name="40% - Accent5 10 3" xfId="21326" xr:uid="{00000000-0005-0000-0000-000025580000}"/>
    <cellStyle name="40% - Accent5 10 3 2" xfId="35106" xr:uid="{00000000-0005-0000-0000-000026580000}"/>
    <cellStyle name="40% - Accent5 10 4" xfId="34528" xr:uid="{00000000-0005-0000-0000-000027580000}"/>
    <cellStyle name="40% - Accent5 10 5" xfId="24315" xr:uid="{00000000-0005-0000-0000-000028580000}"/>
    <cellStyle name="40% - Accent5 10 5 2" xfId="35529" xr:uid="{00000000-0005-0000-0000-000029580000}"/>
    <cellStyle name="40% - Accent5 10 6" xfId="36402" xr:uid="{00000000-0005-0000-0000-00002A580000}"/>
    <cellStyle name="40% - Accent5 10 7" xfId="36688" xr:uid="{00000000-0005-0000-0000-00002B580000}"/>
    <cellStyle name="40% - Accent5 10 8" xfId="37573" xr:uid="{00000000-0005-0000-0000-00002C580000}"/>
    <cellStyle name="40% - Accent5 11" xfId="21957" xr:uid="{00000000-0005-0000-0000-00002D580000}"/>
    <cellStyle name="40% - Accent5 11 2" xfId="8984" xr:uid="{00000000-0005-0000-0000-00002E580000}"/>
    <cellStyle name="40% - Accent5 11 2 2" xfId="35125" xr:uid="{00000000-0005-0000-0000-00002F580000}"/>
    <cellStyle name="40% - Accent5 11 3" xfId="34698" xr:uid="{00000000-0005-0000-0000-000030580000}"/>
    <cellStyle name="40% - Accent5 11 4" xfId="35549" xr:uid="{00000000-0005-0000-0000-000031580000}"/>
    <cellStyle name="40% - Accent5 11 5" xfId="36422" xr:uid="{00000000-0005-0000-0000-000032580000}"/>
    <cellStyle name="40% - Accent5 11 6" xfId="36708" xr:uid="{00000000-0005-0000-0000-000033580000}"/>
    <cellStyle name="40% - Accent5 11 7" xfId="37593" xr:uid="{00000000-0005-0000-0000-000034580000}"/>
    <cellStyle name="40% - Accent5 12" xfId="21950" xr:uid="{00000000-0005-0000-0000-000035580000}"/>
    <cellStyle name="40% - Accent5 12 2" xfId="34715" xr:uid="{00000000-0005-0000-0000-000036580000}"/>
    <cellStyle name="40% - Accent5 12 3" xfId="35328" xr:uid="{00000000-0005-0000-0000-000037580000}"/>
    <cellStyle name="40% - Accent5 12 4" xfId="35568" xr:uid="{00000000-0005-0000-0000-000038580000}"/>
    <cellStyle name="40% - Accent5 12 5" xfId="36441" xr:uid="{00000000-0005-0000-0000-000039580000}"/>
    <cellStyle name="40% - Accent5 12 6" xfId="36727" xr:uid="{00000000-0005-0000-0000-00003A580000}"/>
    <cellStyle name="40% - Accent5 12 7" xfId="37612" xr:uid="{00000000-0005-0000-0000-00003B580000}"/>
    <cellStyle name="40% - Accent5 13" xfId="14532" xr:uid="{00000000-0005-0000-0000-00003C580000}"/>
    <cellStyle name="40% - Accent5 13 2" xfId="34743" xr:uid="{00000000-0005-0000-0000-00003D580000}"/>
    <cellStyle name="40% - Accent5 13 3" xfId="35587" xr:uid="{00000000-0005-0000-0000-00003E580000}"/>
    <cellStyle name="40% - Accent5 13 4" xfId="36462" xr:uid="{00000000-0005-0000-0000-00003F580000}"/>
    <cellStyle name="40% - Accent5 13 5" xfId="36748" xr:uid="{00000000-0005-0000-0000-000040580000}"/>
    <cellStyle name="40% - Accent5 13 6" xfId="37633" xr:uid="{00000000-0005-0000-0000-000041580000}"/>
    <cellStyle name="40% - Accent5 14" xfId="20411" xr:uid="{00000000-0005-0000-0000-000042580000}"/>
    <cellStyle name="40% - Accent5 14 2" xfId="34933" xr:uid="{00000000-0005-0000-0000-000043580000}"/>
    <cellStyle name="40% - Accent5 14 3" xfId="36763" xr:uid="{00000000-0005-0000-0000-000044580000}"/>
    <cellStyle name="40% - Accent5 14 4" xfId="37648" xr:uid="{00000000-0005-0000-0000-000045580000}"/>
    <cellStyle name="40% - Accent5 15" xfId="34656" xr:uid="{00000000-0005-0000-0000-000046580000}"/>
    <cellStyle name="40% - Accent5 15 2" xfId="36487" xr:uid="{00000000-0005-0000-0000-000047580000}"/>
    <cellStyle name="40% - Accent5 15 3" xfId="36785" xr:uid="{00000000-0005-0000-0000-000048580000}"/>
    <cellStyle name="40% - Accent5 15 4" xfId="37673" xr:uid="{00000000-0005-0000-0000-000049580000}"/>
    <cellStyle name="40% - Accent5 16" xfId="35367" xr:uid="{00000000-0005-0000-0000-00004A580000}"/>
    <cellStyle name="40% - Accent5 16 2" xfId="36505" xr:uid="{00000000-0005-0000-0000-00004B580000}"/>
    <cellStyle name="40% - Accent5 16 3" xfId="36803" xr:uid="{00000000-0005-0000-0000-00004C580000}"/>
    <cellStyle name="40% - Accent5 16 4" xfId="37692" xr:uid="{00000000-0005-0000-0000-00004D580000}"/>
    <cellStyle name="40% - Accent5 17" xfId="35654" xr:uid="{00000000-0005-0000-0000-00004E580000}"/>
    <cellStyle name="40% - Accent5 17 2" xfId="36822" xr:uid="{00000000-0005-0000-0000-00004F580000}"/>
    <cellStyle name="40% - Accent5 17 3" xfId="37712" xr:uid="{00000000-0005-0000-0000-000050580000}"/>
    <cellStyle name="40% - Accent5 18" xfId="35672" xr:uid="{00000000-0005-0000-0000-000051580000}"/>
    <cellStyle name="40% - Accent5 18 2" xfId="36841" xr:uid="{00000000-0005-0000-0000-000052580000}"/>
    <cellStyle name="40% - Accent5 18 3" xfId="37731" xr:uid="{00000000-0005-0000-0000-000053580000}"/>
    <cellStyle name="40% - Accent5 19" xfId="35691" xr:uid="{00000000-0005-0000-0000-000054580000}"/>
    <cellStyle name="40% - Accent5 19 2" xfId="36860" xr:uid="{00000000-0005-0000-0000-000055580000}"/>
    <cellStyle name="40% - Accent5 19 3" xfId="37750" xr:uid="{00000000-0005-0000-0000-000056580000}"/>
    <cellStyle name="40% - Accent5 2" xfId="90" xr:uid="{00000000-0005-0000-0000-000057580000}"/>
    <cellStyle name="40% - Accent5 2 10" xfId="8982" xr:uid="{00000000-0005-0000-0000-000058580000}"/>
    <cellStyle name="40% - Accent5 2 10 2" xfId="9102" xr:uid="{00000000-0005-0000-0000-000059580000}"/>
    <cellStyle name="40% - Accent5 2 10 3" xfId="37431" xr:uid="{00000000-0005-0000-0000-00005A580000}"/>
    <cellStyle name="40% - Accent5 2 11" xfId="8980" xr:uid="{00000000-0005-0000-0000-00005B580000}"/>
    <cellStyle name="40% - Accent5 2 12" xfId="34446" xr:uid="{00000000-0005-0000-0000-00005C580000}"/>
    <cellStyle name="40% - Accent5 2 13" xfId="13377" xr:uid="{00000000-0005-0000-0000-00005D580000}"/>
    <cellStyle name="40% - Accent5 2 2" xfId="151" xr:uid="{00000000-0005-0000-0000-00005E580000}"/>
    <cellStyle name="40% - Accent5 2 2 10" xfId="16719" xr:uid="{00000000-0005-0000-0000-00005F580000}"/>
    <cellStyle name="40% - Accent5 2 2 11" xfId="34501" xr:uid="{00000000-0005-0000-0000-000060580000}"/>
    <cellStyle name="40% - Accent5 2 2 12" xfId="28577" xr:uid="{00000000-0005-0000-0000-000061580000}"/>
    <cellStyle name="40% - Accent5 2 2 2" xfId="7107" xr:uid="{00000000-0005-0000-0000-000062580000}"/>
    <cellStyle name="40% - Accent5 2 2 2 2" xfId="8978" xr:uid="{00000000-0005-0000-0000-000063580000}"/>
    <cellStyle name="40% - Accent5 2 2 2 2 2" xfId="12670" xr:uid="{00000000-0005-0000-0000-000064580000}"/>
    <cellStyle name="40% - Accent5 2 2 2 2 2 2" xfId="8977" xr:uid="{00000000-0005-0000-0000-000065580000}"/>
    <cellStyle name="40% - Accent5 2 2 2 2 2 2 2" xfId="27740" xr:uid="{00000000-0005-0000-0000-000066580000}"/>
    <cellStyle name="40% - Accent5 2 2 2 2 2 2 2 2" xfId="8975" xr:uid="{00000000-0005-0000-0000-000067580000}"/>
    <cellStyle name="40% - Accent5 2 2 2 2 2 2 2 2 2" xfId="32815" xr:uid="{00000000-0005-0000-0000-000068580000}"/>
    <cellStyle name="40% - Accent5 2 2 2 2 2 2 2 2 2 2" xfId="32855" xr:uid="{00000000-0005-0000-0000-000069580000}"/>
    <cellStyle name="40% - Accent5 2 2 2 2 2 2 2 2 2 2 2" xfId="18486" xr:uid="{00000000-0005-0000-0000-00006A580000}"/>
    <cellStyle name="40% - Accent5 2 2 2 2 2 2 2 2 2 3" xfId="22509" xr:uid="{00000000-0005-0000-0000-00006B580000}"/>
    <cellStyle name="40% - Accent5 2 2 2 2 2 2 2 2 3" xfId="26741" xr:uid="{00000000-0005-0000-0000-00006C580000}"/>
    <cellStyle name="40% - Accent5 2 2 2 2 2 2 2 2 3 2" xfId="22491" xr:uid="{00000000-0005-0000-0000-00006D580000}"/>
    <cellStyle name="40% - Accent5 2 2 2 2 2 2 2 2 4" xfId="32919" xr:uid="{00000000-0005-0000-0000-00006E580000}"/>
    <cellStyle name="40% - Accent5 2 2 2 2 2 2 2 3" xfId="8973" xr:uid="{00000000-0005-0000-0000-00006F580000}"/>
    <cellStyle name="40% - Accent5 2 2 2 2 2 2 2 3 2" xfId="26712" xr:uid="{00000000-0005-0000-0000-000070580000}"/>
    <cellStyle name="40% - Accent5 2 2 2 2 2 2 2 3 2 2" xfId="22467" xr:uid="{00000000-0005-0000-0000-000071580000}"/>
    <cellStyle name="40% - Accent5 2 2 2 2 2 2 2 3 3" xfId="26702" xr:uid="{00000000-0005-0000-0000-000072580000}"/>
    <cellStyle name="40% - Accent5 2 2 2 2 2 2 2 4" xfId="8971" xr:uid="{00000000-0005-0000-0000-000073580000}"/>
    <cellStyle name="40% - Accent5 2 2 2 2 2 2 2 4 2" xfId="26683" xr:uid="{00000000-0005-0000-0000-000074580000}"/>
    <cellStyle name="40% - Accent5 2 2 2 2 2 2 2 5" xfId="31187" xr:uid="{00000000-0005-0000-0000-000075580000}"/>
    <cellStyle name="40% - Accent5 2 2 2 2 2 2 3" xfId="19229" xr:uid="{00000000-0005-0000-0000-000076580000}"/>
    <cellStyle name="40% - Accent5 2 2 2 2 2 2 3 2" xfId="8969" xr:uid="{00000000-0005-0000-0000-000077580000}"/>
    <cellStyle name="40% - Accent5 2 2 2 2 2 2 3 2 2" xfId="27392" xr:uid="{00000000-0005-0000-0000-000078580000}"/>
    <cellStyle name="40% - Accent5 2 2 2 2 2 2 3 2 2 2" xfId="22339" xr:uid="{00000000-0005-0000-0000-000079580000}"/>
    <cellStyle name="40% - Accent5 2 2 2 2 2 2 3 2 3" xfId="30679" xr:uid="{00000000-0005-0000-0000-00007A580000}"/>
    <cellStyle name="40% - Accent5 2 2 2 2 2 2 3 3" xfId="8965" xr:uid="{00000000-0005-0000-0000-00007B580000}"/>
    <cellStyle name="40% - Accent5 2 2 2 2 2 2 3 3 2" xfId="6198" xr:uid="{00000000-0005-0000-0000-00007C580000}"/>
    <cellStyle name="40% - Accent5 2 2 2 2 2 2 3 4" xfId="8962" xr:uid="{00000000-0005-0000-0000-00007D580000}"/>
    <cellStyle name="40% - Accent5 2 2 2 2 2 2 4" xfId="8960" xr:uid="{00000000-0005-0000-0000-00007E580000}"/>
    <cellStyle name="40% - Accent5 2 2 2 2 2 2 4 2" xfId="17926" xr:uid="{00000000-0005-0000-0000-00007F580000}"/>
    <cellStyle name="40% - Accent5 2 2 2 2 2 2 4 2 2" xfId="26620" xr:uid="{00000000-0005-0000-0000-000080580000}"/>
    <cellStyle name="40% - Accent5 2 2 2 2 2 2 4 3" xfId="8955" xr:uid="{00000000-0005-0000-0000-000081580000}"/>
    <cellStyle name="40% - Accent5 2 2 2 2 2 2 5" xfId="28427" xr:uid="{00000000-0005-0000-0000-000082580000}"/>
    <cellStyle name="40% - Accent5 2 2 2 2 2 2 5 2" xfId="8952" xr:uid="{00000000-0005-0000-0000-000083580000}"/>
    <cellStyle name="40% - Accent5 2 2 2 2 2 2 6" xfId="25362" xr:uid="{00000000-0005-0000-0000-000084580000}"/>
    <cellStyle name="40% - Accent5 2 2 2 2 2 3" xfId="8949" xr:uid="{00000000-0005-0000-0000-000085580000}"/>
    <cellStyle name="40% - Accent5 2 2 2 2 2 3 2" xfId="8948" xr:uid="{00000000-0005-0000-0000-000086580000}"/>
    <cellStyle name="40% - Accent5 2 2 2 2 2 3 2 2" xfId="20008" xr:uid="{00000000-0005-0000-0000-000087580000}"/>
    <cellStyle name="40% - Accent5 2 2 2 2 2 3 2 2 2" xfId="22671" xr:uid="{00000000-0005-0000-0000-000088580000}"/>
    <cellStyle name="40% - Accent5 2 2 2 2 2 3 2 2 2 2" xfId="28831" xr:uid="{00000000-0005-0000-0000-000089580000}"/>
    <cellStyle name="40% - Accent5 2 2 2 2 2 3 2 2 3" xfId="22678" xr:uid="{00000000-0005-0000-0000-00008A580000}"/>
    <cellStyle name="40% - Accent5 2 2 2 2 2 3 2 3" xfId="26021" xr:uid="{00000000-0005-0000-0000-00008B580000}"/>
    <cellStyle name="40% - Accent5 2 2 2 2 2 3 2 3 2" xfId="22639" xr:uid="{00000000-0005-0000-0000-00008C580000}"/>
    <cellStyle name="40% - Accent5 2 2 2 2 2 3 2 4" xfId="11498" xr:uid="{00000000-0005-0000-0000-00008D580000}"/>
    <cellStyle name="40% - Accent5 2 2 2 2 2 3 3" xfId="8946" xr:uid="{00000000-0005-0000-0000-00008E580000}"/>
    <cellStyle name="40% - Accent5 2 2 2 2 2 3 3 2" xfId="8944" xr:uid="{00000000-0005-0000-0000-00008F580000}"/>
    <cellStyle name="40% - Accent5 2 2 2 2 2 3 3 2 2" xfId="22505" xr:uid="{00000000-0005-0000-0000-000090580000}"/>
    <cellStyle name="40% - Accent5 2 2 2 2 2 3 3 3" xfId="8941" xr:uid="{00000000-0005-0000-0000-000091580000}"/>
    <cellStyle name="40% - Accent5 2 2 2 2 2 3 4" xfId="8939" xr:uid="{00000000-0005-0000-0000-000092580000}"/>
    <cellStyle name="40% - Accent5 2 2 2 2 2 3 4 2" xfId="8937" xr:uid="{00000000-0005-0000-0000-000093580000}"/>
    <cellStyle name="40% - Accent5 2 2 2 2 2 3 5" xfId="25888" xr:uid="{00000000-0005-0000-0000-000094580000}"/>
    <cellStyle name="40% - Accent5 2 2 2 2 2 4" xfId="15571" xr:uid="{00000000-0005-0000-0000-000095580000}"/>
    <cellStyle name="40% - Accent5 2 2 2 2 2 4 2" xfId="25045" xr:uid="{00000000-0005-0000-0000-000096580000}"/>
    <cellStyle name="40% - Accent5 2 2 2 2 2 4 2 2" xfId="8934" xr:uid="{00000000-0005-0000-0000-000097580000}"/>
    <cellStyle name="40% - Accent5 2 2 2 2 2 4 2 2 2" xfId="20403" xr:uid="{00000000-0005-0000-0000-000098580000}"/>
    <cellStyle name="40% - Accent5 2 2 2 2 2 4 2 3" xfId="8932" xr:uid="{00000000-0005-0000-0000-000099580000}"/>
    <cellStyle name="40% - Accent5 2 2 2 2 2 4 3" xfId="16274" xr:uid="{00000000-0005-0000-0000-00009A580000}"/>
    <cellStyle name="40% - Accent5 2 2 2 2 2 4 3 2" xfId="8929" xr:uid="{00000000-0005-0000-0000-00009B580000}"/>
    <cellStyle name="40% - Accent5 2 2 2 2 2 4 4" xfId="8927" xr:uid="{00000000-0005-0000-0000-00009C580000}"/>
    <cellStyle name="40% - Accent5 2 2 2 2 2 5" xfId="15567" xr:uid="{00000000-0005-0000-0000-00009D580000}"/>
    <cellStyle name="40% - Accent5 2 2 2 2 2 5 2" xfId="8924" xr:uid="{00000000-0005-0000-0000-00009E580000}"/>
    <cellStyle name="40% - Accent5 2 2 2 2 2 5 2 2" xfId="22541" xr:uid="{00000000-0005-0000-0000-00009F580000}"/>
    <cellStyle name="40% - Accent5 2 2 2 2 2 5 3" xfId="8923" xr:uid="{00000000-0005-0000-0000-0000A0580000}"/>
    <cellStyle name="40% - Accent5 2 2 2 2 2 6" xfId="8921" xr:uid="{00000000-0005-0000-0000-0000A1580000}"/>
    <cellStyle name="40% - Accent5 2 2 2 2 2 6 2" xfId="14664" xr:uid="{00000000-0005-0000-0000-0000A2580000}"/>
    <cellStyle name="40% - Accent5 2 2 2 2 2 7" xfId="32372" xr:uid="{00000000-0005-0000-0000-0000A3580000}"/>
    <cellStyle name="40% - Accent5 2 2 2 2 3" xfId="10568" xr:uid="{00000000-0005-0000-0000-0000A4580000}"/>
    <cellStyle name="40% - Accent5 2 2 2 2 3 2" xfId="8920" xr:uid="{00000000-0005-0000-0000-0000A5580000}"/>
    <cellStyle name="40% - Accent5 2 2 2 2 3 2 2" xfId="22658" xr:uid="{00000000-0005-0000-0000-0000A6580000}"/>
    <cellStyle name="40% - Accent5 2 2 2 2 3 2 2 2" xfId="8919" xr:uid="{00000000-0005-0000-0000-0000A7580000}"/>
    <cellStyle name="40% - Accent5 2 2 2 2 3 2 2 2 2" xfId="8917" xr:uid="{00000000-0005-0000-0000-0000A8580000}"/>
    <cellStyle name="40% - Accent5 2 2 2 2 3 2 2 2 2 2" xfId="8916" xr:uid="{00000000-0005-0000-0000-0000A9580000}"/>
    <cellStyle name="40% - Accent5 2 2 2 2 3 2 2 2 3" xfId="8913" xr:uid="{00000000-0005-0000-0000-0000AA580000}"/>
    <cellStyle name="40% - Accent5 2 2 2 2 3 2 2 3" xfId="8912" xr:uid="{00000000-0005-0000-0000-0000AB580000}"/>
    <cellStyle name="40% - Accent5 2 2 2 2 3 2 2 3 2" xfId="15064" xr:uid="{00000000-0005-0000-0000-0000AC580000}"/>
    <cellStyle name="40% - Accent5 2 2 2 2 3 2 2 4" xfId="8910" xr:uid="{00000000-0005-0000-0000-0000AD580000}"/>
    <cellStyle name="40% - Accent5 2 2 2 2 3 2 3" xfId="15763" xr:uid="{00000000-0005-0000-0000-0000AE580000}"/>
    <cellStyle name="40% - Accent5 2 2 2 2 3 2 3 2" xfId="22304" xr:uid="{00000000-0005-0000-0000-0000AF580000}"/>
    <cellStyle name="40% - Accent5 2 2 2 2 3 2 3 2 2" xfId="8908" xr:uid="{00000000-0005-0000-0000-0000B0580000}"/>
    <cellStyle name="40% - Accent5 2 2 2 2 3 2 3 3" xfId="18559" xr:uid="{00000000-0005-0000-0000-0000B1580000}"/>
    <cellStyle name="40% - Accent5 2 2 2 2 3 2 4" xfId="26269" xr:uid="{00000000-0005-0000-0000-0000B2580000}"/>
    <cellStyle name="40% - Accent5 2 2 2 2 3 2 4 2" xfId="20527" xr:uid="{00000000-0005-0000-0000-0000B3580000}"/>
    <cellStyle name="40% - Accent5 2 2 2 2 3 2 5" xfId="25314" xr:uid="{00000000-0005-0000-0000-0000B4580000}"/>
    <cellStyle name="40% - Accent5 2 2 2 2 3 3" xfId="8907" xr:uid="{00000000-0005-0000-0000-0000B5580000}"/>
    <cellStyle name="40% - Accent5 2 2 2 2 3 3 2" xfId="26046" xr:uid="{00000000-0005-0000-0000-0000B6580000}"/>
    <cellStyle name="40% - Accent5 2 2 2 2 3 3 2 2" xfId="8906" xr:uid="{00000000-0005-0000-0000-0000B7580000}"/>
    <cellStyle name="40% - Accent5 2 2 2 2 3 3 2 2 2" xfId="8904" xr:uid="{00000000-0005-0000-0000-0000B8580000}"/>
    <cellStyle name="40% - Accent5 2 2 2 2 3 3 2 3" xfId="8903" xr:uid="{00000000-0005-0000-0000-0000B9580000}"/>
    <cellStyle name="40% - Accent5 2 2 2 2 3 3 3" xfId="8901" xr:uid="{00000000-0005-0000-0000-0000BA580000}"/>
    <cellStyle name="40% - Accent5 2 2 2 2 3 3 3 2" xfId="20508" xr:uid="{00000000-0005-0000-0000-0000BB580000}"/>
    <cellStyle name="40% - Accent5 2 2 2 2 3 3 4" xfId="8899" xr:uid="{00000000-0005-0000-0000-0000BC580000}"/>
    <cellStyle name="40% - Accent5 2 2 2 2 3 4" xfId="15565" xr:uid="{00000000-0005-0000-0000-0000BD580000}"/>
    <cellStyle name="40% - Accent5 2 2 2 2 3 4 2" xfId="8897" xr:uid="{00000000-0005-0000-0000-0000BE580000}"/>
    <cellStyle name="40% - Accent5 2 2 2 2 3 4 2 2" xfId="8895" xr:uid="{00000000-0005-0000-0000-0000BF580000}"/>
    <cellStyle name="40% - Accent5 2 2 2 2 3 4 3" xfId="8892" xr:uid="{00000000-0005-0000-0000-0000C0580000}"/>
    <cellStyle name="40% - Accent5 2 2 2 2 3 5" xfId="8889" xr:uid="{00000000-0005-0000-0000-0000C1580000}"/>
    <cellStyle name="40% - Accent5 2 2 2 2 3 5 2" xfId="8888" xr:uid="{00000000-0005-0000-0000-0000C2580000}"/>
    <cellStyle name="40% - Accent5 2 2 2 2 3 6" xfId="8886" xr:uid="{00000000-0005-0000-0000-0000C3580000}"/>
    <cellStyle name="40% - Accent5 2 2 2 2 4" xfId="8885" xr:uid="{00000000-0005-0000-0000-0000C4580000}"/>
    <cellStyle name="40% - Accent5 2 2 2 2 4 2" xfId="27259" xr:uid="{00000000-0005-0000-0000-0000C5580000}"/>
    <cellStyle name="40% - Accent5 2 2 2 2 4 2 2" xfId="25600" xr:uid="{00000000-0005-0000-0000-0000C6580000}"/>
    <cellStyle name="40% - Accent5 2 2 2 2 4 2 2 2" xfId="8883" xr:uid="{00000000-0005-0000-0000-0000C7580000}"/>
    <cellStyle name="40% - Accent5 2 2 2 2 4 2 2 2 2" xfId="8881" xr:uid="{00000000-0005-0000-0000-0000C8580000}"/>
    <cellStyle name="40% - Accent5 2 2 2 2 4 2 2 3" xfId="8880" xr:uid="{00000000-0005-0000-0000-0000C9580000}"/>
    <cellStyle name="40% - Accent5 2 2 2 2 4 2 3" xfId="8878" xr:uid="{00000000-0005-0000-0000-0000CA580000}"/>
    <cellStyle name="40% - Accent5 2 2 2 2 4 2 3 2" xfId="28326" xr:uid="{00000000-0005-0000-0000-0000CB580000}"/>
    <cellStyle name="40% - Accent5 2 2 2 2 4 2 4" xfId="8876" xr:uid="{00000000-0005-0000-0000-0000CC580000}"/>
    <cellStyle name="40% - Accent5 2 2 2 2 4 3" xfId="27257" xr:uid="{00000000-0005-0000-0000-0000CD580000}"/>
    <cellStyle name="40% - Accent5 2 2 2 2 4 3 2" xfId="8874" xr:uid="{00000000-0005-0000-0000-0000CE580000}"/>
    <cellStyle name="40% - Accent5 2 2 2 2 4 3 2 2" xfId="18587" xr:uid="{00000000-0005-0000-0000-0000CF580000}"/>
    <cellStyle name="40% - Accent5 2 2 2 2 4 3 3" xfId="8873" xr:uid="{00000000-0005-0000-0000-0000D0580000}"/>
    <cellStyle name="40% - Accent5 2 2 2 2 4 4" xfId="22667" xr:uid="{00000000-0005-0000-0000-0000D1580000}"/>
    <cellStyle name="40% - Accent5 2 2 2 2 4 4 2" xfId="8871" xr:uid="{00000000-0005-0000-0000-0000D2580000}"/>
    <cellStyle name="40% - Accent5 2 2 2 2 4 5" xfId="22660" xr:uid="{00000000-0005-0000-0000-0000D3580000}"/>
    <cellStyle name="40% - Accent5 2 2 2 2 5" xfId="8869" xr:uid="{00000000-0005-0000-0000-0000D4580000}"/>
    <cellStyle name="40% - Accent5 2 2 2 2 5 2" xfId="29099" xr:uid="{00000000-0005-0000-0000-0000D5580000}"/>
    <cellStyle name="40% - Accent5 2 2 2 2 5 2 2" xfId="8868" xr:uid="{00000000-0005-0000-0000-0000D6580000}"/>
    <cellStyle name="40% - Accent5 2 2 2 2 5 2 2 2" xfId="8864" xr:uid="{00000000-0005-0000-0000-0000D7580000}"/>
    <cellStyle name="40% - Accent5 2 2 2 2 5 2 3" xfId="8862" xr:uid="{00000000-0005-0000-0000-0000D8580000}"/>
    <cellStyle name="40% - Accent5 2 2 2 2 5 3" xfId="8860" xr:uid="{00000000-0005-0000-0000-0000D9580000}"/>
    <cellStyle name="40% - Accent5 2 2 2 2 5 3 2" xfId="8859" xr:uid="{00000000-0005-0000-0000-0000DA580000}"/>
    <cellStyle name="40% - Accent5 2 2 2 2 5 4" xfId="22654" xr:uid="{00000000-0005-0000-0000-0000DB580000}"/>
    <cellStyle name="40% - Accent5 2 2 2 2 6" xfId="8858" xr:uid="{00000000-0005-0000-0000-0000DC580000}"/>
    <cellStyle name="40% - Accent5 2 2 2 2 6 2" xfId="8857" xr:uid="{00000000-0005-0000-0000-0000DD580000}"/>
    <cellStyle name="40% - Accent5 2 2 2 2 6 2 2" xfId="6891" xr:uid="{00000000-0005-0000-0000-0000DE580000}"/>
    <cellStyle name="40% - Accent5 2 2 2 2 6 3" xfId="8856" xr:uid="{00000000-0005-0000-0000-0000DF580000}"/>
    <cellStyle name="40% - Accent5 2 2 2 2 7" xfId="8855" xr:uid="{00000000-0005-0000-0000-0000E0580000}"/>
    <cellStyle name="40% - Accent5 2 2 2 2 7 2" xfId="20849" xr:uid="{00000000-0005-0000-0000-0000E1580000}"/>
    <cellStyle name="40% - Accent5 2 2 2 2 8" xfId="8854" xr:uid="{00000000-0005-0000-0000-0000E2580000}"/>
    <cellStyle name="40% - Accent5 2 2 2 3" xfId="8852" xr:uid="{00000000-0005-0000-0000-0000E3580000}"/>
    <cellStyle name="40% - Accent5 2 2 2 3 2" xfId="10559" xr:uid="{00000000-0005-0000-0000-0000E4580000}"/>
    <cellStyle name="40% - Accent5 2 2 2 3 2 2" xfId="12948" xr:uid="{00000000-0005-0000-0000-0000E5580000}"/>
    <cellStyle name="40% - Accent5 2 2 2 3 2 2 2" xfId="8850" xr:uid="{00000000-0005-0000-0000-0000E6580000}"/>
    <cellStyle name="40% - Accent5 2 2 2 3 2 2 2 2" xfId="8849" xr:uid="{00000000-0005-0000-0000-0000E7580000}"/>
    <cellStyle name="40% - Accent5 2 2 2 3 2 2 2 2 2" xfId="13831" xr:uid="{00000000-0005-0000-0000-0000E8580000}"/>
    <cellStyle name="40% - Accent5 2 2 2 3 2 2 2 2 2 2" xfId="8848" xr:uid="{00000000-0005-0000-0000-0000E9580000}"/>
    <cellStyle name="40% - Accent5 2 2 2 3 2 2 2 2 3" xfId="31999" xr:uid="{00000000-0005-0000-0000-0000EA580000}"/>
    <cellStyle name="40% - Accent5 2 2 2 3 2 2 2 3" xfId="26314" xr:uid="{00000000-0005-0000-0000-0000EB580000}"/>
    <cellStyle name="40% - Accent5 2 2 2 3 2 2 2 3 2" xfId="30150" xr:uid="{00000000-0005-0000-0000-0000EC580000}"/>
    <cellStyle name="40% - Accent5 2 2 2 3 2 2 2 4" xfId="8845" xr:uid="{00000000-0005-0000-0000-0000ED580000}"/>
    <cellStyle name="40% - Accent5 2 2 2 3 2 2 3" xfId="8844" xr:uid="{00000000-0005-0000-0000-0000EE580000}"/>
    <cellStyle name="40% - Accent5 2 2 2 3 2 2 3 2" xfId="8842" xr:uid="{00000000-0005-0000-0000-0000EF580000}"/>
    <cellStyle name="40% - Accent5 2 2 2 3 2 2 3 2 2" xfId="8840" xr:uid="{00000000-0005-0000-0000-0000F0580000}"/>
    <cellStyle name="40% - Accent5 2 2 2 3 2 2 3 3" xfId="23203" xr:uid="{00000000-0005-0000-0000-0000F1580000}"/>
    <cellStyle name="40% - Accent5 2 2 2 3 2 2 4" xfId="30907" xr:uid="{00000000-0005-0000-0000-0000F2580000}"/>
    <cellStyle name="40% - Accent5 2 2 2 3 2 2 4 2" xfId="8839" xr:uid="{00000000-0005-0000-0000-0000F3580000}"/>
    <cellStyle name="40% - Accent5 2 2 2 3 2 2 5" xfId="30977" xr:uid="{00000000-0005-0000-0000-0000F4580000}"/>
    <cellStyle name="40% - Accent5 2 2 2 3 2 3" xfId="8837" xr:uid="{00000000-0005-0000-0000-0000F5580000}"/>
    <cellStyle name="40% - Accent5 2 2 2 3 2 3 2" xfId="14092" xr:uid="{00000000-0005-0000-0000-0000F6580000}"/>
    <cellStyle name="40% - Accent5 2 2 2 3 2 3 2 2" xfId="8832" xr:uid="{00000000-0005-0000-0000-0000F7580000}"/>
    <cellStyle name="40% - Accent5 2 2 2 3 2 3 2 2 2" xfId="16870" xr:uid="{00000000-0005-0000-0000-0000F8580000}"/>
    <cellStyle name="40% - Accent5 2 2 2 3 2 3 2 3" xfId="8831" xr:uid="{00000000-0005-0000-0000-0000F9580000}"/>
    <cellStyle name="40% - Accent5 2 2 2 3 2 3 3" xfId="14086" xr:uid="{00000000-0005-0000-0000-0000FA580000}"/>
    <cellStyle name="40% - Accent5 2 2 2 3 2 3 3 2" xfId="8830" xr:uid="{00000000-0005-0000-0000-0000FB580000}"/>
    <cellStyle name="40% - Accent5 2 2 2 3 2 3 4" xfId="8829" xr:uid="{00000000-0005-0000-0000-0000FC580000}"/>
    <cellStyle name="40% - Accent5 2 2 2 3 2 4" xfId="15558" xr:uid="{00000000-0005-0000-0000-0000FD580000}"/>
    <cellStyle name="40% - Accent5 2 2 2 3 2 4 2" xfId="14080" xr:uid="{00000000-0005-0000-0000-0000FE580000}"/>
    <cellStyle name="40% - Accent5 2 2 2 3 2 4 2 2" xfId="31283" xr:uid="{00000000-0005-0000-0000-0000FF580000}"/>
    <cellStyle name="40% - Accent5 2 2 2 3 2 4 3" xfId="8827" xr:uid="{00000000-0005-0000-0000-000000590000}"/>
    <cellStyle name="40% - Accent5 2 2 2 3 2 5" xfId="8825" xr:uid="{00000000-0005-0000-0000-000001590000}"/>
    <cellStyle name="40% - Accent5 2 2 2 3 2 5 2" xfId="8822" xr:uid="{00000000-0005-0000-0000-000002590000}"/>
    <cellStyle name="40% - Accent5 2 2 2 3 2 6" xfId="8821" xr:uid="{00000000-0005-0000-0000-000003590000}"/>
    <cellStyle name="40% - Accent5 2 2 2 3 3" xfId="8820" xr:uid="{00000000-0005-0000-0000-000004590000}"/>
    <cellStyle name="40% - Accent5 2 2 2 3 3 2" xfId="8818" xr:uid="{00000000-0005-0000-0000-000005590000}"/>
    <cellStyle name="40% - Accent5 2 2 2 3 3 2 2" xfId="26420" xr:uid="{00000000-0005-0000-0000-000006590000}"/>
    <cellStyle name="40% - Accent5 2 2 2 3 3 2 2 2" xfId="8815" xr:uid="{00000000-0005-0000-0000-000007590000}"/>
    <cellStyle name="40% - Accent5 2 2 2 3 3 2 2 2 2" xfId="8814" xr:uid="{00000000-0005-0000-0000-000008590000}"/>
    <cellStyle name="40% - Accent5 2 2 2 3 3 2 2 3" xfId="8813" xr:uid="{00000000-0005-0000-0000-000009590000}"/>
    <cellStyle name="40% - Accent5 2 2 2 3 3 2 3" xfId="8812" xr:uid="{00000000-0005-0000-0000-00000A590000}"/>
    <cellStyle name="40% - Accent5 2 2 2 3 3 2 3 2" xfId="20445" xr:uid="{00000000-0005-0000-0000-00000B590000}"/>
    <cellStyle name="40% - Accent5 2 2 2 3 3 2 4" xfId="8810" xr:uid="{00000000-0005-0000-0000-00000C590000}"/>
    <cellStyle name="40% - Accent5 2 2 2 3 3 3" xfId="8808" xr:uid="{00000000-0005-0000-0000-00000D590000}"/>
    <cellStyle name="40% - Accent5 2 2 2 3 3 3 2" xfId="22350" xr:uid="{00000000-0005-0000-0000-00000E590000}"/>
    <cellStyle name="40% - Accent5 2 2 2 3 3 3 2 2" xfId="8804" xr:uid="{00000000-0005-0000-0000-00000F590000}"/>
    <cellStyle name="40% - Accent5 2 2 2 3 3 3 3" xfId="22329" xr:uid="{00000000-0005-0000-0000-000010590000}"/>
    <cellStyle name="40% - Accent5 2 2 2 3 3 4" xfId="8803" xr:uid="{00000000-0005-0000-0000-000011590000}"/>
    <cellStyle name="40% - Accent5 2 2 2 3 3 4 2" xfId="22313" xr:uid="{00000000-0005-0000-0000-000012590000}"/>
    <cellStyle name="40% - Accent5 2 2 2 3 3 5" xfId="8800" xr:uid="{00000000-0005-0000-0000-000013590000}"/>
    <cellStyle name="40% - Accent5 2 2 2 3 4" xfId="12947" xr:uid="{00000000-0005-0000-0000-000014590000}"/>
    <cellStyle name="40% - Accent5 2 2 2 3 4 2" xfId="27249" xr:uid="{00000000-0005-0000-0000-000015590000}"/>
    <cellStyle name="40% - Accent5 2 2 2 3 4 2 2" xfId="8798" xr:uid="{00000000-0005-0000-0000-000016590000}"/>
    <cellStyle name="40% - Accent5 2 2 2 3 4 2 2 2" xfId="8796" xr:uid="{00000000-0005-0000-0000-000017590000}"/>
    <cellStyle name="40% - Accent5 2 2 2 3 4 2 3" xfId="8794" xr:uid="{00000000-0005-0000-0000-000018590000}"/>
    <cellStyle name="40% - Accent5 2 2 2 3 4 3" xfId="8791" xr:uid="{00000000-0005-0000-0000-000019590000}"/>
    <cellStyle name="40% - Accent5 2 2 2 3 4 3 2" xfId="22252" xr:uid="{00000000-0005-0000-0000-00001A590000}"/>
    <cellStyle name="40% - Accent5 2 2 2 3 4 4" xfId="21989" xr:uid="{00000000-0005-0000-0000-00001B590000}"/>
    <cellStyle name="40% - Accent5 2 2 2 3 5" xfId="8835" xr:uid="{00000000-0005-0000-0000-00001C590000}"/>
    <cellStyle name="40% - Accent5 2 2 2 3 5 2" xfId="8787" xr:uid="{00000000-0005-0000-0000-00001D590000}"/>
    <cellStyle name="40% - Accent5 2 2 2 3 5 2 2" xfId="8783" xr:uid="{00000000-0005-0000-0000-00001E590000}"/>
    <cellStyle name="40% - Accent5 2 2 2 3 5 3" xfId="8781" xr:uid="{00000000-0005-0000-0000-00001F590000}"/>
    <cellStyle name="40% - Accent5 2 2 2 3 6" xfId="13595" xr:uid="{00000000-0005-0000-0000-000020590000}"/>
    <cellStyle name="40% - Accent5 2 2 2 3 6 2" xfId="34170" xr:uid="{00000000-0005-0000-0000-000021590000}"/>
    <cellStyle name="40% - Accent5 2 2 2 3 7" xfId="8823" xr:uid="{00000000-0005-0000-0000-000022590000}"/>
    <cellStyle name="40% - Accent5 2 2 2 4" xfId="8780" xr:uid="{00000000-0005-0000-0000-000023590000}"/>
    <cellStyle name="40% - Accent5 2 2 2 4 2" xfId="8778" xr:uid="{00000000-0005-0000-0000-000024590000}"/>
    <cellStyle name="40% - Accent5 2 2 2 4 2 2" xfId="8777" xr:uid="{00000000-0005-0000-0000-000025590000}"/>
    <cellStyle name="40% - Accent5 2 2 2 4 2 2 2" xfId="8773" xr:uid="{00000000-0005-0000-0000-000026590000}"/>
    <cellStyle name="40% - Accent5 2 2 2 4 2 2 2 2" xfId="8772" xr:uid="{00000000-0005-0000-0000-000027590000}"/>
    <cellStyle name="40% - Accent5 2 2 2 4 2 2 2 2 2" xfId="11847" xr:uid="{00000000-0005-0000-0000-000028590000}"/>
    <cellStyle name="40% - Accent5 2 2 2 4 2 2 2 3" xfId="8867" xr:uid="{00000000-0005-0000-0000-000029590000}"/>
    <cellStyle name="40% - Accent5 2 2 2 4 2 2 3" xfId="8769" xr:uid="{00000000-0005-0000-0000-00002A590000}"/>
    <cellStyle name="40% - Accent5 2 2 2 4 2 2 3 2" xfId="8767" xr:uid="{00000000-0005-0000-0000-00002B590000}"/>
    <cellStyle name="40% - Accent5 2 2 2 4 2 2 4" xfId="8764" xr:uid="{00000000-0005-0000-0000-00002C590000}"/>
    <cellStyle name="40% - Accent5 2 2 2 4 2 3" xfId="8762" xr:uid="{00000000-0005-0000-0000-00002D590000}"/>
    <cellStyle name="40% - Accent5 2 2 2 4 2 3 2" xfId="13988" xr:uid="{00000000-0005-0000-0000-00002E590000}"/>
    <cellStyle name="40% - Accent5 2 2 2 4 2 3 2 2" xfId="8757" xr:uid="{00000000-0005-0000-0000-00002F590000}"/>
    <cellStyle name="40% - Accent5 2 2 2 4 2 3 3" xfId="8754" xr:uid="{00000000-0005-0000-0000-000030590000}"/>
    <cellStyle name="40% - Accent5 2 2 2 4 2 4" xfId="8752" xr:uid="{00000000-0005-0000-0000-000031590000}"/>
    <cellStyle name="40% - Accent5 2 2 2 4 2 4 2" xfId="8749" xr:uid="{00000000-0005-0000-0000-000032590000}"/>
    <cellStyle name="40% - Accent5 2 2 2 4 2 5" xfId="8748" xr:uid="{00000000-0005-0000-0000-000033590000}"/>
    <cellStyle name="40% - Accent5 2 2 2 4 3" xfId="8746" xr:uid="{00000000-0005-0000-0000-000034590000}"/>
    <cellStyle name="40% - Accent5 2 2 2 4 3 2" xfId="8744" xr:uid="{00000000-0005-0000-0000-000035590000}"/>
    <cellStyle name="40% - Accent5 2 2 2 4 3 2 2" xfId="8742" xr:uid="{00000000-0005-0000-0000-000036590000}"/>
    <cellStyle name="40% - Accent5 2 2 2 4 3 2 2 2" xfId="8741" xr:uid="{00000000-0005-0000-0000-000037590000}"/>
    <cellStyle name="40% - Accent5 2 2 2 4 3 2 3" xfId="26487" xr:uid="{00000000-0005-0000-0000-000038590000}"/>
    <cellStyle name="40% - Accent5 2 2 2 4 3 3" xfId="8738" xr:uid="{00000000-0005-0000-0000-000039590000}"/>
    <cellStyle name="40% - Accent5 2 2 2 4 3 3 2" xfId="20195" xr:uid="{00000000-0005-0000-0000-00003A590000}"/>
    <cellStyle name="40% - Accent5 2 2 2 4 3 4" xfId="8734" xr:uid="{00000000-0005-0000-0000-00003B590000}"/>
    <cellStyle name="40% - Accent5 2 2 2 4 4" xfId="8817" xr:uid="{00000000-0005-0000-0000-00003C590000}"/>
    <cellStyle name="40% - Accent5 2 2 2 4 4 2" xfId="8733" xr:uid="{00000000-0005-0000-0000-00003D590000}"/>
    <cellStyle name="40% - Accent5 2 2 2 4 4 2 2" xfId="8729" xr:uid="{00000000-0005-0000-0000-00003E590000}"/>
    <cellStyle name="40% - Accent5 2 2 2 4 4 3" xfId="12415" xr:uid="{00000000-0005-0000-0000-00003F590000}"/>
    <cellStyle name="40% - Accent5 2 2 2 4 5" xfId="8806" xr:uid="{00000000-0005-0000-0000-000040590000}"/>
    <cellStyle name="40% - Accent5 2 2 2 4 5 2" xfId="34138" xr:uid="{00000000-0005-0000-0000-000041590000}"/>
    <cellStyle name="40% - Accent5 2 2 2 4 6" xfId="8801" xr:uid="{00000000-0005-0000-0000-000042590000}"/>
    <cellStyle name="40% - Accent5 2 2 2 5" xfId="16637" xr:uid="{00000000-0005-0000-0000-000043590000}"/>
    <cellStyle name="40% - Accent5 2 2 2 5 2" xfId="8727" xr:uid="{00000000-0005-0000-0000-000044590000}"/>
    <cellStyle name="40% - Accent5 2 2 2 5 2 2" xfId="8725" xr:uid="{00000000-0005-0000-0000-000045590000}"/>
    <cellStyle name="40% - Accent5 2 2 2 5 2 2 2" xfId="8722" xr:uid="{00000000-0005-0000-0000-000046590000}"/>
    <cellStyle name="40% - Accent5 2 2 2 5 2 2 2 2" xfId="8720" xr:uid="{00000000-0005-0000-0000-000047590000}"/>
    <cellStyle name="40% - Accent5 2 2 2 5 2 2 3" xfId="8718" xr:uid="{00000000-0005-0000-0000-000048590000}"/>
    <cellStyle name="40% - Accent5 2 2 2 5 2 3" xfId="27379" xr:uid="{00000000-0005-0000-0000-000049590000}"/>
    <cellStyle name="40% - Accent5 2 2 2 5 2 3 2" xfId="16773" xr:uid="{00000000-0005-0000-0000-00004A590000}"/>
    <cellStyle name="40% - Accent5 2 2 2 5 2 4" xfId="27363" xr:uid="{00000000-0005-0000-0000-00004B590000}"/>
    <cellStyle name="40% - Accent5 2 2 2 5 3" xfId="19589" xr:uid="{00000000-0005-0000-0000-00004C590000}"/>
    <cellStyle name="40% - Accent5 2 2 2 5 3 2" xfId="8716" xr:uid="{00000000-0005-0000-0000-00004D590000}"/>
    <cellStyle name="40% - Accent5 2 2 2 5 3 2 2" xfId="17453" xr:uid="{00000000-0005-0000-0000-00004E590000}"/>
    <cellStyle name="40% - Accent5 2 2 2 5 3 3" xfId="33991" xr:uid="{00000000-0005-0000-0000-00004F590000}"/>
    <cellStyle name="40% - Accent5 2 2 2 5 4" xfId="27247" xr:uid="{00000000-0005-0000-0000-000050590000}"/>
    <cellStyle name="40% - Accent5 2 2 2 5 4 2" xfId="11505" xr:uid="{00000000-0005-0000-0000-000051590000}"/>
    <cellStyle name="40% - Accent5 2 2 2 5 5" xfId="8789" xr:uid="{00000000-0005-0000-0000-000052590000}"/>
    <cellStyle name="40% - Accent5 2 2 2 6" xfId="13208" xr:uid="{00000000-0005-0000-0000-000053590000}"/>
    <cellStyle name="40% - Accent5 2 2 2 6 2" xfId="21206" xr:uid="{00000000-0005-0000-0000-000054590000}"/>
    <cellStyle name="40% - Accent5 2 2 2 6 2 2" xfId="8713" xr:uid="{00000000-0005-0000-0000-000055590000}"/>
    <cellStyle name="40% - Accent5 2 2 2 6 2 2 2" xfId="27930" xr:uid="{00000000-0005-0000-0000-000056590000}"/>
    <cellStyle name="40% - Accent5 2 2 2 6 2 3" xfId="18650" xr:uid="{00000000-0005-0000-0000-000057590000}"/>
    <cellStyle name="40% - Accent5 2 2 2 6 3" xfId="27239" xr:uid="{00000000-0005-0000-0000-000058590000}"/>
    <cellStyle name="40% - Accent5 2 2 2 6 3 2" xfId="8710" xr:uid="{00000000-0005-0000-0000-000059590000}"/>
    <cellStyle name="40% - Accent5 2 2 2 6 4" xfId="8786" xr:uid="{00000000-0005-0000-0000-00005A590000}"/>
    <cellStyle name="40% - Accent5 2 2 2 7" xfId="13204" xr:uid="{00000000-0005-0000-0000-00005B590000}"/>
    <cellStyle name="40% - Accent5 2 2 2 7 2" xfId="7095" xr:uid="{00000000-0005-0000-0000-00005C590000}"/>
    <cellStyle name="40% - Accent5 2 2 2 7 2 2" xfId="8708" xr:uid="{00000000-0005-0000-0000-00005D590000}"/>
    <cellStyle name="40% - Accent5 2 2 2 7 3" xfId="8706" xr:uid="{00000000-0005-0000-0000-00005E590000}"/>
    <cellStyle name="40% - Accent5 2 2 2 8" xfId="26337" xr:uid="{00000000-0005-0000-0000-00005F590000}"/>
    <cellStyle name="40% - Accent5 2 2 2 8 2" xfId="27155" xr:uid="{00000000-0005-0000-0000-000060590000}"/>
    <cellStyle name="40% - Accent5 2 2 2 9" xfId="8704" xr:uid="{00000000-0005-0000-0000-000061590000}"/>
    <cellStyle name="40% - Accent5 2 2 3" xfId="8703" xr:uid="{00000000-0005-0000-0000-000062590000}"/>
    <cellStyle name="40% - Accent5 2 2 3 2" xfId="8702" xr:uid="{00000000-0005-0000-0000-000063590000}"/>
    <cellStyle name="40% - Accent5 2 2 3 2 2" xfId="10541" xr:uid="{00000000-0005-0000-0000-000064590000}"/>
    <cellStyle name="40% - Accent5 2 2 3 2 2 2" xfId="8699" xr:uid="{00000000-0005-0000-0000-000065590000}"/>
    <cellStyle name="40% - Accent5 2 2 3 2 2 2 2" xfId="8698" xr:uid="{00000000-0005-0000-0000-000066590000}"/>
    <cellStyle name="40% - Accent5 2 2 3 2 2 2 2 2" xfId="8695" xr:uid="{00000000-0005-0000-0000-000067590000}"/>
    <cellStyle name="40% - Accent5 2 2 3 2 2 2 2 2 2" xfId="14517" xr:uid="{00000000-0005-0000-0000-000068590000}"/>
    <cellStyle name="40% - Accent5 2 2 3 2 2 2 2 2 2 2" xfId="8694" xr:uid="{00000000-0005-0000-0000-000069590000}"/>
    <cellStyle name="40% - Accent5 2 2 3 2 2 2 2 2 3" xfId="8693" xr:uid="{00000000-0005-0000-0000-00006A590000}"/>
    <cellStyle name="40% - Accent5 2 2 3 2 2 2 2 3" xfId="8692" xr:uid="{00000000-0005-0000-0000-00006B590000}"/>
    <cellStyle name="40% - Accent5 2 2 3 2 2 2 2 3 2" xfId="8691" xr:uid="{00000000-0005-0000-0000-00006C590000}"/>
    <cellStyle name="40% - Accent5 2 2 3 2 2 2 2 4" xfId="8690" xr:uid="{00000000-0005-0000-0000-00006D590000}"/>
    <cellStyle name="40% - Accent5 2 2 3 2 2 2 3" xfId="8688" xr:uid="{00000000-0005-0000-0000-00006E590000}"/>
    <cellStyle name="40% - Accent5 2 2 3 2 2 2 3 2" xfId="8687" xr:uid="{00000000-0005-0000-0000-00006F590000}"/>
    <cellStyle name="40% - Accent5 2 2 3 2 2 2 3 2 2" xfId="22393" xr:uid="{00000000-0005-0000-0000-000070590000}"/>
    <cellStyle name="40% - Accent5 2 2 3 2 2 2 3 3" xfId="8684" xr:uid="{00000000-0005-0000-0000-000071590000}"/>
    <cellStyle name="40% - Accent5 2 2 3 2 2 2 4" xfId="8681" xr:uid="{00000000-0005-0000-0000-000072590000}"/>
    <cellStyle name="40% - Accent5 2 2 3 2 2 2 4 2" xfId="27929" xr:uid="{00000000-0005-0000-0000-000073590000}"/>
    <cellStyle name="40% - Accent5 2 2 3 2 2 2 5" xfId="27168" xr:uid="{00000000-0005-0000-0000-000074590000}"/>
    <cellStyle name="40% - Accent5 2 2 3 2 2 3" xfId="8680" xr:uid="{00000000-0005-0000-0000-000075590000}"/>
    <cellStyle name="40% - Accent5 2 2 3 2 2 3 2" xfId="8679" xr:uid="{00000000-0005-0000-0000-000076590000}"/>
    <cellStyle name="40% - Accent5 2 2 3 2 2 3 2 2" xfId="16566" xr:uid="{00000000-0005-0000-0000-000077590000}"/>
    <cellStyle name="40% - Accent5 2 2 3 2 2 3 2 2 2" xfId="8678" xr:uid="{00000000-0005-0000-0000-000078590000}"/>
    <cellStyle name="40% - Accent5 2 2 3 2 2 3 2 3" xfId="26691" xr:uid="{00000000-0005-0000-0000-000079590000}"/>
    <cellStyle name="40% - Accent5 2 2 3 2 2 3 3" xfId="8677" xr:uid="{00000000-0005-0000-0000-00007A590000}"/>
    <cellStyle name="40% - Accent5 2 2 3 2 2 3 3 2" xfId="16544" xr:uid="{00000000-0005-0000-0000-00007B590000}"/>
    <cellStyle name="40% - Accent5 2 2 3 2 2 3 4" xfId="13304" xr:uid="{00000000-0005-0000-0000-00007C590000}"/>
    <cellStyle name="40% - Accent5 2 2 3 2 2 4" xfId="15545" xr:uid="{00000000-0005-0000-0000-00007D590000}"/>
    <cellStyle name="40% - Accent5 2 2 3 2 2 4 2" xfId="5563" xr:uid="{00000000-0005-0000-0000-00007E590000}"/>
    <cellStyle name="40% - Accent5 2 2 3 2 2 4 2 2" xfId="16385" xr:uid="{00000000-0005-0000-0000-00007F590000}"/>
    <cellStyle name="40% - Accent5 2 2 3 2 2 4 3" xfId="5772" xr:uid="{00000000-0005-0000-0000-000080590000}"/>
    <cellStyle name="40% - Accent5 2 2 3 2 2 5" xfId="8676" xr:uid="{00000000-0005-0000-0000-000081590000}"/>
    <cellStyle name="40% - Accent5 2 2 3 2 2 5 2" xfId="8675" xr:uid="{00000000-0005-0000-0000-000082590000}"/>
    <cellStyle name="40% - Accent5 2 2 3 2 2 6" xfId="8674" xr:uid="{00000000-0005-0000-0000-000083590000}"/>
    <cellStyle name="40% - Accent5 2 2 3 2 3" xfId="8673" xr:uid="{00000000-0005-0000-0000-000084590000}"/>
    <cellStyle name="40% - Accent5 2 2 3 2 3 2" xfId="8671" xr:uid="{00000000-0005-0000-0000-000085590000}"/>
    <cellStyle name="40% - Accent5 2 2 3 2 3 2 2" xfId="25906" xr:uid="{00000000-0005-0000-0000-000086590000}"/>
    <cellStyle name="40% - Accent5 2 2 3 2 3 2 2 2" xfId="8670" xr:uid="{00000000-0005-0000-0000-000087590000}"/>
    <cellStyle name="40% - Accent5 2 2 3 2 3 2 2 2 2" xfId="8669" xr:uid="{00000000-0005-0000-0000-000088590000}"/>
    <cellStyle name="40% - Accent5 2 2 3 2 3 2 2 3" xfId="8666" xr:uid="{00000000-0005-0000-0000-000089590000}"/>
    <cellStyle name="40% - Accent5 2 2 3 2 3 2 3" xfId="8665" xr:uid="{00000000-0005-0000-0000-00008A590000}"/>
    <cellStyle name="40% - Accent5 2 2 3 2 3 2 3 2" xfId="20348" xr:uid="{00000000-0005-0000-0000-00008B590000}"/>
    <cellStyle name="40% - Accent5 2 2 3 2 3 2 4" xfId="10241" xr:uid="{00000000-0005-0000-0000-00008C590000}"/>
    <cellStyle name="40% - Accent5 2 2 3 2 3 3" xfId="8663" xr:uid="{00000000-0005-0000-0000-00008D590000}"/>
    <cellStyle name="40% - Accent5 2 2 3 2 3 3 2" xfId="8662" xr:uid="{00000000-0005-0000-0000-00008E590000}"/>
    <cellStyle name="40% - Accent5 2 2 3 2 3 3 2 2" xfId="16061" xr:uid="{00000000-0005-0000-0000-00008F590000}"/>
    <cellStyle name="40% - Accent5 2 2 3 2 3 3 3" xfId="8661" xr:uid="{00000000-0005-0000-0000-000090590000}"/>
    <cellStyle name="40% - Accent5 2 2 3 2 3 4" xfId="8659" xr:uid="{00000000-0005-0000-0000-000091590000}"/>
    <cellStyle name="40% - Accent5 2 2 3 2 3 4 2" xfId="8658" xr:uid="{00000000-0005-0000-0000-000092590000}"/>
    <cellStyle name="40% - Accent5 2 2 3 2 3 5" xfId="8656" xr:uid="{00000000-0005-0000-0000-000093590000}"/>
    <cellStyle name="40% - Accent5 2 2 3 2 4" xfId="8654" xr:uid="{00000000-0005-0000-0000-000094590000}"/>
    <cellStyle name="40% - Accent5 2 2 3 2 4 2" xfId="27196" xr:uid="{00000000-0005-0000-0000-000095590000}"/>
    <cellStyle name="40% - Accent5 2 2 3 2 4 2 2" xfId="8651" xr:uid="{00000000-0005-0000-0000-000096590000}"/>
    <cellStyle name="40% - Accent5 2 2 3 2 4 2 2 2" xfId="8649" xr:uid="{00000000-0005-0000-0000-000097590000}"/>
    <cellStyle name="40% - Accent5 2 2 3 2 4 2 3" xfId="8648" xr:uid="{00000000-0005-0000-0000-000098590000}"/>
    <cellStyle name="40% - Accent5 2 2 3 2 4 3" xfId="28091" xr:uid="{00000000-0005-0000-0000-000099590000}"/>
    <cellStyle name="40% - Accent5 2 2 3 2 4 3 2" xfId="8646" xr:uid="{00000000-0005-0000-0000-00009A590000}"/>
    <cellStyle name="40% - Accent5 2 2 3 2 4 4" xfId="25299" xr:uid="{00000000-0005-0000-0000-00009B590000}"/>
    <cellStyle name="40% - Accent5 2 2 3 2 5" xfId="8645" xr:uid="{00000000-0005-0000-0000-00009C590000}"/>
    <cellStyle name="40% - Accent5 2 2 3 2 5 2" xfId="8643" xr:uid="{00000000-0005-0000-0000-00009D590000}"/>
    <cellStyle name="40% - Accent5 2 2 3 2 5 2 2" xfId="8642" xr:uid="{00000000-0005-0000-0000-00009E590000}"/>
    <cellStyle name="40% - Accent5 2 2 3 2 5 3" xfId="32853" xr:uid="{00000000-0005-0000-0000-00009F590000}"/>
    <cellStyle name="40% - Accent5 2 2 3 2 6" xfId="8641" xr:uid="{00000000-0005-0000-0000-0000A0590000}"/>
    <cellStyle name="40% - Accent5 2 2 3 2 6 2" xfId="8640" xr:uid="{00000000-0005-0000-0000-0000A1590000}"/>
    <cellStyle name="40% - Accent5 2 2 3 2 7" xfId="8639" xr:uid="{00000000-0005-0000-0000-0000A2590000}"/>
    <cellStyle name="40% - Accent5 2 2 3 3" xfId="8638" xr:uid="{00000000-0005-0000-0000-0000A3590000}"/>
    <cellStyle name="40% - Accent5 2 2 3 3 2" xfId="8635" xr:uid="{00000000-0005-0000-0000-0000A4590000}"/>
    <cellStyle name="40% - Accent5 2 2 3 3 2 2" xfId="8634" xr:uid="{00000000-0005-0000-0000-0000A5590000}"/>
    <cellStyle name="40% - Accent5 2 2 3 3 2 2 2" xfId="8631" xr:uid="{00000000-0005-0000-0000-0000A6590000}"/>
    <cellStyle name="40% - Accent5 2 2 3 3 2 2 2 2" xfId="34187" xr:uid="{00000000-0005-0000-0000-0000A7590000}"/>
    <cellStyle name="40% - Accent5 2 2 3 3 2 2 2 2 2" xfId="19039" xr:uid="{00000000-0005-0000-0000-0000A8590000}"/>
    <cellStyle name="40% - Accent5 2 2 3 3 2 2 2 3" xfId="33429" xr:uid="{00000000-0005-0000-0000-0000A9590000}"/>
    <cellStyle name="40% - Accent5 2 2 3 3 2 2 3" xfId="8628" xr:uid="{00000000-0005-0000-0000-0000AA590000}"/>
    <cellStyle name="40% - Accent5 2 2 3 3 2 2 3 2" xfId="33590" xr:uid="{00000000-0005-0000-0000-0000AB590000}"/>
    <cellStyle name="40% - Accent5 2 2 3 3 2 2 4" xfId="6150" xr:uid="{00000000-0005-0000-0000-0000AC590000}"/>
    <cellStyle name="40% - Accent5 2 2 3 3 2 3" xfId="8627" xr:uid="{00000000-0005-0000-0000-0000AD590000}"/>
    <cellStyle name="40% - Accent5 2 2 3 3 2 3 2" xfId="13837" xr:uid="{00000000-0005-0000-0000-0000AE590000}"/>
    <cellStyle name="40% - Accent5 2 2 3 3 2 3 2 2" xfId="34318" xr:uid="{00000000-0005-0000-0000-0000AF590000}"/>
    <cellStyle name="40% - Accent5 2 2 3 3 2 3 3" xfId="8622" xr:uid="{00000000-0005-0000-0000-0000B0590000}"/>
    <cellStyle name="40% - Accent5 2 2 3 3 2 4" xfId="8621" xr:uid="{00000000-0005-0000-0000-0000B1590000}"/>
    <cellStyle name="40% - Accent5 2 2 3 3 2 4 2" xfId="8617" xr:uid="{00000000-0005-0000-0000-0000B2590000}"/>
    <cellStyle name="40% - Accent5 2 2 3 3 2 5" xfId="8616" xr:uid="{00000000-0005-0000-0000-0000B3590000}"/>
    <cellStyle name="40% - Accent5 2 2 3 3 3" xfId="8614" xr:uid="{00000000-0005-0000-0000-0000B4590000}"/>
    <cellStyle name="40% - Accent5 2 2 3 3 3 2" xfId="8613" xr:uid="{00000000-0005-0000-0000-0000B5590000}"/>
    <cellStyle name="40% - Accent5 2 2 3 3 3 2 2" xfId="8610" xr:uid="{00000000-0005-0000-0000-0000B6590000}"/>
    <cellStyle name="40% - Accent5 2 2 3 3 3 2 2 2" xfId="8609" xr:uid="{00000000-0005-0000-0000-0000B7590000}"/>
    <cellStyle name="40% - Accent5 2 2 3 3 3 2 3" xfId="8608" xr:uid="{00000000-0005-0000-0000-0000B8590000}"/>
    <cellStyle name="40% - Accent5 2 2 3 3 3 3" xfId="8606" xr:uid="{00000000-0005-0000-0000-0000B9590000}"/>
    <cellStyle name="40% - Accent5 2 2 3 3 3 3 2" xfId="32137" xr:uid="{00000000-0005-0000-0000-0000BA590000}"/>
    <cellStyle name="40% - Accent5 2 2 3 3 3 4" xfId="8603" xr:uid="{00000000-0005-0000-0000-0000BB590000}"/>
    <cellStyle name="40% - Accent5 2 2 3 3 4" xfId="8776" xr:uid="{00000000-0005-0000-0000-0000BC590000}"/>
    <cellStyle name="40% - Accent5 2 2 3 3 4 2" xfId="8601" xr:uid="{00000000-0005-0000-0000-0000BD590000}"/>
    <cellStyle name="40% - Accent5 2 2 3 3 4 2 2" xfId="8598" xr:uid="{00000000-0005-0000-0000-0000BE590000}"/>
    <cellStyle name="40% - Accent5 2 2 3 3 4 3" xfId="28085" xr:uid="{00000000-0005-0000-0000-0000BF590000}"/>
    <cellStyle name="40% - Accent5 2 2 3 3 5" xfId="8759" xr:uid="{00000000-0005-0000-0000-0000C0590000}"/>
    <cellStyle name="40% - Accent5 2 2 3 3 5 2" xfId="8596" xr:uid="{00000000-0005-0000-0000-0000C1590000}"/>
    <cellStyle name="40% - Accent5 2 2 3 3 6" xfId="8750" xr:uid="{00000000-0005-0000-0000-0000C2590000}"/>
    <cellStyle name="40% - Accent5 2 2 3 4" xfId="8595" xr:uid="{00000000-0005-0000-0000-0000C3590000}"/>
    <cellStyle name="40% - Accent5 2 2 3 4 2" xfId="8593" xr:uid="{00000000-0005-0000-0000-0000C4590000}"/>
    <cellStyle name="40% - Accent5 2 2 3 4 2 2" xfId="8592" xr:uid="{00000000-0005-0000-0000-0000C5590000}"/>
    <cellStyle name="40% - Accent5 2 2 3 4 2 2 2" xfId="8590" xr:uid="{00000000-0005-0000-0000-0000C6590000}"/>
    <cellStyle name="40% - Accent5 2 2 3 4 2 2 2 2" xfId="8589" xr:uid="{00000000-0005-0000-0000-0000C7590000}"/>
    <cellStyle name="40% - Accent5 2 2 3 4 2 2 3" xfId="8587" xr:uid="{00000000-0005-0000-0000-0000C8590000}"/>
    <cellStyle name="40% - Accent5 2 2 3 4 2 3" xfId="8586" xr:uid="{00000000-0005-0000-0000-0000C9590000}"/>
    <cellStyle name="40% - Accent5 2 2 3 4 2 3 2" xfId="8583" xr:uid="{00000000-0005-0000-0000-0000CA590000}"/>
    <cellStyle name="40% - Accent5 2 2 3 4 2 4" xfId="18451" xr:uid="{00000000-0005-0000-0000-0000CB590000}"/>
    <cellStyle name="40% - Accent5 2 2 3 4 3" xfId="14948" xr:uid="{00000000-0005-0000-0000-0000CC590000}"/>
    <cellStyle name="40% - Accent5 2 2 3 4 3 2" xfId="8582" xr:uid="{00000000-0005-0000-0000-0000CD590000}"/>
    <cellStyle name="40% - Accent5 2 2 3 4 3 2 2" xfId="8580" xr:uid="{00000000-0005-0000-0000-0000CE590000}"/>
    <cellStyle name="40% - Accent5 2 2 3 4 3 3" xfId="8579" xr:uid="{00000000-0005-0000-0000-0000CF590000}"/>
    <cellStyle name="40% - Accent5 2 2 3 4 4" xfId="8743" xr:uid="{00000000-0005-0000-0000-0000D0590000}"/>
    <cellStyle name="40% - Accent5 2 2 3 4 4 2" xfId="8578" xr:uid="{00000000-0005-0000-0000-0000D1590000}"/>
    <cellStyle name="40% - Accent5 2 2 3 4 5" xfId="8736" xr:uid="{00000000-0005-0000-0000-0000D2590000}"/>
    <cellStyle name="40% - Accent5 2 2 3 5" xfId="13202" xr:uid="{00000000-0005-0000-0000-0000D3590000}"/>
    <cellStyle name="40% - Accent5 2 2 3 5 2" xfId="8575" xr:uid="{00000000-0005-0000-0000-0000D4590000}"/>
    <cellStyle name="40% - Accent5 2 2 3 5 2 2" xfId="8573" xr:uid="{00000000-0005-0000-0000-0000D5590000}"/>
    <cellStyle name="40% - Accent5 2 2 3 5 2 2 2" xfId="8569" xr:uid="{00000000-0005-0000-0000-0000D6590000}"/>
    <cellStyle name="40% - Accent5 2 2 3 5 2 3" xfId="27331" xr:uid="{00000000-0005-0000-0000-0000D7590000}"/>
    <cellStyle name="40% - Accent5 2 2 3 5 3" xfId="19574" xr:uid="{00000000-0005-0000-0000-0000D8590000}"/>
    <cellStyle name="40% - Accent5 2 2 3 5 3 2" xfId="8568" xr:uid="{00000000-0005-0000-0000-0000D9590000}"/>
    <cellStyle name="40% - Accent5 2 2 3 5 4" xfId="8732" xr:uid="{00000000-0005-0000-0000-0000DA590000}"/>
    <cellStyle name="40% - Accent5 2 2 3 6" xfId="13200" xr:uid="{00000000-0005-0000-0000-0000DB590000}"/>
    <cellStyle name="40% - Accent5 2 2 3 6 2" xfId="34251" xr:uid="{00000000-0005-0000-0000-0000DC590000}"/>
    <cellStyle name="40% - Accent5 2 2 3 6 2 2" xfId="8567" xr:uid="{00000000-0005-0000-0000-0000DD590000}"/>
    <cellStyle name="40% - Accent5 2 2 3 6 3" xfId="19560" xr:uid="{00000000-0005-0000-0000-0000DE590000}"/>
    <cellStyle name="40% - Accent5 2 2 3 7" xfId="5783" xr:uid="{00000000-0005-0000-0000-0000DF590000}"/>
    <cellStyle name="40% - Accent5 2 2 3 7 2" xfId="5780" xr:uid="{00000000-0005-0000-0000-0000E0590000}"/>
    <cellStyle name="40% - Accent5 2 2 3 8" xfId="7477" xr:uid="{00000000-0005-0000-0000-0000E1590000}"/>
    <cellStyle name="40% - Accent5 2 2 4" xfId="8566" xr:uid="{00000000-0005-0000-0000-0000E2590000}"/>
    <cellStyle name="40% - Accent5 2 2 4 2" xfId="8565" xr:uid="{00000000-0005-0000-0000-0000E3590000}"/>
    <cellStyle name="40% - Accent5 2 2 4 2 2" xfId="8561" xr:uid="{00000000-0005-0000-0000-0000E4590000}"/>
    <cellStyle name="40% - Accent5 2 2 4 2 2 2" xfId="8555" xr:uid="{00000000-0005-0000-0000-0000E5590000}"/>
    <cellStyle name="40% - Accent5 2 2 4 2 2 2 2" xfId="8554" xr:uid="{00000000-0005-0000-0000-0000E6590000}"/>
    <cellStyle name="40% - Accent5 2 2 4 2 2 2 2 2" xfId="31394" xr:uid="{00000000-0005-0000-0000-0000E7590000}"/>
    <cellStyle name="40% - Accent5 2 2 4 2 2 2 2 2 2" xfId="27861" xr:uid="{00000000-0005-0000-0000-0000E8590000}"/>
    <cellStyle name="40% - Accent5 2 2 4 2 2 2 2 3" xfId="8552" xr:uid="{00000000-0005-0000-0000-0000E9590000}"/>
    <cellStyle name="40% - Accent5 2 2 4 2 2 2 3" xfId="8548" xr:uid="{00000000-0005-0000-0000-0000EA590000}"/>
    <cellStyle name="40% - Accent5 2 2 4 2 2 2 3 2" xfId="8545" xr:uid="{00000000-0005-0000-0000-0000EB590000}"/>
    <cellStyle name="40% - Accent5 2 2 4 2 2 2 4" xfId="8544" xr:uid="{00000000-0005-0000-0000-0000EC590000}"/>
    <cellStyle name="40% - Accent5 2 2 4 2 2 3" xfId="8542" xr:uid="{00000000-0005-0000-0000-0000ED590000}"/>
    <cellStyle name="40% - Accent5 2 2 4 2 2 3 2" xfId="18695" xr:uid="{00000000-0005-0000-0000-0000EE590000}"/>
    <cellStyle name="40% - Accent5 2 2 4 2 2 3 2 2" xfId="8541" xr:uid="{00000000-0005-0000-0000-0000EF590000}"/>
    <cellStyle name="40% - Accent5 2 2 4 2 2 3 3" xfId="8540" xr:uid="{00000000-0005-0000-0000-0000F0590000}"/>
    <cellStyle name="40% - Accent5 2 2 4 2 2 4" xfId="24756" xr:uid="{00000000-0005-0000-0000-0000F1590000}"/>
    <cellStyle name="40% - Accent5 2 2 4 2 2 4 2" xfId="19535" xr:uid="{00000000-0005-0000-0000-0000F2590000}"/>
    <cellStyle name="40% - Accent5 2 2 4 2 2 5" xfId="24753" xr:uid="{00000000-0005-0000-0000-0000F3590000}"/>
    <cellStyle name="40% - Accent5 2 2 4 2 3" xfId="8538" xr:uid="{00000000-0005-0000-0000-0000F4590000}"/>
    <cellStyle name="40% - Accent5 2 2 4 2 3 2" xfId="8537" xr:uid="{00000000-0005-0000-0000-0000F5590000}"/>
    <cellStyle name="40% - Accent5 2 2 4 2 3 2 2" xfId="8536" xr:uid="{00000000-0005-0000-0000-0000F6590000}"/>
    <cellStyle name="40% - Accent5 2 2 4 2 3 2 2 2" xfId="25201" xr:uid="{00000000-0005-0000-0000-0000F7590000}"/>
    <cellStyle name="40% - Accent5 2 2 4 2 3 2 3" xfId="8534" xr:uid="{00000000-0005-0000-0000-0000F8590000}"/>
    <cellStyle name="40% - Accent5 2 2 4 2 3 3" xfId="8531" xr:uid="{00000000-0005-0000-0000-0000F9590000}"/>
    <cellStyle name="40% - Accent5 2 2 4 2 3 3 2" xfId="8530" xr:uid="{00000000-0005-0000-0000-0000FA590000}"/>
    <cellStyle name="40% - Accent5 2 2 4 2 3 4" xfId="24751" xr:uid="{00000000-0005-0000-0000-0000FB590000}"/>
    <cellStyle name="40% - Accent5 2 2 4 2 4" xfId="8529" xr:uid="{00000000-0005-0000-0000-0000FC590000}"/>
    <cellStyle name="40% - Accent5 2 2 4 2 4 2" xfId="8527" xr:uid="{00000000-0005-0000-0000-0000FD590000}"/>
    <cellStyle name="40% - Accent5 2 2 4 2 4 2 2" xfId="8526" xr:uid="{00000000-0005-0000-0000-0000FE590000}"/>
    <cellStyle name="40% - Accent5 2 2 4 2 4 3" xfId="28048" xr:uid="{00000000-0005-0000-0000-0000FF590000}"/>
    <cellStyle name="40% - Accent5 2 2 4 2 5" xfId="8524" xr:uid="{00000000-0005-0000-0000-0000005A0000}"/>
    <cellStyle name="40% - Accent5 2 2 4 2 5 2" xfId="8523" xr:uid="{00000000-0005-0000-0000-0000015A0000}"/>
    <cellStyle name="40% - Accent5 2 2 4 2 6" xfId="8522" xr:uid="{00000000-0005-0000-0000-0000025A0000}"/>
    <cellStyle name="40% - Accent5 2 2 4 3" xfId="8520" xr:uid="{00000000-0005-0000-0000-0000035A0000}"/>
    <cellStyle name="40% - Accent5 2 2 4 3 2" xfId="8516" xr:uid="{00000000-0005-0000-0000-0000045A0000}"/>
    <cellStyle name="40% - Accent5 2 2 4 3 2 2" xfId="8515" xr:uid="{00000000-0005-0000-0000-0000055A0000}"/>
    <cellStyle name="40% - Accent5 2 2 4 3 2 2 2" xfId="8513" xr:uid="{00000000-0005-0000-0000-0000065A0000}"/>
    <cellStyle name="40% - Accent5 2 2 4 3 2 2 2 2" xfId="8511" xr:uid="{00000000-0005-0000-0000-0000075A0000}"/>
    <cellStyle name="40% - Accent5 2 2 4 3 2 2 3" xfId="8509" xr:uid="{00000000-0005-0000-0000-0000085A0000}"/>
    <cellStyle name="40% - Accent5 2 2 4 3 2 3" xfId="8507" xr:uid="{00000000-0005-0000-0000-0000095A0000}"/>
    <cellStyle name="40% - Accent5 2 2 4 3 2 3 2" xfId="8504" xr:uid="{00000000-0005-0000-0000-00000A5A0000}"/>
    <cellStyle name="40% - Accent5 2 2 4 3 2 4" xfId="24749" xr:uid="{00000000-0005-0000-0000-00000B5A0000}"/>
    <cellStyle name="40% - Accent5 2 2 4 3 3" xfId="8503" xr:uid="{00000000-0005-0000-0000-00000C5A0000}"/>
    <cellStyle name="40% - Accent5 2 2 4 3 3 2" xfId="8502" xr:uid="{00000000-0005-0000-0000-00000D5A0000}"/>
    <cellStyle name="40% - Accent5 2 2 4 3 3 2 2" xfId="8500" xr:uid="{00000000-0005-0000-0000-00000E5A0000}"/>
    <cellStyle name="40% - Accent5 2 2 4 3 3 3" xfId="8498" xr:uid="{00000000-0005-0000-0000-00000F5A0000}"/>
    <cellStyle name="40% - Accent5 2 2 4 3 4" xfId="8723" xr:uid="{00000000-0005-0000-0000-0000105A0000}"/>
    <cellStyle name="40% - Accent5 2 2 4 3 4 2" xfId="8497" xr:uid="{00000000-0005-0000-0000-0000115A0000}"/>
    <cellStyle name="40% - Accent5 2 2 4 3 5" xfId="27376" xr:uid="{00000000-0005-0000-0000-0000125A0000}"/>
    <cellStyle name="40% - Accent5 2 2 4 4" xfId="8496" xr:uid="{00000000-0005-0000-0000-0000135A0000}"/>
    <cellStyle name="40% - Accent5 2 2 4 4 2" xfId="8495" xr:uid="{00000000-0005-0000-0000-0000145A0000}"/>
    <cellStyle name="40% - Accent5 2 2 4 4 2 2" xfId="8494" xr:uid="{00000000-0005-0000-0000-0000155A0000}"/>
    <cellStyle name="40% - Accent5 2 2 4 4 2 2 2" xfId="8491" xr:uid="{00000000-0005-0000-0000-0000165A0000}"/>
    <cellStyle name="40% - Accent5 2 2 4 4 2 3" xfId="8490" xr:uid="{00000000-0005-0000-0000-0000175A0000}"/>
    <cellStyle name="40% - Accent5 2 2 4 4 3" xfId="8489" xr:uid="{00000000-0005-0000-0000-0000185A0000}"/>
    <cellStyle name="40% - Accent5 2 2 4 4 3 2" xfId="8488" xr:uid="{00000000-0005-0000-0000-0000195A0000}"/>
    <cellStyle name="40% - Accent5 2 2 4 4 4" xfId="8714" xr:uid="{00000000-0005-0000-0000-00001A5A0000}"/>
    <cellStyle name="40% - Accent5 2 2 4 5" xfId="13198" xr:uid="{00000000-0005-0000-0000-00001B5A0000}"/>
    <cellStyle name="40% - Accent5 2 2 4 5 2" xfId="10957" xr:uid="{00000000-0005-0000-0000-00001C5A0000}"/>
    <cellStyle name="40% - Accent5 2 2 4 5 2 2" xfId="8486" xr:uid="{00000000-0005-0000-0000-00001D5A0000}"/>
    <cellStyle name="40% - Accent5 2 2 4 5 3" xfId="11635" xr:uid="{00000000-0005-0000-0000-00001E5A0000}"/>
    <cellStyle name="40% - Accent5 2 2 4 6" xfId="8484" xr:uid="{00000000-0005-0000-0000-00001F5A0000}"/>
    <cellStyle name="40% - Accent5 2 2 4 6 2" xfId="33959" xr:uid="{00000000-0005-0000-0000-0000205A0000}"/>
    <cellStyle name="40% - Accent5 2 2 4 7" xfId="5763" xr:uid="{00000000-0005-0000-0000-0000215A0000}"/>
    <cellStyle name="40% - Accent5 2 2 5" xfId="33901" xr:uid="{00000000-0005-0000-0000-0000225A0000}"/>
    <cellStyle name="40% - Accent5 2 2 5 2" xfId="25415" xr:uid="{00000000-0005-0000-0000-0000235A0000}"/>
    <cellStyle name="40% - Accent5 2 2 5 2 2" xfId="8482" xr:uid="{00000000-0005-0000-0000-0000245A0000}"/>
    <cellStyle name="40% - Accent5 2 2 5 2 2 2" xfId="8481" xr:uid="{00000000-0005-0000-0000-0000255A0000}"/>
    <cellStyle name="40% - Accent5 2 2 5 2 2 2 2" xfId="22601" xr:uid="{00000000-0005-0000-0000-0000265A0000}"/>
    <cellStyle name="40% - Accent5 2 2 5 2 2 2 2 2" xfId="7994" xr:uid="{00000000-0005-0000-0000-0000275A0000}"/>
    <cellStyle name="40% - Accent5 2 2 5 2 2 2 3" xfId="30186" xr:uid="{00000000-0005-0000-0000-0000285A0000}"/>
    <cellStyle name="40% - Accent5 2 2 5 2 2 3" xfId="8480" xr:uid="{00000000-0005-0000-0000-0000295A0000}"/>
    <cellStyle name="40% - Accent5 2 2 5 2 2 3 2" xfId="31819" xr:uid="{00000000-0005-0000-0000-00002A5A0000}"/>
    <cellStyle name="40% - Accent5 2 2 5 2 2 4" xfId="24558" xr:uid="{00000000-0005-0000-0000-00002B5A0000}"/>
    <cellStyle name="40% - Accent5 2 2 5 2 3" xfId="8478" xr:uid="{00000000-0005-0000-0000-00002C5A0000}"/>
    <cellStyle name="40% - Accent5 2 2 5 2 3 2" xfId="8477" xr:uid="{00000000-0005-0000-0000-00002D5A0000}"/>
    <cellStyle name="40% - Accent5 2 2 5 2 3 2 2" xfId="24031" xr:uid="{00000000-0005-0000-0000-00002E5A0000}"/>
    <cellStyle name="40% - Accent5 2 2 5 2 3 3" xfId="8476" xr:uid="{00000000-0005-0000-0000-00002F5A0000}"/>
    <cellStyle name="40% - Accent5 2 2 5 2 4" xfId="8474" xr:uid="{00000000-0005-0000-0000-0000305A0000}"/>
    <cellStyle name="40% - Accent5 2 2 5 2 4 2" xfId="8472" xr:uid="{00000000-0005-0000-0000-0000315A0000}"/>
    <cellStyle name="40% - Accent5 2 2 5 2 5" xfId="18652" xr:uid="{00000000-0005-0000-0000-0000325A0000}"/>
    <cellStyle name="40% - Accent5 2 2 5 3" xfId="29902" xr:uid="{00000000-0005-0000-0000-0000335A0000}"/>
    <cellStyle name="40% - Accent5 2 2 5 3 2" xfId="8471" xr:uid="{00000000-0005-0000-0000-0000345A0000}"/>
    <cellStyle name="40% - Accent5 2 2 5 3 2 2" xfId="8470" xr:uid="{00000000-0005-0000-0000-0000355A0000}"/>
    <cellStyle name="40% - Accent5 2 2 5 3 2 2 2" xfId="8466" xr:uid="{00000000-0005-0000-0000-0000365A0000}"/>
    <cellStyle name="40% - Accent5 2 2 5 3 2 3" xfId="8465" xr:uid="{00000000-0005-0000-0000-0000375A0000}"/>
    <cellStyle name="40% - Accent5 2 2 5 3 3" xfId="8463" xr:uid="{00000000-0005-0000-0000-0000385A0000}"/>
    <cellStyle name="40% - Accent5 2 2 5 3 3 2" xfId="8462" xr:uid="{00000000-0005-0000-0000-0000395A0000}"/>
    <cellStyle name="40% - Accent5 2 2 5 3 4" xfId="8711" xr:uid="{00000000-0005-0000-0000-00003A5A0000}"/>
    <cellStyle name="40% - Accent5 2 2 5 4" xfId="8461" xr:uid="{00000000-0005-0000-0000-00003B5A0000}"/>
    <cellStyle name="40% - Accent5 2 2 5 4 2" xfId="27842" xr:uid="{00000000-0005-0000-0000-00003C5A0000}"/>
    <cellStyle name="40% - Accent5 2 2 5 4 2 2" xfId="8460" xr:uid="{00000000-0005-0000-0000-00003D5A0000}"/>
    <cellStyle name="40% - Accent5 2 2 5 4 3" xfId="28425" xr:uid="{00000000-0005-0000-0000-00003E5A0000}"/>
    <cellStyle name="40% - Accent5 2 2 5 5" xfId="32738" xr:uid="{00000000-0005-0000-0000-00003F5A0000}"/>
    <cellStyle name="40% - Accent5 2 2 5 5 2" xfId="32134" xr:uid="{00000000-0005-0000-0000-0000405A0000}"/>
    <cellStyle name="40% - Accent5 2 2 5 6" xfId="8459" xr:uid="{00000000-0005-0000-0000-0000415A0000}"/>
    <cellStyle name="40% - Accent5 2 2 6" xfId="15246" xr:uid="{00000000-0005-0000-0000-0000425A0000}"/>
    <cellStyle name="40% - Accent5 2 2 6 2" xfId="25402" xr:uid="{00000000-0005-0000-0000-0000435A0000}"/>
    <cellStyle name="40% - Accent5 2 2 6 2 2" xfId="10250" xr:uid="{00000000-0005-0000-0000-0000445A0000}"/>
    <cellStyle name="40% - Accent5 2 2 6 2 2 2" xfId="8458" xr:uid="{00000000-0005-0000-0000-0000455A0000}"/>
    <cellStyle name="40% - Accent5 2 2 6 2 2 2 2" xfId="8456" xr:uid="{00000000-0005-0000-0000-0000465A0000}"/>
    <cellStyle name="40% - Accent5 2 2 6 2 2 3" xfId="8455" xr:uid="{00000000-0005-0000-0000-0000475A0000}"/>
    <cellStyle name="40% - Accent5 2 2 6 2 3" xfId="8453" xr:uid="{00000000-0005-0000-0000-0000485A0000}"/>
    <cellStyle name="40% - Accent5 2 2 6 2 3 2" xfId="31419" xr:uid="{00000000-0005-0000-0000-0000495A0000}"/>
    <cellStyle name="40% - Accent5 2 2 6 2 4" xfId="8451" xr:uid="{00000000-0005-0000-0000-00004A5A0000}"/>
    <cellStyle name="40% - Accent5 2 2 6 3" xfId="8449" xr:uid="{00000000-0005-0000-0000-00004B5A0000}"/>
    <cellStyle name="40% - Accent5 2 2 6 3 2" xfId="8448" xr:uid="{00000000-0005-0000-0000-00004C5A0000}"/>
    <cellStyle name="40% - Accent5 2 2 6 3 2 2" xfId="32611" xr:uid="{00000000-0005-0000-0000-00004D5A0000}"/>
    <cellStyle name="40% - Accent5 2 2 6 3 3" xfId="18867" xr:uid="{00000000-0005-0000-0000-00004E5A0000}"/>
    <cellStyle name="40% - Accent5 2 2 6 4" xfId="8446" xr:uid="{00000000-0005-0000-0000-00004F5A0000}"/>
    <cellStyle name="40% - Accent5 2 2 6 4 2" xfId="28407" xr:uid="{00000000-0005-0000-0000-0000505A0000}"/>
    <cellStyle name="40% - Accent5 2 2 6 5" xfId="8445" xr:uid="{00000000-0005-0000-0000-0000515A0000}"/>
    <cellStyle name="40% - Accent5 2 2 7" xfId="22409" xr:uid="{00000000-0005-0000-0000-0000525A0000}"/>
    <cellStyle name="40% - Accent5 2 2 7 2" xfId="22405" xr:uid="{00000000-0005-0000-0000-0000535A0000}"/>
    <cellStyle name="40% - Accent5 2 2 7 2 2" xfId="8444" xr:uid="{00000000-0005-0000-0000-0000545A0000}"/>
    <cellStyle name="40% - Accent5 2 2 7 2 2 2" xfId="8442" xr:uid="{00000000-0005-0000-0000-0000555A0000}"/>
    <cellStyle name="40% - Accent5 2 2 7 2 3" xfId="8440" xr:uid="{00000000-0005-0000-0000-0000565A0000}"/>
    <cellStyle name="40% - Accent5 2 2 7 3" xfId="8438" xr:uid="{00000000-0005-0000-0000-0000575A0000}"/>
    <cellStyle name="40% - Accent5 2 2 7 3 2" xfId="8436" xr:uid="{00000000-0005-0000-0000-0000585A0000}"/>
    <cellStyle name="40% - Accent5 2 2 7 4" xfId="8434" xr:uid="{00000000-0005-0000-0000-0000595A0000}"/>
    <cellStyle name="40% - Accent5 2 2 8" xfId="22358" xr:uid="{00000000-0005-0000-0000-00005A5A0000}"/>
    <cellStyle name="40% - Accent5 2 2 8 2" xfId="8432" xr:uid="{00000000-0005-0000-0000-00005B5A0000}"/>
    <cellStyle name="40% - Accent5 2 2 8 2 2" xfId="8431" xr:uid="{00000000-0005-0000-0000-00005C5A0000}"/>
    <cellStyle name="40% - Accent5 2 2 8 3" xfId="8428" xr:uid="{00000000-0005-0000-0000-00005D5A0000}"/>
    <cellStyle name="40% - Accent5 2 2 9" xfId="8426" xr:uid="{00000000-0005-0000-0000-00005E5A0000}"/>
    <cellStyle name="40% - Accent5 2 2 9 2" xfId="8425" xr:uid="{00000000-0005-0000-0000-00005F5A0000}"/>
    <cellStyle name="40% - Accent5 2 3" xfId="212" xr:uid="{00000000-0005-0000-0000-0000605A0000}"/>
    <cellStyle name="40% - Accent5 2 3 10" xfId="34543" xr:uid="{00000000-0005-0000-0000-0000615A0000}"/>
    <cellStyle name="40% - Accent5 2 3 11" xfId="31885" xr:uid="{00000000-0005-0000-0000-0000625A0000}"/>
    <cellStyle name="40% - Accent5 2 3 2" xfId="11843" xr:uid="{00000000-0005-0000-0000-0000635A0000}"/>
    <cellStyle name="40% - Accent5 2 3 2 2" xfId="11840" xr:uid="{00000000-0005-0000-0000-0000645A0000}"/>
    <cellStyle name="40% - Accent5 2 3 2 2 2" xfId="10478" xr:uid="{00000000-0005-0000-0000-0000655A0000}"/>
    <cellStyle name="40% - Accent5 2 3 2 2 2 2" xfId="24830" xr:uid="{00000000-0005-0000-0000-0000665A0000}"/>
    <cellStyle name="40% - Accent5 2 3 2 2 2 2 2" xfId="8424" xr:uid="{00000000-0005-0000-0000-0000675A0000}"/>
    <cellStyle name="40% - Accent5 2 3 2 2 2 2 2 2" xfId="8422" xr:uid="{00000000-0005-0000-0000-0000685A0000}"/>
    <cellStyle name="40% - Accent5 2 3 2 2 2 2 2 2 2" xfId="11980" xr:uid="{00000000-0005-0000-0000-0000695A0000}"/>
    <cellStyle name="40% - Accent5 2 3 2 2 2 2 2 2 2 2" xfId="8421" xr:uid="{00000000-0005-0000-0000-00006A5A0000}"/>
    <cellStyle name="40% - Accent5 2 3 2 2 2 2 2 2 3" xfId="10272" xr:uid="{00000000-0005-0000-0000-00006B5A0000}"/>
    <cellStyle name="40% - Accent5 2 3 2 2 2 2 2 3" xfId="26557" xr:uid="{00000000-0005-0000-0000-00006C5A0000}"/>
    <cellStyle name="40% - Accent5 2 3 2 2 2 2 2 3 2" xfId="15628" xr:uid="{00000000-0005-0000-0000-00006D5A0000}"/>
    <cellStyle name="40% - Accent5 2 3 2 2 2 2 2 4" xfId="25804" xr:uid="{00000000-0005-0000-0000-00006E5A0000}"/>
    <cellStyle name="40% - Accent5 2 3 2 2 2 2 3" xfId="8420" xr:uid="{00000000-0005-0000-0000-00006F5A0000}"/>
    <cellStyle name="40% - Accent5 2 3 2 2 2 2 3 2" xfId="8418" xr:uid="{00000000-0005-0000-0000-0000705A0000}"/>
    <cellStyle name="40% - Accent5 2 3 2 2 2 2 3 2 2" xfId="9523" xr:uid="{00000000-0005-0000-0000-0000715A0000}"/>
    <cellStyle name="40% - Accent5 2 3 2 2 2 2 3 3" xfId="25798" xr:uid="{00000000-0005-0000-0000-0000725A0000}"/>
    <cellStyle name="40% - Accent5 2 3 2 2 2 2 4" xfId="8416" xr:uid="{00000000-0005-0000-0000-0000735A0000}"/>
    <cellStyle name="40% - Accent5 2 3 2 2 2 2 4 2" xfId="8412" xr:uid="{00000000-0005-0000-0000-0000745A0000}"/>
    <cellStyle name="40% - Accent5 2 3 2 2 2 2 5" xfId="26509" xr:uid="{00000000-0005-0000-0000-0000755A0000}"/>
    <cellStyle name="40% - Accent5 2 3 2 2 2 3" xfId="29499" xr:uid="{00000000-0005-0000-0000-0000765A0000}"/>
    <cellStyle name="40% - Accent5 2 3 2 2 2 3 2" xfId="13915" xr:uid="{00000000-0005-0000-0000-0000775A0000}"/>
    <cellStyle name="40% - Accent5 2 3 2 2 2 3 2 2" xfId="24055" xr:uid="{00000000-0005-0000-0000-0000785A0000}"/>
    <cellStyle name="40% - Accent5 2 3 2 2 2 3 2 2 2" xfId="8409" xr:uid="{00000000-0005-0000-0000-0000795A0000}"/>
    <cellStyle name="40% - Accent5 2 3 2 2 2 3 2 3" xfId="22729" xr:uid="{00000000-0005-0000-0000-00007A5A0000}"/>
    <cellStyle name="40% - Accent5 2 3 2 2 2 3 3" xfId="8403" xr:uid="{00000000-0005-0000-0000-00007B5A0000}"/>
    <cellStyle name="40% - Accent5 2 3 2 2 2 3 3 2" xfId="8401" xr:uid="{00000000-0005-0000-0000-00007C5A0000}"/>
    <cellStyle name="40% - Accent5 2 3 2 2 2 3 4" xfId="8400" xr:uid="{00000000-0005-0000-0000-00007D5A0000}"/>
    <cellStyle name="40% - Accent5 2 3 2 2 2 4" xfId="32364" xr:uid="{00000000-0005-0000-0000-00007E5A0000}"/>
    <cellStyle name="40% - Accent5 2 3 2 2 2 4 2" xfId="25212" xr:uid="{00000000-0005-0000-0000-00007F5A0000}"/>
    <cellStyle name="40% - Accent5 2 3 2 2 2 4 2 2" xfId="8397" xr:uid="{00000000-0005-0000-0000-0000805A0000}"/>
    <cellStyle name="40% - Accent5 2 3 2 2 2 4 3" xfId="8396" xr:uid="{00000000-0005-0000-0000-0000815A0000}"/>
    <cellStyle name="40% - Accent5 2 3 2 2 2 5" xfId="24961" xr:uid="{00000000-0005-0000-0000-0000825A0000}"/>
    <cellStyle name="40% - Accent5 2 3 2 2 2 5 2" xfId="8393" xr:uid="{00000000-0005-0000-0000-0000835A0000}"/>
    <cellStyle name="40% - Accent5 2 3 2 2 2 6" xfId="8390" xr:uid="{00000000-0005-0000-0000-0000845A0000}"/>
    <cellStyle name="40% - Accent5 2 3 2 2 3" xfId="8387" xr:uid="{00000000-0005-0000-0000-0000855A0000}"/>
    <cellStyle name="40% - Accent5 2 3 2 2 3 2" xfId="29486" xr:uid="{00000000-0005-0000-0000-0000865A0000}"/>
    <cellStyle name="40% - Accent5 2 3 2 2 3 2 2" xfId="25578" xr:uid="{00000000-0005-0000-0000-0000875A0000}"/>
    <cellStyle name="40% - Accent5 2 3 2 2 3 2 2 2" xfId="8384" xr:uid="{00000000-0005-0000-0000-0000885A0000}"/>
    <cellStyle name="40% - Accent5 2 3 2 2 3 2 2 2 2" xfId="11038" xr:uid="{00000000-0005-0000-0000-0000895A0000}"/>
    <cellStyle name="40% - Accent5 2 3 2 2 3 2 2 3" xfId="25790" xr:uid="{00000000-0005-0000-0000-00008A5A0000}"/>
    <cellStyle name="40% - Accent5 2 3 2 2 3 2 3" xfId="25146" xr:uid="{00000000-0005-0000-0000-00008B5A0000}"/>
    <cellStyle name="40% - Accent5 2 3 2 2 3 2 3 2" xfId="27150" xr:uid="{00000000-0005-0000-0000-00008C5A0000}"/>
    <cellStyle name="40% - Accent5 2 3 2 2 3 2 4" xfId="33082" xr:uid="{00000000-0005-0000-0000-00008D5A0000}"/>
    <cellStyle name="40% - Accent5 2 3 2 2 3 3" xfId="32355" xr:uid="{00000000-0005-0000-0000-00008E5A0000}"/>
    <cellStyle name="40% - Accent5 2 3 2 2 3 3 2" xfId="8383" xr:uid="{00000000-0005-0000-0000-00008F5A0000}"/>
    <cellStyle name="40% - Accent5 2 3 2 2 3 3 2 2" xfId="8381" xr:uid="{00000000-0005-0000-0000-0000905A0000}"/>
    <cellStyle name="40% - Accent5 2 3 2 2 3 3 3" xfId="33064" xr:uid="{00000000-0005-0000-0000-0000915A0000}"/>
    <cellStyle name="40% - Accent5 2 3 2 2 3 4" xfId="24949" xr:uid="{00000000-0005-0000-0000-0000925A0000}"/>
    <cellStyle name="40% - Accent5 2 3 2 2 3 4 2" xfId="30704" xr:uid="{00000000-0005-0000-0000-0000935A0000}"/>
    <cellStyle name="40% - Accent5 2 3 2 2 3 5" xfId="8380" xr:uid="{00000000-0005-0000-0000-0000945A0000}"/>
    <cellStyle name="40% - Accent5 2 3 2 2 4" xfId="8377" xr:uid="{00000000-0005-0000-0000-0000955A0000}"/>
    <cellStyle name="40% - Accent5 2 3 2 2 4 2" xfId="26954" xr:uid="{00000000-0005-0000-0000-0000965A0000}"/>
    <cellStyle name="40% - Accent5 2 3 2 2 4 2 2" xfId="8376" xr:uid="{00000000-0005-0000-0000-0000975A0000}"/>
    <cellStyle name="40% - Accent5 2 3 2 2 4 2 2 2" xfId="8374" xr:uid="{00000000-0005-0000-0000-0000985A0000}"/>
    <cellStyle name="40% - Accent5 2 3 2 2 4 2 3" xfId="33000" xr:uid="{00000000-0005-0000-0000-0000995A0000}"/>
    <cellStyle name="40% - Accent5 2 3 2 2 4 3" xfId="33177" xr:uid="{00000000-0005-0000-0000-00009A5A0000}"/>
    <cellStyle name="40% - Accent5 2 3 2 2 4 3 2" xfId="8373" xr:uid="{00000000-0005-0000-0000-00009B5A0000}"/>
    <cellStyle name="40% - Accent5 2 3 2 2 4 4" xfId="22496" xr:uid="{00000000-0005-0000-0000-00009C5A0000}"/>
    <cellStyle name="40% - Accent5 2 3 2 2 5" xfId="8371" xr:uid="{00000000-0005-0000-0000-00009D5A0000}"/>
    <cellStyle name="40% - Accent5 2 3 2 2 5 2" xfId="33015" xr:uid="{00000000-0005-0000-0000-00009E5A0000}"/>
    <cellStyle name="40% - Accent5 2 3 2 2 5 2 2" xfId="8370" xr:uid="{00000000-0005-0000-0000-00009F5A0000}"/>
    <cellStyle name="40% - Accent5 2 3 2 2 5 3" xfId="8367" xr:uid="{00000000-0005-0000-0000-0000A05A0000}"/>
    <cellStyle name="40% - Accent5 2 3 2 2 6" xfId="8365" xr:uid="{00000000-0005-0000-0000-0000A15A0000}"/>
    <cellStyle name="40% - Accent5 2 3 2 2 6 2" xfId="8364" xr:uid="{00000000-0005-0000-0000-0000A25A0000}"/>
    <cellStyle name="40% - Accent5 2 3 2 2 7" xfId="8362" xr:uid="{00000000-0005-0000-0000-0000A35A0000}"/>
    <cellStyle name="40% - Accent5 2 3 2 3" xfId="8361" xr:uid="{00000000-0005-0000-0000-0000A45A0000}"/>
    <cellStyle name="40% - Accent5 2 3 2 3 2" xfId="8359" xr:uid="{00000000-0005-0000-0000-0000A55A0000}"/>
    <cellStyle name="40% - Accent5 2 3 2 3 2 2" xfId="26587" xr:uid="{00000000-0005-0000-0000-0000A65A0000}"/>
    <cellStyle name="40% - Accent5 2 3 2 3 2 2 2" xfId="8357" xr:uid="{00000000-0005-0000-0000-0000A75A0000}"/>
    <cellStyle name="40% - Accent5 2 3 2 3 2 2 2 2" xfId="8355" xr:uid="{00000000-0005-0000-0000-0000A85A0000}"/>
    <cellStyle name="40% - Accent5 2 3 2 3 2 2 2 2 2" xfId="8354" xr:uid="{00000000-0005-0000-0000-0000A95A0000}"/>
    <cellStyle name="40% - Accent5 2 3 2 3 2 2 2 3" xfId="23504" xr:uid="{00000000-0005-0000-0000-0000AA5A0000}"/>
    <cellStyle name="40% - Accent5 2 3 2 3 2 2 3" xfId="8352" xr:uid="{00000000-0005-0000-0000-0000AB5A0000}"/>
    <cellStyle name="40% - Accent5 2 3 2 3 2 2 3 2" xfId="8350" xr:uid="{00000000-0005-0000-0000-0000AC5A0000}"/>
    <cellStyle name="40% - Accent5 2 3 2 3 2 2 4" xfId="8349" xr:uid="{00000000-0005-0000-0000-0000AD5A0000}"/>
    <cellStyle name="40% - Accent5 2 3 2 3 2 3" xfId="28342" xr:uid="{00000000-0005-0000-0000-0000AE5A0000}"/>
    <cellStyle name="40% - Accent5 2 3 2 3 2 3 2" xfId="12114" xr:uid="{00000000-0005-0000-0000-0000AF5A0000}"/>
    <cellStyle name="40% - Accent5 2 3 2 3 2 3 2 2" xfId="8346" xr:uid="{00000000-0005-0000-0000-0000B05A0000}"/>
    <cellStyle name="40% - Accent5 2 3 2 3 2 3 3" xfId="12109" xr:uid="{00000000-0005-0000-0000-0000B15A0000}"/>
    <cellStyle name="40% - Accent5 2 3 2 3 2 4" xfId="24932" xr:uid="{00000000-0005-0000-0000-0000B25A0000}"/>
    <cellStyle name="40% - Accent5 2 3 2 3 2 4 2" xfId="12107" xr:uid="{00000000-0005-0000-0000-0000B35A0000}"/>
    <cellStyle name="40% - Accent5 2 3 2 3 2 5" xfId="8345" xr:uid="{00000000-0005-0000-0000-0000B45A0000}"/>
    <cellStyle name="40% - Accent5 2 3 2 3 3" xfId="8342" xr:uid="{00000000-0005-0000-0000-0000B55A0000}"/>
    <cellStyle name="40% - Accent5 2 3 2 3 3 2" xfId="32315" xr:uid="{00000000-0005-0000-0000-0000B65A0000}"/>
    <cellStyle name="40% - Accent5 2 3 2 3 3 2 2" xfId="8341" xr:uid="{00000000-0005-0000-0000-0000B75A0000}"/>
    <cellStyle name="40% - Accent5 2 3 2 3 3 2 2 2" xfId="8338" xr:uid="{00000000-0005-0000-0000-0000B85A0000}"/>
    <cellStyle name="40% - Accent5 2 3 2 3 3 2 3" xfId="29993" xr:uid="{00000000-0005-0000-0000-0000B95A0000}"/>
    <cellStyle name="40% - Accent5 2 3 2 3 3 3" xfId="24918" xr:uid="{00000000-0005-0000-0000-0000BA5A0000}"/>
    <cellStyle name="40% - Accent5 2 3 2 3 3 3 2" xfId="12102" xr:uid="{00000000-0005-0000-0000-0000BB5A0000}"/>
    <cellStyle name="40% - Accent5 2 3 2 3 3 4" xfId="8337" xr:uid="{00000000-0005-0000-0000-0000BC5A0000}"/>
    <cellStyle name="40% - Accent5 2 3 2 3 4" xfId="8633" xr:uid="{00000000-0005-0000-0000-0000BD5A0000}"/>
    <cellStyle name="40% - Accent5 2 3 2 3 4 2" xfId="23681" xr:uid="{00000000-0005-0000-0000-0000BE5A0000}"/>
    <cellStyle name="40% - Accent5 2 3 2 3 4 2 2" xfId="8334" xr:uid="{00000000-0005-0000-0000-0000BF5A0000}"/>
    <cellStyle name="40% - Accent5 2 3 2 3 4 3" xfId="8331" xr:uid="{00000000-0005-0000-0000-0000C05A0000}"/>
    <cellStyle name="40% - Accent5 2 3 2 3 5" xfId="8624" xr:uid="{00000000-0005-0000-0000-0000C15A0000}"/>
    <cellStyle name="40% - Accent5 2 3 2 3 5 2" xfId="8328" xr:uid="{00000000-0005-0000-0000-0000C25A0000}"/>
    <cellStyle name="40% - Accent5 2 3 2 3 6" xfId="8618" xr:uid="{00000000-0005-0000-0000-0000C35A0000}"/>
    <cellStyle name="40% - Accent5 2 3 2 4" xfId="8326" xr:uid="{00000000-0005-0000-0000-0000C45A0000}"/>
    <cellStyle name="40% - Accent5 2 3 2 4 2" xfId="8325" xr:uid="{00000000-0005-0000-0000-0000C55A0000}"/>
    <cellStyle name="40% - Accent5 2 3 2 4 2 2" xfId="29040" xr:uid="{00000000-0005-0000-0000-0000C65A0000}"/>
    <cellStyle name="40% - Accent5 2 3 2 4 2 2 2" xfId="8324" xr:uid="{00000000-0005-0000-0000-0000C75A0000}"/>
    <cellStyle name="40% - Accent5 2 3 2 4 2 2 2 2" xfId="8689" xr:uid="{00000000-0005-0000-0000-0000C85A0000}"/>
    <cellStyle name="40% - Accent5 2 3 2 4 2 2 3" xfId="8322" xr:uid="{00000000-0005-0000-0000-0000C95A0000}"/>
    <cellStyle name="40% - Accent5 2 3 2 4 2 3" xfId="25752" xr:uid="{00000000-0005-0000-0000-0000CA5A0000}"/>
    <cellStyle name="40% - Accent5 2 3 2 4 2 3 2" xfId="12051" xr:uid="{00000000-0005-0000-0000-0000CB5A0000}"/>
    <cellStyle name="40% - Accent5 2 3 2 4 2 4" xfId="8320" xr:uid="{00000000-0005-0000-0000-0000CC5A0000}"/>
    <cellStyle name="40% - Accent5 2 3 2 4 3" xfId="8316" xr:uid="{00000000-0005-0000-0000-0000CD5A0000}"/>
    <cellStyle name="40% - Accent5 2 3 2 4 3 2" xfId="32321" xr:uid="{00000000-0005-0000-0000-0000CE5A0000}"/>
    <cellStyle name="40% - Accent5 2 3 2 4 3 2 2" xfId="16208" xr:uid="{00000000-0005-0000-0000-0000CF5A0000}"/>
    <cellStyle name="40% - Accent5 2 3 2 4 3 3" xfId="8314" xr:uid="{00000000-0005-0000-0000-0000D05A0000}"/>
    <cellStyle name="40% - Accent5 2 3 2 4 4" xfId="8612" xr:uid="{00000000-0005-0000-0000-0000D15A0000}"/>
    <cellStyle name="40% - Accent5 2 3 2 4 4 2" xfId="8311" xr:uid="{00000000-0005-0000-0000-0000D25A0000}"/>
    <cellStyle name="40% - Accent5 2 3 2 4 5" xfId="8604" xr:uid="{00000000-0005-0000-0000-0000D35A0000}"/>
    <cellStyle name="40% - Accent5 2 3 2 5" xfId="13192" xr:uid="{00000000-0005-0000-0000-0000D45A0000}"/>
    <cellStyle name="40% - Accent5 2 3 2 5 2" xfId="8309" xr:uid="{00000000-0005-0000-0000-0000D55A0000}"/>
    <cellStyle name="40% - Accent5 2 3 2 5 2 2" xfId="22966" xr:uid="{00000000-0005-0000-0000-0000D65A0000}"/>
    <cellStyle name="40% - Accent5 2 3 2 5 2 2 2" xfId="10266" xr:uid="{00000000-0005-0000-0000-0000D75A0000}"/>
    <cellStyle name="40% - Accent5 2 3 2 5 2 3" xfId="22948" xr:uid="{00000000-0005-0000-0000-0000D85A0000}"/>
    <cellStyle name="40% - Accent5 2 3 2 5 3" xfId="14160" xr:uid="{00000000-0005-0000-0000-0000D95A0000}"/>
    <cellStyle name="40% - Accent5 2 3 2 5 3 2" xfId="8307" xr:uid="{00000000-0005-0000-0000-0000DA5A0000}"/>
    <cellStyle name="40% - Accent5 2 3 2 5 4" xfId="8600" xr:uid="{00000000-0005-0000-0000-0000DB5A0000}"/>
    <cellStyle name="40% - Accent5 2 3 2 6" xfId="13190" xr:uid="{00000000-0005-0000-0000-0000DC5A0000}"/>
    <cellStyle name="40% - Accent5 2 3 2 6 2" xfId="22755" xr:uid="{00000000-0005-0000-0000-0000DD5A0000}"/>
    <cellStyle name="40% - Accent5 2 3 2 6 2 2" xfId="8305" xr:uid="{00000000-0005-0000-0000-0000DE5A0000}"/>
    <cellStyle name="40% - Accent5 2 3 2 6 3" xfId="8303" xr:uid="{00000000-0005-0000-0000-0000DF5A0000}"/>
    <cellStyle name="40% - Accent5 2 3 2 7" xfId="8301" xr:uid="{00000000-0005-0000-0000-0000E05A0000}"/>
    <cellStyle name="40% - Accent5 2 3 2 7 2" xfId="8300" xr:uid="{00000000-0005-0000-0000-0000E15A0000}"/>
    <cellStyle name="40% - Accent5 2 3 2 8" xfId="8299" xr:uid="{00000000-0005-0000-0000-0000E25A0000}"/>
    <cellStyle name="40% - Accent5 2 3 3" xfId="11835" xr:uid="{00000000-0005-0000-0000-0000E35A0000}"/>
    <cellStyle name="40% - Accent5 2 3 3 2" xfId="8298" xr:uid="{00000000-0005-0000-0000-0000E45A0000}"/>
    <cellStyle name="40% - Accent5 2 3 3 2 2" xfId="8296" xr:uid="{00000000-0005-0000-0000-0000E55A0000}"/>
    <cellStyle name="40% - Accent5 2 3 3 2 2 2" xfId="32210" xr:uid="{00000000-0005-0000-0000-0000E65A0000}"/>
    <cellStyle name="40% - Accent5 2 3 3 2 2 2 2" xfId="12217" xr:uid="{00000000-0005-0000-0000-0000E75A0000}"/>
    <cellStyle name="40% - Accent5 2 3 3 2 2 2 2 2" xfId="29337" xr:uid="{00000000-0005-0000-0000-0000E85A0000}"/>
    <cellStyle name="40% - Accent5 2 3 3 2 2 2 2 2 2" xfId="31240" xr:uid="{00000000-0005-0000-0000-0000E95A0000}"/>
    <cellStyle name="40% - Accent5 2 3 3 2 2 2 2 3" xfId="25554" xr:uid="{00000000-0005-0000-0000-0000EA5A0000}"/>
    <cellStyle name="40% - Accent5 2 3 3 2 2 2 3" xfId="22448" xr:uid="{00000000-0005-0000-0000-0000EB5A0000}"/>
    <cellStyle name="40% - Accent5 2 3 3 2 2 2 3 2" xfId="8294" xr:uid="{00000000-0005-0000-0000-0000EC5A0000}"/>
    <cellStyle name="40% - Accent5 2 3 3 2 2 2 4" xfId="12126" xr:uid="{00000000-0005-0000-0000-0000ED5A0000}"/>
    <cellStyle name="40% - Accent5 2 3 3 2 2 3" xfId="22158" xr:uid="{00000000-0005-0000-0000-0000EE5A0000}"/>
    <cellStyle name="40% - Accent5 2 3 3 2 2 3 2" xfId="12093" xr:uid="{00000000-0005-0000-0000-0000EF5A0000}"/>
    <cellStyle name="40% - Accent5 2 3 3 2 2 3 2 2" xfId="8293" xr:uid="{00000000-0005-0000-0000-0000F05A0000}"/>
    <cellStyle name="40% - Accent5 2 3 3 2 2 3 3" xfId="12072" xr:uid="{00000000-0005-0000-0000-0000F15A0000}"/>
    <cellStyle name="40% - Accent5 2 3 3 2 2 4" xfId="22150" xr:uid="{00000000-0005-0000-0000-0000F25A0000}"/>
    <cellStyle name="40% - Accent5 2 3 3 2 2 4 2" xfId="12044" xr:uid="{00000000-0005-0000-0000-0000F35A0000}"/>
    <cellStyle name="40% - Accent5 2 3 3 2 2 5" xfId="8292" xr:uid="{00000000-0005-0000-0000-0000F45A0000}"/>
    <cellStyle name="40% - Accent5 2 3 3 2 3" xfId="8290" xr:uid="{00000000-0005-0000-0000-0000F55A0000}"/>
    <cellStyle name="40% - Accent5 2 3 3 2 3 2" xfId="32194" xr:uid="{00000000-0005-0000-0000-0000F65A0000}"/>
    <cellStyle name="40% - Accent5 2 3 3 2 3 2 2" xfId="11937" xr:uid="{00000000-0005-0000-0000-0000F75A0000}"/>
    <cellStyle name="40% - Accent5 2 3 3 2 3 2 2 2" xfId="25880" xr:uid="{00000000-0005-0000-0000-0000F85A0000}"/>
    <cellStyle name="40% - Accent5 2 3 3 2 3 2 3" xfId="20939" xr:uid="{00000000-0005-0000-0000-0000F95A0000}"/>
    <cellStyle name="40% - Accent5 2 3 3 2 3 3" xfId="22146" xr:uid="{00000000-0005-0000-0000-0000FA5A0000}"/>
    <cellStyle name="40% - Accent5 2 3 3 2 3 3 2" xfId="11857" xr:uid="{00000000-0005-0000-0000-0000FB5A0000}"/>
    <cellStyle name="40% - Accent5 2 3 3 2 3 4" xfId="8288" xr:uid="{00000000-0005-0000-0000-0000FC5A0000}"/>
    <cellStyle name="40% - Accent5 2 3 3 2 4" xfId="8286" xr:uid="{00000000-0005-0000-0000-0000FD5A0000}"/>
    <cellStyle name="40% - Accent5 2 3 3 2 4 2" xfId="18561" xr:uid="{00000000-0005-0000-0000-0000FE5A0000}"/>
    <cellStyle name="40% - Accent5 2 3 3 2 4 2 2" xfId="11772" xr:uid="{00000000-0005-0000-0000-0000FF5A0000}"/>
    <cellStyle name="40% - Accent5 2 3 3 2 4 3" xfId="19913" xr:uid="{00000000-0005-0000-0000-0000005B0000}"/>
    <cellStyle name="40% - Accent5 2 3 3 2 5" xfId="8283" xr:uid="{00000000-0005-0000-0000-0000015B0000}"/>
    <cellStyle name="40% - Accent5 2 3 3 2 5 2" xfId="8282" xr:uid="{00000000-0005-0000-0000-0000025B0000}"/>
    <cellStyle name="40% - Accent5 2 3 3 2 6" xfId="18459" xr:uid="{00000000-0005-0000-0000-0000035B0000}"/>
    <cellStyle name="40% - Accent5 2 3 3 3" xfId="8281" xr:uid="{00000000-0005-0000-0000-0000045B0000}"/>
    <cellStyle name="40% - Accent5 2 3 3 3 2" xfId="8277" xr:uid="{00000000-0005-0000-0000-0000055B0000}"/>
    <cellStyle name="40% - Accent5 2 3 3 3 2 2" xfId="23798" xr:uid="{00000000-0005-0000-0000-0000065B0000}"/>
    <cellStyle name="40% - Accent5 2 3 3 3 2 2 2" xfId="9515" xr:uid="{00000000-0005-0000-0000-0000075B0000}"/>
    <cellStyle name="40% - Accent5 2 3 3 3 2 2 2 2" xfId="11718" xr:uid="{00000000-0005-0000-0000-0000085B0000}"/>
    <cellStyle name="40% - Accent5 2 3 3 3 2 2 3" xfId="9469" xr:uid="{00000000-0005-0000-0000-0000095B0000}"/>
    <cellStyle name="40% - Accent5 2 3 3 3 2 3" xfId="22123" xr:uid="{00000000-0005-0000-0000-00000A5B0000}"/>
    <cellStyle name="40% - Accent5 2 3 3 3 2 3 2" xfId="11865" xr:uid="{00000000-0005-0000-0000-00000B5B0000}"/>
    <cellStyle name="40% - Accent5 2 3 3 3 2 4" xfId="8275" xr:uid="{00000000-0005-0000-0000-00000C5B0000}"/>
    <cellStyle name="40% - Accent5 2 3 3 3 3" xfId="8270" xr:uid="{00000000-0005-0000-0000-00000D5B0000}"/>
    <cellStyle name="40% - Accent5 2 3 3 3 3 2" xfId="16155" xr:uid="{00000000-0005-0000-0000-00000E5B0000}"/>
    <cellStyle name="40% - Accent5 2 3 3 3 3 2 2" xfId="9338" xr:uid="{00000000-0005-0000-0000-00000F5B0000}"/>
    <cellStyle name="40% - Accent5 2 3 3 3 3 3" xfId="8267" xr:uid="{00000000-0005-0000-0000-0000105B0000}"/>
    <cellStyle name="40% - Accent5 2 3 3 3 4" xfId="8591" xr:uid="{00000000-0005-0000-0000-0000115B0000}"/>
    <cellStyle name="40% - Accent5 2 3 3 3 4 2" xfId="8263" xr:uid="{00000000-0005-0000-0000-0000125B0000}"/>
    <cellStyle name="40% - Accent5 2 3 3 3 5" xfId="8584" xr:uid="{00000000-0005-0000-0000-0000135B0000}"/>
    <cellStyle name="40% - Accent5 2 3 3 4" xfId="8262" xr:uid="{00000000-0005-0000-0000-0000145B0000}"/>
    <cellStyle name="40% - Accent5 2 3 3 4 2" xfId="8259" xr:uid="{00000000-0005-0000-0000-0000155B0000}"/>
    <cellStyle name="40% - Accent5 2 3 3 4 2 2" xfId="22969" xr:uid="{00000000-0005-0000-0000-0000165B0000}"/>
    <cellStyle name="40% - Accent5 2 3 3 4 2 2 2" xfId="8257" xr:uid="{00000000-0005-0000-0000-0000175B0000}"/>
    <cellStyle name="40% - Accent5 2 3 3 4 2 3" xfId="8255" xr:uid="{00000000-0005-0000-0000-0000185B0000}"/>
    <cellStyle name="40% - Accent5 2 3 3 4 3" xfId="8252" xr:uid="{00000000-0005-0000-0000-0000195B0000}"/>
    <cellStyle name="40% - Accent5 2 3 3 4 3 2" xfId="8250" xr:uid="{00000000-0005-0000-0000-00001A5B0000}"/>
    <cellStyle name="40% - Accent5 2 3 3 4 4" xfId="8581" xr:uid="{00000000-0005-0000-0000-00001B5B0000}"/>
    <cellStyle name="40% - Accent5 2 3 3 5" xfId="13188" xr:uid="{00000000-0005-0000-0000-00001C5B0000}"/>
    <cellStyle name="40% - Accent5 2 3 3 5 2" xfId="8249" xr:uid="{00000000-0005-0000-0000-00001D5B0000}"/>
    <cellStyle name="40% - Accent5 2 3 3 5 2 2" xfId="8247" xr:uid="{00000000-0005-0000-0000-00001E5B0000}"/>
    <cellStyle name="40% - Accent5 2 3 3 5 3" xfId="8246" xr:uid="{00000000-0005-0000-0000-00001F5B0000}"/>
    <cellStyle name="40% - Accent5 2 3 3 6" xfId="8243" xr:uid="{00000000-0005-0000-0000-0000205B0000}"/>
    <cellStyle name="40% - Accent5 2 3 3 6 2" xfId="34019" xr:uid="{00000000-0005-0000-0000-0000215B0000}"/>
    <cellStyle name="40% - Accent5 2 3 3 7" xfId="8242" xr:uid="{00000000-0005-0000-0000-0000225B0000}"/>
    <cellStyle name="40% - Accent5 2 3 4" xfId="8240" xr:uid="{00000000-0005-0000-0000-0000235B0000}"/>
    <cellStyle name="40% - Accent5 2 3 4 2" xfId="10561" xr:uid="{00000000-0005-0000-0000-0000245B0000}"/>
    <cellStyle name="40% - Accent5 2 3 4 2 2" xfId="8239" xr:uid="{00000000-0005-0000-0000-0000255B0000}"/>
    <cellStyle name="40% - Accent5 2 3 4 2 2 2" xfId="24792" xr:uid="{00000000-0005-0000-0000-0000265B0000}"/>
    <cellStyle name="40% - Accent5 2 3 4 2 2 2 2" xfId="11589" xr:uid="{00000000-0005-0000-0000-0000275B0000}"/>
    <cellStyle name="40% - Accent5 2 3 4 2 2 2 2 2" xfId="26466" xr:uid="{00000000-0005-0000-0000-0000285B0000}"/>
    <cellStyle name="40% - Accent5 2 3 4 2 2 2 3" xfId="8238" xr:uid="{00000000-0005-0000-0000-0000295B0000}"/>
    <cellStyle name="40% - Accent5 2 3 4 2 2 3" xfId="22100" xr:uid="{00000000-0005-0000-0000-00002A5B0000}"/>
    <cellStyle name="40% - Accent5 2 3 4 2 2 3 2" xfId="8236" xr:uid="{00000000-0005-0000-0000-00002B5B0000}"/>
    <cellStyle name="40% - Accent5 2 3 4 2 2 4" xfId="24171" xr:uid="{00000000-0005-0000-0000-00002C5B0000}"/>
    <cellStyle name="40% - Accent5 2 3 4 2 3" xfId="8234" xr:uid="{00000000-0005-0000-0000-00002D5B0000}"/>
    <cellStyle name="40% - Accent5 2 3 4 2 3 2" xfId="31633" xr:uid="{00000000-0005-0000-0000-00002E5B0000}"/>
    <cellStyle name="40% - Accent5 2 3 4 2 3 2 2" xfId="8231" xr:uid="{00000000-0005-0000-0000-00002F5B0000}"/>
    <cellStyle name="40% - Accent5 2 3 4 2 3 3" xfId="8228" xr:uid="{00000000-0005-0000-0000-0000305B0000}"/>
    <cellStyle name="40% - Accent5 2 3 4 2 4" xfId="8226" xr:uid="{00000000-0005-0000-0000-0000315B0000}"/>
    <cellStyle name="40% - Accent5 2 3 4 2 4 2" xfId="8930" xr:uid="{00000000-0005-0000-0000-0000325B0000}"/>
    <cellStyle name="40% - Accent5 2 3 4 2 5" xfId="8224" xr:uid="{00000000-0005-0000-0000-0000335B0000}"/>
    <cellStyle name="40% - Accent5 2 3 4 3" xfId="8223" xr:uid="{00000000-0005-0000-0000-0000345B0000}"/>
    <cellStyle name="40% - Accent5 2 3 4 3 2" xfId="8220" xr:uid="{00000000-0005-0000-0000-0000355B0000}"/>
    <cellStyle name="40% - Accent5 2 3 4 3 2 2" xfId="24190" xr:uid="{00000000-0005-0000-0000-0000365B0000}"/>
    <cellStyle name="40% - Accent5 2 3 4 3 2 2 2" xfId="8218" xr:uid="{00000000-0005-0000-0000-0000375B0000}"/>
    <cellStyle name="40% - Accent5 2 3 4 3 2 3" xfId="22082" xr:uid="{00000000-0005-0000-0000-0000385B0000}"/>
    <cellStyle name="40% - Accent5 2 3 4 3 3" xfId="8216" xr:uid="{00000000-0005-0000-0000-0000395B0000}"/>
    <cellStyle name="40% - Accent5 2 3 4 3 3 2" xfId="34136" xr:uid="{00000000-0005-0000-0000-00003A5B0000}"/>
    <cellStyle name="40% - Accent5 2 3 4 3 4" xfId="8570" xr:uid="{00000000-0005-0000-0000-00003B5B0000}"/>
    <cellStyle name="40% - Accent5 2 3 4 4" xfId="8214" xr:uid="{00000000-0005-0000-0000-00003C5B0000}"/>
    <cellStyle name="40% - Accent5 2 3 4 4 2" xfId="8212" xr:uid="{00000000-0005-0000-0000-00003D5B0000}"/>
    <cellStyle name="40% - Accent5 2 3 4 4 2 2" xfId="24173" xr:uid="{00000000-0005-0000-0000-00003E5B0000}"/>
    <cellStyle name="40% - Accent5 2 3 4 4 3" xfId="20751" xr:uid="{00000000-0005-0000-0000-00003F5B0000}"/>
    <cellStyle name="40% - Accent5 2 3 4 5" xfId="13366" xr:uid="{00000000-0005-0000-0000-0000405B0000}"/>
    <cellStyle name="40% - Accent5 2 3 4 5 2" xfId="8211" xr:uid="{00000000-0005-0000-0000-0000415B0000}"/>
    <cellStyle name="40% - Accent5 2 3 4 6" xfId="13362" xr:uid="{00000000-0005-0000-0000-0000425B0000}"/>
    <cellStyle name="40% - Accent5 2 3 5" xfId="8210" xr:uid="{00000000-0005-0000-0000-0000435B0000}"/>
    <cellStyle name="40% - Accent5 2 3 5 2" xfId="25381" xr:uid="{00000000-0005-0000-0000-0000445B0000}"/>
    <cellStyle name="40% - Accent5 2 3 5 2 2" xfId="8208" xr:uid="{00000000-0005-0000-0000-0000455B0000}"/>
    <cellStyle name="40% - Accent5 2 3 5 2 2 2" xfId="24763" xr:uid="{00000000-0005-0000-0000-0000465B0000}"/>
    <cellStyle name="40% - Accent5 2 3 5 2 2 2 2" xfId="23482" xr:uid="{00000000-0005-0000-0000-0000475B0000}"/>
    <cellStyle name="40% - Accent5 2 3 5 2 2 3" xfId="8207" xr:uid="{00000000-0005-0000-0000-0000485B0000}"/>
    <cellStyle name="40% - Accent5 2 3 5 2 3" xfId="8203" xr:uid="{00000000-0005-0000-0000-0000495B0000}"/>
    <cellStyle name="40% - Accent5 2 3 5 2 3 2" xfId="8201" xr:uid="{00000000-0005-0000-0000-00004A5B0000}"/>
    <cellStyle name="40% - Accent5 2 3 5 2 4" xfId="8199" xr:uid="{00000000-0005-0000-0000-00004B5B0000}"/>
    <cellStyle name="40% - Accent5 2 3 5 3" xfId="8197" xr:uid="{00000000-0005-0000-0000-00004C5B0000}"/>
    <cellStyle name="40% - Accent5 2 3 5 3 2" xfId="8195" xr:uid="{00000000-0005-0000-0000-00004D5B0000}"/>
    <cellStyle name="40% - Accent5 2 3 5 3 2 2" xfId="16808" xr:uid="{00000000-0005-0000-0000-00004E5B0000}"/>
    <cellStyle name="40% - Accent5 2 3 5 3 3" xfId="8194" xr:uid="{00000000-0005-0000-0000-00004F5B0000}"/>
    <cellStyle name="40% - Accent5 2 3 5 4" xfId="7202" xr:uid="{00000000-0005-0000-0000-0000505B0000}"/>
    <cellStyle name="40% - Accent5 2 3 5 4 2" xfId="25238" xr:uid="{00000000-0005-0000-0000-0000515B0000}"/>
    <cellStyle name="40% - Accent5 2 3 5 5" xfId="7198" xr:uid="{00000000-0005-0000-0000-0000525B0000}"/>
    <cellStyle name="40% - Accent5 2 3 6" xfId="8193" xr:uid="{00000000-0005-0000-0000-0000535B0000}"/>
    <cellStyle name="40% - Accent5 2 3 6 2" xfId="8191" xr:uid="{00000000-0005-0000-0000-0000545B0000}"/>
    <cellStyle name="40% - Accent5 2 3 6 2 2" xfId="8190" xr:uid="{00000000-0005-0000-0000-0000555B0000}"/>
    <cellStyle name="40% - Accent5 2 3 6 2 2 2" xfId="8188" xr:uid="{00000000-0005-0000-0000-0000565B0000}"/>
    <cellStyle name="40% - Accent5 2 3 6 2 3" xfId="8185" xr:uid="{00000000-0005-0000-0000-0000575B0000}"/>
    <cellStyle name="40% - Accent5 2 3 6 3" xfId="8183" xr:uid="{00000000-0005-0000-0000-0000585B0000}"/>
    <cellStyle name="40% - Accent5 2 3 6 3 2" xfId="8181" xr:uid="{00000000-0005-0000-0000-0000595B0000}"/>
    <cellStyle name="40% - Accent5 2 3 6 4" xfId="8179" xr:uid="{00000000-0005-0000-0000-00005A5B0000}"/>
    <cellStyle name="40% - Accent5 2 3 7" xfId="28152" xr:uid="{00000000-0005-0000-0000-00005B5B0000}"/>
    <cellStyle name="40% - Accent5 2 3 7 2" xfId="8174" xr:uid="{00000000-0005-0000-0000-00005C5B0000}"/>
    <cellStyle name="40% - Accent5 2 3 7 2 2" xfId="8173" xr:uid="{00000000-0005-0000-0000-00005D5B0000}"/>
    <cellStyle name="40% - Accent5 2 3 7 3" xfId="8171" xr:uid="{00000000-0005-0000-0000-00005E5B0000}"/>
    <cellStyle name="40% - Accent5 2 3 8" xfId="15165" xr:uid="{00000000-0005-0000-0000-00005F5B0000}"/>
    <cellStyle name="40% - Accent5 2 3 8 2" xfId="8168" xr:uid="{00000000-0005-0000-0000-0000605B0000}"/>
    <cellStyle name="40% - Accent5 2 3 9" xfId="15161" xr:uid="{00000000-0005-0000-0000-0000615B0000}"/>
    <cellStyle name="40% - Accent5 2 4" xfId="31744" xr:uid="{00000000-0005-0000-0000-0000625B0000}"/>
    <cellStyle name="40% - Accent5 2 4 2" xfId="26765" xr:uid="{00000000-0005-0000-0000-0000635B0000}"/>
    <cellStyle name="40% - Accent5 2 4 2 2" xfId="26762" xr:uid="{00000000-0005-0000-0000-0000645B0000}"/>
    <cellStyle name="40% - Accent5 2 4 2 2 2" xfId="8167" xr:uid="{00000000-0005-0000-0000-0000655B0000}"/>
    <cellStyle name="40% - Accent5 2 4 2 2 2 2" xfId="24688" xr:uid="{00000000-0005-0000-0000-0000665B0000}"/>
    <cellStyle name="40% - Accent5 2 4 2 2 2 2 2" xfId="10218" xr:uid="{00000000-0005-0000-0000-0000675B0000}"/>
    <cellStyle name="40% - Accent5 2 4 2 2 2 2 2 2" xfId="10216" xr:uid="{00000000-0005-0000-0000-0000685B0000}"/>
    <cellStyle name="40% - Accent5 2 4 2 2 2 2 2 2 2" xfId="8164" xr:uid="{00000000-0005-0000-0000-0000695B0000}"/>
    <cellStyle name="40% - Accent5 2 4 2 2 2 2 2 3" xfId="8162" xr:uid="{00000000-0005-0000-0000-00006A5B0000}"/>
    <cellStyle name="40% - Accent5 2 4 2 2 2 2 3" xfId="10213" xr:uid="{00000000-0005-0000-0000-00006B5B0000}"/>
    <cellStyle name="40% - Accent5 2 4 2 2 2 2 3 2" xfId="8161" xr:uid="{00000000-0005-0000-0000-00006C5B0000}"/>
    <cellStyle name="40% - Accent5 2 4 2 2 2 2 4" xfId="8160" xr:uid="{00000000-0005-0000-0000-00006D5B0000}"/>
    <cellStyle name="40% - Accent5 2 4 2 2 2 3" xfId="24680" xr:uid="{00000000-0005-0000-0000-00006E5B0000}"/>
    <cellStyle name="40% - Accent5 2 4 2 2 2 3 2" xfId="10212" xr:uid="{00000000-0005-0000-0000-00006F5B0000}"/>
    <cellStyle name="40% - Accent5 2 4 2 2 2 3 2 2" xfId="20108" xr:uid="{00000000-0005-0000-0000-0000705B0000}"/>
    <cellStyle name="40% - Accent5 2 4 2 2 2 3 3" xfId="8158" xr:uid="{00000000-0005-0000-0000-0000715B0000}"/>
    <cellStyle name="40% - Accent5 2 4 2 2 2 4" xfId="24675" xr:uid="{00000000-0005-0000-0000-0000725B0000}"/>
    <cellStyle name="40% - Accent5 2 4 2 2 2 4 2" xfId="8157" xr:uid="{00000000-0005-0000-0000-0000735B0000}"/>
    <cellStyle name="40% - Accent5 2 4 2 2 2 5" xfId="31504" xr:uid="{00000000-0005-0000-0000-0000745B0000}"/>
    <cellStyle name="40% - Accent5 2 4 2 2 3" xfId="8153" xr:uid="{00000000-0005-0000-0000-0000755B0000}"/>
    <cellStyle name="40% - Accent5 2 4 2 2 3 2" xfId="24672" xr:uid="{00000000-0005-0000-0000-0000765B0000}"/>
    <cellStyle name="40% - Accent5 2 4 2 2 3 2 2" xfId="10198" xr:uid="{00000000-0005-0000-0000-0000775B0000}"/>
    <cellStyle name="40% - Accent5 2 4 2 2 3 2 2 2" xfId="18777" xr:uid="{00000000-0005-0000-0000-0000785B0000}"/>
    <cellStyle name="40% - Accent5 2 4 2 2 3 2 3" xfId="22096" xr:uid="{00000000-0005-0000-0000-0000795B0000}"/>
    <cellStyle name="40% - Accent5 2 4 2 2 3 3" xfId="24666" xr:uid="{00000000-0005-0000-0000-00007A5B0000}"/>
    <cellStyle name="40% - Accent5 2 4 2 2 3 3 2" xfId="8152" xr:uid="{00000000-0005-0000-0000-00007B5B0000}"/>
    <cellStyle name="40% - Accent5 2 4 2 2 3 4" xfId="31437" xr:uid="{00000000-0005-0000-0000-00007C5B0000}"/>
    <cellStyle name="40% - Accent5 2 4 2 2 4" xfId="8151" xr:uid="{00000000-0005-0000-0000-00007D5B0000}"/>
    <cellStyle name="40% - Accent5 2 4 2 2 4 2" xfId="24660" xr:uid="{00000000-0005-0000-0000-00007E5B0000}"/>
    <cellStyle name="40% - Accent5 2 4 2 2 4 2 2" xfId="8150" xr:uid="{00000000-0005-0000-0000-00007F5B0000}"/>
    <cellStyle name="40% - Accent5 2 4 2 2 4 3" xfId="8149" xr:uid="{00000000-0005-0000-0000-0000805B0000}"/>
    <cellStyle name="40% - Accent5 2 4 2 2 5" xfId="27288" xr:uid="{00000000-0005-0000-0000-0000815B0000}"/>
    <cellStyle name="40% - Accent5 2 4 2 2 5 2" xfId="25083" xr:uid="{00000000-0005-0000-0000-0000825B0000}"/>
    <cellStyle name="40% - Accent5 2 4 2 2 6" xfId="25072" xr:uid="{00000000-0005-0000-0000-0000835B0000}"/>
    <cellStyle name="40% - Accent5 2 4 2 3" xfId="8148" xr:uid="{00000000-0005-0000-0000-0000845B0000}"/>
    <cellStyle name="40% - Accent5 2 4 2 3 2" xfId="8146" xr:uid="{00000000-0005-0000-0000-0000855B0000}"/>
    <cellStyle name="40% - Accent5 2 4 2 3 2 2" xfId="34397" xr:uid="{00000000-0005-0000-0000-0000865B0000}"/>
    <cellStyle name="40% - Accent5 2 4 2 3 2 2 2" xfId="10162" xr:uid="{00000000-0005-0000-0000-0000875B0000}"/>
    <cellStyle name="40% - Accent5 2 4 2 3 2 2 2 2" xfId="32082" xr:uid="{00000000-0005-0000-0000-0000885B0000}"/>
    <cellStyle name="40% - Accent5 2 4 2 3 2 2 3" xfId="8145" xr:uid="{00000000-0005-0000-0000-0000895B0000}"/>
    <cellStyle name="40% - Accent5 2 4 2 3 2 3" xfId="25043" xr:uid="{00000000-0005-0000-0000-00008A5B0000}"/>
    <cellStyle name="40% - Accent5 2 4 2 3 2 3 2" xfId="9440" xr:uid="{00000000-0005-0000-0000-00008B5B0000}"/>
    <cellStyle name="40% - Accent5 2 4 2 3 2 4" xfId="31323" xr:uid="{00000000-0005-0000-0000-00008C5B0000}"/>
    <cellStyle name="40% - Accent5 2 4 2 3 3" xfId="8144" xr:uid="{00000000-0005-0000-0000-00008D5B0000}"/>
    <cellStyle name="40% - Accent5 2 4 2 3 3 2" xfId="33884" xr:uid="{00000000-0005-0000-0000-00008E5B0000}"/>
    <cellStyle name="40% - Accent5 2 4 2 3 3 2 2" xfId="8143" xr:uid="{00000000-0005-0000-0000-00008F5B0000}"/>
    <cellStyle name="40% - Accent5 2 4 2 3 3 3" xfId="8142" xr:uid="{00000000-0005-0000-0000-0000905B0000}"/>
    <cellStyle name="40% - Accent5 2 4 2 3 4" xfId="8514" xr:uid="{00000000-0005-0000-0000-0000915B0000}"/>
    <cellStyle name="40% - Accent5 2 4 2 3 4 2" xfId="8140" xr:uid="{00000000-0005-0000-0000-0000925B0000}"/>
    <cellStyle name="40% - Accent5 2 4 2 3 5" xfId="8505" xr:uid="{00000000-0005-0000-0000-0000935B0000}"/>
    <cellStyle name="40% - Accent5 2 4 2 4" xfId="8139" xr:uid="{00000000-0005-0000-0000-0000945B0000}"/>
    <cellStyle name="40% - Accent5 2 4 2 4 2" xfId="8138" xr:uid="{00000000-0005-0000-0000-0000955B0000}"/>
    <cellStyle name="40% - Accent5 2 4 2 4 2 2" xfId="26320" xr:uid="{00000000-0005-0000-0000-0000965B0000}"/>
    <cellStyle name="40% - Accent5 2 4 2 4 2 2 2" xfId="34140" xr:uid="{00000000-0005-0000-0000-0000975B0000}"/>
    <cellStyle name="40% - Accent5 2 4 2 4 2 3" xfId="8137" xr:uid="{00000000-0005-0000-0000-0000985B0000}"/>
    <cellStyle name="40% - Accent5 2 4 2 4 3" xfId="8134" xr:uid="{00000000-0005-0000-0000-0000995B0000}"/>
    <cellStyle name="40% - Accent5 2 4 2 4 3 2" xfId="15131" xr:uid="{00000000-0005-0000-0000-00009A5B0000}"/>
    <cellStyle name="40% - Accent5 2 4 2 4 4" xfId="8501" xr:uid="{00000000-0005-0000-0000-00009B5B0000}"/>
    <cellStyle name="40% - Accent5 2 4 2 5" xfId="13185" xr:uid="{00000000-0005-0000-0000-00009C5B0000}"/>
    <cellStyle name="40% - Accent5 2 4 2 5 2" xfId="8132" xr:uid="{00000000-0005-0000-0000-00009D5B0000}"/>
    <cellStyle name="40% - Accent5 2 4 2 5 2 2" xfId="17992" xr:uid="{00000000-0005-0000-0000-00009E5B0000}"/>
    <cellStyle name="40% - Accent5 2 4 2 5 3" xfId="8130" xr:uid="{00000000-0005-0000-0000-00009F5B0000}"/>
    <cellStyle name="40% - Accent5 2 4 2 6" xfId="16778" xr:uid="{00000000-0005-0000-0000-0000A05B0000}"/>
    <cellStyle name="40% - Accent5 2 4 2 6 2" xfId="8128" xr:uid="{00000000-0005-0000-0000-0000A15B0000}"/>
    <cellStyle name="40% - Accent5 2 4 2 7" xfId="10210" xr:uid="{00000000-0005-0000-0000-0000A25B0000}"/>
    <cellStyle name="40% - Accent5 2 4 3" xfId="26753" xr:uid="{00000000-0005-0000-0000-0000A35B0000}"/>
    <cellStyle name="40% - Accent5 2 4 3 2" xfId="8127" xr:uid="{00000000-0005-0000-0000-0000A45B0000}"/>
    <cellStyle name="40% - Accent5 2 4 3 2 2" xfId="8125" xr:uid="{00000000-0005-0000-0000-0000A55B0000}"/>
    <cellStyle name="40% - Accent5 2 4 3 2 2 2" xfId="24616" xr:uid="{00000000-0005-0000-0000-0000A65B0000}"/>
    <cellStyle name="40% - Accent5 2 4 3 2 2 2 2" xfId="25982" xr:uid="{00000000-0005-0000-0000-0000A75B0000}"/>
    <cellStyle name="40% - Accent5 2 4 3 2 2 2 2 2" xfId="15004" xr:uid="{00000000-0005-0000-0000-0000A85B0000}"/>
    <cellStyle name="40% - Accent5 2 4 3 2 2 2 3" xfId="8124" xr:uid="{00000000-0005-0000-0000-0000A95B0000}"/>
    <cellStyle name="40% - Accent5 2 4 3 2 2 3" xfId="22031" xr:uid="{00000000-0005-0000-0000-0000AA5B0000}"/>
    <cellStyle name="40% - Accent5 2 4 3 2 2 3 2" xfId="8123" xr:uid="{00000000-0005-0000-0000-0000AB5B0000}"/>
    <cellStyle name="40% - Accent5 2 4 3 2 2 4" xfId="21649" xr:uid="{00000000-0005-0000-0000-0000AC5B0000}"/>
    <cellStyle name="40% - Accent5 2 4 3 2 3" xfId="8121" xr:uid="{00000000-0005-0000-0000-0000AD5B0000}"/>
    <cellStyle name="40% - Accent5 2 4 3 2 3 2" xfId="24605" xr:uid="{00000000-0005-0000-0000-0000AE5B0000}"/>
    <cellStyle name="40% - Accent5 2 4 3 2 3 2 2" xfId="8119" xr:uid="{00000000-0005-0000-0000-0000AF5B0000}"/>
    <cellStyle name="40% - Accent5 2 4 3 2 3 3" xfId="8118" xr:uid="{00000000-0005-0000-0000-0000B05B0000}"/>
    <cellStyle name="40% - Accent5 2 4 3 2 4" xfId="8116" xr:uid="{00000000-0005-0000-0000-0000B15B0000}"/>
    <cellStyle name="40% - Accent5 2 4 3 2 4 2" xfId="31304" xr:uid="{00000000-0005-0000-0000-0000B25B0000}"/>
    <cellStyle name="40% - Accent5 2 4 3 2 5" xfId="22211" xr:uid="{00000000-0005-0000-0000-0000B35B0000}"/>
    <cellStyle name="40% - Accent5 2 4 3 3" xfId="8115" xr:uid="{00000000-0005-0000-0000-0000B45B0000}"/>
    <cellStyle name="40% - Accent5 2 4 3 3 2" xfId="8112" xr:uid="{00000000-0005-0000-0000-0000B55B0000}"/>
    <cellStyle name="40% - Accent5 2 4 3 3 2 2" xfId="31619" xr:uid="{00000000-0005-0000-0000-0000B65B0000}"/>
    <cellStyle name="40% - Accent5 2 4 3 3 2 2 2" xfId="13615" xr:uid="{00000000-0005-0000-0000-0000B75B0000}"/>
    <cellStyle name="40% - Accent5 2 4 3 3 2 3" xfId="8110" xr:uid="{00000000-0005-0000-0000-0000B85B0000}"/>
    <cellStyle name="40% - Accent5 2 4 3 3 3" xfId="8107" xr:uid="{00000000-0005-0000-0000-0000B95B0000}"/>
    <cellStyle name="40% - Accent5 2 4 3 3 3 2" xfId="8106" xr:uid="{00000000-0005-0000-0000-0000BA5B0000}"/>
    <cellStyle name="40% - Accent5 2 4 3 3 4" xfId="8492" xr:uid="{00000000-0005-0000-0000-0000BB5B0000}"/>
    <cellStyle name="40% - Accent5 2 4 3 4" xfId="8105" xr:uid="{00000000-0005-0000-0000-0000BC5B0000}"/>
    <cellStyle name="40% - Accent5 2 4 3 4 2" xfId="8103" xr:uid="{00000000-0005-0000-0000-0000BD5B0000}"/>
    <cellStyle name="40% - Accent5 2 4 3 4 2 2" xfId="18689" xr:uid="{00000000-0005-0000-0000-0000BE5B0000}"/>
    <cellStyle name="40% - Accent5 2 4 3 4 3" xfId="8102" xr:uid="{00000000-0005-0000-0000-0000BF5B0000}"/>
    <cellStyle name="40% - Accent5 2 4 3 5" xfId="8101" xr:uid="{00000000-0005-0000-0000-0000C05B0000}"/>
    <cellStyle name="40% - Accent5 2 4 3 5 2" xfId="8099" xr:uid="{00000000-0005-0000-0000-0000C15B0000}"/>
    <cellStyle name="40% - Accent5 2 4 3 6" xfId="16765" xr:uid="{00000000-0005-0000-0000-0000C25B0000}"/>
    <cellStyle name="40% - Accent5 2 4 4" xfId="33344" xr:uid="{00000000-0005-0000-0000-0000C35B0000}"/>
    <cellStyle name="40% - Accent5 2 4 4 2" xfId="32032" xr:uid="{00000000-0005-0000-0000-0000C45B0000}"/>
    <cellStyle name="40% - Accent5 2 4 4 2 2" xfId="32025" xr:uid="{00000000-0005-0000-0000-0000C55B0000}"/>
    <cellStyle name="40% - Accent5 2 4 4 2 2 2" xfId="24569" xr:uid="{00000000-0005-0000-0000-0000C65B0000}"/>
    <cellStyle name="40% - Accent5 2 4 4 2 2 2 2" xfId="8098" xr:uid="{00000000-0005-0000-0000-0000C75B0000}"/>
    <cellStyle name="40% - Accent5 2 4 4 2 2 3" xfId="8096" xr:uid="{00000000-0005-0000-0000-0000C85B0000}"/>
    <cellStyle name="40% - Accent5 2 4 4 2 3" xfId="24485" xr:uid="{00000000-0005-0000-0000-0000C95B0000}"/>
    <cellStyle name="40% - Accent5 2 4 4 2 3 2" xfId="8094" xr:uid="{00000000-0005-0000-0000-0000CA5B0000}"/>
    <cellStyle name="40% - Accent5 2 4 4 2 4" xfId="8093" xr:uid="{00000000-0005-0000-0000-0000CB5B0000}"/>
    <cellStyle name="40% - Accent5 2 4 4 3" xfId="31914" xr:uid="{00000000-0005-0000-0000-0000CC5B0000}"/>
    <cellStyle name="40% - Accent5 2 4 4 3 2" xfId="31904" xr:uid="{00000000-0005-0000-0000-0000CD5B0000}"/>
    <cellStyle name="40% - Accent5 2 4 4 3 2 2" xfId="8091" xr:uid="{00000000-0005-0000-0000-0000CE5B0000}"/>
    <cellStyle name="40% - Accent5 2 4 4 3 3" xfId="8090" xr:uid="{00000000-0005-0000-0000-0000CF5B0000}"/>
    <cellStyle name="40% - Accent5 2 4 4 4" xfId="31203" xr:uid="{00000000-0005-0000-0000-0000D05B0000}"/>
    <cellStyle name="40% - Accent5 2 4 4 4 2" xfId="13603" xr:uid="{00000000-0005-0000-0000-0000D15B0000}"/>
    <cellStyle name="40% - Accent5 2 4 4 5" xfId="13355" xr:uid="{00000000-0005-0000-0000-0000D25B0000}"/>
    <cellStyle name="40% - Accent5 2 4 5" xfId="8084" xr:uid="{00000000-0005-0000-0000-0000D35B0000}"/>
    <cellStyle name="40% - Accent5 2 4 5 2" xfId="31792" xr:uid="{00000000-0005-0000-0000-0000D45B0000}"/>
    <cellStyle name="40% - Accent5 2 4 5 2 2" xfId="31786" xr:uid="{00000000-0005-0000-0000-0000D55B0000}"/>
    <cellStyle name="40% - Accent5 2 4 5 2 2 2" xfId="8082" xr:uid="{00000000-0005-0000-0000-0000D65B0000}"/>
    <cellStyle name="40% - Accent5 2 4 5 2 3" xfId="8079" xr:uid="{00000000-0005-0000-0000-0000D75B0000}"/>
    <cellStyle name="40% - Accent5 2 4 5 3" xfId="31711" xr:uid="{00000000-0005-0000-0000-0000D85B0000}"/>
    <cellStyle name="40% - Accent5 2 4 5 3 2" xfId="11767" xr:uid="{00000000-0005-0000-0000-0000D95B0000}"/>
    <cellStyle name="40% - Accent5 2 4 5 4" xfId="11755" xr:uid="{00000000-0005-0000-0000-0000DA5B0000}"/>
    <cellStyle name="40% - Accent5 2 4 6" xfId="14200" xr:uid="{00000000-0005-0000-0000-0000DB5B0000}"/>
    <cellStyle name="40% - Accent5 2 4 6 2" xfId="20717" xr:uid="{00000000-0005-0000-0000-0000DC5B0000}"/>
    <cellStyle name="40% - Accent5 2 4 6 2 2" xfId="8073" xr:uid="{00000000-0005-0000-0000-0000DD5B0000}"/>
    <cellStyle name="40% - Accent5 2 4 6 3" xfId="33881" xr:uid="{00000000-0005-0000-0000-0000DE5B0000}"/>
    <cellStyle name="40% - Accent5 2 4 7" xfId="8069" xr:uid="{00000000-0005-0000-0000-0000DF5B0000}"/>
    <cellStyle name="40% - Accent5 2 4 7 2" xfId="8066" xr:uid="{00000000-0005-0000-0000-0000E05B0000}"/>
    <cellStyle name="40% - Accent5 2 4 8" xfId="15152" xr:uid="{00000000-0005-0000-0000-0000E15B0000}"/>
    <cellStyle name="40% - Accent5 2 4 9" xfId="34764" xr:uid="{00000000-0005-0000-0000-0000E25B0000}"/>
    <cellStyle name="40% - Accent5 2 5" xfId="28473" xr:uid="{00000000-0005-0000-0000-0000E35B0000}"/>
    <cellStyle name="40% - Accent5 2 5 2" xfId="26669" xr:uid="{00000000-0005-0000-0000-0000E45B0000}"/>
    <cellStyle name="40% - Accent5 2 5 2 2" xfId="8065" xr:uid="{00000000-0005-0000-0000-0000E55B0000}"/>
    <cellStyle name="40% - Accent5 2 5 2 2 2" xfId="15348" xr:uid="{00000000-0005-0000-0000-0000E65B0000}"/>
    <cellStyle name="40% - Accent5 2 5 2 2 2 2" xfId="24494" xr:uid="{00000000-0005-0000-0000-0000E75B0000}"/>
    <cellStyle name="40% - Accent5 2 5 2 2 2 2 2" xfId="24273" xr:uid="{00000000-0005-0000-0000-0000E85B0000}"/>
    <cellStyle name="40% - Accent5 2 5 2 2 2 2 2 2" xfId="8064" xr:uid="{00000000-0005-0000-0000-0000E95B0000}"/>
    <cellStyle name="40% - Accent5 2 5 2 2 2 2 3" xfId="8062" xr:uid="{00000000-0005-0000-0000-0000EA5B0000}"/>
    <cellStyle name="40% - Accent5 2 5 2 2 2 3" xfId="17986" xr:uid="{00000000-0005-0000-0000-0000EB5B0000}"/>
    <cellStyle name="40% - Accent5 2 5 2 2 2 3 2" xfId="8060" xr:uid="{00000000-0005-0000-0000-0000EC5B0000}"/>
    <cellStyle name="40% - Accent5 2 5 2 2 2 4" xfId="32515" xr:uid="{00000000-0005-0000-0000-0000ED5B0000}"/>
    <cellStyle name="40% - Accent5 2 5 2 2 3" xfId="15347" xr:uid="{00000000-0005-0000-0000-0000EE5B0000}"/>
    <cellStyle name="40% - Accent5 2 5 2 2 3 2" xfId="24477" xr:uid="{00000000-0005-0000-0000-0000EF5B0000}"/>
    <cellStyle name="40% - Accent5 2 5 2 2 3 2 2" xfId="8058" xr:uid="{00000000-0005-0000-0000-0000F05B0000}"/>
    <cellStyle name="40% - Accent5 2 5 2 2 3 3" xfId="8057" xr:uid="{00000000-0005-0000-0000-0000F15B0000}"/>
    <cellStyle name="40% - Accent5 2 5 2 2 4" xfId="8056" xr:uid="{00000000-0005-0000-0000-0000F25B0000}"/>
    <cellStyle name="40% - Accent5 2 5 2 2 4 2" xfId="8055" xr:uid="{00000000-0005-0000-0000-0000F35B0000}"/>
    <cellStyle name="40% - Accent5 2 5 2 2 5" xfId="8054" xr:uid="{00000000-0005-0000-0000-0000F45B0000}"/>
    <cellStyle name="40% - Accent5 2 5 2 3" xfId="8053" xr:uid="{00000000-0005-0000-0000-0000F55B0000}"/>
    <cellStyle name="40% - Accent5 2 5 2 3 2" xfId="15328" xr:uid="{00000000-0005-0000-0000-0000F65B0000}"/>
    <cellStyle name="40% - Accent5 2 5 2 3 2 2" xfId="31402" xr:uid="{00000000-0005-0000-0000-0000F75B0000}"/>
    <cellStyle name="40% - Accent5 2 5 2 3 2 2 2" xfId="8052" xr:uid="{00000000-0005-0000-0000-0000F85B0000}"/>
    <cellStyle name="40% - Accent5 2 5 2 3 2 3" xfId="30602" xr:uid="{00000000-0005-0000-0000-0000F95B0000}"/>
    <cellStyle name="40% - Accent5 2 5 2 3 3" xfId="8050" xr:uid="{00000000-0005-0000-0000-0000FA5B0000}"/>
    <cellStyle name="40% - Accent5 2 5 2 3 3 2" xfId="8048" xr:uid="{00000000-0005-0000-0000-0000FB5B0000}"/>
    <cellStyle name="40% - Accent5 2 5 2 3 4" xfId="8468" xr:uid="{00000000-0005-0000-0000-0000FC5B0000}"/>
    <cellStyle name="40% - Accent5 2 5 2 4" xfId="8047" xr:uid="{00000000-0005-0000-0000-0000FD5B0000}"/>
    <cellStyle name="40% - Accent5 2 5 2 4 2" xfId="8046" xr:uid="{00000000-0005-0000-0000-0000FE5B0000}"/>
    <cellStyle name="40% - Accent5 2 5 2 4 2 2" xfId="8044" xr:uid="{00000000-0005-0000-0000-0000FF5B0000}"/>
    <cellStyle name="40% - Accent5 2 5 2 4 3" xfId="8043" xr:uid="{00000000-0005-0000-0000-0000005C0000}"/>
    <cellStyle name="40% - Accent5 2 5 2 5" xfId="8041" xr:uid="{00000000-0005-0000-0000-0000015C0000}"/>
    <cellStyle name="40% - Accent5 2 5 2 5 2" xfId="8039" xr:uid="{00000000-0005-0000-0000-0000025C0000}"/>
    <cellStyle name="40% - Accent5 2 5 2 6" xfId="16729" xr:uid="{00000000-0005-0000-0000-0000035C0000}"/>
    <cellStyle name="40% - Accent5 2 5 3" xfId="11822" xr:uid="{00000000-0005-0000-0000-0000045C0000}"/>
    <cellStyle name="40% - Accent5 2 5 3 2" xfId="11819" xr:uid="{00000000-0005-0000-0000-0000055C0000}"/>
    <cellStyle name="40% - Accent5 2 5 3 2 2" xfId="27946" xr:uid="{00000000-0005-0000-0000-0000065C0000}"/>
    <cellStyle name="40% - Accent5 2 5 3 2 2 2" xfId="24445" xr:uid="{00000000-0005-0000-0000-0000075C0000}"/>
    <cellStyle name="40% - Accent5 2 5 3 2 2 2 2" xfId="8038" xr:uid="{00000000-0005-0000-0000-0000085C0000}"/>
    <cellStyle name="40% - Accent5 2 5 3 2 2 3" xfId="8037" xr:uid="{00000000-0005-0000-0000-0000095C0000}"/>
    <cellStyle name="40% - Accent5 2 5 3 2 3" xfId="8035" xr:uid="{00000000-0005-0000-0000-00000A5C0000}"/>
    <cellStyle name="40% - Accent5 2 5 3 2 3 2" xfId="8033" xr:uid="{00000000-0005-0000-0000-00000B5C0000}"/>
    <cellStyle name="40% - Accent5 2 5 3 2 4" xfId="8031" xr:uid="{00000000-0005-0000-0000-00000C5C0000}"/>
    <cellStyle name="40% - Accent5 2 5 3 3" xfId="11816" xr:uid="{00000000-0005-0000-0000-00000D5C0000}"/>
    <cellStyle name="40% - Accent5 2 5 3 3 2" xfId="8029" xr:uid="{00000000-0005-0000-0000-00000E5C0000}"/>
    <cellStyle name="40% - Accent5 2 5 3 3 2 2" xfId="8028" xr:uid="{00000000-0005-0000-0000-00000F5C0000}"/>
    <cellStyle name="40% - Accent5 2 5 3 3 3" xfId="8027" xr:uid="{00000000-0005-0000-0000-0000105C0000}"/>
    <cellStyle name="40% - Accent5 2 5 3 4" xfId="8024" xr:uid="{00000000-0005-0000-0000-0000115C0000}"/>
    <cellStyle name="40% - Accent5 2 5 3 4 2" xfId="12174" xr:uid="{00000000-0005-0000-0000-0000125C0000}"/>
    <cellStyle name="40% - Accent5 2 5 3 5" xfId="8023" xr:uid="{00000000-0005-0000-0000-0000135C0000}"/>
    <cellStyle name="40% - Accent5 2 5 4" xfId="11812" xr:uid="{00000000-0005-0000-0000-0000145C0000}"/>
    <cellStyle name="40% - Accent5 2 5 4 2" xfId="19858" xr:uid="{00000000-0005-0000-0000-0000155C0000}"/>
    <cellStyle name="40% - Accent5 2 5 4 2 2" xfId="31245" xr:uid="{00000000-0005-0000-0000-0000165C0000}"/>
    <cellStyle name="40% - Accent5 2 5 4 2 2 2" xfId="8022" xr:uid="{00000000-0005-0000-0000-0000175C0000}"/>
    <cellStyle name="40% - Accent5 2 5 4 2 3" xfId="8020" xr:uid="{00000000-0005-0000-0000-0000185C0000}"/>
    <cellStyle name="40% - Accent5 2 5 4 3" xfId="31502" xr:uid="{00000000-0005-0000-0000-0000195C0000}"/>
    <cellStyle name="40% - Accent5 2 5 4 3 2" xfId="8013" xr:uid="{00000000-0005-0000-0000-00001A5C0000}"/>
    <cellStyle name="40% - Accent5 2 5 4 4" xfId="33581" xr:uid="{00000000-0005-0000-0000-00001B5C0000}"/>
    <cellStyle name="40% - Accent5 2 5 5" xfId="11809" xr:uid="{00000000-0005-0000-0000-00001C5C0000}"/>
    <cellStyle name="40% - Accent5 2 5 5 2" xfId="31433" xr:uid="{00000000-0005-0000-0000-00001D5C0000}"/>
    <cellStyle name="40% - Accent5 2 5 5 2 2" xfId="8010" xr:uid="{00000000-0005-0000-0000-00001E5C0000}"/>
    <cellStyle name="40% - Accent5 2 5 5 3" xfId="11732" xr:uid="{00000000-0005-0000-0000-00001F5C0000}"/>
    <cellStyle name="40% - Accent5 2 5 6" xfId="8007" xr:uid="{00000000-0005-0000-0000-0000205C0000}"/>
    <cellStyle name="40% - Accent5 2 5 6 2" xfId="8006" xr:uid="{00000000-0005-0000-0000-0000215C0000}"/>
    <cellStyle name="40% - Accent5 2 5 7" xfId="12401" xr:uid="{00000000-0005-0000-0000-0000225C0000}"/>
    <cellStyle name="40% - Accent5 2 5 8" xfId="34954" xr:uid="{00000000-0005-0000-0000-0000235C0000}"/>
    <cellStyle name="40% - Accent5 2 6" xfId="8005" xr:uid="{00000000-0005-0000-0000-0000245C0000}"/>
    <cellStyle name="40% - Accent5 2 6 2" xfId="8002" xr:uid="{00000000-0005-0000-0000-0000255C0000}"/>
    <cellStyle name="40% - Accent5 2 6 2 2" xfId="7996" xr:uid="{00000000-0005-0000-0000-0000265C0000}"/>
    <cellStyle name="40% - Accent5 2 6 2 2 2" xfId="15018" xr:uid="{00000000-0005-0000-0000-0000275C0000}"/>
    <cellStyle name="40% - Accent5 2 6 2 2 2 2" xfId="24414" xr:uid="{00000000-0005-0000-0000-0000285C0000}"/>
    <cellStyle name="40% - Accent5 2 6 2 2 2 2 2" xfId="7990" xr:uid="{00000000-0005-0000-0000-0000295C0000}"/>
    <cellStyle name="40% - Accent5 2 6 2 2 2 3" xfId="7989" xr:uid="{00000000-0005-0000-0000-00002A5C0000}"/>
    <cellStyle name="40% - Accent5 2 6 2 2 3" xfId="13882" xr:uid="{00000000-0005-0000-0000-00002B5C0000}"/>
    <cellStyle name="40% - Accent5 2 6 2 2 3 2" xfId="7985" xr:uid="{00000000-0005-0000-0000-00002C5C0000}"/>
    <cellStyle name="40% - Accent5 2 6 2 2 4" xfId="13877" xr:uid="{00000000-0005-0000-0000-00002D5C0000}"/>
    <cellStyle name="40% - Accent5 2 6 2 3" xfId="7981" xr:uid="{00000000-0005-0000-0000-00002E5C0000}"/>
    <cellStyle name="40% - Accent5 2 6 2 3 2" xfId="7977" xr:uid="{00000000-0005-0000-0000-00002F5C0000}"/>
    <cellStyle name="40% - Accent5 2 6 2 3 2 2" xfId="7974" xr:uid="{00000000-0005-0000-0000-0000305C0000}"/>
    <cellStyle name="40% - Accent5 2 6 2 3 3" xfId="13873" xr:uid="{00000000-0005-0000-0000-0000315C0000}"/>
    <cellStyle name="40% - Accent5 2 6 2 4" xfId="30940" xr:uid="{00000000-0005-0000-0000-0000325C0000}"/>
    <cellStyle name="40% - Accent5 2 6 2 4 2" xfId="32632" xr:uid="{00000000-0005-0000-0000-0000335C0000}"/>
    <cellStyle name="40% - Accent5 2 6 2 5" xfId="22199" xr:uid="{00000000-0005-0000-0000-0000345C0000}"/>
    <cellStyle name="40% - Accent5 2 6 3" xfId="15132" xr:uid="{00000000-0005-0000-0000-0000355C0000}"/>
    <cellStyle name="40% - Accent5 2 6 3 2" xfId="11806" xr:uid="{00000000-0005-0000-0000-0000365C0000}"/>
    <cellStyle name="40% - Accent5 2 6 3 2 2" xfId="7970" xr:uid="{00000000-0005-0000-0000-0000375C0000}"/>
    <cellStyle name="40% - Accent5 2 6 3 2 2 2" xfId="16807" xr:uid="{00000000-0005-0000-0000-0000385C0000}"/>
    <cellStyle name="40% - Accent5 2 6 3 2 3" xfId="13857" xr:uid="{00000000-0005-0000-0000-0000395C0000}"/>
    <cellStyle name="40% - Accent5 2 6 3 3" xfId="7967" xr:uid="{00000000-0005-0000-0000-00003A5C0000}"/>
    <cellStyle name="40% - Accent5 2 6 3 3 2" xfId="7965" xr:uid="{00000000-0005-0000-0000-00003B5C0000}"/>
    <cellStyle name="40% - Accent5 2 6 3 4" xfId="30668" xr:uid="{00000000-0005-0000-0000-00003C5C0000}"/>
    <cellStyle name="40% - Accent5 2 6 4" xfId="11800" xr:uid="{00000000-0005-0000-0000-00003D5C0000}"/>
    <cellStyle name="40% - Accent5 2 6 4 2" xfId="31320" xr:uid="{00000000-0005-0000-0000-00003E5C0000}"/>
    <cellStyle name="40% - Accent5 2 6 4 2 2" xfId="7961" xr:uid="{00000000-0005-0000-0000-00003F5C0000}"/>
    <cellStyle name="40% - Accent5 2 6 4 3" xfId="7955" xr:uid="{00000000-0005-0000-0000-0000405C0000}"/>
    <cellStyle name="40% - Accent5 2 6 5" xfId="7953" xr:uid="{00000000-0005-0000-0000-0000415C0000}"/>
    <cellStyle name="40% - Accent5 2 6 5 2" xfId="7951" xr:uid="{00000000-0005-0000-0000-0000425C0000}"/>
    <cellStyle name="40% - Accent5 2 6 6" xfId="7949" xr:uid="{00000000-0005-0000-0000-0000435C0000}"/>
    <cellStyle name="40% - Accent5 2 6 7" xfId="35159" xr:uid="{00000000-0005-0000-0000-0000445C0000}"/>
    <cellStyle name="40% - Accent5 2 7" xfId="7946" xr:uid="{00000000-0005-0000-0000-0000455C0000}"/>
    <cellStyle name="40% - Accent5 2 7 2" xfId="15089" xr:uid="{00000000-0005-0000-0000-0000465C0000}"/>
    <cellStyle name="40% - Accent5 2 7 2 2" xfId="7943" xr:uid="{00000000-0005-0000-0000-0000475C0000}"/>
    <cellStyle name="40% - Accent5 2 7 2 2 2" xfId="7939" xr:uid="{00000000-0005-0000-0000-0000485C0000}"/>
    <cellStyle name="40% - Accent5 2 7 2 2 2 2" xfId="15081" xr:uid="{00000000-0005-0000-0000-0000495C0000}"/>
    <cellStyle name="40% - Accent5 2 7 2 2 3" xfId="13828" xr:uid="{00000000-0005-0000-0000-00004A5C0000}"/>
    <cellStyle name="40% - Accent5 2 7 2 3" xfId="7937" xr:uid="{00000000-0005-0000-0000-00004B5C0000}"/>
    <cellStyle name="40% - Accent5 2 7 2 3 2" xfId="7935" xr:uid="{00000000-0005-0000-0000-00004C5C0000}"/>
    <cellStyle name="40% - Accent5 2 7 2 4" xfId="30659" xr:uid="{00000000-0005-0000-0000-00004D5C0000}"/>
    <cellStyle name="40% - Accent5 2 7 3" xfId="11794" xr:uid="{00000000-0005-0000-0000-00004E5C0000}"/>
    <cellStyle name="40% - Accent5 2 7 3 2" xfId="7932" xr:uid="{00000000-0005-0000-0000-00004F5C0000}"/>
    <cellStyle name="40% - Accent5 2 7 3 2 2" xfId="7930" xr:uid="{00000000-0005-0000-0000-0000505C0000}"/>
    <cellStyle name="40% - Accent5 2 7 3 3" xfId="7927" xr:uid="{00000000-0005-0000-0000-0000515C0000}"/>
    <cellStyle name="40% - Accent5 2 7 4" xfId="8406" xr:uid="{00000000-0005-0000-0000-0000525C0000}"/>
    <cellStyle name="40% - Accent5 2 7 4 2" xfId="7925" xr:uid="{00000000-0005-0000-0000-0000535C0000}"/>
    <cellStyle name="40% - Accent5 2 7 5" xfId="7922" xr:uid="{00000000-0005-0000-0000-0000545C0000}"/>
    <cellStyle name="40% - Accent5 2 7 6" xfId="35388" xr:uid="{00000000-0005-0000-0000-0000555C0000}"/>
    <cellStyle name="40% - Accent5 2 8" xfId="15173" xr:uid="{00000000-0005-0000-0000-0000565C0000}"/>
    <cellStyle name="40% - Accent5 2 8 2" xfId="7918" xr:uid="{00000000-0005-0000-0000-0000575C0000}"/>
    <cellStyle name="40% - Accent5 2 8 2 2" xfId="7914" xr:uid="{00000000-0005-0000-0000-0000585C0000}"/>
    <cellStyle name="40% - Accent5 2 8 2 2 2" xfId="7912" xr:uid="{00000000-0005-0000-0000-0000595C0000}"/>
    <cellStyle name="40% - Accent5 2 8 2 3" xfId="7910" xr:uid="{00000000-0005-0000-0000-00005A5C0000}"/>
    <cellStyle name="40% - Accent5 2 8 3" xfId="7907" xr:uid="{00000000-0005-0000-0000-00005B5C0000}"/>
    <cellStyle name="40% - Accent5 2 8 3 2" xfId="7904" xr:uid="{00000000-0005-0000-0000-00005C5C0000}"/>
    <cellStyle name="40% - Accent5 2 8 4" xfId="15602" xr:uid="{00000000-0005-0000-0000-00005D5C0000}"/>
    <cellStyle name="40% - Accent5 2 8 5" xfId="36260" xr:uid="{00000000-0005-0000-0000-00005E5C0000}"/>
    <cellStyle name="40% - Accent5 2 9" xfId="7901" xr:uid="{00000000-0005-0000-0000-00005F5C0000}"/>
    <cellStyle name="40% - Accent5 2 9 2" xfId="7900" xr:uid="{00000000-0005-0000-0000-0000605C0000}"/>
    <cellStyle name="40% - Accent5 2 9 2 2" xfId="7898" xr:uid="{00000000-0005-0000-0000-0000615C0000}"/>
    <cellStyle name="40% - Accent5 2 9 3" xfId="7896" xr:uid="{00000000-0005-0000-0000-0000625C0000}"/>
    <cellStyle name="40% - Accent5 2 9 4" xfId="36546" xr:uid="{00000000-0005-0000-0000-0000635C0000}"/>
    <cellStyle name="40% - Accent5 20" xfId="35710" xr:uid="{00000000-0005-0000-0000-0000645C0000}"/>
    <cellStyle name="40% - Accent5 20 2" xfId="36879" xr:uid="{00000000-0005-0000-0000-0000655C0000}"/>
    <cellStyle name="40% - Accent5 20 3" xfId="37770" xr:uid="{00000000-0005-0000-0000-0000665C0000}"/>
    <cellStyle name="40% - Accent5 21" xfId="35729" xr:uid="{00000000-0005-0000-0000-0000675C0000}"/>
    <cellStyle name="40% - Accent5 21 2" xfId="36899" xr:uid="{00000000-0005-0000-0000-0000685C0000}"/>
    <cellStyle name="40% - Accent5 21 3" xfId="37790" xr:uid="{00000000-0005-0000-0000-0000695C0000}"/>
    <cellStyle name="40% - Accent5 22" xfId="35748" xr:uid="{00000000-0005-0000-0000-00006A5C0000}"/>
    <cellStyle name="40% - Accent5 22 2" xfId="36919" xr:uid="{00000000-0005-0000-0000-00006B5C0000}"/>
    <cellStyle name="40% - Accent5 22 3" xfId="37810" xr:uid="{00000000-0005-0000-0000-00006C5C0000}"/>
    <cellStyle name="40% - Accent5 23" xfId="35768" xr:uid="{00000000-0005-0000-0000-00006D5C0000}"/>
    <cellStyle name="40% - Accent5 23 2" xfId="36938" xr:uid="{00000000-0005-0000-0000-00006E5C0000}"/>
    <cellStyle name="40% - Accent5 23 3" xfId="37830" xr:uid="{00000000-0005-0000-0000-00006F5C0000}"/>
    <cellStyle name="40% - Accent5 24" xfId="35788" xr:uid="{00000000-0005-0000-0000-0000705C0000}"/>
    <cellStyle name="40% - Accent5 24 2" xfId="36957" xr:uid="{00000000-0005-0000-0000-0000715C0000}"/>
    <cellStyle name="40% - Accent5 24 3" xfId="37850" xr:uid="{00000000-0005-0000-0000-0000725C0000}"/>
    <cellStyle name="40% - Accent5 25" xfId="35807" xr:uid="{00000000-0005-0000-0000-0000735C0000}"/>
    <cellStyle name="40% - Accent5 25 2" xfId="36977" xr:uid="{00000000-0005-0000-0000-0000745C0000}"/>
    <cellStyle name="40% - Accent5 25 3" xfId="37870" xr:uid="{00000000-0005-0000-0000-0000755C0000}"/>
    <cellStyle name="40% - Accent5 26" xfId="35826" xr:uid="{00000000-0005-0000-0000-0000765C0000}"/>
    <cellStyle name="40% - Accent5 26 2" xfId="36997" xr:uid="{00000000-0005-0000-0000-0000775C0000}"/>
    <cellStyle name="40% - Accent5 26 3" xfId="37890" xr:uid="{00000000-0005-0000-0000-0000785C0000}"/>
    <cellStyle name="40% - Accent5 27" xfId="35845" xr:uid="{00000000-0005-0000-0000-0000795C0000}"/>
    <cellStyle name="40% - Accent5 27 2" xfId="37017" xr:uid="{00000000-0005-0000-0000-00007A5C0000}"/>
    <cellStyle name="40% - Accent5 27 3" xfId="37910" xr:uid="{00000000-0005-0000-0000-00007B5C0000}"/>
    <cellStyle name="40% - Accent5 28" xfId="35864" xr:uid="{00000000-0005-0000-0000-00007C5C0000}"/>
    <cellStyle name="40% - Accent5 28 2" xfId="37037" xr:uid="{00000000-0005-0000-0000-00007D5C0000}"/>
    <cellStyle name="40% - Accent5 28 3" xfId="37930" xr:uid="{00000000-0005-0000-0000-00007E5C0000}"/>
    <cellStyle name="40% - Accent5 29" xfId="35880" xr:uid="{00000000-0005-0000-0000-00007F5C0000}"/>
    <cellStyle name="40% - Accent5 29 2" xfId="37052" xr:uid="{00000000-0005-0000-0000-0000805C0000}"/>
    <cellStyle name="40% - Accent5 29 3" xfId="37946" xr:uid="{00000000-0005-0000-0000-0000815C0000}"/>
    <cellStyle name="40% - Accent5 3" xfId="110" xr:uid="{00000000-0005-0000-0000-0000825C0000}"/>
    <cellStyle name="40% - Accent5 3 10" xfId="7889" xr:uid="{00000000-0005-0000-0000-0000835C0000}"/>
    <cellStyle name="40% - Accent5 3 10 2" xfId="37450" xr:uid="{00000000-0005-0000-0000-0000845C0000}"/>
    <cellStyle name="40% - Accent5 3 11" xfId="34464" xr:uid="{00000000-0005-0000-0000-0000855C0000}"/>
    <cellStyle name="40% - Accent5 3 12" xfId="7893" xr:uid="{00000000-0005-0000-0000-0000865C0000}"/>
    <cellStyle name="40% - Accent5 3 2" xfId="171" xr:uid="{00000000-0005-0000-0000-0000875C0000}"/>
    <cellStyle name="40% - Accent5 3 2 10" xfId="34515" xr:uid="{00000000-0005-0000-0000-0000885C0000}"/>
    <cellStyle name="40% - Accent5 3 2 11" xfId="7888" xr:uid="{00000000-0005-0000-0000-0000895C0000}"/>
    <cellStyle name="40% - Accent5 3 2 2" xfId="7883" xr:uid="{00000000-0005-0000-0000-00008A5C0000}"/>
    <cellStyle name="40% - Accent5 3 2 2 2" xfId="7882" xr:uid="{00000000-0005-0000-0000-00008B5C0000}"/>
    <cellStyle name="40% - Accent5 3 2 2 2 2" xfId="26949" xr:uid="{00000000-0005-0000-0000-00008C5C0000}"/>
    <cellStyle name="40% - Accent5 3 2 2 2 2 2" xfId="26946" xr:uid="{00000000-0005-0000-0000-00008D5C0000}"/>
    <cellStyle name="40% - Accent5 3 2 2 2 2 2 2" xfId="23489" xr:uid="{00000000-0005-0000-0000-00008E5C0000}"/>
    <cellStyle name="40% - Accent5 3 2 2 2 2 2 2 2" xfId="7881" xr:uid="{00000000-0005-0000-0000-00008F5C0000}"/>
    <cellStyle name="40% - Accent5 3 2 2 2 2 2 2 2 2" xfId="7878" xr:uid="{00000000-0005-0000-0000-0000905C0000}"/>
    <cellStyle name="40% - Accent5 3 2 2 2 2 2 2 2 2 2" xfId="31412" xr:uid="{00000000-0005-0000-0000-0000915C0000}"/>
    <cellStyle name="40% - Accent5 3 2 2 2 2 2 2 2 3" xfId="18872" xr:uid="{00000000-0005-0000-0000-0000925C0000}"/>
    <cellStyle name="40% - Accent5 3 2 2 2 2 2 2 3" xfId="7874" xr:uid="{00000000-0005-0000-0000-0000935C0000}"/>
    <cellStyle name="40% - Accent5 3 2 2 2 2 2 2 3 2" xfId="7872" xr:uid="{00000000-0005-0000-0000-0000945C0000}"/>
    <cellStyle name="40% - Accent5 3 2 2 2 2 2 2 4" xfId="28966" xr:uid="{00000000-0005-0000-0000-0000955C0000}"/>
    <cellStyle name="40% - Accent5 3 2 2 2 2 2 3" xfId="21284" xr:uid="{00000000-0005-0000-0000-0000965C0000}"/>
    <cellStyle name="40% - Accent5 3 2 2 2 2 2 3 2" xfId="7870" xr:uid="{00000000-0005-0000-0000-0000975C0000}"/>
    <cellStyle name="40% - Accent5 3 2 2 2 2 2 3 2 2" xfId="7867" xr:uid="{00000000-0005-0000-0000-0000985C0000}"/>
    <cellStyle name="40% - Accent5 3 2 2 2 2 2 3 3" xfId="7866" xr:uid="{00000000-0005-0000-0000-0000995C0000}"/>
    <cellStyle name="40% - Accent5 3 2 2 2 2 2 4" xfId="33423" xr:uid="{00000000-0005-0000-0000-00009A5C0000}"/>
    <cellStyle name="40% - Accent5 3 2 2 2 2 2 4 2" xfId="6600" xr:uid="{00000000-0005-0000-0000-00009B5C0000}"/>
    <cellStyle name="40% - Accent5 3 2 2 2 2 2 5" xfId="26475" xr:uid="{00000000-0005-0000-0000-00009C5C0000}"/>
    <cellStyle name="40% - Accent5 3 2 2 2 2 3" xfId="26944" xr:uid="{00000000-0005-0000-0000-00009D5C0000}"/>
    <cellStyle name="40% - Accent5 3 2 2 2 2 3 2" xfId="7864" xr:uid="{00000000-0005-0000-0000-00009E5C0000}"/>
    <cellStyle name="40% - Accent5 3 2 2 2 2 3 2 2" xfId="7862" xr:uid="{00000000-0005-0000-0000-00009F5C0000}"/>
    <cellStyle name="40% - Accent5 3 2 2 2 2 3 2 2 2" xfId="8473" xr:uid="{00000000-0005-0000-0000-0000A05C0000}"/>
    <cellStyle name="40% - Accent5 3 2 2 2 2 3 2 3" xfId="25094" xr:uid="{00000000-0005-0000-0000-0000A15C0000}"/>
    <cellStyle name="40% - Accent5 3 2 2 2 2 3 3" xfId="33402" xr:uid="{00000000-0005-0000-0000-0000A25C0000}"/>
    <cellStyle name="40% - Accent5 3 2 2 2 2 3 3 2" xfId="7859" xr:uid="{00000000-0005-0000-0000-0000A35C0000}"/>
    <cellStyle name="40% - Accent5 3 2 2 2 2 3 4" xfId="33397" xr:uid="{00000000-0005-0000-0000-0000A45C0000}"/>
    <cellStyle name="40% - Accent5 3 2 2 2 2 4" xfId="23420" xr:uid="{00000000-0005-0000-0000-0000A55C0000}"/>
    <cellStyle name="40% - Accent5 3 2 2 2 2 4 2" xfId="7855" xr:uid="{00000000-0005-0000-0000-0000A65C0000}"/>
    <cellStyle name="40% - Accent5 3 2 2 2 2 4 2 2" xfId="7852" xr:uid="{00000000-0005-0000-0000-0000A75C0000}"/>
    <cellStyle name="40% - Accent5 3 2 2 2 2 4 3" xfId="28632" xr:uid="{00000000-0005-0000-0000-0000A85C0000}"/>
    <cellStyle name="40% - Accent5 3 2 2 2 2 5" xfId="19431" xr:uid="{00000000-0005-0000-0000-0000A95C0000}"/>
    <cellStyle name="40% - Accent5 3 2 2 2 2 5 2" xfId="7848" xr:uid="{00000000-0005-0000-0000-0000AA5C0000}"/>
    <cellStyle name="40% - Accent5 3 2 2 2 2 6" xfId="7886" xr:uid="{00000000-0005-0000-0000-0000AB5C0000}"/>
    <cellStyle name="40% - Accent5 3 2 2 2 3" xfId="27419" xr:uid="{00000000-0005-0000-0000-0000AC5C0000}"/>
    <cellStyle name="40% - Accent5 3 2 2 2 3 2" xfId="26934" xr:uid="{00000000-0005-0000-0000-0000AD5C0000}"/>
    <cellStyle name="40% - Accent5 3 2 2 2 3 2 2" xfId="23192" xr:uid="{00000000-0005-0000-0000-0000AE5C0000}"/>
    <cellStyle name="40% - Accent5 3 2 2 2 3 2 2 2" xfId="19849" xr:uid="{00000000-0005-0000-0000-0000AF5C0000}"/>
    <cellStyle name="40% - Accent5 3 2 2 2 3 2 2 2 2" xfId="7845" xr:uid="{00000000-0005-0000-0000-0000B05C0000}"/>
    <cellStyle name="40% - Accent5 3 2 2 2 3 2 2 3" xfId="19834" xr:uid="{00000000-0005-0000-0000-0000B15C0000}"/>
    <cellStyle name="40% - Accent5 3 2 2 2 3 2 3" xfId="15533" xr:uid="{00000000-0005-0000-0000-0000B25C0000}"/>
    <cellStyle name="40% - Accent5 3 2 2 2 3 2 3 2" xfId="19813" xr:uid="{00000000-0005-0000-0000-0000B35C0000}"/>
    <cellStyle name="40% - Accent5 3 2 2 2 3 2 4" xfId="23370" xr:uid="{00000000-0005-0000-0000-0000B45C0000}"/>
    <cellStyle name="40% - Accent5 3 2 2 2 3 3" xfId="26932" xr:uid="{00000000-0005-0000-0000-0000B55C0000}"/>
    <cellStyle name="40% - Accent5 3 2 2 2 3 3 2" xfId="27734" xr:uid="{00000000-0005-0000-0000-0000B65C0000}"/>
    <cellStyle name="40% - Accent5 3 2 2 2 3 3 2 2" xfId="20306" xr:uid="{00000000-0005-0000-0000-0000B75C0000}"/>
    <cellStyle name="40% - Accent5 3 2 2 2 3 3 3" xfId="21055" xr:uid="{00000000-0005-0000-0000-0000B85C0000}"/>
    <cellStyle name="40% - Accent5 3 2 2 2 3 4" xfId="19427" xr:uid="{00000000-0005-0000-0000-0000B95C0000}"/>
    <cellStyle name="40% - Accent5 3 2 2 2 3 4 2" xfId="7844" xr:uid="{00000000-0005-0000-0000-0000BA5C0000}"/>
    <cellStyle name="40% - Accent5 3 2 2 2 3 5" xfId="19419" xr:uid="{00000000-0005-0000-0000-0000BB5C0000}"/>
    <cellStyle name="40% - Accent5 3 2 2 2 4" xfId="27415" xr:uid="{00000000-0005-0000-0000-0000BC5C0000}"/>
    <cellStyle name="40% - Accent5 3 2 2 2 4 2" xfId="26174" xr:uid="{00000000-0005-0000-0000-0000BD5C0000}"/>
    <cellStyle name="40% - Accent5 3 2 2 2 4 2 2" xfId="23169" xr:uid="{00000000-0005-0000-0000-0000BE5C0000}"/>
    <cellStyle name="40% - Accent5 3 2 2 2 4 2 2 2" xfId="26055" xr:uid="{00000000-0005-0000-0000-0000BF5C0000}"/>
    <cellStyle name="40% - Accent5 3 2 2 2 4 2 3" xfId="21421" xr:uid="{00000000-0005-0000-0000-0000C05C0000}"/>
    <cellStyle name="40% - Accent5 3 2 2 2 4 3" xfId="26911" xr:uid="{00000000-0005-0000-0000-0000C15C0000}"/>
    <cellStyle name="40% - Accent5 3 2 2 2 4 3 2" xfId="7839" xr:uid="{00000000-0005-0000-0000-0000C25C0000}"/>
    <cellStyle name="40% - Accent5 3 2 2 2 4 4" xfId="19413" xr:uid="{00000000-0005-0000-0000-0000C35C0000}"/>
    <cellStyle name="40% - Accent5 3 2 2 2 5" xfId="26906" xr:uid="{00000000-0005-0000-0000-0000C45C0000}"/>
    <cellStyle name="40% - Accent5 3 2 2 2 5 2" xfId="26903" xr:uid="{00000000-0005-0000-0000-0000C55C0000}"/>
    <cellStyle name="40% - Accent5 3 2 2 2 5 2 2" xfId="7837" xr:uid="{00000000-0005-0000-0000-0000C65C0000}"/>
    <cellStyle name="40% - Accent5 3 2 2 2 5 3" xfId="7835" xr:uid="{00000000-0005-0000-0000-0000C75C0000}"/>
    <cellStyle name="40% - Accent5 3 2 2 2 6" xfId="25850" xr:uid="{00000000-0005-0000-0000-0000C85C0000}"/>
    <cellStyle name="40% - Accent5 3 2 2 2 6 2" xfId="7834" xr:uid="{00000000-0005-0000-0000-0000C95C0000}"/>
    <cellStyle name="40% - Accent5 3 2 2 2 7" xfId="7833" xr:uid="{00000000-0005-0000-0000-0000CA5C0000}"/>
    <cellStyle name="40% - Accent5 3 2 2 3" xfId="7832" xr:uid="{00000000-0005-0000-0000-0000CB5C0000}"/>
    <cellStyle name="40% - Accent5 3 2 2 3 2" xfId="18027" xr:uid="{00000000-0005-0000-0000-0000CC5C0000}"/>
    <cellStyle name="40% - Accent5 3 2 2 3 2 2" xfId="18024" xr:uid="{00000000-0005-0000-0000-0000CD5C0000}"/>
    <cellStyle name="40% - Accent5 3 2 2 3 2 2 2" xfId="22810" xr:uid="{00000000-0005-0000-0000-0000CE5C0000}"/>
    <cellStyle name="40% - Accent5 3 2 2 3 2 2 2 2" xfId="7830" xr:uid="{00000000-0005-0000-0000-0000CF5C0000}"/>
    <cellStyle name="40% - Accent5 3 2 2 3 2 2 2 2 2" xfId="7828" xr:uid="{00000000-0005-0000-0000-0000D05C0000}"/>
    <cellStyle name="40% - Accent5 3 2 2 3 2 2 2 3" xfId="7827" xr:uid="{00000000-0005-0000-0000-0000D15C0000}"/>
    <cellStyle name="40% - Accent5 3 2 2 3 2 2 3" xfId="32609" xr:uid="{00000000-0005-0000-0000-0000D25C0000}"/>
    <cellStyle name="40% - Accent5 3 2 2 3 2 2 3 2" xfId="7824" xr:uid="{00000000-0005-0000-0000-0000D35C0000}"/>
    <cellStyle name="40% - Accent5 3 2 2 3 2 2 4" xfId="29433" xr:uid="{00000000-0005-0000-0000-0000D45C0000}"/>
    <cellStyle name="40% - Accent5 3 2 2 3 2 3" xfId="18012" xr:uid="{00000000-0005-0000-0000-0000D55C0000}"/>
    <cellStyle name="40% - Accent5 3 2 2 3 2 3 2" xfId="30728" xr:uid="{00000000-0005-0000-0000-0000D65C0000}"/>
    <cellStyle name="40% - Accent5 3 2 2 3 2 3 2 2" xfId="7821" xr:uid="{00000000-0005-0000-0000-0000D75C0000}"/>
    <cellStyle name="40% - Accent5 3 2 2 3 2 3 3" xfId="33264" xr:uid="{00000000-0005-0000-0000-0000D85C0000}"/>
    <cellStyle name="40% - Accent5 3 2 2 3 2 4" xfId="19174" xr:uid="{00000000-0005-0000-0000-0000D95C0000}"/>
    <cellStyle name="40% - Accent5 3 2 2 3 2 4 2" xfId="13134" xr:uid="{00000000-0005-0000-0000-0000DA5C0000}"/>
    <cellStyle name="40% - Accent5 3 2 2 3 2 5" xfId="19169" xr:uid="{00000000-0005-0000-0000-0000DB5C0000}"/>
    <cellStyle name="40% - Accent5 3 2 2 3 3" xfId="18008" xr:uid="{00000000-0005-0000-0000-0000DC5C0000}"/>
    <cellStyle name="40% - Accent5 3 2 2 3 3 2" xfId="18005" xr:uid="{00000000-0005-0000-0000-0000DD5C0000}"/>
    <cellStyle name="40% - Accent5 3 2 2 3 3 2 2" xfId="28073" xr:uid="{00000000-0005-0000-0000-0000DE5C0000}"/>
    <cellStyle name="40% - Accent5 3 2 2 3 3 2 2 2" xfId="19350" xr:uid="{00000000-0005-0000-0000-0000DF5C0000}"/>
    <cellStyle name="40% - Accent5 3 2 2 3 3 2 3" xfId="28061" xr:uid="{00000000-0005-0000-0000-0000E05C0000}"/>
    <cellStyle name="40% - Accent5 3 2 2 3 3 3" xfId="25774" xr:uid="{00000000-0005-0000-0000-0000E15C0000}"/>
    <cellStyle name="40% - Accent5 3 2 2 3 3 3 2" xfId="13118" xr:uid="{00000000-0005-0000-0000-0000E25C0000}"/>
    <cellStyle name="40% - Accent5 3 2 2 3 3 4" xfId="19167" xr:uid="{00000000-0005-0000-0000-0000E35C0000}"/>
    <cellStyle name="40% - Accent5 3 2 2 3 4" xfId="26585" xr:uid="{00000000-0005-0000-0000-0000E45C0000}"/>
    <cellStyle name="40% - Accent5 3 2 2 3 4 2" xfId="26582" xr:uid="{00000000-0005-0000-0000-0000E55C0000}"/>
    <cellStyle name="40% - Accent5 3 2 2 3 4 2 2" xfId="7817" xr:uid="{00000000-0005-0000-0000-0000E65C0000}"/>
    <cellStyle name="40% - Accent5 3 2 2 3 4 3" xfId="31266" xr:uid="{00000000-0005-0000-0000-0000E75C0000}"/>
    <cellStyle name="40% - Accent5 3 2 2 3 5" xfId="13484" xr:uid="{00000000-0005-0000-0000-0000E85C0000}"/>
    <cellStyle name="40% - Accent5 3 2 2 3 5 2" xfId="7814" xr:uid="{00000000-0005-0000-0000-0000E95C0000}"/>
    <cellStyle name="40% - Accent5 3 2 2 3 6" xfId="24928" xr:uid="{00000000-0005-0000-0000-0000EA5C0000}"/>
    <cellStyle name="40% - Accent5 3 2 2 4" xfId="11511" xr:uid="{00000000-0005-0000-0000-0000EB5C0000}"/>
    <cellStyle name="40% - Accent5 3 2 2 4 2" xfId="26511" xr:uid="{00000000-0005-0000-0000-0000EC5C0000}"/>
    <cellStyle name="40% - Accent5 3 2 2 4 2 2" xfId="29082" xr:uid="{00000000-0005-0000-0000-0000ED5C0000}"/>
    <cellStyle name="40% - Accent5 3 2 2 4 2 2 2" xfId="30716" xr:uid="{00000000-0005-0000-0000-0000EE5C0000}"/>
    <cellStyle name="40% - Accent5 3 2 2 4 2 2 2 2" xfId="7811" xr:uid="{00000000-0005-0000-0000-0000EF5C0000}"/>
    <cellStyle name="40% - Accent5 3 2 2 4 2 2 3" xfId="31512" xr:uid="{00000000-0005-0000-0000-0000F05C0000}"/>
    <cellStyle name="40% - Accent5 3 2 2 4 2 3" xfId="26504" xr:uid="{00000000-0005-0000-0000-0000F15C0000}"/>
    <cellStyle name="40% - Accent5 3 2 2 4 2 3 2" xfId="12903" xr:uid="{00000000-0005-0000-0000-0000F25C0000}"/>
    <cellStyle name="40% - Accent5 3 2 2 4 2 4" xfId="19062" xr:uid="{00000000-0005-0000-0000-0000F35C0000}"/>
    <cellStyle name="40% - Accent5 3 2 2 4 3" xfId="26497" xr:uid="{00000000-0005-0000-0000-0000F45C0000}"/>
    <cellStyle name="40% - Accent5 3 2 2 4 3 2" xfId="26494" xr:uid="{00000000-0005-0000-0000-0000F55C0000}"/>
    <cellStyle name="40% - Accent5 3 2 2 4 3 2 2" xfId="7810" xr:uid="{00000000-0005-0000-0000-0000F65C0000}"/>
    <cellStyle name="40% - Accent5 3 2 2 4 3 3" xfId="31211" xr:uid="{00000000-0005-0000-0000-0000F75C0000}"/>
    <cellStyle name="40% - Accent5 3 2 2 4 4" xfId="32313" xr:uid="{00000000-0005-0000-0000-0000F85C0000}"/>
    <cellStyle name="40% - Accent5 3 2 2 4 4 2" xfId="7808" xr:uid="{00000000-0005-0000-0000-0000F95C0000}"/>
    <cellStyle name="40% - Accent5 3 2 2 4 5" xfId="24914" xr:uid="{00000000-0005-0000-0000-0000FA5C0000}"/>
    <cellStyle name="40% - Accent5 3 2 2 5" xfId="13179" xr:uid="{00000000-0005-0000-0000-0000FB5C0000}"/>
    <cellStyle name="40% - Accent5 3 2 2 5 2" xfId="26455" xr:uid="{00000000-0005-0000-0000-0000FC5C0000}"/>
    <cellStyle name="40% - Accent5 3 2 2 5 2 2" xfId="32407" xr:uid="{00000000-0005-0000-0000-0000FD5C0000}"/>
    <cellStyle name="40% - Accent5 3 2 2 5 2 2 2" xfId="7806" xr:uid="{00000000-0005-0000-0000-0000FE5C0000}"/>
    <cellStyle name="40% - Accent5 3 2 2 5 2 3" xfId="27005" xr:uid="{00000000-0005-0000-0000-0000FF5C0000}"/>
    <cellStyle name="40% - Accent5 3 2 2 5 3" xfId="18722" xr:uid="{00000000-0005-0000-0000-0000005D0000}"/>
    <cellStyle name="40% - Accent5 3 2 2 5 3 2" xfId="7804" xr:uid="{00000000-0005-0000-0000-0000015D0000}"/>
    <cellStyle name="40% - Accent5 3 2 2 5 4" xfId="24901" xr:uid="{00000000-0005-0000-0000-0000025D0000}"/>
    <cellStyle name="40% - Accent5 3 2 2 6" xfId="13175" xr:uid="{00000000-0005-0000-0000-0000035D0000}"/>
    <cellStyle name="40% - Accent5 3 2 2 6 2" xfId="26424" xr:uid="{00000000-0005-0000-0000-0000045D0000}"/>
    <cellStyle name="40% - Accent5 3 2 2 6 2 2" xfId="29491" xr:uid="{00000000-0005-0000-0000-0000055D0000}"/>
    <cellStyle name="40% - Accent5 3 2 2 6 3" xfId="7802" xr:uid="{00000000-0005-0000-0000-0000065D0000}"/>
    <cellStyle name="40% - Accent5 3 2 2 7" xfId="7799" xr:uid="{00000000-0005-0000-0000-0000075D0000}"/>
    <cellStyle name="40% - Accent5 3 2 2 7 2" xfId="7797" xr:uid="{00000000-0005-0000-0000-0000085D0000}"/>
    <cellStyle name="40% - Accent5 3 2 2 8" xfId="7796" xr:uid="{00000000-0005-0000-0000-0000095D0000}"/>
    <cellStyle name="40% - Accent5 3 2 3" xfId="7795" xr:uid="{00000000-0005-0000-0000-00000A5D0000}"/>
    <cellStyle name="40% - Accent5 3 2 3 2" xfId="7794" xr:uid="{00000000-0005-0000-0000-00000B5D0000}"/>
    <cellStyle name="40% - Accent5 3 2 3 2 2" xfId="32109" xr:uid="{00000000-0005-0000-0000-00000C5D0000}"/>
    <cellStyle name="40% - Accent5 3 2 3 2 2 2" xfId="25969" xr:uid="{00000000-0005-0000-0000-00000D5D0000}"/>
    <cellStyle name="40% - Accent5 3 2 3 2 2 2 2" xfId="25464" xr:uid="{00000000-0005-0000-0000-00000E5D0000}"/>
    <cellStyle name="40% - Accent5 3 2 3 2 2 2 2 2" xfId="7792" xr:uid="{00000000-0005-0000-0000-00000F5D0000}"/>
    <cellStyle name="40% - Accent5 3 2 3 2 2 2 2 2 2" xfId="7791" xr:uid="{00000000-0005-0000-0000-0000105D0000}"/>
    <cellStyle name="40% - Accent5 3 2 3 2 2 2 2 3" xfId="7789" xr:uid="{00000000-0005-0000-0000-0000115D0000}"/>
    <cellStyle name="40% - Accent5 3 2 3 2 2 2 3" xfId="28439" xr:uid="{00000000-0005-0000-0000-0000125D0000}"/>
    <cellStyle name="40% - Accent5 3 2 3 2 2 2 3 2" xfId="6892" xr:uid="{00000000-0005-0000-0000-0000135D0000}"/>
    <cellStyle name="40% - Accent5 3 2 3 2 2 2 4" xfId="33798" xr:uid="{00000000-0005-0000-0000-0000145D0000}"/>
    <cellStyle name="40% - Accent5 3 2 3 2 2 3" xfId="7074" xr:uid="{00000000-0005-0000-0000-0000155D0000}"/>
    <cellStyle name="40% - Accent5 3 2 3 2 2 3 2" xfId="28095" xr:uid="{00000000-0005-0000-0000-0000165D0000}"/>
    <cellStyle name="40% - Accent5 3 2 3 2 2 3 2 2" xfId="7787" xr:uid="{00000000-0005-0000-0000-0000175D0000}"/>
    <cellStyle name="40% - Accent5 3 2 3 2 2 3 3" xfId="17694" xr:uid="{00000000-0005-0000-0000-0000185D0000}"/>
    <cellStyle name="40% - Accent5 3 2 3 2 2 4" xfId="7071" xr:uid="{00000000-0005-0000-0000-0000195D0000}"/>
    <cellStyle name="40% - Accent5 3 2 3 2 2 4 2" xfId="28501" xr:uid="{00000000-0005-0000-0000-00001A5D0000}"/>
    <cellStyle name="40% - Accent5 3 2 3 2 2 5" xfId="7785" xr:uid="{00000000-0005-0000-0000-00001B5D0000}"/>
    <cellStyle name="40% - Accent5 3 2 3 2 3" xfId="27409" xr:uid="{00000000-0005-0000-0000-00001C5D0000}"/>
    <cellStyle name="40% - Accent5 3 2 3 2 3 2" xfId="25944" xr:uid="{00000000-0005-0000-0000-00001D5D0000}"/>
    <cellStyle name="40% - Accent5 3 2 3 2 3 2 2" xfId="23054" xr:uid="{00000000-0005-0000-0000-00001E5D0000}"/>
    <cellStyle name="40% - Accent5 3 2 3 2 3 2 2 2" xfId="29705" xr:uid="{00000000-0005-0000-0000-00001F5D0000}"/>
    <cellStyle name="40% - Accent5 3 2 3 2 3 2 3" xfId="9916" xr:uid="{00000000-0005-0000-0000-0000205D0000}"/>
    <cellStyle name="40% - Accent5 3 2 3 2 3 3" xfId="23828" xr:uid="{00000000-0005-0000-0000-0000215D0000}"/>
    <cellStyle name="40% - Accent5 3 2 3 2 3 3 2" xfId="30567" xr:uid="{00000000-0005-0000-0000-0000225D0000}"/>
    <cellStyle name="40% - Accent5 3 2 3 2 3 4" xfId="7781" xr:uid="{00000000-0005-0000-0000-0000235D0000}"/>
    <cellStyle name="40% - Accent5 3 2 3 2 4" xfId="18082" xr:uid="{00000000-0005-0000-0000-0000245D0000}"/>
    <cellStyle name="40% - Accent5 3 2 3 2 4 2" xfId="25932" xr:uid="{00000000-0005-0000-0000-0000255D0000}"/>
    <cellStyle name="40% - Accent5 3 2 3 2 4 2 2" xfId="22917" xr:uid="{00000000-0005-0000-0000-0000265D0000}"/>
    <cellStyle name="40% - Accent5 3 2 3 2 4 3" xfId="27924" xr:uid="{00000000-0005-0000-0000-0000275D0000}"/>
    <cellStyle name="40% - Accent5 3 2 3 2 5" xfId="25930" xr:uid="{00000000-0005-0000-0000-0000285D0000}"/>
    <cellStyle name="40% - Accent5 3 2 3 2 5 2" xfId="7778" xr:uid="{00000000-0005-0000-0000-0000295D0000}"/>
    <cellStyle name="40% - Accent5 3 2 3 2 6" xfId="7776" xr:uid="{00000000-0005-0000-0000-00002A5D0000}"/>
    <cellStyle name="40% - Accent5 3 2 3 3" xfId="7775" xr:uid="{00000000-0005-0000-0000-00002B5D0000}"/>
    <cellStyle name="40% - Accent5 3 2 3 3 2" xfId="26851" xr:uid="{00000000-0005-0000-0000-00002C5D0000}"/>
    <cellStyle name="40% - Accent5 3 2 3 3 2 2" xfId="26845" xr:uid="{00000000-0005-0000-0000-00002D5D0000}"/>
    <cellStyle name="40% - Accent5 3 2 3 3 2 2 2" xfId="30678" xr:uid="{00000000-0005-0000-0000-00002E5D0000}"/>
    <cellStyle name="40% - Accent5 3 2 3 3 2 2 2 2" xfId="7773" xr:uid="{00000000-0005-0000-0000-00002F5D0000}"/>
    <cellStyle name="40% - Accent5 3 2 3 3 2 2 3" xfId="29221" xr:uid="{00000000-0005-0000-0000-0000305D0000}"/>
    <cellStyle name="40% - Accent5 3 2 3 3 2 3" xfId="26829" xr:uid="{00000000-0005-0000-0000-0000315D0000}"/>
    <cellStyle name="40% - Accent5 3 2 3 3 2 3 2" xfId="12444" xr:uid="{00000000-0005-0000-0000-0000325D0000}"/>
    <cellStyle name="40% - Accent5 3 2 3 3 2 4" xfId="30529" xr:uid="{00000000-0005-0000-0000-0000335D0000}"/>
    <cellStyle name="40% - Accent5 3 2 3 3 3" xfId="26819" xr:uid="{00000000-0005-0000-0000-0000345D0000}"/>
    <cellStyle name="40% - Accent5 3 2 3 3 3 2" xfId="26809" xr:uid="{00000000-0005-0000-0000-0000355D0000}"/>
    <cellStyle name="40% - Accent5 3 2 3 3 3 2 2" xfId="31822" xr:uid="{00000000-0005-0000-0000-0000365D0000}"/>
    <cellStyle name="40% - Accent5 3 2 3 3 3 3" xfId="33117" xr:uid="{00000000-0005-0000-0000-0000375D0000}"/>
    <cellStyle name="40% - Accent5 3 2 3 3 4" xfId="29038" xr:uid="{00000000-0005-0000-0000-0000385D0000}"/>
    <cellStyle name="40% - Accent5 3 2 3 3 4 2" xfId="7771" xr:uid="{00000000-0005-0000-0000-0000395D0000}"/>
    <cellStyle name="40% - Accent5 3 2 3 3 5" xfId="29322" xr:uid="{00000000-0005-0000-0000-00003A5D0000}"/>
    <cellStyle name="40% - Accent5 3 2 3 4" xfId="7769" xr:uid="{00000000-0005-0000-0000-00003B5D0000}"/>
    <cellStyle name="40% - Accent5 3 2 3 4 2" xfId="26787" xr:uid="{00000000-0005-0000-0000-00003C5D0000}"/>
    <cellStyle name="40% - Accent5 3 2 3 4 2 2" xfId="26784" xr:uid="{00000000-0005-0000-0000-00003D5D0000}"/>
    <cellStyle name="40% - Accent5 3 2 3 4 2 2 2" xfId="7768" xr:uid="{00000000-0005-0000-0000-00003E5D0000}"/>
    <cellStyle name="40% - Accent5 3 2 3 4 2 3" xfId="33071" xr:uid="{00000000-0005-0000-0000-00003F5D0000}"/>
    <cellStyle name="40% - Accent5 3 2 3 4 3" xfId="26778" xr:uid="{00000000-0005-0000-0000-0000405D0000}"/>
    <cellStyle name="40% - Accent5 3 2 3 4 3 2" xfId="7767" xr:uid="{00000000-0005-0000-0000-0000415D0000}"/>
    <cellStyle name="40% - Accent5 3 2 3 4 4" xfId="32319" xr:uid="{00000000-0005-0000-0000-0000425D0000}"/>
    <cellStyle name="40% - Accent5 3 2 3 5" xfId="6111" xr:uid="{00000000-0005-0000-0000-0000435D0000}"/>
    <cellStyle name="40% - Accent5 3 2 3 5 2" xfId="29855" xr:uid="{00000000-0005-0000-0000-0000445D0000}"/>
    <cellStyle name="40% - Accent5 3 2 3 5 2 2" xfId="7765" xr:uid="{00000000-0005-0000-0000-0000455D0000}"/>
    <cellStyle name="40% - Accent5 3 2 3 5 3" xfId="7762" xr:uid="{00000000-0005-0000-0000-0000465D0000}"/>
    <cellStyle name="40% - Accent5 3 2 3 6" xfId="7759" xr:uid="{00000000-0005-0000-0000-0000475D0000}"/>
    <cellStyle name="40% - Accent5 3 2 3 6 2" xfId="31522" xr:uid="{00000000-0005-0000-0000-0000485D0000}"/>
    <cellStyle name="40% - Accent5 3 2 3 7" xfId="7757" xr:uid="{00000000-0005-0000-0000-0000495D0000}"/>
    <cellStyle name="40% - Accent5 3 2 4" xfId="7755" xr:uid="{00000000-0005-0000-0000-00004A5D0000}"/>
    <cellStyle name="40% - Accent5 3 2 4 2" xfId="7753" xr:uid="{00000000-0005-0000-0000-00004B5D0000}"/>
    <cellStyle name="40% - Accent5 3 2 4 2 2" xfId="10856" xr:uid="{00000000-0005-0000-0000-00004C5D0000}"/>
    <cellStyle name="40% - Accent5 3 2 4 2 2 2" xfId="34334" xr:uid="{00000000-0005-0000-0000-00004D5D0000}"/>
    <cellStyle name="40% - Accent5 3 2 4 2 2 2 2" xfId="8413" xr:uid="{00000000-0005-0000-0000-00004E5D0000}"/>
    <cellStyle name="40% - Accent5 3 2 4 2 2 2 2 2" xfId="8411" xr:uid="{00000000-0005-0000-0000-00004F5D0000}"/>
    <cellStyle name="40% - Accent5 3 2 4 2 2 2 3" xfId="26507" xr:uid="{00000000-0005-0000-0000-0000505D0000}"/>
    <cellStyle name="40% - Accent5 3 2 4 2 2 3" xfId="7057" xr:uid="{00000000-0005-0000-0000-0000515D0000}"/>
    <cellStyle name="40% - Accent5 3 2 4 2 2 3 2" xfId="8398" xr:uid="{00000000-0005-0000-0000-0000525D0000}"/>
    <cellStyle name="40% - Accent5 3 2 4 2 2 4" xfId="23476" xr:uid="{00000000-0005-0000-0000-0000535D0000}"/>
    <cellStyle name="40% - Accent5 3 2 4 2 3" xfId="32773" xr:uid="{00000000-0005-0000-0000-0000545D0000}"/>
    <cellStyle name="40% - Accent5 3 2 4 2 3 2" xfId="25504" xr:uid="{00000000-0005-0000-0000-0000555D0000}"/>
    <cellStyle name="40% - Accent5 3 2 4 2 3 2 2" xfId="25005" xr:uid="{00000000-0005-0000-0000-0000565D0000}"/>
    <cellStyle name="40% - Accent5 3 2 4 2 3 3" xfId="7749" xr:uid="{00000000-0005-0000-0000-0000575D0000}"/>
    <cellStyle name="40% - Accent5 3 2 4 2 4" xfId="25498" xr:uid="{00000000-0005-0000-0000-0000585D0000}"/>
    <cellStyle name="40% - Accent5 3 2 4 2 4 2" xfId="7748" xr:uid="{00000000-0005-0000-0000-0000595D0000}"/>
    <cellStyle name="40% - Accent5 3 2 4 2 5" xfId="16074" xr:uid="{00000000-0005-0000-0000-00005A5D0000}"/>
    <cellStyle name="40% - Accent5 3 2 4 3" xfId="7747" xr:uid="{00000000-0005-0000-0000-00005B5D0000}"/>
    <cellStyle name="40% - Accent5 3 2 4 3 2" xfId="32917" xr:uid="{00000000-0005-0000-0000-00005C5D0000}"/>
    <cellStyle name="40% - Accent5 3 2 4 3 2 2" xfId="26730" xr:uid="{00000000-0005-0000-0000-00005D5D0000}"/>
    <cellStyle name="40% - Accent5 3 2 4 3 2 2 2" xfId="8347" xr:uid="{00000000-0005-0000-0000-00005E5D0000}"/>
    <cellStyle name="40% - Accent5 3 2 4 3 2 3" xfId="32196" xr:uid="{00000000-0005-0000-0000-00005F5D0000}"/>
    <cellStyle name="40% - Accent5 3 2 4 3 3" xfId="26718" xr:uid="{00000000-0005-0000-0000-0000605D0000}"/>
    <cellStyle name="40% - Accent5 3 2 4 3 3 2" xfId="7746" xr:uid="{00000000-0005-0000-0000-0000615D0000}"/>
    <cellStyle name="40% - Accent5 3 2 4 3 4" xfId="32284" xr:uid="{00000000-0005-0000-0000-0000625D0000}"/>
    <cellStyle name="40% - Accent5 3 2 4 4" xfId="7744" xr:uid="{00000000-0005-0000-0000-0000635D0000}"/>
    <cellStyle name="40% - Accent5 3 2 4 4 2" xfId="26693" xr:uid="{00000000-0005-0000-0000-0000645D0000}"/>
    <cellStyle name="40% - Accent5 3 2 4 4 2 2" xfId="7743" xr:uid="{00000000-0005-0000-0000-0000655D0000}"/>
    <cellStyle name="40% - Accent5 3 2 4 4 3" xfId="7740" xr:uid="{00000000-0005-0000-0000-0000665D0000}"/>
    <cellStyle name="40% - Accent5 3 2 4 5" xfId="7739" xr:uid="{00000000-0005-0000-0000-0000675D0000}"/>
    <cellStyle name="40% - Accent5 3 2 4 5 2" xfId="7738" xr:uid="{00000000-0005-0000-0000-0000685D0000}"/>
    <cellStyle name="40% - Accent5 3 2 4 6" xfId="7737" xr:uid="{00000000-0005-0000-0000-0000695D0000}"/>
    <cellStyle name="40% - Accent5 3 2 5" xfId="7735" xr:uid="{00000000-0005-0000-0000-00006A5D0000}"/>
    <cellStyle name="40% - Accent5 3 2 5 2" xfId="25346" xr:uid="{00000000-0005-0000-0000-00006B5D0000}"/>
    <cellStyle name="40% - Accent5 3 2 5 2 2" xfId="32878" xr:uid="{00000000-0005-0000-0000-00006C5D0000}"/>
    <cellStyle name="40% - Accent5 3 2 5 2 2 2" xfId="25218" xr:uid="{00000000-0005-0000-0000-00006D5D0000}"/>
    <cellStyle name="40% - Accent5 3 2 5 2 2 2 2" xfId="12125" xr:uid="{00000000-0005-0000-0000-00006E5D0000}"/>
    <cellStyle name="40% - Accent5 3 2 5 2 2 3" xfId="5560" xr:uid="{00000000-0005-0000-0000-00006F5D0000}"/>
    <cellStyle name="40% - Accent5 3 2 5 2 3" xfId="33317" xr:uid="{00000000-0005-0000-0000-0000705D0000}"/>
    <cellStyle name="40% - Accent5 3 2 5 2 3 2" xfId="5556" xr:uid="{00000000-0005-0000-0000-0000715D0000}"/>
    <cellStyle name="40% - Accent5 3 2 5 2 4" xfId="7732" xr:uid="{00000000-0005-0000-0000-0000725D0000}"/>
    <cellStyle name="40% - Accent5 3 2 5 3" xfId="7731" xr:uid="{00000000-0005-0000-0000-0000735D0000}"/>
    <cellStyle name="40% - Accent5 3 2 5 3 2" xfId="33228" xr:uid="{00000000-0005-0000-0000-0000745D0000}"/>
    <cellStyle name="40% - Accent5 3 2 5 3 2 2" xfId="7730" xr:uid="{00000000-0005-0000-0000-0000755D0000}"/>
    <cellStyle name="40% - Accent5 3 2 5 3 3" xfId="7728" xr:uid="{00000000-0005-0000-0000-0000765D0000}"/>
    <cellStyle name="40% - Accent5 3 2 5 4" xfId="7727" xr:uid="{00000000-0005-0000-0000-0000775D0000}"/>
    <cellStyle name="40% - Accent5 3 2 5 4 2" xfId="26615" xr:uid="{00000000-0005-0000-0000-0000785D0000}"/>
    <cellStyle name="40% - Accent5 3 2 5 5" xfId="7726" xr:uid="{00000000-0005-0000-0000-0000795D0000}"/>
    <cellStyle name="40% - Accent5 3 2 6" xfId="7725" xr:uid="{00000000-0005-0000-0000-00007A5D0000}"/>
    <cellStyle name="40% - Accent5 3 2 6 2" xfId="7724" xr:uid="{00000000-0005-0000-0000-00007B5D0000}"/>
    <cellStyle name="40% - Accent5 3 2 6 2 2" xfId="33115" xr:uid="{00000000-0005-0000-0000-00007C5D0000}"/>
    <cellStyle name="40% - Accent5 3 2 6 2 2 2" xfId="7723" xr:uid="{00000000-0005-0000-0000-00007D5D0000}"/>
    <cellStyle name="40% - Accent5 3 2 6 2 3" xfId="28337" xr:uid="{00000000-0005-0000-0000-00007E5D0000}"/>
    <cellStyle name="40% - Accent5 3 2 6 3" xfId="7721" xr:uid="{00000000-0005-0000-0000-00007F5D0000}"/>
    <cellStyle name="40% - Accent5 3 2 6 3 2" xfId="7720" xr:uid="{00000000-0005-0000-0000-0000805D0000}"/>
    <cellStyle name="40% - Accent5 3 2 6 4" xfId="7718" xr:uid="{00000000-0005-0000-0000-0000815D0000}"/>
    <cellStyle name="40% - Accent5 3 2 7" xfId="20208" xr:uid="{00000000-0005-0000-0000-0000825D0000}"/>
    <cellStyle name="40% - Accent5 3 2 7 2" xfId="22847" xr:uid="{00000000-0005-0000-0000-0000835D0000}"/>
    <cellStyle name="40% - Accent5 3 2 7 2 2" xfId="29494" xr:uid="{00000000-0005-0000-0000-0000845D0000}"/>
    <cellStyle name="40% - Accent5 3 2 7 3" xfId="23551" xr:uid="{00000000-0005-0000-0000-0000855D0000}"/>
    <cellStyle name="40% - Accent5 3 2 8" xfId="32294" xr:uid="{00000000-0005-0000-0000-0000865D0000}"/>
    <cellStyle name="40% - Accent5 3 2 8 2" xfId="21245" xr:uid="{00000000-0005-0000-0000-0000875D0000}"/>
    <cellStyle name="40% - Accent5 3 2 9" xfId="21242" xr:uid="{00000000-0005-0000-0000-0000885D0000}"/>
    <cellStyle name="40% - Accent5 3 3" xfId="232" xr:uid="{00000000-0005-0000-0000-0000895D0000}"/>
    <cellStyle name="40% - Accent5 3 3 10" xfId="10960" xr:uid="{00000000-0005-0000-0000-00008A5D0000}"/>
    <cellStyle name="40% - Accent5 3 3 2" xfId="11832" xr:uid="{00000000-0005-0000-0000-00008B5D0000}"/>
    <cellStyle name="40% - Accent5 3 3 2 2" xfId="7717" xr:uid="{00000000-0005-0000-0000-00008C5D0000}"/>
    <cellStyle name="40% - Accent5 3 3 2 2 2" xfId="14966" xr:uid="{00000000-0005-0000-0000-00008D5D0000}"/>
    <cellStyle name="40% - Accent5 3 3 2 2 2 2" xfId="14964" xr:uid="{00000000-0005-0000-0000-00008E5D0000}"/>
    <cellStyle name="40% - Accent5 3 3 2 2 2 2 2" xfId="16917" xr:uid="{00000000-0005-0000-0000-00008F5D0000}"/>
    <cellStyle name="40% - Accent5 3 3 2 2 2 2 2 2" xfId="7716" xr:uid="{00000000-0005-0000-0000-0000905D0000}"/>
    <cellStyle name="40% - Accent5 3 3 2 2 2 2 2 2 2" xfId="7711" xr:uid="{00000000-0005-0000-0000-0000915D0000}"/>
    <cellStyle name="40% - Accent5 3 3 2 2 2 2 2 3" xfId="7709" xr:uid="{00000000-0005-0000-0000-0000925D0000}"/>
    <cellStyle name="40% - Accent5 3 3 2 2 2 2 3" xfId="23444" xr:uid="{00000000-0005-0000-0000-0000935D0000}"/>
    <cellStyle name="40% - Accent5 3 3 2 2 2 2 3 2" xfId="13215" xr:uid="{00000000-0005-0000-0000-0000945D0000}"/>
    <cellStyle name="40% - Accent5 3 3 2 2 2 2 4" xfId="32237" xr:uid="{00000000-0005-0000-0000-0000955D0000}"/>
    <cellStyle name="40% - Accent5 3 3 2 2 2 3" xfId="24307" xr:uid="{00000000-0005-0000-0000-0000965D0000}"/>
    <cellStyle name="40% - Accent5 3 3 2 2 2 3 2" xfId="7705" xr:uid="{00000000-0005-0000-0000-0000975D0000}"/>
    <cellStyle name="40% - Accent5 3 3 2 2 2 3 2 2" xfId="7702" xr:uid="{00000000-0005-0000-0000-0000985D0000}"/>
    <cellStyle name="40% - Accent5 3 3 2 2 2 3 3" xfId="34144" xr:uid="{00000000-0005-0000-0000-0000995D0000}"/>
    <cellStyle name="40% - Accent5 3 3 2 2 2 4" xfId="23295" xr:uid="{00000000-0005-0000-0000-00009A5D0000}"/>
    <cellStyle name="40% - Accent5 3 3 2 2 2 4 2" xfId="9566" xr:uid="{00000000-0005-0000-0000-00009B5D0000}"/>
    <cellStyle name="40% - Accent5 3 3 2 2 2 5" xfId="24063" xr:uid="{00000000-0005-0000-0000-00009C5D0000}"/>
    <cellStyle name="40% - Accent5 3 3 2 2 3" xfId="14962" xr:uid="{00000000-0005-0000-0000-00009D5D0000}"/>
    <cellStyle name="40% - Accent5 3 3 2 2 3 2" xfId="24304" xr:uid="{00000000-0005-0000-0000-00009E5D0000}"/>
    <cellStyle name="40% - Accent5 3 3 2 2 3 2 2" xfId="22752" xr:uid="{00000000-0005-0000-0000-00009F5D0000}"/>
    <cellStyle name="40% - Accent5 3 3 2 2 3 2 2 2" xfId="24956" xr:uid="{00000000-0005-0000-0000-0000A05D0000}"/>
    <cellStyle name="40% - Accent5 3 3 2 2 3 2 3" xfId="32215" xr:uid="{00000000-0005-0000-0000-0000A15D0000}"/>
    <cellStyle name="40% - Accent5 3 3 2 2 3 3" xfId="24300" xr:uid="{00000000-0005-0000-0000-0000A25D0000}"/>
    <cellStyle name="40% - Accent5 3 3 2 2 3 3 2" xfId="7696" xr:uid="{00000000-0005-0000-0000-0000A35D0000}"/>
    <cellStyle name="40% - Accent5 3 3 2 2 3 4" xfId="24048" xr:uid="{00000000-0005-0000-0000-0000A45D0000}"/>
    <cellStyle name="40% - Accent5 3 3 2 2 4" xfId="24045" xr:uid="{00000000-0005-0000-0000-0000A55D0000}"/>
    <cellStyle name="40% - Accent5 3 3 2 2 4 2" xfId="24042" xr:uid="{00000000-0005-0000-0000-0000A65D0000}"/>
    <cellStyle name="40% - Accent5 3 3 2 2 4 2 2" xfId="7695" xr:uid="{00000000-0005-0000-0000-0000A75D0000}"/>
    <cellStyle name="40% - Accent5 3 3 2 2 4 3" xfId="24040" xr:uid="{00000000-0005-0000-0000-0000A85D0000}"/>
    <cellStyle name="40% - Accent5 3 3 2 2 5" xfId="28259" xr:uid="{00000000-0005-0000-0000-0000A95D0000}"/>
    <cellStyle name="40% - Accent5 3 3 2 2 5 2" xfId="34022" xr:uid="{00000000-0005-0000-0000-0000AA5D0000}"/>
    <cellStyle name="40% - Accent5 3 3 2 2 6" xfId="24038" xr:uid="{00000000-0005-0000-0000-0000AB5D0000}"/>
    <cellStyle name="40% - Accent5 3 3 2 3" xfId="7694" xr:uid="{00000000-0005-0000-0000-0000AC5D0000}"/>
    <cellStyle name="40% - Accent5 3 3 2 3 2" xfId="14953" xr:uid="{00000000-0005-0000-0000-0000AD5D0000}"/>
    <cellStyle name="40% - Accent5 3 3 2 3 2 2" xfId="28766" xr:uid="{00000000-0005-0000-0000-0000AE5D0000}"/>
    <cellStyle name="40% - Accent5 3 3 2 3 2 2 2" xfId="25640" xr:uid="{00000000-0005-0000-0000-0000AF5D0000}"/>
    <cellStyle name="40% - Accent5 3 3 2 3 2 2 2 2" xfId="7693" xr:uid="{00000000-0005-0000-0000-0000B05D0000}"/>
    <cellStyle name="40% - Accent5 3 3 2 3 2 2 3" xfId="25964" xr:uid="{00000000-0005-0000-0000-0000B15D0000}"/>
    <cellStyle name="40% - Accent5 3 3 2 3 2 3" xfId="28198" xr:uid="{00000000-0005-0000-0000-0000B25D0000}"/>
    <cellStyle name="40% - Accent5 3 3 2 3 2 3 2" xfId="11014" xr:uid="{00000000-0005-0000-0000-0000B35D0000}"/>
    <cellStyle name="40% - Accent5 3 3 2 3 2 4" xfId="23818" xr:uid="{00000000-0005-0000-0000-0000B45D0000}"/>
    <cellStyle name="40% - Accent5 3 3 2 3 3" xfId="23812" xr:uid="{00000000-0005-0000-0000-0000B55D0000}"/>
    <cellStyle name="40% - Accent5 3 3 2 3 3 2" xfId="23808" xr:uid="{00000000-0005-0000-0000-0000B65D0000}"/>
    <cellStyle name="40% - Accent5 3 3 2 3 3 2 2" xfId="7689" xr:uid="{00000000-0005-0000-0000-0000B75D0000}"/>
    <cellStyle name="40% - Accent5 3 3 2 3 3 3" xfId="23802" xr:uid="{00000000-0005-0000-0000-0000B85D0000}"/>
    <cellStyle name="40% - Accent5 3 3 2 3 4" xfId="23796" xr:uid="{00000000-0005-0000-0000-0000B95D0000}"/>
    <cellStyle name="40% - Accent5 3 3 2 3 4 2" xfId="23794" xr:uid="{00000000-0005-0000-0000-0000BA5D0000}"/>
    <cellStyle name="40% - Accent5 3 3 2 3 5" xfId="26187" xr:uid="{00000000-0005-0000-0000-0000BB5D0000}"/>
    <cellStyle name="40% - Accent5 3 3 2 4" xfId="7687" xr:uid="{00000000-0005-0000-0000-0000BC5D0000}"/>
    <cellStyle name="40% - Accent5 3 3 2 4 2" xfId="23776" xr:uid="{00000000-0005-0000-0000-0000BD5D0000}"/>
    <cellStyle name="40% - Accent5 3 3 2 4 2 2" xfId="23771" xr:uid="{00000000-0005-0000-0000-0000BE5D0000}"/>
    <cellStyle name="40% - Accent5 3 3 2 4 2 2 2" xfId="7686" xr:uid="{00000000-0005-0000-0000-0000BF5D0000}"/>
    <cellStyle name="40% - Accent5 3 3 2 4 2 3" xfId="23765" xr:uid="{00000000-0005-0000-0000-0000C05D0000}"/>
    <cellStyle name="40% - Accent5 3 3 2 4 3" xfId="23761" xr:uid="{00000000-0005-0000-0000-0000C15D0000}"/>
    <cellStyle name="40% - Accent5 3 3 2 4 3 2" xfId="30856" xr:uid="{00000000-0005-0000-0000-0000C25D0000}"/>
    <cellStyle name="40% - Accent5 3 3 2 4 4" xfId="23756" xr:uid="{00000000-0005-0000-0000-0000C35D0000}"/>
    <cellStyle name="40% - Accent5 3 3 2 5" xfId="13171" xr:uid="{00000000-0005-0000-0000-0000C45D0000}"/>
    <cellStyle name="40% - Accent5 3 3 2 5 2" xfId="23733" xr:uid="{00000000-0005-0000-0000-0000C55D0000}"/>
    <cellStyle name="40% - Accent5 3 3 2 5 2 2" xfId="23729" xr:uid="{00000000-0005-0000-0000-0000C65D0000}"/>
    <cellStyle name="40% - Accent5 3 3 2 5 3" xfId="20568" xr:uid="{00000000-0005-0000-0000-0000C75D0000}"/>
    <cellStyle name="40% - Accent5 3 3 2 6" xfId="7683" xr:uid="{00000000-0005-0000-0000-0000C85D0000}"/>
    <cellStyle name="40% - Accent5 3 3 2 6 2" xfId="30566" xr:uid="{00000000-0005-0000-0000-0000C95D0000}"/>
    <cellStyle name="40% - Accent5 3 3 2 7" xfId="7682" xr:uid="{00000000-0005-0000-0000-0000CA5D0000}"/>
    <cellStyle name="40% - Accent5 3 3 3" xfId="7681" xr:uid="{00000000-0005-0000-0000-0000CB5D0000}"/>
    <cellStyle name="40% - Accent5 3 3 3 2" xfId="10532" xr:uid="{00000000-0005-0000-0000-0000CC5D0000}"/>
    <cellStyle name="40% - Accent5 3 3 3 2 2" xfId="14834" xr:uid="{00000000-0005-0000-0000-0000CD5D0000}"/>
    <cellStyle name="40% - Accent5 3 3 3 2 2 2" xfId="24252" xr:uid="{00000000-0005-0000-0000-0000CE5D0000}"/>
    <cellStyle name="40% - Accent5 3 3 3 2 2 2 2" xfId="7680" xr:uid="{00000000-0005-0000-0000-0000CF5D0000}"/>
    <cellStyle name="40% - Accent5 3 3 3 2 2 2 2 2" xfId="7678" xr:uid="{00000000-0005-0000-0000-0000D05D0000}"/>
    <cellStyle name="40% - Accent5 3 3 3 2 2 2 3" xfId="32106" xr:uid="{00000000-0005-0000-0000-0000D15D0000}"/>
    <cellStyle name="40% - Accent5 3 3 3 2 2 3" xfId="17071" xr:uid="{00000000-0005-0000-0000-0000D25D0000}"/>
    <cellStyle name="40% - Accent5 3 3 3 2 2 3 2" xfId="7676" xr:uid="{00000000-0005-0000-0000-0000D35D0000}"/>
    <cellStyle name="40% - Accent5 3 3 3 2 2 4" xfId="23093" xr:uid="{00000000-0005-0000-0000-0000D45D0000}"/>
    <cellStyle name="40% - Accent5 3 3 3 2 3" xfId="25452" xr:uid="{00000000-0005-0000-0000-0000D55D0000}"/>
    <cellStyle name="40% - Accent5 3 3 3 2 3 2" xfId="24242" xr:uid="{00000000-0005-0000-0000-0000D65D0000}"/>
    <cellStyle name="40% - Accent5 3 3 3 2 3 2 2" xfId="30371" xr:uid="{00000000-0005-0000-0000-0000D75D0000}"/>
    <cellStyle name="40% - Accent5 3 3 3 2 3 3" xfId="21890" xr:uid="{00000000-0005-0000-0000-0000D85D0000}"/>
    <cellStyle name="40% - Accent5 3 3 3 2 4" xfId="23085" xr:uid="{00000000-0005-0000-0000-0000D95D0000}"/>
    <cellStyle name="40% - Accent5 3 3 3 2 4 2" xfId="23082" xr:uid="{00000000-0005-0000-0000-0000DA5D0000}"/>
    <cellStyle name="40% - Accent5 3 3 3 2 5" xfId="23279" xr:uid="{00000000-0005-0000-0000-0000DB5D0000}"/>
    <cellStyle name="40% - Accent5 3 3 3 3" xfId="7675" xr:uid="{00000000-0005-0000-0000-0000DC5D0000}"/>
    <cellStyle name="40% - Accent5 3 3 3 3 2" xfId="19888" xr:uid="{00000000-0005-0000-0000-0000DD5D0000}"/>
    <cellStyle name="40% - Accent5 3 3 3 3 2 2" xfId="28584" xr:uid="{00000000-0005-0000-0000-0000DE5D0000}"/>
    <cellStyle name="40% - Accent5 3 3 3 3 2 2 2" xfId="7672" xr:uid="{00000000-0005-0000-0000-0000DF5D0000}"/>
    <cellStyle name="40% - Accent5 3 3 3 3 2 3" xfId="21879" xr:uid="{00000000-0005-0000-0000-0000E05D0000}"/>
    <cellStyle name="40% - Accent5 3 3 3 3 3" xfId="19871" xr:uid="{00000000-0005-0000-0000-0000E15D0000}"/>
    <cellStyle name="40% - Accent5 3 3 3 3 3 2" xfId="22971" xr:uid="{00000000-0005-0000-0000-0000E25D0000}"/>
    <cellStyle name="40% - Accent5 3 3 3 3 4" xfId="22968" xr:uid="{00000000-0005-0000-0000-0000E35D0000}"/>
    <cellStyle name="40% - Accent5 3 3 3 4" xfId="7671" xr:uid="{00000000-0005-0000-0000-0000E45D0000}"/>
    <cellStyle name="40% - Accent5 3 3 3 4 2" xfId="19836" xr:uid="{00000000-0005-0000-0000-0000E55D0000}"/>
    <cellStyle name="40% - Accent5 3 3 3 4 2 2" xfId="18820" xr:uid="{00000000-0005-0000-0000-0000E65D0000}"/>
    <cellStyle name="40% - Accent5 3 3 3 4 3" xfId="22957" xr:uid="{00000000-0005-0000-0000-0000E75D0000}"/>
    <cellStyle name="40% - Accent5 3 3 3 5" xfId="7669" xr:uid="{00000000-0005-0000-0000-0000E85D0000}"/>
    <cellStyle name="40% - Accent5 3 3 3 5 2" xfId="29708" xr:uid="{00000000-0005-0000-0000-0000E95D0000}"/>
    <cellStyle name="40% - Accent5 3 3 3 6" xfId="7668" xr:uid="{00000000-0005-0000-0000-0000EA5D0000}"/>
    <cellStyle name="40% - Accent5 3 3 4" xfId="7666" xr:uid="{00000000-0005-0000-0000-0000EB5D0000}"/>
    <cellStyle name="40% - Accent5 3 3 4 2" xfId="7665" xr:uid="{00000000-0005-0000-0000-0000EC5D0000}"/>
    <cellStyle name="40% - Accent5 3 3 4 2 2" xfId="22710" xr:uid="{00000000-0005-0000-0000-0000ED5D0000}"/>
    <cellStyle name="40% - Accent5 3 3 4 2 2 2" xfId="32457" xr:uid="{00000000-0005-0000-0000-0000EE5D0000}"/>
    <cellStyle name="40% - Accent5 3 3 4 2 2 2 2" xfId="8159" xr:uid="{00000000-0005-0000-0000-0000EF5D0000}"/>
    <cellStyle name="40% - Accent5 3 3 4 2 2 3" xfId="21857" xr:uid="{00000000-0005-0000-0000-0000F05D0000}"/>
    <cellStyle name="40% - Accent5 3 3 4 2 3" xfId="22698" xr:uid="{00000000-0005-0000-0000-0000F15D0000}"/>
    <cellStyle name="40% - Accent5 3 3 4 2 3 2" xfId="33226" xr:uid="{00000000-0005-0000-0000-0000F25D0000}"/>
    <cellStyle name="40% - Accent5 3 3 4 2 4" xfId="11577" xr:uid="{00000000-0005-0000-0000-0000F35D0000}"/>
    <cellStyle name="40% - Accent5 3 3 4 3" xfId="7663" xr:uid="{00000000-0005-0000-0000-0000F45D0000}"/>
    <cellStyle name="40% - Accent5 3 3 4 3 2" xfId="21944" xr:uid="{00000000-0005-0000-0000-0000F55D0000}"/>
    <cellStyle name="40% - Accent5 3 3 4 3 2 2" xfId="33111" xr:uid="{00000000-0005-0000-0000-0000F65D0000}"/>
    <cellStyle name="40% - Accent5 3 3 4 3 3" xfId="22644" xr:uid="{00000000-0005-0000-0000-0000F75D0000}"/>
    <cellStyle name="40% - Accent5 3 3 4 4" xfId="7660" xr:uid="{00000000-0005-0000-0000-0000F85D0000}"/>
    <cellStyle name="40% - Accent5 3 3 4 4 2" xfId="22631" xr:uid="{00000000-0005-0000-0000-0000F95D0000}"/>
    <cellStyle name="40% - Accent5 3 3 4 5" xfId="13342" xr:uid="{00000000-0005-0000-0000-0000FA5D0000}"/>
    <cellStyle name="40% - Accent5 3 3 5" xfId="16992" xr:uid="{00000000-0005-0000-0000-0000FB5D0000}"/>
    <cellStyle name="40% - Accent5 3 3 5 2" xfId="7659" xr:uid="{00000000-0005-0000-0000-0000FC5D0000}"/>
    <cellStyle name="40% - Accent5 3 3 5 2 2" xfId="22560" xr:uid="{00000000-0005-0000-0000-0000FD5D0000}"/>
    <cellStyle name="40% - Accent5 3 3 5 2 2 2" xfId="16688" xr:uid="{00000000-0005-0000-0000-0000FE5D0000}"/>
    <cellStyle name="40% - Accent5 3 3 5 2 3" xfId="22554" xr:uid="{00000000-0005-0000-0000-0000FF5D0000}"/>
    <cellStyle name="40% - Accent5 3 3 5 3" xfId="7657" xr:uid="{00000000-0005-0000-0000-0000005E0000}"/>
    <cellStyle name="40% - Accent5 3 3 5 3 2" xfId="22477" xr:uid="{00000000-0005-0000-0000-0000015E0000}"/>
    <cellStyle name="40% - Accent5 3 3 5 4" xfId="7183" xr:uid="{00000000-0005-0000-0000-0000025E0000}"/>
    <cellStyle name="40% - Accent5 3 3 6" xfId="7654" xr:uid="{00000000-0005-0000-0000-0000035E0000}"/>
    <cellStyle name="40% - Accent5 3 3 6 2" xfId="7653" xr:uid="{00000000-0005-0000-0000-0000045E0000}"/>
    <cellStyle name="40% - Accent5 3 3 6 2 2" xfId="22363" xr:uid="{00000000-0005-0000-0000-0000055E0000}"/>
    <cellStyle name="40% - Accent5 3 3 6 3" xfId="7652" xr:uid="{00000000-0005-0000-0000-0000065E0000}"/>
    <cellStyle name="40% - Accent5 3 3 7" xfId="28754" xr:uid="{00000000-0005-0000-0000-0000075E0000}"/>
    <cellStyle name="40% - Accent5 3 3 7 2" xfId="5823" xr:uid="{00000000-0005-0000-0000-0000085E0000}"/>
    <cellStyle name="40% - Accent5 3 3 8" xfId="21225" xr:uid="{00000000-0005-0000-0000-0000095E0000}"/>
    <cellStyle name="40% - Accent5 3 3 9" xfId="34557" xr:uid="{00000000-0005-0000-0000-00000A5E0000}"/>
    <cellStyle name="40% - Accent5 3 4" xfId="10958" xr:uid="{00000000-0005-0000-0000-00000B5E0000}"/>
    <cellStyle name="40% - Accent5 3 4 2" xfId="26544" xr:uid="{00000000-0005-0000-0000-00000C5E0000}"/>
    <cellStyle name="40% - Accent5 3 4 2 2" xfId="7650" xr:uid="{00000000-0005-0000-0000-00000D5E0000}"/>
    <cellStyle name="40% - Accent5 3 4 2 2 2" xfId="14412" xr:uid="{00000000-0005-0000-0000-00000E5E0000}"/>
    <cellStyle name="40% - Accent5 3 4 2 2 2 2" xfId="22524" xr:uid="{00000000-0005-0000-0000-00000F5E0000}"/>
    <cellStyle name="40% - Accent5 3 4 2 2 2 2 2" xfId="9504" xr:uid="{00000000-0005-0000-0000-0000105E0000}"/>
    <cellStyle name="40% - Accent5 3 4 2 2 2 2 2 2" xfId="7649" xr:uid="{00000000-0005-0000-0000-0000115E0000}"/>
    <cellStyle name="40% - Accent5 3 4 2 2 2 2 3" xfId="26110" xr:uid="{00000000-0005-0000-0000-0000125E0000}"/>
    <cellStyle name="40% - Accent5 3 4 2 2 2 3" xfId="27346" xr:uid="{00000000-0005-0000-0000-0000135E0000}"/>
    <cellStyle name="40% - Accent5 3 4 2 2 2 3 2" xfId="7877" xr:uid="{00000000-0005-0000-0000-0000145E0000}"/>
    <cellStyle name="40% - Accent5 3 4 2 2 2 4" xfId="21330" xr:uid="{00000000-0005-0000-0000-0000155E0000}"/>
    <cellStyle name="40% - Accent5 3 4 2 2 3" xfId="22518" xr:uid="{00000000-0005-0000-0000-0000165E0000}"/>
    <cellStyle name="40% - Accent5 3 4 2 2 3 2" xfId="21319" xr:uid="{00000000-0005-0000-0000-0000175E0000}"/>
    <cellStyle name="40% - Accent5 3 4 2 2 3 2 2" xfId="25946" xr:uid="{00000000-0005-0000-0000-0000185E0000}"/>
    <cellStyle name="40% - Accent5 3 4 2 2 3 3" xfId="21313" xr:uid="{00000000-0005-0000-0000-0000195E0000}"/>
    <cellStyle name="40% - Accent5 3 4 2 2 4" xfId="24216" xr:uid="{00000000-0005-0000-0000-00001A5E0000}"/>
    <cellStyle name="40% - Accent5 3 4 2 2 4 2" xfId="21309" xr:uid="{00000000-0005-0000-0000-00001B5E0000}"/>
    <cellStyle name="40% - Accent5 3 4 2 2 5" xfId="24204" xr:uid="{00000000-0005-0000-0000-00001C5E0000}"/>
    <cellStyle name="40% - Accent5 3 4 2 3" xfId="7648" xr:uid="{00000000-0005-0000-0000-00001D5E0000}"/>
    <cellStyle name="40% - Accent5 3 4 2 3 2" xfId="22511" xr:uid="{00000000-0005-0000-0000-00001E5E0000}"/>
    <cellStyle name="40% - Accent5 3 4 2 3 2 2" xfId="21183" xr:uid="{00000000-0005-0000-0000-00001F5E0000}"/>
    <cellStyle name="40% - Accent5 3 4 2 3 2 2 2" xfId="7647" xr:uid="{00000000-0005-0000-0000-0000205E0000}"/>
    <cellStyle name="40% - Accent5 3 4 2 3 2 3" xfId="21175" xr:uid="{00000000-0005-0000-0000-0000215E0000}"/>
    <cellStyle name="40% - Accent5 3 4 2 3 3" xfId="21165" xr:uid="{00000000-0005-0000-0000-0000225E0000}"/>
    <cellStyle name="40% - Accent5 3 4 2 3 3 2" xfId="21163" xr:uid="{00000000-0005-0000-0000-0000235E0000}"/>
    <cellStyle name="40% - Accent5 3 4 2 3 4" xfId="24189" xr:uid="{00000000-0005-0000-0000-0000245E0000}"/>
    <cellStyle name="40% - Accent5 3 4 2 4" xfId="7644" xr:uid="{00000000-0005-0000-0000-0000255E0000}"/>
    <cellStyle name="40% - Accent5 3 4 2 4 2" xfId="34248" xr:uid="{00000000-0005-0000-0000-0000265E0000}"/>
    <cellStyle name="40% - Accent5 3 4 2 4 2 2" xfId="21147" xr:uid="{00000000-0005-0000-0000-0000275E0000}"/>
    <cellStyle name="40% - Accent5 3 4 2 4 3" xfId="34155" xr:uid="{00000000-0005-0000-0000-0000285E0000}"/>
    <cellStyle name="40% - Accent5 3 4 2 5" xfId="7643" xr:uid="{00000000-0005-0000-0000-0000295E0000}"/>
    <cellStyle name="40% - Accent5 3 4 2 5 2" xfId="34151" xr:uid="{00000000-0005-0000-0000-00002A5E0000}"/>
    <cellStyle name="40% - Accent5 3 4 2 6" xfId="16658" xr:uid="{00000000-0005-0000-0000-00002B5E0000}"/>
    <cellStyle name="40% - Accent5 3 4 3" xfId="7642" xr:uid="{00000000-0005-0000-0000-00002C5E0000}"/>
    <cellStyle name="40% - Accent5 3 4 3 2" xfId="7641" xr:uid="{00000000-0005-0000-0000-00002D5E0000}"/>
    <cellStyle name="40% - Accent5 3 4 3 2 2" xfId="22493" xr:uid="{00000000-0005-0000-0000-00002E5E0000}"/>
    <cellStyle name="40% - Accent5 3 4 3 2 2 2" xfId="20678" xr:uid="{00000000-0005-0000-0000-00002F5E0000}"/>
    <cellStyle name="40% - Accent5 3 4 3 2 2 2 2" xfId="33032" xr:uid="{00000000-0005-0000-0000-0000305E0000}"/>
    <cellStyle name="40% - Accent5 3 4 3 2 2 3" xfId="20672" xr:uid="{00000000-0005-0000-0000-0000315E0000}"/>
    <cellStyle name="40% - Accent5 3 4 3 2 3" xfId="20664" xr:uid="{00000000-0005-0000-0000-0000325E0000}"/>
    <cellStyle name="40% - Accent5 3 4 3 2 3 2" xfId="20661" xr:uid="{00000000-0005-0000-0000-0000335E0000}"/>
    <cellStyle name="40% - Accent5 3 4 3 2 4" xfId="32571" xr:uid="{00000000-0005-0000-0000-0000345E0000}"/>
    <cellStyle name="40% - Accent5 3 4 3 3" xfId="21907" xr:uid="{00000000-0005-0000-0000-0000355E0000}"/>
    <cellStyle name="40% - Accent5 3 4 3 3 2" xfId="20614" xr:uid="{00000000-0005-0000-0000-0000365E0000}"/>
    <cellStyle name="40% - Accent5 3 4 3 3 2 2" xfId="20610" xr:uid="{00000000-0005-0000-0000-0000375E0000}"/>
    <cellStyle name="40% - Accent5 3 4 3 3 3" xfId="20602" xr:uid="{00000000-0005-0000-0000-0000385E0000}"/>
    <cellStyle name="40% - Accent5 3 4 3 4" xfId="21899" xr:uid="{00000000-0005-0000-0000-0000395E0000}"/>
    <cellStyle name="40% - Accent5 3 4 3 4 2" xfId="33956" xr:uid="{00000000-0005-0000-0000-00003A5E0000}"/>
    <cellStyle name="40% - Accent5 3 4 3 5" xfId="7640" xr:uid="{00000000-0005-0000-0000-00003B5E0000}"/>
    <cellStyle name="40% - Accent5 3 4 4" xfId="7639" xr:uid="{00000000-0005-0000-0000-00003C5E0000}"/>
    <cellStyle name="40% - Accent5 3 4 4 2" xfId="33791" xr:uid="{00000000-0005-0000-0000-00003D5E0000}"/>
    <cellStyle name="40% - Accent5 3 4 4 2 2" xfId="22421" xr:uid="{00000000-0005-0000-0000-00003E5E0000}"/>
    <cellStyle name="40% - Accent5 3 4 4 2 2 2" xfId="32976" xr:uid="{00000000-0005-0000-0000-00003F5E0000}"/>
    <cellStyle name="40% - Accent5 3 4 4 2 3" xfId="20415" xr:uid="{00000000-0005-0000-0000-0000405E0000}"/>
    <cellStyle name="40% - Accent5 3 4 4 3" xfId="21894" xr:uid="{00000000-0005-0000-0000-0000415E0000}"/>
    <cellStyle name="40% - Accent5 3 4 4 3 2" xfId="20399" xr:uid="{00000000-0005-0000-0000-0000425E0000}"/>
    <cellStyle name="40% - Accent5 3 4 4 4" xfId="7638" xr:uid="{00000000-0005-0000-0000-0000435E0000}"/>
    <cellStyle name="40% - Accent5 3 4 5" xfId="7637" xr:uid="{00000000-0005-0000-0000-0000445E0000}"/>
    <cellStyle name="40% - Accent5 3 4 5 2" xfId="33779" xr:uid="{00000000-0005-0000-0000-0000455E0000}"/>
    <cellStyle name="40% - Accent5 3 4 5 2 2" xfId="20276" xr:uid="{00000000-0005-0000-0000-0000465E0000}"/>
    <cellStyle name="40% - Accent5 3 4 5 3" xfId="11696" xr:uid="{00000000-0005-0000-0000-0000475E0000}"/>
    <cellStyle name="40% - Accent5 3 4 6" xfId="7635" xr:uid="{00000000-0005-0000-0000-0000485E0000}"/>
    <cellStyle name="40% - Accent5 3 4 6 2" xfId="7633" xr:uid="{00000000-0005-0000-0000-0000495E0000}"/>
    <cellStyle name="40% - Accent5 3 4 7" xfId="21218" xr:uid="{00000000-0005-0000-0000-00004A5E0000}"/>
    <cellStyle name="40% - Accent5 3 4 8" xfId="34779" xr:uid="{00000000-0005-0000-0000-00004B5E0000}"/>
    <cellStyle name="40% - Accent5 3 5" xfId="7632" xr:uid="{00000000-0005-0000-0000-00004C5E0000}"/>
    <cellStyle name="40% - Accent5 3 5 2" xfId="7630" xr:uid="{00000000-0005-0000-0000-00004D5E0000}"/>
    <cellStyle name="40% - Accent5 3 5 2 2" xfId="29178" xr:uid="{00000000-0005-0000-0000-00004E5E0000}"/>
    <cellStyle name="40% - Accent5 3 5 2 2 2" xfId="25154" xr:uid="{00000000-0005-0000-0000-00004F5E0000}"/>
    <cellStyle name="40% - Accent5 3 5 2 2 2 2" xfId="19195" xr:uid="{00000000-0005-0000-0000-0000505E0000}"/>
    <cellStyle name="40% - Accent5 3 5 2 2 2 2 2" xfId="7629" xr:uid="{00000000-0005-0000-0000-0000515E0000}"/>
    <cellStyle name="40% - Accent5 3 5 2 2 2 3" xfId="19186" xr:uid="{00000000-0005-0000-0000-0000525E0000}"/>
    <cellStyle name="40% - Accent5 3 5 2 2 3" xfId="19180" xr:uid="{00000000-0005-0000-0000-0000535E0000}"/>
    <cellStyle name="40% - Accent5 3 5 2 2 3 2" xfId="19178" xr:uid="{00000000-0005-0000-0000-0000545E0000}"/>
    <cellStyle name="40% - Accent5 3 5 2 2 4" xfId="24109" xr:uid="{00000000-0005-0000-0000-0000555E0000}"/>
    <cellStyle name="40% - Accent5 3 5 2 3" xfId="29167" xr:uid="{00000000-0005-0000-0000-0000565E0000}"/>
    <cellStyle name="40% - Accent5 3 5 2 3 2" xfId="19085" xr:uid="{00000000-0005-0000-0000-0000575E0000}"/>
    <cellStyle name="40% - Accent5 3 5 2 3 2 2" xfId="19083" xr:uid="{00000000-0005-0000-0000-0000585E0000}"/>
    <cellStyle name="40% - Accent5 3 5 2 3 3" xfId="19071" xr:uid="{00000000-0005-0000-0000-0000595E0000}"/>
    <cellStyle name="40% - Accent5 3 5 2 4" xfId="7626" xr:uid="{00000000-0005-0000-0000-00005A5E0000}"/>
    <cellStyle name="40% - Accent5 3 5 2 4 2" xfId="34016" xr:uid="{00000000-0005-0000-0000-00005B5E0000}"/>
    <cellStyle name="40% - Accent5 3 5 2 5" xfId="7625" xr:uid="{00000000-0005-0000-0000-00005C5E0000}"/>
    <cellStyle name="40% - Accent5 3 5 3" xfId="11784" xr:uid="{00000000-0005-0000-0000-00005D5E0000}"/>
    <cellStyle name="40% - Accent5 3 5 3 2" xfId="29136" xr:uid="{00000000-0005-0000-0000-00005E5E0000}"/>
    <cellStyle name="40% - Accent5 3 5 3 2 2" xfId="33237" xr:uid="{00000000-0005-0000-0000-00005F5E0000}"/>
    <cellStyle name="40% - Accent5 3 5 3 2 2 2" xfId="18607" xr:uid="{00000000-0005-0000-0000-0000605E0000}"/>
    <cellStyle name="40% - Accent5 3 5 3 2 3" xfId="18242" xr:uid="{00000000-0005-0000-0000-0000615E0000}"/>
    <cellStyle name="40% - Accent5 3 5 3 3" xfId="21892" xr:uid="{00000000-0005-0000-0000-0000625E0000}"/>
    <cellStyle name="40% - Accent5 3 5 3 3 2" xfId="18524" xr:uid="{00000000-0005-0000-0000-0000635E0000}"/>
    <cellStyle name="40% - Accent5 3 5 3 4" xfId="7623" xr:uid="{00000000-0005-0000-0000-0000645E0000}"/>
    <cellStyle name="40% - Accent5 3 5 4" xfId="11782" xr:uid="{00000000-0005-0000-0000-0000655E0000}"/>
    <cellStyle name="40% - Accent5 3 5 4 2" xfId="34107" xr:uid="{00000000-0005-0000-0000-0000665E0000}"/>
    <cellStyle name="40% - Accent5 3 5 4 2 2" xfId="18348" xr:uid="{00000000-0005-0000-0000-0000675E0000}"/>
    <cellStyle name="40% - Accent5 3 5 4 3" xfId="7622" xr:uid="{00000000-0005-0000-0000-0000685E0000}"/>
    <cellStyle name="40% - Accent5 3 5 5" xfId="7621" xr:uid="{00000000-0005-0000-0000-0000695E0000}"/>
    <cellStyle name="40% - Accent5 3 5 5 2" xfId="7619" xr:uid="{00000000-0005-0000-0000-00006A5E0000}"/>
    <cellStyle name="40% - Accent5 3 5 6" xfId="7618" xr:uid="{00000000-0005-0000-0000-00006B5E0000}"/>
    <cellStyle name="40% - Accent5 3 5 7" xfId="34973" xr:uid="{00000000-0005-0000-0000-00006C5E0000}"/>
    <cellStyle name="40% - Accent5 3 6" xfId="7617" xr:uid="{00000000-0005-0000-0000-00006D5E0000}"/>
    <cellStyle name="40% - Accent5 3 6 2" xfId="7615" xr:uid="{00000000-0005-0000-0000-00006E5E0000}"/>
    <cellStyle name="40% - Accent5 3 6 2 2" xfId="24427" xr:uid="{00000000-0005-0000-0000-00006F5E0000}"/>
    <cellStyle name="40% - Accent5 3 6 2 2 2" xfId="7613" xr:uid="{00000000-0005-0000-0000-0000705E0000}"/>
    <cellStyle name="40% - Accent5 3 6 2 2 2 2" xfId="7612" xr:uid="{00000000-0005-0000-0000-0000715E0000}"/>
    <cellStyle name="40% - Accent5 3 6 2 2 3" xfId="13791" xr:uid="{00000000-0005-0000-0000-0000725E0000}"/>
    <cellStyle name="40% - Accent5 3 6 2 3" xfId="7611" xr:uid="{00000000-0005-0000-0000-0000735E0000}"/>
    <cellStyle name="40% - Accent5 3 6 2 3 2" xfId="7610" xr:uid="{00000000-0005-0000-0000-0000745E0000}"/>
    <cellStyle name="40% - Accent5 3 6 2 4" xfId="30289" xr:uid="{00000000-0005-0000-0000-0000755E0000}"/>
    <cellStyle name="40% - Accent5 3 6 3" xfId="12228" xr:uid="{00000000-0005-0000-0000-0000765E0000}"/>
    <cellStyle name="40% - Accent5 3 6 3 2" xfId="7609" xr:uid="{00000000-0005-0000-0000-0000775E0000}"/>
    <cellStyle name="40% - Accent5 3 6 3 2 2" xfId="7608" xr:uid="{00000000-0005-0000-0000-0000785E0000}"/>
    <cellStyle name="40% - Accent5 3 6 3 3" xfId="7607" xr:uid="{00000000-0005-0000-0000-0000795E0000}"/>
    <cellStyle name="40% - Accent5 3 6 4" xfId="7606" xr:uid="{00000000-0005-0000-0000-00007A5E0000}"/>
    <cellStyle name="40% - Accent5 3 6 4 2" xfId="7605" xr:uid="{00000000-0005-0000-0000-00007B5E0000}"/>
    <cellStyle name="40% - Accent5 3 6 5" xfId="7604" xr:uid="{00000000-0005-0000-0000-00007C5E0000}"/>
    <cellStyle name="40% - Accent5 3 6 6" xfId="35178" xr:uid="{00000000-0005-0000-0000-00007D5E0000}"/>
    <cellStyle name="40% - Accent5 3 7" xfId="7603" xr:uid="{00000000-0005-0000-0000-00007E5E0000}"/>
    <cellStyle name="40% - Accent5 3 7 2" xfId="7601" xr:uid="{00000000-0005-0000-0000-00007F5E0000}"/>
    <cellStyle name="40% - Accent5 3 7 2 2" xfId="21212" xr:uid="{00000000-0005-0000-0000-0000805E0000}"/>
    <cellStyle name="40% - Accent5 3 7 2 2 2" xfId="7599" xr:uid="{00000000-0005-0000-0000-0000815E0000}"/>
    <cellStyle name="40% - Accent5 3 7 2 3" xfId="7597" xr:uid="{00000000-0005-0000-0000-0000825E0000}"/>
    <cellStyle name="40% - Accent5 3 7 3" xfId="7596" xr:uid="{00000000-0005-0000-0000-0000835E0000}"/>
    <cellStyle name="40% - Accent5 3 7 3 2" xfId="7595" xr:uid="{00000000-0005-0000-0000-0000845E0000}"/>
    <cellStyle name="40% - Accent5 3 7 4" xfId="7593" xr:uid="{00000000-0005-0000-0000-0000855E0000}"/>
    <cellStyle name="40% - Accent5 3 7 5" xfId="35407" xr:uid="{00000000-0005-0000-0000-0000865E0000}"/>
    <cellStyle name="40% - Accent5 3 8" xfId="24033" xr:uid="{00000000-0005-0000-0000-0000875E0000}"/>
    <cellStyle name="40% - Accent5 3 8 2" xfId="7591" xr:uid="{00000000-0005-0000-0000-0000885E0000}"/>
    <cellStyle name="40% - Accent5 3 8 2 2" xfId="7590" xr:uid="{00000000-0005-0000-0000-0000895E0000}"/>
    <cellStyle name="40% - Accent5 3 8 3" xfId="25194" xr:uid="{00000000-0005-0000-0000-00008A5E0000}"/>
    <cellStyle name="40% - Accent5 3 8 4" xfId="36279" xr:uid="{00000000-0005-0000-0000-00008B5E0000}"/>
    <cellStyle name="40% - Accent5 3 9" xfId="33067" xr:uid="{00000000-0005-0000-0000-00008C5E0000}"/>
    <cellStyle name="40% - Accent5 3 9 2" xfId="7589" xr:uid="{00000000-0005-0000-0000-00008D5E0000}"/>
    <cellStyle name="40% - Accent5 3 9 3" xfId="36565" xr:uid="{00000000-0005-0000-0000-00008E5E0000}"/>
    <cellStyle name="40% - Accent5 30" xfId="35904" xr:uid="{00000000-0005-0000-0000-00008F5E0000}"/>
    <cellStyle name="40% - Accent5 30 2" xfId="37076" xr:uid="{00000000-0005-0000-0000-0000905E0000}"/>
    <cellStyle name="40% - Accent5 30 3" xfId="37971" xr:uid="{00000000-0005-0000-0000-0000915E0000}"/>
    <cellStyle name="40% - Accent5 31" xfId="35924" xr:uid="{00000000-0005-0000-0000-0000925E0000}"/>
    <cellStyle name="40% - Accent5 31 2" xfId="37095" xr:uid="{00000000-0005-0000-0000-0000935E0000}"/>
    <cellStyle name="40% - Accent5 31 3" xfId="37991" xr:uid="{00000000-0005-0000-0000-0000945E0000}"/>
    <cellStyle name="40% - Accent5 32" xfId="35944" xr:uid="{00000000-0005-0000-0000-0000955E0000}"/>
    <cellStyle name="40% - Accent5 32 2" xfId="37114" xr:uid="{00000000-0005-0000-0000-0000965E0000}"/>
    <cellStyle name="40% - Accent5 32 3" xfId="38011" xr:uid="{00000000-0005-0000-0000-0000975E0000}"/>
    <cellStyle name="40% - Accent5 33" xfId="35964" xr:uid="{00000000-0005-0000-0000-0000985E0000}"/>
    <cellStyle name="40% - Accent5 33 2" xfId="37133" xr:uid="{00000000-0005-0000-0000-0000995E0000}"/>
    <cellStyle name="40% - Accent5 33 3" xfId="38031" xr:uid="{00000000-0005-0000-0000-00009A5E0000}"/>
    <cellStyle name="40% - Accent5 34" xfId="35984" xr:uid="{00000000-0005-0000-0000-00009B5E0000}"/>
    <cellStyle name="40% - Accent5 34 2" xfId="37153" xr:uid="{00000000-0005-0000-0000-00009C5E0000}"/>
    <cellStyle name="40% - Accent5 34 3" xfId="38051" xr:uid="{00000000-0005-0000-0000-00009D5E0000}"/>
    <cellStyle name="40% - Accent5 35" xfId="36004" xr:uid="{00000000-0005-0000-0000-00009E5E0000}"/>
    <cellStyle name="40% - Accent5 35 2" xfId="37173" xr:uid="{00000000-0005-0000-0000-00009F5E0000}"/>
    <cellStyle name="40% - Accent5 35 3" xfId="38071" xr:uid="{00000000-0005-0000-0000-0000A05E0000}"/>
    <cellStyle name="40% - Accent5 36" xfId="36024" xr:uid="{00000000-0005-0000-0000-0000A15E0000}"/>
    <cellStyle name="40% - Accent5 36 2" xfId="37193" xr:uid="{00000000-0005-0000-0000-0000A25E0000}"/>
    <cellStyle name="40% - Accent5 36 3" xfId="38091" xr:uid="{00000000-0005-0000-0000-0000A35E0000}"/>
    <cellStyle name="40% - Accent5 37" xfId="36044" xr:uid="{00000000-0005-0000-0000-0000A45E0000}"/>
    <cellStyle name="40% - Accent5 37 2" xfId="37213" xr:uid="{00000000-0005-0000-0000-0000A55E0000}"/>
    <cellStyle name="40% - Accent5 37 3" xfId="38111" xr:uid="{00000000-0005-0000-0000-0000A65E0000}"/>
    <cellStyle name="40% - Accent5 38" xfId="36064" xr:uid="{00000000-0005-0000-0000-0000A75E0000}"/>
    <cellStyle name="40% - Accent5 38 2" xfId="37233" xr:uid="{00000000-0005-0000-0000-0000A85E0000}"/>
    <cellStyle name="40% - Accent5 38 3" xfId="38131" xr:uid="{00000000-0005-0000-0000-0000A95E0000}"/>
    <cellStyle name="40% - Accent5 39" xfId="36084" xr:uid="{00000000-0005-0000-0000-0000AA5E0000}"/>
    <cellStyle name="40% - Accent5 39 2" xfId="37253" xr:uid="{00000000-0005-0000-0000-0000AB5E0000}"/>
    <cellStyle name="40% - Accent5 39 3" xfId="38151" xr:uid="{00000000-0005-0000-0000-0000AC5E0000}"/>
    <cellStyle name="40% - Accent5 4" xfId="129" xr:uid="{00000000-0005-0000-0000-0000AD5E0000}"/>
    <cellStyle name="40% - Accent5 4 10" xfId="34483" xr:uid="{00000000-0005-0000-0000-0000AE5E0000}"/>
    <cellStyle name="40% - Accent5 4 11" xfId="15179" xr:uid="{00000000-0005-0000-0000-0000AF5E0000}"/>
    <cellStyle name="40% - Accent5 4 2" xfId="252" xr:uid="{00000000-0005-0000-0000-0000B05E0000}"/>
    <cellStyle name="40% - Accent5 4 2 10" xfId="7588" xr:uid="{00000000-0005-0000-0000-0000B15E0000}"/>
    <cellStyle name="40% - Accent5 4 2 2" xfId="8256" xr:uid="{00000000-0005-0000-0000-0000B25E0000}"/>
    <cellStyle name="40% - Accent5 4 2 2 2" xfId="13067" xr:uid="{00000000-0005-0000-0000-0000B35E0000}"/>
    <cellStyle name="40% - Accent5 4 2 2 2 2" xfId="15339" xr:uid="{00000000-0005-0000-0000-0000B45E0000}"/>
    <cellStyle name="40% - Accent5 4 2 2 2 2 2" xfId="7585" xr:uid="{00000000-0005-0000-0000-0000B55E0000}"/>
    <cellStyle name="40% - Accent5 4 2 2 2 2 2 2" xfId="33997" xr:uid="{00000000-0005-0000-0000-0000B65E0000}"/>
    <cellStyle name="40% - Accent5 4 2 2 2 2 2 2 2" xfId="16594" xr:uid="{00000000-0005-0000-0000-0000B75E0000}"/>
    <cellStyle name="40% - Accent5 4 2 2 2 2 2 2 2 2" xfId="7584" xr:uid="{00000000-0005-0000-0000-0000B85E0000}"/>
    <cellStyle name="40% - Accent5 4 2 2 2 2 2 2 3" xfId="16584" xr:uid="{00000000-0005-0000-0000-0000B95E0000}"/>
    <cellStyle name="40% - Accent5 4 2 2 2 2 2 3" xfId="7582" xr:uid="{00000000-0005-0000-0000-0000BA5E0000}"/>
    <cellStyle name="40% - Accent5 4 2 2 2 2 2 3 2" xfId="16576" xr:uid="{00000000-0005-0000-0000-0000BB5E0000}"/>
    <cellStyle name="40% - Accent5 4 2 2 2 2 2 4" xfId="7580" xr:uid="{00000000-0005-0000-0000-0000BC5E0000}"/>
    <cellStyle name="40% - Accent5 4 2 2 2 2 3" xfId="34340" xr:uid="{00000000-0005-0000-0000-0000BD5E0000}"/>
    <cellStyle name="40% - Accent5 4 2 2 2 2 3 2" xfId="7579" xr:uid="{00000000-0005-0000-0000-0000BE5E0000}"/>
    <cellStyle name="40% - Accent5 4 2 2 2 2 3 2 2" xfId="16555" xr:uid="{00000000-0005-0000-0000-0000BF5E0000}"/>
    <cellStyle name="40% - Accent5 4 2 2 2 2 3 3" xfId="7578" xr:uid="{00000000-0005-0000-0000-0000C05E0000}"/>
    <cellStyle name="40% - Accent5 4 2 2 2 2 4" xfId="23138" xr:uid="{00000000-0005-0000-0000-0000C15E0000}"/>
    <cellStyle name="40% - Accent5 4 2 2 2 2 4 2" xfId="21793" xr:uid="{00000000-0005-0000-0000-0000C25E0000}"/>
    <cellStyle name="40% - Accent5 4 2 2 2 2 5" xfId="7576" xr:uid="{00000000-0005-0000-0000-0000C35E0000}"/>
    <cellStyle name="40% - Accent5 4 2 2 2 3" xfId="7572" xr:uid="{00000000-0005-0000-0000-0000C45E0000}"/>
    <cellStyle name="40% - Accent5 4 2 2 2 3 2" xfId="15617" xr:uid="{00000000-0005-0000-0000-0000C55E0000}"/>
    <cellStyle name="40% - Accent5 4 2 2 2 3 2 2" xfId="20723" xr:uid="{00000000-0005-0000-0000-0000C65E0000}"/>
    <cellStyle name="40% - Accent5 4 2 2 2 3 2 2 2" xfId="16397" xr:uid="{00000000-0005-0000-0000-0000C75E0000}"/>
    <cellStyle name="40% - Accent5 4 2 2 2 3 2 3" xfId="20719" xr:uid="{00000000-0005-0000-0000-0000C85E0000}"/>
    <cellStyle name="40% - Accent5 4 2 2 2 3 3" xfId="7571" xr:uid="{00000000-0005-0000-0000-0000C95E0000}"/>
    <cellStyle name="40% - Accent5 4 2 2 2 3 3 2" xfId="27170" xr:uid="{00000000-0005-0000-0000-0000CA5E0000}"/>
    <cellStyle name="40% - Accent5 4 2 2 2 3 4" xfId="7570" xr:uid="{00000000-0005-0000-0000-0000CB5E0000}"/>
    <cellStyle name="40% - Accent5 4 2 2 2 4" xfId="7565" xr:uid="{00000000-0005-0000-0000-0000CC5E0000}"/>
    <cellStyle name="40% - Accent5 4 2 2 2 4 2" xfId="7564" xr:uid="{00000000-0005-0000-0000-0000CD5E0000}"/>
    <cellStyle name="40% - Accent5 4 2 2 2 4 2 2" xfId="20708" xr:uid="{00000000-0005-0000-0000-0000CE5E0000}"/>
    <cellStyle name="40% - Accent5 4 2 2 2 4 3" xfId="7563" xr:uid="{00000000-0005-0000-0000-0000CF5E0000}"/>
    <cellStyle name="40% - Accent5 4 2 2 2 5" xfId="7562" xr:uid="{00000000-0005-0000-0000-0000D05E0000}"/>
    <cellStyle name="40% - Accent5 4 2 2 2 5 2" xfId="7561" xr:uid="{00000000-0005-0000-0000-0000D15E0000}"/>
    <cellStyle name="40% - Accent5 4 2 2 2 6" xfId="32710" xr:uid="{00000000-0005-0000-0000-0000D25E0000}"/>
    <cellStyle name="40% - Accent5 4 2 2 3" xfId="10179" xr:uid="{00000000-0005-0000-0000-0000D35E0000}"/>
    <cellStyle name="40% - Accent5 4 2 2 3 2" xfId="10176" xr:uid="{00000000-0005-0000-0000-0000D45E0000}"/>
    <cellStyle name="40% - Accent5 4 2 2 3 2 2" xfId="7560" xr:uid="{00000000-0005-0000-0000-0000D55E0000}"/>
    <cellStyle name="40% - Accent5 4 2 2 3 2 2 2" xfId="21850" xr:uid="{00000000-0005-0000-0000-0000D65E0000}"/>
    <cellStyle name="40% - Accent5 4 2 2 3 2 2 2 2" xfId="16067" xr:uid="{00000000-0005-0000-0000-0000D75E0000}"/>
    <cellStyle name="40% - Accent5 4 2 2 3 2 2 3" xfId="7558" xr:uid="{00000000-0005-0000-0000-0000D85E0000}"/>
    <cellStyle name="40% - Accent5 4 2 2 3 2 3" xfId="7556" xr:uid="{00000000-0005-0000-0000-0000D95E0000}"/>
    <cellStyle name="40% - Accent5 4 2 2 3 2 3 2" xfId="7553" xr:uid="{00000000-0005-0000-0000-0000DA5E0000}"/>
    <cellStyle name="40% - Accent5 4 2 2 3 2 4" xfId="16340" xr:uid="{00000000-0005-0000-0000-0000DB5E0000}"/>
    <cellStyle name="40% - Accent5 4 2 2 3 3" xfId="10168" xr:uid="{00000000-0005-0000-0000-0000DC5E0000}"/>
    <cellStyle name="40% - Accent5 4 2 2 3 3 2" xfId="7551" xr:uid="{00000000-0005-0000-0000-0000DD5E0000}"/>
    <cellStyle name="40% - Accent5 4 2 2 3 3 2 2" xfId="27178" xr:uid="{00000000-0005-0000-0000-0000DE5E0000}"/>
    <cellStyle name="40% - Accent5 4 2 2 3 3 3" xfId="7549" xr:uid="{00000000-0005-0000-0000-0000DF5E0000}"/>
    <cellStyle name="40% - Accent5 4 2 2 3 4" xfId="17835" xr:uid="{00000000-0005-0000-0000-0000E05E0000}"/>
    <cellStyle name="40% - Accent5 4 2 2 3 4 2" xfId="7548" xr:uid="{00000000-0005-0000-0000-0000E15E0000}"/>
    <cellStyle name="40% - Accent5 4 2 2 3 5" xfId="17832" xr:uid="{00000000-0005-0000-0000-0000E25E0000}"/>
    <cellStyle name="40% - Accent5 4 2 2 4" xfId="10159" xr:uid="{00000000-0005-0000-0000-0000E35E0000}"/>
    <cellStyle name="40% - Accent5 4 2 2 4 2" xfId="10155" xr:uid="{00000000-0005-0000-0000-0000E45E0000}"/>
    <cellStyle name="40% - Accent5 4 2 2 4 2 2" xfId="30386" xr:uid="{00000000-0005-0000-0000-0000E55E0000}"/>
    <cellStyle name="40% - Accent5 4 2 2 4 2 2 2" xfId="7547" xr:uid="{00000000-0005-0000-0000-0000E65E0000}"/>
    <cellStyle name="40% - Accent5 4 2 2 4 2 3" xfId="31037" xr:uid="{00000000-0005-0000-0000-0000E75E0000}"/>
    <cellStyle name="40% - Accent5 4 2 2 4 3" xfId="10149" xr:uid="{00000000-0005-0000-0000-0000E85E0000}"/>
    <cellStyle name="40% - Accent5 4 2 2 4 3 2" xfId="31880" xr:uid="{00000000-0005-0000-0000-0000E95E0000}"/>
    <cellStyle name="40% - Accent5 4 2 2 4 4" xfId="31169" xr:uid="{00000000-0005-0000-0000-0000EA5E0000}"/>
    <cellStyle name="40% - Accent5 4 2 2 5" xfId="13161" xr:uid="{00000000-0005-0000-0000-0000EB5E0000}"/>
    <cellStyle name="40% - Accent5 4 2 2 5 2" xfId="10144" xr:uid="{00000000-0005-0000-0000-0000EC5E0000}"/>
    <cellStyle name="40% - Accent5 4 2 2 5 2 2" xfId="31719" xr:uid="{00000000-0005-0000-0000-0000ED5E0000}"/>
    <cellStyle name="40% - Accent5 4 2 2 5 3" xfId="10139" xr:uid="{00000000-0005-0000-0000-0000EE5E0000}"/>
    <cellStyle name="40% - Accent5 4 2 2 6" xfId="10134" xr:uid="{00000000-0005-0000-0000-0000EF5E0000}"/>
    <cellStyle name="40% - Accent5 4 2 2 6 2" xfId="10131" xr:uid="{00000000-0005-0000-0000-0000F05E0000}"/>
    <cellStyle name="40% - Accent5 4 2 2 7" xfId="10129" xr:uid="{00000000-0005-0000-0000-0000F15E0000}"/>
    <cellStyle name="40% - Accent5 4 2 3" xfId="7546" xr:uid="{00000000-0005-0000-0000-0000F25E0000}"/>
    <cellStyle name="40% - Accent5 4 2 3 2" xfId="7544" xr:uid="{00000000-0005-0000-0000-0000F35E0000}"/>
    <cellStyle name="40% - Accent5 4 2 3 2 2" xfId="7541" xr:uid="{00000000-0005-0000-0000-0000F45E0000}"/>
    <cellStyle name="40% - Accent5 4 2 3 2 2 2" xfId="11136" xr:uid="{00000000-0005-0000-0000-0000F55E0000}"/>
    <cellStyle name="40% - Accent5 4 2 3 2 2 2 2" xfId="29466" xr:uid="{00000000-0005-0000-0000-0000F65E0000}"/>
    <cellStyle name="40% - Accent5 4 2 3 2 2 2 2 2" xfId="15294" xr:uid="{00000000-0005-0000-0000-0000F75E0000}"/>
    <cellStyle name="40% - Accent5 4 2 3 2 2 2 3" xfId="33039" xr:uid="{00000000-0005-0000-0000-0000F85E0000}"/>
    <cellStyle name="40% - Accent5 4 2 3 2 2 3" xfId="7540" xr:uid="{00000000-0005-0000-0000-0000F95E0000}"/>
    <cellStyle name="40% - Accent5 4 2 3 2 2 3 2" xfId="34012" xr:uid="{00000000-0005-0000-0000-0000FA5E0000}"/>
    <cellStyle name="40% - Accent5 4 2 3 2 2 4" xfId="7538" xr:uid="{00000000-0005-0000-0000-0000FB5E0000}"/>
    <cellStyle name="40% - Accent5 4 2 3 2 3" xfId="7534" xr:uid="{00000000-0005-0000-0000-0000FC5E0000}"/>
    <cellStyle name="40% - Accent5 4 2 3 2 3 2" xfId="30182" xr:uid="{00000000-0005-0000-0000-0000FD5E0000}"/>
    <cellStyle name="40% - Accent5 4 2 3 2 3 2 2" xfId="20641" xr:uid="{00000000-0005-0000-0000-0000FE5E0000}"/>
    <cellStyle name="40% - Accent5 4 2 3 2 3 3" xfId="7533" xr:uid="{00000000-0005-0000-0000-0000FF5E0000}"/>
    <cellStyle name="40% - Accent5 4 2 3 2 4" xfId="7532" xr:uid="{00000000-0005-0000-0000-0000005F0000}"/>
    <cellStyle name="40% - Accent5 4 2 3 2 4 2" xfId="7531" xr:uid="{00000000-0005-0000-0000-0000015F0000}"/>
    <cellStyle name="40% - Accent5 4 2 3 2 5" xfId="7530" xr:uid="{00000000-0005-0000-0000-0000025F0000}"/>
    <cellStyle name="40% - Accent5 4 2 3 3" xfId="10127" xr:uid="{00000000-0005-0000-0000-0000035F0000}"/>
    <cellStyle name="40% - Accent5 4 2 3 3 2" xfId="10123" xr:uid="{00000000-0005-0000-0000-0000045F0000}"/>
    <cellStyle name="40% - Accent5 4 2 3 3 2 2" xfId="7528" xr:uid="{00000000-0005-0000-0000-0000055F0000}"/>
    <cellStyle name="40% - Accent5 4 2 3 3 2 2 2" xfId="29353" xr:uid="{00000000-0005-0000-0000-0000065F0000}"/>
    <cellStyle name="40% - Accent5 4 2 3 3 2 3" xfId="7526" xr:uid="{00000000-0005-0000-0000-0000075F0000}"/>
    <cellStyle name="40% - Accent5 4 2 3 3 3" xfId="10118" xr:uid="{00000000-0005-0000-0000-0000085F0000}"/>
    <cellStyle name="40% - Accent5 4 2 3 3 3 2" xfId="7525" xr:uid="{00000000-0005-0000-0000-0000095F0000}"/>
    <cellStyle name="40% - Accent5 4 2 3 3 4" xfId="25895" xr:uid="{00000000-0005-0000-0000-00000A5F0000}"/>
    <cellStyle name="40% - Accent5 4 2 3 4" xfId="10114" xr:uid="{00000000-0005-0000-0000-00000B5F0000}"/>
    <cellStyle name="40% - Accent5 4 2 3 4 2" xfId="15143" xr:uid="{00000000-0005-0000-0000-00000C5F0000}"/>
    <cellStyle name="40% - Accent5 4 2 3 4 2 2" xfId="31667" xr:uid="{00000000-0005-0000-0000-00000D5F0000}"/>
    <cellStyle name="40% - Accent5 4 2 3 4 3" xfId="15135" xr:uid="{00000000-0005-0000-0000-00000E5F0000}"/>
    <cellStyle name="40% - Accent5 4 2 3 5" xfId="10110" xr:uid="{00000000-0005-0000-0000-00000F5F0000}"/>
    <cellStyle name="40% - Accent5 4 2 3 5 2" xfId="15093" xr:uid="{00000000-0005-0000-0000-0000105F0000}"/>
    <cellStyle name="40% - Accent5 4 2 3 6" xfId="10107" xr:uid="{00000000-0005-0000-0000-0000115F0000}"/>
    <cellStyle name="40% - Accent5 4 2 4" xfId="7524" xr:uid="{00000000-0005-0000-0000-0000125F0000}"/>
    <cellStyle name="40% - Accent5 4 2 4 2" xfId="7522" xr:uid="{00000000-0005-0000-0000-0000135F0000}"/>
    <cellStyle name="40% - Accent5 4 2 4 2 2" xfId="7520" xr:uid="{00000000-0005-0000-0000-0000145F0000}"/>
    <cellStyle name="40% - Accent5 4 2 4 2 2 2" xfId="7519" xr:uid="{00000000-0005-0000-0000-0000155F0000}"/>
    <cellStyle name="40% - Accent5 4 2 4 2 2 2 2" xfId="32236" xr:uid="{00000000-0005-0000-0000-0000165F0000}"/>
    <cellStyle name="40% - Accent5 4 2 4 2 2 3" xfId="7518" xr:uid="{00000000-0005-0000-0000-0000175F0000}"/>
    <cellStyle name="40% - Accent5 4 2 4 2 3" xfId="13044" xr:uid="{00000000-0005-0000-0000-0000185F0000}"/>
    <cellStyle name="40% - Accent5 4 2 4 2 3 2" xfId="11666" xr:uid="{00000000-0005-0000-0000-0000195F0000}"/>
    <cellStyle name="40% - Accent5 4 2 4 2 4" xfId="7517" xr:uid="{00000000-0005-0000-0000-00001A5F0000}"/>
    <cellStyle name="40% - Accent5 4 2 4 3" xfId="10104" xr:uid="{00000000-0005-0000-0000-00001B5F0000}"/>
    <cellStyle name="40% - Accent5 4 2 4 3 2" xfId="10100" xr:uid="{00000000-0005-0000-0000-00001C5F0000}"/>
    <cellStyle name="40% - Accent5 4 2 4 3 2 2" xfId="7515" xr:uid="{00000000-0005-0000-0000-00001D5F0000}"/>
    <cellStyle name="40% - Accent5 4 2 4 3 3" xfId="10096" xr:uid="{00000000-0005-0000-0000-00001E5F0000}"/>
    <cellStyle name="40% - Accent5 4 2 4 4" xfId="10092" xr:uid="{00000000-0005-0000-0000-00001F5F0000}"/>
    <cellStyle name="40% - Accent5 4 2 4 4 2" xfId="15040" xr:uid="{00000000-0005-0000-0000-0000205F0000}"/>
    <cellStyle name="40% - Accent5 4 2 4 5" xfId="10088" xr:uid="{00000000-0005-0000-0000-0000215F0000}"/>
    <cellStyle name="40% - Accent5 4 2 5" xfId="7514" xr:uid="{00000000-0005-0000-0000-0000225F0000}"/>
    <cellStyle name="40% - Accent5 4 2 5 2" xfId="7512" xr:uid="{00000000-0005-0000-0000-0000235F0000}"/>
    <cellStyle name="40% - Accent5 4 2 5 2 2" xfId="7510" xr:uid="{00000000-0005-0000-0000-0000245F0000}"/>
    <cellStyle name="40% - Accent5 4 2 5 2 2 2" xfId="7509" xr:uid="{00000000-0005-0000-0000-0000255F0000}"/>
    <cellStyle name="40% - Accent5 4 2 5 2 3" xfId="7506" xr:uid="{00000000-0005-0000-0000-0000265F0000}"/>
    <cellStyle name="40% - Accent5 4 2 5 3" xfId="10086" xr:uid="{00000000-0005-0000-0000-0000275F0000}"/>
    <cellStyle name="40% - Accent5 4 2 5 3 2" xfId="33493" xr:uid="{00000000-0005-0000-0000-0000285F0000}"/>
    <cellStyle name="40% - Accent5 4 2 5 4" xfId="10082" xr:uid="{00000000-0005-0000-0000-0000295F0000}"/>
    <cellStyle name="40% - Accent5 4 2 6" xfId="20072" xr:uid="{00000000-0005-0000-0000-00002A5F0000}"/>
    <cellStyle name="40% - Accent5 4 2 6 2" xfId="7505" xr:uid="{00000000-0005-0000-0000-00002B5F0000}"/>
    <cellStyle name="40% - Accent5 4 2 6 2 2" xfId="7503" xr:uid="{00000000-0005-0000-0000-00002C5F0000}"/>
    <cellStyle name="40% - Accent5 4 2 6 3" xfId="10079" xr:uid="{00000000-0005-0000-0000-00002D5F0000}"/>
    <cellStyle name="40% - Accent5 4 2 7" xfId="17638" xr:uid="{00000000-0005-0000-0000-00002E5F0000}"/>
    <cellStyle name="40% - Accent5 4 2 7 2" xfId="23353" xr:uid="{00000000-0005-0000-0000-00002F5F0000}"/>
    <cellStyle name="40% - Accent5 4 2 8" xfId="28850" xr:uid="{00000000-0005-0000-0000-0000305F0000}"/>
    <cellStyle name="40% - Accent5 4 2 9" xfId="34571" xr:uid="{00000000-0005-0000-0000-0000315F0000}"/>
    <cellStyle name="40% - Accent5 4 3" xfId="11828" xr:uid="{00000000-0005-0000-0000-0000325F0000}"/>
    <cellStyle name="40% - Accent5 4 3 2" xfId="7501" xr:uid="{00000000-0005-0000-0000-0000335F0000}"/>
    <cellStyle name="40% - Accent5 4 3 2 2" xfId="7499" xr:uid="{00000000-0005-0000-0000-0000345F0000}"/>
    <cellStyle name="40% - Accent5 4 3 2 2 2" xfId="7497" xr:uid="{00000000-0005-0000-0000-0000355F0000}"/>
    <cellStyle name="40% - Accent5 4 3 2 2 2 2" xfId="12892" xr:uid="{00000000-0005-0000-0000-0000365F0000}"/>
    <cellStyle name="40% - Accent5 4 3 2 2 2 2 2" xfId="14780" xr:uid="{00000000-0005-0000-0000-0000375F0000}"/>
    <cellStyle name="40% - Accent5 4 3 2 2 2 2 2 2" xfId="10998" xr:uid="{00000000-0005-0000-0000-0000385F0000}"/>
    <cellStyle name="40% - Accent5 4 3 2 2 2 2 3" xfId="7495" xr:uid="{00000000-0005-0000-0000-0000395F0000}"/>
    <cellStyle name="40% - Accent5 4 3 2 2 2 3" xfId="23992" xr:uid="{00000000-0005-0000-0000-00003A5F0000}"/>
    <cellStyle name="40% - Accent5 4 3 2 2 2 3 2" xfId="7494" xr:uid="{00000000-0005-0000-0000-00003B5F0000}"/>
    <cellStyle name="40% - Accent5 4 3 2 2 2 4" xfId="7493" xr:uid="{00000000-0005-0000-0000-00003C5F0000}"/>
    <cellStyle name="40% - Accent5 4 3 2 2 3" xfId="7490" xr:uid="{00000000-0005-0000-0000-00003D5F0000}"/>
    <cellStyle name="40% - Accent5 4 3 2 2 3 2" xfId="23989" xr:uid="{00000000-0005-0000-0000-00003E5F0000}"/>
    <cellStyle name="40% - Accent5 4 3 2 2 3 2 2" xfId="20449" xr:uid="{00000000-0005-0000-0000-00003F5F0000}"/>
    <cellStyle name="40% - Accent5 4 3 2 2 3 3" xfId="7488" xr:uid="{00000000-0005-0000-0000-0000405F0000}"/>
    <cellStyle name="40% - Accent5 4 3 2 2 4" xfId="7486" xr:uid="{00000000-0005-0000-0000-0000415F0000}"/>
    <cellStyle name="40% - Accent5 4 3 2 2 4 2" xfId="7485" xr:uid="{00000000-0005-0000-0000-0000425F0000}"/>
    <cellStyle name="40% - Accent5 4 3 2 2 5" xfId="7483" xr:uid="{00000000-0005-0000-0000-0000435F0000}"/>
    <cellStyle name="40% - Accent5 4 3 2 3" xfId="10037" xr:uid="{00000000-0005-0000-0000-0000445F0000}"/>
    <cellStyle name="40% - Accent5 4 3 2 3 2" xfId="10034" xr:uid="{00000000-0005-0000-0000-0000455F0000}"/>
    <cellStyle name="40% - Accent5 4 3 2 3 2 2" xfId="30355" xr:uid="{00000000-0005-0000-0000-0000465F0000}"/>
    <cellStyle name="40% - Accent5 4 3 2 3 2 2 2" xfId="7482" xr:uid="{00000000-0005-0000-0000-0000475F0000}"/>
    <cellStyle name="40% - Accent5 4 3 2 3 2 3" xfId="7480" xr:uid="{00000000-0005-0000-0000-0000485F0000}"/>
    <cellStyle name="40% - Accent5 4 3 2 3 3" xfId="10029" xr:uid="{00000000-0005-0000-0000-0000495F0000}"/>
    <cellStyle name="40% - Accent5 4 3 2 3 3 2" xfId="7479" xr:uid="{00000000-0005-0000-0000-00004A5F0000}"/>
    <cellStyle name="40% - Accent5 4 3 2 3 4" xfId="26914" xr:uid="{00000000-0005-0000-0000-00004B5F0000}"/>
    <cellStyle name="40% - Accent5 4 3 2 4" xfId="10024" xr:uid="{00000000-0005-0000-0000-00004C5F0000}"/>
    <cellStyle name="40% - Accent5 4 3 2 4 2" xfId="10021" xr:uid="{00000000-0005-0000-0000-00004D5F0000}"/>
    <cellStyle name="40% - Accent5 4 3 2 4 2 2" xfId="27777" xr:uid="{00000000-0005-0000-0000-00004E5F0000}"/>
    <cellStyle name="40% - Accent5 4 3 2 4 3" xfId="10017" xr:uid="{00000000-0005-0000-0000-00004F5F0000}"/>
    <cellStyle name="40% - Accent5 4 3 2 5" xfId="10013" xr:uid="{00000000-0005-0000-0000-0000505F0000}"/>
    <cellStyle name="40% - Accent5 4 3 2 5 2" xfId="10011" xr:uid="{00000000-0005-0000-0000-0000515F0000}"/>
    <cellStyle name="40% - Accent5 4 3 2 6" xfId="10009" xr:uid="{00000000-0005-0000-0000-0000525F0000}"/>
    <cellStyle name="40% - Accent5 4 3 3" xfId="7476" xr:uid="{00000000-0005-0000-0000-0000535F0000}"/>
    <cellStyle name="40% - Accent5 4 3 3 2" xfId="7473" xr:uid="{00000000-0005-0000-0000-0000545F0000}"/>
    <cellStyle name="40% - Accent5 4 3 3 2 2" xfId="7471" xr:uid="{00000000-0005-0000-0000-0000555F0000}"/>
    <cellStyle name="40% - Accent5 4 3 3 2 2 2" xfId="31171" xr:uid="{00000000-0005-0000-0000-0000565F0000}"/>
    <cellStyle name="40% - Accent5 4 3 3 2 2 2 2" xfId="31767" xr:uid="{00000000-0005-0000-0000-0000575F0000}"/>
    <cellStyle name="40% - Accent5 4 3 3 2 2 3" xfId="12666" xr:uid="{00000000-0005-0000-0000-0000585F0000}"/>
    <cellStyle name="40% - Accent5 4 3 3 2 3" xfId="7469" xr:uid="{00000000-0005-0000-0000-0000595F0000}"/>
    <cellStyle name="40% - Accent5 4 3 3 2 3 2" xfId="7468" xr:uid="{00000000-0005-0000-0000-00005A5F0000}"/>
    <cellStyle name="40% - Accent5 4 3 3 2 4" xfId="30519" xr:uid="{00000000-0005-0000-0000-00005B5F0000}"/>
    <cellStyle name="40% - Accent5 4 3 3 3" xfId="10006" xr:uid="{00000000-0005-0000-0000-00005C5F0000}"/>
    <cellStyle name="40% - Accent5 4 3 3 3 2" xfId="10002" xr:uid="{00000000-0005-0000-0000-00005D5F0000}"/>
    <cellStyle name="40% - Accent5 4 3 3 3 2 2" xfId="7467" xr:uid="{00000000-0005-0000-0000-00005E5F0000}"/>
    <cellStyle name="40% - Accent5 4 3 3 3 3" xfId="9997" xr:uid="{00000000-0005-0000-0000-00005F5F0000}"/>
    <cellStyle name="40% - Accent5 4 3 3 4" xfId="9994" xr:uid="{00000000-0005-0000-0000-0000605F0000}"/>
    <cellStyle name="40% - Accent5 4 3 3 4 2" xfId="14926" xr:uid="{00000000-0005-0000-0000-0000615F0000}"/>
    <cellStyle name="40% - Accent5 4 3 3 5" xfId="9991" xr:uid="{00000000-0005-0000-0000-0000625F0000}"/>
    <cellStyle name="40% - Accent5 4 3 4" xfId="7466" xr:uid="{00000000-0005-0000-0000-0000635F0000}"/>
    <cellStyle name="40% - Accent5 4 3 4 2" xfId="7464" xr:uid="{00000000-0005-0000-0000-0000645F0000}"/>
    <cellStyle name="40% - Accent5 4 3 4 2 2" xfId="7461" xr:uid="{00000000-0005-0000-0000-0000655F0000}"/>
    <cellStyle name="40% - Accent5 4 3 4 2 2 2" xfId="30689" xr:uid="{00000000-0005-0000-0000-0000665F0000}"/>
    <cellStyle name="40% - Accent5 4 3 4 2 3" xfId="7460" xr:uid="{00000000-0005-0000-0000-0000675F0000}"/>
    <cellStyle name="40% - Accent5 4 3 4 3" xfId="9989" xr:uid="{00000000-0005-0000-0000-0000685F0000}"/>
    <cellStyle name="40% - Accent5 4 3 4 3 2" xfId="9985" xr:uid="{00000000-0005-0000-0000-0000695F0000}"/>
    <cellStyle name="40% - Accent5 4 3 4 4" xfId="9982" xr:uid="{00000000-0005-0000-0000-00006A5F0000}"/>
    <cellStyle name="40% - Accent5 4 3 5" xfId="7459" xr:uid="{00000000-0005-0000-0000-00006B5F0000}"/>
    <cellStyle name="40% - Accent5 4 3 5 2" xfId="7457" xr:uid="{00000000-0005-0000-0000-00006C5F0000}"/>
    <cellStyle name="40% - Accent5 4 3 5 2 2" xfId="7455" xr:uid="{00000000-0005-0000-0000-00006D5F0000}"/>
    <cellStyle name="40% - Accent5 4 3 5 3" xfId="9980" xr:uid="{00000000-0005-0000-0000-00006E5F0000}"/>
    <cellStyle name="40% - Accent5 4 3 6" xfId="7454" xr:uid="{00000000-0005-0000-0000-00006F5F0000}"/>
    <cellStyle name="40% - Accent5 4 3 6 2" xfId="7452" xr:uid="{00000000-0005-0000-0000-0000705F0000}"/>
    <cellStyle name="40% - Accent5 4 3 7" xfId="28840" xr:uid="{00000000-0005-0000-0000-0000715F0000}"/>
    <cellStyle name="40% - Accent5 4 3 8" xfId="34792" xr:uid="{00000000-0005-0000-0000-0000725F0000}"/>
    <cellStyle name="40% - Accent5 4 4" xfId="7451" xr:uid="{00000000-0005-0000-0000-0000735F0000}"/>
    <cellStyle name="40% - Accent5 4 4 2" xfId="7449" xr:uid="{00000000-0005-0000-0000-0000745F0000}"/>
    <cellStyle name="40% - Accent5 4 4 2 2" xfId="7447" xr:uid="{00000000-0005-0000-0000-0000755F0000}"/>
    <cellStyle name="40% - Accent5 4 4 2 2 2" xfId="7446" xr:uid="{00000000-0005-0000-0000-0000765F0000}"/>
    <cellStyle name="40% - Accent5 4 4 2 2 2 2" xfId="23892" xr:uid="{00000000-0005-0000-0000-0000775F0000}"/>
    <cellStyle name="40% - Accent5 4 4 2 2 2 2 2" xfId="7444" xr:uid="{00000000-0005-0000-0000-0000785F0000}"/>
    <cellStyle name="40% - Accent5 4 4 2 2 2 3" xfId="27613" xr:uid="{00000000-0005-0000-0000-0000795F0000}"/>
    <cellStyle name="40% - Accent5 4 4 2 2 3" xfId="7441" xr:uid="{00000000-0005-0000-0000-00007A5F0000}"/>
    <cellStyle name="40% - Accent5 4 4 2 2 3 2" xfId="7440" xr:uid="{00000000-0005-0000-0000-00007B5F0000}"/>
    <cellStyle name="40% - Accent5 4 4 2 2 4" xfId="7437" xr:uid="{00000000-0005-0000-0000-00007C5F0000}"/>
    <cellStyle name="40% - Accent5 4 4 2 3" xfId="9961" xr:uid="{00000000-0005-0000-0000-00007D5F0000}"/>
    <cellStyle name="40% - Accent5 4 4 2 3 2" xfId="9959" xr:uid="{00000000-0005-0000-0000-00007E5F0000}"/>
    <cellStyle name="40% - Accent5 4 4 2 3 2 2" xfId="7436" xr:uid="{00000000-0005-0000-0000-00007F5F0000}"/>
    <cellStyle name="40% - Accent5 4 4 2 3 3" xfId="9956" xr:uid="{00000000-0005-0000-0000-0000805F0000}"/>
    <cellStyle name="40% - Accent5 4 4 2 4" xfId="12554" xr:uid="{00000000-0005-0000-0000-0000815F0000}"/>
    <cellStyle name="40% - Accent5 4 4 2 4 2" xfId="9953" xr:uid="{00000000-0005-0000-0000-0000825F0000}"/>
    <cellStyle name="40% - Accent5 4 4 2 5" xfId="12551" xr:uid="{00000000-0005-0000-0000-0000835F0000}"/>
    <cellStyle name="40% - Accent5 4 4 3" xfId="7429" xr:uid="{00000000-0005-0000-0000-0000845F0000}"/>
    <cellStyle name="40% - Accent5 4 4 3 2" xfId="7427" xr:uid="{00000000-0005-0000-0000-0000855F0000}"/>
    <cellStyle name="40% - Accent5 4 4 3 2 2" xfId="7425" xr:uid="{00000000-0005-0000-0000-0000865F0000}"/>
    <cellStyle name="40% - Accent5 4 4 3 2 2 2" xfId="7424" xr:uid="{00000000-0005-0000-0000-0000875F0000}"/>
    <cellStyle name="40% - Accent5 4 4 3 2 3" xfId="32935" xr:uid="{00000000-0005-0000-0000-0000885F0000}"/>
    <cellStyle name="40% - Accent5 4 4 3 3" xfId="21885" xr:uid="{00000000-0005-0000-0000-0000895F0000}"/>
    <cellStyle name="40% - Accent5 4 4 3 3 2" xfId="9949" xr:uid="{00000000-0005-0000-0000-00008A5F0000}"/>
    <cellStyle name="40% - Accent5 4 4 3 4" xfId="12547" xr:uid="{00000000-0005-0000-0000-00008B5F0000}"/>
    <cellStyle name="40% - Accent5 4 4 4" xfId="7422" xr:uid="{00000000-0005-0000-0000-00008C5F0000}"/>
    <cellStyle name="40% - Accent5 4 4 4 2" xfId="32198" xr:uid="{00000000-0005-0000-0000-00008D5F0000}"/>
    <cellStyle name="40% - Accent5 4 4 4 2 2" xfId="7420" xr:uid="{00000000-0005-0000-0000-00008E5F0000}"/>
    <cellStyle name="40% - Accent5 4 4 4 3" xfId="9947" xr:uid="{00000000-0005-0000-0000-00008F5F0000}"/>
    <cellStyle name="40% - Accent5 4 4 5" xfId="7418" xr:uid="{00000000-0005-0000-0000-0000905F0000}"/>
    <cellStyle name="40% - Accent5 4 4 5 2" xfId="29729" xr:uid="{00000000-0005-0000-0000-0000915F0000}"/>
    <cellStyle name="40% - Accent5 4 4 6" xfId="7415" xr:uid="{00000000-0005-0000-0000-0000925F0000}"/>
    <cellStyle name="40% - Accent5 4 4 7" xfId="34992" xr:uid="{00000000-0005-0000-0000-0000935F0000}"/>
    <cellStyle name="40% - Accent5 4 5" xfId="7414" xr:uid="{00000000-0005-0000-0000-0000945F0000}"/>
    <cellStyle name="40% - Accent5 4 5 2" xfId="7411" xr:uid="{00000000-0005-0000-0000-0000955F0000}"/>
    <cellStyle name="40% - Accent5 4 5 2 2" xfId="28799" xr:uid="{00000000-0005-0000-0000-0000965F0000}"/>
    <cellStyle name="40% - Accent5 4 5 2 2 2" xfId="7410" xr:uid="{00000000-0005-0000-0000-0000975F0000}"/>
    <cellStyle name="40% - Accent5 4 5 2 2 2 2" xfId="7409" xr:uid="{00000000-0005-0000-0000-0000985F0000}"/>
    <cellStyle name="40% - Accent5 4 5 2 2 3" xfId="7406" xr:uid="{00000000-0005-0000-0000-0000995F0000}"/>
    <cellStyle name="40% - Accent5 4 5 2 3" xfId="9934" xr:uid="{00000000-0005-0000-0000-00009A5F0000}"/>
    <cellStyle name="40% - Accent5 4 5 2 3 2" xfId="9932" xr:uid="{00000000-0005-0000-0000-00009B5F0000}"/>
    <cellStyle name="40% - Accent5 4 5 2 4" xfId="12543" xr:uid="{00000000-0005-0000-0000-00009C5F0000}"/>
    <cellStyle name="40% - Accent5 4 5 3" xfId="11779" xr:uid="{00000000-0005-0000-0000-00009D5F0000}"/>
    <cellStyle name="40% - Accent5 4 5 3 2" xfId="7404" xr:uid="{00000000-0005-0000-0000-00009E5F0000}"/>
    <cellStyle name="40% - Accent5 4 5 3 2 2" xfId="7401" xr:uid="{00000000-0005-0000-0000-00009F5F0000}"/>
    <cellStyle name="40% - Accent5 4 5 3 3" xfId="9929" xr:uid="{00000000-0005-0000-0000-0000A05F0000}"/>
    <cellStyle name="40% - Accent5 4 5 4" xfId="7399" xr:uid="{00000000-0005-0000-0000-0000A15F0000}"/>
    <cellStyle name="40% - Accent5 4 5 4 2" xfId="7397" xr:uid="{00000000-0005-0000-0000-0000A25F0000}"/>
    <cellStyle name="40% - Accent5 4 5 5" xfId="7395" xr:uid="{00000000-0005-0000-0000-0000A35F0000}"/>
    <cellStyle name="40% - Accent5 4 5 6" xfId="35197" xr:uid="{00000000-0005-0000-0000-0000A45F0000}"/>
    <cellStyle name="40% - Accent5 4 6" xfId="7394" xr:uid="{00000000-0005-0000-0000-0000A55F0000}"/>
    <cellStyle name="40% - Accent5 4 6 2" xfId="7392" xr:uid="{00000000-0005-0000-0000-0000A65F0000}"/>
    <cellStyle name="40% - Accent5 4 6 2 2" xfId="7390" xr:uid="{00000000-0005-0000-0000-0000A75F0000}"/>
    <cellStyle name="40% - Accent5 4 6 2 2 2" xfId="28254" xr:uid="{00000000-0005-0000-0000-0000A85F0000}"/>
    <cellStyle name="40% - Accent5 4 6 2 3" xfId="9920" xr:uid="{00000000-0005-0000-0000-0000A95F0000}"/>
    <cellStyle name="40% - Accent5 4 6 3" xfId="7389" xr:uid="{00000000-0005-0000-0000-0000AA5F0000}"/>
    <cellStyle name="40% - Accent5 4 6 3 2" xfId="7387" xr:uid="{00000000-0005-0000-0000-0000AB5F0000}"/>
    <cellStyle name="40% - Accent5 4 6 4" xfId="7385" xr:uid="{00000000-0005-0000-0000-0000AC5F0000}"/>
    <cellStyle name="40% - Accent5 4 6 5" xfId="35426" xr:uid="{00000000-0005-0000-0000-0000AD5F0000}"/>
    <cellStyle name="40% - Accent5 4 7" xfId="7384" xr:uid="{00000000-0005-0000-0000-0000AE5F0000}"/>
    <cellStyle name="40% - Accent5 4 7 2" xfId="17436" xr:uid="{00000000-0005-0000-0000-0000AF5F0000}"/>
    <cellStyle name="40% - Accent5 4 7 2 2" xfId="7383" xr:uid="{00000000-0005-0000-0000-0000B05F0000}"/>
    <cellStyle name="40% - Accent5 4 7 3" xfId="7382" xr:uid="{00000000-0005-0000-0000-0000B15F0000}"/>
    <cellStyle name="40% - Accent5 4 7 4" xfId="36298" xr:uid="{00000000-0005-0000-0000-0000B25F0000}"/>
    <cellStyle name="40% - Accent5 4 8" xfId="7381" xr:uid="{00000000-0005-0000-0000-0000B35F0000}"/>
    <cellStyle name="40% - Accent5 4 8 2" xfId="7380" xr:uid="{00000000-0005-0000-0000-0000B45F0000}"/>
    <cellStyle name="40% - Accent5 4 8 3" xfId="36584" xr:uid="{00000000-0005-0000-0000-0000B55F0000}"/>
    <cellStyle name="40% - Accent5 4 9" xfId="26981" xr:uid="{00000000-0005-0000-0000-0000B65F0000}"/>
    <cellStyle name="40% - Accent5 4 9 2" xfId="37469" xr:uid="{00000000-0005-0000-0000-0000B75F0000}"/>
    <cellStyle name="40% - Accent5 40" xfId="36104" xr:uid="{00000000-0005-0000-0000-0000B85F0000}"/>
    <cellStyle name="40% - Accent5 40 2" xfId="37273" xr:uid="{00000000-0005-0000-0000-0000B95F0000}"/>
    <cellStyle name="40% - Accent5 40 3" xfId="38171" xr:uid="{00000000-0005-0000-0000-0000BA5F0000}"/>
    <cellStyle name="40% - Accent5 41" xfId="36124" xr:uid="{00000000-0005-0000-0000-0000BB5F0000}"/>
    <cellStyle name="40% - Accent5 41 2" xfId="37293" xr:uid="{00000000-0005-0000-0000-0000BC5F0000}"/>
    <cellStyle name="40% - Accent5 41 3" xfId="38191" xr:uid="{00000000-0005-0000-0000-0000BD5F0000}"/>
    <cellStyle name="40% - Accent5 42" xfId="36144" xr:uid="{00000000-0005-0000-0000-0000BE5F0000}"/>
    <cellStyle name="40% - Accent5 42 2" xfId="37313" xr:uid="{00000000-0005-0000-0000-0000BF5F0000}"/>
    <cellStyle name="40% - Accent5 42 3" xfId="38211" xr:uid="{00000000-0005-0000-0000-0000C05F0000}"/>
    <cellStyle name="40% - Accent5 43" xfId="36164" xr:uid="{00000000-0005-0000-0000-0000C15F0000}"/>
    <cellStyle name="40% - Accent5 43 2" xfId="37333" xr:uid="{00000000-0005-0000-0000-0000C25F0000}"/>
    <cellStyle name="40% - Accent5 43 3" xfId="38231" xr:uid="{00000000-0005-0000-0000-0000C35F0000}"/>
    <cellStyle name="40% - Accent5 44" xfId="36184" xr:uid="{00000000-0005-0000-0000-0000C45F0000}"/>
    <cellStyle name="40% - Accent5 44 2" xfId="37353" xr:uid="{00000000-0005-0000-0000-0000C55F0000}"/>
    <cellStyle name="40% - Accent5 44 3" xfId="38251" xr:uid="{00000000-0005-0000-0000-0000C65F0000}"/>
    <cellStyle name="40% - Accent5 45" xfId="36204" xr:uid="{00000000-0005-0000-0000-0000C75F0000}"/>
    <cellStyle name="40% - Accent5 45 2" xfId="37373" xr:uid="{00000000-0005-0000-0000-0000C85F0000}"/>
    <cellStyle name="40% - Accent5 45 3" xfId="38271" xr:uid="{00000000-0005-0000-0000-0000C95F0000}"/>
    <cellStyle name="40% - Accent5 46" xfId="36224" xr:uid="{00000000-0005-0000-0000-0000CA5F0000}"/>
    <cellStyle name="40% - Accent5 46 2" xfId="37391" xr:uid="{00000000-0005-0000-0000-0000CB5F0000}"/>
    <cellStyle name="40% - Accent5 46 3" xfId="38291" xr:uid="{00000000-0005-0000-0000-0000CC5F0000}"/>
    <cellStyle name="40% - Accent5 47" xfId="36525" xr:uid="{00000000-0005-0000-0000-0000CD5F0000}"/>
    <cellStyle name="40% - Accent5 48" xfId="37410" xr:uid="{00000000-0005-0000-0000-0000CE5F0000}"/>
    <cellStyle name="40% - Accent5 5" xfId="272" xr:uid="{00000000-0005-0000-0000-0000CF5F0000}"/>
    <cellStyle name="40% - Accent5 5 10" xfId="15176" xr:uid="{00000000-0005-0000-0000-0000D05F0000}"/>
    <cellStyle name="40% - Accent5 5 2" xfId="7379" xr:uid="{00000000-0005-0000-0000-0000D15F0000}"/>
    <cellStyle name="40% - Accent5 5 2 2" xfId="7377" xr:uid="{00000000-0005-0000-0000-0000D25F0000}"/>
    <cellStyle name="40% - Accent5 5 2 2 2" xfId="28388" xr:uid="{00000000-0005-0000-0000-0000D35F0000}"/>
    <cellStyle name="40% - Accent5 5 2 2 2 2" xfId="21728" xr:uid="{00000000-0005-0000-0000-0000D45F0000}"/>
    <cellStyle name="40% - Accent5 5 2 2 2 2 2" xfId="7374" xr:uid="{00000000-0005-0000-0000-0000D55F0000}"/>
    <cellStyle name="40% - Accent5 5 2 2 2 2 2 2" xfId="15048" xr:uid="{00000000-0005-0000-0000-0000D65F0000}"/>
    <cellStyle name="40% - Accent5 5 2 2 2 2 2 2 2" xfId="33745" xr:uid="{00000000-0005-0000-0000-0000D75F0000}"/>
    <cellStyle name="40% - Accent5 5 2 2 2 2 2 3" xfId="7371" xr:uid="{00000000-0005-0000-0000-0000D85F0000}"/>
    <cellStyle name="40% - Accent5 5 2 2 2 2 3" xfId="7369" xr:uid="{00000000-0005-0000-0000-0000D95F0000}"/>
    <cellStyle name="40% - Accent5 5 2 2 2 2 3 2" xfId="27098" xr:uid="{00000000-0005-0000-0000-0000DA5F0000}"/>
    <cellStyle name="40% - Accent5 5 2 2 2 2 4" xfId="7366" xr:uid="{00000000-0005-0000-0000-0000DB5F0000}"/>
    <cellStyle name="40% - Accent5 5 2 2 2 3" xfId="7360" xr:uid="{00000000-0005-0000-0000-0000DC5F0000}"/>
    <cellStyle name="40% - Accent5 5 2 2 2 3 2" xfId="7358" xr:uid="{00000000-0005-0000-0000-0000DD5F0000}"/>
    <cellStyle name="40% - Accent5 5 2 2 2 3 2 2" xfId="34245" xr:uid="{00000000-0005-0000-0000-0000DE5F0000}"/>
    <cellStyle name="40% - Accent5 5 2 2 2 3 3" xfId="7354" xr:uid="{00000000-0005-0000-0000-0000DF5F0000}"/>
    <cellStyle name="40% - Accent5 5 2 2 2 4" xfId="15331" xr:uid="{00000000-0005-0000-0000-0000E05F0000}"/>
    <cellStyle name="40% - Accent5 5 2 2 2 4 2" xfId="7350" xr:uid="{00000000-0005-0000-0000-0000E15F0000}"/>
    <cellStyle name="40% - Accent5 5 2 2 2 5" xfId="22604" xr:uid="{00000000-0005-0000-0000-0000E25F0000}"/>
    <cellStyle name="40% - Accent5 5 2 2 3" xfId="33385" xr:uid="{00000000-0005-0000-0000-0000E35F0000}"/>
    <cellStyle name="40% - Accent5 5 2 2 3 2" xfId="9868" xr:uid="{00000000-0005-0000-0000-0000E45F0000}"/>
    <cellStyle name="40% - Accent5 5 2 2 3 2 2" xfId="7346" xr:uid="{00000000-0005-0000-0000-0000E55F0000}"/>
    <cellStyle name="40% - Accent5 5 2 2 3 2 2 2" xfId="7342" xr:uid="{00000000-0005-0000-0000-0000E65F0000}"/>
    <cellStyle name="40% - Accent5 5 2 2 3 2 3" xfId="29862" xr:uid="{00000000-0005-0000-0000-0000E75F0000}"/>
    <cellStyle name="40% - Accent5 5 2 2 3 3" xfId="9858" xr:uid="{00000000-0005-0000-0000-0000E85F0000}"/>
    <cellStyle name="40% - Accent5 5 2 2 3 3 2" xfId="7341" xr:uid="{00000000-0005-0000-0000-0000E95F0000}"/>
    <cellStyle name="40% - Accent5 5 2 2 3 4" xfId="17684" xr:uid="{00000000-0005-0000-0000-0000EA5F0000}"/>
    <cellStyle name="40% - Accent5 5 2 2 4" xfId="9849" xr:uid="{00000000-0005-0000-0000-0000EB5F0000}"/>
    <cellStyle name="40% - Accent5 5 2 2 4 2" xfId="9843" xr:uid="{00000000-0005-0000-0000-0000EC5F0000}"/>
    <cellStyle name="40% - Accent5 5 2 2 4 2 2" xfId="30370" xr:uid="{00000000-0005-0000-0000-0000ED5F0000}"/>
    <cellStyle name="40% - Accent5 5 2 2 4 3" xfId="9835" xr:uid="{00000000-0005-0000-0000-0000EE5F0000}"/>
    <cellStyle name="40% - Accent5 5 2 2 5" xfId="9830" xr:uid="{00000000-0005-0000-0000-0000EF5F0000}"/>
    <cellStyle name="40% - Accent5 5 2 2 5 2" xfId="34041" xr:uid="{00000000-0005-0000-0000-0000F05F0000}"/>
    <cellStyle name="40% - Accent5 5 2 2 6" xfId="9826" xr:uid="{00000000-0005-0000-0000-0000F15F0000}"/>
    <cellStyle name="40% - Accent5 5 2 3" xfId="22619" xr:uid="{00000000-0005-0000-0000-0000F25F0000}"/>
    <cellStyle name="40% - Accent5 5 2 3 2" xfId="21627" xr:uid="{00000000-0005-0000-0000-0000F35F0000}"/>
    <cellStyle name="40% - Accent5 5 2 3 2 2" xfId="7337" xr:uid="{00000000-0005-0000-0000-0000F45F0000}"/>
    <cellStyle name="40% - Accent5 5 2 3 2 2 2" xfId="7334" xr:uid="{00000000-0005-0000-0000-0000F55F0000}"/>
    <cellStyle name="40% - Accent5 5 2 3 2 2 2 2" xfId="15233" xr:uid="{00000000-0005-0000-0000-0000F65F0000}"/>
    <cellStyle name="40% - Accent5 5 2 3 2 2 3" xfId="7332" xr:uid="{00000000-0005-0000-0000-0000F75F0000}"/>
    <cellStyle name="40% - Accent5 5 2 3 2 3" xfId="7330" xr:uid="{00000000-0005-0000-0000-0000F85F0000}"/>
    <cellStyle name="40% - Accent5 5 2 3 2 3 2" xfId="25809" xr:uid="{00000000-0005-0000-0000-0000F95F0000}"/>
    <cellStyle name="40% - Accent5 5 2 3 2 4" xfId="7327" xr:uid="{00000000-0005-0000-0000-0000FA5F0000}"/>
    <cellStyle name="40% - Accent5 5 2 3 3" xfId="9821" xr:uid="{00000000-0005-0000-0000-0000FB5F0000}"/>
    <cellStyle name="40% - Accent5 5 2 3 3 2" xfId="9816" xr:uid="{00000000-0005-0000-0000-0000FC5F0000}"/>
    <cellStyle name="40% - Accent5 5 2 3 3 2 2" xfId="7324" xr:uid="{00000000-0005-0000-0000-0000FD5F0000}"/>
    <cellStyle name="40% - Accent5 5 2 3 3 3" xfId="9809" xr:uid="{00000000-0005-0000-0000-0000FE5F0000}"/>
    <cellStyle name="40% - Accent5 5 2 3 4" xfId="9805" xr:uid="{00000000-0005-0000-0000-0000FF5F0000}"/>
    <cellStyle name="40% - Accent5 5 2 3 4 2" xfId="14526" xr:uid="{00000000-0005-0000-0000-000000600000}"/>
    <cellStyle name="40% - Accent5 5 2 3 5" xfId="9801" xr:uid="{00000000-0005-0000-0000-000001600000}"/>
    <cellStyle name="40% - Accent5 5 2 4" xfId="22613" xr:uid="{00000000-0005-0000-0000-000002600000}"/>
    <cellStyle name="40% - Accent5 5 2 4 2" xfId="7322" xr:uid="{00000000-0005-0000-0000-000003600000}"/>
    <cellStyle name="40% - Accent5 5 2 4 2 2" xfId="13353" xr:uid="{00000000-0005-0000-0000-000004600000}"/>
    <cellStyle name="40% - Accent5 5 2 4 2 2 2" xfId="7319" xr:uid="{00000000-0005-0000-0000-000005600000}"/>
    <cellStyle name="40% - Accent5 5 2 4 2 3" xfId="7317" xr:uid="{00000000-0005-0000-0000-000006600000}"/>
    <cellStyle name="40% - Accent5 5 2 4 3" xfId="9798" xr:uid="{00000000-0005-0000-0000-000007600000}"/>
    <cellStyle name="40% - Accent5 5 2 4 3 2" xfId="9793" xr:uid="{00000000-0005-0000-0000-000008600000}"/>
    <cellStyle name="40% - Accent5 5 2 4 4" xfId="9789" xr:uid="{00000000-0005-0000-0000-000009600000}"/>
    <cellStyle name="40% - Accent5 5 2 5" xfId="7315" xr:uid="{00000000-0005-0000-0000-00000A600000}"/>
    <cellStyle name="40% - Accent5 5 2 5 2" xfId="6319" xr:uid="{00000000-0005-0000-0000-00000B600000}"/>
    <cellStyle name="40% - Accent5 5 2 5 2 2" xfId="7311" xr:uid="{00000000-0005-0000-0000-00000C600000}"/>
    <cellStyle name="40% - Accent5 5 2 5 3" xfId="33560" xr:uid="{00000000-0005-0000-0000-00000D600000}"/>
    <cellStyle name="40% - Accent5 5 2 6" xfId="7310" xr:uid="{00000000-0005-0000-0000-00000E600000}"/>
    <cellStyle name="40% - Accent5 5 2 6 2" xfId="7307" xr:uid="{00000000-0005-0000-0000-00000F600000}"/>
    <cellStyle name="40% - Accent5 5 2 7" xfId="28653" xr:uid="{00000000-0005-0000-0000-000010600000}"/>
    <cellStyle name="40% - Accent5 5 2 8" xfId="34809" xr:uid="{00000000-0005-0000-0000-000011600000}"/>
    <cellStyle name="40% - Accent5 5 3" xfId="23643" xr:uid="{00000000-0005-0000-0000-000012600000}"/>
    <cellStyle name="40% - Accent5 5 3 2" xfId="7304" xr:uid="{00000000-0005-0000-0000-000013600000}"/>
    <cellStyle name="40% - Accent5 5 3 2 2" xfId="21369" xr:uid="{00000000-0005-0000-0000-000014600000}"/>
    <cellStyle name="40% - Accent5 5 3 2 2 2" xfId="7301" xr:uid="{00000000-0005-0000-0000-000015600000}"/>
    <cellStyle name="40% - Accent5 5 3 2 2 2 2" xfId="10588" xr:uid="{00000000-0005-0000-0000-000016600000}"/>
    <cellStyle name="40% - Accent5 5 3 2 2 2 2 2" xfId="12791" xr:uid="{00000000-0005-0000-0000-000017600000}"/>
    <cellStyle name="40% - Accent5 5 3 2 2 2 3" xfId="7298" xr:uid="{00000000-0005-0000-0000-000018600000}"/>
    <cellStyle name="40% - Accent5 5 3 2 2 3" xfId="7297" xr:uid="{00000000-0005-0000-0000-000019600000}"/>
    <cellStyle name="40% - Accent5 5 3 2 2 3 2" xfId="7294" xr:uid="{00000000-0005-0000-0000-00001A600000}"/>
    <cellStyle name="40% - Accent5 5 3 2 2 4" xfId="7293" xr:uid="{00000000-0005-0000-0000-00001B600000}"/>
    <cellStyle name="40% - Accent5 5 3 2 3" xfId="9763" xr:uid="{00000000-0005-0000-0000-00001C600000}"/>
    <cellStyle name="40% - Accent5 5 3 2 3 2" xfId="9758" xr:uid="{00000000-0005-0000-0000-00001D600000}"/>
    <cellStyle name="40% - Accent5 5 3 2 3 2 2" xfId="7291" xr:uid="{00000000-0005-0000-0000-00001E600000}"/>
    <cellStyle name="40% - Accent5 5 3 2 3 3" xfId="9752" xr:uid="{00000000-0005-0000-0000-00001F600000}"/>
    <cellStyle name="40% - Accent5 5 3 2 4" xfId="9748" xr:uid="{00000000-0005-0000-0000-000020600000}"/>
    <cellStyle name="40% - Accent5 5 3 2 4 2" xfId="9743" xr:uid="{00000000-0005-0000-0000-000021600000}"/>
    <cellStyle name="40% - Accent5 5 3 2 5" xfId="17908" xr:uid="{00000000-0005-0000-0000-000022600000}"/>
    <cellStyle name="40% - Accent5 5 3 3" xfId="23361" xr:uid="{00000000-0005-0000-0000-000023600000}"/>
    <cellStyle name="40% - Accent5 5 3 3 2" xfId="14510" xr:uid="{00000000-0005-0000-0000-000024600000}"/>
    <cellStyle name="40% - Accent5 5 3 3 2 2" xfId="7290" xr:uid="{00000000-0005-0000-0000-000025600000}"/>
    <cellStyle name="40% - Accent5 5 3 3 2 2 2" xfId="7287" xr:uid="{00000000-0005-0000-0000-000026600000}"/>
    <cellStyle name="40% - Accent5 5 3 3 2 3" xfId="7286" xr:uid="{00000000-0005-0000-0000-000027600000}"/>
    <cellStyle name="40% - Accent5 5 3 3 3" xfId="9738" xr:uid="{00000000-0005-0000-0000-000028600000}"/>
    <cellStyle name="40% - Accent5 5 3 3 3 2" xfId="9732" xr:uid="{00000000-0005-0000-0000-000029600000}"/>
    <cellStyle name="40% - Accent5 5 3 3 4" xfId="9730" xr:uid="{00000000-0005-0000-0000-00002A600000}"/>
    <cellStyle name="40% - Accent5 5 3 4" xfId="7285" xr:uid="{00000000-0005-0000-0000-00002B600000}"/>
    <cellStyle name="40% - Accent5 5 3 4 2" xfId="7282" xr:uid="{00000000-0005-0000-0000-00002C600000}"/>
    <cellStyle name="40% - Accent5 5 3 4 2 2" xfId="7279" xr:uid="{00000000-0005-0000-0000-00002D600000}"/>
    <cellStyle name="40% - Accent5 5 3 4 3" xfId="9727" xr:uid="{00000000-0005-0000-0000-00002E600000}"/>
    <cellStyle name="40% - Accent5 5 3 5" xfId="7278" xr:uid="{00000000-0005-0000-0000-00002F600000}"/>
    <cellStyle name="40% - Accent5 5 3 5 2" xfId="7276" xr:uid="{00000000-0005-0000-0000-000030600000}"/>
    <cellStyle name="40% - Accent5 5 3 6" xfId="7272" xr:uid="{00000000-0005-0000-0000-000031600000}"/>
    <cellStyle name="40% - Accent5 5 3 7" xfId="35011" xr:uid="{00000000-0005-0000-0000-000032600000}"/>
    <cellStyle name="40% - Accent5 5 4" xfId="7271" xr:uid="{00000000-0005-0000-0000-000033600000}"/>
    <cellStyle name="40% - Accent5 5 4 2" xfId="7269" xr:uid="{00000000-0005-0000-0000-000034600000}"/>
    <cellStyle name="40% - Accent5 5 4 2 2" xfId="7268" xr:uid="{00000000-0005-0000-0000-000035600000}"/>
    <cellStyle name="40% - Accent5 5 4 2 2 2" xfId="7267" xr:uid="{00000000-0005-0000-0000-000036600000}"/>
    <cellStyle name="40% - Accent5 5 4 2 2 2 2" xfId="7265" xr:uid="{00000000-0005-0000-0000-000037600000}"/>
    <cellStyle name="40% - Accent5 5 4 2 2 3" xfId="7262" xr:uid="{00000000-0005-0000-0000-000038600000}"/>
    <cellStyle name="40% - Accent5 5 4 2 3" xfId="9699" xr:uid="{00000000-0005-0000-0000-000039600000}"/>
    <cellStyle name="40% - Accent5 5 4 2 3 2" xfId="9696" xr:uid="{00000000-0005-0000-0000-00003A600000}"/>
    <cellStyle name="40% - Accent5 5 4 2 4" xfId="12532" xr:uid="{00000000-0005-0000-0000-00003B600000}"/>
    <cellStyle name="40% - Accent5 5 4 3" xfId="7261" xr:uid="{00000000-0005-0000-0000-00003C600000}"/>
    <cellStyle name="40% - Accent5 5 4 3 2" xfId="7259" xr:uid="{00000000-0005-0000-0000-00003D600000}"/>
    <cellStyle name="40% - Accent5 5 4 3 2 2" xfId="7257" xr:uid="{00000000-0005-0000-0000-00003E600000}"/>
    <cellStyle name="40% - Accent5 5 4 3 3" xfId="9692" xr:uid="{00000000-0005-0000-0000-00003F600000}"/>
    <cellStyle name="40% - Accent5 5 4 4" xfId="28737" xr:uid="{00000000-0005-0000-0000-000040600000}"/>
    <cellStyle name="40% - Accent5 5 4 4 2" xfId="7256" xr:uid="{00000000-0005-0000-0000-000041600000}"/>
    <cellStyle name="40% - Accent5 5 4 5" xfId="7255" xr:uid="{00000000-0005-0000-0000-000042600000}"/>
    <cellStyle name="40% - Accent5 5 4 6" xfId="35217" xr:uid="{00000000-0005-0000-0000-000043600000}"/>
    <cellStyle name="40% - Accent5 5 5" xfId="7254" xr:uid="{00000000-0005-0000-0000-000044600000}"/>
    <cellStyle name="40% - Accent5 5 5 2" xfId="7252" xr:uid="{00000000-0005-0000-0000-000045600000}"/>
    <cellStyle name="40% - Accent5 5 5 2 2" xfId="7250" xr:uid="{00000000-0005-0000-0000-000046600000}"/>
    <cellStyle name="40% - Accent5 5 5 2 2 2" xfId="7248" xr:uid="{00000000-0005-0000-0000-000047600000}"/>
    <cellStyle name="40% - Accent5 5 5 2 3" xfId="9681" xr:uid="{00000000-0005-0000-0000-000048600000}"/>
    <cellStyle name="40% - Accent5 5 5 3" xfId="7246" xr:uid="{00000000-0005-0000-0000-000049600000}"/>
    <cellStyle name="40% - Accent5 5 5 3 2" xfId="7243" xr:uid="{00000000-0005-0000-0000-00004A600000}"/>
    <cellStyle name="40% - Accent5 5 5 4" xfId="7240" xr:uid="{00000000-0005-0000-0000-00004B600000}"/>
    <cellStyle name="40% - Accent5 5 5 5" xfId="35446" xr:uid="{00000000-0005-0000-0000-00004C600000}"/>
    <cellStyle name="40% - Accent5 5 6" xfId="7238" xr:uid="{00000000-0005-0000-0000-00004D600000}"/>
    <cellStyle name="40% - Accent5 5 6 2" xfId="7237" xr:uid="{00000000-0005-0000-0000-00004E600000}"/>
    <cellStyle name="40% - Accent5 5 6 2 2" xfId="33162" xr:uid="{00000000-0005-0000-0000-00004F600000}"/>
    <cellStyle name="40% - Accent5 5 6 3" xfId="7236" xr:uid="{00000000-0005-0000-0000-000050600000}"/>
    <cellStyle name="40% - Accent5 5 6 4" xfId="36318" xr:uid="{00000000-0005-0000-0000-000051600000}"/>
    <cellStyle name="40% - Accent5 5 7" xfId="7235" xr:uid="{00000000-0005-0000-0000-000052600000}"/>
    <cellStyle name="40% - Accent5 5 7 2" xfId="7234" xr:uid="{00000000-0005-0000-0000-000053600000}"/>
    <cellStyle name="40% - Accent5 5 7 3" xfId="36604" xr:uid="{00000000-0005-0000-0000-000054600000}"/>
    <cellStyle name="40% - Accent5 5 8" xfId="8770" xr:uid="{00000000-0005-0000-0000-000055600000}"/>
    <cellStyle name="40% - Accent5 5 8 2" xfId="37489" xr:uid="{00000000-0005-0000-0000-000056600000}"/>
    <cellStyle name="40% - Accent5 5 9" xfId="34585" xr:uid="{00000000-0005-0000-0000-000057600000}"/>
    <cellStyle name="40% - Accent5 6" xfId="292" xr:uid="{00000000-0005-0000-0000-000058600000}"/>
    <cellStyle name="40% - Accent5 6 2" xfId="12706" xr:uid="{00000000-0005-0000-0000-000059600000}"/>
    <cellStyle name="40% - Accent5 6 2 2" xfId="7233" xr:uid="{00000000-0005-0000-0000-00005A600000}"/>
    <cellStyle name="40% - Accent5 6 2 2 2" xfId="12703" xr:uid="{00000000-0005-0000-0000-00005B600000}"/>
    <cellStyle name="40% - Accent5 6 2 2 2 2" xfId="7231" xr:uid="{00000000-0005-0000-0000-00005C600000}"/>
    <cellStyle name="40% - Accent5 6 2 2 2 2 2" xfId="7636" xr:uid="{00000000-0005-0000-0000-00005D600000}"/>
    <cellStyle name="40% - Accent5 6 2 2 2 2 2 2" xfId="32656" xr:uid="{00000000-0005-0000-0000-00005E600000}"/>
    <cellStyle name="40% - Accent5 6 2 2 2 2 3" xfId="7634" xr:uid="{00000000-0005-0000-0000-00005F600000}"/>
    <cellStyle name="40% - Accent5 6 2 2 2 3" xfId="7228" xr:uid="{00000000-0005-0000-0000-000060600000}"/>
    <cellStyle name="40% - Accent5 6 2 2 2 3 2" xfId="7620" xr:uid="{00000000-0005-0000-0000-000061600000}"/>
    <cellStyle name="40% - Accent5 6 2 2 2 4" xfId="7226" xr:uid="{00000000-0005-0000-0000-000062600000}"/>
    <cellStyle name="40% - Accent5 6 2 2 3" xfId="9663" xr:uid="{00000000-0005-0000-0000-000063600000}"/>
    <cellStyle name="40% - Accent5 6 2 2 3 2" xfId="12668" xr:uid="{00000000-0005-0000-0000-000064600000}"/>
    <cellStyle name="40% - Accent5 6 2 2 3 2 2" xfId="7417" xr:uid="{00000000-0005-0000-0000-000065600000}"/>
    <cellStyle name="40% - Accent5 6 2 2 3 3" xfId="9657" xr:uid="{00000000-0005-0000-0000-000066600000}"/>
    <cellStyle name="40% - Accent5 6 2 2 4" xfId="9653" xr:uid="{00000000-0005-0000-0000-000067600000}"/>
    <cellStyle name="40% - Accent5 6 2 2 4 2" xfId="9650" xr:uid="{00000000-0005-0000-0000-000068600000}"/>
    <cellStyle name="40% - Accent5 6 2 2 5" xfId="9647" xr:uid="{00000000-0005-0000-0000-000069600000}"/>
    <cellStyle name="40% - Accent5 6 2 3" xfId="12633" xr:uid="{00000000-0005-0000-0000-00006A600000}"/>
    <cellStyle name="40% - Accent5 6 2 3 2" xfId="7223" xr:uid="{00000000-0005-0000-0000-00006B600000}"/>
    <cellStyle name="40% - Accent5 6 2 3 2 2" xfId="7220" xr:uid="{00000000-0005-0000-0000-00006C600000}"/>
    <cellStyle name="40% - Accent5 6 2 3 2 2 2" xfId="25307" xr:uid="{00000000-0005-0000-0000-00006D600000}"/>
    <cellStyle name="40% - Accent5 6 2 3 2 3" xfId="7218" xr:uid="{00000000-0005-0000-0000-00006E600000}"/>
    <cellStyle name="40% - Accent5 6 2 3 3" xfId="9642" xr:uid="{00000000-0005-0000-0000-00006F600000}"/>
    <cellStyle name="40% - Accent5 6 2 3 3 2" xfId="12600" xr:uid="{00000000-0005-0000-0000-000070600000}"/>
    <cellStyle name="40% - Accent5 6 2 3 4" xfId="6670" xr:uid="{00000000-0005-0000-0000-000071600000}"/>
    <cellStyle name="40% - Accent5 6 2 4" xfId="25445" xr:uid="{00000000-0005-0000-0000-000072600000}"/>
    <cellStyle name="40% - Accent5 6 2 4 2" xfId="7215" xr:uid="{00000000-0005-0000-0000-000073600000}"/>
    <cellStyle name="40% - Accent5 6 2 4 2 2" xfId="12576" xr:uid="{00000000-0005-0000-0000-000074600000}"/>
    <cellStyle name="40% - Accent5 6 2 4 3" xfId="9637" xr:uid="{00000000-0005-0000-0000-000075600000}"/>
    <cellStyle name="40% - Accent5 6 2 5" xfId="21809" xr:uid="{00000000-0005-0000-0000-000076600000}"/>
    <cellStyle name="40% - Accent5 6 2 5 2" xfId="7212" xr:uid="{00000000-0005-0000-0000-000077600000}"/>
    <cellStyle name="40% - Accent5 6 2 6" xfId="30515" xr:uid="{00000000-0005-0000-0000-000078600000}"/>
    <cellStyle name="40% - Accent5 6 2 7" xfId="34828" xr:uid="{00000000-0005-0000-0000-000079600000}"/>
    <cellStyle name="40% - Accent5 6 3" xfId="12558" xr:uid="{00000000-0005-0000-0000-00007A600000}"/>
    <cellStyle name="40% - Accent5 6 3 2" xfId="7209" xr:uid="{00000000-0005-0000-0000-00007B600000}"/>
    <cellStyle name="40% - Accent5 6 3 2 2" xfId="7205" xr:uid="{00000000-0005-0000-0000-00007C600000}"/>
    <cellStyle name="40% - Accent5 6 3 2 2 2" xfId="7203" xr:uid="{00000000-0005-0000-0000-00007D600000}"/>
    <cellStyle name="40% - Accent5 6 3 2 2 2 2" xfId="25239" xr:uid="{00000000-0005-0000-0000-00007E600000}"/>
    <cellStyle name="40% - Accent5 6 3 2 2 3" xfId="7200" xr:uid="{00000000-0005-0000-0000-00007F600000}"/>
    <cellStyle name="40% - Accent5 6 3 2 3" xfId="9622" xr:uid="{00000000-0005-0000-0000-000080600000}"/>
    <cellStyle name="40% - Accent5 6 3 2 3 2" xfId="8178" xr:uid="{00000000-0005-0000-0000-000081600000}"/>
    <cellStyle name="40% - Accent5 6 3 2 4" xfId="9616" xr:uid="{00000000-0005-0000-0000-000082600000}"/>
    <cellStyle name="40% - Accent5 6 3 3" xfId="12519" xr:uid="{00000000-0005-0000-0000-000083600000}"/>
    <cellStyle name="40% - Accent5 6 3 3 2" xfId="7197" xr:uid="{00000000-0005-0000-0000-000084600000}"/>
    <cellStyle name="40% - Accent5 6 3 3 2 2" xfId="11753" xr:uid="{00000000-0005-0000-0000-000085600000}"/>
    <cellStyle name="40% - Accent5 6 3 3 3" xfId="9611" xr:uid="{00000000-0005-0000-0000-000086600000}"/>
    <cellStyle name="40% - Accent5 6 3 4" xfId="21803" xr:uid="{00000000-0005-0000-0000-000087600000}"/>
    <cellStyle name="40% - Accent5 6 3 4 2" xfId="7194" xr:uid="{00000000-0005-0000-0000-000088600000}"/>
    <cellStyle name="40% - Accent5 6 3 5" xfId="7192" xr:uid="{00000000-0005-0000-0000-000089600000}"/>
    <cellStyle name="40% - Accent5 6 3 6" xfId="35030" xr:uid="{00000000-0005-0000-0000-00008A600000}"/>
    <cellStyle name="40% - Accent5 6 4" xfId="12477" xr:uid="{00000000-0005-0000-0000-00008B600000}"/>
    <cellStyle name="40% - Accent5 6 4 2" xfId="7190" xr:uid="{00000000-0005-0000-0000-00008C600000}"/>
    <cellStyle name="40% - Accent5 6 4 2 2" xfId="7187" xr:uid="{00000000-0005-0000-0000-00008D600000}"/>
    <cellStyle name="40% - Accent5 6 4 2 2 2" xfId="7184" xr:uid="{00000000-0005-0000-0000-00008E600000}"/>
    <cellStyle name="40% - Accent5 6 4 2 3" xfId="9600" xr:uid="{00000000-0005-0000-0000-00008F600000}"/>
    <cellStyle name="40% - Accent5 6 4 3" xfId="12465" xr:uid="{00000000-0005-0000-0000-000090600000}"/>
    <cellStyle name="40% - Accent5 6 4 3 2" xfId="7181" xr:uid="{00000000-0005-0000-0000-000091600000}"/>
    <cellStyle name="40% - Accent5 6 4 4" xfId="8697" xr:uid="{00000000-0005-0000-0000-000092600000}"/>
    <cellStyle name="40% - Accent5 6 4 5" xfId="35236" xr:uid="{00000000-0005-0000-0000-000093600000}"/>
    <cellStyle name="40% - Accent5 6 5" xfId="7178" xr:uid="{00000000-0005-0000-0000-000094600000}"/>
    <cellStyle name="40% - Accent5 6 5 2" xfId="7176" xr:uid="{00000000-0005-0000-0000-000095600000}"/>
    <cellStyle name="40% - Accent5 6 5 2 2" xfId="7174" xr:uid="{00000000-0005-0000-0000-000096600000}"/>
    <cellStyle name="40% - Accent5 6 5 3" xfId="7171" xr:uid="{00000000-0005-0000-0000-000097600000}"/>
    <cellStyle name="40% - Accent5 6 5 4" xfId="35465" xr:uid="{00000000-0005-0000-0000-000098600000}"/>
    <cellStyle name="40% - Accent5 6 6" xfId="7169" xr:uid="{00000000-0005-0000-0000-000099600000}"/>
    <cellStyle name="40% - Accent5 6 6 2" xfId="7167" xr:uid="{00000000-0005-0000-0000-00009A600000}"/>
    <cellStyle name="40% - Accent5 6 6 3" xfId="36337" xr:uid="{00000000-0005-0000-0000-00009B600000}"/>
    <cellStyle name="40% - Accent5 6 7" xfId="7164" xr:uid="{00000000-0005-0000-0000-00009C600000}"/>
    <cellStyle name="40% - Accent5 6 7 2" xfId="36623" xr:uid="{00000000-0005-0000-0000-00009D600000}"/>
    <cellStyle name="40% - Accent5 6 8" xfId="34599" xr:uid="{00000000-0005-0000-0000-00009E600000}"/>
    <cellStyle name="40% - Accent5 6 9" xfId="12826" xr:uid="{00000000-0005-0000-0000-00009F600000}"/>
    <cellStyle name="40% - Accent5 7" xfId="312" xr:uid="{00000000-0005-0000-0000-0000A0600000}"/>
    <cellStyle name="40% - Accent5 7 2" xfId="12427" xr:uid="{00000000-0005-0000-0000-0000A1600000}"/>
    <cellStyle name="40% - Accent5 7 2 2" xfId="12424" xr:uid="{00000000-0005-0000-0000-0000A2600000}"/>
    <cellStyle name="40% - Accent5 7 2 2 2" xfId="16218" xr:uid="{00000000-0005-0000-0000-0000A3600000}"/>
    <cellStyle name="40% - Accent5 7 2 2 2 2" xfId="33153" xr:uid="{00000000-0005-0000-0000-0000A4600000}"/>
    <cellStyle name="40% - Accent5 7 2 2 2 2 2" xfId="7161" xr:uid="{00000000-0005-0000-0000-0000A5600000}"/>
    <cellStyle name="40% - Accent5 7 2 2 2 3" xfId="7159" xr:uid="{00000000-0005-0000-0000-0000A6600000}"/>
    <cellStyle name="40% - Accent5 7 2 2 3" xfId="9580" xr:uid="{00000000-0005-0000-0000-0000A7600000}"/>
    <cellStyle name="40% - Accent5 7 2 2 3 2" xfId="9577" xr:uid="{00000000-0005-0000-0000-0000A8600000}"/>
    <cellStyle name="40% - Accent5 7 2 2 4" xfId="9574" xr:uid="{00000000-0005-0000-0000-0000A9600000}"/>
    <cellStyle name="40% - Accent5 7 2 3" xfId="12393" xr:uid="{00000000-0005-0000-0000-0000AA600000}"/>
    <cellStyle name="40% - Accent5 7 2 3 2" xfId="7157" xr:uid="{00000000-0005-0000-0000-0000AB600000}"/>
    <cellStyle name="40% - Accent5 7 2 3 2 2" xfId="7154" xr:uid="{00000000-0005-0000-0000-0000AC600000}"/>
    <cellStyle name="40% - Accent5 7 2 3 3" xfId="9571" xr:uid="{00000000-0005-0000-0000-0000AD600000}"/>
    <cellStyle name="40% - Accent5 7 2 4" xfId="12382" xr:uid="{00000000-0005-0000-0000-0000AE600000}"/>
    <cellStyle name="40% - Accent5 7 2 4 2" xfId="7152" xr:uid="{00000000-0005-0000-0000-0000AF600000}"/>
    <cellStyle name="40% - Accent5 7 2 5" xfId="13471" xr:uid="{00000000-0005-0000-0000-0000B0600000}"/>
    <cellStyle name="40% - Accent5 7 2 6" xfId="34847" xr:uid="{00000000-0005-0000-0000-0000B1600000}"/>
    <cellStyle name="40% - Accent5 7 3" xfId="12375" xr:uid="{00000000-0005-0000-0000-0000B2600000}"/>
    <cellStyle name="40% - Accent5 7 3 2" xfId="12372" xr:uid="{00000000-0005-0000-0000-0000B3600000}"/>
    <cellStyle name="40% - Accent5 7 3 2 2" xfId="7150" xr:uid="{00000000-0005-0000-0000-0000B4600000}"/>
    <cellStyle name="40% - Accent5 7 3 2 2 2" xfId="6522" xr:uid="{00000000-0005-0000-0000-0000B5600000}"/>
    <cellStyle name="40% - Accent5 7 3 2 3" xfId="9561" xr:uid="{00000000-0005-0000-0000-0000B6600000}"/>
    <cellStyle name="40% - Accent5 7 3 3" xfId="16967" xr:uid="{00000000-0005-0000-0000-0000B7600000}"/>
    <cellStyle name="40% - Accent5 7 3 3 2" xfId="7148" xr:uid="{00000000-0005-0000-0000-0000B8600000}"/>
    <cellStyle name="40% - Accent5 7 3 4" xfId="12356" xr:uid="{00000000-0005-0000-0000-0000B9600000}"/>
    <cellStyle name="40% - Accent5 7 3 5" xfId="35049" xr:uid="{00000000-0005-0000-0000-0000BA600000}"/>
    <cellStyle name="40% - Accent5 7 4" xfId="12350" xr:uid="{00000000-0005-0000-0000-0000BB600000}"/>
    <cellStyle name="40% - Accent5 7 4 2" xfId="12348" xr:uid="{00000000-0005-0000-0000-0000BC600000}"/>
    <cellStyle name="40% - Accent5 7 4 2 2" xfId="7146" xr:uid="{00000000-0005-0000-0000-0000BD600000}"/>
    <cellStyle name="40% - Accent5 7 4 3" xfId="12336" xr:uid="{00000000-0005-0000-0000-0000BE600000}"/>
    <cellStyle name="40% - Accent5 7 4 4" xfId="35256" xr:uid="{00000000-0005-0000-0000-0000BF600000}"/>
    <cellStyle name="40% - Accent5 7 5" xfId="17062" xr:uid="{00000000-0005-0000-0000-0000C0600000}"/>
    <cellStyle name="40% - Accent5 7 5 2" xfId="12327" xr:uid="{00000000-0005-0000-0000-0000C1600000}"/>
    <cellStyle name="40% - Accent5 7 5 3" xfId="35485" xr:uid="{00000000-0005-0000-0000-0000C2600000}"/>
    <cellStyle name="40% - Accent5 7 6" xfId="17058" xr:uid="{00000000-0005-0000-0000-0000C3600000}"/>
    <cellStyle name="40% - Accent5 7 6 2" xfId="36357" xr:uid="{00000000-0005-0000-0000-0000C4600000}"/>
    <cellStyle name="40% - Accent5 7 7" xfId="34613" xr:uid="{00000000-0005-0000-0000-0000C5600000}"/>
    <cellStyle name="40% - Accent5 7 8" xfId="12430" xr:uid="{00000000-0005-0000-0000-0000C6600000}"/>
    <cellStyle name="40% - Accent5 7 8 2" xfId="37515" xr:uid="{00000000-0005-0000-0000-0000C7600000}"/>
    <cellStyle name="40% - Accent5 8" xfId="332" xr:uid="{00000000-0005-0000-0000-0000C8600000}"/>
    <cellStyle name="40% - Accent5 8 2" xfId="12313" xr:uid="{00000000-0005-0000-0000-0000C9600000}"/>
    <cellStyle name="40% - Accent5 8 2 2" xfId="12795" xr:uid="{00000000-0005-0000-0000-0000CA600000}"/>
    <cellStyle name="40% - Accent5 8 2 2 2" xfId="7143" xr:uid="{00000000-0005-0000-0000-0000CB600000}"/>
    <cellStyle name="40% - Accent5 8 2 2 2 2" xfId="7141" xr:uid="{00000000-0005-0000-0000-0000CC600000}"/>
    <cellStyle name="40% - Accent5 8 2 2 3" xfId="9538" xr:uid="{00000000-0005-0000-0000-0000CD600000}"/>
    <cellStyle name="40% - Accent5 8 2 3" xfId="12770" xr:uid="{00000000-0005-0000-0000-0000CE600000}"/>
    <cellStyle name="40% - Accent5 8 2 3 2" xfId="7139" xr:uid="{00000000-0005-0000-0000-0000CF600000}"/>
    <cellStyle name="40% - Accent5 8 2 4" xfId="9782" xr:uid="{00000000-0005-0000-0000-0000D0600000}"/>
    <cellStyle name="40% - Accent5 8 2 5" xfId="34866" xr:uid="{00000000-0005-0000-0000-0000D1600000}"/>
    <cellStyle name="40% - Accent5 8 3" xfId="12306" xr:uid="{00000000-0005-0000-0000-0000D2600000}"/>
    <cellStyle name="40% - Accent5 8 3 2" xfId="13617" xr:uid="{00000000-0005-0000-0000-0000D3600000}"/>
    <cellStyle name="40% - Accent5 8 3 2 2" xfId="7136" xr:uid="{00000000-0005-0000-0000-0000D4600000}"/>
    <cellStyle name="40% - Accent5 8 3 3" xfId="12736" xr:uid="{00000000-0005-0000-0000-0000D5600000}"/>
    <cellStyle name="40% - Accent5 8 3 4" xfId="35068" xr:uid="{00000000-0005-0000-0000-0000D6600000}"/>
    <cellStyle name="40% - Accent5 8 4" xfId="12302" xr:uid="{00000000-0005-0000-0000-0000D7600000}"/>
    <cellStyle name="40% - Accent5 8 4 2" xfId="28374" xr:uid="{00000000-0005-0000-0000-0000D8600000}"/>
    <cellStyle name="40% - Accent5 8 4 3" xfId="35275" xr:uid="{00000000-0005-0000-0000-0000D9600000}"/>
    <cellStyle name="40% - Accent5 8 5" xfId="17050" xr:uid="{00000000-0005-0000-0000-0000DA600000}"/>
    <cellStyle name="40% - Accent5 8 5 2" xfId="35504" xr:uid="{00000000-0005-0000-0000-0000DB600000}"/>
    <cellStyle name="40% - Accent5 8 6" xfId="34627" xr:uid="{00000000-0005-0000-0000-0000DC600000}"/>
    <cellStyle name="40% - Accent5 8 7" xfId="12316" xr:uid="{00000000-0005-0000-0000-0000DD600000}"/>
    <cellStyle name="40% - Accent5 8 7 2" xfId="36649" xr:uid="{00000000-0005-0000-0000-0000DE600000}"/>
    <cellStyle name="40% - Accent5 8 8" xfId="37534" xr:uid="{00000000-0005-0000-0000-0000DF600000}"/>
    <cellStyle name="40% - Accent5 9" xfId="352" xr:uid="{00000000-0005-0000-0000-0000E0600000}"/>
    <cellStyle name="40% - Accent5 9 2" xfId="19610" xr:uid="{00000000-0005-0000-0000-0000E1600000}"/>
    <cellStyle name="40% - Accent5 9 2 2" xfId="12297" xr:uid="{00000000-0005-0000-0000-0000E2600000}"/>
    <cellStyle name="40% - Accent5 9 2 2 2" xfId="7134" xr:uid="{00000000-0005-0000-0000-0000E3600000}"/>
    <cellStyle name="40% - Accent5 9 2 3" xfId="12273" xr:uid="{00000000-0005-0000-0000-0000E4600000}"/>
    <cellStyle name="40% - Accent5 9 2 4" xfId="34886" xr:uid="{00000000-0005-0000-0000-0000E5600000}"/>
    <cellStyle name="40% - Accent5 9 3" xfId="12295" xr:uid="{00000000-0005-0000-0000-0000E6600000}"/>
    <cellStyle name="40% - Accent5 9 3 2" xfId="12292" xr:uid="{00000000-0005-0000-0000-0000E7600000}"/>
    <cellStyle name="40% - Accent5 9 3 3" xfId="35087" xr:uid="{00000000-0005-0000-0000-0000E8600000}"/>
    <cellStyle name="40% - Accent5 9 4" xfId="12271" xr:uid="{00000000-0005-0000-0000-0000E9600000}"/>
    <cellStyle name="40% - Accent5 9 4 2" xfId="35295" xr:uid="{00000000-0005-0000-0000-0000EA600000}"/>
    <cellStyle name="40% - Accent5 9 5" xfId="34641" xr:uid="{00000000-0005-0000-0000-0000EB600000}"/>
    <cellStyle name="40% - Accent5 9 6" xfId="12300" xr:uid="{00000000-0005-0000-0000-0000EC600000}"/>
    <cellStyle name="40% - Accent5 9 6 2" xfId="36383" xr:uid="{00000000-0005-0000-0000-0000ED600000}"/>
    <cellStyle name="40% - Accent5 9 7" xfId="36669" xr:uid="{00000000-0005-0000-0000-0000EE600000}"/>
    <cellStyle name="40% - Accent5 9 8" xfId="37554" xr:uid="{00000000-0005-0000-0000-0000EF600000}"/>
    <cellStyle name="40% - Accent6" xfId="43" builtinId="51" customBuiltin="1"/>
    <cellStyle name="40% - Accent6 10" xfId="193" xr:uid="{00000000-0005-0000-0000-0000F1600000}"/>
    <cellStyle name="40% - Accent6 10 2" xfId="26844" xr:uid="{00000000-0005-0000-0000-0000F2600000}"/>
    <cellStyle name="40% - Accent6 10 2 2" xfId="25853" xr:uid="{00000000-0005-0000-0000-0000F3600000}"/>
    <cellStyle name="40% - Accent6 10 2 3" xfId="34907" xr:uid="{00000000-0005-0000-0000-0000F4600000}"/>
    <cellStyle name="40% - Accent6 10 3" xfId="26826" xr:uid="{00000000-0005-0000-0000-0000F5600000}"/>
    <cellStyle name="40% - Accent6 10 3 2" xfId="35109" xr:uid="{00000000-0005-0000-0000-0000F6600000}"/>
    <cellStyle name="40% - Accent6 10 4" xfId="34530" xr:uid="{00000000-0005-0000-0000-0000F7600000}"/>
    <cellStyle name="40% - Accent6 10 5" xfId="26850" xr:uid="{00000000-0005-0000-0000-0000F8600000}"/>
    <cellStyle name="40% - Accent6 10 5 2" xfId="35532" xr:uid="{00000000-0005-0000-0000-0000F9600000}"/>
    <cellStyle name="40% - Accent6 10 6" xfId="36405" xr:uid="{00000000-0005-0000-0000-0000FA600000}"/>
    <cellStyle name="40% - Accent6 10 7" xfId="36691" xr:uid="{00000000-0005-0000-0000-0000FB600000}"/>
    <cellStyle name="40% - Accent6 10 8" xfId="37576" xr:uid="{00000000-0005-0000-0000-0000FC600000}"/>
    <cellStyle name="40% - Accent6 11" xfId="26818" xr:uid="{00000000-0005-0000-0000-0000FD600000}"/>
    <cellStyle name="40% - Accent6 11 2" xfId="26808" xr:uid="{00000000-0005-0000-0000-0000FE600000}"/>
    <cellStyle name="40% - Accent6 11 2 2" xfId="35128" xr:uid="{00000000-0005-0000-0000-0000FF600000}"/>
    <cellStyle name="40% - Accent6 11 3" xfId="34700" xr:uid="{00000000-0005-0000-0000-000000610000}"/>
    <cellStyle name="40% - Accent6 11 4" xfId="35552" xr:uid="{00000000-0005-0000-0000-000001610000}"/>
    <cellStyle name="40% - Accent6 11 5" xfId="36425" xr:uid="{00000000-0005-0000-0000-000002610000}"/>
    <cellStyle name="40% - Accent6 11 6" xfId="36711" xr:uid="{00000000-0005-0000-0000-000003610000}"/>
    <cellStyle name="40% - Accent6 11 7" xfId="37596" xr:uid="{00000000-0005-0000-0000-000004610000}"/>
    <cellStyle name="40% - Accent6 12" xfId="29037" xr:uid="{00000000-0005-0000-0000-000005610000}"/>
    <cellStyle name="40% - Accent6 12 2" xfId="34718" xr:uid="{00000000-0005-0000-0000-000006610000}"/>
    <cellStyle name="40% - Accent6 12 3" xfId="35331" xr:uid="{00000000-0005-0000-0000-000007610000}"/>
    <cellStyle name="40% - Accent6 12 4" xfId="35571" xr:uid="{00000000-0005-0000-0000-000008610000}"/>
    <cellStyle name="40% - Accent6 12 5" xfId="36444" xr:uid="{00000000-0005-0000-0000-000009610000}"/>
    <cellStyle name="40% - Accent6 12 6" xfId="36730" xr:uid="{00000000-0005-0000-0000-00000A610000}"/>
    <cellStyle name="40% - Accent6 12 7" xfId="37615" xr:uid="{00000000-0005-0000-0000-00000B610000}"/>
    <cellStyle name="40% - Accent6 13" xfId="29321" xr:uid="{00000000-0005-0000-0000-00000C610000}"/>
    <cellStyle name="40% - Accent6 13 2" xfId="34746" xr:uid="{00000000-0005-0000-0000-00000D610000}"/>
    <cellStyle name="40% - Accent6 13 3" xfId="35590" xr:uid="{00000000-0005-0000-0000-00000E610000}"/>
    <cellStyle name="40% - Accent6 13 4" xfId="36465" xr:uid="{00000000-0005-0000-0000-00000F610000}"/>
    <cellStyle name="40% - Accent6 13 5" xfId="36751" xr:uid="{00000000-0005-0000-0000-000010610000}"/>
    <cellStyle name="40% - Accent6 13 6" xfId="37636" xr:uid="{00000000-0005-0000-0000-000011610000}"/>
    <cellStyle name="40% - Accent6 14" xfId="8317" xr:uid="{00000000-0005-0000-0000-000012610000}"/>
    <cellStyle name="40% - Accent6 14 2" xfId="34936" xr:uid="{00000000-0005-0000-0000-000013610000}"/>
    <cellStyle name="40% - Accent6 14 3" xfId="36764" xr:uid="{00000000-0005-0000-0000-000014610000}"/>
    <cellStyle name="40% - Accent6 14 4" xfId="37649" xr:uid="{00000000-0005-0000-0000-000015610000}"/>
    <cellStyle name="40% - Accent6 15" xfId="34657" xr:uid="{00000000-0005-0000-0000-000016610000}"/>
    <cellStyle name="40% - Accent6 15 2" xfId="36490" xr:uid="{00000000-0005-0000-0000-000017610000}"/>
    <cellStyle name="40% - Accent6 15 3" xfId="36788" xr:uid="{00000000-0005-0000-0000-000018610000}"/>
    <cellStyle name="40% - Accent6 15 4" xfId="37676" xr:uid="{00000000-0005-0000-0000-000019610000}"/>
    <cellStyle name="40% - Accent6 16" xfId="35370" xr:uid="{00000000-0005-0000-0000-00001A610000}"/>
    <cellStyle name="40% - Accent6 16 2" xfId="36508" xr:uid="{00000000-0005-0000-0000-00001B610000}"/>
    <cellStyle name="40% - Accent6 16 3" xfId="36806" xr:uid="{00000000-0005-0000-0000-00001C610000}"/>
    <cellStyle name="40% - Accent6 16 4" xfId="37695" xr:uid="{00000000-0005-0000-0000-00001D610000}"/>
    <cellStyle name="40% - Accent6 17" xfId="35657" xr:uid="{00000000-0005-0000-0000-00001E610000}"/>
    <cellStyle name="40% - Accent6 17 2" xfId="36825" xr:uid="{00000000-0005-0000-0000-00001F610000}"/>
    <cellStyle name="40% - Accent6 17 3" xfId="37715" xr:uid="{00000000-0005-0000-0000-000020610000}"/>
    <cellStyle name="40% - Accent6 18" xfId="35675" xr:uid="{00000000-0005-0000-0000-000021610000}"/>
    <cellStyle name="40% - Accent6 18 2" xfId="36844" xr:uid="{00000000-0005-0000-0000-000022610000}"/>
    <cellStyle name="40% - Accent6 18 3" xfId="37734" xr:uid="{00000000-0005-0000-0000-000023610000}"/>
    <cellStyle name="40% - Accent6 19" xfId="35694" xr:uid="{00000000-0005-0000-0000-000024610000}"/>
    <cellStyle name="40% - Accent6 19 2" xfId="36863" xr:uid="{00000000-0005-0000-0000-000025610000}"/>
    <cellStyle name="40% - Accent6 19 3" xfId="37753" xr:uid="{00000000-0005-0000-0000-000026610000}"/>
    <cellStyle name="40% - Accent6 2" xfId="93" xr:uid="{00000000-0005-0000-0000-000027610000}"/>
    <cellStyle name="40% - Accent6 2 10" xfId="7131" xr:uid="{00000000-0005-0000-0000-000028610000}"/>
    <cellStyle name="40% - Accent6 2 10 2" xfId="7130" xr:uid="{00000000-0005-0000-0000-000029610000}"/>
    <cellStyle name="40% - Accent6 2 10 3" xfId="37434" xr:uid="{00000000-0005-0000-0000-00002A610000}"/>
    <cellStyle name="40% - Accent6 2 11" xfId="7128" xr:uid="{00000000-0005-0000-0000-00002B610000}"/>
    <cellStyle name="40% - Accent6 2 12" xfId="34448" xr:uid="{00000000-0005-0000-0000-00002C610000}"/>
    <cellStyle name="40% - Accent6 2 13" xfId="8004" xr:uid="{00000000-0005-0000-0000-00002D610000}"/>
    <cellStyle name="40% - Accent6 2 2" xfId="154" xr:uid="{00000000-0005-0000-0000-00002E610000}"/>
    <cellStyle name="40% - Accent6 2 2 10" xfId="31074" xr:uid="{00000000-0005-0000-0000-00002F610000}"/>
    <cellStyle name="40% - Accent6 2 2 11" xfId="34503" xr:uid="{00000000-0005-0000-0000-000030610000}"/>
    <cellStyle name="40% - Accent6 2 2 12" xfId="8000" xr:uid="{00000000-0005-0000-0000-000031610000}"/>
    <cellStyle name="40% - Accent6 2 2 2" xfId="7993" xr:uid="{00000000-0005-0000-0000-000032610000}"/>
    <cellStyle name="40% - Accent6 2 2 2 2" xfId="15017" xr:uid="{00000000-0005-0000-0000-000033610000}"/>
    <cellStyle name="40% - Accent6 2 2 2 2 2" xfId="24413" xr:uid="{00000000-0005-0000-0000-000034610000}"/>
    <cellStyle name="40% - Accent6 2 2 2 2 2 2" xfId="20720" xr:uid="{00000000-0005-0000-0000-000035610000}"/>
    <cellStyle name="40% - Accent6 2 2 2 2 2 2 2" xfId="19877" xr:uid="{00000000-0005-0000-0000-000036610000}"/>
    <cellStyle name="40% - Accent6 2 2 2 2 2 2 2 2" xfId="7127" xr:uid="{00000000-0005-0000-0000-000037610000}"/>
    <cellStyle name="40% - Accent6 2 2 2 2 2 2 2 2 2" xfId="7126" xr:uid="{00000000-0005-0000-0000-000038610000}"/>
    <cellStyle name="40% - Accent6 2 2 2 2 2 2 2 2 2 2" xfId="24194" xr:uid="{00000000-0005-0000-0000-000039610000}"/>
    <cellStyle name="40% - Accent6 2 2 2 2 2 2 2 2 2 2 2" xfId="7125" xr:uid="{00000000-0005-0000-0000-00003A610000}"/>
    <cellStyle name="40% - Accent6 2 2 2 2 2 2 2 2 2 3" xfId="21896" xr:uid="{00000000-0005-0000-0000-00003B610000}"/>
    <cellStyle name="40% - Accent6 2 2 2 2 2 2 2 2 3" xfId="7123" xr:uid="{00000000-0005-0000-0000-00003C610000}"/>
    <cellStyle name="40% - Accent6 2 2 2 2 2 2 2 2 3 2" xfId="33780" xr:uid="{00000000-0005-0000-0000-00003D610000}"/>
    <cellStyle name="40% - Accent6 2 2 2 2 2 2 2 2 4" xfId="7119" xr:uid="{00000000-0005-0000-0000-00003E610000}"/>
    <cellStyle name="40% - Accent6 2 2 2 2 2 2 2 3" xfId="7117" xr:uid="{00000000-0005-0000-0000-00003F610000}"/>
    <cellStyle name="40% - Accent6 2 2 2 2 2 2 2 3 2" xfId="21979" xr:uid="{00000000-0005-0000-0000-000040610000}"/>
    <cellStyle name="40% - Accent6 2 2 2 2 2 2 2 3 2 2" xfId="24175" xr:uid="{00000000-0005-0000-0000-000041610000}"/>
    <cellStyle name="40% - Accent6 2 2 2 2 2 2 2 3 3" xfId="21348" xr:uid="{00000000-0005-0000-0000-000042610000}"/>
    <cellStyle name="40% - Accent6 2 2 2 2 2 2 2 4" xfId="22877" xr:uid="{00000000-0005-0000-0000-000043610000}"/>
    <cellStyle name="40% - Accent6 2 2 2 2 2 2 2 4 2" xfId="21977" xr:uid="{00000000-0005-0000-0000-000044610000}"/>
    <cellStyle name="40% - Accent6 2 2 2 2 2 2 2 5" xfId="19081" xr:uid="{00000000-0005-0000-0000-000045610000}"/>
    <cellStyle name="40% - Accent6 2 2 2 2 2 2 3" xfId="6604" xr:uid="{00000000-0005-0000-0000-000046610000}"/>
    <cellStyle name="40% - Accent6 2 2 2 2 2 2 3 2" xfId="12855" xr:uid="{00000000-0005-0000-0000-000047610000}"/>
    <cellStyle name="40% - Accent6 2 2 2 2 2 2 3 2 2" xfId="7115" xr:uid="{00000000-0005-0000-0000-000048610000}"/>
    <cellStyle name="40% - Accent6 2 2 2 2 2 2 3 2 2 2" xfId="24096" xr:uid="{00000000-0005-0000-0000-000049610000}"/>
    <cellStyle name="40% - Accent6 2 2 2 2 2 2 3 2 3" xfId="7114" xr:uid="{00000000-0005-0000-0000-00004A610000}"/>
    <cellStyle name="40% - Accent6 2 2 2 2 2 2 3 3" xfId="7112" xr:uid="{00000000-0005-0000-0000-00004B610000}"/>
    <cellStyle name="40% - Accent6 2 2 2 2 2 2 3 3 2" xfId="21976" xr:uid="{00000000-0005-0000-0000-00004C610000}"/>
    <cellStyle name="40% - Accent6 2 2 2 2 2 2 3 4" xfId="7108" xr:uid="{00000000-0005-0000-0000-00004D610000}"/>
    <cellStyle name="40% - Accent6 2 2 2 2 2 2 4" xfId="29066" xr:uid="{00000000-0005-0000-0000-00004E610000}"/>
    <cellStyle name="40% - Accent6 2 2 2 2 2 2 4 2" xfId="7104" xr:uid="{00000000-0005-0000-0000-00004F610000}"/>
    <cellStyle name="40% - Accent6 2 2 2 2 2 2 4 2 2" xfId="7100" xr:uid="{00000000-0005-0000-0000-000050610000}"/>
    <cellStyle name="40% - Accent6 2 2 2 2 2 2 4 3" xfId="7099" xr:uid="{00000000-0005-0000-0000-000051610000}"/>
    <cellStyle name="40% - Accent6 2 2 2 2 2 2 5" xfId="10420" xr:uid="{00000000-0005-0000-0000-000052610000}"/>
    <cellStyle name="40% - Accent6 2 2 2 2 2 2 5 2" xfId="12216" xr:uid="{00000000-0005-0000-0000-000053610000}"/>
    <cellStyle name="40% - Accent6 2 2 2 2 2 2 6" xfId="7096" xr:uid="{00000000-0005-0000-0000-000054610000}"/>
    <cellStyle name="40% - Accent6 2 2 2 2 2 3" xfId="33477" xr:uid="{00000000-0005-0000-0000-000055610000}"/>
    <cellStyle name="40% - Accent6 2 2 2 2 2 3 2" xfId="9104" xr:uid="{00000000-0005-0000-0000-000056610000}"/>
    <cellStyle name="40% - Accent6 2 2 2 2 2 3 2 2" xfId="8655" xr:uid="{00000000-0005-0000-0000-000057610000}"/>
    <cellStyle name="40% - Accent6 2 2 2 2 2 3 2 2 2" xfId="7093" xr:uid="{00000000-0005-0000-0000-000058610000}"/>
    <cellStyle name="40% - Accent6 2 2 2 2 2 3 2 2 2 2" xfId="27794" xr:uid="{00000000-0005-0000-0000-000059610000}"/>
    <cellStyle name="40% - Accent6 2 2 2 2 2 3 2 2 3" xfId="8986" xr:uid="{00000000-0005-0000-0000-00005A610000}"/>
    <cellStyle name="40% - Accent6 2 2 2 2 2 3 2 3" xfId="7091" xr:uid="{00000000-0005-0000-0000-00005B610000}"/>
    <cellStyle name="40% - Accent6 2 2 2 2 2 3 2 3 2" xfId="21973" xr:uid="{00000000-0005-0000-0000-00005C610000}"/>
    <cellStyle name="40% - Accent6 2 2 2 2 2 3 2 4" xfId="7089" xr:uid="{00000000-0005-0000-0000-00005D610000}"/>
    <cellStyle name="40% - Accent6 2 2 2 2 2 3 3" xfId="29052" xr:uid="{00000000-0005-0000-0000-00005E610000}"/>
    <cellStyle name="40% - Accent6 2 2 2 2 2 3 3 2" xfId="22765" xr:uid="{00000000-0005-0000-0000-00005F610000}"/>
    <cellStyle name="40% - Accent6 2 2 2 2 2 3 3 2 2" xfId="7086" xr:uid="{00000000-0005-0000-0000-000060610000}"/>
    <cellStyle name="40% - Accent6 2 2 2 2 2 3 3 3" xfId="7120" xr:uid="{00000000-0005-0000-0000-000061610000}"/>
    <cellStyle name="40% - Accent6 2 2 2 2 2 3 4" xfId="10413" xr:uid="{00000000-0005-0000-0000-000062610000}"/>
    <cellStyle name="40% - Accent6 2 2 2 2 2 3 4 2" xfId="25481" xr:uid="{00000000-0005-0000-0000-000063610000}"/>
    <cellStyle name="40% - Accent6 2 2 2 2 2 3 5" xfId="7085" xr:uid="{00000000-0005-0000-0000-000064610000}"/>
    <cellStyle name="40% - Accent6 2 2 2 2 2 4" xfId="30574" xr:uid="{00000000-0005-0000-0000-000065610000}"/>
    <cellStyle name="40% - Accent6 2 2 2 2 2 4 2" xfId="9095" xr:uid="{00000000-0005-0000-0000-000066610000}"/>
    <cellStyle name="40% - Accent6 2 2 2 2 2 4 2 2" xfId="7083" xr:uid="{00000000-0005-0000-0000-000067610000}"/>
    <cellStyle name="40% - Accent6 2 2 2 2 2 4 2 2 2" xfId="7081" xr:uid="{00000000-0005-0000-0000-000068610000}"/>
    <cellStyle name="40% - Accent6 2 2 2 2 2 4 2 3" xfId="5451" xr:uid="{00000000-0005-0000-0000-000069610000}"/>
    <cellStyle name="40% - Accent6 2 2 2 2 2 4 3" xfId="14312" xr:uid="{00000000-0005-0000-0000-00006A610000}"/>
    <cellStyle name="40% - Accent6 2 2 2 2 2 4 3 2" xfId="28035" xr:uid="{00000000-0005-0000-0000-00006B610000}"/>
    <cellStyle name="40% - Accent6 2 2 2 2 2 4 4" xfId="7080" xr:uid="{00000000-0005-0000-0000-00006C610000}"/>
    <cellStyle name="40% - Accent6 2 2 2 2 2 5" xfId="15808" xr:uid="{00000000-0005-0000-0000-00006D610000}"/>
    <cellStyle name="40% - Accent6 2 2 2 2 2 5 2" xfId="7079" xr:uid="{00000000-0005-0000-0000-00006E610000}"/>
    <cellStyle name="40% - Accent6 2 2 2 2 2 5 2 2" xfId="6623" xr:uid="{00000000-0005-0000-0000-00006F610000}"/>
    <cellStyle name="40% - Accent6 2 2 2 2 2 5 3" xfId="7077" xr:uid="{00000000-0005-0000-0000-000070610000}"/>
    <cellStyle name="40% - Accent6 2 2 2 2 2 6" xfId="15803" xr:uid="{00000000-0005-0000-0000-000071610000}"/>
    <cellStyle name="40% - Accent6 2 2 2 2 2 6 2" xfId="7076" xr:uid="{00000000-0005-0000-0000-000072610000}"/>
    <cellStyle name="40% - Accent6 2 2 2 2 2 7" xfId="28779" xr:uid="{00000000-0005-0000-0000-000073610000}"/>
    <cellStyle name="40% - Accent6 2 2 2 2 3" xfId="7988" xr:uid="{00000000-0005-0000-0000-000074610000}"/>
    <cellStyle name="40% - Accent6 2 2 2 2 3 2" xfId="32504" xr:uid="{00000000-0005-0000-0000-000075610000}"/>
    <cellStyle name="40% - Accent6 2 2 2 2 3 2 2" xfId="31108" xr:uid="{00000000-0005-0000-0000-000076610000}"/>
    <cellStyle name="40% - Accent6 2 2 2 2 3 2 2 2" xfId="24758" xr:uid="{00000000-0005-0000-0000-000077610000}"/>
    <cellStyle name="40% - Accent6 2 2 2 2 3 2 2 2 2" xfId="7075" xr:uid="{00000000-0005-0000-0000-000078610000}"/>
    <cellStyle name="40% - Accent6 2 2 2 2 3 2 2 2 2 2" xfId="23161" xr:uid="{00000000-0005-0000-0000-000079610000}"/>
    <cellStyle name="40% - Accent6 2 2 2 2 3 2 2 2 3" xfId="7072" xr:uid="{00000000-0005-0000-0000-00007A610000}"/>
    <cellStyle name="40% - Accent6 2 2 2 2 3 2 2 3" xfId="9134" xr:uid="{00000000-0005-0000-0000-00007B610000}"/>
    <cellStyle name="40% - Accent6 2 2 2 2 3 2 2 3 2" xfId="23829" xr:uid="{00000000-0005-0000-0000-00007C610000}"/>
    <cellStyle name="40% - Accent6 2 2 2 2 3 2 2 4" xfId="7068" xr:uid="{00000000-0005-0000-0000-00007D610000}"/>
    <cellStyle name="40% - Accent6 2 2 2 2 3 2 3" xfId="28943" xr:uid="{00000000-0005-0000-0000-00007E610000}"/>
    <cellStyle name="40% - Accent6 2 2 2 2 3 2 3 2" xfId="28566" xr:uid="{00000000-0005-0000-0000-00007F610000}"/>
    <cellStyle name="40% - Accent6 2 2 2 2 3 2 3 2 2" xfId="26827" xr:uid="{00000000-0005-0000-0000-000080610000}"/>
    <cellStyle name="40% - Accent6 2 2 2 2 3 2 3 3" xfId="5400" xr:uid="{00000000-0005-0000-0000-000081610000}"/>
    <cellStyle name="40% - Accent6 2 2 2 2 3 2 4" xfId="10403" xr:uid="{00000000-0005-0000-0000-000082610000}"/>
    <cellStyle name="40% - Accent6 2 2 2 2 3 2 4 2" xfId="7064" xr:uid="{00000000-0005-0000-0000-000083610000}"/>
    <cellStyle name="40% - Accent6 2 2 2 2 3 2 5" xfId="7062" xr:uid="{00000000-0005-0000-0000-000084610000}"/>
    <cellStyle name="40% - Accent6 2 2 2 2 3 3" xfId="7059" xr:uid="{00000000-0005-0000-0000-000085610000}"/>
    <cellStyle name="40% - Accent6 2 2 2 2 3 3 2" xfId="9086" xr:uid="{00000000-0005-0000-0000-000086610000}"/>
    <cellStyle name="40% - Accent6 2 2 2 2 3 3 2 2" xfId="27137" xr:uid="{00000000-0005-0000-0000-000087610000}"/>
    <cellStyle name="40% - Accent6 2 2 2 2 3 3 2 2 2" xfId="7058" xr:uid="{00000000-0005-0000-0000-000088610000}"/>
    <cellStyle name="40% - Accent6 2 2 2 2 3 3 2 3" xfId="5386" xr:uid="{00000000-0005-0000-0000-000089610000}"/>
    <cellStyle name="40% - Accent6 2 2 2 2 3 3 3" xfId="13797" xr:uid="{00000000-0005-0000-0000-00008A610000}"/>
    <cellStyle name="40% - Accent6 2 2 2 2 3 3 3 2" xfId="25466" xr:uid="{00000000-0005-0000-0000-00008B610000}"/>
    <cellStyle name="40% - Accent6 2 2 2 2 3 3 4" xfId="13795" xr:uid="{00000000-0005-0000-0000-00008C610000}"/>
    <cellStyle name="40% - Accent6 2 2 2 2 3 4" xfId="7055" xr:uid="{00000000-0005-0000-0000-00008D610000}"/>
    <cellStyle name="40% - Accent6 2 2 2 2 3 4 2" xfId="7053" xr:uid="{00000000-0005-0000-0000-00008E610000}"/>
    <cellStyle name="40% - Accent6 2 2 2 2 3 4 2 2" xfId="7051" xr:uid="{00000000-0005-0000-0000-00008F610000}"/>
    <cellStyle name="40% - Accent6 2 2 2 2 3 4 3" xfId="13790" xr:uid="{00000000-0005-0000-0000-000090610000}"/>
    <cellStyle name="40% - Accent6 2 2 2 2 3 5" xfId="15799" xr:uid="{00000000-0005-0000-0000-000091610000}"/>
    <cellStyle name="40% - Accent6 2 2 2 2 3 5 2" xfId="7050" xr:uid="{00000000-0005-0000-0000-000092610000}"/>
    <cellStyle name="40% - Accent6 2 2 2 2 3 6" xfId="7048" xr:uid="{00000000-0005-0000-0000-000093610000}"/>
    <cellStyle name="40% - Accent6 2 2 2 2 4" xfId="28927" xr:uid="{00000000-0005-0000-0000-000094610000}"/>
    <cellStyle name="40% - Accent6 2 2 2 2 4 2" xfId="24456" xr:uid="{00000000-0005-0000-0000-000095610000}"/>
    <cellStyle name="40% - Accent6 2 2 2 2 4 2 2" xfId="7046" xr:uid="{00000000-0005-0000-0000-000096610000}"/>
    <cellStyle name="40% - Accent6 2 2 2 2 4 2 2 2" xfId="26927" xr:uid="{00000000-0005-0000-0000-000097610000}"/>
    <cellStyle name="40% - Accent6 2 2 2 2 4 2 2 2 2" xfId="17073" xr:uid="{00000000-0005-0000-0000-000098610000}"/>
    <cellStyle name="40% - Accent6 2 2 2 2 4 2 2 3" xfId="7044" xr:uid="{00000000-0005-0000-0000-000099610000}"/>
    <cellStyle name="40% - Accent6 2 2 2 2 4 2 3" xfId="10398" xr:uid="{00000000-0005-0000-0000-00009A610000}"/>
    <cellStyle name="40% - Accent6 2 2 2 2 4 2 3 2" xfId="7042" xr:uid="{00000000-0005-0000-0000-00009B610000}"/>
    <cellStyle name="40% - Accent6 2 2 2 2 4 2 4" xfId="7041" xr:uid="{00000000-0005-0000-0000-00009C610000}"/>
    <cellStyle name="40% - Accent6 2 2 2 2 4 3" xfId="24451" xr:uid="{00000000-0005-0000-0000-00009D610000}"/>
    <cellStyle name="40% - Accent6 2 2 2 2 4 3 2" xfId="7039" xr:uid="{00000000-0005-0000-0000-00009E610000}"/>
    <cellStyle name="40% - Accent6 2 2 2 2 4 3 2 2" xfId="7035" xr:uid="{00000000-0005-0000-0000-00009F610000}"/>
    <cellStyle name="40% - Accent6 2 2 2 2 4 3 3" xfId="13782" xr:uid="{00000000-0005-0000-0000-0000A0610000}"/>
    <cellStyle name="40% - Accent6 2 2 2 2 4 4" xfId="21562" xr:uid="{00000000-0005-0000-0000-0000A1610000}"/>
    <cellStyle name="40% - Accent6 2 2 2 2 4 4 2" xfId="7034" xr:uid="{00000000-0005-0000-0000-0000A2610000}"/>
    <cellStyle name="40% - Accent6 2 2 2 2 4 5" xfId="7031" xr:uid="{00000000-0005-0000-0000-0000A3610000}"/>
    <cellStyle name="40% - Accent6 2 2 2 2 5" xfId="26649" xr:uid="{00000000-0005-0000-0000-0000A4610000}"/>
    <cellStyle name="40% - Accent6 2 2 2 2 5 2" xfId="26647" xr:uid="{00000000-0005-0000-0000-0000A5610000}"/>
    <cellStyle name="40% - Accent6 2 2 2 2 5 2 2" xfId="7028" xr:uid="{00000000-0005-0000-0000-0000A6610000}"/>
    <cellStyle name="40% - Accent6 2 2 2 2 5 2 2 2" xfId="30765" xr:uid="{00000000-0005-0000-0000-0000A7610000}"/>
    <cellStyle name="40% - Accent6 2 2 2 2 5 2 3" xfId="7025" xr:uid="{00000000-0005-0000-0000-0000A8610000}"/>
    <cellStyle name="40% - Accent6 2 2 2 2 5 3" xfId="30675" xr:uid="{00000000-0005-0000-0000-0000A9610000}"/>
    <cellStyle name="40% - Accent6 2 2 2 2 5 3 2" xfId="7022" xr:uid="{00000000-0005-0000-0000-0000AA610000}"/>
    <cellStyle name="40% - Accent6 2 2 2 2 5 4" xfId="7019" xr:uid="{00000000-0005-0000-0000-0000AB610000}"/>
    <cellStyle name="40% - Accent6 2 2 2 2 6" xfId="26634" xr:uid="{00000000-0005-0000-0000-0000AC610000}"/>
    <cellStyle name="40% - Accent6 2 2 2 2 6 2" xfId="26628" xr:uid="{00000000-0005-0000-0000-0000AD610000}"/>
    <cellStyle name="40% - Accent6 2 2 2 2 6 2 2" xfId="7016" xr:uid="{00000000-0005-0000-0000-0000AE610000}"/>
    <cellStyle name="40% - Accent6 2 2 2 2 6 3" xfId="7012" xr:uid="{00000000-0005-0000-0000-0000AF610000}"/>
    <cellStyle name="40% - Accent6 2 2 2 2 7" xfId="31611" xr:uid="{00000000-0005-0000-0000-0000B0610000}"/>
    <cellStyle name="40% - Accent6 2 2 2 2 7 2" xfId="7010" xr:uid="{00000000-0005-0000-0000-0000B1610000}"/>
    <cellStyle name="40% - Accent6 2 2 2 2 8" xfId="7997" xr:uid="{00000000-0005-0000-0000-0000B2610000}"/>
    <cellStyle name="40% - Accent6 2 2 2 3" xfId="25141" xr:uid="{00000000-0005-0000-0000-0000B3610000}"/>
    <cellStyle name="40% - Accent6 2 2 2 3 2" xfId="7983" xr:uid="{00000000-0005-0000-0000-0000B4610000}"/>
    <cellStyle name="40% - Accent6 2 2 2 3 2 2" xfId="33757" xr:uid="{00000000-0005-0000-0000-0000B5610000}"/>
    <cellStyle name="40% - Accent6 2 2 2 3 2 2 2" xfId="19792" xr:uid="{00000000-0005-0000-0000-0000B6610000}"/>
    <cellStyle name="40% - Accent6 2 2 2 3 2 2 2 2" xfId="7009" xr:uid="{00000000-0005-0000-0000-0000B7610000}"/>
    <cellStyle name="40% - Accent6 2 2 2 3 2 2 2 2 2" xfId="34388" xr:uid="{00000000-0005-0000-0000-0000B8610000}"/>
    <cellStyle name="40% - Accent6 2 2 2 3 2 2 2 2 2 2" xfId="21435" xr:uid="{00000000-0005-0000-0000-0000B9610000}"/>
    <cellStyle name="40% - Accent6 2 2 2 3 2 2 2 2 3" xfId="31638" xr:uid="{00000000-0005-0000-0000-0000BA610000}"/>
    <cellStyle name="40% - Accent6 2 2 2 3 2 2 2 3" xfId="7008" xr:uid="{00000000-0005-0000-0000-0000BB610000}"/>
    <cellStyle name="40% - Accent6 2 2 2 3 2 2 2 3 2" xfId="33565" xr:uid="{00000000-0005-0000-0000-0000BC610000}"/>
    <cellStyle name="40% - Accent6 2 2 2 3 2 2 2 4" xfId="7006" xr:uid="{00000000-0005-0000-0000-0000BD610000}"/>
    <cellStyle name="40% - Accent6 2 2 2 3 2 2 3" xfId="28716" xr:uid="{00000000-0005-0000-0000-0000BE610000}"/>
    <cellStyle name="40% - Accent6 2 2 2 3 2 2 3 2" xfId="11619" xr:uid="{00000000-0005-0000-0000-0000BF610000}"/>
    <cellStyle name="40% - Accent6 2 2 2 3 2 2 3 2 2" xfId="29603" xr:uid="{00000000-0005-0000-0000-0000C0610000}"/>
    <cellStyle name="40% - Accent6 2 2 2 3 2 2 3 3" xfId="11615" xr:uid="{00000000-0005-0000-0000-0000C1610000}"/>
    <cellStyle name="40% - Accent6 2 2 2 3 2 2 4" xfId="10339" xr:uid="{00000000-0005-0000-0000-0000C2610000}"/>
    <cellStyle name="40% - Accent6 2 2 2 3 2 2 4 2" xfId="11600" xr:uid="{00000000-0005-0000-0000-0000C3610000}"/>
    <cellStyle name="40% - Accent6 2 2 2 3 2 2 5" xfId="7003" xr:uid="{00000000-0005-0000-0000-0000C4610000}"/>
    <cellStyle name="40% - Accent6 2 2 2 3 2 3" xfId="7001" xr:uid="{00000000-0005-0000-0000-0000C5610000}"/>
    <cellStyle name="40% - Accent6 2 2 2 3 2 3 2" xfId="9047" xr:uid="{00000000-0005-0000-0000-0000C6610000}"/>
    <cellStyle name="40% - Accent6 2 2 2 3 2 3 2 2" xfId="6999" xr:uid="{00000000-0005-0000-0000-0000C7610000}"/>
    <cellStyle name="40% - Accent6 2 2 2 3 2 3 2 2 2" xfId="27953" xr:uid="{00000000-0005-0000-0000-0000C8610000}"/>
    <cellStyle name="40% - Accent6 2 2 2 3 2 3 2 3" xfId="6998" xr:uid="{00000000-0005-0000-0000-0000C9610000}"/>
    <cellStyle name="40% - Accent6 2 2 2 3 2 3 3" xfId="10337" xr:uid="{00000000-0005-0000-0000-0000CA610000}"/>
    <cellStyle name="40% - Accent6 2 2 2 3 2 3 3 2" xfId="28038" xr:uid="{00000000-0005-0000-0000-0000CB610000}"/>
    <cellStyle name="40% - Accent6 2 2 2 3 2 3 4" xfId="6996" xr:uid="{00000000-0005-0000-0000-0000CC610000}"/>
    <cellStyle name="40% - Accent6 2 2 2 3 2 4" xfId="6995" xr:uid="{00000000-0005-0000-0000-0000CD610000}"/>
    <cellStyle name="40% - Accent6 2 2 2 3 2 4 2" xfId="32488" xr:uid="{00000000-0005-0000-0000-0000CE610000}"/>
    <cellStyle name="40% - Accent6 2 2 2 3 2 4 2 2" xfId="6993" xr:uid="{00000000-0005-0000-0000-0000CF610000}"/>
    <cellStyle name="40% - Accent6 2 2 2 3 2 4 3" xfId="6992" xr:uid="{00000000-0005-0000-0000-0000D0610000}"/>
    <cellStyle name="40% - Accent6 2 2 2 3 2 5" xfId="31012" xr:uid="{00000000-0005-0000-0000-0000D1610000}"/>
    <cellStyle name="40% - Accent6 2 2 2 3 2 5 2" xfId="6991" xr:uid="{00000000-0005-0000-0000-0000D2610000}"/>
    <cellStyle name="40% - Accent6 2 2 2 3 2 6" xfId="6990" xr:uid="{00000000-0005-0000-0000-0000D3610000}"/>
    <cellStyle name="40% - Accent6 2 2 2 3 3" xfId="6988" xr:uid="{00000000-0005-0000-0000-0000D4610000}"/>
    <cellStyle name="40% - Accent6 2 2 2 3 3 2" xfId="6987" xr:uid="{00000000-0005-0000-0000-0000D5610000}"/>
    <cellStyle name="40% - Accent6 2 2 2 3 3 2 2" xfId="30409" xr:uid="{00000000-0005-0000-0000-0000D6610000}"/>
    <cellStyle name="40% - Accent6 2 2 2 3 3 2 2 2" xfId="26098" xr:uid="{00000000-0005-0000-0000-0000D7610000}"/>
    <cellStyle name="40% - Accent6 2 2 2 3 3 2 2 2 2" xfId="7539" xr:uid="{00000000-0005-0000-0000-0000D8610000}"/>
    <cellStyle name="40% - Accent6 2 2 2 3 3 2 2 3" xfId="6986" xr:uid="{00000000-0005-0000-0000-0000D9610000}"/>
    <cellStyle name="40% - Accent6 2 2 2 3 3 2 3" xfId="30362" xr:uid="{00000000-0005-0000-0000-0000DA610000}"/>
    <cellStyle name="40% - Accent6 2 2 2 3 3 2 3 2" xfId="11492" xr:uid="{00000000-0005-0000-0000-0000DB610000}"/>
    <cellStyle name="40% - Accent6 2 2 2 3 3 2 4" xfId="6984" xr:uid="{00000000-0005-0000-0000-0000DC610000}"/>
    <cellStyle name="40% - Accent6 2 2 2 3 3 3" xfId="6983" xr:uid="{00000000-0005-0000-0000-0000DD610000}"/>
    <cellStyle name="40% - Accent6 2 2 2 3 3 3 2" xfId="25025" xr:uid="{00000000-0005-0000-0000-0000DE610000}"/>
    <cellStyle name="40% - Accent6 2 2 2 3 3 3 2 2" xfId="6981" xr:uid="{00000000-0005-0000-0000-0000DF610000}"/>
    <cellStyle name="40% - Accent6 2 2 2 3 3 3 3" xfId="13770" xr:uid="{00000000-0005-0000-0000-0000E0610000}"/>
    <cellStyle name="40% - Accent6 2 2 2 3 3 4" xfId="6980" xr:uid="{00000000-0005-0000-0000-0000E1610000}"/>
    <cellStyle name="40% - Accent6 2 2 2 3 3 4 2" xfId="6978" xr:uid="{00000000-0005-0000-0000-0000E2610000}"/>
    <cellStyle name="40% - Accent6 2 2 2 3 3 5" xfId="6976" xr:uid="{00000000-0005-0000-0000-0000E3610000}"/>
    <cellStyle name="40% - Accent6 2 2 2 3 4" xfId="18023" xr:uid="{00000000-0005-0000-0000-0000E4610000}"/>
    <cellStyle name="40% - Accent6 2 2 2 3 4 2" xfId="18018" xr:uid="{00000000-0005-0000-0000-0000E5610000}"/>
    <cellStyle name="40% - Accent6 2 2 2 3 4 2 2" xfId="14499" xr:uid="{00000000-0005-0000-0000-0000E6610000}"/>
    <cellStyle name="40% - Accent6 2 2 2 3 4 2 2 2" xfId="6972" xr:uid="{00000000-0005-0000-0000-0000E7610000}"/>
    <cellStyle name="40% - Accent6 2 2 2 3 4 2 3" xfId="6969" xr:uid="{00000000-0005-0000-0000-0000E8610000}"/>
    <cellStyle name="40% - Accent6 2 2 2 3 4 3" xfId="30664" xr:uid="{00000000-0005-0000-0000-0000E9610000}"/>
    <cellStyle name="40% - Accent6 2 2 2 3 4 3 2" xfId="6966" xr:uid="{00000000-0005-0000-0000-0000EA610000}"/>
    <cellStyle name="40% - Accent6 2 2 2 3 4 4" xfId="6963" xr:uid="{00000000-0005-0000-0000-0000EB610000}"/>
    <cellStyle name="40% - Accent6 2 2 2 3 5" xfId="13329" xr:uid="{00000000-0005-0000-0000-0000EC610000}"/>
    <cellStyle name="40% - Accent6 2 2 2 3 5 2" xfId="26604" xr:uid="{00000000-0005-0000-0000-0000ED610000}"/>
    <cellStyle name="40% - Accent6 2 2 2 3 5 2 2" xfId="6960" xr:uid="{00000000-0005-0000-0000-0000EE610000}"/>
    <cellStyle name="40% - Accent6 2 2 2 3 5 3" xfId="31302" xr:uid="{00000000-0005-0000-0000-0000EF610000}"/>
    <cellStyle name="40% - Accent6 2 2 2 3 6" xfId="23390" xr:uid="{00000000-0005-0000-0000-0000F0610000}"/>
    <cellStyle name="40% - Accent6 2 2 2 3 6 2" xfId="5609" xr:uid="{00000000-0005-0000-0000-0000F1610000}"/>
    <cellStyle name="40% - Accent6 2 2 2 3 7" xfId="32548" xr:uid="{00000000-0005-0000-0000-0000F2610000}"/>
    <cellStyle name="40% - Accent6 2 2 2 4" xfId="24602" xr:uid="{00000000-0005-0000-0000-0000F3610000}"/>
    <cellStyle name="40% - Accent6 2 2 2 4 2" xfId="6956" xr:uid="{00000000-0005-0000-0000-0000F4610000}"/>
    <cellStyle name="40% - Accent6 2 2 2 4 2 2" xfId="6954" xr:uid="{00000000-0005-0000-0000-0000F5610000}"/>
    <cellStyle name="40% - Accent6 2 2 2 4 2 2 2" xfId="6953" xr:uid="{00000000-0005-0000-0000-0000F6610000}"/>
    <cellStyle name="40% - Accent6 2 2 2 4 2 2 2 2" xfId="33188" xr:uid="{00000000-0005-0000-0000-0000F7610000}"/>
    <cellStyle name="40% - Accent6 2 2 2 4 2 2 2 2 2" xfId="29531" xr:uid="{00000000-0005-0000-0000-0000F8610000}"/>
    <cellStyle name="40% - Accent6 2 2 2 4 2 2 2 3" xfId="33880" xr:uid="{00000000-0005-0000-0000-0000F9610000}"/>
    <cellStyle name="40% - Accent6 2 2 2 4 2 2 3" xfId="10296" xr:uid="{00000000-0005-0000-0000-0000FA610000}"/>
    <cellStyle name="40% - Accent6 2 2 2 4 2 2 3 2" xfId="33667" xr:uid="{00000000-0005-0000-0000-0000FB610000}"/>
    <cellStyle name="40% - Accent6 2 2 2 4 2 2 4" xfId="15061" xr:uid="{00000000-0005-0000-0000-0000FC610000}"/>
    <cellStyle name="40% - Accent6 2 2 2 4 2 3" xfId="6952" xr:uid="{00000000-0005-0000-0000-0000FD610000}"/>
    <cellStyle name="40% - Accent6 2 2 2 4 2 3 2" xfId="6950" xr:uid="{00000000-0005-0000-0000-0000FE610000}"/>
    <cellStyle name="40% - Accent6 2 2 2 4 2 3 2 2" xfId="33854" xr:uid="{00000000-0005-0000-0000-0000FF610000}"/>
    <cellStyle name="40% - Accent6 2 2 2 4 2 3 3" xfId="6947" xr:uid="{00000000-0005-0000-0000-000000620000}"/>
    <cellStyle name="40% - Accent6 2 2 2 4 2 4" xfId="6946" xr:uid="{00000000-0005-0000-0000-000001620000}"/>
    <cellStyle name="40% - Accent6 2 2 2 4 2 4 2" xfId="6945" xr:uid="{00000000-0005-0000-0000-000002620000}"/>
    <cellStyle name="40% - Accent6 2 2 2 4 2 5" xfId="6944" xr:uid="{00000000-0005-0000-0000-000003620000}"/>
    <cellStyle name="40% - Accent6 2 2 2 4 3" xfId="6943" xr:uid="{00000000-0005-0000-0000-000004620000}"/>
    <cellStyle name="40% - Accent6 2 2 2 4 3 2" xfId="6942" xr:uid="{00000000-0005-0000-0000-000005620000}"/>
    <cellStyle name="40% - Accent6 2 2 2 4 3 2 2" xfId="29893" xr:uid="{00000000-0005-0000-0000-000006620000}"/>
    <cellStyle name="40% - Accent6 2 2 2 4 3 2 2 2" xfId="33372" xr:uid="{00000000-0005-0000-0000-000007620000}"/>
    <cellStyle name="40% - Accent6 2 2 2 4 3 2 3" xfId="6941" xr:uid="{00000000-0005-0000-0000-000008620000}"/>
    <cellStyle name="40% - Accent6 2 2 2 4 3 3" xfId="6940" xr:uid="{00000000-0005-0000-0000-000009620000}"/>
    <cellStyle name="40% - Accent6 2 2 2 4 3 3 2" xfId="6939" xr:uid="{00000000-0005-0000-0000-00000A620000}"/>
    <cellStyle name="40% - Accent6 2 2 2 4 3 4" xfId="6938" xr:uid="{00000000-0005-0000-0000-00000B620000}"/>
    <cellStyle name="40% - Accent6 2 2 2 4 4" xfId="18003" xr:uid="{00000000-0005-0000-0000-00000C620000}"/>
    <cellStyle name="40% - Accent6 2 2 2 4 4 2" xfId="26593" xr:uid="{00000000-0005-0000-0000-00000D620000}"/>
    <cellStyle name="40% - Accent6 2 2 2 4 4 2 2" xfId="6936" xr:uid="{00000000-0005-0000-0000-00000E620000}"/>
    <cellStyle name="40% - Accent6 2 2 2 4 4 3" xfId="6933" xr:uid="{00000000-0005-0000-0000-00000F620000}"/>
    <cellStyle name="40% - Accent6 2 2 2 4 5" xfId="25772" xr:uid="{00000000-0005-0000-0000-000010620000}"/>
    <cellStyle name="40% - Accent6 2 2 2 4 5 2" xfId="30764" xr:uid="{00000000-0005-0000-0000-000011620000}"/>
    <cellStyle name="40% - Accent6 2 2 2 4 6" xfId="25532" xr:uid="{00000000-0005-0000-0000-000012620000}"/>
    <cellStyle name="40% - Accent6 2 2 2 5" xfId="33840" xr:uid="{00000000-0005-0000-0000-000013620000}"/>
    <cellStyle name="40% - Accent6 2 2 2 5 2" xfId="6931" xr:uid="{00000000-0005-0000-0000-000014620000}"/>
    <cellStyle name="40% - Accent6 2 2 2 5 2 2" xfId="6930" xr:uid="{00000000-0005-0000-0000-000015620000}"/>
    <cellStyle name="40% - Accent6 2 2 2 5 2 2 2" xfId="6928" xr:uid="{00000000-0005-0000-0000-000016620000}"/>
    <cellStyle name="40% - Accent6 2 2 2 5 2 2 2 2" xfId="28666" xr:uid="{00000000-0005-0000-0000-000017620000}"/>
    <cellStyle name="40% - Accent6 2 2 2 5 2 2 3" xfId="6482" xr:uid="{00000000-0005-0000-0000-000018620000}"/>
    <cellStyle name="40% - Accent6 2 2 2 5 2 3" xfId="20385" xr:uid="{00000000-0005-0000-0000-000019620000}"/>
    <cellStyle name="40% - Accent6 2 2 2 5 2 3 2" xfId="14647" xr:uid="{00000000-0005-0000-0000-00001A620000}"/>
    <cellStyle name="40% - Accent6 2 2 2 5 2 4" xfId="18591" xr:uid="{00000000-0005-0000-0000-00001B620000}"/>
    <cellStyle name="40% - Accent6 2 2 2 5 3" xfId="18783" xr:uid="{00000000-0005-0000-0000-00001C620000}"/>
    <cellStyle name="40% - Accent6 2 2 2 5 3 2" xfId="6927" xr:uid="{00000000-0005-0000-0000-00001D620000}"/>
    <cellStyle name="40% - Accent6 2 2 2 5 3 2 2" xfId="6925" xr:uid="{00000000-0005-0000-0000-00001E620000}"/>
    <cellStyle name="40% - Accent6 2 2 2 5 3 3" xfId="20248" xr:uid="{00000000-0005-0000-0000-00001F620000}"/>
    <cellStyle name="40% - Accent6 2 2 2 5 4" xfId="26581" xr:uid="{00000000-0005-0000-0000-000020620000}"/>
    <cellStyle name="40% - Accent6 2 2 2 5 4 2" xfId="6924" xr:uid="{00000000-0005-0000-0000-000021620000}"/>
    <cellStyle name="40% - Accent6 2 2 2 5 5" xfId="31265" xr:uid="{00000000-0005-0000-0000-000022620000}"/>
    <cellStyle name="40% - Accent6 2 2 2 6" xfId="13151" xr:uid="{00000000-0005-0000-0000-000023620000}"/>
    <cellStyle name="40% - Accent6 2 2 2 6 2" xfId="6922" xr:uid="{00000000-0005-0000-0000-000024620000}"/>
    <cellStyle name="40% - Accent6 2 2 2 6 2 2" xfId="6921" xr:uid="{00000000-0005-0000-0000-000025620000}"/>
    <cellStyle name="40% - Accent6 2 2 2 6 2 2 2" xfId="6919" xr:uid="{00000000-0005-0000-0000-000026620000}"/>
    <cellStyle name="40% - Accent6 2 2 2 6 2 3" xfId="24320" xr:uid="{00000000-0005-0000-0000-000027620000}"/>
    <cellStyle name="40% - Accent6 2 2 2 6 3" xfId="6917" xr:uid="{00000000-0005-0000-0000-000028620000}"/>
    <cellStyle name="40% - Accent6 2 2 2 6 3 2" xfId="6915" xr:uid="{00000000-0005-0000-0000-000029620000}"/>
    <cellStyle name="40% - Accent6 2 2 2 6 4" xfId="7812" xr:uid="{00000000-0005-0000-0000-00002A620000}"/>
    <cellStyle name="40% - Accent6 2 2 2 7" xfId="6912" xr:uid="{00000000-0005-0000-0000-00002B620000}"/>
    <cellStyle name="40% - Accent6 2 2 2 7 2" xfId="8795" xr:uid="{00000000-0005-0000-0000-00002C620000}"/>
    <cellStyle name="40% - Accent6 2 2 2 7 2 2" xfId="6911" xr:uid="{00000000-0005-0000-0000-00002D620000}"/>
    <cellStyle name="40% - Accent6 2 2 2 7 3" xfId="6908" xr:uid="{00000000-0005-0000-0000-00002E620000}"/>
    <cellStyle name="40% - Accent6 2 2 2 8" xfId="6907" xr:uid="{00000000-0005-0000-0000-00002F620000}"/>
    <cellStyle name="40% - Accent6 2 2 2 8 2" xfId="6906" xr:uid="{00000000-0005-0000-0000-000030620000}"/>
    <cellStyle name="40% - Accent6 2 2 2 9" xfId="27594" xr:uid="{00000000-0005-0000-0000-000031620000}"/>
    <cellStyle name="40% - Accent6 2 2 3" xfId="7979" xr:uid="{00000000-0005-0000-0000-000032620000}"/>
    <cellStyle name="40% - Accent6 2 2 3 2" xfId="7976" xr:uid="{00000000-0005-0000-0000-000033620000}"/>
    <cellStyle name="40% - Accent6 2 2 3 2 2" xfId="7973" xr:uid="{00000000-0005-0000-0000-000034620000}"/>
    <cellStyle name="40% - Accent6 2 2 3 2 2 2" xfId="33878" xr:uid="{00000000-0005-0000-0000-000035620000}"/>
    <cellStyle name="40% - Accent6 2 2 3 2 2 2 2" xfId="6904" xr:uid="{00000000-0005-0000-0000-000036620000}"/>
    <cellStyle name="40% - Accent6 2 2 3 2 2 2 2 2" xfId="6903" xr:uid="{00000000-0005-0000-0000-000037620000}"/>
    <cellStyle name="40% - Accent6 2 2 3 2 2 2 2 2 2" xfId="6902" xr:uid="{00000000-0005-0000-0000-000038620000}"/>
    <cellStyle name="40% - Accent6 2 2 3 2 2 2 2 2 2 2" xfId="6901" xr:uid="{00000000-0005-0000-0000-000039620000}"/>
    <cellStyle name="40% - Accent6 2 2 3 2 2 2 2 2 3" xfId="29563" xr:uid="{00000000-0005-0000-0000-00003A620000}"/>
    <cellStyle name="40% - Accent6 2 2 3 2 2 2 2 3" xfId="6899" xr:uid="{00000000-0005-0000-0000-00003B620000}"/>
    <cellStyle name="40% - Accent6 2 2 3 2 2 2 2 3 2" xfId="27621" xr:uid="{00000000-0005-0000-0000-00003C620000}"/>
    <cellStyle name="40% - Accent6 2 2 3 2 2 2 2 4" xfId="11739" xr:uid="{00000000-0005-0000-0000-00003D620000}"/>
    <cellStyle name="40% - Accent6 2 2 3 2 2 2 3" xfId="27763" xr:uid="{00000000-0005-0000-0000-00003E620000}"/>
    <cellStyle name="40% - Accent6 2 2 3 2 2 2 3 2" xfId="10072" xr:uid="{00000000-0005-0000-0000-00003F620000}"/>
    <cellStyle name="40% - Accent6 2 2 3 2 2 2 3 2 2" xfId="6897" xr:uid="{00000000-0005-0000-0000-000040620000}"/>
    <cellStyle name="40% - Accent6 2 2 3 2 2 2 3 3" xfId="10066" xr:uid="{00000000-0005-0000-0000-000041620000}"/>
    <cellStyle name="40% - Accent6 2 2 3 2 2 2 4" xfId="9602" xr:uid="{00000000-0005-0000-0000-000042620000}"/>
    <cellStyle name="40% - Accent6 2 2 3 2 2 2 4 2" xfId="10060" xr:uid="{00000000-0005-0000-0000-000043620000}"/>
    <cellStyle name="40% - Accent6 2 2 3 2 2 2 5" xfId="6896" xr:uid="{00000000-0005-0000-0000-000044620000}"/>
    <cellStyle name="40% - Accent6 2 2 3 2 2 3" xfId="6893" xr:uid="{00000000-0005-0000-0000-000045620000}"/>
    <cellStyle name="40% - Accent6 2 2 3 2 2 3 2" xfId="7185" xr:uid="{00000000-0005-0000-0000-000046620000}"/>
    <cellStyle name="40% - Accent6 2 2 3 2 2 3 2 2" xfId="6889" xr:uid="{00000000-0005-0000-0000-000047620000}"/>
    <cellStyle name="40% - Accent6 2 2 3 2 2 3 2 2 2" xfId="29106" xr:uid="{00000000-0005-0000-0000-000048620000}"/>
    <cellStyle name="40% - Accent6 2 2 3 2 2 3 2 3" xfId="6887" xr:uid="{00000000-0005-0000-0000-000049620000}"/>
    <cellStyle name="40% - Accent6 2 2 3 2 2 3 3" xfId="9598" xr:uid="{00000000-0005-0000-0000-00004A620000}"/>
    <cellStyle name="40% - Accent6 2 2 3 2 2 3 3 2" xfId="30911" xr:uid="{00000000-0005-0000-0000-00004B620000}"/>
    <cellStyle name="40% - Accent6 2 2 3 2 2 3 4" xfId="6885" xr:uid="{00000000-0005-0000-0000-00004C620000}"/>
    <cellStyle name="40% - Accent6 2 2 3 2 2 4" xfId="6884" xr:uid="{00000000-0005-0000-0000-00004D620000}"/>
    <cellStyle name="40% - Accent6 2 2 3 2 2 4 2" xfId="7179" xr:uid="{00000000-0005-0000-0000-00004E620000}"/>
    <cellStyle name="40% - Accent6 2 2 3 2 2 4 2 2" xfId="6883" xr:uid="{00000000-0005-0000-0000-00004F620000}"/>
    <cellStyle name="40% - Accent6 2 2 3 2 2 4 3" xfId="29182" xr:uid="{00000000-0005-0000-0000-000050620000}"/>
    <cellStyle name="40% - Accent6 2 2 3 2 2 5" xfId="15691" xr:uid="{00000000-0005-0000-0000-000051620000}"/>
    <cellStyle name="40% - Accent6 2 2 3 2 2 5 2" xfId="6882" xr:uid="{00000000-0005-0000-0000-000052620000}"/>
    <cellStyle name="40% - Accent6 2 2 3 2 2 6" xfId="6881" xr:uid="{00000000-0005-0000-0000-000053620000}"/>
    <cellStyle name="40% - Accent6 2 2 3 2 3" xfId="6878" xr:uid="{00000000-0005-0000-0000-000054620000}"/>
    <cellStyle name="40% - Accent6 2 2 3 2 3 2" xfId="11306" xr:uid="{00000000-0005-0000-0000-000055620000}"/>
    <cellStyle name="40% - Accent6 2 2 3 2 3 2 2" xfId="17847" xr:uid="{00000000-0005-0000-0000-000056620000}"/>
    <cellStyle name="40% - Accent6 2 2 3 2 3 2 2 2" xfId="33609" xr:uid="{00000000-0005-0000-0000-000057620000}"/>
    <cellStyle name="40% - Accent6 2 2 3 2 3 2 2 2 2" xfId="6877" xr:uid="{00000000-0005-0000-0000-000058620000}"/>
    <cellStyle name="40% - Accent6 2 2 3 2 3 2 2 3" xfId="10287" xr:uid="{00000000-0005-0000-0000-000059620000}"/>
    <cellStyle name="40% - Accent6 2 2 3 2 3 2 3" xfId="9512" xr:uid="{00000000-0005-0000-0000-00005A620000}"/>
    <cellStyle name="40% - Accent6 2 2 3 2 3 2 3 2" xfId="24376" xr:uid="{00000000-0005-0000-0000-00005B620000}"/>
    <cellStyle name="40% - Accent6 2 2 3 2 3 2 4" xfId="6873" xr:uid="{00000000-0005-0000-0000-00005C620000}"/>
    <cellStyle name="40% - Accent6 2 2 3 2 3 3" xfId="6871" xr:uid="{00000000-0005-0000-0000-00005D620000}"/>
    <cellStyle name="40% - Accent6 2 2 3 2 3 3 2" xfId="7172" xr:uid="{00000000-0005-0000-0000-00005E620000}"/>
    <cellStyle name="40% - Accent6 2 2 3 2 3 3 2 2" xfId="24364" xr:uid="{00000000-0005-0000-0000-00005F620000}"/>
    <cellStyle name="40% - Accent6 2 2 3 2 3 3 3" xfId="9508" xr:uid="{00000000-0005-0000-0000-000060620000}"/>
    <cellStyle name="40% - Accent6 2 2 3 2 3 4" xfId="22235" xr:uid="{00000000-0005-0000-0000-000061620000}"/>
    <cellStyle name="40% - Accent6 2 2 3 2 3 4 2" xfId="6870" xr:uid="{00000000-0005-0000-0000-000062620000}"/>
    <cellStyle name="40% - Accent6 2 2 3 2 3 5" xfId="6868" xr:uid="{00000000-0005-0000-0000-000063620000}"/>
    <cellStyle name="40% - Accent6 2 2 3 2 4" xfId="11093" xr:uid="{00000000-0005-0000-0000-000064620000}"/>
    <cellStyle name="40% - Accent6 2 2 3 2 4 2" xfId="24406" xr:uid="{00000000-0005-0000-0000-000065620000}"/>
    <cellStyle name="40% - Accent6 2 2 3 2 4 2 2" xfId="6864" xr:uid="{00000000-0005-0000-0000-000066620000}"/>
    <cellStyle name="40% - Accent6 2 2 3 2 4 2 2 2" xfId="24050" xr:uid="{00000000-0005-0000-0000-000067620000}"/>
    <cellStyle name="40% - Accent6 2 2 3 2 4 2 3" xfId="6862" xr:uid="{00000000-0005-0000-0000-000068620000}"/>
    <cellStyle name="40% - Accent6 2 2 3 2 4 3" xfId="28873" xr:uid="{00000000-0005-0000-0000-000069620000}"/>
    <cellStyle name="40% - Accent6 2 2 3 2 4 3 2" xfId="6859" xr:uid="{00000000-0005-0000-0000-00006A620000}"/>
    <cellStyle name="40% - Accent6 2 2 3 2 4 4" xfId="25421" xr:uid="{00000000-0005-0000-0000-00006B620000}"/>
    <cellStyle name="40% - Accent6 2 2 3 2 5" xfId="29107" xr:uid="{00000000-0005-0000-0000-00006C620000}"/>
    <cellStyle name="40% - Accent6 2 2 3 2 5 2" xfId="26517" xr:uid="{00000000-0005-0000-0000-00006D620000}"/>
    <cellStyle name="40% - Accent6 2 2 3 2 5 2 2" xfId="6857" xr:uid="{00000000-0005-0000-0000-00006E620000}"/>
    <cellStyle name="40% - Accent6 2 2 3 2 5 3" xfId="25409" xr:uid="{00000000-0005-0000-0000-00006F620000}"/>
    <cellStyle name="40% - Accent6 2 2 3 2 6" xfId="33892" xr:uid="{00000000-0005-0000-0000-000070620000}"/>
    <cellStyle name="40% - Accent6 2 2 3 2 6 2" xfId="6854" xr:uid="{00000000-0005-0000-0000-000071620000}"/>
    <cellStyle name="40% - Accent6 2 2 3 2 7" xfId="6853" xr:uid="{00000000-0005-0000-0000-000072620000}"/>
    <cellStyle name="40% - Accent6 2 2 3 3" xfId="25131" xr:uid="{00000000-0005-0000-0000-000073620000}"/>
    <cellStyle name="40% - Accent6 2 2 3 3 2" xfId="6852" xr:uid="{00000000-0005-0000-0000-000074620000}"/>
    <cellStyle name="40% - Accent6 2 2 3 3 2 2" xfId="6851" xr:uid="{00000000-0005-0000-0000-000075620000}"/>
    <cellStyle name="40% - Accent6 2 2 3 3 2 2 2" xfId="6850" xr:uid="{00000000-0005-0000-0000-000076620000}"/>
    <cellStyle name="40% - Accent6 2 2 3 3 2 2 2 2" xfId="6849" xr:uid="{00000000-0005-0000-0000-000077620000}"/>
    <cellStyle name="40% - Accent6 2 2 3 3 2 2 2 2 2" xfId="18961" xr:uid="{00000000-0005-0000-0000-000078620000}"/>
    <cellStyle name="40% - Accent6 2 2 3 3 2 2 2 3" xfId="6848" xr:uid="{00000000-0005-0000-0000-000079620000}"/>
    <cellStyle name="40% - Accent6 2 2 3 3 2 2 3" xfId="9556" xr:uid="{00000000-0005-0000-0000-00007A620000}"/>
    <cellStyle name="40% - Accent6 2 2 3 3 2 2 3 2" xfId="10922" xr:uid="{00000000-0005-0000-0000-00007B620000}"/>
    <cellStyle name="40% - Accent6 2 2 3 3 2 2 4" xfId="5326" xr:uid="{00000000-0005-0000-0000-00007C620000}"/>
    <cellStyle name="40% - Accent6 2 2 3 3 2 3" xfId="6845" xr:uid="{00000000-0005-0000-0000-00007D620000}"/>
    <cellStyle name="40% - Accent6 2 2 3 3 2 3 2" xfId="7144" xr:uid="{00000000-0005-0000-0000-00007E620000}"/>
    <cellStyle name="40% - Accent6 2 2 3 3 2 3 2 2" xfId="6842" xr:uid="{00000000-0005-0000-0000-00007F620000}"/>
    <cellStyle name="40% - Accent6 2 2 3 3 2 3 3" xfId="6841" xr:uid="{00000000-0005-0000-0000-000080620000}"/>
    <cellStyle name="40% - Accent6 2 2 3 3 2 4" xfId="6840" xr:uid="{00000000-0005-0000-0000-000081620000}"/>
    <cellStyle name="40% - Accent6 2 2 3 3 2 4 2" xfId="6839" xr:uid="{00000000-0005-0000-0000-000082620000}"/>
    <cellStyle name="40% - Accent6 2 2 3 3 2 5" xfId="6838" xr:uid="{00000000-0005-0000-0000-000083620000}"/>
    <cellStyle name="40% - Accent6 2 2 3 3 3" xfId="6836" xr:uid="{00000000-0005-0000-0000-000084620000}"/>
    <cellStyle name="40% - Accent6 2 2 3 3 3 2" xfId="6835" xr:uid="{00000000-0005-0000-0000-000085620000}"/>
    <cellStyle name="40% - Accent6 2 2 3 3 3 2 2" xfId="34035" xr:uid="{00000000-0005-0000-0000-000086620000}"/>
    <cellStyle name="40% - Accent6 2 2 3 3 3 2 2 2" xfId="23257" xr:uid="{00000000-0005-0000-0000-000087620000}"/>
    <cellStyle name="40% - Accent6 2 2 3 3 3 2 3" xfId="6834" xr:uid="{00000000-0005-0000-0000-000088620000}"/>
    <cellStyle name="40% - Accent6 2 2 3 3 3 3" xfId="6832" xr:uid="{00000000-0005-0000-0000-000089620000}"/>
    <cellStyle name="40% - Accent6 2 2 3 3 3 3 2" xfId="6831" xr:uid="{00000000-0005-0000-0000-00008A620000}"/>
    <cellStyle name="40% - Accent6 2 2 3 3 3 4" xfId="6830" xr:uid="{00000000-0005-0000-0000-00008B620000}"/>
    <cellStyle name="40% - Accent6 2 2 3 3 4" xfId="29081" xr:uid="{00000000-0005-0000-0000-00008C620000}"/>
    <cellStyle name="40% - Accent6 2 2 3 3 4 2" xfId="26506" xr:uid="{00000000-0005-0000-0000-00008D620000}"/>
    <cellStyle name="40% - Accent6 2 2 3 3 4 2 2" xfId="6828" xr:uid="{00000000-0005-0000-0000-00008E620000}"/>
    <cellStyle name="40% - Accent6 2 2 3 3 4 3" xfId="25389" xr:uid="{00000000-0005-0000-0000-00008F620000}"/>
    <cellStyle name="40% - Accent6 2 2 3 3 5" xfId="26502" xr:uid="{00000000-0005-0000-0000-000090620000}"/>
    <cellStyle name="40% - Accent6 2 2 3 3 5 2" xfId="31221" xr:uid="{00000000-0005-0000-0000-000091620000}"/>
    <cellStyle name="40% - Accent6 2 2 3 3 6" xfId="29029" xr:uid="{00000000-0005-0000-0000-000092620000}"/>
    <cellStyle name="40% - Accent6 2 2 3 4" xfId="33642" xr:uid="{00000000-0005-0000-0000-000093620000}"/>
    <cellStyle name="40% - Accent6 2 2 3 4 2" xfId="6825" xr:uid="{00000000-0005-0000-0000-000094620000}"/>
    <cellStyle name="40% - Accent6 2 2 3 4 2 2" xfId="6824" xr:uid="{00000000-0005-0000-0000-000095620000}"/>
    <cellStyle name="40% - Accent6 2 2 3 4 2 2 2" xfId="6823" xr:uid="{00000000-0005-0000-0000-000096620000}"/>
    <cellStyle name="40% - Accent6 2 2 3 4 2 2 2 2" xfId="6822" xr:uid="{00000000-0005-0000-0000-000097620000}"/>
    <cellStyle name="40% - Accent6 2 2 3 4 2 2 3" xfId="6821" xr:uid="{00000000-0005-0000-0000-000098620000}"/>
    <cellStyle name="40% - Accent6 2 2 3 4 2 3" xfId="6820" xr:uid="{00000000-0005-0000-0000-000099620000}"/>
    <cellStyle name="40% - Accent6 2 2 3 4 2 3 2" xfId="6819" xr:uid="{00000000-0005-0000-0000-00009A620000}"/>
    <cellStyle name="40% - Accent6 2 2 3 4 2 4" xfId="6818" xr:uid="{00000000-0005-0000-0000-00009B620000}"/>
    <cellStyle name="40% - Accent6 2 2 3 4 3" xfId="6817" xr:uid="{00000000-0005-0000-0000-00009C620000}"/>
    <cellStyle name="40% - Accent6 2 2 3 4 3 2" xfId="6816" xr:uid="{00000000-0005-0000-0000-00009D620000}"/>
    <cellStyle name="40% - Accent6 2 2 3 4 3 2 2" xfId="6815" xr:uid="{00000000-0005-0000-0000-00009E620000}"/>
    <cellStyle name="40% - Accent6 2 2 3 4 3 3" xfId="6814" xr:uid="{00000000-0005-0000-0000-00009F620000}"/>
    <cellStyle name="40% - Accent6 2 2 3 4 4" xfId="26493" xr:uid="{00000000-0005-0000-0000-0000A0620000}"/>
    <cellStyle name="40% - Accent6 2 2 3 4 4 2" xfId="6813" xr:uid="{00000000-0005-0000-0000-0000A1620000}"/>
    <cellStyle name="40% - Accent6 2 2 3 4 5" xfId="14148" xr:uid="{00000000-0005-0000-0000-0000A2620000}"/>
    <cellStyle name="40% - Accent6 2 2 3 5" xfId="13149" xr:uid="{00000000-0005-0000-0000-0000A3620000}"/>
    <cellStyle name="40% - Accent6 2 2 3 5 2" xfId="6812" xr:uid="{00000000-0005-0000-0000-0000A4620000}"/>
    <cellStyle name="40% - Accent6 2 2 3 5 2 2" xfId="6811" xr:uid="{00000000-0005-0000-0000-0000A5620000}"/>
    <cellStyle name="40% - Accent6 2 2 3 5 2 2 2" xfId="6809" xr:uid="{00000000-0005-0000-0000-0000A6620000}"/>
    <cellStyle name="40% - Accent6 2 2 3 5 2 3" xfId="26236" xr:uid="{00000000-0005-0000-0000-0000A7620000}"/>
    <cellStyle name="40% - Accent6 2 2 3 5 3" xfId="6808" xr:uid="{00000000-0005-0000-0000-0000A8620000}"/>
    <cellStyle name="40% - Accent6 2 2 3 5 3 2" xfId="6806" xr:uid="{00000000-0005-0000-0000-0000A9620000}"/>
    <cellStyle name="40% - Accent6 2 2 3 5 4" xfId="7807" xr:uid="{00000000-0005-0000-0000-0000AA620000}"/>
    <cellStyle name="40% - Accent6 2 2 3 6" xfId="9294" xr:uid="{00000000-0005-0000-0000-0000AB620000}"/>
    <cellStyle name="40% - Accent6 2 2 3 6 2" xfId="29874" xr:uid="{00000000-0005-0000-0000-0000AC620000}"/>
    <cellStyle name="40% - Accent6 2 2 3 6 2 2" xfId="6804" xr:uid="{00000000-0005-0000-0000-0000AD620000}"/>
    <cellStyle name="40% - Accent6 2 2 3 6 3" xfId="29243" xr:uid="{00000000-0005-0000-0000-0000AE620000}"/>
    <cellStyle name="40% - Accent6 2 2 3 7" xfId="9291" xr:uid="{00000000-0005-0000-0000-0000AF620000}"/>
    <cellStyle name="40% - Accent6 2 2 3 7 2" xfId="25830" xr:uid="{00000000-0005-0000-0000-0000B0620000}"/>
    <cellStyle name="40% - Accent6 2 2 3 8" xfId="7423" xr:uid="{00000000-0005-0000-0000-0000B1620000}"/>
    <cellStyle name="40% - Accent6 2 2 4" xfId="30938" xr:uid="{00000000-0005-0000-0000-0000B2620000}"/>
    <cellStyle name="40% - Accent6 2 2 4 2" xfId="30477" xr:uid="{00000000-0005-0000-0000-0000B3620000}"/>
    <cellStyle name="40% - Accent6 2 2 4 2 2" xfId="6802" xr:uid="{00000000-0005-0000-0000-0000B4620000}"/>
    <cellStyle name="40% - Accent6 2 2 4 2 2 2" xfId="6801" xr:uid="{00000000-0005-0000-0000-0000B5620000}"/>
    <cellStyle name="40% - Accent6 2 2 4 2 2 2 2" xfId="16372" xr:uid="{00000000-0005-0000-0000-0000B6620000}"/>
    <cellStyle name="40% - Accent6 2 2 4 2 2 2 2 2" xfId="5512" xr:uid="{00000000-0005-0000-0000-0000B7620000}"/>
    <cellStyle name="40% - Accent6 2 2 4 2 2 2 2 2 2" xfId="6800" xr:uid="{00000000-0005-0000-0000-0000B8620000}"/>
    <cellStyle name="40% - Accent6 2 2 4 2 2 2 2 3" xfId="6798" xr:uid="{00000000-0005-0000-0000-0000B9620000}"/>
    <cellStyle name="40% - Accent6 2 2 4 2 2 2 3" xfId="9377" xr:uid="{00000000-0005-0000-0000-0000BA620000}"/>
    <cellStyle name="40% - Accent6 2 2 4 2 2 2 3 2" xfId="9781" xr:uid="{00000000-0005-0000-0000-0000BB620000}"/>
    <cellStyle name="40% - Accent6 2 2 4 2 2 2 4" xfId="6795" xr:uid="{00000000-0005-0000-0000-0000BC620000}"/>
    <cellStyle name="40% - Accent6 2 2 4 2 2 3" xfId="6794" xr:uid="{00000000-0005-0000-0000-0000BD620000}"/>
    <cellStyle name="40% - Accent6 2 2 4 2 2 3 2" xfId="6792" xr:uid="{00000000-0005-0000-0000-0000BE620000}"/>
    <cellStyle name="40% - Accent6 2 2 4 2 2 3 2 2" xfId="6788" xr:uid="{00000000-0005-0000-0000-0000BF620000}"/>
    <cellStyle name="40% - Accent6 2 2 4 2 2 3 3" xfId="11034" xr:uid="{00000000-0005-0000-0000-0000C0620000}"/>
    <cellStyle name="40% - Accent6 2 2 4 2 2 4" xfId="30860" xr:uid="{00000000-0005-0000-0000-0000C1620000}"/>
    <cellStyle name="40% - Accent6 2 2 4 2 2 4 2" xfId="16910" xr:uid="{00000000-0005-0000-0000-0000C2620000}"/>
    <cellStyle name="40% - Accent6 2 2 4 2 2 5" xfId="21931" xr:uid="{00000000-0005-0000-0000-0000C3620000}"/>
    <cellStyle name="40% - Accent6 2 2 4 2 3" xfId="6787" xr:uid="{00000000-0005-0000-0000-0000C4620000}"/>
    <cellStyle name="40% - Accent6 2 2 4 2 3 2" xfId="6786" xr:uid="{00000000-0005-0000-0000-0000C5620000}"/>
    <cellStyle name="40% - Accent6 2 2 4 2 3 2 2" xfId="6785" xr:uid="{00000000-0005-0000-0000-0000C6620000}"/>
    <cellStyle name="40% - Accent6 2 2 4 2 3 2 2 2" xfId="21565" xr:uid="{00000000-0005-0000-0000-0000C7620000}"/>
    <cellStyle name="40% - Accent6 2 2 4 2 3 2 3" xfId="6784" xr:uid="{00000000-0005-0000-0000-0000C8620000}"/>
    <cellStyle name="40% - Accent6 2 2 4 2 3 3" xfId="6782" xr:uid="{00000000-0005-0000-0000-0000C9620000}"/>
    <cellStyle name="40% - Accent6 2 2 4 2 3 3 2" xfId="6781" xr:uid="{00000000-0005-0000-0000-0000CA620000}"/>
    <cellStyle name="40% - Accent6 2 2 4 2 3 4" xfId="21923" xr:uid="{00000000-0005-0000-0000-0000CB620000}"/>
    <cellStyle name="40% - Accent6 2 2 4 2 4" xfId="28975" xr:uid="{00000000-0005-0000-0000-0000CC620000}"/>
    <cellStyle name="40% - Accent6 2 2 4 2 4 2" xfId="24866" xr:uid="{00000000-0005-0000-0000-0000CD620000}"/>
    <cellStyle name="40% - Accent6 2 2 4 2 4 2 2" xfId="6777" xr:uid="{00000000-0005-0000-0000-0000CE620000}"/>
    <cellStyle name="40% - Accent6 2 2 4 2 4 3" xfId="25352" xr:uid="{00000000-0005-0000-0000-0000CF620000}"/>
    <cellStyle name="40% - Accent6 2 2 4 2 5" xfId="16693" xr:uid="{00000000-0005-0000-0000-0000D0620000}"/>
    <cellStyle name="40% - Accent6 2 2 4 2 5 2" xfId="6775" xr:uid="{00000000-0005-0000-0000-0000D1620000}"/>
    <cellStyle name="40% - Accent6 2 2 4 2 6" xfId="6773" xr:uid="{00000000-0005-0000-0000-0000D2620000}"/>
    <cellStyle name="40% - Accent6 2 2 4 3" xfId="30156" xr:uid="{00000000-0005-0000-0000-0000D3620000}"/>
    <cellStyle name="40% - Accent6 2 2 4 3 2" xfId="8667" xr:uid="{00000000-0005-0000-0000-0000D4620000}"/>
    <cellStyle name="40% - Accent6 2 2 4 3 2 2" xfId="6769" xr:uid="{00000000-0005-0000-0000-0000D5620000}"/>
    <cellStyle name="40% - Accent6 2 2 4 3 2 2 2" xfId="6768" xr:uid="{00000000-0005-0000-0000-0000D6620000}"/>
    <cellStyle name="40% - Accent6 2 2 4 3 2 2 2 2" xfId="12683" xr:uid="{00000000-0005-0000-0000-0000D7620000}"/>
    <cellStyle name="40% - Accent6 2 2 4 3 2 2 3" xfId="6767" xr:uid="{00000000-0005-0000-0000-0000D8620000}"/>
    <cellStyle name="40% - Accent6 2 2 4 3 2 3" xfId="6766" xr:uid="{00000000-0005-0000-0000-0000D9620000}"/>
    <cellStyle name="40% - Accent6 2 2 4 3 2 3 2" xfId="6765" xr:uid="{00000000-0005-0000-0000-0000DA620000}"/>
    <cellStyle name="40% - Accent6 2 2 4 3 2 4" xfId="30822" xr:uid="{00000000-0005-0000-0000-0000DB620000}"/>
    <cellStyle name="40% - Accent6 2 2 4 3 3" xfId="6761" xr:uid="{00000000-0005-0000-0000-0000DC620000}"/>
    <cellStyle name="40% - Accent6 2 2 4 3 3 2" xfId="6760" xr:uid="{00000000-0005-0000-0000-0000DD620000}"/>
    <cellStyle name="40% - Accent6 2 2 4 3 3 2 2" xfId="20489" xr:uid="{00000000-0005-0000-0000-0000DE620000}"/>
    <cellStyle name="40% - Accent6 2 2 4 3 3 3" xfId="6759" xr:uid="{00000000-0005-0000-0000-0000DF620000}"/>
    <cellStyle name="40% - Accent6 2 2 4 3 4" xfId="32405" xr:uid="{00000000-0005-0000-0000-0000E0620000}"/>
    <cellStyle name="40% - Accent6 2 2 4 3 4 2" xfId="6758" xr:uid="{00000000-0005-0000-0000-0000E1620000}"/>
    <cellStyle name="40% - Accent6 2 2 4 3 5" xfId="16675" xr:uid="{00000000-0005-0000-0000-0000E2620000}"/>
    <cellStyle name="40% - Accent6 2 2 4 4" xfId="30151" xr:uid="{00000000-0005-0000-0000-0000E3620000}"/>
    <cellStyle name="40% - Accent6 2 2 4 4 2" xfId="6757" xr:uid="{00000000-0005-0000-0000-0000E4620000}"/>
    <cellStyle name="40% - Accent6 2 2 4 4 2 2" xfId="6756" xr:uid="{00000000-0005-0000-0000-0000E5620000}"/>
    <cellStyle name="40% - Accent6 2 2 4 4 2 2 2" xfId="15310" xr:uid="{00000000-0005-0000-0000-0000E6620000}"/>
    <cellStyle name="40% - Accent6 2 2 4 4 2 3" xfId="6755" xr:uid="{00000000-0005-0000-0000-0000E7620000}"/>
    <cellStyle name="40% - Accent6 2 2 4 4 3" xfId="6754" xr:uid="{00000000-0005-0000-0000-0000E8620000}"/>
    <cellStyle name="40% - Accent6 2 2 4 4 3 2" xfId="6753" xr:uid="{00000000-0005-0000-0000-0000E9620000}"/>
    <cellStyle name="40% - Accent6 2 2 4 4 4" xfId="7803" xr:uid="{00000000-0005-0000-0000-0000EA620000}"/>
    <cellStyle name="40% - Accent6 2 2 4 5" xfId="31373" xr:uid="{00000000-0005-0000-0000-0000EB620000}"/>
    <cellStyle name="40% - Accent6 2 2 4 5 2" xfId="22536" xr:uid="{00000000-0005-0000-0000-0000EC620000}"/>
    <cellStyle name="40% - Accent6 2 2 4 5 2 2" xfId="9462" xr:uid="{00000000-0005-0000-0000-0000ED620000}"/>
    <cellStyle name="40% - Accent6 2 2 4 5 3" xfId="22521" xr:uid="{00000000-0005-0000-0000-0000EE620000}"/>
    <cellStyle name="40% - Accent6 2 2 4 6" xfId="9287" xr:uid="{00000000-0005-0000-0000-0000EF620000}"/>
    <cellStyle name="40% - Accent6 2 2 4 6 2" xfId="22513" xr:uid="{00000000-0005-0000-0000-0000F0620000}"/>
    <cellStyle name="40% - Accent6 2 2 4 7" xfId="6752" xr:uid="{00000000-0005-0000-0000-0000F1620000}"/>
    <cellStyle name="40% - Accent6 2 2 5" xfId="32809" xr:uid="{00000000-0005-0000-0000-0000F2620000}"/>
    <cellStyle name="40% - Accent6 2 2 5 2" xfId="25272" xr:uid="{00000000-0005-0000-0000-0000F3620000}"/>
    <cellStyle name="40% - Accent6 2 2 5 2 2" xfId="17815" xr:uid="{00000000-0005-0000-0000-0000F4620000}"/>
    <cellStyle name="40% - Accent6 2 2 5 2 2 2" xfId="6748" xr:uid="{00000000-0005-0000-0000-0000F5620000}"/>
    <cellStyle name="40% - Accent6 2 2 5 2 2 2 2" xfId="20368" xr:uid="{00000000-0005-0000-0000-0000F6620000}"/>
    <cellStyle name="40% - Accent6 2 2 5 2 2 2 2 2" xfId="12149" xr:uid="{00000000-0005-0000-0000-0000F7620000}"/>
    <cellStyle name="40% - Accent6 2 2 5 2 2 2 3" xfId="6746" xr:uid="{00000000-0005-0000-0000-0000F8620000}"/>
    <cellStyle name="40% - Accent6 2 2 5 2 2 3" xfId="6743" xr:uid="{00000000-0005-0000-0000-0000F9620000}"/>
    <cellStyle name="40% - Accent6 2 2 5 2 2 3 2" xfId="6741" xr:uid="{00000000-0005-0000-0000-0000FA620000}"/>
    <cellStyle name="40% - Accent6 2 2 5 2 2 4" xfId="21733" xr:uid="{00000000-0005-0000-0000-0000FB620000}"/>
    <cellStyle name="40% - Accent6 2 2 5 2 3" xfId="17810" xr:uid="{00000000-0005-0000-0000-0000FC620000}"/>
    <cellStyle name="40% - Accent6 2 2 5 2 3 2" xfId="6740" xr:uid="{00000000-0005-0000-0000-0000FD620000}"/>
    <cellStyle name="40% - Accent6 2 2 5 2 3 2 2" xfId="6738" xr:uid="{00000000-0005-0000-0000-0000FE620000}"/>
    <cellStyle name="40% - Accent6 2 2 5 2 3 3" xfId="6737" xr:uid="{00000000-0005-0000-0000-0000FF620000}"/>
    <cellStyle name="40% - Accent6 2 2 5 2 4" xfId="26425" xr:uid="{00000000-0005-0000-0000-000000630000}"/>
    <cellStyle name="40% - Accent6 2 2 5 2 4 2" xfId="6735" xr:uid="{00000000-0005-0000-0000-000001630000}"/>
    <cellStyle name="40% - Accent6 2 2 5 2 5" xfId="6733" xr:uid="{00000000-0005-0000-0000-000002630000}"/>
    <cellStyle name="40% - Accent6 2 2 5 3" xfId="26638" xr:uid="{00000000-0005-0000-0000-000003630000}"/>
    <cellStyle name="40% - Accent6 2 2 5 3 2" xfId="20201" xr:uid="{00000000-0005-0000-0000-000004630000}"/>
    <cellStyle name="40% - Accent6 2 2 5 3 2 2" xfId="6730" xr:uid="{00000000-0005-0000-0000-000005630000}"/>
    <cellStyle name="40% - Accent6 2 2 5 3 2 2 2" xfId="6728" xr:uid="{00000000-0005-0000-0000-000006630000}"/>
    <cellStyle name="40% - Accent6 2 2 5 3 2 3" xfId="6726" xr:uid="{00000000-0005-0000-0000-000007630000}"/>
    <cellStyle name="40% - Accent6 2 2 5 3 3" xfId="6724" xr:uid="{00000000-0005-0000-0000-000008630000}"/>
    <cellStyle name="40% - Accent6 2 2 5 3 3 2" xfId="6723" xr:uid="{00000000-0005-0000-0000-000009630000}"/>
    <cellStyle name="40% - Accent6 2 2 5 3 4" xfId="29490" xr:uid="{00000000-0005-0000-0000-00000A630000}"/>
    <cellStyle name="40% - Accent6 2 2 5 4" xfId="31354" xr:uid="{00000000-0005-0000-0000-00000B630000}"/>
    <cellStyle name="40% - Accent6 2 2 5 4 2" xfId="28241" xr:uid="{00000000-0005-0000-0000-00000C630000}"/>
    <cellStyle name="40% - Accent6 2 2 5 4 2 2" xfId="6721" xr:uid="{00000000-0005-0000-0000-00000D630000}"/>
    <cellStyle name="40% - Accent6 2 2 5 4 3" xfId="6717" xr:uid="{00000000-0005-0000-0000-00000E630000}"/>
    <cellStyle name="40% - Accent6 2 2 5 5" xfId="6716" xr:uid="{00000000-0005-0000-0000-00000F630000}"/>
    <cellStyle name="40% - Accent6 2 2 5 5 2" xfId="22500" xr:uid="{00000000-0005-0000-0000-000010630000}"/>
    <cellStyle name="40% - Accent6 2 2 5 6" xfId="6715" xr:uid="{00000000-0005-0000-0000-000011630000}"/>
    <cellStyle name="40% - Accent6 2 2 6" xfId="29401" xr:uid="{00000000-0005-0000-0000-000012630000}"/>
    <cellStyle name="40% - Accent6 2 2 6 2" xfId="30878" xr:uid="{00000000-0005-0000-0000-000013630000}"/>
    <cellStyle name="40% - Accent6 2 2 6 2 2" xfId="19375" xr:uid="{00000000-0005-0000-0000-000014630000}"/>
    <cellStyle name="40% - Accent6 2 2 6 2 2 2" xfId="6712" xr:uid="{00000000-0005-0000-0000-000015630000}"/>
    <cellStyle name="40% - Accent6 2 2 6 2 2 2 2" xfId="6710" xr:uid="{00000000-0005-0000-0000-000016630000}"/>
    <cellStyle name="40% - Accent6 2 2 6 2 2 3" xfId="9298" xr:uid="{00000000-0005-0000-0000-000017630000}"/>
    <cellStyle name="40% - Accent6 2 2 6 2 3" xfId="6709" xr:uid="{00000000-0005-0000-0000-000018630000}"/>
    <cellStyle name="40% - Accent6 2 2 6 2 3 2" xfId="28277" xr:uid="{00000000-0005-0000-0000-000019630000}"/>
    <cellStyle name="40% - Accent6 2 2 6 2 4" xfId="6707" xr:uid="{00000000-0005-0000-0000-00001A630000}"/>
    <cellStyle name="40% - Accent6 2 2 6 3" xfId="29398" xr:uid="{00000000-0005-0000-0000-00001B630000}"/>
    <cellStyle name="40% - Accent6 2 2 6 3 2" xfId="6705" xr:uid="{00000000-0005-0000-0000-00001C630000}"/>
    <cellStyle name="40% - Accent6 2 2 6 3 2 2" xfId="12980" xr:uid="{00000000-0005-0000-0000-00001D630000}"/>
    <cellStyle name="40% - Accent6 2 2 6 3 3" xfId="6703" xr:uid="{00000000-0005-0000-0000-00001E630000}"/>
    <cellStyle name="40% - Accent6 2 2 6 4" xfId="6701" xr:uid="{00000000-0005-0000-0000-00001F630000}"/>
    <cellStyle name="40% - Accent6 2 2 6 4 2" xfId="6700" xr:uid="{00000000-0005-0000-0000-000020630000}"/>
    <cellStyle name="40% - Accent6 2 2 6 5" xfId="13680" xr:uid="{00000000-0005-0000-0000-000021630000}"/>
    <cellStyle name="40% - Accent6 2 2 7" xfId="30269" xr:uid="{00000000-0005-0000-0000-000022630000}"/>
    <cellStyle name="40% - Accent6 2 2 7 2" xfId="30185" xr:uid="{00000000-0005-0000-0000-000023630000}"/>
    <cellStyle name="40% - Accent6 2 2 7 2 2" xfId="15529" xr:uid="{00000000-0005-0000-0000-000024630000}"/>
    <cellStyle name="40% - Accent6 2 2 7 2 2 2" xfId="6698" xr:uid="{00000000-0005-0000-0000-000025630000}"/>
    <cellStyle name="40% - Accent6 2 2 7 2 3" xfId="15526" xr:uid="{00000000-0005-0000-0000-000026630000}"/>
    <cellStyle name="40% - Accent6 2 2 7 3" xfId="6696" xr:uid="{00000000-0005-0000-0000-000027630000}"/>
    <cellStyle name="40% - Accent6 2 2 7 3 2" xfId="15518" xr:uid="{00000000-0005-0000-0000-000028630000}"/>
    <cellStyle name="40% - Accent6 2 2 7 4" xfId="6694" xr:uid="{00000000-0005-0000-0000-000029630000}"/>
    <cellStyle name="40% - Accent6 2 2 8" xfId="32732" xr:uid="{00000000-0005-0000-0000-00002A630000}"/>
    <cellStyle name="40% - Accent6 2 2 8 2" xfId="6693" xr:uid="{00000000-0005-0000-0000-00002B630000}"/>
    <cellStyle name="40% - Accent6 2 2 8 2 2" xfId="15514" xr:uid="{00000000-0005-0000-0000-00002C630000}"/>
    <cellStyle name="40% - Accent6 2 2 8 3" xfId="6692" xr:uid="{00000000-0005-0000-0000-00002D630000}"/>
    <cellStyle name="40% - Accent6 2 2 9" xfId="6691" xr:uid="{00000000-0005-0000-0000-00002E630000}"/>
    <cellStyle name="40% - Accent6 2 2 9 2" xfId="6690" xr:uid="{00000000-0005-0000-0000-00002F630000}"/>
    <cellStyle name="40% - Accent6 2 3" xfId="215" xr:uid="{00000000-0005-0000-0000-000030630000}"/>
    <cellStyle name="40% - Accent6 2 3 10" xfId="34545" xr:uid="{00000000-0005-0000-0000-000031630000}"/>
    <cellStyle name="40% - Accent6 2 3 11" xfId="23735" xr:uid="{00000000-0005-0000-0000-000032630000}"/>
    <cellStyle name="40% - Accent6 2 3 2" xfId="11803" xr:uid="{00000000-0005-0000-0000-000033630000}"/>
    <cellStyle name="40% - Accent6 2 3 2 2" xfId="7969" xr:uid="{00000000-0005-0000-0000-000034630000}"/>
    <cellStyle name="40% - Accent6 2 3 2 2 2" xfId="16806" xr:uid="{00000000-0005-0000-0000-000035630000}"/>
    <cellStyle name="40% - Accent6 2 3 2 2 2 2" xfId="22973" xr:uid="{00000000-0005-0000-0000-000036630000}"/>
    <cellStyle name="40% - Accent6 2 3 2 2 2 2 2" xfId="6689" xr:uid="{00000000-0005-0000-0000-000037630000}"/>
    <cellStyle name="40% - Accent6 2 3 2 2 2 2 2 2" xfId="15712" xr:uid="{00000000-0005-0000-0000-000038630000}"/>
    <cellStyle name="40% - Accent6 2 3 2 2 2 2 2 2 2" xfId="8049" xr:uid="{00000000-0005-0000-0000-000039630000}"/>
    <cellStyle name="40% - Accent6 2 3 2 2 2 2 2 2 2 2" xfId="29356" xr:uid="{00000000-0005-0000-0000-00003A630000}"/>
    <cellStyle name="40% - Accent6 2 3 2 2 2 2 2 2 3" xfId="8467" xr:uid="{00000000-0005-0000-0000-00003B630000}"/>
    <cellStyle name="40% - Accent6 2 3 2 2 2 2 2 3" xfId="6687" xr:uid="{00000000-0005-0000-0000-00003C630000}"/>
    <cellStyle name="40% - Accent6 2 3 2 2 2 2 2 3 2" xfId="8042" xr:uid="{00000000-0005-0000-0000-00003D630000}"/>
    <cellStyle name="40% - Accent6 2 3 2 2 2 2 2 4" xfId="26481" xr:uid="{00000000-0005-0000-0000-00003E630000}"/>
    <cellStyle name="40% - Accent6 2 3 2 2 2 2 3" xfId="32024" xr:uid="{00000000-0005-0000-0000-00003F630000}"/>
    <cellStyle name="40% - Accent6 2 3 2 2 2 2 3 2" xfId="6686" xr:uid="{00000000-0005-0000-0000-000040630000}"/>
    <cellStyle name="40% - Accent6 2 3 2 2 2 2 3 2 2" xfId="8025" xr:uid="{00000000-0005-0000-0000-000041630000}"/>
    <cellStyle name="40% - Accent6 2 3 2 2 2 2 3 3" xfId="22475" xr:uid="{00000000-0005-0000-0000-000042630000}"/>
    <cellStyle name="40% - Accent6 2 3 2 2 2 2 4" xfId="31995" xr:uid="{00000000-0005-0000-0000-000043630000}"/>
    <cellStyle name="40% - Accent6 2 3 2 2 2 2 4 2" xfId="25609" xr:uid="{00000000-0005-0000-0000-000044630000}"/>
    <cellStyle name="40% - Accent6 2 3 2 2 2 2 5" xfId="8092" xr:uid="{00000000-0005-0000-0000-000045630000}"/>
    <cellStyle name="40% - Accent6 2 3 2 2 2 3" xfId="23622" xr:uid="{00000000-0005-0000-0000-000046630000}"/>
    <cellStyle name="40% - Accent6 2 3 2 2 2 3 2" xfId="6682" xr:uid="{00000000-0005-0000-0000-000047630000}"/>
    <cellStyle name="40% - Accent6 2 3 2 2 2 3 2 2" xfId="6865" xr:uid="{00000000-0005-0000-0000-000048630000}"/>
    <cellStyle name="40% - Accent6 2 3 2 2 2 3 2 2 2" xfId="13872" xr:uid="{00000000-0005-0000-0000-000049630000}"/>
    <cellStyle name="40% - Accent6 2 3 2 2 2 3 2 3" xfId="6681" xr:uid="{00000000-0005-0000-0000-00004A630000}"/>
    <cellStyle name="40% - Accent6 2 3 2 2 2 3 3" xfId="31903" xr:uid="{00000000-0005-0000-0000-00004B630000}"/>
    <cellStyle name="40% - Accent6 2 3 2 2 2 3 3 2" xfId="22713" xr:uid="{00000000-0005-0000-0000-00004C630000}"/>
    <cellStyle name="40% - Accent6 2 3 2 2 2 3 4" xfId="8089" xr:uid="{00000000-0005-0000-0000-00004D630000}"/>
    <cellStyle name="40% - Accent6 2 3 2 2 2 4" xfId="23618" xr:uid="{00000000-0005-0000-0000-00004E630000}"/>
    <cellStyle name="40% - Accent6 2 3 2 2 2 4 2" xfId="13631" xr:uid="{00000000-0005-0000-0000-00004F630000}"/>
    <cellStyle name="40% - Accent6 2 3 2 2 2 4 2 2" xfId="6680" xr:uid="{00000000-0005-0000-0000-000050630000}"/>
    <cellStyle name="40% - Accent6 2 3 2 2 2 4 3" xfId="13602" xr:uid="{00000000-0005-0000-0000-000051630000}"/>
    <cellStyle name="40% - Accent6 2 3 2 2 2 5" xfId="32491" xr:uid="{00000000-0005-0000-0000-000052630000}"/>
    <cellStyle name="40% - Accent6 2 3 2 2 2 5 2" xfId="13565" xr:uid="{00000000-0005-0000-0000-000053630000}"/>
    <cellStyle name="40% - Accent6 2 3 2 2 2 6" xfId="24078" xr:uid="{00000000-0005-0000-0000-000054630000}"/>
    <cellStyle name="40% - Accent6 2 3 2 2 3" xfId="6679" xr:uid="{00000000-0005-0000-0000-000055630000}"/>
    <cellStyle name="40% - Accent6 2 3 2 2 3 2" xfId="29920" xr:uid="{00000000-0005-0000-0000-000056630000}"/>
    <cellStyle name="40% - Accent6 2 3 2 2 3 2 2" xfId="20014" xr:uid="{00000000-0005-0000-0000-000057630000}"/>
    <cellStyle name="40% - Accent6 2 3 2 2 3 2 2 2" xfId="21941" xr:uid="{00000000-0005-0000-0000-000058630000}"/>
    <cellStyle name="40% - Accent6 2 3 2 2 3 2 2 2 2" xfId="19070" xr:uid="{00000000-0005-0000-0000-000059630000}"/>
    <cellStyle name="40% - Accent6 2 3 2 2 3 2 2 3" xfId="6677" xr:uid="{00000000-0005-0000-0000-00005A630000}"/>
    <cellStyle name="40% - Accent6 2 3 2 2 3 2 3" xfId="31785" xr:uid="{00000000-0005-0000-0000-00005B630000}"/>
    <cellStyle name="40% - Accent6 2 3 2 2 3 2 3 2" xfId="6676" xr:uid="{00000000-0005-0000-0000-00005C630000}"/>
    <cellStyle name="40% - Accent6 2 3 2 2 3 2 4" xfId="8078" xr:uid="{00000000-0005-0000-0000-00005D630000}"/>
    <cellStyle name="40% - Accent6 2 3 2 2 3 3" xfId="23612" xr:uid="{00000000-0005-0000-0000-00005E630000}"/>
    <cellStyle name="40% - Accent6 2 3 2 2 3 3 2" xfId="6675" xr:uid="{00000000-0005-0000-0000-00005F630000}"/>
    <cellStyle name="40% - Accent6 2 3 2 2 3 3 2 2" xfId="6674" xr:uid="{00000000-0005-0000-0000-000060630000}"/>
    <cellStyle name="40% - Accent6 2 3 2 2 3 3 3" xfId="11766" xr:uid="{00000000-0005-0000-0000-000061630000}"/>
    <cellStyle name="40% - Accent6 2 3 2 2 3 4" xfId="6673" xr:uid="{00000000-0005-0000-0000-000062630000}"/>
    <cellStyle name="40% - Accent6 2 3 2 2 3 4 2" xfId="33511" xr:uid="{00000000-0005-0000-0000-000063630000}"/>
    <cellStyle name="40% - Accent6 2 3 2 2 3 5" xfId="31986" xr:uid="{00000000-0005-0000-0000-000064630000}"/>
    <cellStyle name="40% - Accent6 2 3 2 2 4" xfId="26867" xr:uid="{00000000-0005-0000-0000-000065630000}"/>
    <cellStyle name="40% - Accent6 2 3 2 2 4 2" xfId="23602" xr:uid="{00000000-0005-0000-0000-000066630000}"/>
    <cellStyle name="40% - Accent6 2 3 2 2 4 2 2" xfId="6671" xr:uid="{00000000-0005-0000-0000-000067630000}"/>
    <cellStyle name="40% - Accent6 2 3 2 2 4 2 2 2" xfId="6668" xr:uid="{00000000-0005-0000-0000-000068630000}"/>
    <cellStyle name="40% - Accent6 2 3 2 2 4 2 3" xfId="8071" xr:uid="{00000000-0005-0000-0000-000069630000}"/>
    <cellStyle name="40% - Accent6 2 3 2 2 4 3" xfId="26120" xr:uid="{00000000-0005-0000-0000-00006A630000}"/>
    <cellStyle name="40% - Accent6 2 3 2 2 4 3 2" xfId="6667" xr:uid="{00000000-0005-0000-0000-00006B630000}"/>
    <cellStyle name="40% - Accent6 2 3 2 2 4 4" xfId="6665" xr:uid="{00000000-0005-0000-0000-00006C630000}"/>
    <cellStyle name="40% - Accent6 2 3 2 2 5" xfId="26861" xr:uid="{00000000-0005-0000-0000-00006D630000}"/>
    <cellStyle name="40% - Accent6 2 3 2 2 5 2" xfId="25863" xr:uid="{00000000-0005-0000-0000-00006E630000}"/>
    <cellStyle name="40% - Accent6 2 3 2 2 5 2 2" xfId="6662" xr:uid="{00000000-0005-0000-0000-00006F630000}"/>
    <cellStyle name="40% - Accent6 2 3 2 2 5 3" xfId="6659" xr:uid="{00000000-0005-0000-0000-000070630000}"/>
    <cellStyle name="40% - Accent6 2 3 2 2 6" xfId="19152" xr:uid="{00000000-0005-0000-0000-000071630000}"/>
    <cellStyle name="40% - Accent6 2 3 2 2 6 2" xfId="6657" xr:uid="{00000000-0005-0000-0000-000072630000}"/>
    <cellStyle name="40% - Accent6 2 3 2 2 7" xfId="6656" xr:uid="{00000000-0005-0000-0000-000073630000}"/>
    <cellStyle name="40% - Accent6 2 3 2 3" xfId="26613" xr:uid="{00000000-0005-0000-0000-000074630000}"/>
    <cellStyle name="40% - Accent6 2 3 2 3 2" xfId="6653" xr:uid="{00000000-0005-0000-0000-000075630000}"/>
    <cellStyle name="40% - Accent6 2 3 2 3 2 2" xfId="32754" xr:uid="{00000000-0005-0000-0000-000076630000}"/>
    <cellStyle name="40% - Accent6 2 3 2 3 2 2 2" xfId="25053" xr:uid="{00000000-0005-0000-0000-000077630000}"/>
    <cellStyle name="40% - Accent6 2 3 2 3 2 2 2 2" xfId="28480" xr:uid="{00000000-0005-0000-0000-000078630000}"/>
    <cellStyle name="40% - Accent6 2 3 2 3 2 2 2 2 2" xfId="6411" xr:uid="{00000000-0005-0000-0000-000079630000}"/>
    <cellStyle name="40% - Accent6 2 3 2 3 2 2 2 3" xfId="6651" xr:uid="{00000000-0005-0000-0000-00007A630000}"/>
    <cellStyle name="40% - Accent6 2 3 2 3 2 2 3" xfId="31243" xr:uid="{00000000-0005-0000-0000-00007B630000}"/>
    <cellStyle name="40% - Accent6 2 3 2 3 2 2 3 2" xfId="10230" xr:uid="{00000000-0005-0000-0000-00007C630000}"/>
    <cellStyle name="40% - Accent6 2 3 2 3 2 2 4" xfId="8017" xr:uid="{00000000-0005-0000-0000-00007D630000}"/>
    <cellStyle name="40% - Accent6 2 3 2 3 2 3" xfId="32245" xr:uid="{00000000-0005-0000-0000-00007E630000}"/>
    <cellStyle name="40% - Accent6 2 3 2 3 2 3 2" xfId="6650" xr:uid="{00000000-0005-0000-0000-00007F630000}"/>
    <cellStyle name="40% - Accent6 2 3 2 3 2 3 2 2" xfId="6649" xr:uid="{00000000-0005-0000-0000-000080630000}"/>
    <cellStyle name="40% - Accent6 2 3 2 3 2 3 3" xfId="8011" xr:uid="{00000000-0005-0000-0000-000081630000}"/>
    <cellStyle name="40% - Accent6 2 3 2 3 2 4" xfId="6647" xr:uid="{00000000-0005-0000-0000-000082630000}"/>
    <cellStyle name="40% - Accent6 2 3 2 3 2 4 2" xfId="33708" xr:uid="{00000000-0005-0000-0000-000083630000}"/>
    <cellStyle name="40% - Accent6 2 3 2 3 2 5" xfId="31966" xr:uid="{00000000-0005-0000-0000-000084630000}"/>
    <cellStyle name="40% - Accent6 2 3 2 3 3" xfId="6646" xr:uid="{00000000-0005-0000-0000-000085630000}"/>
    <cellStyle name="40% - Accent6 2 3 2 3 3 2" xfId="23591" xr:uid="{00000000-0005-0000-0000-000086630000}"/>
    <cellStyle name="40% - Accent6 2 3 2 3 3 2 2" xfId="34337" xr:uid="{00000000-0005-0000-0000-000087630000}"/>
    <cellStyle name="40% - Accent6 2 3 2 3 3 2 2 2" xfId="6645" xr:uid="{00000000-0005-0000-0000-000088630000}"/>
    <cellStyle name="40% - Accent6 2 3 2 3 3 2 3" xfId="8008" xr:uid="{00000000-0005-0000-0000-000089630000}"/>
    <cellStyle name="40% - Accent6 2 3 2 3 3 3" xfId="6644" xr:uid="{00000000-0005-0000-0000-00008A630000}"/>
    <cellStyle name="40% - Accent6 2 3 2 3 3 3 2" xfId="6643" xr:uid="{00000000-0005-0000-0000-00008B630000}"/>
    <cellStyle name="40% - Accent6 2 3 2 3 3 4" xfId="6642" xr:uid="{00000000-0005-0000-0000-00008C630000}"/>
    <cellStyle name="40% - Accent6 2 3 2 3 4" xfId="26843" xr:uid="{00000000-0005-0000-0000-00008D630000}"/>
    <cellStyle name="40% - Accent6 2 3 2 3 4 2" xfId="25852" xr:uid="{00000000-0005-0000-0000-00008E630000}"/>
    <cellStyle name="40% - Accent6 2 3 2 3 4 2 2" xfId="6640" xr:uid="{00000000-0005-0000-0000-00008F630000}"/>
    <cellStyle name="40% - Accent6 2 3 2 3 4 3" xfId="6637" xr:uid="{00000000-0005-0000-0000-000090630000}"/>
    <cellStyle name="40% - Accent6 2 3 2 3 5" xfId="26825" xr:uid="{00000000-0005-0000-0000-000091630000}"/>
    <cellStyle name="40% - Accent6 2 3 2 3 5 2" xfId="33308" xr:uid="{00000000-0005-0000-0000-000092630000}"/>
    <cellStyle name="40% - Accent6 2 3 2 3 6" xfId="32793" xr:uid="{00000000-0005-0000-0000-000093630000}"/>
    <cellStyle name="40% - Accent6 2 3 2 4" xfId="33898" xr:uid="{00000000-0005-0000-0000-000094630000}"/>
    <cellStyle name="40% - Accent6 2 3 2 4 2" xfId="25406" xr:uid="{00000000-0005-0000-0000-000095630000}"/>
    <cellStyle name="40% - Accent6 2 3 2 4 2 2" xfId="23580" xr:uid="{00000000-0005-0000-0000-000096630000}"/>
    <cellStyle name="40% - Accent6 2 3 2 4 2 2 2" xfId="6635" xr:uid="{00000000-0005-0000-0000-000097630000}"/>
    <cellStyle name="40% - Accent6 2 3 2 4 2 2 2 2" xfId="11736" xr:uid="{00000000-0005-0000-0000-000098630000}"/>
    <cellStyle name="40% - Accent6 2 3 2 4 2 2 3" xfId="7959" xr:uid="{00000000-0005-0000-0000-000099630000}"/>
    <cellStyle name="40% - Accent6 2 3 2 4 2 3" xfId="6633" xr:uid="{00000000-0005-0000-0000-00009A630000}"/>
    <cellStyle name="40% - Accent6 2 3 2 4 2 3 2" xfId="6632" xr:uid="{00000000-0005-0000-0000-00009B630000}"/>
    <cellStyle name="40% - Accent6 2 3 2 4 2 4" xfId="6631" xr:uid="{00000000-0005-0000-0000-00009C630000}"/>
    <cellStyle name="40% - Accent6 2 3 2 4 3" xfId="11019" xr:uid="{00000000-0005-0000-0000-00009D630000}"/>
    <cellStyle name="40% - Accent6 2 3 2 4 3 2" xfId="6630" xr:uid="{00000000-0005-0000-0000-00009E630000}"/>
    <cellStyle name="40% - Accent6 2 3 2 4 3 2 2" xfId="6629" xr:uid="{00000000-0005-0000-0000-00009F630000}"/>
    <cellStyle name="40% - Accent6 2 3 2 4 3 3" xfId="6628" xr:uid="{00000000-0005-0000-0000-0000A0630000}"/>
    <cellStyle name="40% - Accent6 2 3 2 4 4" xfId="26807" xr:uid="{00000000-0005-0000-0000-0000A1630000}"/>
    <cellStyle name="40% - Accent6 2 3 2 4 4 2" xfId="6627" xr:uid="{00000000-0005-0000-0000-0000A2630000}"/>
    <cellStyle name="40% - Accent6 2 3 2 4 5" xfId="33116" xr:uid="{00000000-0005-0000-0000-0000A3630000}"/>
    <cellStyle name="40% - Accent6 2 3 2 5" xfId="13147" xr:uid="{00000000-0005-0000-0000-0000A4630000}"/>
    <cellStyle name="40% - Accent6 2 3 2 5 2" xfId="6625" xr:uid="{00000000-0005-0000-0000-0000A5630000}"/>
    <cellStyle name="40% - Accent6 2 3 2 5 2 2" xfId="21109" xr:uid="{00000000-0005-0000-0000-0000A6630000}"/>
    <cellStyle name="40% - Accent6 2 3 2 5 2 2 2" xfId="6624" xr:uid="{00000000-0005-0000-0000-0000A7630000}"/>
    <cellStyle name="40% - Accent6 2 3 2 5 2 3" xfId="26179" xr:uid="{00000000-0005-0000-0000-0000A8630000}"/>
    <cellStyle name="40% - Accent6 2 3 2 5 3" xfId="6620" xr:uid="{00000000-0005-0000-0000-0000A9630000}"/>
    <cellStyle name="40% - Accent6 2 3 2 5 3 2" xfId="25727" xr:uid="{00000000-0005-0000-0000-0000AA630000}"/>
    <cellStyle name="40% - Accent6 2 3 2 5 4" xfId="7770" xr:uid="{00000000-0005-0000-0000-0000AB630000}"/>
    <cellStyle name="40% - Accent6 2 3 2 6" xfId="6618" xr:uid="{00000000-0005-0000-0000-0000AC630000}"/>
    <cellStyle name="40% - Accent6 2 3 2 6 2" xfId="6616" xr:uid="{00000000-0005-0000-0000-0000AD630000}"/>
    <cellStyle name="40% - Accent6 2 3 2 6 2 2" xfId="24004" xr:uid="{00000000-0005-0000-0000-0000AE630000}"/>
    <cellStyle name="40% - Accent6 2 3 2 6 3" xfId="6614" xr:uid="{00000000-0005-0000-0000-0000AF630000}"/>
    <cellStyle name="40% - Accent6 2 3 2 7" xfId="6613" xr:uid="{00000000-0005-0000-0000-0000B0630000}"/>
    <cellStyle name="40% - Accent6 2 3 2 7 2" xfId="6611" xr:uid="{00000000-0005-0000-0000-0000B1630000}"/>
    <cellStyle name="40% - Accent6 2 3 2 8" xfId="6610" xr:uid="{00000000-0005-0000-0000-0000B2630000}"/>
    <cellStyle name="40% - Accent6 2 3 3" xfId="7966" xr:uid="{00000000-0005-0000-0000-0000B3630000}"/>
    <cellStyle name="40% - Accent6 2 3 3 2" xfId="7964" xr:uid="{00000000-0005-0000-0000-0000B4630000}"/>
    <cellStyle name="40% - Accent6 2 3 3 2 2" xfId="14946" xr:uid="{00000000-0005-0000-0000-0000B5630000}"/>
    <cellStyle name="40% - Accent6 2 3 3 2 2 2" xfId="23543" xr:uid="{00000000-0005-0000-0000-0000B6630000}"/>
    <cellStyle name="40% - Accent6 2 3 3 2 2 2 2" xfId="22664" xr:uid="{00000000-0005-0000-0000-0000B7630000}"/>
    <cellStyle name="40% - Accent6 2 3 3 2 2 2 2 2" xfId="6609" xr:uid="{00000000-0005-0000-0000-0000B8630000}"/>
    <cellStyle name="40% - Accent6 2 3 3 2 2 2 2 2 2" xfId="6608" xr:uid="{00000000-0005-0000-0000-0000B9630000}"/>
    <cellStyle name="40% - Accent6 2 3 3 2 2 2 2 3" xfId="6606" xr:uid="{00000000-0005-0000-0000-0000BA630000}"/>
    <cellStyle name="40% - Accent6 2 3 3 2 2 2 3" xfId="22420" xr:uid="{00000000-0005-0000-0000-0000BB630000}"/>
    <cellStyle name="40% - Accent6 2 3 3 2 2 2 3 2" xfId="9466" xr:uid="{00000000-0005-0000-0000-0000BC630000}"/>
    <cellStyle name="40% - Accent6 2 3 3 2 2 2 4" xfId="20414" xr:uid="{00000000-0005-0000-0000-0000BD630000}"/>
    <cellStyle name="40% - Accent6 2 3 3 2 2 3" xfId="17679" xr:uid="{00000000-0005-0000-0000-0000BE630000}"/>
    <cellStyle name="40% - Accent6 2 3 3 2 2 3 2" xfId="20401" xr:uid="{00000000-0005-0000-0000-0000BF630000}"/>
    <cellStyle name="40% - Accent6 2 3 3 2 2 3 2 2" xfId="6605" xr:uid="{00000000-0005-0000-0000-0000C0630000}"/>
    <cellStyle name="40% - Accent6 2 3 3 2 2 3 3" xfId="20398" xr:uid="{00000000-0005-0000-0000-0000C1630000}"/>
    <cellStyle name="40% - Accent6 2 3 3 2 2 4" xfId="6603" xr:uid="{00000000-0005-0000-0000-0000C2630000}"/>
    <cellStyle name="40% - Accent6 2 3 3 2 2 4 2" xfId="33623" xr:uid="{00000000-0005-0000-0000-0000C3630000}"/>
    <cellStyle name="40% - Accent6 2 3 3 2 2 5" xfId="28471" xr:uid="{00000000-0005-0000-0000-0000C4630000}"/>
    <cellStyle name="40% - Accent6 2 3 3 2 3" xfId="6601" xr:uid="{00000000-0005-0000-0000-0000C5630000}"/>
    <cellStyle name="40% - Accent6 2 3 3 2 3 2" xfId="34219" xr:uid="{00000000-0005-0000-0000-0000C6630000}"/>
    <cellStyle name="40% - Accent6 2 3 3 2 3 2 2" xfId="20281" xr:uid="{00000000-0005-0000-0000-0000C7630000}"/>
    <cellStyle name="40% - Accent6 2 3 3 2 3 2 2 2" xfId="6598" xr:uid="{00000000-0005-0000-0000-0000C8630000}"/>
    <cellStyle name="40% - Accent6 2 3 3 2 3 2 3" xfId="9464" xr:uid="{00000000-0005-0000-0000-0000C9630000}"/>
    <cellStyle name="40% - Accent6 2 3 3 2 3 3" xfId="6597" xr:uid="{00000000-0005-0000-0000-0000CA630000}"/>
    <cellStyle name="40% - Accent6 2 3 3 2 3 3 2" xfId="20264" xr:uid="{00000000-0005-0000-0000-0000CB630000}"/>
    <cellStyle name="40% - Accent6 2 3 3 2 3 4" xfId="6595" xr:uid="{00000000-0005-0000-0000-0000CC630000}"/>
    <cellStyle name="40% - Accent6 2 3 3 2 4" xfId="28237" xr:uid="{00000000-0005-0000-0000-0000CD630000}"/>
    <cellStyle name="40% - Accent6 2 3 3 2 4 2" xfId="25811" xr:uid="{00000000-0005-0000-0000-0000CE630000}"/>
    <cellStyle name="40% - Accent6 2 3 3 2 4 2 2" xfId="11071" xr:uid="{00000000-0005-0000-0000-0000CF630000}"/>
    <cellStyle name="40% - Accent6 2 3 3 2 4 3" xfId="25282" xr:uid="{00000000-0005-0000-0000-0000D0630000}"/>
    <cellStyle name="40% - Accent6 2 3 3 2 5" xfId="26794" xr:uid="{00000000-0005-0000-0000-0000D1630000}"/>
    <cellStyle name="40% - Accent6 2 3 3 2 5 2" xfId="6592" xr:uid="{00000000-0005-0000-0000-0000D2630000}"/>
    <cellStyle name="40% - Accent6 2 3 3 2 6" xfId="31022" xr:uid="{00000000-0005-0000-0000-0000D3630000}"/>
    <cellStyle name="40% - Accent6 2 3 3 3" xfId="6591" xr:uid="{00000000-0005-0000-0000-0000D4630000}"/>
    <cellStyle name="40% - Accent6 2 3 3 3 2" xfId="6587" xr:uid="{00000000-0005-0000-0000-0000D5630000}"/>
    <cellStyle name="40% - Accent6 2 3 3 3 2 2" xfId="23531" xr:uid="{00000000-0005-0000-0000-0000D6630000}"/>
    <cellStyle name="40% - Accent6 2 3 3 3 2 2 2" xfId="25729" xr:uid="{00000000-0005-0000-0000-0000D7630000}"/>
    <cellStyle name="40% - Accent6 2 3 3 3 2 2 2 2" xfId="6585" xr:uid="{00000000-0005-0000-0000-0000D8630000}"/>
    <cellStyle name="40% - Accent6 2 3 3 3 2 2 3" xfId="18345" xr:uid="{00000000-0005-0000-0000-0000D9630000}"/>
    <cellStyle name="40% - Accent6 2 3 3 3 2 3" xfId="6584" xr:uid="{00000000-0005-0000-0000-0000DA630000}"/>
    <cellStyle name="40% - Accent6 2 3 3 3 2 3 2" xfId="18306" xr:uid="{00000000-0005-0000-0000-0000DB630000}"/>
    <cellStyle name="40% - Accent6 2 3 3 3 2 4" xfId="6582" xr:uid="{00000000-0005-0000-0000-0000DC630000}"/>
    <cellStyle name="40% - Accent6 2 3 3 3 3" xfId="6580" xr:uid="{00000000-0005-0000-0000-0000DD630000}"/>
    <cellStyle name="40% - Accent6 2 3 3 3 3 2" xfId="6579" xr:uid="{00000000-0005-0000-0000-0000DE630000}"/>
    <cellStyle name="40% - Accent6 2 3 3 3 3 2 2" xfId="18183" xr:uid="{00000000-0005-0000-0000-0000DF630000}"/>
    <cellStyle name="40% - Accent6 2 3 3 3 3 3" xfId="6578" xr:uid="{00000000-0005-0000-0000-0000E0630000}"/>
    <cellStyle name="40% - Accent6 2 3 3 3 4" xfId="26783" xr:uid="{00000000-0005-0000-0000-0000E1630000}"/>
    <cellStyle name="40% - Accent6 2 3 3 3 4 2" xfId="6577" xr:uid="{00000000-0005-0000-0000-0000E2630000}"/>
    <cellStyle name="40% - Accent6 2 3 3 3 5" xfId="33070" xr:uid="{00000000-0005-0000-0000-0000E3630000}"/>
    <cellStyle name="40% - Accent6 2 3 3 4" xfId="6576" xr:uid="{00000000-0005-0000-0000-0000E4630000}"/>
    <cellStyle name="40% - Accent6 2 3 3 4 2" xfId="6573" xr:uid="{00000000-0005-0000-0000-0000E5630000}"/>
    <cellStyle name="40% - Accent6 2 3 3 4 2 2" xfId="6572" xr:uid="{00000000-0005-0000-0000-0000E6630000}"/>
    <cellStyle name="40% - Accent6 2 3 3 4 2 2 2" xfId="6571" xr:uid="{00000000-0005-0000-0000-0000E7630000}"/>
    <cellStyle name="40% - Accent6 2 3 3 4 2 3" xfId="6570" xr:uid="{00000000-0005-0000-0000-0000E8630000}"/>
    <cellStyle name="40% - Accent6 2 3 3 4 3" xfId="6569" xr:uid="{00000000-0005-0000-0000-0000E9630000}"/>
    <cellStyle name="40% - Accent6 2 3 3 4 3 2" xfId="6568" xr:uid="{00000000-0005-0000-0000-0000EA630000}"/>
    <cellStyle name="40% - Accent6 2 3 3 4 4" xfId="7766" xr:uid="{00000000-0005-0000-0000-0000EB630000}"/>
    <cellStyle name="40% - Accent6 2 3 3 5" xfId="6567" xr:uid="{00000000-0005-0000-0000-0000EC630000}"/>
    <cellStyle name="40% - Accent6 2 3 3 5 2" xfId="6566" xr:uid="{00000000-0005-0000-0000-0000ED630000}"/>
    <cellStyle name="40% - Accent6 2 3 3 5 2 2" xfId="25581" xr:uid="{00000000-0005-0000-0000-0000EE630000}"/>
    <cellStyle name="40% - Accent6 2 3 3 5 3" xfId="6565" xr:uid="{00000000-0005-0000-0000-0000EF630000}"/>
    <cellStyle name="40% - Accent6 2 3 3 6" xfId="9279" xr:uid="{00000000-0005-0000-0000-0000F0630000}"/>
    <cellStyle name="40% - Accent6 2 3 3 6 2" xfId="29716" xr:uid="{00000000-0005-0000-0000-0000F1630000}"/>
    <cellStyle name="40% - Accent6 2 3 3 7" xfId="6564" xr:uid="{00000000-0005-0000-0000-0000F2630000}"/>
    <cellStyle name="40% - Accent6 2 3 4" xfId="30865" xr:uid="{00000000-0005-0000-0000-0000F3630000}"/>
    <cellStyle name="40% - Accent6 2 3 4 2" xfId="30863" xr:uid="{00000000-0005-0000-0000-0000F4630000}"/>
    <cellStyle name="40% - Accent6 2 3 4 2 2" xfId="6559" xr:uid="{00000000-0005-0000-0000-0000F5630000}"/>
    <cellStyle name="40% - Accent6 2 3 4 2 2 2" xfId="27186" xr:uid="{00000000-0005-0000-0000-0000F6630000}"/>
    <cellStyle name="40% - Accent6 2 3 4 2 2 2 2" xfId="8925" xr:uid="{00000000-0005-0000-0000-0000F7630000}"/>
    <cellStyle name="40% - Accent6 2 3 4 2 2 2 2 2" xfId="6558" xr:uid="{00000000-0005-0000-0000-0000F8630000}"/>
    <cellStyle name="40% - Accent6 2 3 4 2 2 2 3" xfId="7419" xr:uid="{00000000-0005-0000-0000-0000F9630000}"/>
    <cellStyle name="40% - Accent6 2 3 4 2 2 3" xfId="6556" xr:uid="{00000000-0005-0000-0000-0000FA630000}"/>
    <cellStyle name="40% - Accent6 2 3 4 2 2 3 2" xfId="6554" xr:uid="{00000000-0005-0000-0000-0000FB630000}"/>
    <cellStyle name="40% - Accent6 2 3 4 2 2 4" xfId="21405" xr:uid="{00000000-0005-0000-0000-0000FC630000}"/>
    <cellStyle name="40% - Accent6 2 3 4 2 3" xfId="6553" xr:uid="{00000000-0005-0000-0000-0000FD630000}"/>
    <cellStyle name="40% - Accent6 2 3 4 2 3 2" xfId="6551" xr:uid="{00000000-0005-0000-0000-0000FE630000}"/>
    <cellStyle name="40% - Accent6 2 3 4 2 3 2 2" xfId="6550" xr:uid="{00000000-0005-0000-0000-0000FF630000}"/>
    <cellStyle name="40% - Accent6 2 3 4 2 3 3" xfId="6549" xr:uid="{00000000-0005-0000-0000-000000640000}"/>
    <cellStyle name="40% - Accent6 2 3 4 2 4" xfId="33863" xr:uid="{00000000-0005-0000-0000-000001640000}"/>
    <cellStyle name="40% - Accent6 2 3 4 2 4 2" xfId="27374" xr:uid="{00000000-0005-0000-0000-000002640000}"/>
    <cellStyle name="40% - Accent6 2 3 4 2 5" xfId="6548" xr:uid="{00000000-0005-0000-0000-000003640000}"/>
    <cellStyle name="40% - Accent6 2 3 4 3" xfId="30119" xr:uid="{00000000-0005-0000-0000-000004640000}"/>
    <cellStyle name="40% - Accent6 2 3 4 3 2" xfId="6545" xr:uid="{00000000-0005-0000-0000-000005640000}"/>
    <cellStyle name="40% - Accent6 2 3 4 3 2 2" xfId="6544" xr:uid="{00000000-0005-0000-0000-000006640000}"/>
    <cellStyle name="40% - Accent6 2 3 4 3 2 2 2" xfId="6543" xr:uid="{00000000-0005-0000-0000-000007640000}"/>
    <cellStyle name="40% - Accent6 2 3 4 3 2 3" xfId="6542" xr:uid="{00000000-0005-0000-0000-000008640000}"/>
    <cellStyle name="40% - Accent6 2 3 4 3 3" xfId="6541" xr:uid="{00000000-0005-0000-0000-000009640000}"/>
    <cellStyle name="40% - Accent6 2 3 4 3 3 2" xfId="6540" xr:uid="{00000000-0005-0000-0000-00000A640000}"/>
    <cellStyle name="40% - Accent6 2 3 4 3 4" xfId="7764" xr:uid="{00000000-0005-0000-0000-00000B640000}"/>
    <cellStyle name="40% - Accent6 2 3 4 4" xfId="31347" xr:uid="{00000000-0005-0000-0000-00000C640000}"/>
    <cellStyle name="40% - Accent6 2 3 4 4 2" xfId="6539" xr:uid="{00000000-0005-0000-0000-00000D640000}"/>
    <cellStyle name="40% - Accent6 2 3 4 4 2 2" xfId="6538" xr:uid="{00000000-0005-0000-0000-00000E640000}"/>
    <cellStyle name="40% - Accent6 2 3 4 4 3" xfId="6537" xr:uid="{00000000-0005-0000-0000-00000F640000}"/>
    <cellStyle name="40% - Accent6 2 3 4 5" xfId="13322" xr:uid="{00000000-0005-0000-0000-000010640000}"/>
    <cellStyle name="40% - Accent6 2 3 4 5 2" xfId="25158" xr:uid="{00000000-0005-0000-0000-000011640000}"/>
    <cellStyle name="40% - Accent6 2 3 4 6" xfId="6536" xr:uid="{00000000-0005-0000-0000-000012640000}"/>
    <cellStyle name="40% - Accent6 2 3 5" xfId="32807" xr:uid="{00000000-0005-0000-0000-000013640000}"/>
    <cellStyle name="40% - Accent6 2 3 5 2" xfId="30842" xr:uid="{00000000-0005-0000-0000-000014640000}"/>
    <cellStyle name="40% - Accent6 2 3 5 2 2" xfId="17806" xr:uid="{00000000-0005-0000-0000-000015640000}"/>
    <cellStyle name="40% - Accent6 2 3 5 2 2 2" xfId="6532" xr:uid="{00000000-0005-0000-0000-000016640000}"/>
    <cellStyle name="40% - Accent6 2 3 5 2 2 2 2" xfId="6530" xr:uid="{00000000-0005-0000-0000-000017640000}"/>
    <cellStyle name="40% - Accent6 2 3 5 2 2 3" xfId="6529" xr:uid="{00000000-0005-0000-0000-000018640000}"/>
    <cellStyle name="40% - Accent6 2 3 5 2 3" xfId="21099" xr:uid="{00000000-0005-0000-0000-000019640000}"/>
    <cellStyle name="40% - Accent6 2 3 5 2 3 2" xfId="6528" xr:uid="{00000000-0005-0000-0000-00001A640000}"/>
    <cellStyle name="40% - Accent6 2 3 5 2 4" xfId="6527" xr:uid="{00000000-0005-0000-0000-00001B640000}"/>
    <cellStyle name="40% - Accent6 2 3 5 3" xfId="31334" xr:uid="{00000000-0005-0000-0000-00001C640000}"/>
    <cellStyle name="40% - Accent6 2 3 5 3 2" xfId="21093" xr:uid="{00000000-0005-0000-0000-00001D640000}"/>
    <cellStyle name="40% - Accent6 2 3 5 3 2 2" xfId="6526" xr:uid="{00000000-0005-0000-0000-00001E640000}"/>
    <cellStyle name="40% - Accent6 2 3 5 3 3" xfId="6524" xr:uid="{00000000-0005-0000-0000-00001F640000}"/>
    <cellStyle name="40% - Accent6 2 3 5 4" xfId="6523" xr:uid="{00000000-0005-0000-0000-000020640000}"/>
    <cellStyle name="40% - Accent6 2 3 5 4 2" xfId="6520" xr:uid="{00000000-0005-0000-0000-000021640000}"/>
    <cellStyle name="40% - Accent6 2 3 5 5" xfId="6519" xr:uid="{00000000-0005-0000-0000-000022640000}"/>
    <cellStyle name="40% - Accent6 2 3 6" xfId="29392" xr:uid="{00000000-0005-0000-0000-000023640000}"/>
    <cellStyle name="40% - Accent6 2 3 6 2" xfId="29383" xr:uid="{00000000-0005-0000-0000-000024640000}"/>
    <cellStyle name="40% - Accent6 2 3 6 2 2" xfId="21081" xr:uid="{00000000-0005-0000-0000-000025640000}"/>
    <cellStyle name="40% - Accent6 2 3 6 2 2 2" xfId="6517" xr:uid="{00000000-0005-0000-0000-000026640000}"/>
    <cellStyle name="40% - Accent6 2 3 6 2 3" xfId="6514" xr:uid="{00000000-0005-0000-0000-000027640000}"/>
    <cellStyle name="40% - Accent6 2 3 6 3" xfId="6512" xr:uid="{00000000-0005-0000-0000-000028640000}"/>
    <cellStyle name="40% - Accent6 2 3 6 3 2" xfId="6511" xr:uid="{00000000-0005-0000-0000-000029640000}"/>
    <cellStyle name="40% - Accent6 2 3 6 4" xfId="6509" xr:uid="{00000000-0005-0000-0000-00002A640000}"/>
    <cellStyle name="40% - Accent6 2 3 7" xfId="33149" xr:uid="{00000000-0005-0000-0000-00002B640000}"/>
    <cellStyle name="40% - Accent6 2 3 7 2" xfId="6505" xr:uid="{00000000-0005-0000-0000-00002C640000}"/>
    <cellStyle name="40% - Accent6 2 3 7 2 2" xfId="26468" xr:uid="{00000000-0005-0000-0000-00002D640000}"/>
    <cellStyle name="40% - Accent6 2 3 7 3" xfId="6503" xr:uid="{00000000-0005-0000-0000-00002E640000}"/>
    <cellStyle name="40% - Accent6 2 3 8" xfId="15105" xr:uid="{00000000-0005-0000-0000-00002F640000}"/>
    <cellStyle name="40% - Accent6 2 3 8 2" xfId="6501" xr:uid="{00000000-0005-0000-0000-000030640000}"/>
    <cellStyle name="40% - Accent6 2 3 9" xfId="33595" xr:uid="{00000000-0005-0000-0000-000031640000}"/>
    <cellStyle name="40% - Accent6 2 4" xfId="11797" xr:uid="{00000000-0005-0000-0000-000032640000}"/>
    <cellStyle name="40% - Accent6 2 4 2" xfId="31319" xr:uid="{00000000-0005-0000-0000-000033640000}"/>
    <cellStyle name="40% - Accent6 2 4 2 2" xfId="7958" xr:uid="{00000000-0005-0000-0000-000034640000}"/>
    <cellStyle name="40% - Accent6 2 4 2 2 2" xfId="6499" xr:uid="{00000000-0005-0000-0000-000035640000}"/>
    <cellStyle name="40% - Accent6 2 4 2 2 2 2" xfId="20599" xr:uid="{00000000-0005-0000-0000-000036640000}"/>
    <cellStyle name="40% - Accent6 2 4 2 2 2 2 2" xfId="7853" xr:uid="{00000000-0005-0000-0000-000037640000}"/>
    <cellStyle name="40% - Accent6 2 4 2 2 2 2 2 2" xfId="7850" xr:uid="{00000000-0005-0000-0000-000038640000}"/>
    <cellStyle name="40% - Accent6 2 4 2 2 2 2 2 2 2" xfId="8198" xr:uid="{00000000-0005-0000-0000-000039640000}"/>
    <cellStyle name="40% - Accent6 2 4 2 2 2 2 2 3" xfId="6497" xr:uid="{00000000-0005-0000-0000-00003A640000}"/>
    <cellStyle name="40% - Accent6 2 4 2 2 2 2 3" xfId="33389" xr:uid="{00000000-0005-0000-0000-00003B640000}"/>
    <cellStyle name="40% - Accent6 2 4 2 2 2 2 3 2" xfId="8136" xr:uid="{00000000-0005-0000-0000-00003C640000}"/>
    <cellStyle name="40% - Accent6 2 4 2 2 2 2 4" xfId="23473" xr:uid="{00000000-0005-0000-0000-00003D640000}"/>
    <cellStyle name="40% - Accent6 2 4 2 2 2 3" xfId="23415" xr:uid="{00000000-0005-0000-0000-00003E640000}"/>
    <cellStyle name="40% - Accent6 2 4 2 2 2 3 2" xfId="7846" xr:uid="{00000000-0005-0000-0000-00003F640000}"/>
    <cellStyle name="40% - Accent6 2 4 2 2 2 3 2 2" xfId="6494" xr:uid="{00000000-0005-0000-0000-000040640000}"/>
    <cellStyle name="40% - Accent6 2 4 2 2 2 3 3" xfId="23469" xr:uid="{00000000-0005-0000-0000-000041640000}"/>
    <cellStyle name="40% - Accent6 2 4 2 2 2 4" xfId="7884" xr:uid="{00000000-0005-0000-0000-000042640000}"/>
    <cellStyle name="40% - Accent6 2 4 2 2 2 4 2" xfId="12694" xr:uid="{00000000-0005-0000-0000-000043640000}"/>
    <cellStyle name="40% - Accent6 2 4 2 2 2 5" xfId="8045" xr:uid="{00000000-0005-0000-0000-000044640000}"/>
    <cellStyle name="40% - Accent6 2 4 2 2 3" xfId="6492" xr:uid="{00000000-0005-0000-0000-000045640000}"/>
    <cellStyle name="40% - Accent6 2 4 2 2 3 2" xfId="23407" xr:uid="{00000000-0005-0000-0000-000046640000}"/>
    <cellStyle name="40% - Accent6 2 4 2 2 3 2 2" xfId="7840" xr:uid="{00000000-0005-0000-0000-000047640000}"/>
    <cellStyle name="40% - Accent6 2 4 2 2 3 2 2 2" xfId="19719" xr:uid="{00000000-0005-0000-0000-000048640000}"/>
    <cellStyle name="40% - Accent6 2 4 2 2 3 2 3" xfId="21043" xr:uid="{00000000-0005-0000-0000-000049640000}"/>
    <cellStyle name="40% - Accent6 2 4 2 2 3 3" xfId="29064" xr:uid="{00000000-0005-0000-0000-00004A640000}"/>
    <cellStyle name="40% - Accent6 2 4 2 2 3 3 2" xfId="6489" xr:uid="{00000000-0005-0000-0000-00004B640000}"/>
    <cellStyle name="40% - Accent6 2 4 2 2 3 4" xfId="7587" xr:uid="{00000000-0005-0000-0000-00004C640000}"/>
    <cellStyle name="40% - Accent6 2 4 2 2 4" xfId="26737" xr:uid="{00000000-0005-0000-0000-00004D640000}"/>
    <cellStyle name="40% - Accent6 2 4 2 2 4 2" xfId="33192" xr:uid="{00000000-0005-0000-0000-00004E640000}"/>
    <cellStyle name="40% - Accent6 2 4 2 2 4 2 2" xfId="6488" xr:uid="{00000000-0005-0000-0000-00004F640000}"/>
    <cellStyle name="40% - Accent6 2 4 2 2 4 3" xfId="6486" xr:uid="{00000000-0005-0000-0000-000050640000}"/>
    <cellStyle name="40% - Accent6 2 4 2 2 5" xfId="26734" xr:uid="{00000000-0005-0000-0000-000051640000}"/>
    <cellStyle name="40% - Accent6 2 4 2 2 5 2" xfId="6483" xr:uid="{00000000-0005-0000-0000-000052640000}"/>
    <cellStyle name="40% - Accent6 2 4 2 2 6" xfId="6481" xr:uid="{00000000-0005-0000-0000-000053640000}"/>
    <cellStyle name="40% - Accent6 2 4 2 3" xfId="15000" xr:uid="{00000000-0005-0000-0000-000054640000}"/>
    <cellStyle name="40% - Accent6 2 4 2 3 2" xfId="6479" xr:uid="{00000000-0005-0000-0000-000055640000}"/>
    <cellStyle name="40% - Accent6 2 4 2 3 2 2" xfId="23389" xr:uid="{00000000-0005-0000-0000-000056640000}"/>
    <cellStyle name="40% - Accent6 2 4 2 3 2 2 2" xfId="13132" xr:uid="{00000000-0005-0000-0000-000057640000}"/>
    <cellStyle name="40% - Accent6 2 4 2 3 2 2 2 2" xfId="21659" xr:uid="{00000000-0005-0000-0000-000058640000}"/>
    <cellStyle name="40% - Accent6 2 4 2 3 2 2 3" xfId="23152" xr:uid="{00000000-0005-0000-0000-000059640000}"/>
    <cellStyle name="40% - Accent6 2 4 2 3 2 3" xfId="32547" xr:uid="{00000000-0005-0000-0000-00005A640000}"/>
    <cellStyle name="40% - Accent6 2 4 2 3 2 3 2" xfId="6477" xr:uid="{00000000-0005-0000-0000-00005B640000}"/>
    <cellStyle name="40% - Accent6 2 4 2 3 2 4" xfId="31577" xr:uid="{00000000-0005-0000-0000-00005C640000}"/>
    <cellStyle name="40% - Accent6 2 4 2 3 3" xfId="6476" xr:uid="{00000000-0005-0000-0000-00005D640000}"/>
    <cellStyle name="40% - Accent6 2 4 2 3 3 2" xfId="25531" xr:uid="{00000000-0005-0000-0000-00005E640000}"/>
    <cellStyle name="40% - Accent6 2 4 2 3 3 2 2" xfId="6474" xr:uid="{00000000-0005-0000-0000-00005F640000}"/>
    <cellStyle name="40% - Accent6 2 4 2 3 3 3" xfId="31270" xr:uid="{00000000-0005-0000-0000-000060640000}"/>
    <cellStyle name="40% - Accent6 2 4 2 3 4" xfId="26729" xr:uid="{00000000-0005-0000-0000-000061640000}"/>
    <cellStyle name="40% - Accent6 2 4 2 3 4 2" xfId="31253" xr:uid="{00000000-0005-0000-0000-000062640000}"/>
    <cellStyle name="40% - Accent6 2 4 2 3 5" xfId="32195" xr:uid="{00000000-0005-0000-0000-000063640000}"/>
    <cellStyle name="40% - Accent6 2 4 2 4" xfId="6473" xr:uid="{00000000-0005-0000-0000-000064640000}"/>
    <cellStyle name="40% - Accent6 2 4 2 4 2" xfId="6472" xr:uid="{00000000-0005-0000-0000-000065640000}"/>
    <cellStyle name="40% - Accent6 2 4 2 4 2 2" xfId="29028" xr:uid="{00000000-0005-0000-0000-000066640000}"/>
    <cellStyle name="40% - Accent6 2 4 2 4 2 2 2" xfId="6471" xr:uid="{00000000-0005-0000-0000-000067640000}"/>
    <cellStyle name="40% - Accent6 2 4 2 4 2 3" xfId="29024" xr:uid="{00000000-0005-0000-0000-000068640000}"/>
    <cellStyle name="40% - Accent6 2 4 2 4 3" xfId="6467" xr:uid="{00000000-0005-0000-0000-000069640000}"/>
    <cellStyle name="40% - Accent6 2 4 2 4 3 2" xfId="29019" xr:uid="{00000000-0005-0000-0000-00006A640000}"/>
    <cellStyle name="40% - Accent6 2 4 2 4 4" xfId="7745" xr:uid="{00000000-0005-0000-0000-00006B640000}"/>
    <cellStyle name="40% - Accent6 2 4 2 5" xfId="6466" xr:uid="{00000000-0005-0000-0000-00006C640000}"/>
    <cellStyle name="40% - Accent6 2 4 2 5 2" xfId="6465" xr:uid="{00000000-0005-0000-0000-00006D640000}"/>
    <cellStyle name="40% - Accent6 2 4 2 5 2 2" xfId="25397" xr:uid="{00000000-0005-0000-0000-00006E640000}"/>
    <cellStyle name="40% - Accent6 2 4 2 5 3" xfId="6464" xr:uid="{00000000-0005-0000-0000-00006F640000}"/>
    <cellStyle name="40% - Accent6 2 4 2 6" xfId="16519" xr:uid="{00000000-0005-0000-0000-000070640000}"/>
    <cellStyle name="40% - Accent6 2 4 2 6 2" xfId="6463" xr:uid="{00000000-0005-0000-0000-000071640000}"/>
    <cellStyle name="40% - Accent6 2 4 2 7" xfId="8122" xr:uid="{00000000-0005-0000-0000-000072640000}"/>
    <cellStyle name="40% - Accent6 2 4 3" xfId="7954" xr:uid="{00000000-0005-0000-0000-000073640000}"/>
    <cellStyle name="40% - Accent6 2 4 3 2" xfId="6462" xr:uid="{00000000-0005-0000-0000-000074640000}"/>
    <cellStyle name="40% - Accent6 2 4 3 2 2" xfId="6461" xr:uid="{00000000-0005-0000-0000-000075640000}"/>
    <cellStyle name="40% - Accent6 2 4 3 2 2 2" xfId="25948" xr:uid="{00000000-0005-0000-0000-000076640000}"/>
    <cellStyle name="40% - Accent6 2 4 3 2 2 2 2" xfId="29203" xr:uid="{00000000-0005-0000-0000-000077640000}"/>
    <cellStyle name="40% - Accent6 2 4 3 2 2 2 2 2" xfId="6459" xr:uid="{00000000-0005-0000-0000-000078640000}"/>
    <cellStyle name="40% - Accent6 2 4 3 2 2 2 3" xfId="17662" xr:uid="{00000000-0005-0000-0000-000079640000}"/>
    <cellStyle name="40% - Accent6 2 4 3 2 2 3" xfId="7783" xr:uid="{00000000-0005-0000-0000-00007A640000}"/>
    <cellStyle name="40% - Accent6 2 4 3 2 2 3 2" xfId="34316" xr:uid="{00000000-0005-0000-0000-00007B640000}"/>
    <cellStyle name="40% - Accent6 2 4 3 2 2 4" xfId="6457" xr:uid="{00000000-0005-0000-0000-00007C640000}"/>
    <cellStyle name="40% - Accent6 2 4 3 2 3" xfId="6456" xr:uid="{00000000-0005-0000-0000-00007D640000}"/>
    <cellStyle name="40% - Accent6 2 4 3 2 3 2" xfId="7779" xr:uid="{00000000-0005-0000-0000-00007E640000}"/>
    <cellStyle name="40% - Accent6 2 4 3 2 3 2 2" xfId="29190" xr:uid="{00000000-0005-0000-0000-00007F640000}"/>
    <cellStyle name="40% - Accent6 2 4 3 2 3 3" xfId="6888" xr:uid="{00000000-0005-0000-0000-000080640000}"/>
    <cellStyle name="40% - Accent6 2 4 3 2 4" xfId="30313" xr:uid="{00000000-0005-0000-0000-000081640000}"/>
    <cellStyle name="40% - Accent6 2 4 3 2 4 2" xfId="27920" xr:uid="{00000000-0005-0000-0000-000082640000}"/>
    <cellStyle name="40% - Accent6 2 4 3 2 5" xfId="6454" xr:uid="{00000000-0005-0000-0000-000083640000}"/>
    <cellStyle name="40% - Accent6 2 4 3 3" xfId="6453" xr:uid="{00000000-0005-0000-0000-000084640000}"/>
    <cellStyle name="40% - Accent6 2 4 3 3 2" xfId="6450" xr:uid="{00000000-0005-0000-0000-000085640000}"/>
    <cellStyle name="40% - Accent6 2 4 3 3 2 2" xfId="32791" xr:uid="{00000000-0005-0000-0000-000086640000}"/>
    <cellStyle name="40% - Accent6 2 4 3 3 2 2 2" xfId="12688" xr:uid="{00000000-0005-0000-0000-000087640000}"/>
    <cellStyle name="40% - Accent6 2 4 3 3 2 3" xfId="33010" xr:uid="{00000000-0005-0000-0000-000088640000}"/>
    <cellStyle name="40% - Accent6 2 4 3 3 3" xfId="6449" xr:uid="{00000000-0005-0000-0000-000089640000}"/>
    <cellStyle name="40% - Accent6 2 4 3 3 3 2" xfId="33207" xr:uid="{00000000-0005-0000-0000-00008A640000}"/>
    <cellStyle name="40% - Accent6 2 4 3 3 4" xfId="7741" xr:uid="{00000000-0005-0000-0000-00008B640000}"/>
    <cellStyle name="40% - Accent6 2 4 3 4" xfId="6448" xr:uid="{00000000-0005-0000-0000-00008C640000}"/>
    <cellStyle name="40% - Accent6 2 4 3 4 2" xfId="6446" xr:uid="{00000000-0005-0000-0000-00008D640000}"/>
    <cellStyle name="40% - Accent6 2 4 3 4 2 2" xfId="28990" xr:uid="{00000000-0005-0000-0000-00008E640000}"/>
    <cellStyle name="40% - Accent6 2 4 3 4 3" xfId="6445" xr:uid="{00000000-0005-0000-0000-00008F640000}"/>
    <cellStyle name="40% - Accent6 2 4 3 5" xfId="6444" xr:uid="{00000000-0005-0000-0000-000090640000}"/>
    <cellStyle name="40% - Accent6 2 4 3 5 2" xfId="6442" xr:uid="{00000000-0005-0000-0000-000091640000}"/>
    <cellStyle name="40% - Accent6 2 4 3 6" xfId="16506" xr:uid="{00000000-0005-0000-0000-000092640000}"/>
    <cellStyle name="40% - Accent6 2 4 4" xfId="30830" xr:uid="{00000000-0005-0000-0000-000093640000}"/>
    <cellStyle name="40% - Accent6 2 4 4 2" xfId="30827" xr:uid="{00000000-0005-0000-0000-000094640000}"/>
    <cellStyle name="40% - Accent6 2 4 4 2 2" xfId="33388" xr:uid="{00000000-0005-0000-0000-000095640000}"/>
    <cellStyle name="40% - Accent6 2 4 4 2 2 2" xfId="19097" xr:uid="{00000000-0005-0000-0000-000096640000}"/>
    <cellStyle name="40% - Accent6 2 4 4 2 2 2 2" xfId="32248" xr:uid="{00000000-0005-0000-0000-000097640000}"/>
    <cellStyle name="40% - Accent6 2 4 4 2 2 3" xfId="19089" xr:uid="{00000000-0005-0000-0000-000098640000}"/>
    <cellStyle name="40% - Accent6 2 4 4 2 3" xfId="23472" xr:uid="{00000000-0005-0000-0000-000099640000}"/>
    <cellStyle name="40% - Accent6 2 4 4 2 3 2" xfId="6441" xr:uid="{00000000-0005-0000-0000-00009A640000}"/>
    <cellStyle name="40% - Accent6 2 4 4 2 4" xfId="10236" xr:uid="{00000000-0005-0000-0000-00009B640000}"/>
    <cellStyle name="40% - Accent6 2 4 4 3" xfId="26998" xr:uid="{00000000-0005-0000-0000-00009C640000}"/>
    <cellStyle name="40% - Accent6 2 4 4 3 2" xfId="23468" xr:uid="{00000000-0005-0000-0000-00009D640000}"/>
    <cellStyle name="40% - Accent6 2 4 4 3 2 2" xfId="19055" xr:uid="{00000000-0005-0000-0000-00009E640000}"/>
    <cellStyle name="40% - Accent6 2 4 4 3 3" xfId="6439" xr:uid="{00000000-0005-0000-0000-00009F640000}"/>
    <cellStyle name="40% - Accent6 2 4 4 4" xfId="16814" xr:uid="{00000000-0005-0000-0000-0000A0640000}"/>
    <cellStyle name="40% - Accent6 2 4 4 4 2" xfId="12680" xr:uid="{00000000-0005-0000-0000-0000A1640000}"/>
    <cellStyle name="40% - Accent6 2 4 4 5" xfId="10564" xr:uid="{00000000-0005-0000-0000-0000A2640000}"/>
    <cellStyle name="40% - Accent6 2 4 5" xfId="31855" xr:uid="{00000000-0005-0000-0000-0000A3640000}"/>
    <cellStyle name="40% - Accent6 2 4 5 2" xfId="30817" xr:uid="{00000000-0005-0000-0000-0000A4640000}"/>
    <cellStyle name="40% - Accent6 2 4 5 2 2" xfId="21042" xr:uid="{00000000-0005-0000-0000-0000A5640000}"/>
    <cellStyle name="40% - Accent6 2 4 5 2 2 2" xfId="6436" xr:uid="{00000000-0005-0000-0000-0000A6640000}"/>
    <cellStyle name="40% - Accent6 2 4 5 2 3" xfId="6434" xr:uid="{00000000-0005-0000-0000-0000A7640000}"/>
    <cellStyle name="40% - Accent6 2 4 5 3" xfId="23320" xr:uid="{00000000-0005-0000-0000-0000A8640000}"/>
    <cellStyle name="40% - Accent6 2 4 5 3 2" xfId="9174" xr:uid="{00000000-0005-0000-0000-0000A9640000}"/>
    <cellStyle name="40% - Accent6 2 4 5 4" xfId="10546" xr:uid="{00000000-0005-0000-0000-0000AA640000}"/>
    <cellStyle name="40% - Accent6 2 4 6" xfId="30351" xr:uid="{00000000-0005-0000-0000-0000AB640000}"/>
    <cellStyle name="40% - Accent6 2 4 6 2" xfId="23277" xr:uid="{00000000-0005-0000-0000-0000AC640000}"/>
    <cellStyle name="40% - Accent6 2 4 6 2 2" xfId="6430" xr:uid="{00000000-0005-0000-0000-0000AD640000}"/>
    <cellStyle name="40% - Accent6 2 4 6 3" xfId="31605" xr:uid="{00000000-0005-0000-0000-0000AE640000}"/>
    <cellStyle name="40% - Accent6 2 4 7" xfId="6428" xr:uid="{00000000-0005-0000-0000-0000AF640000}"/>
    <cellStyle name="40% - Accent6 2 4 7 2" xfId="6426" xr:uid="{00000000-0005-0000-0000-0000B0640000}"/>
    <cellStyle name="40% - Accent6 2 4 8" xfId="15100" xr:uid="{00000000-0005-0000-0000-0000B1640000}"/>
    <cellStyle name="40% - Accent6 2 4 9" xfId="34767" xr:uid="{00000000-0005-0000-0000-0000B2640000}"/>
    <cellStyle name="40% - Accent6 2 5" xfId="7952" xr:uid="{00000000-0005-0000-0000-0000B3640000}"/>
    <cellStyle name="40% - Accent6 2 5 2" xfId="7950" xr:uid="{00000000-0005-0000-0000-0000B4640000}"/>
    <cellStyle name="40% - Accent6 2 5 2 2" xfId="6424" xr:uid="{00000000-0005-0000-0000-0000B5640000}"/>
    <cellStyle name="40% - Accent6 2 5 2 2 2" xfId="13257" xr:uid="{00000000-0005-0000-0000-0000B6640000}"/>
    <cellStyle name="40% - Accent6 2 5 2 2 2 2" xfId="21602" xr:uid="{00000000-0005-0000-0000-0000B7640000}"/>
    <cellStyle name="40% - Accent6 2 5 2 2 2 2 2" xfId="9564" xr:uid="{00000000-0005-0000-0000-0000B8640000}"/>
    <cellStyle name="40% - Accent6 2 5 2 2 2 2 2 2" xfId="6423" xr:uid="{00000000-0005-0000-0000-0000B9640000}"/>
    <cellStyle name="40% - Accent6 2 5 2 2 2 2 3" xfId="13511" xr:uid="{00000000-0005-0000-0000-0000BA640000}"/>
    <cellStyle name="40% - Accent6 2 5 2 2 2 3" xfId="24062" xr:uid="{00000000-0005-0000-0000-0000BB640000}"/>
    <cellStyle name="40% - Accent6 2 5 2 2 2 3 2" xfId="6419" xr:uid="{00000000-0005-0000-0000-0000BC640000}"/>
    <cellStyle name="40% - Accent6 2 5 2 2 2 4" xfId="6418" xr:uid="{00000000-0005-0000-0000-0000BD640000}"/>
    <cellStyle name="40% - Accent6 2 5 2 2 3" xfId="13254" xr:uid="{00000000-0005-0000-0000-0000BE640000}"/>
    <cellStyle name="40% - Accent6 2 5 2 2 3 2" xfId="24047" xr:uid="{00000000-0005-0000-0000-0000BF640000}"/>
    <cellStyle name="40% - Accent6 2 5 2 2 3 2 2" xfId="6417" xr:uid="{00000000-0005-0000-0000-0000C0640000}"/>
    <cellStyle name="40% - Accent6 2 5 2 2 3 3" xfId="6416" xr:uid="{00000000-0005-0000-0000-0000C1640000}"/>
    <cellStyle name="40% - Accent6 2 5 2 2 4" xfId="26651" xr:uid="{00000000-0005-0000-0000-0000C2640000}"/>
    <cellStyle name="40% - Accent6 2 5 2 2 4 2" xfId="6415" xr:uid="{00000000-0005-0000-0000-0000C3640000}"/>
    <cellStyle name="40% - Accent6 2 5 2 2 5" xfId="6414" xr:uid="{00000000-0005-0000-0000-0000C4640000}"/>
    <cellStyle name="40% - Accent6 2 5 2 3" xfId="6413" xr:uid="{00000000-0005-0000-0000-0000C5640000}"/>
    <cellStyle name="40% - Accent6 2 5 2 3 2" xfId="13229" xr:uid="{00000000-0005-0000-0000-0000C6640000}"/>
    <cellStyle name="40% - Accent6 2 5 2 3 2 2" xfId="23816" xr:uid="{00000000-0005-0000-0000-0000C7640000}"/>
    <cellStyle name="40% - Accent6 2 5 2 3 2 2 2" xfId="10985" xr:uid="{00000000-0005-0000-0000-0000C8640000}"/>
    <cellStyle name="40% - Accent6 2 5 2 3 2 3" xfId="19510" xr:uid="{00000000-0005-0000-0000-0000C9640000}"/>
    <cellStyle name="40% - Accent6 2 5 2 3 3" xfId="6412" xr:uid="{00000000-0005-0000-0000-0000CA640000}"/>
    <cellStyle name="40% - Accent6 2 5 2 3 3 2" xfId="27898" xr:uid="{00000000-0005-0000-0000-0000CB640000}"/>
    <cellStyle name="40% - Accent6 2 5 2 3 4" xfId="7729" xr:uid="{00000000-0005-0000-0000-0000CC640000}"/>
    <cellStyle name="40% - Accent6 2 5 2 4" xfId="6410" xr:uid="{00000000-0005-0000-0000-0000CD640000}"/>
    <cellStyle name="40% - Accent6 2 5 2 4 2" xfId="6409" xr:uid="{00000000-0005-0000-0000-0000CE640000}"/>
    <cellStyle name="40% - Accent6 2 5 2 4 2 2" xfId="27880" xr:uid="{00000000-0005-0000-0000-0000CF640000}"/>
    <cellStyle name="40% - Accent6 2 5 2 4 3" xfId="6408" xr:uid="{00000000-0005-0000-0000-0000D0640000}"/>
    <cellStyle name="40% - Accent6 2 5 2 5" xfId="20986" xr:uid="{00000000-0005-0000-0000-0000D1640000}"/>
    <cellStyle name="40% - Accent6 2 5 2 5 2" xfId="6407" xr:uid="{00000000-0005-0000-0000-0000D2640000}"/>
    <cellStyle name="40% - Accent6 2 5 2 6" xfId="16479" xr:uid="{00000000-0005-0000-0000-0000D3640000}"/>
    <cellStyle name="40% - Accent6 2 5 3" xfId="11714" xr:uid="{00000000-0005-0000-0000-0000D4640000}"/>
    <cellStyle name="40% - Accent6 2 5 3 2" xfId="11712" xr:uid="{00000000-0005-0000-0000-0000D5640000}"/>
    <cellStyle name="40% - Accent6 2 5 3 2 2" xfId="13169" xr:uid="{00000000-0005-0000-0000-0000D6640000}"/>
    <cellStyle name="40% - Accent6 2 5 3 2 2 2" xfId="23091" xr:uid="{00000000-0005-0000-0000-0000D7640000}"/>
    <cellStyle name="40% - Accent6 2 5 3 2 2 2 2" xfId="7624" xr:uid="{00000000-0005-0000-0000-0000D8640000}"/>
    <cellStyle name="40% - Accent6 2 5 3 2 2 3" xfId="6405" xr:uid="{00000000-0005-0000-0000-0000D9640000}"/>
    <cellStyle name="40% - Accent6 2 5 3 2 3" xfId="6404" xr:uid="{00000000-0005-0000-0000-0000DA640000}"/>
    <cellStyle name="40% - Accent6 2 5 3 2 3 2" xfId="6403" xr:uid="{00000000-0005-0000-0000-0000DB640000}"/>
    <cellStyle name="40% - Accent6 2 5 3 2 4" xfId="6401" xr:uid="{00000000-0005-0000-0000-0000DC640000}"/>
    <cellStyle name="40% - Accent6 2 5 3 3" xfId="6400" xr:uid="{00000000-0005-0000-0000-0000DD640000}"/>
    <cellStyle name="40% - Accent6 2 5 3 3 2" xfId="6399" xr:uid="{00000000-0005-0000-0000-0000DE640000}"/>
    <cellStyle name="40% - Accent6 2 5 3 3 2 2" xfId="28363" xr:uid="{00000000-0005-0000-0000-0000DF640000}"/>
    <cellStyle name="40% - Accent6 2 5 3 3 3" xfId="6398" xr:uid="{00000000-0005-0000-0000-0000E0640000}"/>
    <cellStyle name="40% - Accent6 2 5 3 4" xfId="6397" xr:uid="{00000000-0005-0000-0000-0000E1640000}"/>
    <cellStyle name="40% - Accent6 2 5 3 4 2" xfId="6395" xr:uid="{00000000-0005-0000-0000-0000E2640000}"/>
    <cellStyle name="40% - Accent6 2 5 3 5" xfId="6394" xr:uid="{00000000-0005-0000-0000-0000E3640000}"/>
    <cellStyle name="40% - Accent6 2 5 4" xfId="30808" xr:uid="{00000000-0005-0000-0000-0000E4640000}"/>
    <cellStyle name="40% - Accent6 2 5 4 2" xfId="33217" xr:uid="{00000000-0005-0000-0000-0000E5640000}"/>
    <cellStyle name="40% - Accent6 2 5 4 2 2" xfId="23151" xr:uid="{00000000-0005-0000-0000-0000E6640000}"/>
    <cellStyle name="40% - Accent6 2 5 4 2 2 2" xfId="6392" xr:uid="{00000000-0005-0000-0000-0000E7640000}"/>
    <cellStyle name="40% - Accent6 2 5 4 2 3" xfId="6390" xr:uid="{00000000-0005-0000-0000-0000E8640000}"/>
    <cellStyle name="40% - Accent6 2 5 4 3" xfId="23148" xr:uid="{00000000-0005-0000-0000-0000E9640000}"/>
    <cellStyle name="40% - Accent6 2 5 4 3 2" xfId="6386" xr:uid="{00000000-0005-0000-0000-0000EA640000}"/>
    <cellStyle name="40% - Accent6 2 5 4 4" xfId="10481" xr:uid="{00000000-0005-0000-0000-0000EB640000}"/>
    <cellStyle name="40% - Accent6 2 5 5" xfId="33730" xr:uid="{00000000-0005-0000-0000-0000EC640000}"/>
    <cellStyle name="40% - Accent6 2 5 5 2" xfId="23120" xr:uid="{00000000-0005-0000-0000-0000ED640000}"/>
    <cellStyle name="40% - Accent6 2 5 5 2 2" xfId="6384" xr:uid="{00000000-0005-0000-0000-0000EE640000}"/>
    <cellStyle name="40% - Accent6 2 5 5 3" xfId="9126" xr:uid="{00000000-0005-0000-0000-0000EF640000}"/>
    <cellStyle name="40% - Accent6 2 5 6" xfId="6382" xr:uid="{00000000-0005-0000-0000-0000F0640000}"/>
    <cellStyle name="40% - Accent6 2 5 6 2" xfId="6381" xr:uid="{00000000-0005-0000-0000-0000F1640000}"/>
    <cellStyle name="40% - Accent6 2 5 7" xfId="6380" xr:uid="{00000000-0005-0000-0000-0000F2640000}"/>
    <cellStyle name="40% - Accent6 2 5 8" xfId="34957" xr:uid="{00000000-0005-0000-0000-0000F3640000}"/>
    <cellStyle name="40% - Accent6 2 6" xfId="7947" xr:uid="{00000000-0005-0000-0000-0000F4640000}"/>
    <cellStyle name="40% - Accent6 2 6 2" xfId="6378" xr:uid="{00000000-0005-0000-0000-0000F5640000}"/>
    <cellStyle name="40% - Accent6 2 6 2 2" xfId="14922" xr:uid="{00000000-0005-0000-0000-0000F6640000}"/>
    <cellStyle name="40% - Accent6 2 6 2 2 2" xfId="12956" xr:uid="{00000000-0005-0000-0000-0000F7640000}"/>
    <cellStyle name="40% - Accent6 2 6 2 2 2 2" xfId="21329" xr:uid="{00000000-0005-0000-0000-0000F8640000}"/>
    <cellStyle name="40% - Accent6 2 6 2 2 2 2 2" xfId="7871" xr:uid="{00000000-0005-0000-0000-0000F9640000}"/>
    <cellStyle name="40% - Accent6 2 6 2 2 2 3" xfId="21323" xr:uid="{00000000-0005-0000-0000-0000FA640000}"/>
    <cellStyle name="40% - Accent6 2 6 2 2 3" xfId="11922" xr:uid="{00000000-0005-0000-0000-0000FB640000}"/>
    <cellStyle name="40% - Accent6 2 6 2 2 3 2" xfId="11920" xr:uid="{00000000-0005-0000-0000-0000FC640000}"/>
    <cellStyle name="40% - Accent6 2 6 2 2 4" xfId="11916" xr:uid="{00000000-0005-0000-0000-0000FD640000}"/>
    <cellStyle name="40% - Accent6 2 6 2 3" xfId="25223" xr:uid="{00000000-0005-0000-0000-0000FE640000}"/>
    <cellStyle name="40% - Accent6 2 6 2 3 2" xfId="6376" xr:uid="{00000000-0005-0000-0000-0000FF640000}"/>
    <cellStyle name="40% - Accent6 2 6 2 3 2 2" xfId="21167" xr:uid="{00000000-0005-0000-0000-000000650000}"/>
    <cellStyle name="40% - Accent6 2 6 2 3 3" xfId="11911" xr:uid="{00000000-0005-0000-0000-000001650000}"/>
    <cellStyle name="40% - Accent6 2 6 2 4" xfId="19910" xr:uid="{00000000-0005-0000-0000-000002650000}"/>
    <cellStyle name="40% - Accent6 2 6 2 4 2" xfId="29127" xr:uid="{00000000-0005-0000-0000-000003650000}"/>
    <cellStyle name="40% - Accent6 2 6 2 5" xfId="19904" xr:uid="{00000000-0005-0000-0000-000004650000}"/>
    <cellStyle name="40% - Accent6 2 6 3" xfId="11709" xr:uid="{00000000-0005-0000-0000-000005650000}"/>
    <cellStyle name="40% - Accent6 2 6 3 2" xfId="28598" xr:uid="{00000000-0005-0000-0000-000006650000}"/>
    <cellStyle name="40% - Accent6 2 6 3 2 2" xfId="6374" xr:uid="{00000000-0005-0000-0000-000007650000}"/>
    <cellStyle name="40% - Accent6 2 6 3 2 2 2" xfId="20667" xr:uid="{00000000-0005-0000-0000-000008650000}"/>
    <cellStyle name="40% - Accent6 2 6 3 2 3" xfId="11891" xr:uid="{00000000-0005-0000-0000-000009650000}"/>
    <cellStyle name="40% - Accent6 2 6 3 3" xfId="19900" xr:uid="{00000000-0005-0000-0000-00000A650000}"/>
    <cellStyle name="40% - Accent6 2 6 3 3 2" xfId="6372" xr:uid="{00000000-0005-0000-0000-00000B650000}"/>
    <cellStyle name="40% - Accent6 2 6 3 4" xfId="19895" xr:uid="{00000000-0005-0000-0000-00000C650000}"/>
    <cellStyle name="40% - Accent6 2 6 4" xfId="30802" xr:uid="{00000000-0005-0000-0000-00000D650000}"/>
    <cellStyle name="40% - Accent6 2 6 4 2" xfId="19881" xr:uid="{00000000-0005-0000-0000-00000E650000}"/>
    <cellStyle name="40% - Accent6 2 6 4 2 2" xfId="6370" xr:uid="{00000000-0005-0000-0000-00000F650000}"/>
    <cellStyle name="40% - Accent6 2 6 4 3" xfId="19876" xr:uid="{00000000-0005-0000-0000-000010650000}"/>
    <cellStyle name="40% - Accent6 2 6 5" xfId="6363" xr:uid="{00000000-0005-0000-0000-000011650000}"/>
    <cellStyle name="40% - Accent6 2 6 5 2" xfId="19869" xr:uid="{00000000-0005-0000-0000-000012650000}"/>
    <cellStyle name="40% - Accent6 2 6 6" xfId="12682" xr:uid="{00000000-0005-0000-0000-000013650000}"/>
    <cellStyle name="40% - Accent6 2 6 7" xfId="35162" xr:uid="{00000000-0005-0000-0000-000014650000}"/>
    <cellStyle name="40% - Accent6 2 7" xfId="6362" xr:uid="{00000000-0005-0000-0000-000015650000}"/>
    <cellStyle name="40% - Accent6 2 7 2" xfId="6361" xr:uid="{00000000-0005-0000-0000-000016650000}"/>
    <cellStyle name="40% - Accent6 2 7 2 2" xfId="15561" xr:uid="{00000000-0005-0000-0000-000017650000}"/>
    <cellStyle name="40% - Accent6 2 7 2 2 2" xfId="6359" xr:uid="{00000000-0005-0000-0000-000018650000}"/>
    <cellStyle name="40% - Accent6 2 7 2 2 2 2" xfId="19183" xr:uid="{00000000-0005-0000-0000-000019650000}"/>
    <cellStyle name="40% - Accent6 2 7 2 2 3" xfId="15363" xr:uid="{00000000-0005-0000-0000-00001A650000}"/>
    <cellStyle name="40% - Accent6 2 7 2 3" xfId="15555" xr:uid="{00000000-0005-0000-0000-00001B650000}"/>
    <cellStyle name="40% - Accent6 2 7 2 3 2" xfId="6356" xr:uid="{00000000-0005-0000-0000-00001C650000}"/>
    <cellStyle name="40% - Accent6 2 7 2 4" xfId="19853" xr:uid="{00000000-0005-0000-0000-00001D650000}"/>
    <cellStyle name="40% - Accent6 2 7 3" xfId="6354" xr:uid="{00000000-0005-0000-0000-00001E650000}"/>
    <cellStyle name="40% - Accent6 2 7 3 2" xfId="15551" xr:uid="{00000000-0005-0000-0000-00001F650000}"/>
    <cellStyle name="40% - Accent6 2 7 3 2 2" xfId="6353" xr:uid="{00000000-0005-0000-0000-000020650000}"/>
    <cellStyle name="40% - Accent6 2 7 3 3" xfId="19842" xr:uid="{00000000-0005-0000-0000-000021650000}"/>
    <cellStyle name="40% - Accent6 2 7 4" xfId="6351" xr:uid="{00000000-0005-0000-0000-000022650000}"/>
    <cellStyle name="40% - Accent6 2 7 4 2" xfId="19831" xr:uid="{00000000-0005-0000-0000-000023650000}"/>
    <cellStyle name="40% - Accent6 2 7 5" xfId="34232" xr:uid="{00000000-0005-0000-0000-000024650000}"/>
    <cellStyle name="40% - Accent6 2 7 6" xfId="35391" xr:uid="{00000000-0005-0000-0000-000025650000}"/>
    <cellStyle name="40% - Accent6 2 8" xfId="6349" xr:uid="{00000000-0005-0000-0000-000026650000}"/>
    <cellStyle name="40% - Accent6 2 8 2" xfId="6348" xr:uid="{00000000-0005-0000-0000-000027650000}"/>
    <cellStyle name="40% - Accent6 2 8 2 2" xfId="15541" xr:uid="{00000000-0005-0000-0000-000028650000}"/>
    <cellStyle name="40% - Accent6 2 8 2 2 2" xfId="6347" xr:uid="{00000000-0005-0000-0000-000029650000}"/>
    <cellStyle name="40% - Accent6 2 8 2 3" xfId="19820" xr:uid="{00000000-0005-0000-0000-00002A650000}"/>
    <cellStyle name="40% - Accent6 2 8 3" xfId="6344" xr:uid="{00000000-0005-0000-0000-00002B650000}"/>
    <cellStyle name="40% - Accent6 2 8 3 2" xfId="19808" xr:uid="{00000000-0005-0000-0000-00002C650000}"/>
    <cellStyle name="40% - Accent6 2 8 4" xfId="6343" xr:uid="{00000000-0005-0000-0000-00002D650000}"/>
    <cellStyle name="40% - Accent6 2 8 5" xfId="36263" xr:uid="{00000000-0005-0000-0000-00002E650000}"/>
    <cellStyle name="40% - Accent6 2 9" xfId="15262" xr:uid="{00000000-0005-0000-0000-00002F650000}"/>
    <cellStyle name="40% - Accent6 2 9 2" xfId="6342" xr:uid="{00000000-0005-0000-0000-000030650000}"/>
    <cellStyle name="40% - Accent6 2 9 2 2" xfId="19804" xr:uid="{00000000-0005-0000-0000-000031650000}"/>
    <cellStyle name="40% - Accent6 2 9 3" xfId="6341" xr:uid="{00000000-0005-0000-0000-000032650000}"/>
    <cellStyle name="40% - Accent6 2 9 4" xfId="36549" xr:uid="{00000000-0005-0000-0000-000033650000}"/>
    <cellStyle name="40% - Accent6 20" xfId="35713" xr:uid="{00000000-0005-0000-0000-000034650000}"/>
    <cellStyle name="40% - Accent6 20 2" xfId="36882" xr:uid="{00000000-0005-0000-0000-000035650000}"/>
    <cellStyle name="40% - Accent6 20 3" xfId="37773" xr:uid="{00000000-0005-0000-0000-000036650000}"/>
    <cellStyle name="40% - Accent6 21" xfId="35732" xr:uid="{00000000-0005-0000-0000-000037650000}"/>
    <cellStyle name="40% - Accent6 21 2" xfId="36902" xr:uid="{00000000-0005-0000-0000-000038650000}"/>
    <cellStyle name="40% - Accent6 21 3" xfId="37793" xr:uid="{00000000-0005-0000-0000-000039650000}"/>
    <cellStyle name="40% - Accent6 22" xfId="35751" xr:uid="{00000000-0005-0000-0000-00003A650000}"/>
    <cellStyle name="40% - Accent6 22 2" xfId="36922" xr:uid="{00000000-0005-0000-0000-00003B650000}"/>
    <cellStyle name="40% - Accent6 22 3" xfId="37813" xr:uid="{00000000-0005-0000-0000-00003C650000}"/>
    <cellStyle name="40% - Accent6 23" xfId="35771" xr:uid="{00000000-0005-0000-0000-00003D650000}"/>
    <cellStyle name="40% - Accent6 23 2" xfId="36941" xr:uid="{00000000-0005-0000-0000-00003E650000}"/>
    <cellStyle name="40% - Accent6 23 3" xfId="37833" xr:uid="{00000000-0005-0000-0000-00003F650000}"/>
    <cellStyle name="40% - Accent6 24" xfId="35791" xr:uid="{00000000-0005-0000-0000-000040650000}"/>
    <cellStyle name="40% - Accent6 24 2" xfId="36960" xr:uid="{00000000-0005-0000-0000-000041650000}"/>
    <cellStyle name="40% - Accent6 24 3" xfId="37853" xr:uid="{00000000-0005-0000-0000-000042650000}"/>
    <cellStyle name="40% - Accent6 25" xfId="35810" xr:uid="{00000000-0005-0000-0000-000043650000}"/>
    <cellStyle name="40% - Accent6 25 2" xfId="36980" xr:uid="{00000000-0005-0000-0000-000044650000}"/>
    <cellStyle name="40% - Accent6 25 3" xfId="37873" xr:uid="{00000000-0005-0000-0000-000045650000}"/>
    <cellStyle name="40% - Accent6 26" xfId="35829" xr:uid="{00000000-0005-0000-0000-000046650000}"/>
    <cellStyle name="40% - Accent6 26 2" xfId="37000" xr:uid="{00000000-0005-0000-0000-000047650000}"/>
    <cellStyle name="40% - Accent6 26 3" xfId="37893" xr:uid="{00000000-0005-0000-0000-000048650000}"/>
    <cellStyle name="40% - Accent6 27" xfId="35848" xr:uid="{00000000-0005-0000-0000-000049650000}"/>
    <cellStyle name="40% - Accent6 27 2" xfId="37020" xr:uid="{00000000-0005-0000-0000-00004A650000}"/>
    <cellStyle name="40% - Accent6 27 3" xfId="37913" xr:uid="{00000000-0005-0000-0000-00004B650000}"/>
    <cellStyle name="40% - Accent6 28" xfId="35867" xr:uid="{00000000-0005-0000-0000-00004C650000}"/>
    <cellStyle name="40% - Accent6 28 2" xfId="37040" xr:uid="{00000000-0005-0000-0000-00004D650000}"/>
    <cellStyle name="40% - Accent6 28 3" xfId="37933" xr:uid="{00000000-0005-0000-0000-00004E650000}"/>
    <cellStyle name="40% - Accent6 29" xfId="35881" xr:uid="{00000000-0005-0000-0000-00004F650000}"/>
    <cellStyle name="40% - Accent6 29 2" xfId="37053" xr:uid="{00000000-0005-0000-0000-000050650000}"/>
    <cellStyle name="40% - Accent6 29 3" xfId="37947" xr:uid="{00000000-0005-0000-0000-000051650000}"/>
    <cellStyle name="40% - Accent6 3" xfId="113" xr:uid="{00000000-0005-0000-0000-000052650000}"/>
    <cellStyle name="40% - Accent6 3 10" xfId="16882" xr:uid="{00000000-0005-0000-0000-000053650000}"/>
    <cellStyle name="40% - Accent6 3 10 2" xfId="37453" xr:uid="{00000000-0005-0000-0000-000054650000}"/>
    <cellStyle name="40% - Accent6 3 11" xfId="34467" xr:uid="{00000000-0005-0000-0000-000055650000}"/>
    <cellStyle name="40% - Accent6 3 12" xfId="7944" xr:uid="{00000000-0005-0000-0000-000056650000}"/>
    <cellStyle name="40% - Accent6 3 2" xfId="174" xr:uid="{00000000-0005-0000-0000-000057650000}"/>
    <cellStyle name="40% - Accent6 3 2 10" xfId="34517" xr:uid="{00000000-0005-0000-0000-000058650000}"/>
    <cellStyle name="40% - Accent6 3 2 11" xfId="31576" xr:uid="{00000000-0005-0000-0000-000059650000}"/>
    <cellStyle name="40% - Accent6 3 2 2" xfId="7941" xr:uid="{00000000-0005-0000-0000-00005A650000}"/>
    <cellStyle name="40% - Accent6 3 2 2 2" xfId="7938" xr:uid="{00000000-0005-0000-0000-00005B650000}"/>
    <cellStyle name="40% - Accent6 3 2 2 2 2" xfId="15080" xr:uid="{00000000-0005-0000-0000-00005C650000}"/>
    <cellStyle name="40% - Accent6 3 2 2 2 2 2" xfId="6340" xr:uid="{00000000-0005-0000-0000-00005D650000}"/>
    <cellStyle name="40% - Accent6 3 2 2 2 2 2 2" xfId="6339" xr:uid="{00000000-0005-0000-0000-00005E650000}"/>
    <cellStyle name="40% - Accent6 3 2 2 2 2 2 2 2" xfId="25821" xr:uid="{00000000-0005-0000-0000-00005F650000}"/>
    <cellStyle name="40% - Accent6 3 2 2 2 2 2 2 2 2" xfId="6338" xr:uid="{00000000-0005-0000-0000-000060650000}"/>
    <cellStyle name="40% - Accent6 3 2 2 2 2 2 2 2 2 2" xfId="21118" xr:uid="{00000000-0005-0000-0000-000061650000}"/>
    <cellStyle name="40% - Accent6 3 2 2 2 2 2 2 2 3" xfId="6336" xr:uid="{00000000-0005-0000-0000-000062650000}"/>
    <cellStyle name="40% - Accent6 3 2 2 2 2 2 2 3" xfId="27139" xr:uid="{00000000-0005-0000-0000-000063650000}"/>
    <cellStyle name="40% - Accent6 3 2 2 2 2 2 2 3 2" xfId="9854" xr:uid="{00000000-0005-0000-0000-000064650000}"/>
    <cellStyle name="40% - Accent6 3 2 2 2 2 2 2 4" xfId="27125" xr:uid="{00000000-0005-0000-0000-000065650000}"/>
    <cellStyle name="40% - Accent6 3 2 2 2 2 2 3" xfId="15830" xr:uid="{00000000-0005-0000-0000-000066650000}"/>
    <cellStyle name="40% - Accent6 3 2 2 2 2 2 3 2" xfId="18389" xr:uid="{00000000-0005-0000-0000-000067650000}"/>
    <cellStyle name="40% - Accent6 3 2 2 2 2 2 3 2 2" xfId="25700" xr:uid="{00000000-0005-0000-0000-000068650000}"/>
    <cellStyle name="40% - Accent6 3 2 2 2 2 2 3 3" xfId="27273" xr:uid="{00000000-0005-0000-0000-000069650000}"/>
    <cellStyle name="40% - Accent6 3 2 2 2 2 2 4" xfId="6332" xr:uid="{00000000-0005-0000-0000-00006A650000}"/>
    <cellStyle name="40% - Accent6 3 2 2 2 2 2 4 2" xfId="20474" xr:uid="{00000000-0005-0000-0000-00006B650000}"/>
    <cellStyle name="40% - Accent6 3 2 2 2 2 2 5" xfId="6331" xr:uid="{00000000-0005-0000-0000-00006C650000}"/>
    <cellStyle name="40% - Accent6 3 2 2 2 2 3" xfId="7313" xr:uid="{00000000-0005-0000-0000-00006D650000}"/>
    <cellStyle name="40% - Accent6 3 2 2 2 2 3 2" xfId="6330" xr:uid="{00000000-0005-0000-0000-00006E650000}"/>
    <cellStyle name="40% - Accent6 3 2 2 2 2 3 2 2" xfId="23999" xr:uid="{00000000-0005-0000-0000-00006F650000}"/>
    <cellStyle name="40% - Accent6 3 2 2 2 2 3 2 2 2" xfId="6329" xr:uid="{00000000-0005-0000-0000-000070650000}"/>
    <cellStyle name="40% - Accent6 3 2 2 2 2 3 2 3" xfId="26907" xr:uid="{00000000-0005-0000-0000-000071650000}"/>
    <cellStyle name="40% - Accent6 3 2 2 2 2 3 3" xfId="6325" xr:uid="{00000000-0005-0000-0000-000072650000}"/>
    <cellStyle name="40% - Accent6 3 2 2 2 2 3 3 2" xfId="23982" xr:uid="{00000000-0005-0000-0000-000073650000}"/>
    <cellStyle name="40% - Accent6 3 2 2 2 2 3 4" xfId="6324" xr:uid="{00000000-0005-0000-0000-000074650000}"/>
    <cellStyle name="40% - Accent6 3 2 2 2 2 4" xfId="33559" xr:uid="{00000000-0005-0000-0000-000075650000}"/>
    <cellStyle name="40% - Accent6 3 2 2 2 2 4 2" xfId="6323" xr:uid="{00000000-0005-0000-0000-000076650000}"/>
    <cellStyle name="40% - Accent6 3 2 2 2 2 4 2 2" xfId="23960" xr:uid="{00000000-0005-0000-0000-000077650000}"/>
    <cellStyle name="40% - Accent6 3 2 2 2 2 4 3" xfId="6322" xr:uid="{00000000-0005-0000-0000-000078650000}"/>
    <cellStyle name="40% - Accent6 3 2 2 2 2 5" xfId="6321" xr:uid="{00000000-0005-0000-0000-000079650000}"/>
    <cellStyle name="40% - Accent6 3 2 2 2 2 5 2" xfId="14238" xr:uid="{00000000-0005-0000-0000-00007A650000}"/>
    <cellStyle name="40% - Accent6 3 2 2 2 2 6" xfId="6320" xr:uid="{00000000-0005-0000-0000-00007B650000}"/>
    <cellStyle name="40% - Accent6 3 2 2 2 3" xfId="6317" xr:uid="{00000000-0005-0000-0000-00007C650000}"/>
    <cellStyle name="40% - Accent6 3 2 2 2 3 2" xfId="6316" xr:uid="{00000000-0005-0000-0000-00007D650000}"/>
    <cellStyle name="40% - Accent6 3 2 2 2 3 2 2" xfId="6315" xr:uid="{00000000-0005-0000-0000-00007E650000}"/>
    <cellStyle name="40% - Accent6 3 2 2 2 3 2 2 2" xfId="6314" xr:uid="{00000000-0005-0000-0000-00007F650000}"/>
    <cellStyle name="40% - Accent6 3 2 2 2 3 2 2 2 2" xfId="6313" xr:uid="{00000000-0005-0000-0000-000080650000}"/>
    <cellStyle name="40% - Accent6 3 2 2 2 3 2 2 3" xfId="26079" xr:uid="{00000000-0005-0000-0000-000081650000}"/>
    <cellStyle name="40% - Accent6 3 2 2 2 3 2 3" xfId="6311" xr:uid="{00000000-0005-0000-0000-000082650000}"/>
    <cellStyle name="40% - Accent6 3 2 2 2 3 2 3 2" xfId="27253" xr:uid="{00000000-0005-0000-0000-000083650000}"/>
    <cellStyle name="40% - Accent6 3 2 2 2 3 2 4" xfId="6310" xr:uid="{00000000-0005-0000-0000-000084650000}"/>
    <cellStyle name="40% - Accent6 3 2 2 2 3 3" xfId="7306" xr:uid="{00000000-0005-0000-0000-000085650000}"/>
    <cellStyle name="40% - Accent6 3 2 2 2 3 3 2" xfId="12199" xr:uid="{00000000-0005-0000-0000-000086650000}"/>
    <cellStyle name="40% - Accent6 3 2 2 2 3 3 2 2" xfId="23894" xr:uid="{00000000-0005-0000-0000-000087650000}"/>
    <cellStyle name="40% - Accent6 3 2 2 2 3 3 3" xfId="20538" xr:uid="{00000000-0005-0000-0000-000088650000}"/>
    <cellStyle name="40% - Accent6 3 2 2 2 3 4" xfId="6309" xr:uid="{00000000-0005-0000-0000-000089650000}"/>
    <cellStyle name="40% - Accent6 3 2 2 2 3 4 2" xfId="12169" xr:uid="{00000000-0005-0000-0000-00008A650000}"/>
    <cellStyle name="40% - Accent6 3 2 2 2 3 5" xfId="6308" xr:uid="{00000000-0005-0000-0000-00008B650000}"/>
    <cellStyle name="40% - Accent6 3 2 2 2 4" xfId="31249" xr:uid="{00000000-0005-0000-0000-00008C650000}"/>
    <cellStyle name="40% - Accent6 3 2 2 2 4 2" xfId="24035" xr:uid="{00000000-0005-0000-0000-00008D650000}"/>
    <cellStyle name="40% - Accent6 3 2 2 2 4 2 2" xfId="6307" xr:uid="{00000000-0005-0000-0000-00008E650000}"/>
    <cellStyle name="40% - Accent6 3 2 2 2 4 2 2 2" xfId="6306" xr:uid="{00000000-0005-0000-0000-00008F650000}"/>
    <cellStyle name="40% - Accent6 3 2 2 2 4 2 3" xfId="6305" xr:uid="{00000000-0005-0000-0000-000090650000}"/>
    <cellStyle name="40% - Accent6 3 2 2 2 4 3" xfId="23858" xr:uid="{00000000-0005-0000-0000-000091650000}"/>
    <cellStyle name="40% - Accent6 3 2 2 2 4 3 2" xfId="12148" xr:uid="{00000000-0005-0000-0000-000092650000}"/>
    <cellStyle name="40% - Accent6 3 2 2 2 4 4" xfId="23854" xr:uid="{00000000-0005-0000-0000-000093650000}"/>
    <cellStyle name="40% - Accent6 3 2 2 2 5" xfId="31235" xr:uid="{00000000-0005-0000-0000-000094650000}"/>
    <cellStyle name="40% - Accent6 3 2 2 2 5 2" xfId="32201" xr:uid="{00000000-0005-0000-0000-000095650000}"/>
    <cellStyle name="40% - Accent6 3 2 2 2 5 2 2" xfId="6304" xr:uid="{00000000-0005-0000-0000-000096650000}"/>
    <cellStyle name="40% - Accent6 3 2 2 2 5 3" xfId="23848" xr:uid="{00000000-0005-0000-0000-000097650000}"/>
    <cellStyle name="40% - Accent6 3 2 2 2 6" xfId="31867" xr:uid="{00000000-0005-0000-0000-000098650000}"/>
    <cellStyle name="40% - Accent6 3 2 2 2 6 2" xfId="23841" xr:uid="{00000000-0005-0000-0000-000099650000}"/>
    <cellStyle name="40% - Accent6 3 2 2 2 7" xfId="22183" xr:uid="{00000000-0005-0000-0000-00009A650000}"/>
    <cellStyle name="40% - Accent6 3 2 2 3" xfId="34008" xr:uid="{00000000-0005-0000-0000-00009B650000}"/>
    <cellStyle name="40% - Accent6 3 2 2 3 2" xfId="6303" xr:uid="{00000000-0005-0000-0000-00009C650000}"/>
    <cellStyle name="40% - Accent6 3 2 2 3 2 2" xfId="6302" xr:uid="{00000000-0005-0000-0000-00009D650000}"/>
    <cellStyle name="40% - Accent6 3 2 2 3 2 2 2" xfId="33342" xr:uid="{00000000-0005-0000-0000-00009E650000}"/>
    <cellStyle name="40% - Accent6 3 2 2 3 2 2 2 2" xfId="17526" xr:uid="{00000000-0005-0000-0000-00009F650000}"/>
    <cellStyle name="40% - Accent6 3 2 2 3 2 2 2 2 2" xfId="13290" xr:uid="{00000000-0005-0000-0000-0000A0650000}"/>
    <cellStyle name="40% - Accent6 3 2 2 3 2 2 2 3" xfId="25391" xr:uid="{00000000-0005-0000-0000-0000A1650000}"/>
    <cellStyle name="40% - Accent6 3 2 2 3 2 2 3" xfId="9389" xr:uid="{00000000-0005-0000-0000-0000A2650000}"/>
    <cellStyle name="40% - Accent6 3 2 2 3 2 2 3 2" xfId="8958" xr:uid="{00000000-0005-0000-0000-0000A3650000}"/>
    <cellStyle name="40% - Accent6 3 2 2 3 2 2 4" xfId="6301" xr:uid="{00000000-0005-0000-0000-0000A4650000}"/>
    <cellStyle name="40% - Accent6 3 2 2 3 2 3" xfId="7275" xr:uid="{00000000-0005-0000-0000-0000A5650000}"/>
    <cellStyle name="40% - Accent6 3 2 2 3 2 3 2" xfId="6296" xr:uid="{00000000-0005-0000-0000-0000A6650000}"/>
    <cellStyle name="40% - Accent6 3 2 2 3 2 3 2 2" xfId="26052" xr:uid="{00000000-0005-0000-0000-0000A7650000}"/>
    <cellStyle name="40% - Accent6 3 2 2 3 2 3 3" xfId="6295" xr:uid="{00000000-0005-0000-0000-0000A8650000}"/>
    <cellStyle name="40% - Accent6 3 2 2 3 2 4" xfId="6291" xr:uid="{00000000-0005-0000-0000-0000A9650000}"/>
    <cellStyle name="40% - Accent6 3 2 2 3 2 4 2" xfId="30812" xr:uid="{00000000-0005-0000-0000-0000AA650000}"/>
    <cellStyle name="40% - Accent6 3 2 2 3 2 5" xfId="6290" xr:uid="{00000000-0005-0000-0000-0000AB650000}"/>
    <cellStyle name="40% - Accent6 3 2 2 3 3" xfId="6289" xr:uid="{00000000-0005-0000-0000-0000AC650000}"/>
    <cellStyle name="40% - Accent6 3 2 2 3 3 2" xfId="7073" xr:uid="{00000000-0005-0000-0000-0000AD650000}"/>
    <cellStyle name="40% - Accent6 3 2 2 3 3 2 2" xfId="26974" xr:uid="{00000000-0005-0000-0000-0000AE650000}"/>
    <cellStyle name="40% - Accent6 3 2 2 3 3 2 2 2" xfId="6288" xr:uid="{00000000-0005-0000-0000-0000AF650000}"/>
    <cellStyle name="40% - Accent6 3 2 2 3 3 2 3" xfId="6287" xr:uid="{00000000-0005-0000-0000-0000B0650000}"/>
    <cellStyle name="40% - Accent6 3 2 2 3 3 3" xfId="7069" xr:uid="{00000000-0005-0000-0000-0000B1650000}"/>
    <cellStyle name="40% - Accent6 3 2 2 3 3 3 2" xfId="12083" xr:uid="{00000000-0005-0000-0000-0000B2650000}"/>
    <cellStyle name="40% - Accent6 3 2 2 3 3 4" xfId="6282" xr:uid="{00000000-0005-0000-0000-0000B3650000}"/>
    <cellStyle name="40% - Accent6 3 2 2 3 4" xfId="28765" xr:uid="{00000000-0005-0000-0000-0000B4650000}"/>
    <cellStyle name="40% - Accent6 3 2 2 3 4 2" xfId="23827" xr:uid="{00000000-0005-0000-0000-0000B5650000}"/>
    <cellStyle name="40% - Accent6 3 2 2 3 4 2 2" xfId="6281" xr:uid="{00000000-0005-0000-0000-0000B6650000}"/>
    <cellStyle name="40% - Accent6 3 2 2 3 4 3" xfId="23824" xr:uid="{00000000-0005-0000-0000-0000B7650000}"/>
    <cellStyle name="40% - Accent6 3 2 2 3 5" xfId="28757" xr:uid="{00000000-0005-0000-0000-0000B8650000}"/>
    <cellStyle name="40% - Accent6 3 2 2 3 5 2" xfId="20605" xr:uid="{00000000-0005-0000-0000-0000B9650000}"/>
    <cellStyle name="40% - Accent6 3 2 2 3 6" xfId="23815" xr:uid="{00000000-0005-0000-0000-0000BA650000}"/>
    <cellStyle name="40% - Accent6 3 2 2 4" xfId="31864" xr:uid="{00000000-0005-0000-0000-0000BB650000}"/>
    <cellStyle name="40% - Accent6 3 2 2 4 2" xfId="6278" xr:uid="{00000000-0005-0000-0000-0000BC650000}"/>
    <cellStyle name="40% - Accent6 3 2 2 4 2 2" xfId="34234" xr:uid="{00000000-0005-0000-0000-0000BD650000}"/>
    <cellStyle name="40% - Accent6 3 2 2 4 2 2 2" xfId="10550" xr:uid="{00000000-0005-0000-0000-0000BE650000}"/>
    <cellStyle name="40% - Accent6 3 2 2 4 2 2 2 2" xfId="6277" xr:uid="{00000000-0005-0000-0000-0000BF650000}"/>
    <cellStyle name="40% - Accent6 3 2 2 4 2 2 3" xfId="10518" xr:uid="{00000000-0005-0000-0000-0000C0650000}"/>
    <cellStyle name="40% - Accent6 3 2 2 4 2 3" xfId="34373" xr:uid="{00000000-0005-0000-0000-0000C1650000}"/>
    <cellStyle name="40% - Accent6 3 2 2 4 2 3 2" xfId="10466" xr:uid="{00000000-0005-0000-0000-0000C2650000}"/>
    <cellStyle name="40% - Accent6 3 2 2 4 2 4" xfId="11652" xr:uid="{00000000-0005-0000-0000-0000C3650000}"/>
    <cellStyle name="40% - Accent6 3 2 2 4 3" xfId="6274" xr:uid="{00000000-0005-0000-0000-0000C4650000}"/>
    <cellStyle name="40% - Accent6 3 2 2 4 3 2" xfId="34224" xr:uid="{00000000-0005-0000-0000-0000C5650000}"/>
    <cellStyle name="40% - Accent6 3 2 2 4 3 2 2" xfId="10384" xr:uid="{00000000-0005-0000-0000-0000C6650000}"/>
    <cellStyle name="40% - Accent6 3 2 2 4 3 3" xfId="6273" xr:uid="{00000000-0005-0000-0000-0000C7650000}"/>
    <cellStyle name="40% - Accent6 3 2 2 4 4" xfId="23807" xr:uid="{00000000-0005-0000-0000-0000C8650000}"/>
    <cellStyle name="40% - Accent6 3 2 2 4 4 2" xfId="23805" xr:uid="{00000000-0005-0000-0000-0000C9650000}"/>
    <cellStyle name="40% - Accent6 3 2 2 4 5" xfId="23800" xr:uid="{00000000-0005-0000-0000-0000CA650000}"/>
    <cellStyle name="40% - Accent6 3 2 2 5" xfId="13139" xr:uid="{00000000-0005-0000-0000-0000CB650000}"/>
    <cellStyle name="40% - Accent6 3 2 2 5 2" xfId="6272" xr:uid="{00000000-0005-0000-0000-0000CC650000}"/>
    <cellStyle name="40% - Accent6 3 2 2 5 2 2" xfId="23594" xr:uid="{00000000-0005-0000-0000-0000CD650000}"/>
    <cellStyle name="40% - Accent6 3 2 2 5 2 2 2" xfId="9666" xr:uid="{00000000-0005-0000-0000-0000CE650000}"/>
    <cellStyle name="40% - Accent6 3 2 2 5 2 3" xfId="23586" xr:uid="{00000000-0005-0000-0000-0000CF650000}"/>
    <cellStyle name="40% - Accent6 3 2 2 5 3" xfId="15634" xr:uid="{00000000-0005-0000-0000-0000D0650000}"/>
    <cellStyle name="40% - Accent6 3 2 2 5 3 2" xfId="6271" xr:uid="{00000000-0005-0000-0000-0000D1650000}"/>
    <cellStyle name="40% - Accent6 3 2 2 5 4" xfId="23793" xr:uid="{00000000-0005-0000-0000-0000D2650000}"/>
    <cellStyle name="40% - Accent6 3 2 2 6" xfId="6269" xr:uid="{00000000-0005-0000-0000-0000D3650000}"/>
    <cellStyle name="40% - Accent6 3 2 2 6 2" xfId="31329" xr:uid="{00000000-0005-0000-0000-0000D4650000}"/>
    <cellStyle name="40% - Accent6 3 2 2 6 2 2" xfId="23221" xr:uid="{00000000-0005-0000-0000-0000D5650000}"/>
    <cellStyle name="40% - Accent6 3 2 2 6 3" xfId="29550" xr:uid="{00000000-0005-0000-0000-0000D6650000}"/>
    <cellStyle name="40% - Accent6 3 2 2 7" xfId="6268" xr:uid="{00000000-0005-0000-0000-0000D7650000}"/>
    <cellStyle name="40% - Accent6 3 2 2 7 2" xfId="27926" xr:uid="{00000000-0005-0000-0000-0000D8650000}"/>
    <cellStyle name="40% - Accent6 3 2 2 8" xfId="6267" xr:uid="{00000000-0005-0000-0000-0000D9650000}"/>
    <cellStyle name="40% - Accent6 3 2 3" xfId="7936" xr:uid="{00000000-0005-0000-0000-0000DA650000}"/>
    <cellStyle name="40% - Accent6 3 2 3 2" xfId="7934" xr:uid="{00000000-0005-0000-0000-0000DB650000}"/>
    <cellStyle name="40% - Accent6 3 2 3 2 2" xfId="6266" xr:uid="{00000000-0005-0000-0000-0000DC650000}"/>
    <cellStyle name="40% - Accent6 3 2 3 2 2 2" xfId="6265" xr:uid="{00000000-0005-0000-0000-0000DD650000}"/>
    <cellStyle name="40% - Accent6 3 2 3 2 2 2 2" xfId="27722" xr:uid="{00000000-0005-0000-0000-0000DE650000}"/>
    <cellStyle name="40% - Accent6 3 2 3 2 2 2 2 2" xfId="25635" xr:uid="{00000000-0005-0000-0000-0000DF650000}"/>
    <cellStyle name="40% - Accent6 3 2 3 2 2 2 2 2 2" xfId="30208" xr:uid="{00000000-0005-0000-0000-0000E0650000}"/>
    <cellStyle name="40% - Accent6 3 2 3 2 2 2 2 3" xfId="18053" xr:uid="{00000000-0005-0000-0000-0000E1650000}"/>
    <cellStyle name="40% - Accent6 3 2 3 2 2 2 3" xfId="27701" xr:uid="{00000000-0005-0000-0000-0000E2650000}"/>
    <cellStyle name="40% - Accent6 3 2 3 2 2 2 3 2" xfId="28448" xr:uid="{00000000-0005-0000-0000-0000E3650000}"/>
    <cellStyle name="40% - Accent6 3 2 3 2 2 2 4" xfId="28530" xr:uid="{00000000-0005-0000-0000-0000E4650000}"/>
    <cellStyle name="40% - Accent6 3 2 3 2 2 3" xfId="6876" xr:uid="{00000000-0005-0000-0000-0000E5650000}"/>
    <cellStyle name="40% - Accent6 3 2 3 2 2 3 2" xfId="27444" xr:uid="{00000000-0005-0000-0000-0000E6650000}"/>
    <cellStyle name="40% - Accent6 3 2 3 2 2 3 2 2" xfId="29803" xr:uid="{00000000-0005-0000-0000-0000E7650000}"/>
    <cellStyle name="40% - Accent6 3 2 3 2 2 3 3" xfId="6264" xr:uid="{00000000-0005-0000-0000-0000E8650000}"/>
    <cellStyle name="40% - Accent6 3 2 3 2 2 4" xfId="6263" xr:uid="{00000000-0005-0000-0000-0000E9650000}"/>
    <cellStyle name="40% - Accent6 3 2 3 2 2 4 2" xfId="6261" xr:uid="{00000000-0005-0000-0000-0000EA650000}"/>
    <cellStyle name="40% - Accent6 3 2 3 2 2 5" xfId="6260" xr:uid="{00000000-0005-0000-0000-0000EB650000}"/>
    <cellStyle name="40% - Accent6 3 2 3 2 3" xfId="15230" xr:uid="{00000000-0005-0000-0000-0000EC650000}"/>
    <cellStyle name="40% - Accent6 3 2 3 2 3 2" xfId="31114" xr:uid="{00000000-0005-0000-0000-0000ED650000}"/>
    <cellStyle name="40% - Accent6 3 2 3 2 3 2 2" xfId="27290" xr:uid="{00000000-0005-0000-0000-0000EE650000}"/>
    <cellStyle name="40% - Accent6 3 2 3 2 3 2 2 2" xfId="6258" xr:uid="{00000000-0005-0000-0000-0000EF650000}"/>
    <cellStyle name="40% - Accent6 3 2 3 2 3 2 3" xfId="6256" xr:uid="{00000000-0005-0000-0000-0000F0650000}"/>
    <cellStyle name="40% - Accent6 3 2 3 2 3 3" xfId="6254" xr:uid="{00000000-0005-0000-0000-0000F1650000}"/>
    <cellStyle name="40% - Accent6 3 2 3 2 3 3 2" xfId="11929" xr:uid="{00000000-0005-0000-0000-0000F2650000}"/>
    <cellStyle name="40% - Accent6 3 2 3 2 3 4" xfId="20137" xr:uid="{00000000-0005-0000-0000-0000F3650000}"/>
    <cellStyle name="40% - Accent6 3 2 3 2 4" xfId="31166" xr:uid="{00000000-0005-0000-0000-0000F4650000}"/>
    <cellStyle name="40% - Accent6 3 2 3 2 4 2" xfId="32708" xr:uid="{00000000-0005-0000-0000-0000F5650000}"/>
    <cellStyle name="40% - Accent6 3 2 3 2 4 2 2" xfId="11315" xr:uid="{00000000-0005-0000-0000-0000F6650000}"/>
    <cellStyle name="40% - Accent6 3 2 3 2 4 3" xfId="25185" xr:uid="{00000000-0005-0000-0000-0000F7650000}"/>
    <cellStyle name="40% - Accent6 3 2 3 2 5" xfId="32229" xr:uid="{00000000-0005-0000-0000-0000F8650000}"/>
    <cellStyle name="40% - Accent6 3 2 3 2 5 2" xfId="32868" xr:uid="{00000000-0005-0000-0000-0000F9650000}"/>
    <cellStyle name="40% - Accent6 3 2 3 2 6" xfId="23779" xr:uid="{00000000-0005-0000-0000-0000FA650000}"/>
    <cellStyle name="40% - Accent6 3 2 3 3" xfId="6252" xr:uid="{00000000-0005-0000-0000-0000FB650000}"/>
    <cellStyle name="40% - Accent6 3 2 3 3 2" xfId="6251" xr:uid="{00000000-0005-0000-0000-0000FC650000}"/>
    <cellStyle name="40% - Accent6 3 2 3 3 2 2" xfId="6250" xr:uid="{00000000-0005-0000-0000-0000FD650000}"/>
    <cellStyle name="40% - Accent6 3 2 3 3 2 2 2" xfId="27056" xr:uid="{00000000-0005-0000-0000-0000FE650000}"/>
    <cellStyle name="40% - Accent6 3 2 3 3 2 2 2 2" xfId="6249" xr:uid="{00000000-0005-0000-0000-0000FF650000}"/>
    <cellStyle name="40% - Accent6 3 2 3 3 2 2 3" xfId="6247" xr:uid="{00000000-0005-0000-0000-000000660000}"/>
    <cellStyle name="40% - Accent6 3 2 3 3 2 3" xfId="6243" xr:uid="{00000000-0005-0000-0000-000001660000}"/>
    <cellStyle name="40% - Accent6 3 2 3 3 2 3 2" xfId="6241" xr:uid="{00000000-0005-0000-0000-000002660000}"/>
    <cellStyle name="40% - Accent6 3 2 3 3 2 4" xfId="6240" xr:uid="{00000000-0005-0000-0000-000003660000}"/>
    <cellStyle name="40% - Accent6 3 2 3 3 3" xfId="6238" xr:uid="{00000000-0005-0000-0000-000004660000}"/>
    <cellStyle name="40% - Accent6 3 2 3 3 3 2" xfId="7056" xr:uid="{00000000-0005-0000-0000-000005660000}"/>
    <cellStyle name="40% - Accent6 3 2 3 3 3 2 2" xfId="6237" xr:uid="{00000000-0005-0000-0000-000006660000}"/>
    <cellStyle name="40% - Accent6 3 2 3 3 3 3" xfId="6236" xr:uid="{00000000-0005-0000-0000-000007660000}"/>
    <cellStyle name="40% - Accent6 3 2 3 3 4" xfId="23770" xr:uid="{00000000-0005-0000-0000-000008660000}"/>
    <cellStyle name="40% - Accent6 3 2 3 3 4 2" xfId="32664" xr:uid="{00000000-0005-0000-0000-000009660000}"/>
    <cellStyle name="40% - Accent6 3 2 3 3 5" xfId="23763" xr:uid="{00000000-0005-0000-0000-00000A660000}"/>
    <cellStyle name="40% - Accent6 3 2 3 4" xfId="6234" xr:uid="{00000000-0005-0000-0000-00000B660000}"/>
    <cellStyle name="40% - Accent6 3 2 3 4 2" xfId="6233" xr:uid="{00000000-0005-0000-0000-00000C660000}"/>
    <cellStyle name="40% - Accent6 3 2 3 4 2 2" xfId="33445" xr:uid="{00000000-0005-0000-0000-00000D660000}"/>
    <cellStyle name="40% - Accent6 3 2 3 4 2 2 2" xfId="8147" xr:uid="{00000000-0005-0000-0000-00000E660000}"/>
    <cellStyle name="40% - Accent6 3 2 3 4 2 3" xfId="6231" xr:uid="{00000000-0005-0000-0000-00000F660000}"/>
    <cellStyle name="40% - Accent6 3 2 3 4 3" xfId="6230" xr:uid="{00000000-0005-0000-0000-000010660000}"/>
    <cellStyle name="40% - Accent6 3 2 3 4 3 2" xfId="6229" xr:uid="{00000000-0005-0000-0000-000011660000}"/>
    <cellStyle name="40% - Accent6 3 2 3 4 4" xfId="30855" xr:uid="{00000000-0005-0000-0000-000012660000}"/>
    <cellStyle name="40% - Accent6 3 2 3 5" xfId="6228" xr:uid="{00000000-0005-0000-0000-000013660000}"/>
    <cellStyle name="40% - Accent6 3 2 3 5 2" xfId="6227" xr:uid="{00000000-0005-0000-0000-000014660000}"/>
    <cellStyle name="40% - Accent6 3 2 3 5 2 2" xfId="6226" xr:uid="{00000000-0005-0000-0000-000015660000}"/>
    <cellStyle name="40% - Accent6 3 2 3 5 3" xfId="6224" xr:uid="{00000000-0005-0000-0000-000016660000}"/>
    <cellStyle name="40% - Accent6 3 2 3 6" xfId="9277" xr:uid="{00000000-0005-0000-0000-000017660000}"/>
    <cellStyle name="40% - Accent6 3 2 3 6 2" xfId="29533" xr:uid="{00000000-0005-0000-0000-000018660000}"/>
    <cellStyle name="40% - Accent6 3 2 3 7" xfId="6223" xr:uid="{00000000-0005-0000-0000-000019660000}"/>
    <cellStyle name="40% - Accent6 3 2 4" xfId="30658" xr:uid="{00000000-0005-0000-0000-00001A660000}"/>
    <cellStyle name="40% - Accent6 3 2 4 2" xfId="31945" xr:uid="{00000000-0005-0000-0000-00001B660000}"/>
    <cellStyle name="40% - Accent6 3 2 4 2 2" xfId="6220" xr:uid="{00000000-0005-0000-0000-00001C660000}"/>
    <cellStyle name="40% - Accent6 3 2 4 2 2 2" xfId="6219" xr:uid="{00000000-0005-0000-0000-00001D660000}"/>
    <cellStyle name="40% - Accent6 3 2 4 2 2 2 2" xfId="5337" xr:uid="{00000000-0005-0000-0000-00001E660000}"/>
    <cellStyle name="40% - Accent6 3 2 4 2 2 2 2 2" xfId="25608" xr:uid="{00000000-0005-0000-0000-00001F660000}"/>
    <cellStyle name="40% - Accent6 3 2 4 2 2 2 3" xfId="5332" xr:uid="{00000000-0005-0000-0000-000020660000}"/>
    <cellStyle name="40% - Accent6 3 2 4 2 2 3" xfId="6217" xr:uid="{00000000-0005-0000-0000-000021660000}"/>
    <cellStyle name="40% - Accent6 3 2 4 2 2 3 2" xfId="8087" xr:uid="{00000000-0005-0000-0000-000022660000}"/>
    <cellStyle name="40% - Accent6 3 2 4 2 2 4" xfId="20935" xr:uid="{00000000-0005-0000-0000-000023660000}"/>
    <cellStyle name="40% - Accent6 3 2 4 2 3" xfId="30959" xr:uid="{00000000-0005-0000-0000-000024660000}"/>
    <cellStyle name="40% - Accent6 3 2 4 2 3 2" xfId="6215" xr:uid="{00000000-0005-0000-0000-000025660000}"/>
    <cellStyle name="40% - Accent6 3 2 4 2 3 2 2" xfId="8077" xr:uid="{00000000-0005-0000-0000-000026660000}"/>
    <cellStyle name="40% - Accent6 3 2 4 2 3 3" xfId="6214" xr:uid="{00000000-0005-0000-0000-000027660000}"/>
    <cellStyle name="40% - Accent6 3 2 4 2 4" xfId="23744" xr:uid="{00000000-0005-0000-0000-000028660000}"/>
    <cellStyle name="40% - Accent6 3 2 4 2 4 2" xfId="30578" xr:uid="{00000000-0005-0000-0000-000029660000}"/>
    <cellStyle name="40% - Accent6 3 2 4 2 5" xfId="17426" xr:uid="{00000000-0005-0000-0000-00002A660000}"/>
    <cellStyle name="40% - Accent6 3 2 4 3" xfId="30053" xr:uid="{00000000-0005-0000-0000-00002B660000}"/>
    <cellStyle name="40% - Accent6 3 2 4 3 2" xfId="33670" xr:uid="{00000000-0005-0000-0000-00002C660000}"/>
    <cellStyle name="40% - Accent6 3 2 4 3 2 2" xfId="31572" xr:uid="{00000000-0005-0000-0000-00002D660000}"/>
    <cellStyle name="40% - Accent6 3 2 4 3 2 2 2" xfId="8016" xr:uid="{00000000-0005-0000-0000-00002E660000}"/>
    <cellStyle name="40% - Accent6 3 2 4 3 2 3" xfId="26625" xr:uid="{00000000-0005-0000-0000-00002F660000}"/>
    <cellStyle name="40% - Accent6 3 2 4 3 3" xfId="27716" xr:uid="{00000000-0005-0000-0000-000030660000}"/>
    <cellStyle name="40% - Accent6 3 2 4 3 3 2" xfId="32811" xr:uid="{00000000-0005-0000-0000-000031660000}"/>
    <cellStyle name="40% - Accent6 3 2 4 3 4" xfId="23728" xr:uid="{00000000-0005-0000-0000-000032660000}"/>
    <cellStyle name="40% - Accent6 3 2 4 4" xfId="31200" xr:uid="{00000000-0005-0000-0000-000033660000}"/>
    <cellStyle name="40% - Accent6 3 2 4 4 2" xfId="33550" xr:uid="{00000000-0005-0000-0000-000034660000}"/>
    <cellStyle name="40% - Accent6 3 2 4 4 2 2" xfId="33966" xr:uid="{00000000-0005-0000-0000-000035660000}"/>
    <cellStyle name="40% - Accent6 3 2 4 4 3" xfId="32046" xr:uid="{00000000-0005-0000-0000-000036660000}"/>
    <cellStyle name="40% - Accent6 3 2 4 5" xfId="13899" xr:uid="{00000000-0005-0000-0000-000037660000}"/>
    <cellStyle name="40% - Accent6 3 2 4 5 2" xfId="22343" xr:uid="{00000000-0005-0000-0000-000038660000}"/>
    <cellStyle name="40% - Accent6 3 2 4 6" xfId="13893" xr:uid="{00000000-0005-0000-0000-000039660000}"/>
    <cellStyle name="40% - Accent6 3 2 5" xfId="32140" xr:uid="{00000000-0005-0000-0000-00003A660000}"/>
    <cellStyle name="40% - Accent6 3 2 5 2" xfId="14070" xr:uid="{00000000-0005-0000-0000-00003B660000}"/>
    <cellStyle name="40% - Accent6 3 2 5 2 2" xfId="33339" xr:uid="{00000000-0005-0000-0000-00003C660000}"/>
    <cellStyle name="40% - Accent6 3 2 5 2 2 2" xfId="28087" xr:uid="{00000000-0005-0000-0000-00003D660000}"/>
    <cellStyle name="40% - Accent6 3 2 5 2 2 2 2" xfId="19041" xr:uid="{00000000-0005-0000-0000-00003E660000}"/>
    <cellStyle name="40% - Accent6 3 2 5 2 2 3" xfId="33833" xr:uid="{00000000-0005-0000-0000-00003F660000}"/>
    <cellStyle name="40% - Accent6 3 2 5 2 3" xfId="29965" xr:uid="{00000000-0005-0000-0000-000040660000}"/>
    <cellStyle name="40% - Accent6 3 2 5 2 3 2" xfId="33399" xr:uid="{00000000-0005-0000-0000-000041660000}"/>
    <cellStyle name="40% - Accent6 3 2 5 2 4" xfId="23716" xr:uid="{00000000-0005-0000-0000-000042660000}"/>
    <cellStyle name="40% - Accent6 3 2 5 3" xfId="14068" xr:uid="{00000000-0005-0000-0000-000043660000}"/>
    <cellStyle name="40% - Accent6 3 2 5 3 2" xfId="16947" xr:uid="{00000000-0005-0000-0000-000044660000}"/>
    <cellStyle name="40% - Accent6 3 2 5 3 2 2" xfId="25665" xr:uid="{00000000-0005-0000-0000-000045660000}"/>
    <cellStyle name="40% - Accent6 3 2 5 3 3" xfId="30943" xr:uid="{00000000-0005-0000-0000-000046660000}"/>
    <cellStyle name="40% - Accent6 3 2 5 4" xfId="6212" xr:uid="{00000000-0005-0000-0000-000047660000}"/>
    <cellStyle name="40% - Accent6 3 2 5 4 2" xfId="33803" xr:uid="{00000000-0005-0000-0000-000048660000}"/>
    <cellStyle name="40% - Accent6 3 2 5 5" xfId="13889" xr:uid="{00000000-0005-0000-0000-000049660000}"/>
    <cellStyle name="40% - Accent6 3 2 6" xfId="30177" xr:uid="{00000000-0005-0000-0000-00004A660000}"/>
    <cellStyle name="40% - Accent6 3 2 6 2" xfId="14064" xr:uid="{00000000-0005-0000-0000-00004B660000}"/>
    <cellStyle name="40% - Accent6 3 2 6 2 2" xfId="6211" xr:uid="{00000000-0005-0000-0000-00004C660000}"/>
    <cellStyle name="40% - Accent6 3 2 6 2 2 2" xfId="28375" xr:uid="{00000000-0005-0000-0000-00004D660000}"/>
    <cellStyle name="40% - Accent6 3 2 6 2 3" xfId="25892" xr:uid="{00000000-0005-0000-0000-00004E660000}"/>
    <cellStyle name="40% - Accent6 3 2 6 3" xfId="6207" xr:uid="{00000000-0005-0000-0000-00004F660000}"/>
    <cellStyle name="40% - Accent6 3 2 6 3 2" xfId="27802" xr:uid="{00000000-0005-0000-0000-000050660000}"/>
    <cellStyle name="40% - Accent6 3 2 6 4" xfId="6204" xr:uid="{00000000-0005-0000-0000-000051660000}"/>
    <cellStyle name="40% - Accent6 3 2 7" xfId="32569" xr:uid="{00000000-0005-0000-0000-000052660000}"/>
    <cellStyle name="40% - Accent6 3 2 7 2" xfId="23176" xr:uid="{00000000-0005-0000-0000-000053660000}"/>
    <cellStyle name="40% - Accent6 3 2 7 2 2" xfId="17822" xr:uid="{00000000-0005-0000-0000-000054660000}"/>
    <cellStyle name="40% - Accent6 3 2 7 3" xfId="23347" xr:uid="{00000000-0005-0000-0000-000055660000}"/>
    <cellStyle name="40% - Accent6 3 2 8" xfId="33368" xr:uid="{00000000-0005-0000-0000-000056660000}"/>
    <cellStyle name="40% - Accent6 3 2 8 2" xfId="23343" xr:uid="{00000000-0005-0000-0000-000057660000}"/>
    <cellStyle name="40% - Accent6 3 2 9" xfId="23338" xr:uid="{00000000-0005-0000-0000-000058660000}"/>
    <cellStyle name="40% - Accent6 3 3" xfId="235" xr:uid="{00000000-0005-0000-0000-000059660000}"/>
    <cellStyle name="40% - Accent6 3 3 10" xfId="11791" xr:uid="{00000000-0005-0000-0000-00005A660000}"/>
    <cellStyle name="40% - Accent6 3 3 2" xfId="7931" xr:uid="{00000000-0005-0000-0000-00005B660000}"/>
    <cellStyle name="40% - Accent6 3 3 2 2" xfId="7929" xr:uid="{00000000-0005-0000-0000-00005C660000}"/>
    <cellStyle name="40% - Accent6 3 3 2 2 2" xfId="6201" xr:uid="{00000000-0005-0000-0000-00005D660000}"/>
    <cellStyle name="40% - Accent6 3 3 2 2 2 2" xfId="23211" xr:uid="{00000000-0005-0000-0000-00005E660000}"/>
    <cellStyle name="40% - Accent6 3 3 2 2 2 2 2" xfId="6200" xr:uid="{00000000-0005-0000-0000-00005F660000}"/>
    <cellStyle name="40% - Accent6 3 3 2 2 2 2 2 2" xfId="11148" xr:uid="{00000000-0005-0000-0000-000060660000}"/>
    <cellStyle name="40% - Accent6 3 3 2 2 2 2 2 2 2" xfId="6197" xr:uid="{00000000-0005-0000-0000-000061660000}"/>
    <cellStyle name="40% - Accent6 3 3 2 2 2 2 2 3" xfId="5720" xr:uid="{00000000-0005-0000-0000-000062660000}"/>
    <cellStyle name="40% - Accent6 3 3 2 2 2 2 3" xfId="6193" xr:uid="{00000000-0005-0000-0000-000063660000}"/>
    <cellStyle name="40% - Accent6 3 3 2 2 2 2 3 2" xfId="11185" xr:uid="{00000000-0005-0000-0000-000064660000}"/>
    <cellStyle name="40% - Accent6 3 3 2 2 2 2 4" xfId="6192" xr:uid="{00000000-0005-0000-0000-000065660000}"/>
    <cellStyle name="40% - Accent6 3 3 2 2 2 3" xfId="23201" xr:uid="{00000000-0005-0000-0000-000066660000}"/>
    <cellStyle name="40% - Accent6 3 3 2 2 2 3 2" xfId="6190" xr:uid="{00000000-0005-0000-0000-000067660000}"/>
    <cellStyle name="40% - Accent6 3 3 2 2 2 3 2 2" xfId="21271" xr:uid="{00000000-0005-0000-0000-000068660000}"/>
    <cellStyle name="40% - Accent6 3 3 2 2 2 3 3" xfId="6189" xr:uid="{00000000-0005-0000-0000-000069660000}"/>
    <cellStyle name="40% - Accent6 3 3 2 2 2 4" xfId="11202" xr:uid="{00000000-0005-0000-0000-00006A660000}"/>
    <cellStyle name="40% - Accent6 3 3 2 2 2 4 2" xfId="11611" xr:uid="{00000000-0005-0000-0000-00006B660000}"/>
    <cellStyle name="40% - Accent6 3 3 2 2 2 5" xfId="33521" xr:uid="{00000000-0005-0000-0000-00006C660000}"/>
    <cellStyle name="40% - Accent6 3 3 2 2 3" xfId="6188" xr:uid="{00000000-0005-0000-0000-00006D660000}"/>
    <cellStyle name="40% - Accent6 3 3 2 2 3 2" xfId="23197" xr:uid="{00000000-0005-0000-0000-00006E660000}"/>
    <cellStyle name="40% - Accent6 3 3 2 2 3 2 2" xfId="22398" xr:uid="{00000000-0005-0000-0000-00006F660000}"/>
    <cellStyle name="40% - Accent6 3 3 2 2 3 2 2 2" xfId="30991" xr:uid="{00000000-0005-0000-0000-000070660000}"/>
    <cellStyle name="40% - Accent6 3 3 2 2 3 2 3" xfId="6187" xr:uid="{00000000-0005-0000-0000-000071660000}"/>
    <cellStyle name="40% - Accent6 3 3 2 2 3 3" xfId="6186" xr:uid="{00000000-0005-0000-0000-000072660000}"/>
    <cellStyle name="40% - Accent6 3 3 2 2 3 3 2" xfId="9499" xr:uid="{00000000-0005-0000-0000-000073660000}"/>
    <cellStyle name="40% - Accent6 3 3 2 2 3 4" xfId="6184" xr:uid="{00000000-0005-0000-0000-000074660000}"/>
    <cellStyle name="40% - Accent6 3 3 2 2 4" xfId="31317" xr:uid="{00000000-0005-0000-0000-000075660000}"/>
    <cellStyle name="40% - Accent6 3 3 2 2 4 2" xfId="23385" xr:uid="{00000000-0005-0000-0000-000076660000}"/>
    <cellStyle name="40% - Accent6 3 3 2 2 4 2 2" xfId="6183" xr:uid="{00000000-0005-0000-0000-000077660000}"/>
    <cellStyle name="40% - Accent6 3 3 2 2 4 3" xfId="23002" xr:uid="{00000000-0005-0000-0000-000078660000}"/>
    <cellStyle name="40% - Accent6 3 3 2 2 5" xfId="31483" xr:uid="{00000000-0005-0000-0000-000079660000}"/>
    <cellStyle name="40% - Accent6 3 3 2 2 5 2" xfId="22993" xr:uid="{00000000-0005-0000-0000-00007A660000}"/>
    <cellStyle name="40% - Accent6 3 3 2 2 6" xfId="22990" xr:uid="{00000000-0005-0000-0000-00007B660000}"/>
    <cellStyle name="40% - Accent6 3 3 2 3" xfId="6182" xr:uid="{00000000-0005-0000-0000-00007C660000}"/>
    <cellStyle name="40% - Accent6 3 3 2 3 2" xfId="17086" xr:uid="{00000000-0005-0000-0000-00007D660000}"/>
    <cellStyle name="40% - Accent6 3 3 2 3 2 2" xfId="23182" xr:uid="{00000000-0005-0000-0000-00007E660000}"/>
    <cellStyle name="40% - Accent6 3 3 2 3 2 2 2" xfId="6181" xr:uid="{00000000-0005-0000-0000-00007F660000}"/>
    <cellStyle name="40% - Accent6 3 3 2 3 2 2 2 2" xfId="15279" xr:uid="{00000000-0005-0000-0000-000080660000}"/>
    <cellStyle name="40% - Accent6 3 3 2 3 2 2 3" xfId="6180" xr:uid="{00000000-0005-0000-0000-000081660000}"/>
    <cellStyle name="40% - Accent6 3 3 2 3 2 3" xfId="17082" xr:uid="{00000000-0005-0000-0000-000082660000}"/>
    <cellStyle name="40% - Accent6 3 3 2 3 2 3 2" xfId="6176" xr:uid="{00000000-0005-0000-0000-000083660000}"/>
    <cellStyle name="40% - Accent6 3 3 2 3 2 4" xfId="17079" xr:uid="{00000000-0005-0000-0000-000084660000}"/>
    <cellStyle name="40% - Accent6 3 3 2 3 3" xfId="17077" xr:uid="{00000000-0005-0000-0000-000085660000}"/>
    <cellStyle name="40% - Accent6 3 3 2 3 3 2" xfId="17070" xr:uid="{00000000-0005-0000-0000-000086660000}"/>
    <cellStyle name="40% - Accent6 3 3 2 3 3 2 2" xfId="6175" xr:uid="{00000000-0005-0000-0000-000087660000}"/>
    <cellStyle name="40% - Accent6 3 3 2 3 3 3" xfId="17068" xr:uid="{00000000-0005-0000-0000-000088660000}"/>
    <cellStyle name="40% - Accent6 3 3 2 3 4" xfId="28583" xr:uid="{00000000-0005-0000-0000-000089660000}"/>
    <cellStyle name="40% - Accent6 3 3 2 3 4 2" xfId="22981" xr:uid="{00000000-0005-0000-0000-00008A660000}"/>
    <cellStyle name="40% - Accent6 3 3 2 3 5" xfId="22975" xr:uid="{00000000-0005-0000-0000-00008B660000}"/>
    <cellStyle name="40% - Accent6 3 3 2 4" xfId="6174" xr:uid="{00000000-0005-0000-0000-00008C660000}"/>
    <cellStyle name="40% - Accent6 3 3 2 4 2" xfId="17022" xr:uid="{00000000-0005-0000-0000-00008D660000}"/>
    <cellStyle name="40% - Accent6 3 3 2 4 2 2" xfId="34376" xr:uid="{00000000-0005-0000-0000-00008E660000}"/>
    <cellStyle name="40% - Accent6 3 3 2 4 2 2 2" xfId="25067" xr:uid="{00000000-0005-0000-0000-00008F660000}"/>
    <cellStyle name="40% - Accent6 3 3 2 4 2 3" xfId="17020" xr:uid="{00000000-0005-0000-0000-000090660000}"/>
    <cellStyle name="40% - Accent6 3 3 2 4 3" xfId="17017" xr:uid="{00000000-0005-0000-0000-000091660000}"/>
    <cellStyle name="40% - Accent6 3 3 2 4 3 2" xfId="17015" xr:uid="{00000000-0005-0000-0000-000092660000}"/>
    <cellStyle name="40% - Accent6 3 3 2 4 4" xfId="22970" xr:uid="{00000000-0005-0000-0000-000093660000}"/>
    <cellStyle name="40% - Accent6 3 3 2 5" xfId="6172" xr:uid="{00000000-0005-0000-0000-000094660000}"/>
    <cellStyle name="40% - Accent6 3 3 2 5 2" xfId="17001" xr:uid="{00000000-0005-0000-0000-000095660000}"/>
    <cellStyle name="40% - Accent6 3 3 2 5 2 2" xfId="22871" xr:uid="{00000000-0005-0000-0000-000096660000}"/>
    <cellStyle name="40% - Accent6 3 3 2 5 3" xfId="16997" xr:uid="{00000000-0005-0000-0000-000097660000}"/>
    <cellStyle name="40% - Accent6 3 3 2 6" xfId="6170" xr:uid="{00000000-0005-0000-0000-000098660000}"/>
    <cellStyle name="40% - Accent6 3 3 2 6 2" xfId="16984" xr:uid="{00000000-0005-0000-0000-000099660000}"/>
    <cellStyle name="40% - Accent6 3 3 2 7" xfId="6168" xr:uid="{00000000-0005-0000-0000-00009A660000}"/>
    <cellStyle name="40% - Accent6 3 3 3" xfId="7926" xr:uid="{00000000-0005-0000-0000-00009B660000}"/>
    <cellStyle name="40% - Accent6 3 3 3 2" xfId="32115" xr:uid="{00000000-0005-0000-0000-00009C660000}"/>
    <cellStyle name="40% - Accent6 3 3 3 2 2" xfId="17904" xr:uid="{00000000-0005-0000-0000-00009D660000}"/>
    <cellStyle name="40% - Accent6 3 3 3 2 2 2" xfId="23174" xr:uid="{00000000-0005-0000-0000-00009E660000}"/>
    <cellStyle name="40% - Accent6 3 3 3 2 2 2 2" xfId="34246" xr:uid="{00000000-0005-0000-0000-00009F660000}"/>
    <cellStyle name="40% - Accent6 3 3 3 2 2 2 2 2" xfId="8730" xr:uid="{00000000-0005-0000-0000-0000A0660000}"/>
    <cellStyle name="40% - Accent6 3 3 3 2 2 2 3" xfId="33041" xr:uid="{00000000-0005-0000-0000-0000A1660000}"/>
    <cellStyle name="40% - Accent6 3 3 3 2 2 3" xfId="6166" xr:uid="{00000000-0005-0000-0000-0000A2660000}"/>
    <cellStyle name="40% - Accent6 3 3 3 2 2 3 2" xfId="24746" xr:uid="{00000000-0005-0000-0000-0000A3660000}"/>
    <cellStyle name="40% - Accent6 3 3 3 2 2 4" xfId="6162" xr:uid="{00000000-0005-0000-0000-0000A4660000}"/>
    <cellStyle name="40% - Accent6 3 3 3 2 3" xfId="17894" xr:uid="{00000000-0005-0000-0000-0000A5660000}"/>
    <cellStyle name="40% - Accent6 3 3 3 2 3 2" xfId="6161" xr:uid="{00000000-0005-0000-0000-0000A6660000}"/>
    <cellStyle name="40% - Accent6 3 3 3 2 3 2 2" xfId="11573" xr:uid="{00000000-0005-0000-0000-0000A7660000}"/>
    <cellStyle name="40% - Accent6 3 3 3 2 3 3" xfId="6160" xr:uid="{00000000-0005-0000-0000-0000A8660000}"/>
    <cellStyle name="40% - Accent6 3 3 3 2 4" xfId="20339" xr:uid="{00000000-0005-0000-0000-0000A9660000}"/>
    <cellStyle name="40% - Accent6 3 3 3 2 4 2" xfId="32533" xr:uid="{00000000-0005-0000-0000-0000AA660000}"/>
    <cellStyle name="40% - Accent6 3 3 3 2 5" xfId="18828" xr:uid="{00000000-0005-0000-0000-0000AB660000}"/>
    <cellStyle name="40% - Accent6 3 3 3 3" xfId="21138" xr:uid="{00000000-0005-0000-0000-0000AC660000}"/>
    <cellStyle name="40% - Accent6 3 3 3 3 2" xfId="17880" xr:uid="{00000000-0005-0000-0000-0000AD660000}"/>
    <cellStyle name="40% - Accent6 3 3 3 3 2 2" xfId="16933" xr:uid="{00000000-0005-0000-0000-0000AE660000}"/>
    <cellStyle name="40% - Accent6 3 3 3 3 2 2 2" xfId="24168" xr:uid="{00000000-0005-0000-0000-0000AF660000}"/>
    <cellStyle name="40% - Accent6 3 3 3 3 2 3" xfId="16931" xr:uid="{00000000-0005-0000-0000-0000B0660000}"/>
    <cellStyle name="40% - Accent6 3 3 3 3 3" xfId="17872" xr:uid="{00000000-0005-0000-0000-0000B1660000}"/>
    <cellStyle name="40% - Accent6 3 3 3 3 3 2" xfId="16930" xr:uid="{00000000-0005-0000-0000-0000B2660000}"/>
    <cellStyle name="40% - Accent6 3 3 3 3 4" xfId="18819" xr:uid="{00000000-0005-0000-0000-0000B3660000}"/>
    <cellStyle name="40% - Accent6 3 3 3 4" xfId="27513" xr:uid="{00000000-0005-0000-0000-0000B4660000}"/>
    <cellStyle name="40% - Accent6 3 3 3 4 2" xfId="17865" xr:uid="{00000000-0005-0000-0000-0000B5660000}"/>
    <cellStyle name="40% - Accent6 3 3 3 4 2 2" xfId="16892" xr:uid="{00000000-0005-0000-0000-0000B6660000}"/>
    <cellStyle name="40% - Accent6 3 3 3 4 3" xfId="26239" xr:uid="{00000000-0005-0000-0000-0000B7660000}"/>
    <cellStyle name="40% - Accent6 3 3 3 5" xfId="17796" xr:uid="{00000000-0005-0000-0000-0000B8660000}"/>
    <cellStyle name="40% - Accent6 3 3 3 5 2" xfId="17862" xr:uid="{00000000-0005-0000-0000-0000B9660000}"/>
    <cellStyle name="40% - Accent6 3 3 3 6" xfId="17859" xr:uid="{00000000-0005-0000-0000-0000BA660000}"/>
    <cellStyle name="40% - Accent6 3 3 4" xfId="30651" xr:uid="{00000000-0005-0000-0000-0000BB660000}"/>
    <cellStyle name="40% - Accent6 3 3 4 2" xfId="27893" xr:uid="{00000000-0005-0000-0000-0000BC660000}"/>
    <cellStyle name="40% - Accent6 3 3 4 2 2" xfId="28949" xr:uid="{00000000-0005-0000-0000-0000BD660000}"/>
    <cellStyle name="40% - Accent6 3 3 4 2 2 2" xfId="6159" xr:uid="{00000000-0005-0000-0000-0000BE660000}"/>
    <cellStyle name="40% - Accent6 3 3 4 2 2 2 2" xfId="10883" xr:uid="{00000000-0005-0000-0000-0000BF660000}"/>
    <cellStyle name="40% - Accent6 3 3 4 2 2 3" xfId="6156" xr:uid="{00000000-0005-0000-0000-0000C0660000}"/>
    <cellStyle name="40% - Accent6 3 3 4 2 3" xfId="30918" xr:uid="{00000000-0005-0000-0000-0000C1660000}"/>
    <cellStyle name="40% - Accent6 3 3 4 2 3 2" xfId="6153" xr:uid="{00000000-0005-0000-0000-0000C2660000}"/>
    <cellStyle name="40% - Accent6 3 3 4 2 4" xfId="10208" xr:uid="{00000000-0005-0000-0000-0000C3660000}"/>
    <cellStyle name="40% - Accent6 3 3 4 3" xfId="30921" xr:uid="{00000000-0005-0000-0000-0000C4660000}"/>
    <cellStyle name="40% - Accent6 3 3 4 3 2" xfId="29559" xr:uid="{00000000-0005-0000-0000-0000C5660000}"/>
    <cellStyle name="40% - Accent6 3 3 4 3 2 2" xfId="30793" xr:uid="{00000000-0005-0000-0000-0000C6660000}"/>
    <cellStyle name="40% - Accent6 3 3 4 3 3" xfId="30897" xr:uid="{00000000-0005-0000-0000-0000C7660000}"/>
    <cellStyle name="40% - Accent6 3 3 4 4" xfId="30314" xr:uid="{00000000-0005-0000-0000-0000C8660000}"/>
    <cellStyle name="40% - Accent6 3 3 4 4 2" xfId="31813" xr:uid="{00000000-0005-0000-0000-0000C9660000}"/>
    <cellStyle name="40% - Accent6 3 3 4 5" xfId="17788" xr:uid="{00000000-0005-0000-0000-0000CA660000}"/>
    <cellStyle name="40% - Accent6 3 3 5" xfId="30649" xr:uid="{00000000-0005-0000-0000-0000CB660000}"/>
    <cellStyle name="40% - Accent6 3 3 5 2" xfId="16135" xr:uid="{00000000-0005-0000-0000-0000CC660000}"/>
    <cellStyle name="40% - Accent6 3 3 5 2 2" xfId="22332" xr:uid="{00000000-0005-0000-0000-0000CD660000}"/>
    <cellStyle name="40% - Accent6 3 3 5 2 2 2" xfId="33814" xr:uid="{00000000-0005-0000-0000-0000CE660000}"/>
    <cellStyle name="40% - Accent6 3 3 5 2 3" xfId="27839" xr:uid="{00000000-0005-0000-0000-0000CF660000}"/>
    <cellStyle name="40% - Accent6 3 3 5 3" xfId="7129" xr:uid="{00000000-0005-0000-0000-0000D0660000}"/>
    <cellStyle name="40% - Accent6 3 3 5 3 2" xfId="27774" xr:uid="{00000000-0005-0000-0000-0000D1660000}"/>
    <cellStyle name="40% - Accent6 3 3 5 4" xfId="12343" xr:uid="{00000000-0005-0000-0000-0000D2660000}"/>
    <cellStyle name="40% - Accent6 3 3 6" xfId="30637" xr:uid="{00000000-0005-0000-0000-0000D3660000}"/>
    <cellStyle name="40% - Accent6 3 3 6 2" xfId="17805" xr:uid="{00000000-0005-0000-0000-0000D4660000}"/>
    <cellStyle name="40% - Accent6 3 3 6 2 2" xfId="28220" xr:uid="{00000000-0005-0000-0000-0000D5660000}"/>
    <cellStyle name="40% - Accent6 3 3 6 3" xfId="17804" xr:uid="{00000000-0005-0000-0000-0000D6660000}"/>
    <cellStyle name="40% - Accent6 3 3 7" xfId="32820" xr:uid="{00000000-0005-0000-0000-0000D7660000}"/>
    <cellStyle name="40% - Accent6 3 3 7 2" xfId="23329" xr:uid="{00000000-0005-0000-0000-0000D8660000}"/>
    <cellStyle name="40% - Accent6 3 3 8" xfId="23324" xr:uid="{00000000-0005-0000-0000-0000D9660000}"/>
    <cellStyle name="40% - Accent6 3 3 9" xfId="34559" xr:uid="{00000000-0005-0000-0000-0000DA660000}"/>
    <cellStyle name="40% - Accent6 3 4" xfId="8404" xr:uid="{00000000-0005-0000-0000-0000DB660000}"/>
    <cellStyle name="40% - Accent6 3 4 2" xfId="7923" xr:uid="{00000000-0005-0000-0000-0000DC660000}"/>
    <cellStyle name="40% - Accent6 3 4 2 2" xfId="6149" xr:uid="{00000000-0005-0000-0000-0000DD660000}"/>
    <cellStyle name="40% - Accent6 3 4 2 2 2" xfId="6147" xr:uid="{00000000-0005-0000-0000-0000DE660000}"/>
    <cellStyle name="40% - Accent6 3 4 2 2 2 2" xfId="9206" xr:uid="{00000000-0005-0000-0000-0000DF660000}"/>
    <cellStyle name="40% - Accent6 3 4 2 2 2 2 2" xfId="31342" xr:uid="{00000000-0005-0000-0000-0000E0660000}"/>
    <cellStyle name="40% - Accent6 3 4 2 2 2 2 2 2" xfId="17457" xr:uid="{00000000-0005-0000-0000-0000E1660000}"/>
    <cellStyle name="40% - Accent6 3 4 2 2 2 2 3" xfId="6145" xr:uid="{00000000-0005-0000-0000-0000E2660000}"/>
    <cellStyle name="40% - Accent6 3 4 2 2 2 3" xfId="7575" xr:uid="{00000000-0005-0000-0000-0000E3660000}"/>
    <cellStyle name="40% - Accent6 3 4 2 2 2 3 2" xfId="7710" xr:uid="{00000000-0005-0000-0000-0000E4660000}"/>
    <cellStyle name="40% - Accent6 3 4 2 2 2 4" xfId="6143" xr:uid="{00000000-0005-0000-0000-0000E5660000}"/>
    <cellStyle name="40% - Accent6 3 4 2 2 3" xfId="6140" xr:uid="{00000000-0005-0000-0000-0000E6660000}"/>
    <cellStyle name="40% - Accent6 3 4 2 2 3 2" xfId="7569" xr:uid="{00000000-0005-0000-0000-0000E7660000}"/>
    <cellStyle name="40% - Accent6 3 4 2 2 3 2 2" xfId="15342" xr:uid="{00000000-0005-0000-0000-0000E8660000}"/>
    <cellStyle name="40% - Accent6 3 4 2 2 3 3" xfId="6137" xr:uid="{00000000-0005-0000-0000-0000E9660000}"/>
    <cellStyle name="40% - Accent6 3 4 2 2 4" xfId="18202" xr:uid="{00000000-0005-0000-0000-0000EA660000}"/>
    <cellStyle name="40% - Accent6 3 4 2 2 4 2" xfId="5438" xr:uid="{00000000-0005-0000-0000-0000EB660000}"/>
    <cellStyle name="40% - Accent6 3 4 2 2 5" xfId="5435" xr:uid="{00000000-0005-0000-0000-0000EC660000}"/>
    <cellStyle name="40% - Accent6 3 4 2 3" xfId="6133" xr:uid="{00000000-0005-0000-0000-0000ED660000}"/>
    <cellStyle name="40% - Accent6 3 4 2 3 2" xfId="9200" xr:uid="{00000000-0005-0000-0000-0000EE660000}"/>
    <cellStyle name="40% - Accent6 3 4 2 3 2 2" xfId="9197" xr:uid="{00000000-0005-0000-0000-0000EF660000}"/>
    <cellStyle name="40% - Accent6 3 4 2 3 2 2 2" xfId="6131" xr:uid="{00000000-0005-0000-0000-0000F0660000}"/>
    <cellStyle name="40% - Accent6 3 4 2 3 2 3" xfId="10576" xr:uid="{00000000-0005-0000-0000-0000F1660000}"/>
    <cellStyle name="40% - Accent6 3 4 2 3 3" xfId="9192" xr:uid="{00000000-0005-0000-0000-0000F2660000}"/>
    <cellStyle name="40% - Accent6 3 4 2 3 3 2" xfId="5433" xr:uid="{00000000-0005-0000-0000-0000F3660000}"/>
    <cellStyle name="40% - Accent6 3 4 2 3 4" xfId="15120" xr:uid="{00000000-0005-0000-0000-0000F4660000}"/>
    <cellStyle name="40% - Accent6 3 4 2 4" xfId="6130" xr:uid="{00000000-0005-0000-0000-0000F5660000}"/>
    <cellStyle name="40% - Accent6 3 4 2 4 2" xfId="9188" xr:uid="{00000000-0005-0000-0000-0000F6660000}"/>
    <cellStyle name="40% - Accent6 3 4 2 4 2 2" xfId="5430" xr:uid="{00000000-0005-0000-0000-0000F7660000}"/>
    <cellStyle name="40% - Accent6 3 4 2 4 3" xfId="5427" xr:uid="{00000000-0005-0000-0000-0000F8660000}"/>
    <cellStyle name="40% - Accent6 3 4 2 5" xfId="6127" xr:uid="{00000000-0005-0000-0000-0000F9660000}"/>
    <cellStyle name="40% - Accent6 3 4 2 5 2" xfId="5425" xr:uid="{00000000-0005-0000-0000-0000FA660000}"/>
    <cellStyle name="40% - Accent6 3 4 2 6" xfId="16440" xr:uid="{00000000-0005-0000-0000-0000FB660000}"/>
    <cellStyle name="40% - Accent6 3 4 3" xfId="6124" xr:uid="{00000000-0005-0000-0000-0000FC660000}"/>
    <cellStyle name="40% - Accent6 3 4 3 2" xfId="21668" xr:uid="{00000000-0005-0000-0000-0000FD660000}"/>
    <cellStyle name="40% - Accent6 3 4 3 2 2" xfId="9089" xr:uid="{00000000-0005-0000-0000-0000FE660000}"/>
    <cellStyle name="40% - Accent6 3 4 3 2 2 2" xfId="7536" xr:uid="{00000000-0005-0000-0000-0000FF660000}"/>
    <cellStyle name="40% - Accent6 3 4 3 2 2 2 2" xfId="21926" xr:uid="{00000000-0005-0000-0000-000000670000}"/>
    <cellStyle name="40% - Accent6 3 4 3 2 2 3" xfId="6123" xr:uid="{00000000-0005-0000-0000-000001670000}"/>
    <cellStyle name="40% - Accent6 3 4 3 2 3" xfId="17722" xr:uid="{00000000-0005-0000-0000-000002670000}"/>
    <cellStyle name="40% - Accent6 3 4 3 2 3 2" xfId="6121" xr:uid="{00000000-0005-0000-0000-000003670000}"/>
    <cellStyle name="40% - Accent6 3 4 3 2 4" xfId="5381" xr:uid="{00000000-0005-0000-0000-000004670000}"/>
    <cellStyle name="40% - Accent6 3 4 3 3" xfId="9082" xr:uid="{00000000-0005-0000-0000-000005670000}"/>
    <cellStyle name="40% - Accent6 3 4 3 3 2" xfId="17709" xr:uid="{00000000-0005-0000-0000-000006670000}"/>
    <cellStyle name="40% - Accent6 3 4 3 3 2 2" xfId="7036" xr:uid="{00000000-0005-0000-0000-000007670000}"/>
    <cellStyle name="40% - Accent6 3 4 3 3 3" xfId="5379" xr:uid="{00000000-0005-0000-0000-000008670000}"/>
    <cellStyle name="40% - Accent6 3 4 3 4" xfId="9076" xr:uid="{00000000-0005-0000-0000-000009670000}"/>
    <cellStyle name="40% - Accent6 3 4 3 4 2" xfId="5376" xr:uid="{00000000-0005-0000-0000-00000A670000}"/>
    <cellStyle name="40% - Accent6 3 4 3 5" xfId="5373" xr:uid="{00000000-0005-0000-0000-00000B670000}"/>
    <cellStyle name="40% - Accent6 3 4 4" xfId="30631" xr:uid="{00000000-0005-0000-0000-00000C670000}"/>
    <cellStyle name="40% - Accent6 3 4 4 2" xfId="9041" xr:uid="{00000000-0005-0000-0000-00000D670000}"/>
    <cellStyle name="40% - Accent6 3 4 4 2 2" xfId="9037" xr:uid="{00000000-0005-0000-0000-00000E670000}"/>
    <cellStyle name="40% - Accent6 3 4 4 2 2 2" xfId="6119" xr:uid="{00000000-0005-0000-0000-00000F670000}"/>
    <cellStyle name="40% - Accent6 3 4 4 2 3" xfId="5364" xr:uid="{00000000-0005-0000-0000-000010670000}"/>
    <cellStyle name="40% - Accent6 3 4 4 3" xfId="9031" xr:uid="{00000000-0005-0000-0000-000011670000}"/>
    <cellStyle name="40% - Accent6 3 4 4 3 2" xfId="5361" xr:uid="{00000000-0005-0000-0000-000012670000}"/>
    <cellStyle name="40% - Accent6 3 4 4 4" xfId="9910" xr:uid="{00000000-0005-0000-0000-000013670000}"/>
    <cellStyle name="40% - Accent6 3 4 5" xfId="25306" xr:uid="{00000000-0005-0000-0000-000014670000}"/>
    <cellStyle name="40% - Accent6 3 4 5 2" xfId="17633" xr:uid="{00000000-0005-0000-0000-000015670000}"/>
    <cellStyle name="40% - Accent6 3 4 5 2 2" xfId="5346" xr:uid="{00000000-0005-0000-0000-000016670000}"/>
    <cellStyle name="40% - Accent6 3 4 5 3" xfId="17629" xr:uid="{00000000-0005-0000-0000-000017670000}"/>
    <cellStyle name="40% - Accent6 3 4 6" xfId="6114" xr:uid="{00000000-0005-0000-0000-000018670000}"/>
    <cellStyle name="40% - Accent6 3 4 6 2" xfId="21703" xr:uid="{00000000-0005-0000-0000-000019670000}"/>
    <cellStyle name="40% - Accent6 3 4 7" xfId="31508" xr:uid="{00000000-0005-0000-0000-00001A670000}"/>
    <cellStyle name="40% - Accent6 3 4 8" xfId="34781" xr:uid="{00000000-0005-0000-0000-00001B670000}"/>
    <cellStyle name="40% - Accent6 3 5" xfId="7920" xr:uid="{00000000-0005-0000-0000-00001C670000}"/>
    <cellStyle name="40% - Accent6 3 5 2" xfId="6113" xr:uid="{00000000-0005-0000-0000-00001D670000}"/>
    <cellStyle name="40% - Accent6 3 5 2 2" xfId="23788" xr:uid="{00000000-0005-0000-0000-00001E670000}"/>
    <cellStyle name="40% - Accent6 3 5 2 2 2" xfId="12489" xr:uid="{00000000-0005-0000-0000-00001F670000}"/>
    <cellStyle name="40% - Accent6 3 5 2 2 2 2" xfId="7492" xr:uid="{00000000-0005-0000-0000-000020670000}"/>
    <cellStyle name="40% - Accent6 3 5 2 2 2 2 2" xfId="6112" xr:uid="{00000000-0005-0000-0000-000021670000}"/>
    <cellStyle name="40% - Accent6 3 5 2 2 2 3" xfId="6110" xr:uid="{00000000-0005-0000-0000-000022670000}"/>
    <cellStyle name="40% - Accent6 3 5 2 2 3" xfId="6108" xr:uid="{00000000-0005-0000-0000-000023670000}"/>
    <cellStyle name="40% - Accent6 3 5 2 2 3 2" xfId="6106" xr:uid="{00000000-0005-0000-0000-000024670000}"/>
    <cellStyle name="40% - Accent6 3 5 2 2 4" xfId="22480" xr:uid="{00000000-0005-0000-0000-000025670000}"/>
    <cellStyle name="40% - Accent6 3 5 2 3" xfId="8155" xr:uid="{00000000-0005-0000-0000-000026670000}"/>
    <cellStyle name="40% - Accent6 3 5 2 3 2" xfId="15963" xr:uid="{00000000-0005-0000-0000-000027670000}"/>
    <cellStyle name="40% - Accent6 3 5 2 3 2 2" xfId="15960" xr:uid="{00000000-0005-0000-0000-000028670000}"/>
    <cellStyle name="40% - Accent6 3 5 2 3 3" xfId="15956" xr:uid="{00000000-0005-0000-0000-000029670000}"/>
    <cellStyle name="40% - Accent6 3 5 2 4" xfId="6103" xr:uid="{00000000-0005-0000-0000-00002A670000}"/>
    <cellStyle name="40% - Accent6 3 5 2 4 2" xfId="15940" xr:uid="{00000000-0005-0000-0000-00002B670000}"/>
    <cellStyle name="40% - Accent6 3 5 2 5" xfId="6100" xr:uid="{00000000-0005-0000-0000-00002C670000}"/>
    <cellStyle name="40% - Accent6 3 5 3" xfId="11702" xr:uid="{00000000-0005-0000-0000-00002D670000}"/>
    <cellStyle name="40% - Accent6 3 5 3 2" xfId="27462" xr:uid="{00000000-0005-0000-0000-00002E670000}"/>
    <cellStyle name="40% - Accent6 3 5 3 2 2" xfId="17601" xr:uid="{00000000-0005-0000-0000-00002F670000}"/>
    <cellStyle name="40% - Accent6 3 5 3 2 2 2" xfId="12659" xr:uid="{00000000-0005-0000-0000-000030670000}"/>
    <cellStyle name="40% - Accent6 3 5 3 2 3" xfId="17594" xr:uid="{00000000-0005-0000-0000-000031670000}"/>
    <cellStyle name="40% - Accent6 3 5 3 3" xfId="17586" xr:uid="{00000000-0005-0000-0000-000032670000}"/>
    <cellStyle name="40% - Accent6 3 5 3 3 2" xfId="17582" xr:uid="{00000000-0005-0000-0000-000033670000}"/>
    <cellStyle name="40% - Accent6 3 5 3 4" xfId="27663" xr:uid="{00000000-0005-0000-0000-000034670000}"/>
    <cellStyle name="40% - Accent6 3 5 4" xfId="30615" xr:uid="{00000000-0005-0000-0000-000035670000}"/>
    <cellStyle name="40% - Accent6 3 5 4 2" xfId="17554" xr:uid="{00000000-0005-0000-0000-000036670000}"/>
    <cellStyle name="40% - Accent6 3 5 4 2 2" xfId="17550" xr:uid="{00000000-0005-0000-0000-000037670000}"/>
    <cellStyle name="40% - Accent6 3 5 4 3" xfId="17540" xr:uid="{00000000-0005-0000-0000-000038670000}"/>
    <cellStyle name="40% - Accent6 3 5 5" xfId="13887" xr:uid="{00000000-0005-0000-0000-000039670000}"/>
    <cellStyle name="40% - Accent6 3 5 5 2" xfId="17521" xr:uid="{00000000-0005-0000-0000-00003A670000}"/>
    <cellStyle name="40% - Accent6 3 5 6" xfId="13885" xr:uid="{00000000-0005-0000-0000-00003B670000}"/>
    <cellStyle name="40% - Accent6 3 5 7" xfId="34976" xr:uid="{00000000-0005-0000-0000-00003C670000}"/>
    <cellStyle name="40% - Accent6 3 6" xfId="6097" xr:uid="{00000000-0005-0000-0000-00003D670000}"/>
    <cellStyle name="40% - Accent6 3 6 2" xfId="6095" xr:uid="{00000000-0005-0000-0000-00003E670000}"/>
    <cellStyle name="40% - Accent6 3 6 2 2" xfId="25137" xr:uid="{00000000-0005-0000-0000-00003F670000}"/>
    <cellStyle name="40% - Accent6 3 6 2 2 2" xfId="6093" xr:uid="{00000000-0005-0000-0000-000040670000}"/>
    <cellStyle name="40% - Accent6 3 6 2 2 2 2" xfId="6089" xr:uid="{00000000-0005-0000-0000-000041670000}"/>
    <cellStyle name="40% - Accent6 3 6 2 2 3" xfId="13493" xr:uid="{00000000-0005-0000-0000-000042670000}"/>
    <cellStyle name="40% - Accent6 3 6 2 3" xfId="19791" xr:uid="{00000000-0005-0000-0000-000043670000}"/>
    <cellStyle name="40% - Accent6 3 6 2 3 2" xfId="15788" xr:uid="{00000000-0005-0000-0000-000044670000}"/>
    <cellStyle name="40% - Accent6 3 6 2 4" xfId="19784" xr:uid="{00000000-0005-0000-0000-000045670000}"/>
    <cellStyle name="40% - Accent6 3 6 3" xfId="6086" xr:uid="{00000000-0005-0000-0000-000046670000}"/>
    <cellStyle name="40% - Accent6 3 6 3 2" xfId="17489" xr:uid="{00000000-0005-0000-0000-000047670000}"/>
    <cellStyle name="40% - Accent6 3 6 3 2 2" xfId="27113" xr:uid="{00000000-0005-0000-0000-000048670000}"/>
    <cellStyle name="40% - Accent6 3 6 3 3" xfId="17483" xr:uid="{00000000-0005-0000-0000-000049670000}"/>
    <cellStyle name="40% - Accent6 3 6 4" xfId="13881" xr:uid="{00000000-0005-0000-0000-00004A670000}"/>
    <cellStyle name="40% - Accent6 3 6 4 2" xfId="17469" xr:uid="{00000000-0005-0000-0000-00004B670000}"/>
    <cellStyle name="40% - Accent6 3 6 5" xfId="13876" xr:uid="{00000000-0005-0000-0000-00004C670000}"/>
    <cellStyle name="40% - Accent6 3 6 6" xfId="35181" xr:uid="{00000000-0005-0000-0000-00004D670000}"/>
    <cellStyle name="40% - Accent6 3 7" xfId="6085" xr:uid="{00000000-0005-0000-0000-00004E670000}"/>
    <cellStyle name="40% - Accent6 3 7 2" xfId="6084" xr:uid="{00000000-0005-0000-0000-00004F670000}"/>
    <cellStyle name="40% - Accent6 3 7 2 2" xfId="15521" xr:uid="{00000000-0005-0000-0000-000050670000}"/>
    <cellStyle name="40% - Accent6 3 7 2 2 2" xfId="6083" xr:uid="{00000000-0005-0000-0000-000051670000}"/>
    <cellStyle name="40% - Accent6 3 7 2 3" xfId="27189" xr:uid="{00000000-0005-0000-0000-000052670000}"/>
    <cellStyle name="40% - Accent6 3 7 3" xfId="6079" xr:uid="{00000000-0005-0000-0000-000053670000}"/>
    <cellStyle name="40% - Accent6 3 7 3 2" xfId="19771" xr:uid="{00000000-0005-0000-0000-000054670000}"/>
    <cellStyle name="40% - Accent6 3 7 4" xfId="13871" xr:uid="{00000000-0005-0000-0000-000055670000}"/>
    <cellStyle name="40% - Accent6 3 7 5" xfId="35410" xr:uid="{00000000-0005-0000-0000-000056670000}"/>
    <cellStyle name="40% - Accent6 3 8" xfId="6078" xr:uid="{00000000-0005-0000-0000-000057670000}"/>
    <cellStyle name="40% - Accent6 3 8 2" xfId="6077" xr:uid="{00000000-0005-0000-0000-000058670000}"/>
    <cellStyle name="40% - Accent6 3 8 2 2" xfId="19763" xr:uid="{00000000-0005-0000-0000-000059670000}"/>
    <cellStyle name="40% - Accent6 3 8 3" xfId="6076" xr:uid="{00000000-0005-0000-0000-00005A670000}"/>
    <cellStyle name="40% - Accent6 3 8 4" xfId="36282" xr:uid="{00000000-0005-0000-0000-00005B670000}"/>
    <cellStyle name="40% - Accent6 3 9" xfId="24438" xr:uid="{00000000-0005-0000-0000-00005C670000}"/>
    <cellStyle name="40% - Accent6 3 9 2" xfId="6075" xr:uid="{00000000-0005-0000-0000-00005D670000}"/>
    <cellStyle name="40% - Accent6 3 9 3" xfId="36568" xr:uid="{00000000-0005-0000-0000-00005E670000}"/>
    <cellStyle name="40% - Accent6 30" xfId="35907" xr:uid="{00000000-0005-0000-0000-00005F670000}"/>
    <cellStyle name="40% - Accent6 30 2" xfId="37079" xr:uid="{00000000-0005-0000-0000-000060670000}"/>
    <cellStyle name="40% - Accent6 30 3" xfId="37974" xr:uid="{00000000-0005-0000-0000-000061670000}"/>
    <cellStyle name="40% - Accent6 31" xfId="35927" xr:uid="{00000000-0005-0000-0000-000062670000}"/>
    <cellStyle name="40% - Accent6 31 2" xfId="37098" xr:uid="{00000000-0005-0000-0000-000063670000}"/>
    <cellStyle name="40% - Accent6 31 3" xfId="37994" xr:uid="{00000000-0005-0000-0000-000064670000}"/>
    <cellStyle name="40% - Accent6 32" xfId="35947" xr:uid="{00000000-0005-0000-0000-000065670000}"/>
    <cellStyle name="40% - Accent6 32 2" xfId="37117" xr:uid="{00000000-0005-0000-0000-000066670000}"/>
    <cellStyle name="40% - Accent6 32 3" xfId="38014" xr:uid="{00000000-0005-0000-0000-000067670000}"/>
    <cellStyle name="40% - Accent6 33" xfId="35967" xr:uid="{00000000-0005-0000-0000-000068670000}"/>
    <cellStyle name="40% - Accent6 33 2" xfId="37136" xr:uid="{00000000-0005-0000-0000-000069670000}"/>
    <cellStyle name="40% - Accent6 33 3" xfId="38034" xr:uid="{00000000-0005-0000-0000-00006A670000}"/>
    <cellStyle name="40% - Accent6 34" xfId="35987" xr:uid="{00000000-0005-0000-0000-00006B670000}"/>
    <cellStyle name="40% - Accent6 34 2" xfId="37156" xr:uid="{00000000-0005-0000-0000-00006C670000}"/>
    <cellStyle name="40% - Accent6 34 3" xfId="38054" xr:uid="{00000000-0005-0000-0000-00006D670000}"/>
    <cellStyle name="40% - Accent6 35" xfId="36007" xr:uid="{00000000-0005-0000-0000-00006E670000}"/>
    <cellStyle name="40% - Accent6 35 2" xfId="37176" xr:uid="{00000000-0005-0000-0000-00006F670000}"/>
    <cellStyle name="40% - Accent6 35 3" xfId="38074" xr:uid="{00000000-0005-0000-0000-000070670000}"/>
    <cellStyle name="40% - Accent6 36" xfId="36027" xr:uid="{00000000-0005-0000-0000-000071670000}"/>
    <cellStyle name="40% - Accent6 36 2" xfId="37196" xr:uid="{00000000-0005-0000-0000-000072670000}"/>
    <cellStyle name="40% - Accent6 36 3" xfId="38094" xr:uid="{00000000-0005-0000-0000-000073670000}"/>
    <cellStyle name="40% - Accent6 37" xfId="36047" xr:uid="{00000000-0005-0000-0000-000074670000}"/>
    <cellStyle name="40% - Accent6 37 2" xfId="37216" xr:uid="{00000000-0005-0000-0000-000075670000}"/>
    <cellStyle name="40% - Accent6 37 3" xfId="38114" xr:uid="{00000000-0005-0000-0000-000076670000}"/>
    <cellStyle name="40% - Accent6 38" xfId="36067" xr:uid="{00000000-0005-0000-0000-000077670000}"/>
    <cellStyle name="40% - Accent6 38 2" xfId="37236" xr:uid="{00000000-0005-0000-0000-000078670000}"/>
    <cellStyle name="40% - Accent6 38 3" xfId="38134" xr:uid="{00000000-0005-0000-0000-000079670000}"/>
    <cellStyle name="40% - Accent6 39" xfId="36087" xr:uid="{00000000-0005-0000-0000-00007A670000}"/>
    <cellStyle name="40% - Accent6 39 2" xfId="37256" xr:uid="{00000000-0005-0000-0000-00007B670000}"/>
    <cellStyle name="40% - Accent6 39 3" xfId="38154" xr:uid="{00000000-0005-0000-0000-00007C670000}"/>
    <cellStyle name="40% - Accent6 4" xfId="132" xr:uid="{00000000-0005-0000-0000-00007D670000}"/>
    <cellStyle name="40% - Accent6 4 10" xfId="34486" xr:uid="{00000000-0005-0000-0000-00007E670000}"/>
    <cellStyle name="40% - Accent6 4 11" xfId="15172" xr:uid="{00000000-0005-0000-0000-00007F670000}"/>
    <cellStyle name="40% - Accent6 4 2" xfId="255" xr:uid="{00000000-0005-0000-0000-000080670000}"/>
    <cellStyle name="40% - Accent6 4 2 10" xfId="7916" xr:uid="{00000000-0005-0000-0000-000081670000}"/>
    <cellStyle name="40% - Accent6 4 2 2" xfId="7913" xr:uid="{00000000-0005-0000-0000-000082670000}"/>
    <cellStyle name="40% - Accent6 4 2 2 2" xfId="7911" xr:uid="{00000000-0005-0000-0000-000083670000}"/>
    <cellStyle name="40% - Accent6 4 2 2 2 2" xfId="6074" xr:uid="{00000000-0005-0000-0000-000084670000}"/>
    <cellStyle name="40% - Accent6 4 2 2 2 2 2" xfId="33270" xr:uid="{00000000-0005-0000-0000-000085670000}"/>
    <cellStyle name="40% - Accent6 4 2 2 2 2 2 2" xfId="6073" xr:uid="{00000000-0005-0000-0000-000086670000}"/>
    <cellStyle name="40% - Accent6 4 2 2 2 2 2 2 2" xfId="32805" xr:uid="{00000000-0005-0000-0000-000087670000}"/>
    <cellStyle name="40% - Accent6 4 2 2 2 2 2 2 2 2" xfId="24678" xr:uid="{00000000-0005-0000-0000-000088670000}"/>
    <cellStyle name="40% - Accent6 4 2 2 2 2 2 2 3" xfId="29391" xr:uid="{00000000-0005-0000-0000-000089670000}"/>
    <cellStyle name="40% - Accent6 4 2 2 2 2 2 3" xfId="6071" xr:uid="{00000000-0005-0000-0000-00008A670000}"/>
    <cellStyle name="40% - Accent6 4 2 2 2 2 2 3 2" xfId="24498" xr:uid="{00000000-0005-0000-0000-00008B670000}"/>
    <cellStyle name="40% - Accent6 4 2 2 2 2 2 4" xfId="27640" xr:uid="{00000000-0005-0000-0000-00008C670000}"/>
    <cellStyle name="40% - Accent6 4 2 2 2 2 3" xfId="22889" xr:uid="{00000000-0005-0000-0000-00008D670000}"/>
    <cellStyle name="40% - Accent6 4 2 2 2 2 3 2" xfId="6070" xr:uid="{00000000-0005-0000-0000-00008E670000}"/>
    <cellStyle name="40% - Accent6 4 2 2 2 2 3 2 2" xfId="30648" xr:uid="{00000000-0005-0000-0000-00008F670000}"/>
    <cellStyle name="40% - Accent6 4 2 2 2 2 3 3" xfId="6068" xr:uid="{00000000-0005-0000-0000-000090670000}"/>
    <cellStyle name="40% - Accent6 4 2 2 2 2 4" xfId="30565" xr:uid="{00000000-0005-0000-0000-000091670000}"/>
    <cellStyle name="40% - Accent6 4 2 2 2 2 4 2" xfId="6065" xr:uid="{00000000-0005-0000-0000-000092670000}"/>
    <cellStyle name="40% - Accent6 4 2 2 2 2 5" xfId="6063" xr:uid="{00000000-0005-0000-0000-000093670000}"/>
    <cellStyle name="40% - Accent6 4 2 2 2 3" xfId="6061" xr:uid="{00000000-0005-0000-0000-000094670000}"/>
    <cellStyle name="40% - Accent6 4 2 2 2 3 2" xfId="34241" xr:uid="{00000000-0005-0000-0000-000095670000}"/>
    <cellStyle name="40% - Accent6 4 2 2 2 3 2 2" xfId="6060" xr:uid="{00000000-0005-0000-0000-000096670000}"/>
    <cellStyle name="40% - Accent6 4 2 2 2 3 2 2 2" xfId="30249" xr:uid="{00000000-0005-0000-0000-000097670000}"/>
    <cellStyle name="40% - Accent6 4 2 2 2 3 2 3" xfId="6059" xr:uid="{00000000-0005-0000-0000-000098670000}"/>
    <cellStyle name="40% - Accent6 4 2 2 2 3 3" xfId="33973" xr:uid="{00000000-0005-0000-0000-000099670000}"/>
    <cellStyle name="40% - Accent6 4 2 2 2 3 3 2" xfId="11522" xr:uid="{00000000-0005-0000-0000-00009A670000}"/>
    <cellStyle name="40% - Accent6 4 2 2 2 3 4" xfId="6057" xr:uid="{00000000-0005-0000-0000-00009B670000}"/>
    <cellStyle name="40% - Accent6 4 2 2 2 4" xfId="21192" xr:uid="{00000000-0005-0000-0000-00009C670000}"/>
    <cellStyle name="40% - Accent6 4 2 2 2 4 2" xfId="28662" xr:uid="{00000000-0005-0000-0000-00009D670000}"/>
    <cellStyle name="40% - Accent6 4 2 2 2 4 2 2" xfId="30169" xr:uid="{00000000-0005-0000-0000-00009E670000}"/>
    <cellStyle name="40% - Accent6 4 2 2 2 4 3" xfId="28660" xr:uid="{00000000-0005-0000-0000-00009F670000}"/>
    <cellStyle name="40% - Accent6 4 2 2 2 5" xfId="32283" xr:uid="{00000000-0005-0000-0000-0000A0670000}"/>
    <cellStyle name="40% - Accent6 4 2 2 2 5 2" xfId="28652" xr:uid="{00000000-0005-0000-0000-0000A1670000}"/>
    <cellStyle name="40% - Accent6 4 2 2 2 6" xfId="21188" xr:uid="{00000000-0005-0000-0000-0000A2670000}"/>
    <cellStyle name="40% - Accent6 4 2 2 3" xfId="11500" xr:uid="{00000000-0005-0000-0000-0000A3670000}"/>
    <cellStyle name="40% - Accent6 4 2 2 3 2" xfId="9489" xr:uid="{00000000-0005-0000-0000-0000A4670000}"/>
    <cellStyle name="40% - Accent6 4 2 2 3 2 2" xfId="29698" xr:uid="{00000000-0005-0000-0000-0000A5670000}"/>
    <cellStyle name="40% - Accent6 4 2 2 3 2 2 2" xfId="9306" xr:uid="{00000000-0005-0000-0000-0000A6670000}"/>
    <cellStyle name="40% - Accent6 4 2 2 3 2 2 2 2" xfId="24053" xr:uid="{00000000-0005-0000-0000-0000A7670000}"/>
    <cellStyle name="40% - Accent6 4 2 2 3 2 2 3" xfId="7434" xr:uid="{00000000-0005-0000-0000-0000A8670000}"/>
    <cellStyle name="40% - Accent6 4 2 2 3 2 3" xfId="29688" xr:uid="{00000000-0005-0000-0000-0000A9670000}"/>
    <cellStyle name="40% - Accent6 4 2 2 3 2 3 2" xfId="6056" xr:uid="{00000000-0005-0000-0000-0000AA670000}"/>
    <cellStyle name="40% - Accent6 4 2 2 3 2 4" xfId="33591" xr:uid="{00000000-0005-0000-0000-0000AB670000}"/>
    <cellStyle name="40% - Accent6 4 2 2 3 3" xfId="17338" xr:uid="{00000000-0005-0000-0000-0000AC670000}"/>
    <cellStyle name="40% - Accent6 4 2 2 3 3 2" xfId="29680" xr:uid="{00000000-0005-0000-0000-0000AD670000}"/>
    <cellStyle name="40% - Accent6 4 2 2 3 3 2 2" xfId="12626" xr:uid="{00000000-0005-0000-0000-0000AE670000}"/>
    <cellStyle name="40% - Accent6 4 2 2 3 3 3" xfId="33968" xr:uid="{00000000-0005-0000-0000-0000AF670000}"/>
    <cellStyle name="40% - Accent6 4 2 2 3 4" xfId="17335" xr:uid="{00000000-0005-0000-0000-0000B0670000}"/>
    <cellStyle name="40% - Accent6 4 2 2 3 4 2" xfId="28519" xr:uid="{00000000-0005-0000-0000-0000B1670000}"/>
    <cellStyle name="40% - Accent6 4 2 2 3 5" xfId="17333" xr:uid="{00000000-0005-0000-0000-0000B2670000}"/>
    <cellStyle name="40% - Accent6 4 2 2 4" xfId="11488" xr:uid="{00000000-0005-0000-0000-0000B3670000}"/>
    <cellStyle name="40% - Accent6 4 2 2 4 2" xfId="9483" xr:uid="{00000000-0005-0000-0000-0000B4670000}"/>
    <cellStyle name="40% - Accent6 4 2 2 4 2 2" xfId="29658" xr:uid="{00000000-0005-0000-0000-0000B5670000}"/>
    <cellStyle name="40% - Accent6 4 2 2 4 2 2 2" xfId="6563" xr:uid="{00000000-0005-0000-0000-0000B6670000}"/>
    <cellStyle name="40% - Accent6 4 2 2 4 2 3" xfId="33755" xr:uid="{00000000-0005-0000-0000-0000B7670000}"/>
    <cellStyle name="40% - Accent6 4 2 2 4 3" xfId="9480" xr:uid="{00000000-0005-0000-0000-0000B8670000}"/>
    <cellStyle name="40% - Accent6 4 2 2 4 3 2" xfId="34127" xr:uid="{00000000-0005-0000-0000-0000B9670000}"/>
    <cellStyle name="40% - Accent6 4 2 2 4 4" xfId="17331" xr:uid="{00000000-0005-0000-0000-0000BA670000}"/>
    <cellStyle name="40% - Accent6 4 2 2 5" xfId="11480" xr:uid="{00000000-0005-0000-0000-0000BB670000}"/>
    <cellStyle name="40% - Accent6 4 2 2 5 2" xfId="9477" xr:uid="{00000000-0005-0000-0000-0000BC670000}"/>
    <cellStyle name="40% - Accent6 4 2 2 5 2 2" xfId="23556" xr:uid="{00000000-0005-0000-0000-0000BD670000}"/>
    <cellStyle name="40% - Accent6 4 2 2 5 3" xfId="6052" xr:uid="{00000000-0005-0000-0000-0000BE670000}"/>
    <cellStyle name="40% - Accent6 4 2 2 6" xfId="11473" xr:uid="{00000000-0005-0000-0000-0000BF670000}"/>
    <cellStyle name="40% - Accent6 4 2 2 6 2" xfId="6050" xr:uid="{00000000-0005-0000-0000-0000C0670000}"/>
    <cellStyle name="40% - Accent6 4 2 2 7" xfId="11467" xr:uid="{00000000-0005-0000-0000-0000C1670000}"/>
    <cellStyle name="40% - Accent6 4 2 3" xfId="7909" xr:uid="{00000000-0005-0000-0000-0000C2670000}"/>
    <cellStyle name="40% - Accent6 4 2 3 2" xfId="6049" xr:uid="{00000000-0005-0000-0000-0000C3670000}"/>
    <cellStyle name="40% - Accent6 4 2 3 2 2" xfId="15216" xr:uid="{00000000-0005-0000-0000-0000C4670000}"/>
    <cellStyle name="40% - Accent6 4 2 3 2 2 2" xfId="33946" xr:uid="{00000000-0005-0000-0000-0000C5670000}"/>
    <cellStyle name="40% - Accent6 4 2 3 2 2 2 2" xfId="6047" xr:uid="{00000000-0005-0000-0000-0000C6670000}"/>
    <cellStyle name="40% - Accent6 4 2 3 2 2 2 2 2" xfId="27398" xr:uid="{00000000-0005-0000-0000-0000C7670000}"/>
    <cellStyle name="40% - Accent6 4 2 3 2 2 2 3" xfId="6044" xr:uid="{00000000-0005-0000-0000-0000C8670000}"/>
    <cellStyle name="40% - Accent6 4 2 3 2 2 3" xfId="33943" xr:uid="{00000000-0005-0000-0000-0000C9670000}"/>
    <cellStyle name="40% - Accent6 4 2 3 2 2 3 2" xfId="6042" xr:uid="{00000000-0005-0000-0000-0000CA670000}"/>
    <cellStyle name="40% - Accent6 4 2 3 2 2 4" xfId="34304" xr:uid="{00000000-0005-0000-0000-0000CB670000}"/>
    <cellStyle name="40% - Accent6 4 2 3 2 3" xfId="6040" xr:uid="{00000000-0005-0000-0000-0000CC670000}"/>
    <cellStyle name="40% - Accent6 4 2 3 2 3 2" xfId="30707" xr:uid="{00000000-0005-0000-0000-0000CD670000}"/>
    <cellStyle name="40% - Accent6 4 2 3 2 3 2 2" xfId="6039" xr:uid="{00000000-0005-0000-0000-0000CE670000}"/>
    <cellStyle name="40% - Accent6 4 2 3 2 3 3" xfId="30041" xr:uid="{00000000-0005-0000-0000-0000CF670000}"/>
    <cellStyle name="40% - Accent6 4 2 3 2 4" xfId="21150" xr:uid="{00000000-0005-0000-0000-0000D0670000}"/>
    <cellStyle name="40% - Accent6 4 2 3 2 4 2" xfId="33490" xr:uid="{00000000-0005-0000-0000-0000D1670000}"/>
    <cellStyle name="40% - Accent6 4 2 3 2 5" xfId="10362" xr:uid="{00000000-0005-0000-0000-0000D2670000}"/>
    <cellStyle name="40% - Accent6 4 2 3 3" xfId="11460" xr:uid="{00000000-0005-0000-0000-0000D3670000}"/>
    <cellStyle name="40% - Accent6 4 2 3 3 2" xfId="9475" xr:uid="{00000000-0005-0000-0000-0000D4670000}"/>
    <cellStyle name="40% - Accent6 4 2 3 3 2 2" xfId="29622" xr:uid="{00000000-0005-0000-0000-0000D5670000}"/>
    <cellStyle name="40% - Accent6 4 2 3 3 2 2 2" xfId="6038" xr:uid="{00000000-0005-0000-0000-0000D6670000}"/>
    <cellStyle name="40% - Accent6 4 2 3 3 2 3" xfId="20012" xr:uid="{00000000-0005-0000-0000-0000D7670000}"/>
    <cellStyle name="40% - Accent6 4 2 3 3 3" xfId="25725" xr:uid="{00000000-0005-0000-0000-0000D8670000}"/>
    <cellStyle name="40% - Accent6 4 2 3 3 3 2" xfId="33769" xr:uid="{00000000-0005-0000-0000-0000D9670000}"/>
    <cellStyle name="40% - Accent6 4 2 3 3 4" xfId="21146" xr:uid="{00000000-0005-0000-0000-0000DA670000}"/>
    <cellStyle name="40% - Accent6 4 2 3 4" xfId="11447" xr:uid="{00000000-0005-0000-0000-0000DB670000}"/>
    <cellStyle name="40% - Accent6 4 2 3 4 2" xfId="13064" xr:uid="{00000000-0005-0000-0000-0000DC670000}"/>
    <cellStyle name="40% - Accent6 4 2 3 4 2 2" xfId="32347" xr:uid="{00000000-0005-0000-0000-0000DD670000}"/>
    <cellStyle name="40% - Accent6 4 2 3 4 3" xfId="13058" xr:uid="{00000000-0005-0000-0000-0000DE670000}"/>
    <cellStyle name="40% - Accent6 4 2 3 5" xfId="11438" xr:uid="{00000000-0005-0000-0000-0000DF670000}"/>
    <cellStyle name="40% - Accent6 4 2 3 5 2" xfId="13018" xr:uid="{00000000-0005-0000-0000-0000E0670000}"/>
    <cellStyle name="40% - Accent6 4 2 3 6" xfId="11432" xr:uid="{00000000-0005-0000-0000-0000E1670000}"/>
    <cellStyle name="40% - Accent6 4 2 4" xfId="30527" xr:uid="{00000000-0005-0000-0000-0000E2670000}"/>
    <cellStyle name="40% - Accent6 4 2 4 2" xfId="32922" xr:uid="{00000000-0005-0000-0000-0000E3670000}"/>
    <cellStyle name="40% - Accent6 4 2 4 2 2" xfId="6035" xr:uid="{00000000-0005-0000-0000-0000E4670000}"/>
    <cellStyle name="40% - Accent6 4 2 4 2 2 2" xfId="33563" xr:uid="{00000000-0005-0000-0000-0000E5670000}"/>
    <cellStyle name="40% - Accent6 4 2 4 2 2 2 2" xfId="6191" xr:uid="{00000000-0005-0000-0000-0000E6670000}"/>
    <cellStyle name="40% - Accent6 4 2 4 2 2 3" xfId="33906" xr:uid="{00000000-0005-0000-0000-0000E7670000}"/>
    <cellStyle name="40% - Accent6 4 2 4 2 3" xfId="30684" xr:uid="{00000000-0005-0000-0000-0000E8670000}"/>
    <cellStyle name="40% - Accent6 4 2 4 2 3 2" xfId="33908" xr:uid="{00000000-0005-0000-0000-0000E9670000}"/>
    <cellStyle name="40% - Accent6 4 2 4 2 4" xfId="32584" xr:uid="{00000000-0005-0000-0000-0000EA670000}"/>
    <cellStyle name="40% - Accent6 4 2 4 3" xfId="32822" xr:uid="{00000000-0005-0000-0000-0000EB670000}"/>
    <cellStyle name="40% - Accent6 4 2 4 3 2" xfId="9472" xr:uid="{00000000-0005-0000-0000-0000EC670000}"/>
    <cellStyle name="40% - Accent6 4 2 4 3 2 2" xfId="31931" xr:uid="{00000000-0005-0000-0000-0000ED670000}"/>
    <cellStyle name="40% - Accent6 4 2 4 3 3" xfId="25076" xr:uid="{00000000-0005-0000-0000-0000EE670000}"/>
    <cellStyle name="40% - Accent6 4 2 4 4" xfId="28424" xr:uid="{00000000-0005-0000-0000-0000EF670000}"/>
    <cellStyle name="40% - Accent6 4 2 4 4 2" xfId="12973" xr:uid="{00000000-0005-0000-0000-0000F0670000}"/>
    <cellStyle name="40% - Accent6 4 2 4 5" xfId="13879" xr:uid="{00000000-0005-0000-0000-0000F1670000}"/>
    <cellStyle name="40% - Accent6 4 2 5" xfId="20003" xr:uid="{00000000-0005-0000-0000-0000F2670000}"/>
    <cellStyle name="40% - Accent6 4 2 5 2" xfId="14050" xr:uid="{00000000-0005-0000-0000-0000F3670000}"/>
    <cellStyle name="40% - Accent6 4 2 5 2 2" xfId="6034" xr:uid="{00000000-0005-0000-0000-0000F4670000}"/>
    <cellStyle name="40% - Accent6 4 2 5 2 2 2" xfId="8760" xr:uid="{00000000-0005-0000-0000-0000F5670000}"/>
    <cellStyle name="40% - Accent6 4 2 5 2 3" xfId="30670" xr:uid="{00000000-0005-0000-0000-0000F6670000}"/>
    <cellStyle name="40% - Accent6 4 2 5 3" xfId="11423" xr:uid="{00000000-0005-0000-0000-0000F7670000}"/>
    <cellStyle name="40% - Accent6 4 2 5 3 2" xfId="31006" xr:uid="{00000000-0005-0000-0000-0000F8670000}"/>
    <cellStyle name="40% - Accent6 4 2 5 4" xfId="11419" xr:uid="{00000000-0005-0000-0000-0000F9670000}"/>
    <cellStyle name="40% - Accent6 4 2 6" xfId="17524" xr:uid="{00000000-0005-0000-0000-0000FA670000}"/>
    <cellStyle name="40% - Accent6 4 2 6 2" xfId="6033" xr:uid="{00000000-0005-0000-0000-0000FB670000}"/>
    <cellStyle name="40% - Accent6 4 2 6 2 2" xfId="6032" xr:uid="{00000000-0005-0000-0000-0000FC670000}"/>
    <cellStyle name="40% - Accent6 4 2 6 3" xfId="11415" xr:uid="{00000000-0005-0000-0000-0000FD670000}"/>
    <cellStyle name="40% - Accent6 4 2 7" xfId="33467" xr:uid="{00000000-0005-0000-0000-0000FE670000}"/>
    <cellStyle name="40% - Accent6 4 2 7 2" xfId="29258" xr:uid="{00000000-0005-0000-0000-0000FF670000}"/>
    <cellStyle name="40% - Accent6 4 2 8" xfId="30334" xr:uid="{00000000-0005-0000-0000-000000680000}"/>
    <cellStyle name="40% - Accent6 4 2 9" xfId="34573" xr:uid="{00000000-0005-0000-0000-000001680000}"/>
    <cellStyle name="40% - Accent6 4 3" xfId="7906" xr:uid="{00000000-0005-0000-0000-000002680000}"/>
    <cellStyle name="40% - Accent6 4 3 2" xfId="7903" xr:uid="{00000000-0005-0000-0000-000003680000}"/>
    <cellStyle name="40% - Accent6 4 3 2 2" xfId="6029" xr:uid="{00000000-0005-0000-0000-000004680000}"/>
    <cellStyle name="40% - Accent6 4 3 2 2 2" xfId="6028" xr:uid="{00000000-0005-0000-0000-000005680000}"/>
    <cellStyle name="40% - Accent6 4 3 2 2 2 2" xfId="23065" xr:uid="{00000000-0005-0000-0000-000006680000}"/>
    <cellStyle name="40% - Accent6 4 3 2 2 2 2 2" xfId="6027" xr:uid="{00000000-0005-0000-0000-000007680000}"/>
    <cellStyle name="40% - Accent6 4 3 2 2 2 2 2 2" xfId="6026" xr:uid="{00000000-0005-0000-0000-000008680000}"/>
    <cellStyle name="40% - Accent6 4 3 2 2 2 2 3" xfId="6024" xr:uid="{00000000-0005-0000-0000-000009680000}"/>
    <cellStyle name="40% - Accent6 4 3 2 2 2 3" xfId="13078" xr:uid="{00000000-0005-0000-0000-00000A680000}"/>
    <cellStyle name="40% - Accent6 4 3 2 2 2 3 2" xfId="6023" xr:uid="{00000000-0005-0000-0000-00000B680000}"/>
    <cellStyle name="40% - Accent6 4 3 2 2 2 4" xfId="6021" xr:uid="{00000000-0005-0000-0000-00000C680000}"/>
    <cellStyle name="40% - Accent6 4 3 2 2 3" xfId="6020" xr:uid="{00000000-0005-0000-0000-00000D680000}"/>
    <cellStyle name="40% - Accent6 4 3 2 2 3 2" xfId="6019" xr:uid="{00000000-0005-0000-0000-00000E680000}"/>
    <cellStyle name="40% - Accent6 4 3 2 2 3 2 2" xfId="24993" xr:uid="{00000000-0005-0000-0000-00000F680000}"/>
    <cellStyle name="40% - Accent6 4 3 2 2 3 3" xfId="6017" xr:uid="{00000000-0005-0000-0000-000010680000}"/>
    <cellStyle name="40% - Accent6 4 3 2 2 4" xfId="20616" xr:uid="{00000000-0005-0000-0000-000011680000}"/>
    <cellStyle name="40% - Accent6 4 3 2 2 4 2" xfId="25956" xr:uid="{00000000-0005-0000-0000-000012680000}"/>
    <cellStyle name="40% - Accent6 4 3 2 2 5" xfId="21108" xr:uid="{00000000-0005-0000-0000-000013680000}"/>
    <cellStyle name="40% - Accent6 4 3 2 3" xfId="11407" xr:uid="{00000000-0005-0000-0000-000014680000}"/>
    <cellStyle name="40% - Accent6 4 3 2 3 2" xfId="14904" xr:uid="{00000000-0005-0000-0000-000015680000}"/>
    <cellStyle name="40% - Accent6 4 3 2 3 2 2" xfId="31455" xr:uid="{00000000-0005-0000-0000-000016680000}"/>
    <cellStyle name="40% - Accent6 4 3 2 3 2 2 2" xfId="6015" xr:uid="{00000000-0005-0000-0000-000017680000}"/>
    <cellStyle name="40% - Accent6 4 3 2 3 2 3" xfId="30029" xr:uid="{00000000-0005-0000-0000-000018680000}"/>
    <cellStyle name="40% - Accent6 4 3 2 3 3" xfId="14896" xr:uid="{00000000-0005-0000-0000-000019680000}"/>
    <cellStyle name="40% - Accent6 4 3 2 3 3 2" xfId="29435" xr:uid="{00000000-0005-0000-0000-00001A680000}"/>
    <cellStyle name="40% - Accent6 4 3 2 3 4" xfId="17311" xr:uid="{00000000-0005-0000-0000-00001B680000}"/>
    <cellStyle name="40% - Accent6 4 3 2 4" xfId="11402" xr:uid="{00000000-0005-0000-0000-00001C680000}"/>
    <cellStyle name="40% - Accent6 4 3 2 4 2" xfId="14873" xr:uid="{00000000-0005-0000-0000-00001D680000}"/>
    <cellStyle name="40% - Accent6 4 3 2 4 2 2" xfId="33243" xr:uid="{00000000-0005-0000-0000-00001E680000}"/>
    <cellStyle name="40% - Accent6 4 3 2 4 3" xfId="14870" xr:uid="{00000000-0005-0000-0000-00001F680000}"/>
    <cellStyle name="40% - Accent6 4 3 2 5" xfId="11396" xr:uid="{00000000-0005-0000-0000-000020680000}"/>
    <cellStyle name="40% - Accent6 4 3 2 5 2" xfId="14852" xr:uid="{00000000-0005-0000-0000-000021680000}"/>
    <cellStyle name="40% - Accent6 4 3 2 6" xfId="11389" xr:uid="{00000000-0005-0000-0000-000022680000}"/>
    <cellStyle name="40% - Accent6 4 3 3" xfId="6012" xr:uid="{00000000-0005-0000-0000-000023680000}"/>
    <cellStyle name="40% - Accent6 4 3 3 2" xfId="17407" xr:uid="{00000000-0005-0000-0000-000024680000}"/>
    <cellStyle name="40% - Accent6 4 3 3 2 2" xfId="17404" xr:uid="{00000000-0005-0000-0000-000025680000}"/>
    <cellStyle name="40% - Accent6 4 3 3 2 2 2" xfId="6010" xr:uid="{00000000-0005-0000-0000-000026680000}"/>
    <cellStyle name="40% - Accent6 4 3 3 2 2 2 2" xfId="6009" xr:uid="{00000000-0005-0000-0000-000027680000}"/>
    <cellStyle name="40% - Accent6 4 3 3 2 2 3" xfId="12195" xr:uid="{00000000-0005-0000-0000-000028680000}"/>
    <cellStyle name="40% - Accent6 4 3 3 2 3" xfId="17390" xr:uid="{00000000-0005-0000-0000-000029680000}"/>
    <cellStyle name="40% - Accent6 4 3 3 2 3 2" xfId="6007" xr:uid="{00000000-0005-0000-0000-00002A680000}"/>
    <cellStyle name="40% - Accent6 4 3 3 2 4" xfId="18573" xr:uid="{00000000-0005-0000-0000-00002B680000}"/>
    <cellStyle name="40% - Accent6 4 3 3 3" xfId="17382" xr:uid="{00000000-0005-0000-0000-00002C680000}"/>
    <cellStyle name="40% - Accent6 4 3 3 3 2" xfId="17378" xr:uid="{00000000-0005-0000-0000-00002D680000}"/>
    <cellStyle name="40% - Accent6 4 3 3 3 2 2" xfId="32035" xr:uid="{00000000-0005-0000-0000-00002E680000}"/>
    <cellStyle name="40% - Accent6 4 3 3 3 3" xfId="17367" xr:uid="{00000000-0005-0000-0000-00002F680000}"/>
    <cellStyle name="40% - Accent6 4 3 3 4" xfId="17360" xr:uid="{00000000-0005-0000-0000-000030680000}"/>
    <cellStyle name="40% - Accent6 4 3 3 4 2" xfId="17357" xr:uid="{00000000-0005-0000-0000-000031680000}"/>
    <cellStyle name="40% - Accent6 4 3 3 5" xfId="17348" xr:uid="{00000000-0005-0000-0000-000032680000}"/>
    <cellStyle name="40% - Accent6 4 3 4" xfId="17296" xr:uid="{00000000-0005-0000-0000-000033680000}"/>
    <cellStyle name="40% - Accent6 4 3 4 2" xfId="29004" xr:uid="{00000000-0005-0000-0000-000034680000}"/>
    <cellStyle name="40% - Accent6 4 3 4 2 2" xfId="23637" xr:uid="{00000000-0005-0000-0000-000035680000}"/>
    <cellStyle name="40% - Accent6 4 3 4 2 2 2" xfId="28361" xr:uid="{00000000-0005-0000-0000-000036680000}"/>
    <cellStyle name="40% - Accent6 4 3 4 2 3" xfId="30654" xr:uid="{00000000-0005-0000-0000-000037680000}"/>
    <cellStyle name="40% - Accent6 4 3 4 3" xfId="17327" xr:uid="{00000000-0005-0000-0000-000038680000}"/>
    <cellStyle name="40% - Accent6 4 3 4 3 2" xfId="17325" xr:uid="{00000000-0005-0000-0000-000039680000}"/>
    <cellStyle name="40% - Accent6 4 3 4 4" xfId="32870" xr:uid="{00000000-0005-0000-0000-00003A680000}"/>
    <cellStyle name="40% - Accent6 4 3 5" xfId="18048" xr:uid="{00000000-0005-0000-0000-00003B680000}"/>
    <cellStyle name="40% - Accent6 4 3 5 2" xfId="17309" xr:uid="{00000000-0005-0000-0000-00003C680000}"/>
    <cellStyle name="40% - Accent6 4 3 5 2 2" xfId="34111" xr:uid="{00000000-0005-0000-0000-00003D680000}"/>
    <cellStyle name="40% - Accent6 4 3 5 3" xfId="17307" xr:uid="{00000000-0005-0000-0000-00003E680000}"/>
    <cellStyle name="40% - Accent6 4 3 6" xfId="6006" xr:uid="{00000000-0005-0000-0000-00003F680000}"/>
    <cellStyle name="40% - Accent6 4 3 6 2" xfId="17303" xr:uid="{00000000-0005-0000-0000-000040680000}"/>
    <cellStyle name="40% - Accent6 4 3 7" xfId="24706" xr:uid="{00000000-0005-0000-0000-000041680000}"/>
    <cellStyle name="40% - Accent6 4 3 8" xfId="34794" xr:uid="{00000000-0005-0000-0000-000042680000}"/>
    <cellStyle name="40% - Accent6 4 4" xfId="15600" xr:uid="{00000000-0005-0000-0000-000043680000}"/>
    <cellStyle name="40% - Accent6 4 4 2" xfId="6005" xr:uid="{00000000-0005-0000-0000-000044680000}"/>
    <cellStyle name="40% - Accent6 4 4 2 2" xfId="6004" xr:uid="{00000000-0005-0000-0000-000045680000}"/>
    <cellStyle name="40% - Accent6 4 4 2 2 2" xfId="6002" xr:uid="{00000000-0005-0000-0000-000046680000}"/>
    <cellStyle name="40% - Accent6 4 4 2 2 2 2" xfId="7363" xr:uid="{00000000-0005-0000-0000-000047680000}"/>
    <cellStyle name="40% - Accent6 4 4 2 2 2 2 2" xfId="27006" xr:uid="{00000000-0005-0000-0000-000048680000}"/>
    <cellStyle name="40% - Accent6 4 4 2 2 2 3" xfId="6000" xr:uid="{00000000-0005-0000-0000-000049680000}"/>
    <cellStyle name="40% - Accent6 4 4 2 2 3" xfId="5998" xr:uid="{00000000-0005-0000-0000-00004A680000}"/>
    <cellStyle name="40% - Accent6 4 4 2 2 3 2" xfId="5995" xr:uid="{00000000-0005-0000-0000-00004B680000}"/>
    <cellStyle name="40% - Accent6 4 4 2 2 4" xfId="34209" xr:uid="{00000000-0005-0000-0000-00004C680000}"/>
    <cellStyle name="40% - Accent6 4 4 2 3" xfId="11363" xr:uid="{00000000-0005-0000-0000-00004D680000}"/>
    <cellStyle name="40% - Accent6 4 4 2 3 2" xfId="14376" xr:uid="{00000000-0005-0000-0000-00004E680000}"/>
    <cellStyle name="40% - Accent6 4 4 2 3 2 2" xfId="29232" xr:uid="{00000000-0005-0000-0000-00004F680000}"/>
    <cellStyle name="40% - Accent6 4 4 2 3 3" xfId="14373" xr:uid="{00000000-0005-0000-0000-000050680000}"/>
    <cellStyle name="40% - Accent6 4 4 2 4" xfId="12510" xr:uid="{00000000-0005-0000-0000-000051680000}"/>
    <cellStyle name="40% - Accent6 4 4 2 4 2" xfId="14352" xr:uid="{00000000-0005-0000-0000-000052680000}"/>
    <cellStyle name="40% - Accent6 4 4 2 5" xfId="11357" xr:uid="{00000000-0005-0000-0000-000053680000}"/>
    <cellStyle name="40% - Accent6 4 4 3" xfId="5993" xr:uid="{00000000-0005-0000-0000-000054680000}"/>
    <cellStyle name="40% - Accent6 4 4 3 2" xfId="17281" xr:uid="{00000000-0005-0000-0000-000055680000}"/>
    <cellStyle name="40% - Accent6 4 4 3 2 2" xfId="17277" xr:uid="{00000000-0005-0000-0000-000056680000}"/>
    <cellStyle name="40% - Accent6 4 4 3 2 2 2" xfId="5991" xr:uid="{00000000-0005-0000-0000-000057680000}"/>
    <cellStyle name="40% - Accent6 4 4 3 2 3" xfId="17269" xr:uid="{00000000-0005-0000-0000-000058680000}"/>
    <cellStyle name="40% - Accent6 4 4 3 3" xfId="17263" xr:uid="{00000000-0005-0000-0000-000059680000}"/>
    <cellStyle name="40% - Accent6 4 4 3 3 2" xfId="17258" xr:uid="{00000000-0005-0000-0000-00005A680000}"/>
    <cellStyle name="40% - Accent6 4 4 3 4" xfId="16715" xr:uid="{00000000-0005-0000-0000-00005B680000}"/>
    <cellStyle name="40% - Accent6 4 4 4" xfId="23693" xr:uid="{00000000-0005-0000-0000-00005C680000}"/>
    <cellStyle name="40% - Accent6 4 4 4 2" xfId="22595" xr:uid="{00000000-0005-0000-0000-00005D680000}"/>
    <cellStyle name="40% - Accent6 4 4 4 2 2" xfId="17239" xr:uid="{00000000-0005-0000-0000-00005E680000}"/>
    <cellStyle name="40% - Accent6 4 4 4 3" xfId="17233" xr:uid="{00000000-0005-0000-0000-00005F680000}"/>
    <cellStyle name="40% - Accent6 4 4 5" xfId="5989" xr:uid="{00000000-0005-0000-0000-000060680000}"/>
    <cellStyle name="40% - Accent6 4 4 5 2" xfId="32704" xr:uid="{00000000-0005-0000-0000-000061680000}"/>
    <cellStyle name="40% - Accent6 4 4 6" xfId="5988" xr:uid="{00000000-0005-0000-0000-000062680000}"/>
    <cellStyle name="40% - Accent6 4 4 7" xfId="34995" xr:uid="{00000000-0005-0000-0000-000063680000}"/>
    <cellStyle name="40% - Accent6 4 5" xfId="5987" xr:uid="{00000000-0005-0000-0000-000064680000}"/>
    <cellStyle name="40% - Accent6 4 5 2" xfId="5985" xr:uid="{00000000-0005-0000-0000-000065680000}"/>
    <cellStyle name="40% - Accent6 4 5 2 2" xfId="5984" xr:uid="{00000000-0005-0000-0000-000066680000}"/>
    <cellStyle name="40% - Accent6 4 5 2 2 2" xfId="5982" xr:uid="{00000000-0005-0000-0000-000067680000}"/>
    <cellStyle name="40% - Accent6 4 5 2 2 2 2" xfId="5980" xr:uid="{00000000-0005-0000-0000-000068680000}"/>
    <cellStyle name="40% - Accent6 4 5 2 2 3" xfId="5978" xr:uid="{00000000-0005-0000-0000-000069680000}"/>
    <cellStyle name="40% - Accent6 4 5 2 3" xfId="11335" xr:uid="{00000000-0005-0000-0000-00006A680000}"/>
    <cellStyle name="40% - Accent6 4 5 2 3 2" xfId="13968" xr:uid="{00000000-0005-0000-0000-00006B680000}"/>
    <cellStyle name="40% - Accent6 4 5 2 4" xfId="11329" xr:uid="{00000000-0005-0000-0000-00006C680000}"/>
    <cellStyle name="40% - Accent6 4 5 3" xfId="5975" xr:uid="{00000000-0005-0000-0000-00006D680000}"/>
    <cellStyle name="40% - Accent6 4 5 3 2" xfId="29200" xr:uid="{00000000-0005-0000-0000-00006E680000}"/>
    <cellStyle name="40% - Accent6 4 5 3 2 2" xfId="17203" xr:uid="{00000000-0005-0000-0000-00006F680000}"/>
    <cellStyle name="40% - Accent6 4 5 3 3" xfId="33528" xr:uid="{00000000-0005-0000-0000-000070680000}"/>
    <cellStyle name="40% - Accent6 4 5 4" xfId="13865" xr:uid="{00000000-0005-0000-0000-000071680000}"/>
    <cellStyle name="40% - Accent6 4 5 4 2" xfId="33759" xr:uid="{00000000-0005-0000-0000-000072680000}"/>
    <cellStyle name="40% - Accent6 4 5 5" xfId="13862" xr:uid="{00000000-0005-0000-0000-000073680000}"/>
    <cellStyle name="40% - Accent6 4 5 6" xfId="35200" xr:uid="{00000000-0005-0000-0000-000074680000}"/>
    <cellStyle name="40% - Accent6 4 6" xfId="6326" xr:uid="{00000000-0005-0000-0000-000075680000}"/>
    <cellStyle name="40% - Accent6 4 6 2" xfId="5973" xr:uid="{00000000-0005-0000-0000-000076680000}"/>
    <cellStyle name="40% - Accent6 4 6 2 2" xfId="19755" xr:uid="{00000000-0005-0000-0000-000077680000}"/>
    <cellStyle name="40% - Accent6 4 6 2 2 2" xfId="27638" xr:uid="{00000000-0005-0000-0000-000078680000}"/>
    <cellStyle name="40% - Accent6 4 6 2 3" xfId="19748" xr:uid="{00000000-0005-0000-0000-000079680000}"/>
    <cellStyle name="40% - Accent6 4 6 3" xfId="5971" xr:uid="{00000000-0005-0000-0000-00007A680000}"/>
    <cellStyle name="40% - Accent6 4 6 3 2" xfId="19738" xr:uid="{00000000-0005-0000-0000-00007B680000}"/>
    <cellStyle name="40% - Accent6 4 6 4" xfId="13856" xr:uid="{00000000-0005-0000-0000-00007C680000}"/>
    <cellStyle name="40% - Accent6 4 6 5" xfId="35429" xr:uid="{00000000-0005-0000-0000-00007D680000}"/>
    <cellStyle name="40% - Accent6 4 7" xfId="5969" xr:uid="{00000000-0005-0000-0000-00007E680000}"/>
    <cellStyle name="40% - Accent6 4 7 2" xfId="5968" xr:uid="{00000000-0005-0000-0000-00007F680000}"/>
    <cellStyle name="40% - Accent6 4 7 2 2" xfId="19730" xr:uid="{00000000-0005-0000-0000-000080680000}"/>
    <cellStyle name="40% - Accent6 4 7 3" xfId="5966" xr:uid="{00000000-0005-0000-0000-000081680000}"/>
    <cellStyle name="40% - Accent6 4 7 4" xfId="36301" xr:uid="{00000000-0005-0000-0000-000082680000}"/>
    <cellStyle name="40% - Accent6 4 8" xfId="5964" xr:uid="{00000000-0005-0000-0000-000083680000}"/>
    <cellStyle name="40% - Accent6 4 8 2" xfId="5963" xr:uid="{00000000-0005-0000-0000-000084680000}"/>
    <cellStyle name="40% - Accent6 4 8 3" xfId="36587" xr:uid="{00000000-0005-0000-0000-000085680000}"/>
    <cellStyle name="40% - Accent6 4 9" xfId="5961" xr:uid="{00000000-0005-0000-0000-000086680000}"/>
    <cellStyle name="40% - Accent6 4 9 2" xfId="37472" xr:uid="{00000000-0005-0000-0000-000087680000}"/>
    <cellStyle name="40% - Accent6 40" xfId="36107" xr:uid="{00000000-0005-0000-0000-000088680000}"/>
    <cellStyle name="40% - Accent6 40 2" xfId="37276" xr:uid="{00000000-0005-0000-0000-000089680000}"/>
    <cellStyle name="40% - Accent6 40 3" xfId="38174" xr:uid="{00000000-0005-0000-0000-00008A680000}"/>
    <cellStyle name="40% - Accent6 41" xfId="36127" xr:uid="{00000000-0005-0000-0000-00008B680000}"/>
    <cellStyle name="40% - Accent6 41 2" xfId="37296" xr:uid="{00000000-0005-0000-0000-00008C680000}"/>
    <cellStyle name="40% - Accent6 41 3" xfId="38194" xr:uid="{00000000-0005-0000-0000-00008D680000}"/>
    <cellStyle name="40% - Accent6 42" xfId="36147" xr:uid="{00000000-0005-0000-0000-00008E680000}"/>
    <cellStyle name="40% - Accent6 42 2" xfId="37316" xr:uid="{00000000-0005-0000-0000-00008F680000}"/>
    <cellStyle name="40% - Accent6 42 3" xfId="38214" xr:uid="{00000000-0005-0000-0000-000090680000}"/>
    <cellStyle name="40% - Accent6 43" xfId="36167" xr:uid="{00000000-0005-0000-0000-000091680000}"/>
    <cellStyle name="40% - Accent6 43 2" xfId="37336" xr:uid="{00000000-0005-0000-0000-000092680000}"/>
    <cellStyle name="40% - Accent6 43 3" xfId="38234" xr:uid="{00000000-0005-0000-0000-000093680000}"/>
    <cellStyle name="40% - Accent6 44" xfId="36187" xr:uid="{00000000-0005-0000-0000-000094680000}"/>
    <cellStyle name="40% - Accent6 44 2" xfId="37356" xr:uid="{00000000-0005-0000-0000-000095680000}"/>
    <cellStyle name="40% - Accent6 44 3" xfId="38254" xr:uid="{00000000-0005-0000-0000-000096680000}"/>
    <cellStyle name="40% - Accent6 45" xfId="36207" xr:uid="{00000000-0005-0000-0000-000097680000}"/>
    <cellStyle name="40% - Accent6 45 2" xfId="37376" xr:uid="{00000000-0005-0000-0000-000098680000}"/>
    <cellStyle name="40% - Accent6 45 3" xfId="38274" xr:uid="{00000000-0005-0000-0000-000099680000}"/>
    <cellStyle name="40% - Accent6 46" xfId="36227" xr:uid="{00000000-0005-0000-0000-00009A680000}"/>
    <cellStyle name="40% - Accent6 46 2" xfId="37394" xr:uid="{00000000-0005-0000-0000-00009B680000}"/>
    <cellStyle name="40% - Accent6 46 3" xfId="38294" xr:uid="{00000000-0005-0000-0000-00009C680000}"/>
    <cellStyle name="40% - Accent6 47" xfId="36528" xr:uid="{00000000-0005-0000-0000-00009D680000}"/>
    <cellStyle name="40% - Accent6 48" xfId="37413" xr:uid="{00000000-0005-0000-0000-00009E680000}"/>
    <cellStyle name="40% - Accent6 5" xfId="275" xr:uid="{00000000-0005-0000-0000-00009F680000}"/>
    <cellStyle name="40% - Accent6 5 10" xfId="7598" xr:uid="{00000000-0005-0000-0000-0000A0680000}"/>
    <cellStyle name="40% - Accent6 5 2" xfId="7899" xr:uid="{00000000-0005-0000-0000-0000A1680000}"/>
    <cellStyle name="40% - Accent6 5 2 2" xfId="7897" xr:uid="{00000000-0005-0000-0000-0000A2680000}"/>
    <cellStyle name="40% - Accent6 5 2 2 2" xfId="19547" xr:uid="{00000000-0005-0000-0000-0000A3680000}"/>
    <cellStyle name="40% - Accent6 5 2 2 2 2" xfId="8620" xr:uid="{00000000-0005-0000-0000-0000A4680000}"/>
    <cellStyle name="40% - Accent6 5 2 2 2 2 2" xfId="16994" xr:uid="{00000000-0005-0000-0000-0000A5680000}"/>
    <cellStyle name="40% - Accent6 5 2 2 2 2 2 2" xfId="32761" xr:uid="{00000000-0005-0000-0000-0000A6680000}"/>
    <cellStyle name="40% - Accent6 5 2 2 2 2 2 2 2" xfId="5959" xr:uid="{00000000-0005-0000-0000-0000A7680000}"/>
    <cellStyle name="40% - Accent6 5 2 2 2 2 2 3" xfId="33776" xr:uid="{00000000-0005-0000-0000-0000A8680000}"/>
    <cellStyle name="40% - Accent6 5 2 2 2 2 3" xfId="16986" xr:uid="{00000000-0005-0000-0000-0000A9680000}"/>
    <cellStyle name="40% - Accent6 5 2 2 2 2 3 2" xfId="33159" xr:uid="{00000000-0005-0000-0000-0000AA680000}"/>
    <cellStyle name="40% - Accent6 5 2 2 2 2 4" xfId="16982" xr:uid="{00000000-0005-0000-0000-0000AB680000}"/>
    <cellStyle name="40% - Accent6 5 2 2 2 3" xfId="8615" xr:uid="{00000000-0005-0000-0000-0000AC680000}"/>
    <cellStyle name="40% - Accent6 5 2 2 2 3 2" xfId="16980" xr:uid="{00000000-0005-0000-0000-0000AD680000}"/>
    <cellStyle name="40% - Accent6 5 2 2 2 3 2 2" xfId="31009" xr:uid="{00000000-0005-0000-0000-0000AE680000}"/>
    <cellStyle name="40% - Accent6 5 2 2 2 3 3" xfId="16978" xr:uid="{00000000-0005-0000-0000-0000AF680000}"/>
    <cellStyle name="40% - Accent6 5 2 2 2 4" xfId="19096" xr:uid="{00000000-0005-0000-0000-0000B0680000}"/>
    <cellStyle name="40% - Accent6 5 2 2 2 4 2" xfId="23577" xr:uid="{00000000-0005-0000-0000-0000B1680000}"/>
    <cellStyle name="40% - Accent6 5 2 2 2 5" xfId="19088" xr:uid="{00000000-0005-0000-0000-0000B2680000}"/>
    <cellStyle name="40% - Accent6 5 2 2 3" xfId="19721" xr:uid="{00000000-0005-0000-0000-0000B3680000}"/>
    <cellStyle name="40% - Accent6 5 2 2 3 2" xfId="8602" xr:uid="{00000000-0005-0000-0000-0000B4680000}"/>
    <cellStyle name="40% - Accent6 5 2 2 3 2 2" xfId="34025" xr:uid="{00000000-0005-0000-0000-0000B5680000}"/>
    <cellStyle name="40% - Accent6 5 2 2 3 2 2 2" xfId="29860" xr:uid="{00000000-0005-0000-0000-0000B6680000}"/>
    <cellStyle name="40% - Accent6 5 2 2 3 2 3" xfId="29262" xr:uid="{00000000-0005-0000-0000-0000B7680000}"/>
    <cellStyle name="40% - Accent6 5 2 2 3 3" xfId="16875" xr:uid="{00000000-0005-0000-0000-0000B8680000}"/>
    <cellStyle name="40% - Accent6 5 2 2 3 3 2" xfId="29355" xr:uid="{00000000-0005-0000-0000-0000B9680000}"/>
    <cellStyle name="40% - Accent6 5 2 2 3 4" xfId="17241" xr:uid="{00000000-0005-0000-0000-0000BA680000}"/>
    <cellStyle name="40% - Accent6 5 2 2 4" xfId="11250" xr:uid="{00000000-0005-0000-0000-0000BB680000}"/>
    <cellStyle name="40% - Accent6 5 2 2 4 2" xfId="16844" xr:uid="{00000000-0005-0000-0000-0000BC680000}"/>
    <cellStyle name="40% - Accent6 5 2 2 4 2 2" xfId="30429" xr:uid="{00000000-0005-0000-0000-0000BD680000}"/>
    <cellStyle name="40% - Accent6 5 2 2 4 3" xfId="16842" xr:uid="{00000000-0005-0000-0000-0000BE680000}"/>
    <cellStyle name="40% - Accent6 5 2 2 5" xfId="33620" xr:uid="{00000000-0005-0000-0000-0000BF680000}"/>
    <cellStyle name="40% - Accent6 5 2 2 5 2" xfId="29216" xr:uid="{00000000-0005-0000-0000-0000C0680000}"/>
    <cellStyle name="40% - Accent6 5 2 2 6" xfId="11246" xr:uid="{00000000-0005-0000-0000-0000C1680000}"/>
    <cellStyle name="40% - Accent6 5 2 3" xfId="24583" xr:uid="{00000000-0005-0000-0000-0000C2680000}"/>
    <cellStyle name="40% - Accent6 5 2 3 2" xfId="19490" xr:uid="{00000000-0005-0000-0000-0000C3680000}"/>
    <cellStyle name="40% - Accent6 5 2 3 2 2" xfId="18450" xr:uid="{00000000-0005-0000-0000-0000C4680000}"/>
    <cellStyle name="40% - Accent6 5 2 3 2 2 2" xfId="16289" xr:uid="{00000000-0005-0000-0000-0000C5680000}"/>
    <cellStyle name="40% - Accent6 5 2 3 2 2 2 2" xfId="28329" xr:uid="{00000000-0005-0000-0000-0000C6680000}"/>
    <cellStyle name="40% - Accent6 5 2 3 2 2 3" xfId="16281" xr:uid="{00000000-0005-0000-0000-0000C7680000}"/>
    <cellStyle name="40% - Accent6 5 2 3 2 3" xfId="16279" xr:uid="{00000000-0005-0000-0000-0000C8680000}"/>
    <cellStyle name="40% - Accent6 5 2 3 2 3 2" xfId="29204" xr:uid="{00000000-0005-0000-0000-0000C9680000}"/>
    <cellStyle name="40% - Accent6 5 2 3 2 4" xfId="19054" xr:uid="{00000000-0005-0000-0000-0000CA680000}"/>
    <cellStyle name="40% - Accent6 5 2 3 3" xfId="11237" xr:uid="{00000000-0005-0000-0000-0000CB680000}"/>
    <cellStyle name="40% - Accent6 5 2 3 3 2" xfId="16231" xr:uid="{00000000-0005-0000-0000-0000CC680000}"/>
    <cellStyle name="40% - Accent6 5 2 3 3 2 2" xfId="32295" xr:uid="{00000000-0005-0000-0000-0000CD680000}"/>
    <cellStyle name="40% - Accent6 5 2 3 3 3" xfId="16227" xr:uid="{00000000-0005-0000-0000-0000CE680000}"/>
    <cellStyle name="40% - Accent6 5 2 3 4" xfId="11224" xr:uid="{00000000-0005-0000-0000-0000CF680000}"/>
    <cellStyle name="40% - Accent6 5 2 3 4 2" xfId="16210" xr:uid="{00000000-0005-0000-0000-0000D0680000}"/>
    <cellStyle name="40% - Accent6 5 2 3 5" xfId="11216" xr:uid="{00000000-0005-0000-0000-0000D1680000}"/>
    <cellStyle name="40% - Accent6 5 2 4" xfId="17287" xr:uid="{00000000-0005-0000-0000-0000D2680000}"/>
    <cellStyle name="40% - Accent6 5 2 4 2" xfId="27372" xr:uid="{00000000-0005-0000-0000-0000D3680000}"/>
    <cellStyle name="40% - Accent6 5 2 4 2 2" xfId="15926" xr:uid="{00000000-0005-0000-0000-0000D4680000}"/>
    <cellStyle name="40% - Accent6 5 2 4 2 2 2" xfId="15923" xr:uid="{00000000-0005-0000-0000-0000D5680000}"/>
    <cellStyle name="40% - Accent6 5 2 4 2 3" xfId="30540" xr:uid="{00000000-0005-0000-0000-0000D6680000}"/>
    <cellStyle name="40% - Accent6 5 2 4 3" xfId="11208" xr:uid="{00000000-0005-0000-0000-0000D7680000}"/>
    <cellStyle name="40% - Accent6 5 2 4 3 2" xfId="15893" xr:uid="{00000000-0005-0000-0000-0000D8680000}"/>
    <cellStyle name="40% - Accent6 5 2 4 4" xfId="33575" xr:uid="{00000000-0005-0000-0000-0000D9680000}"/>
    <cellStyle name="40% - Accent6 5 2 5" xfId="30466" xr:uid="{00000000-0005-0000-0000-0000DA680000}"/>
    <cellStyle name="40% - Accent6 5 2 5 2" xfId="23199" xr:uid="{00000000-0005-0000-0000-0000DB680000}"/>
    <cellStyle name="40% - Accent6 5 2 5 2 2" xfId="15774" xr:uid="{00000000-0005-0000-0000-0000DC680000}"/>
    <cellStyle name="40% - Accent6 5 2 5 3" xfId="11201" xr:uid="{00000000-0005-0000-0000-0000DD680000}"/>
    <cellStyle name="40% - Accent6 5 2 6" xfId="5958" xr:uid="{00000000-0005-0000-0000-0000DE680000}"/>
    <cellStyle name="40% - Accent6 5 2 6 2" xfId="6185" xr:uid="{00000000-0005-0000-0000-0000DF680000}"/>
    <cellStyle name="40% - Accent6 5 2 7" xfId="23267" xr:uid="{00000000-0005-0000-0000-0000E0680000}"/>
    <cellStyle name="40% - Accent6 5 2 8" xfId="34812" xr:uid="{00000000-0005-0000-0000-0000E1680000}"/>
    <cellStyle name="40% - Accent6 5 3" xfId="7895" xr:uid="{00000000-0005-0000-0000-0000E2680000}"/>
    <cellStyle name="40% - Accent6 5 3 2" xfId="5957" xr:uid="{00000000-0005-0000-0000-0000E3680000}"/>
    <cellStyle name="40% - Accent6 5 3 2 2" xfId="19261" xr:uid="{00000000-0005-0000-0000-0000E4680000}"/>
    <cellStyle name="40% - Accent6 5 3 2 2 2" xfId="24748" xr:uid="{00000000-0005-0000-0000-0000E5680000}"/>
    <cellStyle name="40% - Accent6 5 3 2 2 2 2" xfId="14844" xr:uid="{00000000-0005-0000-0000-0000E6680000}"/>
    <cellStyle name="40% - Accent6 5 3 2 2 2 2 2" xfId="20897" xr:uid="{00000000-0005-0000-0000-0000E7680000}"/>
    <cellStyle name="40% - Accent6 5 3 2 2 2 3" xfId="14838" xr:uid="{00000000-0005-0000-0000-0000E8680000}"/>
    <cellStyle name="40% - Accent6 5 3 2 2 3" xfId="14831" xr:uid="{00000000-0005-0000-0000-0000E9680000}"/>
    <cellStyle name="40% - Accent6 5 3 2 2 3 2" xfId="14828" xr:uid="{00000000-0005-0000-0000-0000EA680000}"/>
    <cellStyle name="40% - Accent6 5 3 2 2 4" xfId="18536" xr:uid="{00000000-0005-0000-0000-0000EB680000}"/>
    <cellStyle name="40% - Accent6 5 3 2 3" xfId="11190" xr:uid="{00000000-0005-0000-0000-0000EC680000}"/>
    <cellStyle name="40% - Accent6 5 3 2 3 2" xfId="14728" xr:uid="{00000000-0005-0000-0000-0000ED680000}"/>
    <cellStyle name="40% - Accent6 5 3 2 3 2 2" xfId="34342" xr:uid="{00000000-0005-0000-0000-0000EE680000}"/>
    <cellStyle name="40% - Accent6 5 3 2 3 3" xfId="14720" xr:uid="{00000000-0005-0000-0000-0000EF680000}"/>
    <cellStyle name="40% - Accent6 5 3 2 4" xfId="11180" xr:uid="{00000000-0005-0000-0000-0000F0680000}"/>
    <cellStyle name="40% - Accent6 5 3 2 4 2" xfId="14682" xr:uid="{00000000-0005-0000-0000-0000F1680000}"/>
    <cellStyle name="40% - Accent6 5 3 2 5" xfId="17075" xr:uid="{00000000-0005-0000-0000-0000F2680000}"/>
    <cellStyle name="40% - Accent6 5 3 3" xfId="5956" xr:uid="{00000000-0005-0000-0000-0000F3680000}"/>
    <cellStyle name="40% - Accent6 5 3 3 2" xfId="17156" xr:uid="{00000000-0005-0000-0000-0000F4680000}"/>
    <cellStyle name="40% - Accent6 5 3 3 2 2" xfId="17150" xr:uid="{00000000-0005-0000-0000-0000F5680000}"/>
    <cellStyle name="40% - Accent6 5 3 3 2 2 2" xfId="14331" xr:uid="{00000000-0005-0000-0000-0000F6680000}"/>
    <cellStyle name="40% - Accent6 5 3 3 2 3" xfId="17143" xr:uid="{00000000-0005-0000-0000-0000F7680000}"/>
    <cellStyle name="40% - Accent6 5 3 3 3" xfId="17137" xr:uid="{00000000-0005-0000-0000-0000F8680000}"/>
    <cellStyle name="40% - Accent6 5 3 3 3 2" xfId="17133" xr:uid="{00000000-0005-0000-0000-0000F9680000}"/>
    <cellStyle name="40% - Accent6 5 3 3 4" xfId="17121" xr:uid="{00000000-0005-0000-0000-0000FA680000}"/>
    <cellStyle name="40% - Accent6 5 3 4" xfId="30461" xr:uid="{00000000-0005-0000-0000-0000FB680000}"/>
    <cellStyle name="40% - Accent6 5 3 4 2" xfId="17102" xr:uid="{00000000-0005-0000-0000-0000FC680000}"/>
    <cellStyle name="40% - Accent6 5 3 4 2 2" xfId="17098" xr:uid="{00000000-0005-0000-0000-0000FD680000}"/>
    <cellStyle name="40% - Accent6 5 3 4 3" xfId="17091" xr:uid="{00000000-0005-0000-0000-0000FE680000}"/>
    <cellStyle name="40% - Accent6 5 3 5" xfId="5954" xr:uid="{00000000-0005-0000-0000-0000FF680000}"/>
    <cellStyle name="40% - Accent6 5 3 5 2" xfId="17081" xr:uid="{00000000-0005-0000-0000-000000690000}"/>
    <cellStyle name="40% - Accent6 5 3 6" xfId="5953" xr:uid="{00000000-0005-0000-0000-000001690000}"/>
    <cellStyle name="40% - Accent6 5 3 7" xfId="35014" xr:uid="{00000000-0005-0000-0000-000002690000}"/>
    <cellStyle name="40% - Accent6 5 4" xfId="5952" xr:uid="{00000000-0005-0000-0000-000003690000}"/>
    <cellStyle name="40% - Accent6 5 4 2" xfId="7829" xr:uid="{00000000-0005-0000-0000-000004690000}"/>
    <cellStyle name="40% - Accent6 5 4 2 2" xfId="5951" xr:uid="{00000000-0005-0000-0000-000005690000}"/>
    <cellStyle name="40% - Accent6 5 4 2 2 2" xfId="12821" xr:uid="{00000000-0005-0000-0000-000006690000}"/>
    <cellStyle name="40% - Accent6 5 4 2 2 2 2" xfId="18847" xr:uid="{00000000-0005-0000-0000-000007690000}"/>
    <cellStyle name="40% - Accent6 5 4 2 2 3" xfId="12817" xr:uid="{00000000-0005-0000-0000-000008690000}"/>
    <cellStyle name="40% - Accent6 5 4 2 3" xfId="11161" xr:uid="{00000000-0005-0000-0000-000009690000}"/>
    <cellStyle name="40% - Accent6 5 4 2 3 2" xfId="12762" xr:uid="{00000000-0005-0000-0000-00000A690000}"/>
    <cellStyle name="40% - Accent6 5 4 2 4" xfId="11155" xr:uid="{00000000-0005-0000-0000-00000B690000}"/>
    <cellStyle name="40% - Accent6 5 4 3" xfId="7826" xr:uid="{00000000-0005-0000-0000-00000C690000}"/>
    <cellStyle name="40% - Accent6 5 4 3 2" xfId="17055" xr:uid="{00000000-0005-0000-0000-00000D690000}"/>
    <cellStyle name="40% - Accent6 5 4 3 2 2" xfId="17049" xr:uid="{00000000-0005-0000-0000-00000E690000}"/>
    <cellStyle name="40% - Accent6 5 4 3 3" xfId="17041" xr:uid="{00000000-0005-0000-0000-00000F690000}"/>
    <cellStyle name="40% - Accent6 5 4 4" xfId="5949" xr:uid="{00000000-0005-0000-0000-000010690000}"/>
    <cellStyle name="40% - Accent6 5 4 4 2" xfId="17032" xr:uid="{00000000-0005-0000-0000-000011690000}"/>
    <cellStyle name="40% - Accent6 5 4 5" xfId="5948" xr:uid="{00000000-0005-0000-0000-000012690000}"/>
    <cellStyle name="40% - Accent6 5 4 6" xfId="35220" xr:uid="{00000000-0005-0000-0000-000013690000}"/>
    <cellStyle name="40% - Accent6 5 5" xfId="5947" xr:uid="{00000000-0005-0000-0000-000014690000}"/>
    <cellStyle name="40% - Accent6 5 5 2" xfId="7822" xr:uid="{00000000-0005-0000-0000-000015690000}"/>
    <cellStyle name="40% - Accent6 5 5 2 2" xfId="5946" xr:uid="{00000000-0005-0000-0000-000016690000}"/>
    <cellStyle name="40% - Accent6 5 5 2 2 2" xfId="10407" xr:uid="{00000000-0005-0000-0000-000017690000}"/>
    <cellStyle name="40% - Accent6 5 5 2 3" xfId="11142" xr:uid="{00000000-0005-0000-0000-000018690000}"/>
    <cellStyle name="40% - Accent6 5 5 3" xfId="5944" xr:uid="{00000000-0005-0000-0000-000019690000}"/>
    <cellStyle name="40% - Accent6 5 5 3 2" xfId="29150" xr:uid="{00000000-0005-0000-0000-00001A690000}"/>
    <cellStyle name="40% - Accent6 5 5 4" xfId="13847" xr:uid="{00000000-0005-0000-0000-00001B690000}"/>
    <cellStyle name="40% - Accent6 5 5 5" xfId="35449" xr:uid="{00000000-0005-0000-0000-00001C690000}"/>
    <cellStyle name="40% - Accent6 5 6" xfId="31149" xr:uid="{00000000-0005-0000-0000-00001D690000}"/>
    <cellStyle name="40% - Accent6 5 6 2" xfId="5943" xr:uid="{00000000-0005-0000-0000-00001E690000}"/>
    <cellStyle name="40% - Accent6 5 6 2 2" xfId="19709" xr:uid="{00000000-0005-0000-0000-00001F690000}"/>
    <cellStyle name="40% - Accent6 5 6 3" xfId="5942" xr:uid="{00000000-0005-0000-0000-000020690000}"/>
    <cellStyle name="40% - Accent6 5 6 4" xfId="36321" xr:uid="{00000000-0005-0000-0000-000021690000}"/>
    <cellStyle name="40% - Accent6 5 7" xfId="5941" xr:uid="{00000000-0005-0000-0000-000022690000}"/>
    <cellStyle name="40% - Accent6 5 7 2" xfId="5940" xr:uid="{00000000-0005-0000-0000-000023690000}"/>
    <cellStyle name="40% - Accent6 5 7 3" xfId="36607" xr:uid="{00000000-0005-0000-0000-000024690000}"/>
    <cellStyle name="40% - Accent6 5 8" xfId="8755" xr:uid="{00000000-0005-0000-0000-000025690000}"/>
    <cellStyle name="40% - Accent6 5 8 2" xfId="37492" xr:uid="{00000000-0005-0000-0000-000026690000}"/>
    <cellStyle name="40% - Accent6 5 9" xfId="34587" xr:uid="{00000000-0005-0000-0000-000027690000}"/>
    <cellStyle name="40% - Accent6 6" xfId="295" xr:uid="{00000000-0005-0000-0000-000028690000}"/>
    <cellStyle name="40% - Accent6 6 2" xfId="12218" xr:uid="{00000000-0005-0000-0000-000029690000}"/>
    <cellStyle name="40% - Accent6 6 2 2" xfId="5934" xr:uid="{00000000-0005-0000-0000-00002A690000}"/>
    <cellStyle name="40% - Accent6 6 2 2 2" xfId="12213" xr:uid="{00000000-0005-0000-0000-00002B690000}"/>
    <cellStyle name="40% - Accent6 6 2 2 2 2" xfId="8272" xr:uid="{00000000-0005-0000-0000-00002C690000}"/>
    <cellStyle name="40% - Accent6 6 2 2 2 2 2" xfId="8176" xr:uid="{00000000-0005-0000-0000-00002D690000}"/>
    <cellStyle name="40% - Accent6 6 2 2 2 2 2 2" xfId="16466" xr:uid="{00000000-0005-0000-0000-00002E690000}"/>
    <cellStyle name="40% - Accent6 6 2 2 2 2 3" xfId="5932" xr:uid="{00000000-0005-0000-0000-00002F690000}"/>
    <cellStyle name="40% - Accent6 6 2 2 2 3" xfId="5930" xr:uid="{00000000-0005-0000-0000-000030690000}"/>
    <cellStyle name="40% - Accent6 6 2 2 2 3 2" xfId="5927" xr:uid="{00000000-0005-0000-0000-000031690000}"/>
    <cellStyle name="40% - Accent6 6 2 2 2 4" xfId="5925" xr:uid="{00000000-0005-0000-0000-000032690000}"/>
    <cellStyle name="40% - Accent6 6 2 2 3" xfId="11098" xr:uid="{00000000-0005-0000-0000-000033690000}"/>
    <cellStyle name="40% - Accent6 6 2 2 3 2" xfId="9388" xr:uid="{00000000-0005-0000-0000-000034690000}"/>
    <cellStyle name="40% - Accent6 6 2 2 3 2 2" xfId="32925" xr:uid="{00000000-0005-0000-0000-000035690000}"/>
    <cellStyle name="40% - Accent6 6 2 2 3 3" xfId="6300" xr:uid="{00000000-0005-0000-0000-000036690000}"/>
    <cellStyle name="40% - Accent6 6 2 2 4" xfId="11086" xr:uid="{00000000-0005-0000-0000-000037690000}"/>
    <cellStyle name="40% - Accent6 6 2 2 4 2" xfId="6294" xr:uid="{00000000-0005-0000-0000-000038690000}"/>
    <cellStyle name="40% - Accent6 6 2 2 5" xfId="12184" xr:uid="{00000000-0005-0000-0000-000039690000}"/>
    <cellStyle name="40% - Accent6 6 2 3" xfId="12179" xr:uid="{00000000-0005-0000-0000-00003A690000}"/>
    <cellStyle name="40% - Accent6 6 2 3 2" xfId="5922" xr:uid="{00000000-0005-0000-0000-00003B690000}"/>
    <cellStyle name="40% - Accent6 6 2 3 2 2" xfId="5919" xr:uid="{00000000-0005-0000-0000-00003C690000}"/>
    <cellStyle name="40% - Accent6 6 2 3 2 2 2" xfId="5916" xr:uid="{00000000-0005-0000-0000-00003D690000}"/>
    <cellStyle name="40% - Accent6 6 2 3 2 3" xfId="5914" xr:uid="{00000000-0005-0000-0000-00003E690000}"/>
    <cellStyle name="40% - Accent6 6 2 3 3" xfId="11078" xr:uid="{00000000-0005-0000-0000-00003F690000}"/>
    <cellStyle name="40% - Accent6 6 2 3 3 2" xfId="6285" xr:uid="{00000000-0005-0000-0000-000040690000}"/>
    <cellStyle name="40% - Accent6 6 2 3 4" xfId="11073" xr:uid="{00000000-0005-0000-0000-000041690000}"/>
    <cellStyle name="40% - Accent6 6 2 4" xfId="20115" xr:uid="{00000000-0005-0000-0000-000042690000}"/>
    <cellStyle name="40% - Accent6 6 2 4 2" xfId="5910" xr:uid="{00000000-0005-0000-0000-000043690000}"/>
    <cellStyle name="40% - Accent6 6 2 4 2 2" xfId="5908" xr:uid="{00000000-0005-0000-0000-000044690000}"/>
    <cellStyle name="40% - Accent6 6 2 4 3" xfId="11065" xr:uid="{00000000-0005-0000-0000-000045690000}"/>
    <cellStyle name="40% - Accent6 6 2 5" xfId="5905" xr:uid="{00000000-0005-0000-0000-000046690000}"/>
    <cellStyle name="40% - Accent6 6 2 5 2" xfId="6164" xr:uid="{00000000-0005-0000-0000-000047690000}"/>
    <cellStyle name="40% - Accent6 6 2 6" xfId="5903" xr:uid="{00000000-0005-0000-0000-000048690000}"/>
    <cellStyle name="40% - Accent6 6 2 7" xfId="34831" xr:uid="{00000000-0005-0000-0000-000049690000}"/>
    <cellStyle name="40% - Accent6 6 3" xfId="21638" xr:uid="{00000000-0005-0000-0000-00004A690000}"/>
    <cellStyle name="40% - Accent6 6 3 2" xfId="5901" xr:uid="{00000000-0005-0000-0000-00004B690000}"/>
    <cellStyle name="40% - Accent6 6 3 2 2" xfId="12160" xr:uid="{00000000-0005-0000-0000-00004C690000}"/>
    <cellStyle name="40% - Accent6 6 3 2 2 2" xfId="5898" xr:uid="{00000000-0005-0000-0000-00004D690000}"/>
    <cellStyle name="40% - Accent6 6 3 2 2 2 2" xfId="6507" xr:uid="{00000000-0005-0000-0000-00004E690000}"/>
    <cellStyle name="40% - Accent6 6 3 2 2 3" xfId="5895" xr:uid="{00000000-0005-0000-0000-00004F690000}"/>
    <cellStyle name="40% - Accent6 6 3 2 3" xfId="11054" xr:uid="{00000000-0005-0000-0000-000050690000}"/>
    <cellStyle name="40% - Accent6 6 3 2 3 2" xfId="10517" xr:uid="{00000000-0005-0000-0000-000051690000}"/>
    <cellStyle name="40% - Accent6 6 3 2 4" xfId="11048" xr:uid="{00000000-0005-0000-0000-000052690000}"/>
    <cellStyle name="40% - Accent6 6 3 3" xfId="12141" xr:uid="{00000000-0005-0000-0000-000053690000}"/>
    <cellStyle name="40% - Accent6 6 3 3 2" xfId="12139" xr:uid="{00000000-0005-0000-0000-000054690000}"/>
    <cellStyle name="40% - Accent6 6 3 3 2 2" xfId="12137" xr:uid="{00000000-0005-0000-0000-000055690000}"/>
    <cellStyle name="40% - Accent6 6 3 3 3" xfId="12134" xr:uid="{00000000-0005-0000-0000-000056690000}"/>
    <cellStyle name="40% - Accent6 6 3 4" xfId="5892" xr:uid="{00000000-0005-0000-0000-000057690000}"/>
    <cellStyle name="40% - Accent6 6 3 4 2" xfId="12130" xr:uid="{00000000-0005-0000-0000-000058690000}"/>
    <cellStyle name="40% - Accent6 6 3 5" xfId="5890" xr:uid="{00000000-0005-0000-0000-000059690000}"/>
    <cellStyle name="40% - Accent6 6 3 6" xfId="35033" xr:uid="{00000000-0005-0000-0000-00005A690000}"/>
    <cellStyle name="40% - Accent6 6 4" xfId="5888" xr:uid="{00000000-0005-0000-0000-00005B690000}"/>
    <cellStyle name="40% - Accent6 6 4 2" xfId="7819" xr:uid="{00000000-0005-0000-0000-00005C690000}"/>
    <cellStyle name="40% - Accent6 6 4 2 2" xfId="6791" xr:uid="{00000000-0005-0000-0000-00005D690000}"/>
    <cellStyle name="40% - Accent6 6 4 2 2 2" xfId="5886" xr:uid="{00000000-0005-0000-0000-00005E690000}"/>
    <cellStyle name="40% - Accent6 6 4 2 3" xfId="11033" xr:uid="{00000000-0005-0000-0000-00005F690000}"/>
    <cellStyle name="40% - Accent6 6 4 3" xfId="5882" xr:uid="{00000000-0005-0000-0000-000060690000}"/>
    <cellStyle name="40% - Accent6 6 4 3 2" xfId="12118" xr:uid="{00000000-0005-0000-0000-000061690000}"/>
    <cellStyle name="40% - Accent6 6 4 4" xfId="8630" xr:uid="{00000000-0005-0000-0000-000062690000}"/>
    <cellStyle name="40% - Accent6 6 4 5" xfId="35239" xr:uid="{00000000-0005-0000-0000-000063690000}"/>
    <cellStyle name="40% - Accent6 6 5" xfId="5880" xr:uid="{00000000-0005-0000-0000-000064690000}"/>
    <cellStyle name="40% - Accent6 6 5 2" xfId="5878" xr:uid="{00000000-0005-0000-0000-000065690000}"/>
    <cellStyle name="40% - Accent6 6 5 2 2" xfId="6780" xr:uid="{00000000-0005-0000-0000-000066690000}"/>
    <cellStyle name="40% - Accent6 6 5 3" xfId="5876" xr:uid="{00000000-0005-0000-0000-000067690000}"/>
    <cellStyle name="40% - Accent6 6 5 4" xfId="35468" xr:uid="{00000000-0005-0000-0000-000068690000}"/>
    <cellStyle name="40% - Accent6 6 6" xfId="5874" xr:uid="{00000000-0005-0000-0000-000069690000}"/>
    <cellStyle name="40% - Accent6 6 6 2" xfId="5872" xr:uid="{00000000-0005-0000-0000-00006A690000}"/>
    <cellStyle name="40% - Accent6 6 6 3" xfId="36340" xr:uid="{00000000-0005-0000-0000-00006B690000}"/>
    <cellStyle name="40% - Accent6 6 7" xfId="5869" xr:uid="{00000000-0005-0000-0000-00006C690000}"/>
    <cellStyle name="40% - Accent6 6 7 2" xfId="36626" xr:uid="{00000000-0005-0000-0000-00006D690000}"/>
    <cellStyle name="40% - Accent6 6 8" xfId="34601" xr:uid="{00000000-0005-0000-0000-00006E690000}"/>
    <cellStyle name="40% - Accent6 6 9" xfId="5937" xr:uid="{00000000-0005-0000-0000-00006F690000}"/>
    <cellStyle name="40% - Accent6 7" xfId="315" xr:uid="{00000000-0005-0000-0000-000070690000}"/>
    <cellStyle name="40% - Accent6 7 2" xfId="12094" xr:uid="{00000000-0005-0000-0000-000071690000}"/>
    <cellStyle name="40% - Accent6 7 2 2" xfId="12091" xr:uid="{00000000-0005-0000-0000-000072690000}"/>
    <cellStyle name="40% - Accent6 7 2 2 2" xfId="5867" xr:uid="{00000000-0005-0000-0000-000073690000}"/>
    <cellStyle name="40% - Accent6 7 2 2 2 2" xfId="12088" xr:uid="{00000000-0005-0000-0000-000074690000}"/>
    <cellStyle name="40% - Accent6 7 2 2 2 2 2" xfId="5865" xr:uid="{00000000-0005-0000-0000-000075690000}"/>
    <cellStyle name="40% - Accent6 7 2 2 2 3" xfId="28142" xr:uid="{00000000-0005-0000-0000-000076690000}"/>
    <cellStyle name="40% - Accent6 7 2 2 3" xfId="11004" xr:uid="{00000000-0005-0000-0000-000077690000}"/>
    <cellStyle name="40% - Accent6 7 2 2 3 2" xfId="6246" xr:uid="{00000000-0005-0000-0000-000078690000}"/>
    <cellStyle name="40% - Accent6 7 2 2 4" xfId="10995" xr:uid="{00000000-0005-0000-0000-000079690000}"/>
    <cellStyle name="40% - Accent6 7 2 3" xfId="12078" xr:uid="{00000000-0005-0000-0000-00007A690000}"/>
    <cellStyle name="40% - Accent6 7 2 3 2" xfId="5862" xr:uid="{00000000-0005-0000-0000-00007B690000}"/>
    <cellStyle name="40% - Accent6 7 2 3 2 2" xfId="5859" xr:uid="{00000000-0005-0000-0000-00007C690000}"/>
    <cellStyle name="40% - Accent6 7 2 3 3" xfId="10988" xr:uid="{00000000-0005-0000-0000-00007D690000}"/>
    <cellStyle name="40% - Accent6 7 2 4" xfId="12075" xr:uid="{00000000-0005-0000-0000-00007E690000}"/>
    <cellStyle name="40% - Accent6 7 2 4 2" xfId="5856" xr:uid="{00000000-0005-0000-0000-00007F690000}"/>
    <cellStyle name="40% - Accent6 7 2 5" xfId="13413" xr:uid="{00000000-0005-0000-0000-000080690000}"/>
    <cellStyle name="40% - Accent6 7 2 6" xfId="34850" xr:uid="{00000000-0005-0000-0000-000081690000}"/>
    <cellStyle name="40% - Accent6 7 3" xfId="12073" xr:uid="{00000000-0005-0000-0000-000082690000}"/>
    <cellStyle name="40% - Accent6 7 3 2" xfId="12070" xr:uid="{00000000-0005-0000-0000-000083690000}"/>
    <cellStyle name="40% - Accent6 7 3 2 2" xfId="5854" xr:uid="{00000000-0005-0000-0000-000084690000}"/>
    <cellStyle name="40% - Accent6 7 3 2 2 2" xfId="5852" xr:uid="{00000000-0005-0000-0000-000085690000}"/>
    <cellStyle name="40% - Accent6 7 3 2 3" xfId="10974" xr:uid="{00000000-0005-0000-0000-000086690000}"/>
    <cellStyle name="40% - Accent6 7 3 3" xfId="12065" xr:uid="{00000000-0005-0000-0000-000087690000}"/>
    <cellStyle name="40% - Accent6 7 3 3 2" xfId="16865" xr:uid="{00000000-0005-0000-0000-000088690000}"/>
    <cellStyle name="40% - Accent6 7 3 4" xfId="12063" xr:uid="{00000000-0005-0000-0000-000089690000}"/>
    <cellStyle name="40% - Accent6 7 3 5" xfId="35052" xr:uid="{00000000-0005-0000-0000-00008A690000}"/>
    <cellStyle name="40% - Accent6 7 4" xfId="12061" xr:uid="{00000000-0005-0000-0000-00008B690000}"/>
    <cellStyle name="40% - Accent6 7 4 2" xfId="12059" xr:uid="{00000000-0005-0000-0000-00008C690000}"/>
    <cellStyle name="40% - Accent6 7 4 2 2" xfId="6764" xr:uid="{00000000-0005-0000-0000-00008D690000}"/>
    <cellStyle name="40% - Accent6 7 4 3" xfId="5849" xr:uid="{00000000-0005-0000-0000-00008E690000}"/>
    <cellStyle name="40% - Accent6 7 4 4" xfId="35259" xr:uid="{00000000-0005-0000-0000-00008F690000}"/>
    <cellStyle name="40% - Accent6 7 5" xfId="17034" xr:uid="{00000000-0005-0000-0000-000090690000}"/>
    <cellStyle name="40% - Accent6 7 5 2" xfId="12053" xr:uid="{00000000-0005-0000-0000-000091690000}"/>
    <cellStyle name="40% - Accent6 7 5 3" xfId="35488" xr:uid="{00000000-0005-0000-0000-000092690000}"/>
    <cellStyle name="40% - Accent6 7 6" xfId="5847" xr:uid="{00000000-0005-0000-0000-000093690000}"/>
    <cellStyle name="40% - Accent6 7 6 2" xfId="36360" xr:uid="{00000000-0005-0000-0000-000094690000}"/>
    <cellStyle name="40% - Accent6 7 7" xfId="34615" xr:uid="{00000000-0005-0000-0000-000095690000}"/>
    <cellStyle name="40% - Accent6 7 8" xfId="12097" xr:uid="{00000000-0005-0000-0000-000096690000}"/>
    <cellStyle name="40% - Accent6 7 8 2" xfId="37518" xr:uid="{00000000-0005-0000-0000-000097690000}"/>
    <cellStyle name="40% - Accent6 8" xfId="335" xr:uid="{00000000-0005-0000-0000-000098690000}"/>
    <cellStyle name="40% - Accent6 8 2" xfId="12045" xr:uid="{00000000-0005-0000-0000-000099690000}"/>
    <cellStyle name="40% - Accent6 8 2 2" xfId="12040" xr:uid="{00000000-0005-0000-0000-00009A690000}"/>
    <cellStyle name="40% - Accent6 8 2 2 2" xfId="5844" xr:uid="{00000000-0005-0000-0000-00009B690000}"/>
    <cellStyle name="40% - Accent6 8 2 2 2 2" xfId="5842" xr:uid="{00000000-0005-0000-0000-00009C690000}"/>
    <cellStyle name="40% - Accent6 8 2 2 3" xfId="12032" xr:uid="{00000000-0005-0000-0000-00009D690000}"/>
    <cellStyle name="40% - Accent6 8 2 3" xfId="12017" xr:uid="{00000000-0005-0000-0000-00009E690000}"/>
    <cellStyle name="40% - Accent6 8 2 3 2" xfId="28729" xr:uid="{00000000-0005-0000-0000-00009F690000}"/>
    <cellStyle name="40% - Accent6 8 2 4" xfId="12012" xr:uid="{00000000-0005-0000-0000-0000A0690000}"/>
    <cellStyle name="40% - Accent6 8 2 5" xfId="34869" xr:uid="{00000000-0005-0000-0000-0000A1690000}"/>
    <cellStyle name="40% - Accent6 8 3" xfId="12008" xr:uid="{00000000-0005-0000-0000-0000A2690000}"/>
    <cellStyle name="40% - Accent6 8 3 2" xfId="12006" xr:uid="{00000000-0005-0000-0000-0000A3690000}"/>
    <cellStyle name="40% - Accent6 8 3 2 2" xfId="8847" xr:uid="{00000000-0005-0000-0000-0000A4690000}"/>
    <cellStyle name="40% - Accent6 8 3 3" xfId="5839" xr:uid="{00000000-0005-0000-0000-0000A5690000}"/>
    <cellStyle name="40% - Accent6 8 3 4" xfId="35071" xr:uid="{00000000-0005-0000-0000-0000A6690000}"/>
    <cellStyle name="40% - Accent6 8 4" xfId="13662" xr:uid="{00000000-0005-0000-0000-0000A7690000}"/>
    <cellStyle name="40% - Accent6 8 4 2" xfId="5837" xr:uid="{00000000-0005-0000-0000-0000A8690000}"/>
    <cellStyle name="40% - Accent6 8 4 3" xfId="35278" xr:uid="{00000000-0005-0000-0000-0000A9690000}"/>
    <cellStyle name="40% - Accent6 8 5" xfId="17025" xr:uid="{00000000-0005-0000-0000-0000AA690000}"/>
    <cellStyle name="40% - Accent6 8 5 2" xfId="35507" xr:uid="{00000000-0005-0000-0000-0000AB690000}"/>
    <cellStyle name="40% - Accent6 8 6" xfId="34629" xr:uid="{00000000-0005-0000-0000-0000AC690000}"/>
    <cellStyle name="40% - Accent6 8 7" xfId="12047" xr:uid="{00000000-0005-0000-0000-0000AD690000}"/>
    <cellStyle name="40% - Accent6 8 7 2" xfId="36652" xr:uid="{00000000-0005-0000-0000-0000AE690000}"/>
    <cellStyle name="40% - Accent6 8 8" xfId="37537" xr:uid="{00000000-0005-0000-0000-0000AF690000}"/>
    <cellStyle name="40% - Accent6 9" xfId="355" xr:uid="{00000000-0005-0000-0000-0000B0690000}"/>
    <cellStyle name="40% - Accent6 9 2" xfId="11971" xr:uid="{00000000-0005-0000-0000-0000B1690000}"/>
    <cellStyle name="40% - Accent6 9 2 2" xfId="11969" xr:uid="{00000000-0005-0000-0000-0000B2690000}"/>
    <cellStyle name="40% - Accent6 9 2 2 2" xfId="5835" xr:uid="{00000000-0005-0000-0000-0000B3690000}"/>
    <cellStyle name="40% - Accent6 9 2 3" xfId="5833" xr:uid="{00000000-0005-0000-0000-0000B4690000}"/>
    <cellStyle name="40% - Accent6 9 2 4" xfId="34889" xr:uid="{00000000-0005-0000-0000-0000B5690000}"/>
    <cellStyle name="40% - Accent6 9 3" xfId="12253" xr:uid="{00000000-0005-0000-0000-0000B6690000}"/>
    <cellStyle name="40% - Accent6 9 3 2" xfId="5831" xr:uid="{00000000-0005-0000-0000-0000B7690000}"/>
    <cellStyle name="40% - Accent6 9 3 3" xfId="35090" xr:uid="{00000000-0005-0000-0000-0000B8690000}"/>
    <cellStyle name="40% - Accent6 9 4" xfId="13656" xr:uid="{00000000-0005-0000-0000-0000B9690000}"/>
    <cellStyle name="40% - Accent6 9 4 2" xfId="35298" xr:uid="{00000000-0005-0000-0000-0000BA690000}"/>
    <cellStyle name="40% - Accent6 9 5" xfId="34643" xr:uid="{00000000-0005-0000-0000-0000BB690000}"/>
    <cellStyle name="40% - Accent6 9 6" xfId="11973" xr:uid="{00000000-0005-0000-0000-0000BC690000}"/>
    <cellStyle name="40% - Accent6 9 6 2" xfId="36386" xr:uid="{00000000-0005-0000-0000-0000BD690000}"/>
    <cellStyle name="40% - Accent6 9 7" xfId="36672" xr:uid="{00000000-0005-0000-0000-0000BE690000}"/>
    <cellStyle name="40% - Accent6 9 8" xfId="37557" xr:uid="{00000000-0005-0000-0000-0000BF690000}"/>
    <cellStyle name="60% - Accent1" xfId="24" builtinId="32" customBuiltin="1"/>
    <cellStyle name="60% - Accent1 10" xfId="179" xr:uid="{00000000-0005-0000-0000-0000C1690000}"/>
    <cellStyle name="60% - Accent1 10 2" xfId="34893" xr:uid="{00000000-0005-0000-0000-0000C2690000}"/>
    <cellStyle name="60% - Accent1 10 3" xfId="35095" xr:uid="{00000000-0005-0000-0000-0000C3690000}"/>
    <cellStyle name="60% - Accent1 10 4" xfId="35301" xr:uid="{00000000-0005-0000-0000-0000C4690000}"/>
    <cellStyle name="60% - Accent1 10 5" xfId="35518" xr:uid="{00000000-0005-0000-0000-0000C5690000}"/>
    <cellStyle name="60% - Accent1 10 6" xfId="36391" xr:uid="{00000000-0005-0000-0000-0000C6690000}"/>
    <cellStyle name="60% - Accent1 10 7" xfId="36677" xr:uid="{00000000-0005-0000-0000-0000C7690000}"/>
    <cellStyle name="60% - Accent1 10 8" xfId="37562" xr:uid="{00000000-0005-0000-0000-0000C8690000}"/>
    <cellStyle name="60% - Accent1 11" xfId="34658" xr:uid="{00000000-0005-0000-0000-0000C9690000}"/>
    <cellStyle name="60% - Accent1 11 2" xfId="35114" xr:uid="{00000000-0005-0000-0000-0000CA690000}"/>
    <cellStyle name="60% - Accent1 11 3" xfId="35308" xr:uid="{00000000-0005-0000-0000-0000CB690000}"/>
    <cellStyle name="60% - Accent1 11 4" xfId="35538" xr:uid="{00000000-0005-0000-0000-0000CC690000}"/>
    <cellStyle name="60% - Accent1 11 5" xfId="36411" xr:uid="{00000000-0005-0000-0000-0000CD690000}"/>
    <cellStyle name="60% - Accent1 11 6" xfId="36697" xr:uid="{00000000-0005-0000-0000-0000CE690000}"/>
    <cellStyle name="60% - Accent1 11 7" xfId="37582" xr:uid="{00000000-0005-0000-0000-0000CF690000}"/>
    <cellStyle name="60% - Accent1 12" xfId="34704" xr:uid="{00000000-0005-0000-0000-0000D0690000}"/>
    <cellStyle name="60% - Accent1 12 2" xfId="35130" xr:uid="{00000000-0005-0000-0000-0000D1690000}"/>
    <cellStyle name="60% - Accent1 12 3" xfId="35317" xr:uid="{00000000-0005-0000-0000-0000D2690000}"/>
    <cellStyle name="60% - Accent1 12 4" xfId="35557" xr:uid="{00000000-0005-0000-0000-0000D3690000}"/>
    <cellStyle name="60% - Accent1 12 5" xfId="36430" xr:uid="{00000000-0005-0000-0000-0000D4690000}"/>
    <cellStyle name="60% - Accent1 12 6" xfId="36716" xr:uid="{00000000-0005-0000-0000-0000D5690000}"/>
    <cellStyle name="60% - Accent1 12 7" xfId="37601" xr:uid="{00000000-0005-0000-0000-0000D6690000}"/>
    <cellStyle name="60% - Accent1 13" xfId="34732" xr:uid="{00000000-0005-0000-0000-0000D7690000}"/>
    <cellStyle name="60% - Accent1 13 2" xfId="35335" xr:uid="{00000000-0005-0000-0000-0000D8690000}"/>
    <cellStyle name="60% - Accent1 13 3" xfId="35576" xr:uid="{00000000-0005-0000-0000-0000D9690000}"/>
    <cellStyle name="60% - Accent1 13 4" xfId="36451" xr:uid="{00000000-0005-0000-0000-0000DA690000}"/>
    <cellStyle name="60% - Accent1 13 5" xfId="36737" xr:uid="{00000000-0005-0000-0000-0000DB690000}"/>
    <cellStyle name="60% - Accent1 13 6" xfId="37622" xr:uid="{00000000-0005-0000-0000-0000DC690000}"/>
    <cellStyle name="60% - Accent1 14" xfId="34922" xr:uid="{00000000-0005-0000-0000-0000DD690000}"/>
    <cellStyle name="60% - Accent1 14 2" xfId="36467" xr:uid="{00000000-0005-0000-0000-0000DE690000}"/>
    <cellStyle name="60% - Accent1 14 3" xfId="36765" xr:uid="{00000000-0005-0000-0000-0000DF690000}"/>
    <cellStyle name="60% - Accent1 14 4" xfId="37650" xr:uid="{00000000-0005-0000-0000-0000E0690000}"/>
    <cellStyle name="60% - Accent1 15" xfId="35137" xr:uid="{00000000-0005-0000-0000-0000E1690000}"/>
    <cellStyle name="60% - Accent1 15 2" xfId="36476" xr:uid="{00000000-0005-0000-0000-0000E2690000}"/>
    <cellStyle name="60% - Accent1 15 3" xfId="36774" xr:uid="{00000000-0005-0000-0000-0000E3690000}"/>
    <cellStyle name="60% - Accent1 15 4" xfId="37662" xr:uid="{00000000-0005-0000-0000-0000E4690000}"/>
    <cellStyle name="60% - Accent1 16" xfId="35356" xr:uid="{00000000-0005-0000-0000-0000E5690000}"/>
    <cellStyle name="60% - Accent1 16 2" xfId="36494" xr:uid="{00000000-0005-0000-0000-0000E6690000}"/>
    <cellStyle name="60% - Accent1 16 3" xfId="36792" xr:uid="{00000000-0005-0000-0000-0000E7690000}"/>
    <cellStyle name="60% - Accent1 16 4" xfId="37681" xr:uid="{00000000-0005-0000-0000-0000E8690000}"/>
    <cellStyle name="60% - Accent1 17" xfId="35643" xr:uid="{00000000-0005-0000-0000-0000E9690000}"/>
    <cellStyle name="60% - Accent1 17 2" xfId="36811" xr:uid="{00000000-0005-0000-0000-0000EA690000}"/>
    <cellStyle name="60% - Accent1 17 3" xfId="37701" xr:uid="{00000000-0005-0000-0000-0000EB690000}"/>
    <cellStyle name="60% - Accent1 18" xfId="35661" xr:uid="{00000000-0005-0000-0000-0000EC690000}"/>
    <cellStyle name="60% - Accent1 18 2" xfId="36830" xr:uid="{00000000-0005-0000-0000-0000ED690000}"/>
    <cellStyle name="60% - Accent1 18 3" xfId="37720" xr:uid="{00000000-0005-0000-0000-0000EE690000}"/>
    <cellStyle name="60% - Accent1 19" xfId="35680" xr:uid="{00000000-0005-0000-0000-0000EF690000}"/>
    <cellStyle name="60% - Accent1 19 2" xfId="36849" xr:uid="{00000000-0005-0000-0000-0000F0690000}"/>
    <cellStyle name="60% - Accent1 19 3" xfId="37739" xr:uid="{00000000-0005-0000-0000-0000F1690000}"/>
    <cellStyle name="60% - Accent1 2" xfId="64" xr:uid="{00000000-0005-0000-0000-0000F2690000}"/>
    <cellStyle name="60% - Accent1 2 10" xfId="36535" xr:uid="{00000000-0005-0000-0000-0000F3690000}"/>
    <cellStyle name="60% - Accent1 2 11" xfId="37420" xr:uid="{00000000-0005-0000-0000-0000F4690000}"/>
    <cellStyle name="60% - Accent1 2 2" xfId="79" xr:uid="{00000000-0005-0000-0000-0000F5690000}"/>
    <cellStyle name="60% - Accent1 2 3" xfId="140" xr:uid="{00000000-0005-0000-0000-0000F6690000}"/>
    <cellStyle name="60% - Accent1 2 4" xfId="201" xr:uid="{00000000-0005-0000-0000-0000F7690000}"/>
    <cellStyle name="60% - Accent1 2 5" xfId="34426" xr:uid="{00000000-0005-0000-0000-0000F8690000}"/>
    <cellStyle name="60% - Accent1 2 5 2" xfId="34753" xr:uid="{00000000-0005-0000-0000-0000F9690000}"/>
    <cellStyle name="60% - Accent1 2 6" xfId="23851" xr:uid="{00000000-0005-0000-0000-0000FA690000}"/>
    <cellStyle name="60% - Accent1 2 6 2" xfId="34943" xr:uid="{00000000-0005-0000-0000-0000FB690000}"/>
    <cellStyle name="60% - Accent1 2 7" xfId="35148" xr:uid="{00000000-0005-0000-0000-0000FC690000}"/>
    <cellStyle name="60% - Accent1 2 8" xfId="35377" xr:uid="{00000000-0005-0000-0000-0000FD690000}"/>
    <cellStyle name="60% - Accent1 2 9" xfId="36249" xr:uid="{00000000-0005-0000-0000-0000FE690000}"/>
    <cellStyle name="60% - Accent1 20" xfId="35699" xr:uid="{00000000-0005-0000-0000-0000FF690000}"/>
    <cellStyle name="60% - Accent1 20 2" xfId="36868" xr:uid="{00000000-0005-0000-0000-0000006A0000}"/>
    <cellStyle name="60% - Accent1 20 3" xfId="37759" xr:uid="{00000000-0005-0000-0000-0000016A0000}"/>
    <cellStyle name="60% - Accent1 21" xfId="35718" xr:uid="{00000000-0005-0000-0000-0000026A0000}"/>
    <cellStyle name="60% - Accent1 21 2" xfId="36888" xr:uid="{00000000-0005-0000-0000-0000036A0000}"/>
    <cellStyle name="60% - Accent1 21 3" xfId="37779" xr:uid="{00000000-0005-0000-0000-0000046A0000}"/>
    <cellStyle name="60% - Accent1 22" xfId="35737" xr:uid="{00000000-0005-0000-0000-0000056A0000}"/>
    <cellStyle name="60% - Accent1 22 2" xfId="36908" xr:uid="{00000000-0005-0000-0000-0000066A0000}"/>
    <cellStyle name="60% - Accent1 22 3" xfId="37799" xr:uid="{00000000-0005-0000-0000-0000076A0000}"/>
    <cellStyle name="60% - Accent1 23" xfId="35757" xr:uid="{00000000-0005-0000-0000-0000086A0000}"/>
    <cellStyle name="60% - Accent1 23 2" xfId="36927" xr:uid="{00000000-0005-0000-0000-0000096A0000}"/>
    <cellStyle name="60% - Accent1 23 3" xfId="37819" xr:uid="{00000000-0005-0000-0000-00000A6A0000}"/>
    <cellStyle name="60% - Accent1 24" xfId="35777" xr:uid="{00000000-0005-0000-0000-00000B6A0000}"/>
    <cellStyle name="60% - Accent1 24 2" xfId="36946" xr:uid="{00000000-0005-0000-0000-00000C6A0000}"/>
    <cellStyle name="60% - Accent1 24 3" xfId="37839" xr:uid="{00000000-0005-0000-0000-00000D6A0000}"/>
    <cellStyle name="60% - Accent1 25" xfId="35796" xr:uid="{00000000-0005-0000-0000-00000E6A0000}"/>
    <cellStyle name="60% - Accent1 25 2" xfId="36966" xr:uid="{00000000-0005-0000-0000-00000F6A0000}"/>
    <cellStyle name="60% - Accent1 25 3" xfId="37859" xr:uid="{00000000-0005-0000-0000-0000106A0000}"/>
    <cellStyle name="60% - Accent1 26" xfId="35815" xr:uid="{00000000-0005-0000-0000-0000116A0000}"/>
    <cellStyle name="60% - Accent1 26 2" xfId="36986" xr:uid="{00000000-0005-0000-0000-0000126A0000}"/>
    <cellStyle name="60% - Accent1 26 3" xfId="37879" xr:uid="{00000000-0005-0000-0000-0000136A0000}"/>
    <cellStyle name="60% - Accent1 27" xfId="35834" xr:uid="{00000000-0005-0000-0000-0000146A0000}"/>
    <cellStyle name="60% - Accent1 27 2" xfId="37006" xr:uid="{00000000-0005-0000-0000-0000156A0000}"/>
    <cellStyle name="60% - Accent1 27 3" xfId="37899" xr:uid="{00000000-0005-0000-0000-0000166A0000}"/>
    <cellStyle name="60% - Accent1 28" xfId="35853" xr:uid="{00000000-0005-0000-0000-0000176A0000}"/>
    <cellStyle name="60% - Accent1 28 2" xfId="37026" xr:uid="{00000000-0005-0000-0000-0000186A0000}"/>
    <cellStyle name="60% - Accent1 28 3" xfId="37919" xr:uid="{00000000-0005-0000-0000-0000196A0000}"/>
    <cellStyle name="60% - Accent1 29" xfId="35882" xr:uid="{00000000-0005-0000-0000-00001A6A0000}"/>
    <cellStyle name="60% - Accent1 29 2" xfId="37054" xr:uid="{00000000-0005-0000-0000-00001B6A0000}"/>
    <cellStyle name="60% - Accent1 29 3" xfId="37948" xr:uid="{00000000-0005-0000-0000-00001C6A0000}"/>
    <cellStyle name="60% - Accent1 3" xfId="99" xr:uid="{00000000-0005-0000-0000-00001D6A0000}"/>
    <cellStyle name="60% - Accent1 3 10" xfId="37439" xr:uid="{00000000-0005-0000-0000-00001E6A0000}"/>
    <cellStyle name="60% - Accent1 3 2" xfId="160" xr:uid="{00000000-0005-0000-0000-00001F6A0000}"/>
    <cellStyle name="60% - Accent1 3 3" xfId="221" xr:uid="{00000000-0005-0000-0000-0000206A0000}"/>
    <cellStyle name="60% - Accent1 3 4" xfId="34453" xr:uid="{00000000-0005-0000-0000-0000216A0000}"/>
    <cellStyle name="60% - Accent1 3 5" xfId="17798" xr:uid="{00000000-0005-0000-0000-0000226A0000}"/>
    <cellStyle name="60% - Accent1 3 5 2" xfId="34962" xr:uid="{00000000-0005-0000-0000-0000236A0000}"/>
    <cellStyle name="60% - Accent1 3 6" xfId="35167" xr:uid="{00000000-0005-0000-0000-0000246A0000}"/>
    <cellStyle name="60% - Accent1 3 7" xfId="35396" xr:uid="{00000000-0005-0000-0000-0000256A0000}"/>
    <cellStyle name="60% - Accent1 3 8" xfId="36268" xr:uid="{00000000-0005-0000-0000-0000266A0000}"/>
    <cellStyle name="60% - Accent1 3 9" xfId="36554" xr:uid="{00000000-0005-0000-0000-0000276A0000}"/>
    <cellStyle name="60% - Accent1 30" xfId="35893" xr:uid="{00000000-0005-0000-0000-0000286A0000}"/>
    <cellStyle name="60% - Accent1 30 2" xfId="37065" xr:uid="{00000000-0005-0000-0000-0000296A0000}"/>
    <cellStyle name="60% - Accent1 30 3" xfId="37960" xr:uid="{00000000-0005-0000-0000-00002A6A0000}"/>
    <cellStyle name="60% - Accent1 31" xfId="35913" xr:uid="{00000000-0005-0000-0000-00002B6A0000}"/>
    <cellStyle name="60% - Accent1 31 2" xfId="37084" xr:uid="{00000000-0005-0000-0000-00002C6A0000}"/>
    <cellStyle name="60% - Accent1 31 3" xfId="37980" xr:uid="{00000000-0005-0000-0000-00002D6A0000}"/>
    <cellStyle name="60% - Accent1 32" xfId="35933" xr:uid="{00000000-0005-0000-0000-00002E6A0000}"/>
    <cellStyle name="60% - Accent1 32 2" xfId="37103" xr:uid="{00000000-0005-0000-0000-00002F6A0000}"/>
    <cellStyle name="60% - Accent1 32 3" xfId="38000" xr:uid="{00000000-0005-0000-0000-0000306A0000}"/>
    <cellStyle name="60% - Accent1 33" xfId="35953" xr:uid="{00000000-0005-0000-0000-0000316A0000}"/>
    <cellStyle name="60% - Accent1 33 2" xfId="37122" xr:uid="{00000000-0005-0000-0000-0000326A0000}"/>
    <cellStyle name="60% - Accent1 33 3" xfId="38020" xr:uid="{00000000-0005-0000-0000-0000336A0000}"/>
    <cellStyle name="60% - Accent1 34" xfId="35973" xr:uid="{00000000-0005-0000-0000-0000346A0000}"/>
    <cellStyle name="60% - Accent1 34 2" xfId="37142" xr:uid="{00000000-0005-0000-0000-0000356A0000}"/>
    <cellStyle name="60% - Accent1 34 3" xfId="38040" xr:uid="{00000000-0005-0000-0000-0000366A0000}"/>
    <cellStyle name="60% - Accent1 35" xfId="35993" xr:uid="{00000000-0005-0000-0000-0000376A0000}"/>
    <cellStyle name="60% - Accent1 35 2" xfId="37162" xr:uid="{00000000-0005-0000-0000-0000386A0000}"/>
    <cellStyle name="60% - Accent1 35 3" xfId="38060" xr:uid="{00000000-0005-0000-0000-0000396A0000}"/>
    <cellStyle name="60% - Accent1 36" xfId="36013" xr:uid="{00000000-0005-0000-0000-00003A6A0000}"/>
    <cellStyle name="60% - Accent1 36 2" xfId="37182" xr:uid="{00000000-0005-0000-0000-00003B6A0000}"/>
    <cellStyle name="60% - Accent1 36 3" xfId="38080" xr:uid="{00000000-0005-0000-0000-00003C6A0000}"/>
    <cellStyle name="60% - Accent1 37" xfId="36033" xr:uid="{00000000-0005-0000-0000-00003D6A0000}"/>
    <cellStyle name="60% - Accent1 37 2" xfId="37202" xr:uid="{00000000-0005-0000-0000-00003E6A0000}"/>
    <cellStyle name="60% - Accent1 37 3" xfId="38100" xr:uid="{00000000-0005-0000-0000-00003F6A0000}"/>
    <cellStyle name="60% - Accent1 38" xfId="36053" xr:uid="{00000000-0005-0000-0000-0000406A0000}"/>
    <cellStyle name="60% - Accent1 38 2" xfId="37222" xr:uid="{00000000-0005-0000-0000-0000416A0000}"/>
    <cellStyle name="60% - Accent1 38 3" xfId="38120" xr:uid="{00000000-0005-0000-0000-0000426A0000}"/>
    <cellStyle name="60% - Accent1 39" xfId="36073" xr:uid="{00000000-0005-0000-0000-0000436A0000}"/>
    <cellStyle name="60% - Accent1 39 2" xfId="37242" xr:uid="{00000000-0005-0000-0000-0000446A0000}"/>
    <cellStyle name="60% - Accent1 39 3" xfId="38140" xr:uid="{00000000-0005-0000-0000-0000456A0000}"/>
    <cellStyle name="60% - Accent1 4" xfId="118" xr:uid="{00000000-0005-0000-0000-0000466A0000}"/>
    <cellStyle name="60% - Accent1 4 2" xfId="241" xr:uid="{00000000-0005-0000-0000-0000476A0000}"/>
    <cellStyle name="60% - Accent1 4 3" xfId="34472" xr:uid="{00000000-0005-0000-0000-0000486A0000}"/>
    <cellStyle name="60% - Accent1 4 4" xfId="17790" xr:uid="{00000000-0005-0000-0000-0000496A0000}"/>
    <cellStyle name="60% - Accent1 4 4 2" xfId="34981" xr:uid="{00000000-0005-0000-0000-00004A6A0000}"/>
    <cellStyle name="60% - Accent1 4 5" xfId="35186" xr:uid="{00000000-0005-0000-0000-00004B6A0000}"/>
    <cellStyle name="60% - Accent1 4 6" xfId="35415" xr:uid="{00000000-0005-0000-0000-00004C6A0000}"/>
    <cellStyle name="60% - Accent1 4 7" xfId="36287" xr:uid="{00000000-0005-0000-0000-00004D6A0000}"/>
    <cellStyle name="60% - Accent1 4 8" xfId="36573" xr:uid="{00000000-0005-0000-0000-00004E6A0000}"/>
    <cellStyle name="60% - Accent1 4 9" xfId="37458" xr:uid="{00000000-0005-0000-0000-00004F6A0000}"/>
    <cellStyle name="60% - Accent1 40" xfId="36093" xr:uid="{00000000-0005-0000-0000-0000506A0000}"/>
    <cellStyle name="60% - Accent1 40 2" xfId="37262" xr:uid="{00000000-0005-0000-0000-0000516A0000}"/>
    <cellStyle name="60% - Accent1 40 3" xfId="38160" xr:uid="{00000000-0005-0000-0000-0000526A0000}"/>
    <cellStyle name="60% - Accent1 41" xfId="36113" xr:uid="{00000000-0005-0000-0000-0000536A0000}"/>
    <cellStyle name="60% - Accent1 41 2" xfId="37282" xr:uid="{00000000-0005-0000-0000-0000546A0000}"/>
    <cellStyle name="60% - Accent1 41 3" xfId="38180" xr:uid="{00000000-0005-0000-0000-0000556A0000}"/>
    <cellStyle name="60% - Accent1 42" xfId="36133" xr:uid="{00000000-0005-0000-0000-0000566A0000}"/>
    <cellStyle name="60% - Accent1 42 2" xfId="37302" xr:uid="{00000000-0005-0000-0000-0000576A0000}"/>
    <cellStyle name="60% - Accent1 42 3" xfId="38200" xr:uid="{00000000-0005-0000-0000-0000586A0000}"/>
    <cellStyle name="60% - Accent1 43" xfId="36153" xr:uid="{00000000-0005-0000-0000-0000596A0000}"/>
    <cellStyle name="60% - Accent1 43 2" xfId="37322" xr:uid="{00000000-0005-0000-0000-00005A6A0000}"/>
    <cellStyle name="60% - Accent1 43 3" xfId="38220" xr:uid="{00000000-0005-0000-0000-00005B6A0000}"/>
    <cellStyle name="60% - Accent1 44" xfId="36173" xr:uid="{00000000-0005-0000-0000-00005C6A0000}"/>
    <cellStyle name="60% - Accent1 44 2" xfId="37342" xr:uid="{00000000-0005-0000-0000-00005D6A0000}"/>
    <cellStyle name="60% - Accent1 44 3" xfId="38240" xr:uid="{00000000-0005-0000-0000-00005E6A0000}"/>
    <cellStyle name="60% - Accent1 45" xfId="36193" xr:uid="{00000000-0005-0000-0000-00005F6A0000}"/>
    <cellStyle name="60% - Accent1 45 2" xfId="37362" xr:uid="{00000000-0005-0000-0000-0000606A0000}"/>
    <cellStyle name="60% - Accent1 45 3" xfId="38260" xr:uid="{00000000-0005-0000-0000-0000616A0000}"/>
    <cellStyle name="60% - Accent1 46" xfId="36213" xr:uid="{00000000-0005-0000-0000-0000626A0000}"/>
    <cellStyle name="60% - Accent1 46 2" xfId="37380" xr:uid="{00000000-0005-0000-0000-0000636A0000}"/>
    <cellStyle name="60% - Accent1 46 3" xfId="38280" xr:uid="{00000000-0005-0000-0000-0000646A0000}"/>
    <cellStyle name="60% - Accent1 47" xfId="36514" xr:uid="{00000000-0005-0000-0000-0000656A0000}"/>
    <cellStyle name="60% - Accent1 48" xfId="37399" xr:uid="{00000000-0005-0000-0000-0000666A0000}"/>
    <cellStyle name="60% - Accent1 5" xfId="261" xr:uid="{00000000-0005-0000-0000-0000676A0000}"/>
    <cellStyle name="60% - Accent1 5 2" xfId="34798" xr:uid="{00000000-0005-0000-0000-0000686A0000}"/>
    <cellStyle name="60% - Accent1 5 3" xfId="35000" xr:uid="{00000000-0005-0000-0000-0000696A0000}"/>
    <cellStyle name="60% - Accent1 5 4" xfId="35206" xr:uid="{00000000-0005-0000-0000-00006A6A0000}"/>
    <cellStyle name="60% - Accent1 5 5" xfId="35435" xr:uid="{00000000-0005-0000-0000-00006B6A0000}"/>
    <cellStyle name="60% - Accent1 5 6" xfId="36307" xr:uid="{00000000-0005-0000-0000-00006C6A0000}"/>
    <cellStyle name="60% - Accent1 5 7" xfId="36593" xr:uid="{00000000-0005-0000-0000-00006D6A0000}"/>
    <cellStyle name="60% - Accent1 5 8" xfId="37478" xr:uid="{00000000-0005-0000-0000-00006E6A0000}"/>
    <cellStyle name="60% - Accent1 6" xfId="281" xr:uid="{00000000-0005-0000-0000-00006F6A0000}"/>
    <cellStyle name="60% - Accent1 6 2" xfId="34817" xr:uid="{00000000-0005-0000-0000-0000706A0000}"/>
    <cellStyle name="60% - Accent1 6 3" xfId="35019" xr:uid="{00000000-0005-0000-0000-0000716A0000}"/>
    <cellStyle name="60% - Accent1 6 4" xfId="35225" xr:uid="{00000000-0005-0000-0000-0000726A0000}"/>
    <cellStyle name="60% - Accent1 6 5" xfId="35454" xr:uid="{00000000-0005-0000-0000-0000736A0000}"/>
    <cellStyle name="60% - Accent1 6 6" xfId="36326" xr:uid="{00000000-0005-0000-0000-0000746A0000}"/>
    <cellStyle name="60% - Accent1 6 7" xfId="36612" xr:uid="{00000000-0005-0000-0000-0000756A0000}"/>
    <cellStyle name="60% - Accent1 6 8" xfId="37494" xr:uid="{00000000-0005-0000-0000-0000766A0000}"/>
    <cellStyle name="60% - Accent1 7" xfId="301" xr:uid="{00000000-0005-0000-0000-0000776A0000}"/>
    <cellStyle name="60% - Accent1 7 2" xfId="34836" xr:uid="{00000000-0005-0000-0000-0000786A0000}"/>
    <cellStyle name="60% - Accent1 7 3" xfId="35038" xr:uid="{00000000-0005-0000-0000-0000796A0000}"/>
    <cellStyle name="60% - Accent1 7 4" xfId="35245" xr:uid="{00000000-0005-0000-0000-00007A6A0000}"/>
    <cellStyle name="60% - Accent1 7 5" xfId="35474" xr:uid="{00000000-0005-0000-0000-00007B6A0000}"/>
    <cellStyle name="60% - Accent1 7 6" xfId="36346" xr:uid="{00000000-0005-0000-0000-00007C6A0000}"/>
    <cellStyle name="60% - Accent1 7 7" xfId="36629" xr:uid="{00000000-0005-0000-0000-00007D6A0000}"/>
    <cellStyle name="60% - Accent1 7 8" xfId="37504" xr:uid="{00000000-0005-0000-0000-00007E6A0000}"/>
    <cellStyle name="60% - Accent1 8" xfId="321" xr:uid="{00000000-0005-0000-0000-00007F6A0000}"/>
    <cellStyle name="60% - Accent1 8 2" xfId="34855" xr:uid="{00000000-0005-0000-0000-0000806A0000}"/>
    <cellStyle name="60% - Accent1 8 3" xfId="35057" xr:uid="{00000000-0005-0000-0000-0000816A0000}"/>
    <cellStyle name="60% - Accent1 8 4" xfId="35264" xr:uid="{00000000-0005-0000-0000-0000826A0000}"/>
    <cellStyle name="60% - Accent1 8 5" xfId="35493" xr:uid="{00000000-0005-0000-0000-0000836A0000}"/>
    <cellStyle name="60% - Accent1 8 6" xfId="36362" xr:uid="{00000000-0005-0000-0000-0000846A0000}"/>
    <cellStyle name="60% - Accent1 8 7" xfId="36638" xr:uid="{00000000-0005-0000-0000-0000856A0000}"/>
    <cellStyle name="60% - Accent1 8 8" xfId="37523" xr:uid="{00000000-0005-0000-0000-0000866A0000}"/>
    <cellStyle name="60% - Accent1 9" xfId="341" xr:uid="{00000000-0005-0000-0000-0000876A0000}"/>
    <cellStyle name="60% - Accent1 9 2" xfId="34875" xr:uid="{00000000-0005-0000-0000-0000886A0000}"/>
    <cellStyle name="60% - Accent1 9 3" xfId="35076" xr:uid="{00000000-0005-0000-0000-0000896A0000}"/>
    <cellStyle name="60% - Accent1 9 4" xfId="35284" xr:uid="{00000000-0005-0000-0000-00008A6A0000}"/>
    <cellStyle name="60% - Accent1 9 5" xfId="35510" xr:uid="{00000000-0005-0000-0000-00008B6A0000}"/>
    <cellStyle name="60% - Accent1 9 6" xfId="36372" xr:uid="{00000000-0005-0000-0000-00008C6A0000}"/>
    <cellStyle name="60% - Accent1 9 7" xfId="36658" xr:uid="{00000000-0005-0000-0000-00008D6A0000}"/>
    <cellStyle name="60% - Accent1 9 8" xfId="37543" xr:uid="{00000000-0005-0000-0000-00008E6A0000}"/>
    <cellStyle name="60% - Accent2" xfId="28" builtinId="36" customBuiltin="1"/>
    <cellStyle name="60% - Accent2 10" xfId="182" xr:uid="{00000000-0005-0000-0000-0000906A0000}"/>
    <cellStyle name="60% - Accent2 10 2" xfId="34896" xr:uid="{00000000-0005-0000-0000-0000916A0000}"/>
    <cellStyle name="60% - Accent2 10 3" xfId="35098" xr:uid="{00000000-0005-0000-0000-0000926A0000}"/>
    <cellStyle name="60% - Accent2 10 4" xfId="35302" xr:uid="{00000000-0005-0000-0000-0000936A0000}"/>
    <cellStyle name="60% - Accent2 10 5" xfId="35521" xr:uid="{00000000-0005-0000-0000-0000946A0000}"/>
    <cellStyle name="60% - Accent2 10 6" xfId="36394" xr:uid="{00000000-0005-0000-0000-0000956A0000}"/>
    <cellStyle name="60% - Accent2 10 7" xfId="36680" xr:uid="{00000000-0005-0000-0000-0000966A0000}"/>
    <cellStyle name="60% - Accent2 10 8" xfId="37565" xr:uid="{00000000-0005-0000-0000-0000976A0000}"/>
    <cellStyle name="60% - Accent2 11" xfId="34659" xr:uid="{00000000-0005-0000-0000-0000986A0000}"/>
    <cellStyle name="60% - Accent2 11 2" xfId="35117" xr:uid="{00000000-0005-0000-0000-0000996A0000}"/>
    <cellStyle name="60% - Accent2 11 3" xfId="35309" xr:uid="{00000000-0005-0000-0000-00009A6A0000}"/>
    <cellStyle name="60% - Accent2 11 4" xfId="35541" xr:uid="{00000000-0005-0000-0000-00009B6A0000}"/>
    <cellStyle name="60% - Accent2 11 5" xfId="36414" xr:uid="{00000000-0005-0000-0000-00009C6A0000}"/>
    <cellStyle name="60% - Accent2 11 6" xfId="36700" xr:uid="{00000000-0005-0000-0000-00009D6A0000}"/>
    <cellStyle name="60% - Accent2 11 7" xfId="37585" xr:uid="{00000000-0005-0000-0000-00009E6A0000}"/>
    <cellStyle name="60% - Accent2 12" xfId="34707" xr:uid="{00000000-0005-0000-0000-00009F6A0000}"/>
    <cellStyle name="60% - Accent2 12 2" xfId="35131" xr:uid="{00000000-0005-0000-0000-0000A06A0000}"/>
    <cellStyle name="60% - Accent2 12 3" xfId="35320" xr:uid="{00000000-0005-0000-0000-0000A16A0000}"/>
    <cellStyle name="60% - Accent2 12 4" xfId="35560" xr:uid="{00000000-0005-0000-0000-0000A26A0000}"/>
    <cellStyle name="60% - Accent2 12 5" xfId="36433" xr:uid="{00000000-0005-0000-0000-0000A36A0000}"/>
    <cellStyle name="60% - Accent2 12 6" xfId="36719" xr:uid="{00000000-0005-0000-0000-0000A46A0000}"/>
    <cellStyle name="60% - Accent2 12 7" xfId="37604" xr:uid="{00000000-0005-0000-0000-0000A56A0000}"/>
    <cellStyle name="60% - Accent2 13" xfId="34735" xr:uid="{00000000-0005-0000-0000-0000A66A0000}"/>
    <cellStyle name="60% - Accent2 13 2" xfId="35336" xr:uid="{00000000-0005-0000-0000-0000A76A0000}"/>
    <cellStyle name="60% - Accent2 13 3" xfId="35579" xr:uid="{00000000-0005-0000-0000-0000A86A0000}"/>
    <cellStyle name="60% - Accent2 13 4" xfId="36454" xr:uid="{00000000-0005-0000-0000-0000A96A0000}"/>
    <cellStyle name="60% - Accent2 13 5" xfId="36740" xr:uid="{00000000-0005-0000-0000-0000AA6A0000}"/>
    <cellStyle name="60% - Accent2 13 6" xfId="37625" xr:uid="{00000000-0005-0000-0000-0000AB6A0000}"/>
    <cellStyle name="60% - Accent2 14" xfId="34925" xr:uid="{00000000-0005-0000-0000-0000AC6A0000}"/>
    <cellStyle name="60% - Accent2 14 2" xfId="36468" xr:uid="{00000000-0005-0000-0000-0000AD6A0000}"/>
    <cellStyle name="60% - Accent2 14 3" xfId="36766" xr:uid="{00000000-0005-0000-0000-0000AE6A0000}"/>
    <cellStyle name="60% - Accent2 14 4" xfId="37651" xr:uid="{00000000-0005-0000-0000-0000AF6A0000}"/>
    <cellStyle name="60% - Accent2 15" xfId="35138" xr:uid="{00000000-0005-0000-0000-0000B06A0000}"/>
    <cellStyle name="60% - Accent2 15 2" xfId="36479" xr:uid="{00000000-0005-0000-0000-0000B16A0000}"/>
    <cellStyle name="60% - Accent2 15 3" xfId="36777" xr:uid="{00000000-0005-0000-0000-0000B26A0000}"/>
    <cellStyle name="60% - Accent2 15 4" xfId="37665" xr:uid="{00000000-0005-0000-0000-0000B36A0000}"/>
    <cellStyle name="60% - Accent2 16" xfId="35359" xr:uid="{00000000-0005-0000-0000-0000B46A0000}"/>
    <cellStyle name="60% - Accent2 16 2" xfId="36497" xr:uid="{00000000-0005-0000-0000-0000B56A0000}"/>
    <cellStyle name="60% - Accent2 16 3" xfId="36795" xr:uid="{00000000-0005-0000-0000-0000B66A0000}"/>
    <cellStyle name="60% - Accent2 16 4" xfId="37684" xr:uid="{00000000-0005-0000-0000-0000B76A0000}"/>
    <cellStyle name="60% - Accent2 17" xfId="35646" xr:uid="{00000000-0005-0000-0000-0000B86A0000}"/>
    <cellStyle name="60% - Accent2 17 2" xfId="36814" xr:uid="{00000000-0005-0000-0000-0000B96A0000}"/>
    <cellStyle name="60% - Accent2 17 3" xfId="37704" xr:uid="{00000000-0005-0000-0000-0000BA6A0000}"/>
    <cellStyle name="60% - Accent2 18" xfId="35664" xr:uid="{00000000-0005-0000-0000-0000BB6A0000}"/>
    <cellStyle name="60% - Accent2 18 2" xfId="36833" xr:uid="{00000000-0005-0000-0000-0000BC6A0000}"/>
    <cellStyle name="60% - Accent2 18 3" xfId="37723" xr:uid="{00000000-0005-0000-0000-0000BD6A0000}"/>
    <cellStyle name="60% - Accent2 19" xfId="35683" xr:uid="{00000000-0005-0000-0000-0000BE6A0000}"/>
    <cellStyle name="60% - Accent2 19 2" xfId="36852" xr:uid="{00000000-0005-0000-0000-0000BF6A0000}"/>
    <cellStyle name="60% - Accent2 19 3" xfId="37742" xr:uid="{00000000-0005-0000-0000-0000C06A0000}"/>
    <cellStyle name="60% - Accent2 2" xfId="66" xr:uid="{00000000-0005-0000-0000-0000C16A0000}"/>
    <cellStyle name="60% - Accent2 2 10" xfId="36538" xr:uid="{00000000-0005-0000-0000-0000C26A0000}"/>
    <cellStyle name="60% - Accent2 2 11" xfId="37423" xr:uid="{00000000-0005-0000-0000-0000C36A0000}"/>
    <cellStyle name="60% - Accent2 2 2" xfId="82" xr:uid="{00000000-0005-0000-0000-0000C46A0000}"/>
    <cellStyle name="60% - Accent2 2 3" xfId="143" xr:uid="{00000000-0005-0000-0000-0000C56A0000}"/>
    <cellStyle name="60% - Accent2 2 4" xfId="204" xr:uid="{00000000-0005-0000-0000-0000C66A0000}"/>
    <cellStyle name="60% - Accent2 2 5" xfId="34428" xr:uid="{00000000-0005-0000-0000-0000C76A0000}"/>
    <cellStyle name="60% - Accent2 2 5 2" xfId="34756" xr:uid="{00000000-0005-0000-0000-0000C86A0000}"/>
    <cellStyle name="60% - Accent2 2 6" xfId="34350" xr:uid="{00000000-0005-0000-0000-0000C96A0000}"/>
    <cellStyle name="60% - Accent2 2 6 2" xfId="34946" xr:uid="{00000000-0005-0000-0000-0000CA6A0000}"/>
    <cellStyle name="60% - Accent2 2 7" xfId="35151" xr:uid="{00000000-0005-0000-0000-0000CB6A0000}"/>
    <cellStyle name="60% - Accent2 2 8" xfId="35380" xr:uid="{00000000-0005-0000-0000-0000CC6A0000}"/>
    <cellStyle name="60% - Accent2 2 9" xfId="36252" xr:uid="{00000000-0005-0000-0000-0000CD6A0000}"/>
    <cellStyle name="60% - Accent2 20" xfId="35702" xr:uid="{00000000-0005-0000-0000-0000CE6A0000}"/>
    <cellStyle name="60% - Accent2 20 2" xfId="36871" xr:uid="{00000000-0005-0000-0000-0000CF6A0000}"/>
    <cellStyle name="60% - Accent2 20 3" xfId="37762" xr:uid="{00000000-0005-0000-0000-0000D06A0000}"/>
    <cellStyle name="60% - Accent2 21" xfId="35721" xr:uid="{00000000-0005-0000-0000-0000D16A0000}"/>
    <cellStyle name="60% - Accent2 21 2" xfId="36891" xr:uid="{00000000-0005-0000-0000-0000D26A0000}"/>
    <cellStyle name="60% - Accent2 21 3" xfId="37782" xr:uid="{00000000-0005-0000-0000-0000D36A0000}"/>
    <cellStyle name="60% - Accent2 22" xfId="35740" xr:uid="{00000000-0005-0000-0000-0000D46A0000}"/>
    <cellStyle name="60% - Accent2 22 2" xfId="36911" xr:uid="{00000000-0005-0000-0000-0000D56A0000}"/>
    <cellStyle name="60% - Accent2 22 3" xfId="37802" xr:uid="{00000000-0005-0000-0000-0000D66A0000}"/>
    <cellStyle name="60% - Accent2 23" xfId="35760" xr:uid="{00000000-0005-0000-0000-0000D76A0000}"/>
    <cellStyle name="60% - Accent2 23 2" xfId="36930" xr:uid="{00000000-0005-0000-0000-0000D86A0000}"/>
    <cellStyle name="60% - Accent2 23 3" xfId="37822" xr:uid="{00000000-0005-0000-0000-0000D96A0000}"/>
    <cellStyle name="60% - Accent2 24" xfId="35780" xr:uid="{00000000-0005-0000-0000-0000DA6A0000}"/>
    <cellStyle name="60% - Accent2 24 2" xfId="36949" xr:uid="{00000000-0005-0000-0000-0000DB6A0000}"/>
    <cellStyle name="60% - Accent2 24 3" xfId="37842" xr:uid="{00000000-0005-0000-0000-0000DC6A0000}"/>
    <cellStyle name="60% - Accent2 25" xfId="35799" xr:uid="{00000000-0005-0000-0000-0000DD6A0000}"/>
    <cellStyle name="60% - Accent2 25 2" xfId="36969" xr:uid="{00000000-0005-0000-0000-0000DE6A0000}"/>
    <cellStyle name="60% - Accent2 25 3" xfId="37862" xr:uid="{00000000-0005-0000-0000-0000DF6A0000}"/>
    <cellStyle name="60% - Accent2 26" xfId="35818" xr:uid="{00000000-0005-0000-0000-0000E06A0000}"/>
    <cellStyle name="60% - Accent2 26 2" xfId="36989" xr:uid="{00000000-0005-0000-0000-0000E16A0000}"/>
    <cellStyle name="60% - Accent2 26 3" xfId="37882" xr:uid="{00000000-0005-0000-0000-0000E26A0000}"/>
    <cellStyle name="60% - Accent2 27" xfId="35837" xr:uid="{00000000-0005-0000-0000-0000E36A0000}"/>
    <cellStyle name="60% - Accent2 27 2" xfId="37009" xr:uid="{00000000-0005-0000-0000-0000E46A0000}"/>
    <cellStyle name="60% - Accent2 27 3" xfId="37902" xr:uid="{00000000-0005-0000-0000-0000E56A0000}"/>
    <cellStyle name="60% - Accent2 28" xfId="35856" xr:uid="{00000000-0005-0000-0000-0000E66A0000}"/>
    <cellStyle name="60% - Accent2 28 2" xfId="37029" xr:uid="{00000000-0005-0000-0000-0000E76A0000}"/>
    <cellStyle name="60% - Accent2 28 3" xfId="37922" xr:uid="{00000000-0005-0000-0000-0000E86A0000}"/>
    <cellStyle name="60% - Accent2 29" xfId="35883" xr:uid="{00000000-0005-0000-0000-0000E96A0000}"/>
    <cellStyle name="60% - Accent2 29 2" xfId="37055" xr:uid="{00000000-0005-0000-0000-0000EA6A0000}"/>
    <cellStyle name="60% - Accent2 29 3" xfId="37949" xr:uid="{00000000-0005-0000-0000-0000EB6A0000}"/>
    <cellStyle name="60% - Accent2 3" xfId="102" xr:uid="{00000000-0005-0000-0000-0000EC6A0000}"/>
    <cellStyle name="60% - Accent2 3 10" xfId="37442" xr:uid="{00000000-0005-0000-0000-0000ED6A0000}"/>
    <cellStyle name="60% - Accent2 3 2" xfId="163" xr:uid="{00000000-0005-0000-0000-0000EE6A0000}"/>
    <cellStyle name="60% - Accent2 3 3" xfId="224" xr:uid="{00000000-0005-0000-0000-0000EF6A0000}"/>
    <cellStyle name="60% - Accent2 3 4" xfId="34456" xr:uid="{00000000-0005-0000-0000-0000F06A0000}"/>
    <cellStyle name="60% - Accent2 3 5" xfId="21634" xr:uid="{00000000-0005-0000-0000-0000F16A0000}"/>
    <cellStyle name="60% - Accent2 3 5 2" xfId="34965" xr:uid="{00000000-0005-0000-0000-0000F26A0000}"/>
    <cellStyle name="60% - Accent2 3 6" xfId="35170" xr:uid="{00000000-0005-0000-0000-0000F36A0000}"/>
    <cellStyle name="60% - Accent2 3 7" xfId="35399" xr:uid="{00000000-0005-0000-0000-0000F46A0000}"/>
    <cellStyle name="60% - Accent2 3 8" xfId="36271" xr:uid="{00000000-0005-0000-0000-0000F56A0000}"/>
    <cellStyle name="60% - Accent2 3 9" xfId="36557" xr:uid="{00000000-0005-0000-0000-0000F66A0000}"/>
    <cellStyle name="60% - Accent2 30" xfId="35896" xr:uid="{00000000-0005-0000-0000-0000F76A0000}"/>
    <cellStyle name="60% - Accent2 30 2" xfId="37068" xr:uid="{00000000-0005-0000-0000-0000F86A0000}"/>
    <cellStyle name="60% - Accent2 30 3" xfId="37963" xr:uid="{00000000-0005-0000-0000-0000F96A0000}"/>
    <cellStyle name="60% - Accent2 31" xfId="35916" xr:uid="{00000000-0005-0000-0000-0000FA6A0000}"/>
    <cellStyle name="60% - Accent2 31 2" xfId="37087" xr:uid="{00000000-0005-0000-0000-0000FB6A0000}"/>
    <cellStyle name="60% - Accent2 31 3" xfId="37983" xr:uid="{00000000-0005-0000-0000-0000FC6A0000}"/>
    <cellStyle name="60% - Accent2 32" xfId="35936" xr:uid="{00000000-0005-0000-0000-0000FD6A0000}"/>
    <cellStyle name="60% - Accent2 32 2" xfId="37106" xr:uid="{00000000-0005-0000-0000-0000FE6A0000}"/>
    <cellStyle name="60% - Accent2 32 3" xfId="38003" xr:uid="{00000000-0005-0000-0000-0000FF6A0000}"/>
    <cellStyle name="60% - Accent2 33" xfId="35956" xr:uid="{00000000-0005-0000-0000-0000006B0000}"/>
    <cellStyle name="60% - Accent2 33 2" xfId="37125" xr:uid="{00000000-0005-0000-0000-0000016B0000}"/>
    <cellStyle name="60% - Accent2 33 3" xfId="38023" xr:uid="{00000000-0005-0000-0000-0000026B0000}"/>
    <cellStyle name="60% - Accent2 34" xfId="35976" xr:uid="{00000000-0005-0000-0000-0000036B0000}"/>
    <cellStyle name="60% - Accent2 34 2" xfId="37145" xr:uid="{00000000-0005-0000-0000-0000046B0000}"/>
    <cellStyle name="60% - Accent2 34 3" xfId="38043" xr:uid="{00000000-0005-0000-0000-0000056B0000}"/>
    <cellStyle name="60% - Accent2 35" xfId="35996" xr:uid="{00000000-0005-0000-0000-0000066B0000}"/>
    <cellStyle name="60% - Accent2 35 2" xfId="37165" xr:uid="{00000000-0005-0000-0000-0000076B0000}"/>
    <cellStyle name="60% - Accent2 35 3" xfId="38063" xr:uid="{00000000-0005-0000-0000-0000086B0000}"/>
    <cellStyle name="60% - Accent2 36" xfId="36016" xr:uid="{00000000-0005-0000-0000-0000096B0000}"/>
    <cellStyle name="60% - Accent2 36 2" xfId="37185" xr:uid="{00000000-0005-0000-0000-00000A6B0000}"/>
    <cellStyle name="60% - Accent2 36 3" xfId="38083" xr:uid="{00000000-0005-0000-0000-00000B6B0000}"/>
    <cellStyle name="60% - Accent2 37" xfId="36036" xr:uid="{00000000-0005-0000-0000-00000C6B0000}"/>
    <cellStyle name="60% - Accent2 37 2" xfId="37205" xr:uid="{00000000-0005-0000-0000-00000D6B0000}"/>
    <cellStyle name="60% - Accent2 37 3" xfId="38103" xr:uid="{00000000-0005-0000-0000-00000E6B0000}"/>
    <cellStyle name="60% - Accent2 38" xfId="36056" xr:uid="{00000000-0005-0000-0000-00000F6B0000}"/>
    <cellStyle name="60% - Accent2 38 2" xfId="37225" xr:uid="{00000000-0005-0000-0000-0000106B0000}"/>
    <cellStyle name="60% - Accent2 38 3" xfId="38123" xr:uid="{00000000-0005-0000-0000-0000116B0000}"/>
    <cellStyle name="60% - Accent2 39" xfId="36076" xr:uid="{00000000-0005-0000-0000-0000126B0000}"/>
    <cellStyle name="60% - Accent2 39 2" xfId="37245" xr:uid="{00000000-0005-0000-0000-0000136B0000}"/>
    <cellStyle name="60% - Accent2 39 3" xfId="38143" xr:uid="{00000000-0005-0000-0000-0000146B0000}"/>
    <cellStyle name="60% - Accent2 4" xfId="121" xr:uid="{00000000-0005-0000-0000-0000156B0000}"/>
    <cellStyle name="60% - Accent2 4 2" xfId="244" xr:uid="{00000000-0005-0000-0000-0000166B0000}"/>
    <cellStyle name="60% - Accent2 4 3" xfId="34475" xr:uid="{00000000-0005-0000-0000-0000176B0000}"/>
    <cellStyle name="60% - Accent2 4 4" xfId="17615" xr:uid="{00000000-0005-0000-0000-0000186B0000}"/>
    <cellStyle name="60% - Accent2 4 4 2" xfId="34984" xr:uid="{00000000-0005-0000-0000-0000196B0000}"/>
    <cellStyle name="60% - Accent2 4 5" xfId="35189" xr:uid="{00000000-0005-0000-0000-00001A6B0000}"/>
    <cellStyle name="60% - Accent2 4 6" xfId="35418" xr:uid="{00000000-0005-0000-0000-00001B6B0000}"/>
    <cellStyle name="60% - Accent2 4 7" xfId="36290" xr:uid="{00000000-0005-0000-0000-00001C6B0000}"/>
    <cellStyle name="60% - Accent2 4 8" xfId="36576" xr:uid="{00000000-0005-0000-0000-00001D6B0000}"/>
    <cellStyle name="60% - Accent2 4 9" xfId="37461" xr:uid="{00000000-0005-0000-0000-00001E6B0000}"/>
    <cellStyle name="60% - Accent2 40" xfId="36096" xr:uid="{00000000-0005-0000-0000-00001F6B0000}"/>
    <cellStyle name="60% - Accent2 40 2" xfId="37265" xr:uid="{00000000-0005-0000-0000-0000206B0000}"/>
    <cellStyle name="60% - Accent2 40 3" xfId="38163" xr:uid="{00000000-0005-0000-0000-0000216B0000}"/>
    <cellStyle name="60% - Accent2 41" xfId="36116" xr:uid="{00000000-0005-0000-0000-0000226B0000}"/>
    <cellStyle name="60% - Accent2 41 2" xfId="37285" xr:uid="{00000000-0005-0000-0000-0000236B0000}"/>
    <cellStyle name="60% - Accent2 41 3" xfId="38183" xr:uid="{00000000-0005-0000-0000-0000246B0000}"/>
    <cellStyle name="60% - Accent2 42" xfId="36136" xr:uid="{00000000-0005-0000-0000-0000256B0000}"/>
    <cellStyle name="60% - Accent2 42 2" xfId="37305" xr:uid="{00000000-0005-0000-0000-0000266B0000}"/>
    <cellStyle name="60% - Accent2 42 3" xfId="38203" xr:uid="{00000000-0005-0000-0000-0000276B0000}"/>
    <cellStyle name="60% - Accent2 43" xfId="36156" xr:uid="{00000000-0005-0000-0000-0000286B0000}"/>
    <cellStyle name="60% - Accent2 43 2" xfId="37325" xr:uid="{00000000-0005-0000-0000-0000296B0000}"/>
    <cellStyle name="60% - Accent2 43 3" xfId="38223" xr:uid="{00000000-0005-0000-0000-00002A6B0000}"/>
    <cellStyle name="60% - Accent2 44" xfId="36176" xr:uid="{00000000-0005-0000-0000-00002B6B0000}"/>
    <cellStyle name="60% - Accent2 44 2" xfId="37345" xr:uid="{00000000-0005-0000-0000-00002C6B0000}"/>
    <cellStyle name="60% - Accent2 44 3" xfId="38243" xr:uid="{00000000-0005-0000-0000-00002D6B0000}"/>
    <cellStyle name="60% - Accent2 45" xfId="36196" xr:uid="{00000000-0005-0000-0000-00002E6B0000}"/>
    <cellStyle name="60% - Accent2 45 2" xfId="37365" xr:uid="{00000000-0005-0000-0000-00002F6B0000}"/>
    <cellStyle name="60% - Accent2 45 3" xfId="38263" xr:uid="{00000000-0005-0000-0000-0000306B0000}"/>
    <cellStyle name="60% - Accent2 46" xfId="36216" xr:uid="{00000000-0005-0000-0000-0000316B0000}"/>
    <cellStyle name="60% - Accent2 46 2" xfId="37383" xr:uid="{00000000-0005-0000-0000-0000326B0000}"/>
    <cellStyle name="60% - Accent2 46 3" xfId="38283" xr:uid="{00000000-0005-0000-0000-0000336B0000}"/>
    <cellStyle name="60% - Accent2 47" xfId="36517" xr:uid="{00000000-0005-0000-0000-0000346B0000}"/>
    <cellStyle name="60% - Accent2 48" xfId="37402" xr:uid="{00000000-0005-0000-0000-0000356B0000}"/>
    <cellStyle name="60% - Accent2 5" xfId="264" xr:uid="{00000000-0005-0000-0000-0000366B0000}"/>
    <cellStyle name="60% - Accent2 5 2" xfId="34801" xr:uid="{00000000-0005-0000-0000-0000376B0000}"/>
    <cellStyle name="60% - Accent2 5 3" xfId="35003" xr:uid="{00000000-0005-0000-0000-0000386B0000}"/>
    <cellStyle name="60% - Accent2 5 4" xfId="35209" xr:uid="{00000000-0005-0000-0000-0000396B0000}"/>
    <cellStyle name="60% - Accent2 5 5" xfId="35438" xr:uid="{00000000-0005-0000-0000-00003A6B0000}"/>
    <cellStyle name="60% - Accent2 5 6" xfId="36310" xr:uid="{00000000-0005-0000-0000-00003B6B0000}"/>
    <cellStyle name="60% - Accent2 5 7" xfId="36596" xr:uid="{00000000-0005-0000-0000-00003C6B0000}"/>
    <cellStyle name="60% - Accent2 5 8" xfId="37481" xr:uid="{00000000-0005-0000-0000-00003D6B0000}"/>
    <cellStyle name="60% - Accent2 6" xfId="284" xr:uid="{00000000-0005-0000-0000-00003E6B0000}"/>
    <cellStyle name="60% - Accent2 6 2" xfId="34820" xr:uid="{00000000-0005-0000-0000-00003F6B0000}"/>
    <cellStyle name="60% - Accent2 6 3" xfId="35022" xr:uid="{00000000-0005-0000-0000-0000406B0000}"/>
    <cellStyle name="60% - Accent2 6 4" xfId="35228" xr:uid="{00000000-0005-0000-0000-0000416B0000}"/>
    <cellStyle name="60% - Accent2 6 5" xfId="35457" xr:uid="{00000000-0005-0000-0000-0000426B0000}"/>
    <cellStyle name="60% - Accent2 6 6" xfId="36329" xr:uid="{00000000-0005-0000-0000-0000436B0000}"/>
    <cellStyle name="60% - Accent2 6 7" xfId="36615" xr:uid="{00000000-0005-0000-0000-0000446B0000}"/>
    <cellStyle name="60% - Accent2 6 8" xfId="37495" xr:uid="{00000000-0005-0000-0000-0000456B0000}"/>
    <cellStyle name="60% - Accent2 7" xfId="304" xr:uid="{00000000-0005-0000-0000-0000466B0000}"/>
    <cellStyle name="60% - Accent2 7 2" xfId="34839" xr:uid="{00000000-0005-0000-0000-0000476B0000}"/>
    <cellStyle name="60% - Accent2 7 3" xfId="35041" xr:uid="{00000000-0005-0000-0000-0000486B0000}"/>
    <cellStyle name="60% - Accent2 7 4" xfId="35248" xr:uid="{00000000-0005-0000-0000-0000496B0000}"/>
    <cellStyle name="60% - Accent2 7 5" xfId="35477" xr:uid="{00000000-0005-0000-0000-00004A6B0000}"/>
    <cellStyle name="60% - Accent2 7 6" xfId="36349" xr:uid="{00000000-0005-0000-0000-00004B6B0000}"/>
    <cellStyle name="60% - Accent2 7 7" xfId="36630" xr:uid="{00000000-0005-0000-0000-00004C6B0000}"/>
    <cellStyle name="60% - Accent2 7 8" xfId="37507" xr:uid="{00000000-0005-0000-0000-00004D6B0000}"/>
    <cellStyle name="60% - Accent2 8" xfId="324" xr:uid="{00000000-0005-0000-0000-00004E6B0000}"/>
    <cellStyle name="60% - Accent2 8 2" xfId="34858" xr:uid="{00000000-0005-0000-0000-00004F6B0000}"/>
    <cellStyle name="60% - Accent2 8 3" xfId="35060" xr:uid="{00000000-0005-0000-0000-0000506B0000}"/>
    <cellStyle name="60% - Accent2 8 4" xfId="35267" xr:uid="{00000000-0005-0000-0000-0000516B0000}"/>
    <cellStyle name="60% - Accent2 8 5" xfId="35496" xr:uid="{00000000-0005-0000-0000-0000526B0000}"/>
    <cellStyle name="60% - Accent2 8 6" xfId="36363" xr:uid="{00000000-0005-0000-0000-0000536B0000}"/>
    <cellStyle name="60% - Accent2 8 7" xfId="36641" xr:uid="{00000000-0005-0000-0000-0000546B0000}"/>
    <cellStyle name="60% - Accent2 8 8" xfId="37526" xr:uid="{00000000-0005-0000-0000-0000556B0000}"/>
    <cellStyle name="60% - Accent2 9" xfId="344" xr:uid="{00000000-0005-0000-0000-0000566B0000}"/>
    <cellStyle name="60% - Accent2 9 2" xfId="34878" xr:uid="{00000000-0005-0000-0000-0000576B0000}"/>
    <cellStyle name="60% - Accent2 9 3" xfId="35079" xr:uid="{00000000-0005-0000-0000-0000586B0000}"/>
    <cellStyle name="60% - Accent2 9 4" xfId="35287" xr:uid="{00000000-0005-0000-0000-0000596B0000}"/>
    <cellStyle name="60% - Accent2 9 5" xfId="35511" xr:uid="{00000000-0005-0000-0000-00005A6B0000}"/>
    <cellStyle name="60% - Accent2 9 6" xfId="36375" xr:uid="{00000000-0005-0000-0000-00005B6B0000}"/>
    <cellStyle name="60% - Accent2 9 7" xfId="36661" xr:uid="{00000000-0005-0000-0000-00005C6B0000}"/>
    <cellStyle name="60% - Accent2 9 8" xfId="37546" xr:uid="{00000000-0005-0000-0000-00005D6B0000}"/>
    <cellStyle name="60% - Accent3" xfId="32" builtinId="40" customBuiltin="1"/>
    <cellStyle name="60% - Accent3 10" xfId="185" xr:uid="{00000000-0005-0000-0000-00005F6B0000}"/>
    <cellStyle name="60% - Accent3 10 2" xfId="34899" xr:uid="{00000000-0005-0000-0000-0000606B0000}"/>
    <cellStyle name="60% - Accent3 10 3" xfId="35101" xr:uid="{00000000-0005-0000-0000-0000616B0000}"/>
    <cellStyle name="60% - Accent3 10 4" xfId="35303" xr:uid="{00000000-0005-0000-0000-0000626B0000}"/>
    <cellStyle name="60% - Accent3 10 5" xfId="35524" xr:uid="{00000000-0005-0000-0000-0000636B0000}"/>
    <cellStyle name="60% - Accent3 10 6" xfId="36397" xr:uid="{00000000-0005-0000-0000-0000646B0000}"/>
    <cellStyle name="60% - Accent3 10 7" xfId="36683" xr:uid="{00000000-0005-0000-0000-0000656B0000}"/>
    <cellStyle name="60% - Accent3 10 8" xfId="37568" xr:uid="{00000000-0005-0000-0000-0000666B0000}"/>
    <cellStyle name="60% - Accent3 11" xfId="34660" xr:uid="{00000000-0005-0000-0000-0000676B0000}"/>
    <cellStyle name="60% - Accent3 11 2" xfId="35120" xr:uid="{00000000-0005-0000-0000-0000686B0000}"/>
    <cellStyle name="60% - Accent3 11 3" xfId="35310" xr:uid="{00000000-0005-0000-0000-0000696B0000}"/>
    <cellStyle name="60% - Accent3 11 4" xfId="35544" xr:uid="{00000000-0005-0000-0000-00006A6B0000}"/>
    <cellStyle name="60% - Accent3 11 5" xfId="36417" xr:uid="{00000000-0005-0000-0000-00006B6B0000}"/>
    <cellStyle name="60% - Accent3 11 6" xfId="36703" xr:uid="{00000000-0005-0000-0000-00006C6B0000}"/>
    <cellStyle name="60% - Accent3 11 7" xfId="37588" xr:uid="{00000000-0005-0000-0000-00006D6B0000}"/>
    <cellStyle name="60% - Accent3 12" xfId="34710" xr:uid="{00000000-0005-0000-0000-00006E6B0000}"/>
    <cellStyle name="60% - Accent3 12 2" xfId="35132" xr:uid="{00000000-0005-0000-0000-00006F6B0000}"/>
    <cellStyle name="60% - Accent3 12 3" xfId="35323" xr:uid="{00000000-0005-0000-0000-0000706B0000}"/>
    <cellStyle name="60% - Accent3 12 4" xfId="35563" xr:uid="{00000000-0005-0000-0000-0000716B0000}"/>
    <cellStyle name="60% - Accent3 12 5" xfId="36436" xr:uid="{00000000-0005-0000-0000-0000726B0000}"/>
    <cellStyle name="60% - Accent3 12 6" xfId="36722" xr:uid="{00000000-0005-0000-0000-0000736B0000}"/>
    <cellStyle name="60% - Accent3 12 7" xfId="37607" xr:uid="{00000000-0005-0000-0000-0000746B0000}"/>
    <cellStyle name="60% - Accent3 13" xfId="34738" xr:uid="{00000000-0005-0000-0000-0000756B0000}"/>
    <cellStyle name="60% - Accent3 13 2" xfId="35337" xr:uid="{00000000-0005-0000-0000-0000766B0000}"/>
    <cellStyle name="60% - Accent3 13 3" xfId="35582" xr:uid="{00000000-0005-0000-0000-0000776B0000}"/>
    <cellStyle name="60% - Accent3 13 4" xfId="36457" xr:uid="{00000000-0005-0000-0000-0000786B0000}"/>
    <cellStyle name="60% - Accent3 13 5" xfId="36743" xr:uid="{00000000-0005-0000-0000-0000796B0000}"/>
    <cellStyle name="60% - Accent3 13 6" xfId="37628" xr:uid="{00000000-0005-0000-0000-00007A6B0000}"/>
    <cellStyle name="60% - Accent3 14" xfId="34928" xr:uid="{00000000-0005-0000-0000-00007B6B0000}"/>
    <cellStyle name="60% - Accent3 14 2" xfId="36469" xr:uid="{00000000-0005-0000-0000-00007C6B0000}"/>
    <cellStyle name="60% - Accent3 14 3" xfId="36767" xr:uid="{00000000-0005-0000-0000-00007D6B0000}"/>
    <cellStyle name="60% - Accent3 14 4" xfId="37652" xr:uid="{00000000-0005-0000-0000-00007E6B0000}"/>
    <cellStyle name="60% - Accent3 15" xfId="35139" xr:uid="{00000000-0005-0000-0000-00007F6B0000}"/>
    <cellStyle name="60% - Accent3 15 2" xfId="36482" xr:uid="{00000000-0005-0000-0000-0000806B0000}"/>
    <cellStyle name="60% - Accent3 15 3" xfId="36780" xr:uid="{00000000-0005-0000-0000-0000816B0000}"/>
    <cellStyle name="60% - Accent3 15 4" xfId="37668" xr:uid="{00000000-0005-0000-0000-0000826B0000}"/>
    <cellStyle name="60% - Accent3 16" xfId="35362" xr:uid="{00000000-0005-0000-0000-0000836B0000}"/>
    <cellStyle name="60% - Accent3 16 2" xfId="36500" xr:uid="{00000000-0005-0000-0000-0000846B0000}"/>
    <cellStyle name="60% - Accent3 16 3" xfId="36798" xr:uid="{00000000-0005-0000-0000-0000856B0000}"/>
    <cellStyle name="60% - Accent3 16 4" xfId="37687" xr:uid="{00000000-0005-0000-0000-0000866B0000}"/>
    <cellStyle name="60% - Accent3 17" xfId="35649" xr:uid="{00000000-0005-0000-0000-0000876B0000}"/>
    <cellStyle name="60% - Accent3 17 2" xfId="36817" xr:uid="{00000000-0005-0000-0000-0000886B0000}"/>
    <cellStyle name="60% - Accent3 17 3" xfId="37707" xr:uid="{00000000-0005-0000-0000-0000896B0000}"/>
    <cellStyle name="60% - Accent3 18" xfId="35667" xr:uid="{00000000-0005-0000-0000-00008A6B0000}"/>
    <cellStyle name="60% - Accent3 18 2" xfId="36836" xr:uid="{00000000-0005-0000-0000-00008B6B0000}"/>
    <cellStyle name="60% - Accent3 18 3" xfId="37726" xr:uid="{00000000-0005-0000-0000-00008C6B0000}"/>
    <cellStyle name="60% - Accent3 19" xfId="35686" xr:uid="{00000000-0005-0000-0000-00008D6B0000}"/>
    <cellStyle name="60% - Accent3 19 2" xfId="36855" xr:uid="{00000000-0005-0000-0000-00008E6B0000}"/>
    <cellStyle name="60% - Accent3 19 3" xfId="37745" xr:uid="{00000000-0005-0000-0000-00008F6B0000}"/>
    <cellStyle name="60% - Accent3 2" xfId="56" xr:uid="{00000000-0005-0000-0000-0000906B0000}"/>
    <cellStyle name="60% - Accent3 2 10" xfId="36541" xr:uid="{00000000-0005-0000-0000-0000916B0000}"/>
    <cellStyle name="60% - Accent3 2 11" xfId="37426" xr:uid="{00000000-0005-0000-0000-0000926B0000}"/>
    <cellStyle name="60% - Accent3 2 2" xfId="85" xr:uid="{00000000-0005-0000-0000-0000936B0000}"/>
    <cellStyle name="60% - Accent3 2 3" xfId="146" xr:uid="{00000000-0005-0000-0000-0000946B0000}"/>
    <cellStyle name="60% - Accent3 2 4" xfId="207" xr:uid="{00000000-0005-0000-0000-0000956B0000}"/>
    <cellStyle name="60% - Accent3 2 5" xfId="34420" xr:uid="{00000000-0005-0000-0000-0000966B0000}"/>
    <cellStyle name="60% - Accent3 2 5 2" xfId="34759" xr:uid="{00000000-0005-0000-0000-0000976B0000}"/>
    <cellStyle name="60% - Accent3 2 6" xfId="17509" xr:uid="{00000000-0005-0000-0000-0000986B0000}"/>
    <cellStyle name="60% - Accent3 2 6 2" xfId="34949" xr:uid="{00000000-0005-0000-0000-0000996B0000}"/>
    <cellStyle name="60% - Accent3 2 7" xfId="35154" xr:uid="{00000000-0005-0000-0000-00009A6B0000}"/>
    <cellStyle name="60% - Accent3 2 8" xfId="35383" xr:uid="{00000000-0005-0000-0000-00009B6B0000}"/>
    <cellStyle name="60% - Accent3 2 9" xfId="36255" xr:uid="{00000000-0005-0000-0000-00009C6B0000}"/>
    <cellStyle name="60% - Accent3 20" xfId="35705" xr:uid="{00000000-0005-0000-0000-00009D6B0000}"/>
    <cellStyle name="60% - Accent3 20 2" xfId="36874" xr:uid="{00000000-0005-0000-0000-00009E6B0000}"/>
    <cellStyle name="60% - Accent3 20 3" xfId="37765" xr:uid="{00000000-0005-0000-0000-00009F6B0000}"/>
    <cellStyle name="60% - Accent3 21" xfId="35724" xr:uid="{00000000-0005-0000-0000-0000A06B0000}"/>
    <cellStyle name="60% - Accent3 21 2" xfId="36894" xr:uid="{00000000-0005-0000-0000-0000A16B0000}"/>
    <cellStyle name="60% - Accent3 21 3" xfId="37785" xr:uid="{00000000-0005-0000-0000-0000A26B0000}"/>
    <cellStyle name="60% - Accent3 22" xfId="35743" xr:uid="{00000000-0005-0000-0000-0000A36B0000}"/>
    <cellStyle name="60% - Accent3 22 2" xfId="36914" xr:uid="{00000000-0005-0000-0000-0000A46B0000}"/>
    <cellStyle name="60% - Accent3 22 3" xfId="37805" xr:uid="{00000000-0005-0000-0000-0000A56B0000}"/>
    <cellStyle name="60% - Accent3 23" xfId="35763" xr:uid="{00000000-0005-0000-0000-0000A66B0000}"/>
    <cellStyle name="60% - Accent3 23 2" xfId="36933" xr:uid="{00000000-0005-0000-0000-0000A76B0000}"/>
    <cellStyle name="60% - Accent3 23 3" xfId="37825" xr:uid="{00000000-0005-0000-0000-0000A86B0000}"/>
    <cellStyle name="60% - Accent3 24" xfId="35783" xr:uid="{00000000-0005-0000-0000-0000A96B0000}"/>
    <cellStyle name="60% - Accent3 24 2" xfId="36952" xr:uid="{00000000-0005-0000-0000-0000AA6B0000}"/>
    <cellStyle name="60% - Accent3 24 3" xfId="37845" xr:uid="{00000000-0005-0000-0000-0000AB6B0000}"/>
    <cellStyle name="60% - Accent3 25" xfId="35802" xr:uid="{00000000-0005-0000-0000-0000AC6B0000}"/>
    <cellStyle name="60% - Accent3 25 2" xfId="36972" xr:uid="{00000000-0005-0000-0000-0000AD6B0000}"/>
    <cellStyle name="60% - Accent3 25 3" xfId="37865" xr:uid="{00000000-0005-0000-0000-0000AE6B0000}"/>
    <cellStyle name="60% - Accent3 26" xfId="35821" xr:uid="{00000000-0005-0000-0000-0000AF6B0000}"/>
    <cellStyle name="60% - Accent3 26 2" xfId="36992" xr:uid="{00000000-0005-0000-0000-0000B06B0000}"/>
    <cellStyle name="60% - Accent3 26 3" xfId="37885" xr:uid="{00000000-0005-0000-0000-0000B16B0000}"/>
    <cellStyle name="60% - Accent3 27" xfId="35840" xr:uid="{00000000-0005-0000-0000-0000B26B0000}"/>
    <cellStyle name="60% - Accent3 27 2" xfId="37012" xr:uid="{00000000-0005-0000-0000-0000B36B0000}"/>
    <cellStyle name="60% - Accent3 27 3" xfId="37905" xr:uid="{00000000-0005-0000-0000-0000B46B0000}"/>
    <cellStyle name="60% - Accent3 28" xfId="35859" xr:uid="{00000000-0005-0000-0000-0000B56B0000}"/>
    <cellStyle name="60% - Accent3 28 2" xfId="37032" xr:uid="{00000000-0005-0000-0000-0000B66B0000}"/>
    <cellStyle name="60% - Accent3 28 3" xfId="37925" xr:uid="{00000000-0005-0000-0000-0000B76B0000}"/>
    <cellStyle name="60% - Accent3 29" xfId="35884" xr:uid="{00000000-0005-0000-0000-0000B86B0000}"/>
    <cellStyle name="60% - Accent3 29 2" xfId="37056" xr:uid="{00000000-0005-0000-0000-0000B96B0000}"/>
    <cellStyle name="60% - Accent3 29 3" xfId="37950" xr:uid="{00000000-0005-0000-0000-0000BA6B0000}"/>
    <cellStyle name="60% - Accent3 3" xfId="105" xr:uid="{00000000-0005-0000-0000-0000BB6B0000}"/>
    <cellStyle name="60% - Accent3 3 10" xfId="37445" xr:uid="{00000000-0005-0000-0000-0000BC6B0000}"/>
    <cellStyle name="60% - Accent3 3 2" xfId="166" xr:uid="{00000000-0005-0000-0000-0000BD6B0000}"/>
    <cellStyle name="60% - Accent3 3 3" xfId="227" xr:uid="{00000000-0005-0000-0000-0000BE6B0000}"/>
    <cellStyle name="60% - Accent3 3 4" xfId="34459" xr:uid="{00000000-0005-0000-0000-0000BF6B0000}"/>
    <cellStyle name="60% - Accent3 3 5" xfId="17506" xr:uid="{00000000-0005-0000-0000-0000C06B0000}"/>
    <cellStyle name="60% - Accent3 3 5 2" xfId="34968" xr:uid="{00000000-0005-0000-0000-0000C16B0000}"/>
    <cellStyle name="60% - Accent3 3 6" xfId="35173" xr:uid="{00000000-0005-0000-0000-0000C26B0000}"/>
    <cellStyle name="60% - Accent3 3 7" xfId="35402" xr:uid="{00000000-0005-0000-0000-0000C36B0000}"/>
    <cellStyle name="60% - Accent3 3 8" xfId="36274" xr:uid="{00000000-0005-0000-0000-0000C46B0000}"/>
    <cellStyle name="60% - Accent3 3 9" xfId="36560" xr:uid="{00000000-0005-0000-0000-0000C56B0000}"/>
    <cellStyle name="60% - Accent3 30" xfId="35899" xr:uid="{00000000-0005-0000-0000-0000C66B0000}"/>
    <cellStyle name="60% - Accent3 30 2" xfId="37071" xr:uid="{00000000-0005-0000-0000-0000C76B0000}"/>
    <cellStyle name="60% - Accent3 30 3" xfId="37966" xr:uid="{00000000-0005-0000-0000-0000C86B0000}"/>
    <cellStyle name="60% - Accent3 31" xfId="35919" xr:uid="{00000000-0005-0000-0000-0000C96B0000}"/>
    <cellStyle name="60% - Accent3 31 2" xfId="37090" xr:uid="{00000000-0005-0000-0000-0000CA6B0000}"/>
    <cellStyle name="60% - Accent3 31 3" xfId="37986" xr:uid="{00000000-0005-0000-0000-0000CB6B0000}"/>
    <cellStyle name="60% - Accent3 32" xfId="35939" xr:uid="{00000000-0005-0000-0000-0000CC6B0000}"/>
    <cellStyle name="60% - Accent3 32 2" xfId="37109" xr:uid="{00000000-0005-0000-0000-0000CD6B0000}"/>
    <cellStyle name="60% - Accent3 32 3" xfId="38006" xr:uid="{00000000-0005-0000-0000-0000CE6B0000}"/>
    <cellStyle name="60% - Accent3 33" xfId="35959" xr:uid="{00000000-0005-0000-0000-0000CF6B0000}"/>
    <cellStyle name="60% - Accent3 33 2" xfId="37128" xr:uid="{00000000-0005-0000-0000-0000D06B0000}"/>
    <cellStyle name="60% - Accent3 33 3" xfId="38026" xr:uid="{00000000-0005-0000-0000-0000D16B0000}"/>
    <cellStyle name="60% - Accent3 34" xfId="35979" xr:uid="{00000000-0005-0000-0000-0000D26B0000}"/>
    <cellStyle name="60% - Accent3 34 2" xfId="37148" xr:uid="{00000000-0005-0000-0000-0000D36B0000}"/>
    <cellStyle name="60% - Accent3 34 3" xfId="38046" xr:uid="{00000000-0005-0000-0000-0000D46B0000}"/>
    <cellStyle name="60% - Accent3 35" xfId="35999" xr:uid="{00000000-0005-0000-0000-0000D56B0000}"/>
    <cellStyle name="60% - Accent3 35 2" xfId="37168" xr:uid="{00000000-0005-0000-0000-0000D66B0000}"/>
    <cellStyle name="60% - Accent3 35 3" xfId="38066" xr:uid="{00000000-0005-0000-0000-0000D76B0000}"/>
    <cellStyle name="60% - Accent3 36" xfId="36019" xr:uid="{00000000-0005-0000-0000-0000D86B0000}"/>
    <cellStyle name="60% - Accent3 36 2" xfId="37188" xr:uid="{00000000-0005-0000-0000-0000D96B0000}"/>
    <cellStyle name="60% - Accent3 36 3" xfId="38086" xr:uid="{00000000-0005-0000-0000-0000DA6B0000}"/>
    <cellStyle name="60% - Accent3 37" xfId="36039" xr:uid="{00000000-0005-0000-0000-0000DB6B0000}"/>
    <cellStyle name="60% - Accent3 37 2" xfId="37208" xr:uid="{00000000-0005-0000-0000-0000DC6B0000}"/>
    <cellStyle name="60% - Accent3 37 3" xfId="38106" xr:uid="{00000000-0005-0000-0000-0000DD6B0000}"/>
    <cellStyle name="60% - Accent3 38" xfId="36059" xr:uid="{00000000-0005-0000-0000-0000DE6B0000}"/>
    <cellStyle name="60% - Accent3 38 2" xfId="37228" xr:uid="{00000000-0005-0000-0000-0000DF6B0000}"/>
    <cellStyle name="60% - Accent3 38 3" xfId="38126" xr:uid="{00000000-0005-0000-0000-0000E06B0000}"/>
    <cellStyle name="60% - Accent3 39" xfId="36079" xr:uid="{00000000-0005-0000-0000-0000E16B0000}"/>
    <cellStyle name="60% - Accent3 39 2" xfId="37248" xr:uid="{00000000-0005-0000-0000-0000E26B0000}"/>
    <cellStyle name="60% - Accent3 39 3" xfId="38146" xr:uid="{00000000-0005-0000-0000-0000E36B0000}"/>
    <cellStyle name="60% - Accent3 4" xfId="124" xr:uid="{00000000-0005-0000-0000-0000E46B0000}"/>
    <cellStyle name="60% - Accent3 4 2" xfId="247" xr:uid="{00000000-0005-0000-0000-0000E56B0000}"/>
    <cellStyle name="60% - Accent3 4 3" xfId="34478" xr:uid="{00000000-0005-0000-0000-0000E66B0000}"/>
    <cellStyle name="60% - Accent3 4 4" xfId="17499" xr:uid="{00000000-0005-0000-0000-0000E76B0000}"/>
    <cellStyle name="60% - Accent3 4 4 2" xfId="34987" xr:uid="{00000000-0005-0000-0000-0000E86B0000}"/>
    <cellStyle name="60% - Accent3 4 5" xfId="35192" xr:uid="{00000000-0005-0000-0000-0000E96B0000}"/>
    <cellStyle name="60% - Accent3 4 6" xfId="35421" xr:uid="{00000000-0005-0000-0000-0000EA6B0000}"/>
    <cellStyle name="60% - Accent3 4 7" xfId="36293" xr:uid="{00000000-0005-0000-0000-0000EB6B0000}"/>
    <cellStyle name="60% - Accent3 4 8" xfId="36579" xr:uid="{00000000-0005-0000-0000-0000EC6B0000}"/>
    <cellStyle name="60% - Accent3 4 9" xfId="37464" xr:uid="{00000000-0005-0000-0000-0000ED6B0000}"/>
    <cellStyle name="60% - Accent3 40" xfId="36099" xr:uid="{00000000-0005-0000-0000-0000EE6B0000}"/>
    <cellStyle name="60% - Accent3 40 2" xfId="37268" xr:uid="{00000000-0005-0000-0000-0000EF6B0000}"/>
    <cellStyle name="60% - Accent3 40 3" xfId="38166" xr:uid="{00000000-0005-0000-0000-0000F06B0000}"/>
    <cellStyle name="60% - Accent3 41" xfId="36119" xr:uid="{00000000-0005-0000-0000-0000F16B0000}"/>
    <cellStyle name="60% - Accent3 41 2" xfId="37288" xr:uid="{00000000-0005-0000-0000-0000F26B0000}"/>
    <cellStyle name="60% - Accent3 41 3" xfId="38186" xr:uid="{00000000-0005-0000-0000-0000F36B0000}"/>
    <cellStyle name="60% - Accent3 42" xfId="36139" xr:uid="{00000000-0005-0000-0000-0000F46B0000}"/>
    <cellStyle name="60% - Accent3 42 2" xfId="37308" xr:uid="{00000000-0005-0000-0000-0000F56B0000}"/>
    <cellStyle name="60% - Accent3 42 3" xfId="38206" xr:uid="{00000000-0005-0000-0000-0000F66B0000}"/>
    <cellStyle name="60% - Accent3 43" xfId="36159" xr:uid="{00000000-0005-0000-0000-0000F76B0000}"/>
    <cellStyle name="60% - Accent3 43 2" xfId="37328" xr:uid="{00000000-0005-0000-0000-0000F86B0000}"/>
    <cellStyle name="60% - Accent3 43 3" xfId="38226" xr:uid="{00000000-0005-0000-0000-0000F96B0000}"/>
    <cellStyle name="60% - Accent3 44" xfId="36179" xr:uid="{00000000-0005-0000-0000-0000FA6B0000}"/>
    <cellStyle name="60% - Accent3 44 2" xfId="37348" xr:uid="{00000000-0005-0000-0000-0000FB6B0000}"/>
    <cellStyle name="60% - Accent3 44 3" xfId="38246" xr:uid="{00000000-0005-0000-0000-0000FC6B0000}"/>
    <cellStyle name="60% - Accent3 45" xfId="36199" xr:uid="{00000000-0005-0000-0000-0000FD6B0000}"/>
    <cellStyle name="60% - Accent3 45 2" xfId="37368" xr:uid="{00000000-0005-0000-0000-0000FE6B0000}"/>
    <cellStyle name="60% - Accent3 45 3" xfId="38266" xr:uid="{00000000-0005-0000-0000-0000FF6B0000}"/>
    <cellStyle name="60% - Accent3 46" xfId="36219" xr:uid="{00000000-0005-0000-0000-0000006C0000}"/>
    <cellStyle name="60% - Accent3 46 2" xfId="37386" xr:uid="{00000000-0005-0000-0000-0000016C0000}"/>
    <cellStyle name="60% - Accent3 46 3" xfId="38286" xr:uid="{00000000-0005-0000-0000-0000026C0000}"/>
    <cellStyle name="60% - Accent3 47" xfId="36520" xr:uid="{00000000-0005-0000-0000-0000036C0000}"/>
    <cellStyle name="60% - Accent3 48" xfId="37405" xr:uid="{00000000-0005-0000-0000-0000046C0000}"/>
    <cellStyle name="60% - Accent3 5" xfId="267" xr:uid="{00000000-0005-0000-0000-0000056C0000}"/>
    <cellStyle name="60% - Accent3 5 2" xfId="34804" xr:uid="{00000000-0005-0000-0000-0000066C0000}"/>
    <cellStyle name="60% - Accent3 5 3" xfId="35006" xr:uid="{00000000-0005-0000-0000-0000076C0000}"/>
    <cellStyle name="60% - Accent3 5 4" xfId="35212" xr:uid="{00000000-0005-0000-0000-0000086C0000}"/>
    <cellStyle name="60% - Accent3 5 5" xfId="35441" xr:uid="{00000000-0005-0000-0000-0000096C0000}"/>
    <cellStyle name="60% - Accent3 5 6" xfId="36313" xr:uid="{00000000-0005-0000-0000-00000A6C0000}"/>
    <cellStyle name="60% - Accent3 5 7" xfId="36599" xr:uid="{00000000-0005-0000-0000-00000B6C0000}"/>
    <cellStyle name="60% - Accent3 5 8" xfId="37484" xr:uid="{00000000-0005-0000-0000-00000C6C0000}"/>
    <cellStyle name="60% - Accent3 6" xfId="287" xr:uid="{00000000-0005-0000-0000-00000D6C0000}"/>
    <cellStyle name="60% - Accent3 6 2" xfId="34823" xr:uid="{00000000-0005-0000-0000-00000E6C0000}"/>
    <cellStyle name="60% - Accent3 6 3" xfId="35025" xr:uid="{00000000-0005-0000-0000-00000F6C0000}"/>
    <cellStyle name="60% - Accent3 6 4" xfId="35231" xr:uid="{00000000-0005-0000-0000-0000106C0000}"/>
    <cellStyle name="60% - Accent3 6 5" xfId="35460" xr:uid="{00000000-0005-0000-0000-0000116C0000}"/>
    <cellStyle name="60% - Accent3 6 6" xfId="36332" xr:uid="{00000000-0005-0000-0000-0000126C0000}"/>
    <cellStyle name="60% - Accent3 6 7" xfId="36618" xr:uid="{00000000-0005-0000-0000-0000136C0000}"/>
    <cellStyle name="60% - Accent3 6 8" xfId="37496" xr:uid="{00000000-0005-0000-0000-0000146C0000}"/>
    <cellStyle name="60% - Accent3 7" xfId="307" xr:uid="{00000000-0005-0000-0000-0000156C0000}"/>
    <cellStyle name="60% - Accent3 7 2" xfId="34842" xr:uid="{00000000-0005-0000-0000-0000166C0000}"/>
    <cellStyle name="60% - Accent3 7 3" xfId="35044" xr:uid="{00000000-0005-0000-0000-0000176C0000}"/>
    <cellStyle name="60% - Accent3 7 4" xfId="35251" xr:uid="{00000000-0005-0000-0000-0000186C0000}"/>
    <cellStyle name="60% - Accent3 7 5" xfId="35480" xr:uid="{00000000-0005-0000-0000-0000196C0000}"/>
    <cellStyle name="60% - Accent3 7 6" xfId="36352" xr:uid="{00000000-0005-0000-0000-00001A6C0000}"/>
    <cellStyle name="60% - Accent3 7 7" xfId="36631" xr:uid="{00000000-0005-0000-0000-00001B6C0000}"/>
    <cellStyle name="60% - Accent3 7 8" xfId="37510" xr:uid="{00000000-0005-0000-0000-00001C6C0000}"/>
    <cellStyle name="60% - Accent3 8" xfId="327" xr:uid="{00000000-0005-0000-0000-00001D6C0000}"/>
    <cellStyle name="60% - Accent3 8 2" xfId="34861" xr:uid="{00000000-0005-0000-0000-00001E6C0000}"/>
    <cellStyle name="60% - Accent3 8 3" xfId="35063" xr:uid="{00000000-0005-0000-0000-00001F6C0000}"/>
    <cellStyle name="60% - Accent3 8 4" xfId="35270" xr:uid="{00000000-0005-0000-0000-0000206C0000}"/>
    <cellStyle name="60% - Accent3 8 5" xfId="35499" xr:uid="{00000000-0005-0000-0000-0000216C0000}"/>
    <cellStyle name="60% - Accent3 8 6" xfId="36364" xr:uid="{00000000-0005-0000-0000-0000226C0000}"/>
    <cellStyle name="60% - Accent3 8 7" xfId="36644" xr:uid="{00000000-0005-0000-0000-0000236C0000}"/>
    <cellStyle name="60% - Accent3 8 8" xfId="37529" xr:uid="{00000000-0005-0000-0000-0000246C0000}"/>
    <cellStyle name="60% - Accent3 9" xfId="347" xr:uid="{00000000-0005-0000-0000-0000256C0000}"/>
    <cellStyle name="60% - Accent3 9 2" xfId="34881" xr:uid="{00000000-0005-0000-0000-0000266C0000}"/>
    <cellStyle name="60% - Accent3 9 3" xfId="35082" xr:uid="{00000000-0005-0000-0000-0000276C0000}"/>
    <cellStyle name="60% - Accent3 9 4" xfId="35290" xr:uid="{00000000-0005-0000-0000-0000286C0000}"/>
    <cellStyle name="60% - Accent3 9 5" xfId="35512" xr:uid="{00000000-0005-0000-0000-0000296C0000}"/>
    <cellStyle name="60% - Accent3 9 6" xfId="36378" xr:uid="{00000000-0005-0000-0000-00002A6C0000}"/>
    <cellStyle name="60% - Accent3 9 7" xfId="36664" xr:uid="{00000000-0005-0000-0000-00002B6C0000}"/>
    <cellStyle name="60% - Accent3 9 8" xfId="37549" xr:uid="{00000000-0005-0000-0000-00002C6C0000}"/>
    <cellStyle name="60% - Accent4" xfId="36" builtinId="44" customBuiltin="1"/>
    <cellStyle name="60% - Accent4 10" xfId="188" xr:uid="{00000000-0005-0000-0000-00002E6C0000}"/>
    <cellStyle name="60% - Accent4 10 2" xfId="34902" xr:uid="{00000000-0005-0000-0000-00002F6C0000}"/>
    <cellStyle name="60% - Accent4 10 3" xfId="35104" xr:uid="{00000000-0005-0000-0000-0000306C0000}"/>
    <cellStyle name="60% - Accent4 10 4" xfId="35304" xr:uid="{00000000-0005-0000-0000-0000316C0000}"/>
    <cellStyle name="60% - Accent4 10 5" xfId="35527" xr:uid="{00000000-0005-0000-0000-0000326C0000}"/>
    <cellStyle name="60% - Accent4 10 6" xfId="36400" xr:uid="{00000000-0005-0000-0000-0000336C0000}"/>
    <cellStyle name="60% - Accent4 10 7" xfId="36686" xr:uid="{00000000-0005-0000-0000-0000346C0000}"/>
    <cellStyle name="60% - Accent4 10 8" xfId="37571" xr:uid="{00000000-0005-0000-0000-0000356C0000}"/>
    <cellStyle name="60% - Accent4 11" xfId="34661" xr:uid="{00000000-0005-0000-0000-0000366C0000}"/>
    <cellStyle name="60% - Accent4 11 2" xfId="35123" xr:uid="{00000000-0005-0000-0000-0000376C0000}"/>
    <cellStyle name="60% - Accent4 11 3" xfId="35311" xr:uid="{00000000-0005-0000-0000-0000386C0000}"/>
    <cellStyle name="60% - Accent4 11 4" xfId="35547" xr:uid="{00000000-0005-0000-0000-0000396C0000}"/>
    <cellStyle name="60% - Accent4 11 5" xfId="36420" xr:uid="{00000000-0005-0000-0000-00003A6C0000}"/>
    <cellStyle name="60% - Accent4 11 6" xfId="36706" xr:uid="{00000000-0005-0000-0000-00003B6C0000}"/>
    <cellStyle name="60% - Accent4 11 7" xfId="37591" xr:uid="{00000000-0005-0000-0000-00003C6C0000}"/>
    <cellStyle name="60% - Accent4 12" xfId="34713" xr:uid="{00000000-0005-0000-0000-00003D6C0000}"/>
    <cellStyle name="60% - Accent4 12 2" xfId="35133" xr:uid="{00000000-0005-0000-0000-00003E6C0000}"/>
    <cellStyle name="60% - Accent4 12 3" xfId="35326" xr:uid="{00000000-0005-0000-0000-00003F6C0000}"/>
    <cellStyle name="60% - Accent4 12 4" xfId="35566" xr:uid="{00000000-0005-0000-0000-0000406C0000}"/>
    <cellStyle name="60% - Accent4 12 5" xfId="36439" xr:uid="{00000000-0005-0000-0000-0000416C0000}"/>
    <cellStyle name="60% - Accent4 12 6" xfId="36725" xr:uid="{00000000-0005-0000-0000-0000426C0000}"/>
    <cellStyle name="60% - Accent4 12 7" xfId="37610" xr:uid="{00000000-0005-0000-0000-0000436C0000}"/>
    <cellStyle name="60% - Accent4 13" xfId="34741" xr:uid="{00000000-0005-0000-0000-0000446C0000}"/>
    <cellStyle name="60% - Accent4 13 2" xfId="35338" xr:uid="{00000000-0005-0000-0000-0000456C0000}"/>
    <cellStyle name="60% - Accent4 13 3" xfId="35585" xr:uid="{00000000-0005-0000-0000-0000466C0000}"/>
    <cellStyle name="60% - Accent4 13 4" xfId="36460" xr:uid="{00000000-0005-0000-0000-0000476C0000}"/>
    <cellStyle name="60% - Accent4 13 5" xfId="36746" xr:uid="{00000000-0005-0000-0000-0000486C0000}"/>
    <cellStyle name="60% - Accent4 13 6" xfId="37631" xr:uid="{00000000-0005-0000-0000-0000496C0000}"/>
    <cellStyle name="60% - Accent4 14" xfId="34931" xr:uid="{00000000-0005-0000-0000-00004A6C0000}"/>
    <cellStyle name="60% - Accent4 14 2" xfId="36470" xr:uid="{00000000-0005-0000-0000-00004B6C0000}"/>
    <cellStyle name="60% - Accent4 14 3" xfId="36768" xr:uid="{00000000-0005-0000-0000-00004C6C0000}"/>
    <cellStyle name="60% - Accent4 14 4" xfId="37653" xr:uid="{00000000-0005-0000-0000-00004D6C0000}"/>
    <cellStyle name="60% - Accent4 15" xfId="35140" xr:uid="{00000000-0005-0000-0000-00004E6C0000}"/>
    <cellStyle name="60% - Accent4 15 2" xfId="36485" xr:uid="{00000000-0005-0000-0000-00004F6C0000}"/>
    <cellStyle name="60% - Accent4 15 3" xfId="36783" xr:uid="{00000000-0005-0000-0000-0000506C0000}"/>
    <cellStyle name="60% - Accent4 15 4" xfId="37671" xr:uid="{00000000-0005-0000-0000-0000516C0000}"/>
    <cellStyle name="60% - Accent4 16" xfId="35365" xr:uid="{00000000-0005-0000-0000-0000526C0000}"/>
    <cellStyle name="60% - Accent4 16 2" xfId="36503" xr:uid="{00000000-0005-0000-0000-0000536C0000}"/>
    <cellStyle name="60% - Accent4 16 3" xfId="36801" xr:uid="{00000000-0005-0000-0000-0000546C0000}"/>
    <cellStyle name="60% - Accent4 16 4" xfId="37690" xr:uid="{00000000-0005-0000-0000-0000556C0000}"/>
    <cellStyle name="60% - Accent4 17" xfId="35652" xr:uid="{00000000-0005-0000-0000-0000566C0000}"/>
    <cellStyle name="60% - Accent4 17 2" xfId="36820" xr:uid="{00000000-0005-0000-0000-0000576C0000}"/>
    <cellStyle name="60% - Accent4 17 3" xfId="37710" xr:uid="{00000000-0005-0000-0000-0000586C0000}"/>
    <cellStyle name="60% - Accent4 18" xfId="35670" xr:uid="{00000000-0005-0000-0000-0000596C0000}"/>
    <cellStyle name="60% - Accent4 18 2" xfId="36839" xr:uid="{00000000-0005-0000-0000-00005A6C0000}"/>
    <cellStyle name="60% - Accent4 18 3" xfId="37729" xr:uid="{00000000-0005-0000-0000-00005B6C0000}"/>
    <cellStyle name="60% - Accent4 19" xfId="35689" xr:uid="{00000000-0005-0000-0000-00005C6C0000}"/>
    <cellStyle name="60% - Accent4 19 2" xfId="36858" xr:uid="{00000000-0005-0000-0000-00005D6C0000}"/>
    <cellStyle name="60% - Accent4 19 3" xfId="37748" xr:uid="{00000000-0005-0000-0000-00005E6C0000}"/>
    <cellStyle name="60% - Accent4 2" xfId="54" xr:uid="{00000000-0005-0000-0000-00005F6C0000}"/>
    <cellStyle name="60% - Accent4 2 10" xfId="36544" xr:uid="{00000000-0005-0000-0000-0000606C0000}"/>
    <cellStyle name="60% - Accent4 2 11" xfId="37429" xr:uid="{00000000-0005-0000-0000-0000616C0000}"/>
    <cellStyle name="60% - Accent4 2 2" xfId="88" xr:uid="{00000000-0005-0000-0000-0000626C0000}"/>
    <cellStyle name="60% - Accent4 2 3" xfId="149" xr:uid="{00000000-0005-0000-0000-0000636C0000}"/>
    <cellStyle name="60% - Accent4 2 4" xfId="210" xr:uid="{00000000-0005-0000-0000-0000646C0000}"/>
    <cellStyle name="60% - Accent4 2 5" xfId="34418" xr:uid="{00000000-0005-0000-0000-0000656C0000}"/>
    <cellStyle name="60% - Accent4 2 5 2" xfId="34762" xr:uid="{00000000-0005-0000-0000-0000666C0000}"/>
    <cellStyle name="60% - Accent4 2 6" xfId="24140" xr:uid="{00000000-0005-0000-0000-0000676C0000}"/>
    <cellStyle name="60% - Accent4 2 6 2" xfId="34952" xr:uid="{00000000-0005-0000-0000-0000686C0000}"/>
    <cellStyle name="60% - Accent4 2 7" xfId="35157" xr:uid="{00000000-0005-0000-0000-0000696C0000}"/>
    <cellStyle name="60% - Accent4 2 8" xfId="35386" xr:uid="{00000000-0005-0000-0000-00006A6C0000}"/>
    <cellStyle name="60% - Accent4 2 9" xfId="36258" xr:uid="{00000000-0005-0000-0000-00006B6C0000}"/>
    <cellStyle name="60% - Accent4 20" xfId="35708" xr:uid="{00000000-0005-0000-0000-00006C6C0000}"/>
    <cellStyle name="60% - Accent4 20 2" xfId="36877" xr:uid="{00000000-0005-0000-0000-00006D6C0000}"/>
    <cellStyle name="60% - Accent4 20 3" xfId="37768" xr:uid="{00000000-0005-0000-0000-00006E6C0000}"/>
    <cellStyle name="60% - Accent4 21" xfId="35727" xr:uid="{00000000-0005-0000-0000-00006F6C0000}"/>
    <cellStyle name="60% - Accent4 21 2" xfId="36897" xr:uid="{00000000-0005-0000-0000-0000706C0000}"/>
    <cellStyle name="60% - Accent4 21 3" xfId="37788" xr:uid="{00000000-0005-0000-0000-0000716C0000}"/>
    <cellStyle name="60% - Accent4 22" xfId="35746" xr:uid="{00000000-0005-0000-0000-0000726C0000}"/>
    <cellStyle name="60% - Accent4 22 2" xfId="36917" xr:uid="{00000000-0005-0000-0000-0000736C0000}"/>
    <cellStyle name="60% - Accent4 22 3" xfId="37808" xr:uid="{00000000-0005-0000-0000-0000746C0000}"/>
    <cellStyle name="60% - Accent4 23" xfId="35766" xr:uid="{00000000-0005-0000-0000-0000756C0000}"/>
    <cellStyle name="60% - Accent4 23 2" xfId="36936" xr:uid="{00000000-0005-0000-0000-0000766C0000}"/>
    <cellStyle name="60% - Accent4 23 3" xfId="37828" xr:uid="{00000000-0005-0000-0000-0000776C0000}"/>
    <cellStyle name="60% - Accent4 24" xfId="35786" xr:uid="{00000000-0005-0000-0000-0000786C0000}"/>
    <cellStyle name="60% - Accent4 24 2" xfId="36955" xr:uid="{00000000-0005-0000-0000-0000796C0000}"/>
    <cellStyle name="60% - Accent4 24 3" xfId="37848" xr:uid="{00000000-0005-0000-0000-00007A6C0000}"/>
    <cellStyle name="60% - Accent4 25" xfId="35805" xr:uid="{00000000-0005-0000-0000-00007B6C0000}"/>
    <cellStyle name="60% - Accent4 25 2" xfId="36975" xr:uid="{00000000-0005-0000-0000-00007C6C0000}"/>
    <cellStyle name="60% - Accent4 25 3" xfId="37868" xr:uid="{00000000-0005-0000-0000-00007D6C0000}"/>
    <cellStyle name="60% - Accent4 26" xfId="35824" xr:uid="{00000000-0005-0000-0000-00007E6C0000}"/>
    <cellStyle name="60% - Accent4 26 2" xfId="36995" xr:uid="{00000000-0005-0000-0000-00007F6C0000}"/>
    <cellStyle name="60% - Accent4 26 3" xfId="37888" xr:uid="{00000000-0005-0000-0000-0000806C0000}"/>
    <cellStyle name="60% - Accent4 27" xfId="35843" xr:uid="{00000000-0005-0000-0000-0000816C0000}"/>
    <cellStyle name="60% - Accent4 27 2" xfId="37015" xr:uid="{00000000-0005-0000-0000-0000826C0000}"/>
    <cellStyle name="60% - Accent4 27 3" xfId="37908" xr:uid="{00000000-0005-0000-0000-0000836C0000}"/>
    <cellStyle name="60% - Accent4 28" xfId="35862" xr:uid="{00000000-0005-0000-0000-0000846C0000}"/>
    <cellStyle name="60% - Accent4 28 2" xfId="37035" xr:uid="{00000000-0005-0000-0000-0000856C0000}"/>
    <cellStyle name="60% - Accent4 28 3" xfId="37928" xr:uid="{00000000-0005-0000-0000-0000866C0000}"/>
    <cellStyle name="60% - Accent4 29" xfId="35885" xr:uid="{00000000-0005-0000-0000-0000876C0000}"/>
    <cellStyle name="60% - Accent4 29 2" xfId="37057" xr:uid="{00000000-0005-0000-0000-0000886C0000}"/>
    <cellStyle name="60% - Accent4 29 3" xfId="37951" xr:uid="{00000000-0005-0000-0000-0000896C0000}"/>
    <cellStyle name="60% - Accent4 3" xfId="108" xr:uid="{00000000-0005-0000-0000-00008A6C0000}"/>
    <cellStyle name="60% - Accent4 3 10" xfId="37448" xr:uid="{00000000-0005-0000-0000-00008B6C0000}"/>
    <cellStyle name="60% - Accent4 3 2" xfId="169" xr:uid="{00000000-0005-0000-0000-00008C6C0000}"/>
    <cellStyle name="60% - Accent4 3 3" xfId="230" xr:uid="{00000000-0005-0000-0000-00008D6C0000}"/>
    <cellStyle name="60% - Accent4 3 4" xfId="34462" xr:uid="{00000000-0005-0000-0000-00008E6C0000}"/>
    <cellStyle name="60% - Accent4 3 5" xfId="24128" xr:uid="{00000000-0005-0000-0000-00008F6C0000}"/>
    <cellStyle name="60% - Accent4 3 5 2" xfId="34971" xr:uid="{00000000-0005-0000-0000-0000906C0000}"/>
    <cellStyle name="60% - Accent4 3 6" xfId="35176" xr:uid="{00000000-0005-0000-0000-0000916C0000}"/>
    <cellStyle name="60% - Accent4 3 7" xfId="35405" xr:uid="{00000000-0005-0000-0000-0000926C0000}"/>
    <cellStyle name="60% - Accent4 3 8" xfId="36277" xr:uid="{00000000-0005-0000-0000-0000936C0000}"/>
    <cellStyle name="60% - Accent4 3 9" xfId="36563" xr:uid="{00000000-0005-0000-0000-0000946C0000}"/>
    <cellStyle name="60% - Accent4 30" xfId="35902" xr:uid="{00000000-0005-0000-0000-0000956C0000}"/>
    <cellStyle name="60% - Accent4 30 2" xfId="37074" xr:uid="{00000000-0005-0000-0000-0000966C0000}"/>
    <cellStyle name="60% - Accent4 30 3" xfId="37969" xr:uid="{00000000-0005-0000-0000-0000976C0000}"/>
    <cellStyle name="60% - Accent4 31" xfId="35922" xr:uid="{00000000-0005-0000-0000-0000986C0000}"/>
    <cellStyle name="60% - Accent4 31 2" xfId="37093" xr:uid="{00000000-0005-0000-0000-0000996C0000}"/>
    <cellStyle name="60% - Accent4 31 3" xfId="37989" xr:uid="{00000000-0005-0000-0000-00009A6C0000}"/>
    <cellStyle name="60% - Accent4 32" xfId="35942" xr:uid="{00000000-0005-0000-0000-00009B6C0000}"/>
    <cellStyle name="60% - Accent4 32 2" xfId="37112" xr:uid="{00000000-0005-0000-0000-00009C6C0000}"/>
    <cellStyle name="60% - Accent4 32 3" xfId="38009" xr:uid="{00000000-0005-0000-0000-00009D6C0000}"/>
    <cellStyle name="60% - Accent4 33" xfId="35962" xr:uid="{00000000-0005-0000-0000-00009E6C0000}"/>
    <cellStyle name="60% - Accent4 33 2" xfId="37131" xr:uid="{00000000-0005-0000-0000-00009F6C0000}"/>
    <cellStyle name="60% - Accent4 33 3" xfId="38029" xr:uid="{00000000-0005-0000-0000-0000A06C0000}"/>
    <cellStyle name="60% - Accent4 34" xfId="35982" xr:uid="{00000000-0005-0000-0000-0000A16C0000}"/>
    <cellStyle name="60% - Accent4 34 2" xfId="37151" xr:uid="{00000000-0005-0000-0000-0000A26C0000}"/>
    <cellStyle name="60% - Accent4 34 3" xfId="38049" xr:uid="{00000000-0005-0000-0000-0000A36C0000}"/>
    <cellStyle name="60% - Accent4 35" xfId="36002" xr:uid="{00000000-0005-0000-0000-0000A46C0000}"/>
    <cellStyle name="60% - Accent4 35 2" xfId="37171" xr:uid="{00000000-0005-0000-0000-0000A56C0000}"/>
    <cellStyle name="60% - Accent4 35 3" xfId="38069" xr:uid="{00000000-0005-0000-0000-0000A66C0000}"/>
    <cellStyle name="60% - Accent4 36" xfId="36022" xr:uid="{00000000-0005-0000-0000-0000A76C0000}"/>
    <cellStyle name="60% - Accent4 36 2" xfId="37191" xr:uid="{00000000-0005-0000-0000-0000A86C0000}"/>
    <cellStyle name="60% - Accent4 36 3" xfId="38089" xr:uid="{00000000-0005-0000-0000-0000A96C0000}"/>
    <cellStyle name="60% - Accent4 37" xfId="36042" xr:uid="{00000000-0005-0000-0000-0000AA6C0000}"/>
    <cellStyle name="60% - Accent4 37 2" xfId="37211" xr:uid="{00000000-0005-0000-0000-0000AB6C0000}"/>
    <cellStyle name="60% - Accent4 37 3" xfId="38109" xr:uid="{00000000-0005-0000-0000-0000AC6C0000}"/>
    <cellStyle name="60% - Accent4 38" xfId="36062" xr:uid="{00000000-0005-0000-0000-0000AD6C0000}"/>
    <cellStyle name="60% - Accent4 38 2" xfId="37231" xr:uid="{00000000-0005-0000-0000-0000AE6C0000}"/>
    <cellStyle name="60% - Accent4 38 3" xfId="38129" xr:uid="{00000000-0005-0000-0000-0000AF6C0000}"/>
    <cellStyle name="60% - Accent4 39" xfId="36082" xr:uid="{00000000-0005-0000-0000-0000B06C0000}"/>
    <cellStyle name="60% - Accent4 39 2" xfId="37251" xr:uid="{00000000-0005-0000-0000-0000B16C0000}"/>
    <cellStyle name="60% - Accent4 39 3" xfId="38149" xr:uid="{00000000-0005-0000-0000-0000B26C0000}"/>
    <cellStyle name="60% - Accent4 4" xfId="127" xr:uid="{00000000-0005-0000-0000-0000B36C0000}"/>
    <cellStyle name="60% - Accent4 4 2" xfId="250" xr:uid="{00000000-0005-0000-0000-0000B46C0000}"/>
    <cellStyle name="60% - Accent4 4 3" xfId="34481" xr:uid="{00000000-0005-0000-0000-0000B56C0000}"/>
    <cellStyle name="60% - Accent4 4 4" xfId="34115" xr:uid="{00000000-0005-0000-0000-0000B66C0000}"/>
    <cellStyle name="60% - Accent4 4 4 2" xfId="34990" xr:uid="{00000000-0005-0000-0000-0000B76C0000}"/>
    <cellStyle name="60% - Accent4 4 5" xfId="35195" xr:uid="{00000000-0005-0000-0000-0000B86C0000}"/>
    <cellStyle name="60% - Accent4 4 6" xfId="35424" xr:uid="{00000000-0005-0000-0000-0000B96C0000}"/>
    <cellStyle name="60% - Accent4 4 7" xfId="36296" xr:uid="{00000000-0005-0000-0000-0000BA6C0000}"/>
    <cellStyle name="60% - Accent4 4 8" xfId="36582" xr:uid="{00000000-0005-0000-0000-0000BB6C0000}"/>
    <cellStyle name="60% - Accent4 4 9" xfId="37467" xr:uid="{00000000-0005-0000-0000-0000BC6C0000}"/>
    <cellStyle name="60% - Accent4 40" xfId="36102" xr:uid="{00000000-0005-0000-0000-0000BD6C0000}"/>
    <cellStyle name="60% - Accent4 40 2" xfId="37271" xr:uid="{00000000-0005-0000-0000-0000BE6C0000}"/>
    <cellStyle name="60% - Accent4 40 3" xfId="38169" xr:uid="{00000000-0005-0000-0000-0000BF6C0000}"/>
    <cellStyle name="60% - Accent4 41" xfId="36122" xr:uid="{00000000-0005-0000-0000-0000C06C0000}"/>
    <cellStyle name="60% - Accent4 41 2" xfId="37291" xr:uid="{00000000-0005-0000-0000-0000C16C0000}"/>
    <cellStyle name="60% - Accent4 41 3" xfId="38189" xr:uid="{00000000-0005-0000-0000-0000C26C0000}"/>
    <cellStyle name="60% - Accent4 42" xfId="36142" xr:uid="{00000000-0005-0000-0000-0000C36C0000}"/>
    <cellStyle name="60% - Accent4 42 2" xfId="37311" xr:uid="{00000000-0005-0000-0000-0000C46C0000}"/>
    <cellStyle name="60% - Accent4 42 3" xfId="38209" xr:uid="{00000000-0005-0000-0000-0000C56C0000}"/>
    <cellStyle name="60% - Accent4 43" xfId="36162" xr:uid="{00000000-0005-0000-0000-0000C66C0000}"/>
    <cellStyle name="60% - Accent4 43 2" xfId="37331" xr:uid="{00000000-0005-0000-0000-0000C76C0000}"/>
    <cellStyle name="60% - Accent4 43 3" xfId="38229" xr:uid="{00000000-0005-0000-0000-0000C86C0000}"/>
    <cellStyle name="60% - Accent4 44" xfId="36182" xr:uid="{00000000-0005-0000-0000-0000C96C0000}"/>
    <cellStyle name="60% - Accent4 44 2" xfId="37351" xr:uid="{00000000-0005-0000-0000-0000CA6C0000}"/>
    <cellStyle name="60% - Accent4 44 3" xfId="38249" xr:uid="{00000000-0005-0000-0000-0000CB6C0000}"/>
    <cellStyle name="60% - Accent4 45" xfId="36202" xr:uid="{00000000-0005-0000-0000-0000CC6C0000}"/>
    <cellStyle name="60% - Accent4 45 2" xfId="37371" xr:uid="{00000000-0005-0000-0000-0000CD6C0000}"/>
    <cellStyle name="60% - Accent4 45 3" xfId="38269" xr:uid="{00000000-0005-0000-0000-0000CE6C0000}"/>
    <cellStyle name="60% - Accent4 46" xfId="36222" xr:uid="{00000000-0005-0000-0000-0000CF6C0000}"/>
    <cellStyle name="60% - Accent4 46 2" xfId="37389" xr:uid="{00000000-0005-0000-0000-0000D06C0000}"/>
    <cellStyle name="60% - Accent4 46 3" xfId="38289" xr:uid="{00000000-0005-0000-0000-0000D16C0000}"/>
    <cellStyle name="60% - Accent4 47" xfId="36523" xr:uid="{00000000-0005-0000-0000-0000D26C0000}"/>
    <cellStyle name="60% - Accent4 48" xfId="37408" xr:uid="{00000000-0005-0000-0000-0000D36C0000}"/>
    <cellStyle name="60% - Accent4 5" xfId="270" xr:uid="{00000000-0005-0000-0000-0000D46C0000}"/>
    <cellStyle name="60% - Accent4 5 2" xfId="34807" xr:uid="{00000000-0005-0000-0000-0000D56C0000}"/>
    <cellStyle name="60% - Accent4 5 3" xfId="35009" xr:uid="{00000000-0005-0000-0000-0000D66C0000}"/>
    <cellStyle name="60% - Accent4 5 4" xfId="35215" xr:uid="{00000000-0005-0000-0000-0000D76C0000}"/>
    <cellStyle name="60% - Accent4 5 5" xfId="35444" xr:uid="{00000000-0005-0000-0000-0000D86C0000}"/>
    <cellStyle name="60% - Accent4 5 6" xfId="36316" xr:uid="{00000000-0005-0000-0000-0000D96C0000}"/>
    <cellStyle name="60% - Accent4 5 7" xfId="36602" xr:uid="{00000000-0005-0000-0000-0000DA6C0000}"/>
    <cellStyle name="60% - Accent4 5 8" xfId="37487" xr:uid="{00000000-0005-0000-0000-0000DB6C0000}"/>
    <cellStyle name="60% - Accent4 6" xfId="290" xr:uid="{00000000-0005-0000-0000-0000DC6C0000}"/>
    <cellStyle name="60% - Accent4 6 2" xfId="34826" xr:uid="{00000000-0005-0000-0000-0000DD6C0000}"/>
    <cellStyle name="60% - Accent4 6 3" xfId="35028" xr:uid="{00000000-0005-0000-0000-0000DE6C0000}"/>
    <cellStyle name="60% - Accent4 6 4" xfId="35234" xr:uid="{00000000-0005-0000-0000-0000DF6C0000}"/>
    <cellStyle name="60% - Accent4 6 5" xfId="35463" xr:uid="{00000000-0005-0000-0000-0000E06C0000}"/>
    <cellStyle name="60% - Accent4 6 6" xfId="36335" xr:uid="{00000000-0005-0000-0000-0000E16C0000}"/>
    <cellStyle name="60% - Accent4 6 7" xfId="36621" xr:uid="{00000000-0005-0000-0000-0000E26C0000}"/>
    <cellStyle name="60% - Accent4 6 8" xfId="37497" xr:uid="{00000000-0005-0000-0000-0000E36C0000}"/>
    <cellStyle name="60% - Accent4 7" xfId="310" xr:uid="{00000000-0005-0000-0000-0000E46C0000}"/>
    <cellStyle name="60% - Accent4 7 2" xfId="34845" xr:uid="{00000000-0005-0000-0000-0000E56C0000}"/>
    <cellStyle name="60% - Accent4 7 3" xfId="35047" xr:uid="{00000000-0005-0000-0000-0000E66C0000}"/>
    <cellStyle name="60% - Accent4 7 4" xfId="35254" xr:uid="{00000000-0005-0000-0000-0000E76C0000}"/>
    <cellStyle name="60% - Accent4 7 5" xfId="35483" xr:uid="{00000000-0005-0000-0000-0000E86C0000}"/>
    <cellStyle name="60% - Accent4 7 6" xfId="36355" xr:uid="{00000000-0005-0000-0000-0000E96C0000}"/>
    <cellStyle name="60% - Accent4 7 7" xfId="36632" xr:uid="{00000000-0005-0000-0000-0000EA6C0000}"/>
    <cellStyle name="60% - Accent4 7 8" xfId="37513" xr:uid="{00000000-0005-0000-0000-0000EB6C0000}"/>
    <cellStyle name="60% - Accent4 8" xfId="330" xr:uid="{00000000-0005-0000-0000-0000EC6C0000}"/>
    <cellStyle name="60% - Accent4 8 2" xfId="34864" xr:uid="{00000000-0005-0000-0000-0000ED6C0000}"/>
    <cellStyle name="60% - Accent4 8 3" xfId="35066" xr:uid="{00000000-0005-0000-0000-0000EE6C0000}"/>
    <cellStyle name="60% - Accent4 8 4" xfId="35273" xr:uid="{00000000-0005-0000-0000-0000EF6C0000}"/>
    <cellStyle name="60% - Accent4 8 5" xfId="35502" xr:uid="{00000000-0005-0000-0000-0000F06C0000}"/>
    <cellStyle name="60% - Accent4 8 6" xfId="36365" xr:uid="{00000000-0005-0000-0000-0000F16C0000}"/>
    <cellStyle name="60% - Accent4 8 7" xfId="36647" xr:uid="{00000000-0005-0000-0000-0000F26C0000}"/>
    <cellStyle name="60% - Accent4 8 8" xfId="37532" xr:uid="{00000000-0005-0000-0000-0000F36C0000}"/>
    <cellStyle name="60% - Accent4 9" xfId="350" xr:uid="{00000000-0005-0000-0000-0000F46C0000}"/>
    <cellStyle name="60% - Accent4 9 2" xfId="34884" xr:uid="{00000000-0005-0000-0000-0000F56C0000}"/>
    <cellStyle name="60% - Accent4 9 3" xfId="35085" xr:uid="{00000000-0005-0000-0000-0000F66C0000}"/>
    <cellStyle name="60% - Accent4 9 4" xfId="35293" xr:uid="{00000000-0005-0000-0000-0000F76C0000}"/>
    <cellStyle name="60% - Accent4 9 5" xfId="35513" xr:uid="{00000000-0005-0000-0000-0000F86C0000}"/>
    <cellStyle name="60% - Accent4 9 6" xfId="36381" xr:uid="{00000000-0005-0000-0000-0000F96C0000}"/>
    <cellStyle name="60% - Accent4 9 7" xfId="36667" xr:uid="{00000000-0005-0000-0000-0000FA6C0000}"/>
    <cellStyle name="60% - Accent4 9 8" xfId="37552" xr:uid="{00000000-0005-0000-0000-0000FB6C0000}"/>
    <cellStyle name="60% - Accent5" xfId="40" builtinId="48" customBuiltin="1"/>
    <cellStyle name="60% - Accent5 10" xfId="191" xr:uid="{00000000-0005-0000-0000-0000FD6C0000}"/>
    <cellStyle name="60% - Accent5 10 2" xfId="34905" xr:uid="{00000000-0005-0000-0000-0000FE6C0000}"/>
    <cellStyle name="60% - Accent5 10 3" xfId="35107" xr:uid="{00000000-0005-0000-0000-0000FF6C0000}"/>
    <cellStyle name="60% - Accent5 10 4" xfId="35305" xr:uid="{00000000-0005-0000-0000-0000006D0000}"/>
    <cellStyle name="60% - Accent5 10 5" xfId="35530" xr:uid="{00000000-0005-0000-0000-0000016D0000}"/>
    <cellStyle name="60% - Accent5 10 6" xfId="36403" xr:uid="{00000000-0005-0000-0000-0000026D0000}"/>
    <cellStyle name="60% - Accent5 10 7" xfId="36689" xr:uid="{00000000-0005-0000-0000-0000036D0000}"/>
    <cellStyle name="60% - Accent5 10 8" xfId="37574" xr:uid="{00000000-0005-0000-0000-0000046D0000}"/>
    <cellStyle name="60% - Accent5 11" xfId="34662" xr:uid="{00000000-0005-0000-0000-0000056D0000}"/>
    <cellStyle name="60% - Accent5 11 2" xfId="35126" xr:uid="{00000000-0005-0000-0000-0000066D0000}"/>
    <cellStyle name="60% - Accent5 11 3" xfId="35312" xr:uid="{00000000-0005-0000-0000-0000076D0000}"/>
    <cellStyle name="60% - Accent5 11 4" xfId="35550" xr:uid="{00000000-0005-0000-0000-0000086D0000}"/>
    <cellStyle name="60% - Accent5 11 5" xfId="36423" xr:uid="{00000000-0005-0000-0000-0000096D0000}"/>
    <cellStyle name="60% - Accent5 11 6" xfId="36709" xr:uid="{00000000-0005-0000-0000-00000A6D0000}"/>
    <cellStyle name="60% - Accent5 11 7" xfId="37594" xr:uid="{00000000-0005-0000-0000-00000B6D0000}"/>
    <cellStyle name="60% - Accent5 12" xfId="34716" xr:uid="{00000000-0005-0000-0000-00000C6D0000}"/>
    <cellStyle name="60% - Accent5 12 2" xfId="35134" xr:uid="{00000000-0005-0000-0000-00000D6D0000}"/>
    <cellStyle name="60% - Accent5 12 3" xfId="35329" xr:uid="{00000000-0005-0000-0000-00000E6D0000}"/>
    <cellStyle name="60% - Accent5 12 4" xfId="35569" xr:uid="{00000000-0005-0000-0000-00000F6D0000}"/>
    <cellStyle name="60% - Accent5 12 5" xfId="36442" xr:uid="{00000000-0005-0000-0000-0000106D0000}"/>
    <cellStyle name="60% - Accent5 12 6" xfId="36728" xr:uid="{00000000-0005-0000-0000-0000116D0000}"/>
    <cellStyle name="60% - Accent5 12 7" xfId="37613" xr:uid="{00000000-0005-0000-0000-0000126D0000}"/>
    <cellStyle name="60% - Accent5 13" xfId="34744" xr:uid="{00000000-0005-0000-0000-0000136D0000}"/>
    <cellStyle name="60% - Accent5 13 2" xfId="35339" xr:uid="{00000000-0005-0000-0000-0000146D0000}"/>
    <cellStyle name="60% - Accent5 13 3" xfId="35588" xr:uid="{00000000-0005-0000-0000-0000156D0000}"/>
    <cellStyle name="60% - Accent5 13 4" xfId="36463" xr:uid="{00000000-0005-0000-0000-0000166D0000}"/>
    <cellStyle name="60% - Accent5 13 5" xfId="36749" xr:uid="{00000000-0005-0000-0000-0000176D0000}"/>
    <cellStyle name="60% - Accent5 13 6" xfId="37634" xr:uid="{00000000-0005-0000-0000-0000186D0000}"/>
    <cellStyle name="60% - Accent5 14" xfId="34934" xr:uid="{00000000-0005-0000-0000-0000196D0000}"/>
    <cellStyle name="60% - Accent5 14 2" xfId="36471" xr:uid="{00000000-0005-0000-0000-00001A6D0000}"/>
    <cellStyle name="60% - Accent5 14 3" xfId="36769" xr:uid="{00000000-0005-0000-0000-00001B6D0000}"/>
    <cellStyle name="60% - Accent5 14 4" xfId="37654" xr:uid="{00000000-0005-0000-0000-00001C6D0000}"/>
    <cellStyle name="60% - Accent5 15" xfId="35141" xr:uid="{00000000-0005-0000-0000-00001D6D0000}"/>
    <cellStyle name="60% - Accent5 15 2" xfId="36488" xr:uid="{00000000-0005-0000-0000-00001E6D0000}"/>
    <cellStyle name="60% - Accent5 15 3" xfId="36786" xr:uid="{00000000-0005-0000-0000-00001F6D0000}"/>
    <cellStyle name="60% - Accent5 15 4" xfId="37674" xr:uid="{00000000-0005-0000-0000-0000206D0000}"/>
    <cellStyle name="60% - Accent5 16" xfId="35368" xr:uid="{00000000-0005-0000-0000-0000216D0000}"/>
    <cellStyle name="60% - Accent5 16 2" xfId="36506" xr:uid="{00000000-0005-0000-0000-0000226D0000}"/>
    <cellStyle name="60% - Accent5 16 3" xfId="36804" xr:uid="{00000000-0005-0000-0000-0000236D0000}"/>
    <cellStyle name="60% - Accent5 16 4" xfId="37693" xr:uid="{00000000-0005-0000-0000-0000246D0000}"/>
    <cellStyle name="60% - Accent5 17" xfId="35655" xr:uid="{00000000-0005-0000-0000-0000256D0000}"/>
    <cellStyle name="60% - Accent5 17 2" xfId="36823" xr:uid="{00000000-0005-0000-0000-0000266D0000}"/>
    <cellStyle name="60% - Accent5 17 3" xfId="37713" xr:uid="{00000000-0005-0000-0000-0000276D0000}"/>
    <cellStyle name="60% - Accent5 18" xfId="35673" xr:uid="{00000000-0005-0000-0000-0000286D0000}"/>
    <cellStyle name="60% - Accent5 18 2" xfId="36842" xr:uid="{00000000-0005-0000-0000-0000296D0000}"/>
    <cellStyle name="60% - Accent5 18 3" xfId="37732" xr:uid="{00000000-0005-0000-0000-00002A6D0000}"/>
    <cellStyle name="60% - Accent5 19" xfId="35692" xr:uid="{00000000-0005-0000-0000-00002B6D0000}"/>
    <cellStyle name="60% - Accent5 19 2" xfId="36861" xr:uid="{00000000-0005-0000-0000-00002C6D0000}"/>
    <cellStyle name="60% - Accent5 19 3" xfId="37751" xr:uid="{00000000-0005-0000-0000-00002D6D0000}"/>
    <cellStyle name="60% - Accent5 2" xfId="59" xr:uid="{00000000-0005-0000-0000-00002E6D0000}"/>
    <cellStyle name="60% - Accent5 2 10" xfId="36547" xr:uid="{00000000-0005-0000-0000-00002F6D0000}"/>
    <cellStyle name="60% - Accent5 2 11" xfId="37432" xr:uid="{00000000-0005-0000-0000-0000306D0000}"/>
    <cellStyle name="60% - Accent5 2 2" xfId="91" xr:uid="{00000000-0005-0000-0000-0000316D0000}"/>
    <cellStyle name="60% - Accent5 2 3" xfId="152" xr:uid="{00000000-0005-0000-0000-0000326D0000}"/>
    <cellStyle name="60% - Accent5 2 4" xfId="213" xr:uid="{00000000-0005-0000-0000-0000336D0000}"/>
    <cellStyle name="60% - Accent5 2 5" xfId="34423" xr:uid="{00000000-0005-0000-0000-0000346D0000}"/>
    <cellStyle name="60% - Accent5 2 5 2" xfId="34765" xr:uid="{00000000-0005-0000-0000-0000356D0000}"/>
    <cellStyle name="60% - Accent5 2 6" xfId="17452" xr:uid="{00000000-0005-0000-0000-0000366D0000}"/>
    <cellStyle name="60% - Accent5 2 6 2" xfId="34955" xr:uid="{00000000-0005-0000-0000-0000376D0000}"/>
    <cellStyle name="60% - Accent5 2 7" xfId="35160" xr:uid="{00000000-0005-0000-0000-0000386D0000}"/>
    <cellStyle name="60% - Accent5 2 8" xfId="35389" xr:uid="{00000000-0005-0000-0000-0000396D0000}"/>
    <cellStyle name="60% - Accent5 2 9" xfId="36261" xr:uid="{00000000-0005-0000-0000-00003A6D0000}"/>
    <cellStyle name="60% - Accent5 20" xfId="35711" xr:uid="{00000000-0005-0000-0000-00003B6D0000}"/>
    <cellStyle name="60% - Accent5 20 2" xfId="36880" xr:uid="{00000000-0005-0000-0000-00003C6D0000}"/>
    <cellStyle name="60% - Accent5 20 3" xfId="37771" xr:uid="{00000000-0005-0000-0000-00003D6D0000}"/>
    <cellStyle name="60% - Accent5 21" xfId="35730" xr:uid="{00000000-0005-0000-0000-00003E6D0000}"/>
    <cellStyle name="60% - Accent5 21 2" xfId="36900" xr:uid="{00000000-0005-0000-0000-00003F6D0000}"/>
    <cellStyle name="60% - Accent5 21 3" xfId="37791" xr:uid="{00000000-0005-0000-0000-0000406D0000}"/>
    <cellStyle name="60% - Accent5 22" xfId="35749" xr:uid="{00000000-0005-0000-0000-0000416D0000}"/>
    <cellStyle name="60% - Accent5 22 2" xfId="36920" xr:uid="{00000000-0005-0000-0000-0000426D0000}"/>
    <cellStyle name="60% - Accent5 22 3" xfId="37811" xr:uid="{00000000-0005-0000-0000-0000436D0000}"/>
    <cellStyle name="60% - Accent5 23" xfId="35769" xr:uid="{00000000-0005-0000-0000-0000446D0000}"/>
    <cellStyle name="60% - Accent5 23 2" xfId="36939" xr:uid="{00000000-0005-0000-0000-0000456D0000}"/>
    <cellStyle name="60% - Accent5 23 3" xfId="37831" xr:uid="{00000000-0005-0000-0000-0000466D0000}"/>
    <cellStyle name="60% - Accent5 24" xfId="35789" xr:uid="{00000000-0005-0000-0000-0000476D0000}"/>
    <cellStyle name="60% - Accent5 24 2" xfId="36958" xr:uid="{00000000-0005-0000-0000-0000486D0000}"/>
    <cellStyle name="60% - Accent5 24 3" xfId="37851" xr:uid="{00000000-0005-0000-0000-0000496D0000}"/>
    <cellStyle name="60% - Accent5 25" xfId="35808" xr:uid="{00000000-0005-0000-0000-00004A6D0000}"/>
    <cellStyle name="60% - Accent5 25 2" xfId="36978" xr:uid="{00000000-0005-0000-0000-00004B6D0000}"/>
    <cellStyle name="60% - Accent5 25 3" xfId="37871" xr:uid="{00000000-0005-0000-0000-00004C6D0000}"/>
    <cellStyle name="60% - Accent5 26" xfId="35827" xr:uid="{00000000-0005-0000-0000-00004D6D0000}"/>
    <cellStyle name="60% - Accent5 26 2" xfId="36998" xr:uid="{00000000-0005-0000-0000-00004E6D0000}"/>
    <cellStyle name="60% - Accent5 26 3" xfId="37891" xr:uid="{00000000-0005-0000-0000-00004F6D0000}"/>
    <cellStyle name="60% - Accent5 27" xfId="35846" xr:uid="{00000000-0005-0000-0000-0000506D0000}"/>
    <cellStyle name="60% - Accent5 27 2" xfId="37018" xr:uid="{00000000-0005-0000-0000-0000516D0000}"/>
    <cellStyle name="60% - Accent5 27 3" xfId="37911" xr:uid="{00000000-0005-0000-0000-0000526D0000}"/>
    <cellStyle name="60% - Accent5 28" xfId="35865" xr:uid="{00000000-0005-0000-0000-0000536D0000}"/>
    <cellStyle name="60% - Accent5 28 2" xfId="37038" xr:uid="{00000000-0005-0000-0000-0000546D0000}"/>
    <cellStyle name="60% - Accent5 28 3" xfId="37931" xr:uid="{00000000-0005-0000-0000-0000556D0000}"/>
    <cellStyle name="60% - Accent5 29" xfId="35886" xr:uid="{00000000-0005-0000-0000-0000566D0000}"/>
    <cellStyle name="60% - Accent5 29 2" xfId="37058" xr:uid="{00000000-0005-0000-0000-0000576D0000}"/>
    <cellStyle name="60% - Accent5 29 3" xfId="37952" xr:uid="{00000000-0005-0000-0000-0000586D0000}"/>
    <cellStyle name="60% - Accent5 3" xfId="111" xr:uid="{00000000-0005-0000-0000-0000596D0000}"/>
    <cellStyle name="60% - Accent5 3 10" xfId="37451" xr:uid="{00000000-0005-0000-0000-00005A6D0000}"/>
    <cellStyle name="60% - Accent5 3 2" xfId="172" xr:uid="{00000000-0005-0000-0000-00005B6D0000}"/>
    <cellStyle name="60% - Accent5 3 3" xfId="233" xr:uid="{00000000-0005-0000-0000-00005C6D0000}"/>
    <cellStyle name="60% - Accent5 3 4" xfId="34465" xr:uid="{00000000-0005-0000-0000-00005D6D0000}"/>
    <cellStyle name="60% - Accent5 3 5" xfId="26264" xr:uid="{00000000-0005-0000-0000-00005E6D0000}"/>
    <cellStyle name="60% - Accent5 3 5 2" xfId="34974" xr:uid="{00000000-0005-0000-0000-00005F6D0000}"/>
    <cellStyle name="60% - Accent5 3 6" xfId="35179" xr:uid="{00000000-0005-0000-0000-0000606D0000}"/>
    <cellStyle name="60% - Accent5 3 7" xfId="35408" xr:uid="{00000000-0005-0000-0000-0000616D0000}"/>
    <cellStyle name="60% - Accent5 3 8" xfId="36280" xr:uid="{00000000-0005-0000-0000-0000626D0000}"/>
    <cellStyle name="60% - Accent5 3 9" xfId="36566" xr:uid="{00000000-0005-0000-0000-0000636D0000}"/>
    <cellStyle name="60% - Accent5 30" xfId="35905" xr:uid="{00000000-0005-0000-0000-0000646D0000}"/>
    <cellStyle name="60% - Accent5 30 2" xfId="37077" xr:uid="{00000000-0005-0000-0000-0000656D0000}"/>
    <cellStyle name="60% - Accent5 30 3" xfId="37972" xr:uid="{00000000-0005-0000-0000-0000666D0000}"/>
    <cellStyle name="60% - Accent5 31" xfId="35925" xr:uid="{00000000-0005-0000-0000-0000676D0000}"/>
    <cellStyle name="60% - Accent5 31 2" xfId="37096" xr:uid="{00000000-0005-0000-0000-0000686D0000}"/>
    <cellStyle name="60% - Accent5 31 3" xfId="37992" xr:uid="{00000000-0005-0000-0000-0000696D0000}"/>
    <cellStyle name="60% - Accent5 32" xfId="35945" xr:uid="{00000000-0005-0000-0000-00006A6D0000}"/>
    <cellStyle name="60% - Accent5 32 2" xfId="37115" xr:uid="{00000000-0005-0000-0000-00006B6D0000}"/>
    <cellStyle name="60% - Accent5 32 3" xfId="38012" xr:uid="{00000000-0005-0000-0000-00006C6D0000}"/>
    <cellStyle name="60% - Accent5 33" xfId="35965" xr:uid="{00000000-0005-0000-0000-00006D6D0000}"/>
    <cellStyle name="60% - Accent5 33 2" xfId="37134" xr:uid="{00000000-0005-0000-0000-00006E6D0000}"/>
    <cellStyle name="60% - Accent5 33 3" xfId="38032" xr:uid="{00000000-0005-0000-0000-00006F6D0000}"/>
    <cellStyle name="60% - Accent5 34" xfId="35985" xr:uid="{00000000-0005-0000-0000-0000706D0000}"/>
    <cellStyle name="60% - Accent5 34 2" xfId="37154" xr:uid="{00000000-0005-0000-0000-0000716D0000}"/>
    <cellStyle name="60% - Accent5 34 3" xfId="38052" xr:uid="{00000000-0005-0000-0000-0000726D0000}"/>
    <cellStyle name="60% - Accent5 35" xfId="36005" xr:uid="{00000000-0005-0000-0000-0000736D0000}"/>
    <cellStyle name="60% - Accent5 35 2" xfId="37174" xr:uid="{00000000-0005-0000-0000-0000746D0000}"/>
    <cellStyle name="60% - Accent5 35 3" xfId="38072" xr:uid="{00000000-0005-0000-0000-0000756D0000}"/>
    <cellStyle name="60% - Accent5 36" xfId="36025" xr:uid="{00000000-0005-0000-0000-0000766D0000}"/>
    <cellStyle name="60% - Accent5 36 2" xfId="37194" xr:uid="{00000000-0005-0000-0000-0000776D0000}"/>
    <cellStyle name="60% - Accent5 36 3" xfId="38092" xr:uid="{00000000-0005-0000-0000-0000786D0000}"/>
    <cellStyle name="60% - Accent5 37" xfId="36045" xr:uid="{00000000-0005-0000-0000-0000796D0000}"/>
    <cellStyle name="60% - Accent5 37 2" xfId="37214" xr:uid="{00000000-0005-0000-0000-00007A6D0000}"/>
    <cellStyle name="60% - Accent5 37 3" xfId="38112" xr:uid="{00000000-0005-0000-0000-00007B6D0000}"/>
    <cellStyle name="60% - Accent5 38" xfId="36065" xr:uid="{00000000-0005-0000-0000-00007C6D0000}"/>
    <cellStyle name="60% - Accent5 38 2" xfId="37234" xr:uid="{00000000-0005-0000-0000-00007D6D0000}"/>
    <cellStyle name="60% - Accent5 38 3" xfId="38132" xr:uid="{00000000-0005-0000-0000-00007E6D0000}"/>
    <cellStyle name="60% - Accent5 39" xfId="36085" xr:uid="{00000000-0005-0000-0000-00007F6D0000}"/>
    <cellStyle name="60% - Accent5 39 2" xfId="37254" xr:uid="{00000000-0005-0000-0000-0000806D0000}"/>
    <cellStyle name="60% - Accent5 39 3" xfId="38152" xr:uid="{00000000-0005-0000-0000-0000816D0000}"/>
    <cellStyle name="60% - Accent5 4" xfId="130" xr:uid="{00000000-0005-0000-0000-0000826D0000}"/>
    <cellStyle name="60% - Accent5 4 2" xfId="253" xr:uid="{00000000-0005-0000-0000-0000836D0000}"/>
    <cellStyle name="60% - Accent5 4 3" xfId="34484" xr:uid="{00000000-0005-0000-0000-0000846D0000}"/>
    <cellStyle name="60% - Accent5 4 4" xfId="24880" xr:uid="{00000000-0005-0000-0000-0000856D0000}"/>
    <cellStyle name="60% - Accent5 4 4 2" xfId="34993" xr:uid="{00000000-0005-0000-0000-0000866D0000}"/>
    <cellStyle name="60% - Accent5 4 5" xfId="35198" xr:uid="{00000000-0005-0000-0000-0000876D0000}"/>
    <cellStyle name="60% - Accent5 4 6" xfId="35427" xr:uid="{00000000-0005-0000-0000-0000886D0000}"/>
    <cellStyle name="60% - Accent5 4 7" xfId="36299" xr:uid="{00000000-0005-0000-0000-0000896D0000}"/>
    <cellStyle name="60% - Accent5 4 8" xfId="36585" xr:uid="{00000000-0005-0000-0000-00008A6D0000}"/>
    <cellStyle name="60% - Accent5 4 9" xfId="37470" xr:uid="{00000000-0005-0000-0000-00008B6D0000}"/>
    <cellStyle name="60% - Accent5 40" xfId="36105" xr:uid="{00000000-0005-0000-0000-00008C6D0000}"/>
    <cellStyle name="60% - Accent5 40 2" xfId="37274" xr:uid="{00000000-0005-0000-0000-00008D6D0000}"/>
    <cellStyle name="60% - Accent5 40 3" xfId="38172" xr:uid="{00000000-0005-0000-0000-00008E6D0000}"/>
    <cellStyle name="60% - Accent5 41" xfId="36125" xr:uid="{00000000-0005-0000-0000-00008F6D0000}"/>
    <cellStyle name="60% - Accent5 41 2" xfId="37294" xr:uid="{00000000-0005-0000-0000-0000906D0000}"/>
    <cellStyle name="60% - Accent5 41 3" xfId="38192" xr:uid="{00000000-0005-0000-0000-0000916D0000}"/>
    <cellStyle name="60% - Accent5 42" xfId="36145" xr:uid="{00000000-0005-0000-0000-0000926D0000}"/>
    <cellStyle name="60% - Accent5 42 2" xfId="37314" xr:uid="{00000000-0005-0000-0000-0000936D0000}"/>
    <cellStyle name="60% - Accent5 42 3" xfId="38212" xr:uid="{00000000-0005-0000-0000-0000946D0000}"/>
    <cellStyle name="60% - Accent5 43" xfId="36165" xr:uid="{00000000-0005-0000-0000-0000956D0000}"/>
    <cellStyle name="60% - Accent5 43 2" xfId="37334" xr:uid="{00000000-0005-0000-0000-0000966D0000}"/>
    <cellStyle name="60% - Accent5 43 3" xfId="38232" xr:uid="{00000000-0005-0000-0000-0000976D0000}"/>
    <cellStyle name="60% - Accent5 44" xfId="36185" xr:uid="{00000000-0005-0000-0000-0000986D0000}"/>
    <cellStyle name="60% - Accent5 44 2" xfId="37354" xr:uid="{00000000-0005-0000-0000-0000996D0000}"/>
    <cellStyle name="60% - Accent5 44 3" xfId="38252" xr:uid="{00000000-0005-0000-0000-00009A6D0000}"/>
    <cellStyle name="60% - Accent5 45" xfId="36205" xr:uid="{00000000-0005-0000-0000-00009B6D0000}"/>
    <cellStyle name="60% - Accent5 45 2" xfId="37374" xr:uid="{00000000-0005-0000-0000-00009C6D0000}"/>
    <cellStyle name="60% - Accent5 45 3" xfId="38272" xr:uid="{00000000-0005-0000-0000-00009D6D0000}"/>
    <cellStyle name="60% - Accent5 46" xfId="36225" xr:uid="{00000000-0005-0000-0000-00009E6D0000}"/>
    <cellStyle name="60% - Accent5 46 2" xfId="37392" xr:uid="{00000000-0005-0000-0000-00009F6D0000}"/>
    <cellStyle name="60% - Accent5 46 3" xfId="38292" xr:uid="{00000000-0005-0000-0000-0000A06D0000}"/>
    <cellStyle name="60% - Accent5 47" xfId="36526" xr:uid="{00000000-0005-0000-0000-0000A16D0000}"/>
    <cellStyle name="60% - Accent5 48" xfId="37411" xr:uid="{00000000-0005-0000-0000-0000A26D0000}"/>
    <cellStyle name="60% - Accent5 5" xfId="273" xr:uid="{00000000-0005-0000-0000-0000A36D0000}"/>
    <cellStyle name="60% - Accent5 5 2" xfId="34810" xr:uid="{00000000-0005-0000-0000-0000A46D0000}"/>
    <cellStyle name="60% - Accent5 5 3" xfId="35012" xr:uid="{00000000-0005-0000-0000-0000A56D0000}"/>
    <cellStyle name="60% - Accent5 5 4" xfId="35218" xr:uid="{00000000-0005-0000-0000-0000A66D0000}"/>
    <cellStyle name="60% - Accent5 5 5" xfId="35447" xr:uid="{00000000-0005-0000-0000-0000A76D0000}"/>
    <cellStyle name="60% - Accent5 5 6" xfId="36319" xr:uid="{00000000-0005-0000-0000-0000A86D0000}"/>
    <cellStyle name="60% - Accent5 5 7" xfId="36605" xr:uid="{00000000-0005-0000-0000-0000A96D0000}"/>
    <cellStyle name="60% - Accent5 5 8" xfId="37490" xr:uid="{00000000-0005-0000-0000-0000AA6D0000}"/>
    <cellStyle name="60% - Accent5 6" xfId="293" xr:uid="{00000000-0005-0000-0000-0000AB6D0000}"/>
    <cellStyle name="60% - Accent5 6 2" xfId="34829" xr:uid="{00000000-0005-0000-0000-0000AC6D0000}"/>
    <cellStyle name="60% - Accent5 6 3" xfId="35031" xr:uid="{00000000-0005-0000-0000-0000AD6D0000}"/>
    <cellStyle name="60% - Accent5 6 4" xfId="35237" xr:uid="{00000000-0005-0000-0000-0000AE6D0000}"/>
    <cellStyle name="60% - Accent5 6 5" xfId="35466" xr:uid="{00000000-0005-0000-0000-0000AF6D0000}"/>
    <cellStyle name="60% - Accent5 6 6" xfId="36338" xr:uid="{00000000-0005-0000-0000-0000B06D0000}"/>
    <cellStyle name="60% - Accent5 6 7" xfId="36624" xr:uid="{00000000-0005-0000-0000-0000B16D0000}"/>
    <cellStyle name="60% - Accent5 6 8" xfId="37498" xr:uid="{00000000-0005-0000-0000-0000B26D0000}"/>
    <cellStyle name="60% - Accent5 7" xfId="313" xr:uid="{00000000-0005-0000-0000-0000B36D0000}"/>
    <cellStyle name="60% - Accent5 7 2" xfId="34848" xr:uid="{00000000-0005-0000-0000-0000B46D0000}"/>
    <cellStyle name="60% - Accent5 7 3" xfId="35050" xr:uid="{00000000-0005-0000-0000-0000B56D0000}"/>
    <cellStyle name="60% - Accent5 7 4" xfId="35257" xr:uid="{00000000-0005-0000-0000-0000B66D0000}"/>
    <cellStyle name="60% - Accent5 7 5" xfId="35486" xr:uid="{00000000-0005-0000-0000-0000B76D0000}"/>
    <cellStyle name="60% - Accent5 7 6" xfId="36358" xr:uid="{00000000-0005-0000-0000-0000B86D0000}"/>
    <cellStyle name="60% - Accent5 7 7" xfId="36633" xr:uid="{00000000-0005-0000-0000-0000B96D0000}"/>
    <cellStyle name="60% - Accent5 7 8" xfId="37516" xr:uid="{00000000-0005-0000-0000-0000BA6D0000}"/>
    <cellStyle name="60% - Accent5 8" xfId="333" xr:uid="{00000000-0005-0000-0000-0000BB6D0000}"/>
    <cellStyle name="60% - Accent5 8 2" xfId="34867" xr:uid="{00000000-0005-0000-0000-0000BC6D0000}"/>
    <cellStyle name="60% - Accent5 8 3" xfId="35069" xr:uid="{00000000-0005-0000-0000-0000BD6D0000}"/>
    <cellStyle name="60% - Accent5 8 4" xfId="35276" xr:uid="{00000000-0005-0000-0000-0000BE6D0000}"/>
    <cellStyle name="60% - Accent5 8 5" xfId="35505" xr:uid="{00000000-0005-0000-0000-0000BF6D0000}"/>
    <cellStyle name="60% - Accent5 8 6" xfId="36366" xr:uid="{00000000-0005-0000-0000-0000C06D0000}"/>
    <cellStyle name="60% - Accent5 8 7" xfId="36650" xr:uid="{00000000-0005-0000-0000-0000C16D0000}"/>
    <cellStyle name="60% - Accent5 8 8" xfId="37535" xr:uid="{00000000-0005-0000-0000-0000C26D0000}"/>
    <cellStyle name="60% - Accent5 9" xfId="353" xr:uid="{00000000-0005-0000-0000-0000C36D0000}"/>
    <cellStyle name="60% - Accent5 9 2" xfId="34887" xr:uid="{00000000-0005-0000-0000-0000C46D0000}"/>
    <cellStyle name="60% - Accent5 9 3" xfId="35088" xr:uid="{00000000-0005-0000-0000-0000C56D0000}"/>
    <cellStyle name="60% - Accent5 9 4" xfId="35296" xr:uid="{00000000-0005-0000-0000-0000C66D0000}"/>
    <cellStyle name="60% - Accent5 9 5" xfId="35514" xr:uid="{00000000-0005-0000-0000-0000C76D0000}"/>
    <cellStyle name="60% - Accent5 9 6" xfId="36384" xr:uid="{00000000-0005-0000-0000-0000C86D0000}"/>
    <cellStyle name="60% - Accent5 9 7" xfId="36670" xr:uid="{00000000-0005-0000-0000-0000C96D0000}"/>
    <cellStyle name="60% - Accent5 9 8" xfId="37555" xr:uid="{00000000-0005-0000-0000-0000CA6D0000}"/>
    <cellStyle name="60% - Accent6" xfId="44" builtinId="52" customBuiltin="1"/>
    <cellStyle name="60% - Accent6 10" xfId="194" xr:uid="{00000000-0005-0000-0000-0000CC6D0000}"/>
    <cellStyle name="60% - Accent6 10 2" xfId="34908" xr:uid="{00000000-0005-0000-0000-0000CD6D0000}"/>
    <cellStyle name="60% - Accent6 10 3" xfId="35110" xr:uid="{00000000-0005-0000-0000-0000CE6D0000}"/>
    <cellStyle name="60% - Accent6 10 4" xfId="35306" xr:uid="{00000000-0005-0000-0000-0000CF6D0000}"/>
    <cellStyle name="60% - Accent6 10 5" xfId="35533" xr:uid="{00000000-0005-0000-0000-0000D06D0000}"/>
    <cellStyle name="60% - Accent6 10 6" xfId="36406" xr:uid="{00000000-0005-0000-0000-0000D16D0000}"/>
    <cellStyle name="60% - Accent6 10 7" xfId="36692" xr:uid="{00000000-0005-0000-0000-0000D26D0000}"/>
    <cellStyle name="60% - Accent6 10 8" xfId="37577" xr:uid="{00000000-0005-0000-0000-0000D36D0000}"/>
    <cellStyle name="60% - Accent6 11" xfId="34663" xr:uid="{00000000-0005-0000-0000-0000D46D0000}"/>
    <cellStyle name="60% - Accent6 11 2" xfId="35129" xr:uid="{00000000-0005-0000-0000-0000D56D0000}"/>
    <cellStyle name="60% - Accent6 11 3" xfId="35313" xr:uid="{00000000-0005-0000-0000-0000D66D0000}"/>
    <cellStyle name="60% - Accent6 11 4" xfId="35553" xr:uid="{00000000-0005-0000-0000-0000D76D0000}"/>
    <cellStyle name="60% - Accent6 11 5" xfId="36426" xr:uid="{00000000-0005-0000-0000-0000D86D0000}"/>
    <cellStyle name="60% - Accent6 11 6" xfId="36712" xr:uid="{00000000-0005-0000-0000-0000D96D0000}"/>
    <cellStyle name="60% - Accent6 11 7" xfId="37597" xr:uid="{00000000-0005-0000-0000-0000DA6D0000}"/>
    <cellStyle name="60% - Accent6 12" xfId="34719" xr:uid="{00000000-0005-0000-0000-0000DB6D0000}"/>
    <cellStyle name="60% - Accent6 12 2" xfId="35135" xr:uid="{00000000-0005-0000-0000-0000DC6D0000}"/>
    <cellStyle name="60% - Accent6 12 3" xfId="35332" xr:uid="{00000000-0005-0000-0000-0000DD6D0000}"/>
    <cellStyle name="60% - Accent6 12 4" xfId="35572" xr:uid="{00000000-0005-0000-0000-0000DE6D0000}"/>
    <cellStyle name="60% - Accent6 12 5" xfId="36445" xr:uid="{00000000-0005-0000-0000-0000DF6D0000}"/>
    <cellStyle name="60% - Accent6 12 6" xfId="36731" xr:uid="{00000000-0005-0000-0000-0000E06D0000}"/>
    <cellStyle name="60% - Accent6 12 7" xfId="37616" xr:uid="{00000000-0005-0000-0000-0000E16D0000}"/>
    <cellStyle name="60% - Accent6 13" xfId="34747" xr:uid="{00000000-0005-0000-0000-0000E26D0000}"/>
    <cellStyle name="60% - Accent6 13 2" xfId="35340" xr:uid="{00000000-0005-0000-0000-0000E36D0000}"/>
    <cellStyle name="60% - Accent6 13 3" xfId="35591" xr:uid="{00000000-0005-0000-0000-0000E46D0000}"/>
    <cellStyle name="60% - Accent6 13 4" xfId="36466" xr:uid="{00000000-0005-0000-0000-0000E56D0000}"/>
    <cellStyle name="60% - Accent6 13 5" xfId="36752" xr:uid="{00000000-0005-0000-0000-0000E66D0000}"/>
    <cellStyle name="60% - Accent6 13 6" xfId="37637" xr:uid="{00000000-0005-0000-0000-0000E76D0000}"/>
    <cellStyle name="60% - Accent6 14" xfId="34937" xr:uid="{00000000-0005-0000-0000-0000E86D0000}"/>
    <cellStyle name="60% - Accent6 14 2" xfId="36472" xr:uid="{00000000-0005-0000-0000-0000E96D0000}"/>
    <cellStyle name="60% - Accent6 14 3" xfId="36770" xr:uid="{00000000-0005-0000-0000-0000EA6D0000}"/>
    <cellStyle name="60% - Accent6 14 4" xfId="37655" xr:uid="{00000000-0005-0000-0000-0000EB6D0000}"/>
    <cellStyle name="60% - Accent6 15" xfId="35142" xr:uid="{00000000-0005-0000-0000-0000EC6D0000}"/>
    <cellStyle name="60% - Accent6 15 2" xfId="36491" xr:uid="{00000000-0005-0000-0000-0000ED6D0000}"/>
    <cellStyle name="60% - Accent6 15 3" xfId="36789" xr:uid="{00000000-0005-0000-0000-0000EE6D0000}"/>
    <cellStyle name="60% - Accent6 15 4" xfId="37677" xr:uid="{00000000-0005-0000-0000-0000EF6D0000}"/>
    <cellStyle name="60% - Accent6 16" xfId="35371" xr:uid="{00000000-0005-0000-0000-0000F06D0000}"/>
    <cellStyle name="60% - Accent6 16 2" xfId="36509" xr:uid="{00000000-0005-0000-0000-0000F16D0000}"/>
    <cellStyle name="60% - Accent6 16 3" xfId="36807" xr:uid="{00000000-0005-0000-0000-0000F26D0000}"/>
    <cellStyle name="60% - Accent6 16 4" xfId="37696" xr:uid="{00000000-0005-0000-0000-0000F36D0000}"/>
    <cellStyle name="60% - Accent6 17" xfId="35658" xr:uid="{00000000-0005-0000-0000-0000F46D0000}"/>
    <cellStyle name="60% - Accent6 17 2" xfId="36826" xr:uid="{00000000-0005-0000-0000-0000F56D0000}"/>
    <cellStyle name="60% - Accent6 17 3" xfId="37716" xr:uid="{00000000-0005-0000-0000-0000F66D0000}"/>
    <cellStyle name="60% - Accent6 18" xfId="35676" xr:uid="{00000000-0005-0000-0000-0000F76D0000}"/>
    <cellStyle name="60% - Accent6 18 2" xfId="36845" xr:uid="{00000000-0005-0000-0000-0000F86D0000}"/>
    <cellStyle name="60% - Accent6 18 3" xfId="37735" xr:uid="{00000000-0005-0000-0000-0000F96D0000}"/>
    <cellStyle name="60% - Accent6 19" xfId="35695" xr:uid="{00000000-0005-0000-0000-0000FA6D0000}"/>
    <cellStyle name="60% - Accent6 19 2" xfId="36864" xr:uid="{00000000-0005-0000-0000-0000FB6D0000}"/>
    <cellStyle name="60% - Accent6 19 3" xfId="37754" xr:uid="{00000000-0005-0000-0000-0000FC6D0000}"/>
    <cellStyle name="60% - Accent6 2" xfId="68" xr:uid="{00000000-0005-0000-0000-0000FD6D0000}"/>
    <cellStyle name="60% - Accent6 2 10" xfId="36550" xr:uid="{00000000-0005-0000-0000-0000FE6D0000}"/>
    <cellStyle name="60% - Accent6 2 11" xfId="37435" xr:uid="{00000000-0005-0000-0000-0000FF6D0000}"/>
    <cellStyle name="60% - Accent6 2 2" xfId="94" xr:uid="{00000000-0005-0000-0000-0000006E0000}"/>
    <cellStyle name="60% - Accent6 2 3" xfId="155" xr:uid="{00000000-0005-0000-0000-0000016E0000}"/>
    <cellStyle name="60% - Accent6 2 4" xfId="216" xr:uid="{00000000-0005-0000-0000-0000026E0000}"/>
    <cellStyle name="60% - Accent6 2 5" xfId="34430" xr:uid="{00000000-0005-0000-0000-0000036E0000}"/>
    <cellStyle name="60% - Accent6 2 5 2" xfId="34768" xr:uid="{00000000-0005-0000-0000-0000046E0000}"/>
    <cellStyle name="60% - Accent6 2 6" xfId="19153" xr:uid="{00000000-0005-0000-0000-0000056E0000}"/>
    <cellStyle name="60% - Accent6 2 6 2" xfId="34958" xr:uid="{00000000-0005-0000-0000-0000066E0000}"/>
    <cellStyle name="60% - Accent6 2 7" xfId="35163" xr:uid="{00000000-0005-0000-0000-0000076E0000}"/>
    <cellStyle name="60% - Accent6 2 8" xfId="35392" xr:uid="{00000000-0005-0000-0000-0000086E0000}"/>
    <cellStyle name="60% - Accent6 2 9" xfId="36264" xr:uid="{00000000-0005-0000-0000-0000096E0000}"/>
    <cellStyle name="60% - Accent6 20" xfId="35714" xr:uid="{00000000-0005-0000-0000-00000A6E0000}"/>
    <cellStyle name="60% - Accent6 20 2" xfId="36883" xr:uid="{00000000-0005-0000-0000-00000B6E0000}"/>
    <cellStyle name="60% - Accent6 20 3" xfId="37774" xr:uid="{00000000-0005-0000-0000-00000C6E0000}"/>
    <cellStyle name="60% - Accent6 21" xfId="35733" xr:uid="{00000000-0005-0000-0000-00000D6E0000}"/>
    <cellStyle name="60% - Accent6 21 2" xfId="36903" xr:uid="{00000000-0005-0000-0000-00000E6E0000}"/>
    <cellStyle name="60% - Accent6 21 3" xfId="37794" xr:uid="{00000000-0005-0000-0000-00000F6E0000}"/>
    <cellStyle name="60% - Accent6 22" xfId="35752" xr:uid="{00000000-0005-0000-0000-0000106E0000}"/>
    <cellStyle name="60% - Accent6 22 2" xfId="36923" xr:uid="{00000000-0005-0000-0000-0000116E0000}"/>
    <cellStyle name="60% - Accent6 22 3" xfId="37814" xr:uid="{00000000-0005-0000-0000-0000126E0000}"/>
    <cellStyle name="60% - Accent6 23" xfId="35772" xr:uid="{00000000-0005-0000-0000-0000136E0000}"/>
    <cellStyle name="60% - Accent6 23 2" xfId="36942" xr:uid="{00000000-0005-0000-0000-0000146E0000}"/>
    <cellStyle name="60% - Accent6 23 3" xfId="37834" xr:uid="{00000000-0005-0000-0000-0000156E0000}"/>
    <cellStyle name="60% - Accent6 24" xfId="35792" xr:uid="{00000000-0005-0000-0000-0000166E0000}"/>
    <cellStyle name="60% - Accent6 24 2" xfId="36961" xr:uid="{00000000-0005-0000-0000-0000176E0000}"/>
    <cellStyle name="60% - Accent6 24 3" xfId="37854" xr:uid="{00000000-0005-0000-0000-0000186E0000}"/>
    <cellStyle name="60% - Accent6 25" xfId="35811" xr:uid="{00000000-0005-0000-0000-0000196E0000}"/>
    <cellStyle name="60% - Accent6 25 2" xfId="36981" xr:uid="{00000000-0005-0000-0000-00001A6E0000}"/>
    <cellStyle name="60% - Accent6 25 3" xfId="37874" xr:uid="{00000000-0005-0000-0000-00001B6E0000}"/>
    <cellStyle name="60% - Accent6 26" xfId="35830" xr:uid="{00000000-0005-0000-0000-00001C6E0000}"/>
    <cellStyle name="60% - Accent6 26 2" xfId="37001" xr:uid="{00000000-0005-0000-0000-00001D6E0000}"/>
    <cellStyle name="60% - Accent6 26 3" xfId="37894" xr:uid="{00000000-0005-0000-0000-00001E6E0000}"/>
    <cellStyle name="60% - Accent6 27" xfId="35849" xr:uid="{00000000-0005-0000-0000-00001F6E0000}"/>
    <cellStyle name="60% - Accent6 27 2" xfId="37021" xr:uid="{00000000-0005-0000-0000-0000206E0000}"/>
    <cellStyle name="60% - Accent6 27 3" xfId="37914" xr:uid="{00000000-0005-0000-0000-0000216E0000}"/>
    <cellStyle name="60% - Accent6 28" xfId="35868" xr:uid="{00000000-0005-0000-0000-0000226E0000}"/>
    <cellStyle name="60% - Accent6 28 2" xfId="37041" xr:uid="{00000000-0005-0000-0000-0000236E0000}"/>
    <cellStyle name="60% - Accent6 28 3" xfId="37934" xr:uid="{00000000-0005-0000-0000-0000246E0000}"/>
    <cellStyle name="60% - Accent6 29" xfId="35887" xr:uid="{00000000-0005-0000-0000-0000256E0000}"/>
    <cellStyle name="60% - Accent6 29 2" xfId="37059" xr:uid="{00000000-0005-0000-0000-0000266E0000}"/>
    <cellStyle name="60% - Accent6 29 3" xfId="37953" xr:uid="{00000000-0005-0000-0000-0000276E0000}"/>
    <cellStyle name="60% - Accent6 3" xfId="114" xr:uid="{00000000-0005-0000-0000-0000286E0000}"/>
    <cellStyle name="60% - Accent6 3 10" xfId="37454" xr:uid="{00000000-0005-0000-0000-0000296E0000}"/>
    <cellStyle name="60% - Accent6 3 2" xfId="175" xr:uid="{00000000-0005-0000-0000-00002A6E0000}"/>
    <cellStyle name="60% - Accent6 3 3" xfId="236" xr:uid="{00000000-0005-0000-0000-00002B6E0000}"/>
    <cellStyle name="60% - Accent6 3 4" xfId="34468" xr:uid="{00000000-0005-0000-0000-00002C6E0000}"/>
    <cellStyle name="60% - Accent6 3 5" xfId="6655" xr:uid="{00000000-0005-0000-0000-00002D6E0000}"/>
    <cellStyle name="60% - Accent6 3 5 2" xfId="34977" xr:uid="{00000000-0005-0000-0000-00002E6E0000}"/>
    <cellStyle name="60% - Accent6 3 6" xfId="35182" xr:uid="{00000000-0005-0000-0000-00002F6E0000}"/>
    <cellStyle name="60% - Accent6 3 7" xfId="35411" xr:uid="{00000000-0005-0000-0000-0000306E0000}"/>
    <cellStyle name="60% - Accent6 3 8" xfId="36283" xr:uid="{00000000-0005-0000-0000-0000316E0000}"/>
    <cellStyle name="60% - Accent6 3 9" xfId="36569" xr:uid="{00000000-0005-0000-0000-0000326E0000}"/>
    <cellStyle name="60% - Accent6 30" xfId="35908" xr:uid="{00000000-0005-0000-0000-0000336E0000}"/>
    <cellStyle name="60% - Accent6 30 2" xfId="37080" xr:uid="{00000000-0005-0000-0000-0000346E0000}"/>
    <cellStyle name="60% - Accent6 30 3" xfId="37975" xr:uid="{00000000-0005-0000-0000-0000356E0000}"/>
    <cellStyle name="60% - Accent6 31" xfId="35928" xr:uid="{00000000-0005-0000-0000-0000366E0000}"/>
    <cellStyle name="60% - Accent6 31 2" xfId="37099" xr:uid="{00000000-0005-0000-0000-0000376E0000}"/>
    <cellStyle name="60% - Accent6 31 3" xfId="37995" xr:uid="{00000000-0005-0000-0000-0000386E0000}"/>
    <cellStyle name="60% - Accent6 32" xfId="35948" xr:uid="{00000000-0005-0000-0000-0000396E0000}"/>
    <cellStyle name="60% - Accent6 32 2" xfId="37118" xr:uid="{00000000-0005-0000-0000-00003A6E0000}"/>
    <cellStyle name="60% - Accent6 32 3" xfId="38015" xr:uid="{00000000-0005-0000-0000-00003B6E0000}"/>
    <cellStyle name="60% - Accent6 33" xfId="35968" xr:uid="{00000000-0005-0000-0000-00003C6E0000}"/>
    <cellStyle name="60% - Accent6 33 2" xfId="37137" xr:uid="{00000000-0005-0000-0000-00003D6E0000}"/>
    <cellStyle name="60% - Accent6 33 3" xfId="38035" xr:uid="{00000000-0005-0000-0000-00003E6E0000}"/>
    <cellStyle name="60% - Accent6 34" xfId="35988" xr:uid="{00000000-0005-0000-0000-00003F6E0000}"/>
    <cellStyle name="60% - Accent6 34 2" xfId="37157" xr:uid="{00000000-0005-0000-0000-0000406E0000}"/>
    <cellStyle name="60% - Accent6 34 3" xfId="38055" xr:uid="{00000000-0005-0000-0000-0000416E0000}"/>
    <cellStyle name="60% - Accent6 35" xfId="36008" xr:uid="{00000000-0005-0000-0000-0000426E0000}"/>
    <cellStyle name="60% - Accent6 35 2" xfId="37177" xr:uid="{00000000-0005-0000-0000-0000436E0000}"/>
    <cellStyle name="60% - Accent6 35 3" xfId="38075" xr:uid="{00000000-0005-0000-0000-0000446E0000}"/>
    <cellStyle name="60% - Accent6 36" xfId="36028" xr:uid="{00000000-0005-0000-0000-0000456E0000}"/>
    <cellStyle name="60% - Accent6 36 2" xfId="37197" xr:uid="{00000000-0005-0000-0000-0000466E0000}"/>
    <cellStyle name="60% - Accent6 36 3" xfId="38095" xr:uid="{00000000-0005-0000-0000-0000476E0000}"/>
    <cellStyle name="60% - Accent6 37" xfId="36048" xr:uid="{00000000-0005-0000-0000-0000486E0000}"/>
    <cellStyle name="60% - Accent6 37 2" xfId="37217" xr:uid="{00000000-0005-0000-0000-0000496E0000}"/>
    <cellStyle name="60% - Accent6 37 3" xfId="38115" xr:uid="{00000000-0005-0000-0000-00004A6E0000}"/>
    <cellStyle name="60% - Accent6 38" xfId="36068" xr:uid="{00000000-0005-0000-0000-00004B6E0000}"/>
    <cellStyle name="60% - Accent6 38 2" xfId="37237" xr:uid="{00000000-0005-0000-0000-00004C6E0000}"/>
    <cellStyle name="60% - Accent6 38 3" xfId="38135" xr:uid="{00000000-0005-0000-0000-00004D6E0000}"/>
    <cellStyle name="60% - Accent6 39" xfId="36088" xr:uid="{00000000-0005-0000-0000-00004E6E0000}"/>
    <cellStyle name="60% - Accent6 39 2" xfId="37257" xr:uid="{00000000-0005-0000-0000-00004F6E0000}"/>
    <cellStyle name="60% - Accent6 39 3" xfId="38155" xr:uid="{00000000-0005-0000-0000-0000506E0000}"/>
    <cellStyle name="60% - Accent6 4" xfId="133" xr:uid="{00000000-0005-0000-0000-0000516E0000}"/>
    <cellStyle name="60% - Accent6 4 2" xfId="256" xr:uid="{00000000-0005-0000-0000-0000526E0000}"/>
    <cellStyle name="60% - Accent6 4 3" xfId="34487" xr:uid="{00000000-0005-0000-0000-0000536E0000}"/>
    <cellStyle name="60% - Accent6 4 4" xfId="28280" xr:uid="{00000000-0005-0000-0000-0000546E0000}"/>
    <cellStyle name="60% - Accent6 4 4 2" xfId="34996" xr:uid="{00000000-0005-0000-0000-0000556E0000}"/>
    <cellStyle name="60% - Accent6 4 5" xfId="35201" xr:uid="{00000000-0005-0000-0000-0000566E0000}"/>
    <cellStyle name="60% - Accent6 4 6" xfId="35430" xr:uid="{00000000-0005-0000-0000-0000576E0000}"/>
    <cellStyle name="60% - Accent6 4 7" xfId="36302" xr:uid="{00000000-0005-0000-0000-0000586E0000}"/>
    <cellStyle name="60% - Accent6 4 8" xfId="36588" xr:uid="{00000000-0005-0000-0000-0000596E0000}"/>
    <cellStyle name="60% - Accent6 4 9" xfId="37473" xr:uid="{00000000-0005-0000-0000-00005A6E0000}"/>
    <cellStyle name="60% - Accent6 40" xfId="36108" xr:uid="{00000000-0005-0000-0000-00005B6E0000}"/>
    <cellStyle name="60% - Accent6 40 2" xfId="37277" xr:uid="{00000000-0005-0000-0000-00005C6E0000}"/>
    <cellStyle name="60% - Accent6 40 3" xfId="38175" xr:uid="{00000000-0005-0000-0000-00005D6E0000}"/>
    <cellStyle name="60% - Accent6 41" xfId="36128" xr:uid="{00000000-0005-0000-0000-00005E6E0000}"/>
    <cellStyle name="60% - Accent6 41 2" xfId="37297" xr:uid="{00000000-0005-0000-0000-00005F6E0000}"/>
    <cellStyle name="60% - Accent6 41 3" xfId="38195" xr:uid="{00000000-0005-0000-0000-0000606E0000}"/>
    <cellStyle name="60% - Accent6 42" xfId="36148" xr:uid="{00000000-0005-0000-0000-0000616E0000}"/>
    <cellStyle name="60% - Accent6 42 2" xfId="37317" xr:uid="{00000000-0005-0000-0000-0000626E0000}"/>
    <cellStyle name="60% - Accent6 42 3" xfId="38215" xr:uid="{00000000-0005-0000-0000-0000636E0000}"/>
    <cellStyle name="60% - Accent6 43" xfId="36168" xr:uid="{00000000-0005-0000-0000-0000646E0000}"/>
    <cellStyle name="60% - Accent6 43 2" xfId="37337" xr:uid="{00000000-0005-0000-0000-0000656E0000}"/>
    <cellStyle name="60% - Accent6 43 3" xfId="38235" xr:uid="{00000000-0005-0000-0000-0000666E0000}"/>
    <cellStyle name="60% - Accent6 44" xfId="36188" xr:uid="{00000000-0005-0000-0000-0000676E0000}"/>
    <cellStyle name="60% - Accent6 44 2" xfId="37357" xr:uid="{00000000-0005-0000-0000-0000686E0000}"/>
    <cellStyle name="60% - Accent6 44 3" xfId="38255" xr:uid="{00000000-0005-0000-0000-0000696E0000}"/>
    <cellStyle name="60% - Accent6 45" xfId="36208" xr:uid="{00000000-0005-0000-0000-00006A6E0000}"/>
    <cellStyle name="60% - Accent6 45 2" xfId="37377" xr:uid="{00000000-0005-0000-0000-00006B6E0000}"/>
    <cellStyle name="60% - Accent6 45 3" xfId="38275" xr:uid="{00000000-0005-0000-0000-00006C6E0000}"/>
    <cellStyle name="60% - Accent6 46" xfId="36228" xr:uid="{00000000-0005-0000-0000-00006D6E0000}"/>
    <cellStyle name="60% - Accent6 46 2" xfId="37395" xr:uid="{00000000-0005-0000-0000-00006E6E0000}"/>
    <cellStyle name="60% - Accent6 46 3" xfId="38295" xr:uid="{00000000-0005-0000-0000-00006F6E0000}"/>
    <cellStyle name="60% - Accent6 47" xfId="36529" xr:uid="{00000000-0005-0000-0000-0000706E0000}"/>
    <cellStyle name="60% - Accent6 48" xfId="37414" xr:uid="{00000000-0005-0000-0000-0000716E0000}"/>
    <cellStyle name="60% - Accent6 5" xfId="276" xr:uid="{00000000-0005-0000-0000-0000726E0000}"/>
    <cellStyle name="60% - Accent6 5 2" xfId="34813" xr:uid="{00000000-0005-0000-0000-0000736E0000}"/>
    <cellStyle name="60% - Accent6 5 3" xfId="35015" xr:uid="{00000000-0005-0000-0000-0000746E0000}"/>
    <cellStyle name="60% - Accent6 5 4" xfId="35221" xr:uid="{00000000-0005-0000-0000-0000756E0000}"/>
    <cellStyle name="60% - Accent6 5 5" xfId="35450" xr:uid="{00000000-0005-0000-0000-0000766E0000}"/>
    <cellStyle name="60% - Accent6 5 6" xfId="36322" xr:uid="{00000000-0005-0000-0000-0000776E0000}"/>
    <cellStyle name="60% - Accent6 5 7" xfId="36608" xr:uid="{00000000-0005-0000-0000-0000786E0000}"/>
    <cellStyle name="60% - Accent6 5 8" xfId="37493" xr:uid="{00000000-0005-0000-0000-0000796E0000}"/>
    <cellStyle name="60% - Accent6 6" xfId="296" xr:uid="{00000000-0005-0000-0000-00007A6E0000}"/>
    <cellStyle name="60% - Accent6 6 2" xfId="34832" xr:uid="{00000000-0005-0000-0000-00007B6E0000}"/>
    <cellStyle name="60% - Accent6 6 3" xfId="35034" xr:uid="{00000000-0005-0000-0000-00007C6E0000}"/>
    <cellStyle name="60% - Accent6 6 4" xfId="35240" xr:uid="{00000000-0005-0000-0000-00007D6E0000}"/>
    <cellStyle name="60% - Accent6 6 5" xfId="35469" xr:uid="{00000000-0005-0000-0000-00007E6E0000}"/>
    <cellStyle name="60% - Accent6 6 6" xfId="36341" xr:uid="{00000000-0005-0000-0000-00007F6E0000}"/>
    <cellStyle name="60% - Accent6 6 7" xfId="36627" xr:uid="{00000000-0005-0000-0000-0000806E0000}"/>
    <cellStyle name="60% - Accent6 6 8" xfId="37499" xr:uid="{00000000-0005-0000-0000-0000816E0000}"/>
    <cellStyle name="60% - Accent6 7" xfId="316" xr:uid="{00000000-0005-0000-0000-0000826E0000}"/>
    <cellStyle name="60% - Accent6 7 2" xfId="34851" xr:uid="{00000000-0005-0000-0000-0000836E0000}"/>
    <cellStyle name="60% - Accent6 7 3" xfId="35053" xr:uid="{00000000-0005-0000-0000-0000846E0000}"/>
    <cellStyle name="60% - Accent6 7 4" xfId="35260" xr:uid="{00000000-0005-0000-0000-0000856E0000}"/>
    <cellStyle name="60% - Accent6 7 5" xfId="35489" xr:uid="{00000000-0005-0000-0000-0000866E0000}"/>
    <cellStyle name="60% - Accent6 7 6" xfId="36361" xr:uid="{00000000-0005-0000-0000-0000876E0000}"/>
    <cellStyle name="60% - Accent6 7 7" xfId="36634" xr:uid="{00000000-0005-0000-0000-0000886E0000}"/>
    <cellStyle name="60% - Accent6 7 8" xfId="37519" xr:uid="{00000000-0005-0000-0000-0000896E0000}"/>
    <cellStyle name="60% - Accent6 8" xfId="336" xr:uid="{00000000-0005-0000-0000-00008A6E0000}"/>
    <cellStyle name="60% - Accent6 8 2" xfId="34870" xr:uid="{00000000-0005-0000-0000-00008B6E0000}"/>
    <cellStyle name="60% - Accent6 8 3" xfId="35072" xr:uid="{00000000-0005-0000-0000-00008C6E0000}"/>
    <cellStyle name="60% - Accent6 8 4" xfId="35279" xr:uid="{00000000-0005-0000-0000-00008D6E0000}"/>
    <cellStyle name="60% - Accent6 8 5" xfId="35508" xr:uid="{00000000-0005-0000-0000-00008E6E0000}"/>
    <cellStyle name="60% - Accent6 8 6" xfId="36367" xr:uid="{00000000-0005-0000-0000-00008F6E0000}"/>
    <cellStyle name="60% - Accent6 8 7" xfId="36653" xr:uid="{00000000-0005-0000-0000-0000906E0000}"/>
    <cellStyle name="60% - Accent6 8 8" xfId="37538" xr:uid="{00000000-0005-0000-0000-0000916E0000}"/>
    <cellStyle name="60% - Accent6 9" xfId="356" xr:uid="{00000000-0005-0000-0000-0000926E0000}"/>
    <cellStyle name="60% - Accent6 9 2" xfId="34890" xr:uid="{00000000-0005-0000-0000-0000936E0000}"/>
    <cellStyle name="60% - Accent6 9 3" xfId="35091" xr:uid="{00000000-0005-0000-0000-0000946E0000}"/>
    <cellStyle name="60% - Accent6 9 4" xfId="35299" xr:uid="{00000000-0005-0000-0000-0000956E0000}"/>
    <cellStyle name="60% - Accent6 9 5" xfId="35515" xr:uid="{00000000-0005-0000-0000-0000966E0000}"/>
    <cellStyle name="60% - Accent6 9 6" xfId="36387" xr:uid="{00000000-0005-0000-0000-0000976E0000}"/>
    <cellStyle name="60% - Accent6 9 7" xfId="36673" xr:uid="{00000000-0005-0000-0000-0000986E0000}"/>
    <cellStyle name="60% - Accent6 9 8" xfId="37558" xr:uid="{00000000-0005-0000-0000-0000996E0000}"/>
    <cellStyle name="Accent1" xfId="21" builtinId="29" customBuiltin="1"/>
    <cellStyle name="Accent1 2" xfId="20786" xr:uid="{00000000-0005-0000-0000-00009B6E0000}"/>
    <cellStyle name="Accent1 3" xfId="5829" xr:uid="{00000000-0005-0000-0000-00009C6E0000}"/>
    <cellStyle name="Accent2" xfId="25" builtinId="33" customBuiltin="1"/>
    <cellStyle name="Accent2 2" xfId="22391" xr:uid="{00000000-0005-0000-0000-00009E6E0000}"/>
    <cellStyle name="Accent2 3" xfId="24767" xr:uid="{00000000-0005-0000-0000-00009F6E0000}"/>
    <cellStyle name="Accent3" xfId="29" builtinId="37" customBuiltin="1"/>
    <cellStyle name="Accent3 2" xfId="24340" xr:uid="{00000000-0005-0000-0000-0000A16E0000}"/>
    <cellStyle name="Accent3 3" xfId="22826" xr:uid="{00000000-0005-0000-0000-0000A26E0000}"/>
    <cellStyle name="Accent4" xfId="33" builtinId="41" customBuiltin="1"/>
    <cellStyle name="Accent4 2" xfId="9444" xr:uid="{00000000-0005-0000-0000-0000A46E0000}"/>
    <cellStyle name="Accent4 3" xfId="22818" xr:uid="{00000000-0005-0000-0000-0000A56E0000}"/>
    <cellStyle name="Accent5" xfId="37" builtinId="45" customBuiltin="1"/>
    <cellStyle name="Accent5 2" xfId="17004" xr:uid="{00000000-0005-0000-0000-0000A76E0000}"/>
    <cellStyle name="Accent5 3" xfId="22804" xr:uid="{00000000-0005-0000-0000-0000A86E0000}"/>
    <cellStyle name="Accent6" xfId="41" builtinId="49" customBuiltin="1"/>
    <cellStyle name="Accent6 2" xfId="9374" xr:uid="{00000000-0005-0000-0000-0000AA6E0000}"/>
    <cellStyle name="Accent6 3" xfId="9370" xr:uid="{00000000-0005-0000-0000-0000AB6E0000}"/>
    <cellStyle name="Bad" xfId="11" builtinId="27" customBuiltin="1"/>
    <cellStyle name="Bad 2" xfId="5828" xr:uid="{00000000-0005-0000-0000-0000AD6E0000}"/>
    <cellStyle name="Bad 3" xfId="5825" xr:uid="{00000000-0005-0000-0000-0000AE6E0000}"/>
    <cellStyle name="Calculation" xfId="15" builtinId="22" customBuiltin="1"/>
    <cellStyle name="Calculation 2" xfId="23206" xr:uid="{00000000-0005-0000-0000-0000B06E0000}"/>
    <cellStyle name="Calculation 3" xfId="9551" xr:uid="{00000000-0005-0000-0000-0000B16E0000}"/>
    <cellStyle name="Check Cell" xfId="17" builtinId="23" customBuiltin="1"/>
    <cellStyle name="Check Cell 2" xfId="6593" xr:uid="{00000000-0005-0000-0000-0000B36E0000}"/>
    <cellStyle name="Check Cell 3" xfId="6648" xr:uid="{00000000-0005-0000-0000-0000B46E0000}"/>
    <cellStyle name="Comma" xfId="1" builtinId="3"/>
    <cellStyle name="Comma 10" xfId="34725" xr:uid="{00000000-0005-0000-0000-0000B66E0000}"/>
    <cellStyle name="Comma 11" xfId="34914" xr:uid="{00000000-0005-0000-0000-0000B76E0000}"/>
    <cellStyle name="Comma 12" xfId="35346" xr:uid="{00000000-0005-0000-0000-0000B86E0000}"/>
    <cellStyle name="Comma 13" xfId="35598" xr:uid="{00000000-0005-0000-0000-0000B96E0000}"/>
    <cellStyle name="Comma 14" xfId="35612" xr:uid="{00000000-0005-0000-0000-0000BA6E0000}"/>
    <cellStyle name="Comma 15" xfId="35626" xr:uid="{00000000-0005-0000-0000-0000BB6E0000}"/>
    <cellStyle name="Comma 16" xfId="36235" xr:uid="{00000000-0005-0000-0000-0000BC6E0000}"/>
    <cellStyle name="Comma 2" xfId="53" xr:uid="{00000000-0005-0000-0000-0000BD6E0000}"/>
    <cellStyle name="Comma 2 10" xfId="19488" xr:uid="{00000000-0005-0000-0000-0000BE6E0000}"/>
    <cellStyle name="Comma 2 10 2" xfId="34919" xr:uid="{00000000-0005-0000-0000-0000BF6E0000}"/>
    <cellStyle name="Comma 2 10 3" xfId="35351" xr:uid="{00000000-0005-0000-0000-0000C06E0000}"/>
    <cellStyle name="Comma 2 10 4" xfId="35603" xr:uid="{00000000-0005-0000-0000-0000C16E0000}"/>
    <cellStyle name="Comma 2 10 5" xfId="35617" xr:uid="{00000000-0005-0000-0000-0000C26E0000}"/>
    <cellStyle name="Comma 2 10 6" xfId="35631" xr:uid="{00000000-0005-0000-0000-0000C36E0000}"/>
    <cellStyle name="Comma 2 10 7" xfId="36240" xr:uid="{00000000-0005-0000-0000-0000C46E0000}"/>
    <cellStyle name="Comma 2 11" xfId="34669" xr:uid="{00000000-0005-0000-0000-0000C56E0000}"/>
    <cellStyle name="Comma 2 11 2" xfId="35136" xr:uid="{00000000-0005-0000-0000-0000C66E0000}"/>
    <cellStyle name="Comma 2 11 3" xfId="35352" xr:uid="{00000000-0005-0000-0000-0000C76E0000}"/>
    <cellStyle name="Comma 2 11 4" xfId="35604" xr:uid="{00000000-0005-0000-0000-0000C86E0000}"/>
    <cellStyle name="Comma 2 11 5" xfId="35618" xr:uid="{00000000-0005-0000-0000-0000C96E0000}"/>
    <cellStyle name="Comma 2 11 6" xfId="35632" xr:uid="{00000000-0005-0000-0000-0000CA6E0000}"/>
    <cellStyle name="Comma 2 11 7" xfId="36241" xr:uid="{00000000-0005-0000-0000-0000CB6E0000}"/>
    <cellStyle name="Comma 2 12" xfId="34678" xr:uid="{00000000-0005-0000-0000-0000CC6E0000}"/>
    <cellStyle name="Comma 2 12 2" xfId="35353" xr:uid="{00000000-0005-0000-0000-0000CD6E0000}"/>
    <cellStyle name="Comma 2 12 3" xfId="35605" xr:uid="{00000000-0005-0000-0000-0000CE6E0000}"/>
    <cellStyle name="Comma 2 12 4" xfId="35619" xr:uid="{00000000-0005-0000-0000-0000CF6E0000}"/>
    <cellStyle name="Comma 2 12 5" xfId="35633" xr:uid="{00000000-0005-0000-0000-0000D06E0000}"/>
    <cellStyle name="Comma 2 12 6" xfId="36242" xr:uid="{00000000-0005-0000-0000-0000D16E0000}"/>
    <cellStyle name="Comma 2 13" xfId="34685" xr:uid="{00000000-0005-0000-0000-0000D26E0000}"/>
    <cellStyle name="Comma 2 13 2" xfId="36243" xr:uid="{00000000-0005-0000-0000-0000D36E0000}"/>
    <cellStyle name="Comma 2 14" xfId="34722" xr:uid="{00000000-0005-0000-0000-0000D46E0000}"/>
    <cellStyle name="Comma 2 14 2" xfId="36511" xr:uid="{00000000-0005-0000-0000-0000D56E0000}"/>
    <cellStyle name="Comma 2 15" xfId="34911" xr:uid="{00000000-0005-0000-0000-0000D66E0000}"/>
    <cellStyle name="Comma 2 15 2" xfId="37396" xr:uid="{00000000-0005-0000-0000-0000D76E0000}"/>
    <cellStyle name="Comma 2 16" xfId="35343" xr:uid="{00000000-0005-0000-0000-0000D86E0000}"/>
    <cellStyle name="Comma 2 17" xfId="35595" xr:uid="{00000000-0005-0000-0000-0000D96E0000}"/>
    <cellStyle name="Comma 2 18" xfId="35609" xr:uid="{00000000-0005-0000-0000-0000DA6E0000}"/>
    <cellStyle name="Comma 2 19" xfId="35624" xr:uid="{00000000-0005-0000-0000-0000DB6E0000}"/>
    <cellStyle name="Comma 2 2" xfId="52" xr:uid="{00000000-0005-0000-0000-0000DC6E0000}"/>
    <cellStyle name="Comma 2 2 10" xfId="35620" xr:uid="{00000000-0005-0000-0000-0000DD6E0000}"/>
    <cellStyle name="Comma 2 2 11" xfId="36231" xr:uid="{00000000-0005-0000-0000-0000DE6E0000}"/>
    <cellStyle name="Comma 2 2 2" xfId="34416" xr:uid="{00000000-0005-0000-0000-0000DF6E0000}"/>
    <cellStyle name="Comma 2 2 3" xfId="34668" xr:uid="{00000000-0005-0000-0000-0000E06E0000}"/>
    <cellStyle name="Comma 2 2 4" xfId="34677" xr:uid="{00000000-0005-0000-0000-0000E16E0000}"/>
    <cellStyle name="Comma 2 2 5" xfId="34721" xr:uid="{00000000-0005-0000-0000-0000E26E0000}"/>
    <cellStyle name="Comma 2 2 6" xfId="34910" xr:uid="{00000000-0005-0000-0000-0000E36E0000}"/>
    <cellStyle name="Comma 2 2 7" xfId="35342" xr:uid="{00000000-0005-0000-0000-0000E46E0000}"/>
    <cellStyle name="Comma 2 2 8" xfId="35594" xr:uid="{00000000-0005-0000-0000-0000E56E0000}"/>
    <cellStyle name="Comma 2 2 9" xfId="35608" xr:uid="{00000000-0005-0000-0000-0000E66E0000}"/>
    <cellStyle name="Comma 2 20" xfId="35635" xr:uid="{00000000-0005-0000-0000-0000E76E0000}"/>
    <cellStyle name="Comma 2 21" xfId="36232" xr:uid="{00000000-0005-0000-0000-0000E86E0000}"/>
    <cellStyle name="Comma 2 3" xfId="63" xr:uid="{00000000-0005-0000-0000-0000E96E0000}"/>
    <cellStyle name="Comma 2 3 10" xfId="35625" xr:uid="{00000000-0005-0000-0000-0000EA6E0000}"/>
    <cellStyle name="Comma 2 3 11" xfId="36234" xr:uid="{00000000-0005-0000-0000-0000EB6E0000}"/>
    <cellStyle name="Comma 2 3 2" xfId="34425" xr:uid="{00000000-0005-0000-0000-0000EC6E0000}"/>
    <cellStyle name="Comma 2 3 3" xfId="34671" xr:uid="{00000000-0005-0000-0000-0000ED6E0000}"/>
    <cellStyle name="Comma 2 3 4" xfId="34680" xr:uid="{00000000-0005-0000-0000-0000EE6E0000}"/>
    <cellStyle name="Comma 2 3 5" xfId="34724" xr:uid="{00000000-0005-0000-0000-0000EF6E0000}"/>
    <cellStyle name="Comma 2 3 6" xfId="34913" xr:uid="{00000000-0005-0000-0000-0000F06E0000}"/>
    <cellStyle name="Comma 2 3 7" xfId="35345" xr:uid="{00000000-0005-0000-0000-0000F16E0000}"/>
    <cellStyle name="Comma 2 3 8" xfId="35597" xr:uid="{00000000-0005-0000-0000-0000F26E0000}"/>
    <cellStyle name="Comma 2 3 9" xfId="35611" xr:uid="{00000000-0005-0000-0000-0000F36E0000}"/>
    <cellStyle name="Comma 2 4" xfId="51" xr:uid="{00000000-0005-0000-0000-0000F46E0000}"/>
    <cellStyle name="Comma 2 4 10" xfId="35621" xr:uid="{00000000-0005-0000-0000-0000F56E0000}"/>
    <cellStyle name="Comma 2 4 11" xfId="36230" xr:uid="{00000000-0005-0000-0000-0000F66E0000}"/>
    <cellStyle name="Comma 2 4 2" xfId="34415" xr:uid="{00000000-0005-0000-0000-0000F76E0000}"/>
    <cellStyle name="Comma 2 4 3" xfId="34667" xr:uid="{00000000-0005-0000-0000-0000F86E0000}"/>
    <cellStyle name="Comma 2 4 4" xfId="34676" xr:uid="{00000000-0005-0000-0000-0000F96E0000}"/>
    <cellStyle name="Comma 2 4 5" xfId="34720" xr:uid="{00000000-0005-0000-0000-0000FA6E0000}"/>
    <cellStyle name="Comma 2 4 6" xfId="34909" xr:uid="{00000000-0005-0000-0000-0000FB6E0000}"/>
    <cellStyle name="Comma 2 4 7" xfId="35341" xr:uid="{00000000-0005-0000-0000-0000FC6E0000}"/>
    <cellStyle name="Comma 2 4 8" xfId="35593" xr:uid="{00000000-0005-0000-0000-0000FD6E0000}"/>
    <cellStyle name="Comma 2 4 9" xfId="35607" xr:uid="{00000000-0005-0000-0000-0000FE6E0000}"/>
    <cellStyle name="Comma 2 5" xfId="55" xr:uid="{00000000-0005-0000-0000-0000FF6E0000}"/>
    <cellStyle name="Comma 2 5 10" xfId="35623" xr:uid="{00000000-0005-0000-0000-0000006F0000}"/>
    <cellStyle name="Comma 2 5 11" xfId="36233" xr:uid="{00000000-0005-0000-0000-0000016F0000}"/>
    <cellStyle name="Comma 2 5 2" xfId="34419" xr:uid="{00000000-0005-0000-0000-0000026F0000}"/>
    <cellStyle name="Comma 2 5 3" xfId="34670" xr:uid="{00000000-0005-0000-0000-0000036F0000}"/>
    <cellStyle name="Comma 2 5 4" xfId="34679" xr:uid="{00000000-0005-0000-0000-0000046F0000}"/>
    <cellStyle name="Comma 2 5 5" xfId="34723" xr:uid="{00000000-0005-0000-0000-0000056F0000}"/>
    <cellStyle name="Comma 2 5 6" xfId="34912" xr:uid="{00000000-0005-0000-0000-0000066F0000}"/>
    <cellStyle name="Comma 2 5 7" xfId="35344" xr:uid="{00000000-0005-0000-0000-0000076F0000}"/>
    <cellStyle name="Comma 2 5 8" xfId="35596" xr:uid="{00000000-0005-0000-0000-0000086F0000}"/>
    <cellStyle name="Comma 2 5 9" xfId="35610" xr:uid="{00000000-0005-0000-0000-0000096F0000}"/>
    <cellStyle name="Comma 2 6" xfId="70" xr:uid="{00000000-0005-0000-0000-00000A6F0000}"/>
    <cellStyle name="Comma 2 6 10" xfId="35627" xr:uid="{00000000-0005-0000-0000-00000B6F0000}"/>
    <cellStyle name="Comma 2 6 11" xfId="36236" xr:uid="{00000000-0005-0000-0000-00000C6F0000}"/>
    <cellStyle name="Comma 2 6 2" xfId="34432" xr:uid="{00000000-0005-0000-0000-00000D6F0000}"/>
    <cellStyle name="Comma 2 6 3" xfId="34673" xr:uid="{00000000-0005-0000-0000-00000E6F0000}"/>
    <cellStyle name="Comma 2 6 4" xfId="34682" xr:uid="{00000000-0005-0000-0000-00000F6F0000}"/>
    <cellStyle name="Comma 2 6 5" xfId="34726" xr:uid="{00000000-0005-0000-0000-0000106F0000}"/>
    <cellStyle name="Comma 2 6 6" xfId="34915" xr:uid="{00000000-0005-0000-0000-0000116F0000}"/>
    <cellStyle name="Comma 2 6 7" xfId="35347" xr:uid="{00000000-0005-0000-0000-0000126F0000}"/>
    <cellStyle name="Comma 2 6 8" xfId="35599" xr:uid="{00000000-0005-0000-0000-0000136F0000}"/>
    <cellStyle name="Comma 2 6 9" xfId="35613" xr:uid="{00000000-0005-0000-0000-0000146F0000}"/>
    <cellStyle name="Comma 2 7" xfId="115" xr:uid="{00000000-0005-0000-0000-0000156F0000}"/>
    <cellStyle name="Comma 2 7 10" xfId="35628" xr:uid="{00000000-0005-0000-0000-0000166F0000}"/>
    <cellStyle name="Comma 2 7 11" xfId="36237" xr:uid="{00000000-0005-0000-0000-0000176F0000}"/>
    <cellStyle name="Comma 2 7 2" xfId="34469" xr:uid="{00000000-0005-0000-0000-0000186F0000}"/>
    <cellStyle name="Comma 2 7 3" xfId="34674" xr:uid="{00000000-0005-0000-0000-0000196F0000}"/>
    <cellStyle name="Comma 2 7 4" xfId="34683" xr:uid="{00000000-0005-0000-0000-00001A6F0000}"/>
    <cellStyle name="Comma 2 7 5" xfId="34727" xr:uid="{00000000-0005-0000-0000-00001B6F0000}"/>
    <cellStyle name="Comma 2 7 6" xfId="34916" xr:uid="{00000000-0005-0000-0000-00001C6F0000}"/>
    <cellStyle name="Comma 2 7 7" xfId="35348" xr:uid="{00000000-0005-0000-0000-00001D6F0000}"/>
    <cellStyle name="Comma 2 7 8" xfId="35600" xr:uid="{00000000-0005-0000-0000-00001E6F0000}"/>
    <cellStyle name="Comma 2 7 9" xfId="35614" xr:uid="{00000000-0005-0000-0000-00001F6F0000}"/>
    <cellStyle name="Comma 2 8" xfId="176" xr:uid="{00000000-0005-0000-0000-0000206F0000}"/>
    <cellStyle name="Comma 2 8 10" xfId="35629" xr:uid="{00000000-0005-0000-0000-0000216F0000}"/>
    <cellStyle name="Comma 2 8 11" xfId="36238" xr:uid="{00000000-0005-0000-0000-0000226F0000}"/>
    <cellStyle name="Comma 2 8 2" xfId="34518" xr:uid="{00000000-0005-0000-0000-0000236F0000}"/>
    <cellStyle name="Comma 2 8 3" xfId="34675" xr:uid="{00000000-0005-0000-0000-0000246F0000}"/>
    <cellStyle name="Comma 2 8 4" xfId="34684" xr:uid="{00000000-0005-0000-0000-0000256F0000}"/>
    <cellStyle name="Comma 2 8 5" xfId="34728" xr:uid="{00000000-0005-0000-0000-0000266F0000}"/>
    <cellStyle name="Comma 2 8 6" xfId="34917" xr:uid="{00000000-0005-0000-0000-0000276F0000}"/>
    <cellStyle name="Comma 2 8 7" xfId="35349" xr:uid="{00000000-0005-0000-0000-0000286F0000}"/>
    <cellStyle name="Comma 2 8 8" xfId="35601" xr:uid="{00000000-0005-0000-0000-0000296F0000}"/>
    <cellStyle name="Comma 2 8 9" xfId="35615" xr:uid="{00000000-0005-0000-0000-00002A6F0000}"/>
    <cellStyle name="Comma 2 9" xfId="34417" xr:uid="{00000000-0005-0000-0000-00002B6F0000}"/>
    <cellStyle name="Comma 2 9 2" xfId="34729" xr:uid="{00000000-0005-0000-0000-00002C6F0000}"/>
    <cellStyle name="Comma 2 9 3" xfId="34918" xr:uid="{00000000-0005-0000-0000-00002D6F0000}"/>
    <cellStyle name="Comma 2 9 4" xfId="35350" xr:uid="{00000000-0005-0000-0000-00002E6F0000}"/>
    <cellStyle name="Comma 2 9 5" xfId="35602" xr:uid="{00000000-0005-0000-0000-00002F6F0000}"/>
    <cellStyle name="Comma 2 9 6" xfId="35616" xr:uid="{00000000-0005-0000-0000-0000306F0000}"/>
    <cellStyle name="Comma 2 9 7" xfId="35630" xr:uid="{00000000-0005-0000-0000-0000316F0000}"/>
    <cellStyle name="Comma 2 9 8" xfId="36239" xr:uid="{00000000-0005-0000-0000-0000326F0000}"/>
    <cellStyle name="Comma 3" xfId="69" xr:uid="{00000000-0005-0000-0000-0000336F0000}"/>
    <cellStyle name="Comma 3 2" xfId="34431" xr:uid="{00000000-0005-0000-0000-0000346F0000}"/>
    <cellStyle name="Comma 3 3" xfId="11235" xr:uid="{00000000-0005-0000-0000-0000356F0000}"/>
    <cellStyle name="Comma 4" xfId="11223" xr:uid="{00000000-0005-0000-0000-0000366F0000}"/>
    <cellStyle name="Comma 5" xfId="11215" xr:uid="{00000000-0005-0000-0000-0000376F0000}"/>
    <cellStyle name="Comma 6" xfId="34409" xr:uid="{00000000-0005-0000-0000-0000386F0000}"/>
    <cellStyle name="Comma 7" xfId="24586" xr:uid="{00000000-0005-0000-0000-0000396F0000}"/>
    <cellStyle name="Comma 8" xfId="34672" xr:uid="{00000000-0005-0000-0000-00003A6F0000}"/>
    <cellStyle name="Comma 9" xfId="34681" xr:uid="{00000000-0005-0000-0000-00003B6F0000}"/>
    <cellStyle name="Excel Built-in Normal" xfId="50" xr:uid="{00000000-0005-0000-0000-00003C6F0000}"/>
    <cellStyle name="Excel Built-in Normal 2" xfId="61" xr:uid="{00000000-0005-0000-0000-00003D6F0000}"/>
    <cellStyle name="Explanatory Text" xfId="19" builtinId="53" customBuiltin="1"/>
    <cellStyle name="Explanatory Text 2" xfId="21605" xr:uid="{00000000-0005-0000-0000-00003F6F0000}"/>
    <cellStyle name="Good" xfId="10" builtinId="26" customBuiltin="1"/>
    <cellStyle name="Good 2" xfId="26428" xr:uid="{00000000-0005-0000-0000-0000416F0000}"/>
    <cellStyle name="Good 3" xfId="26422" xr:uid="{00000000-0005-0000-0000-0000426F0000}"/>
    <cellStyle name="Heading 1" xfId="6" builtinId="16" customBuiltin="1"/>
    <cellStyle name="Heading 1 2" xfId="5824" xr:uid="{00000000-0005-0000-0000-0000446F0000}"/>
    <cellStyle name="Heading 2" xfId="7" builtinId="17" customBuiltin="1"/>
    <cellStyle name="Heading 2 2" xfId="5822" xr:uid="{00000000-0005-0000-0000-0000466F0000}"/>
    <cellStyle name="Heading 3" xfId="8" builtinId="18" customBuiltin="1"/>
    <cellStyle name="Heading 3 2" xfId="5821" xr:uid="{00000000-0005-0000-0000-0000486F0000}"/>
    <cellStyle name="Heading 3 3" xfId="19997" xr:uid="{00000000-0005-0000-0000-0000496F0000}"/>
    <cellStyle name="Heading 4" xfId="9" builtinId="19" customBuiltin="1"/>
    <cellStyle name="Heading 4 2" xfId="31294" xr:uid="{00000000-0005-0000-0000-00004B6F0000}"/>
    <cellStyle name="Input" xfId="13" builtinId="20" customBuiltin="1"/>
    <cellStyle name="Input 2" xfId="12472" xr:uid="{00000000-0005-0000-0000-00004D6F0000}"/>
    <cellStyle name="Input 3" xfId="16371" xr:uid="{00000000-0005-0000-0000-00004E6F0000}"/>
    <cellStyle name="Linked Cell" xfId="16" builtinId="24" customBuiltin="1"/>
    <cellStyle name="Linked Cell 2" xfId="26521" xr:uid="{00000000-0005-0000-0000-0000506F0000}"/>
    <cellStyle name="Neutral" xfId="12" builtinId="28" customBuiltin="1"/>
    <cellStyle name="Neutral 2" xfId="67" xr:uid="{00000000-0005-0000-0000-0000526F0000}"/>
    <cellStyle name="Neutral 2 2" xfId="34429" xr:uid="{00000000-0005-0000-0000-0000536F0000}"/>
    <cellStyle name="Neutral 2 3" xfId="14113" xr:uid="{00000000-0005-0000-0000-0000546F0000}"/>
    <cellStyle name="Neutral 3" xfId="20233" xr:uid="{00000000-0005-0000-0000-0000556F0000}"/>
    <cellStyle name="Normal" xfId="0" builtinId="0"/>
    <cellStyle name="Normal 10" xfId="337" xr:uid="{00000000-0005-0000-0000-0000576F0000}"/>
    <cellStyle name="Normal 10 2" xfId="23301" xr:uid="{00000000-0005-0000-0000-0000586F0000}"/>
    <cellStyle name="Normal 10 2 2" xfId="34871" xr:uid="{00000000-0005-0000-0000-0000596F0000}"/>
    <cellStyle name="Normal 10 3" xfId="34630" xr:uid="{00000000-0005-0000-0000-00005A6F0000}"/>
    <cellStyle name="Normal 10 4" xfId="14836" xr:uid="{00000000-0005-0000-0000-00005B6F0000}"/>
    <cellStyle name="Normal 10 4 2" xfId="35280" xr:uid="{00000000-0005-0000-0000-00005C6F0000}"/>
    <cellStyle name="Normal 10 5" xfId="35509" xr:uid="{00000000-0005-0000-0000-00005D6F0000}"/>
    <cellStyle name="Normal 10 6" xfId="36368" xr:uid="{00000000-0005-0000-0000-00005E6F0000}"/>
    <cellStyle name="Normal 10 7" xfId="36654" xr:uid="{00000000-0005-0000-0000-00005F6F0000}"/>
    <cellStyle name="Normal 10 8" xfId="37539" xr:uid="{00000000-0005-0000-0000-0000606F0000}"/>
    <cellStyle name="Normal 11" xfId="45" xr:uid="{00000000-0005-0000-0000-0000616F0000}"/>
    <cellStyle name="Normal 11 10" xfId="34412" xr:uid="{00000000-0005-0000-0000-0000626F0000}"/>
    <cellStyle name="Normal 11 11" xfId="21909" xr:uid="{00000000-0005-0000-0000-0000636F0000}"/>
    <cellStyle name="Normal 11 2" xfId="24821" xr:uid="{00000000-0005-0000-0000-0000646F0000}"/>
    <cellStyle name="Normal 11 2 2" xfId="23878" xr:uid="{00000000-0005-0000-0000-0000656F0000}"/>
    <cellStyle name="Normal 11 2 2 2" xfId="5820" xr:uid="{00000000-0005-0000-0000-0000666F0000}"/>
    <cellStyle name="Normal 11 2 2 2 2" xfId="32222" xr:uid="{00000000-0005-0000-0000-0000676F0000}"/>
    <cellStyle name="Normal 11 2 2 2 2 2" xfId="7714" xr:uid="{00000000-0005-0000-0000-0000686F0000}"/>
    <cellStyle name="Normal 11 2 2 2 2 2 2" xfId="5819" xr:uid="{00000000-0005-0000-0000-0000696F0000}"/>
    <cellStyle name="Normal 11 2 2 2 2 2 2 2" xfId="12908" xr:uid="{00000000-0005-0000-0000-00006A6F0000}"/>
    <cellStyle name="Normal 11 2 2 2 2 2 3" xfId="5816" xr:uid="{00000000-0005-0000-0000-00006B6F0000}"/>
    <cellStyle name="Normal 11 2 2 2 2 3" xfId="7708" xr:uid="{00000000-0005-0000-0000-00006C6F0000}"/>
    <cellStyle name="Normal 11 2 2 2 2 3 2" xfId="5814" xr:uid="{00000000-0005-0000-0000-00006D6F0000}"/>
    <cellStyle name="Normal 11 2 2 2 2 4" xfId="6030" xr:uid="{00000000-0005-0000-0000-00006E6F0000}"/>
    <cellStyle name="Normal 11 2 2 2 3" xfId="13218" xr:uid="{00000000-0005-0000-0000-00006F6F0000}"/>
    <cellStyle name="Normal 11 2 2 2 3 2" xfId="13213" xr:uid="{00000000-0005-0000-0000-0000706F0000}"/>
    <cellStyle name="Normal 11 2 2 2 3 2 2" xfId="17531" xr:uid="{00000000-0005-0000-0000-0000716F0000}"/>
    <cellStyle name="Normal 11 2 2 2 3 3" xfId="13195" xr:uid="{00000000-0005-0000-0000-0000726F0000}"/>
    <cellStyle name="Normal 11 2 2 2 4" xfId="19581" xr:uid="{00000000-0005-0000-0000-0000736F0000}"/>
    <cellStyle name="Normal 11 2 2 2 4 2" xfId="13182" xr:uid="{00000000-0005-0000-0000-0000746F0000}"/>
    <cellStyle name="Normal 11 2 2 2 5" xfId="12867" xr:uid="{00000000-0005-0000-0000-0000756F0000}"/>
    <cellStyle name="Normal 11 2 2 3" xfId="23988" xr:uid="{00000000-0005-0000-0000-0000766F0000}"/>
    <cellStyle name="Normal 11 2 2 3 2" xfId="5812" xr:uid="{00000000-0005-0000-0000-0000776F0000}"/>
    <cellStyle name="Normal 11 2 2 3 2 2" xfId="7700" xr:uid="{00000000-0005-0000-0000-0000786F0000}"/>
    <cellStyle name="Normal 11 2 2 3 2 2 2" xfId="14555" xr:uid="{00000000-0005-0000-0000-0000796F0000}"/>
    <cellStyle name="Normal 11 2 2 3 2 3" xfId="25440" xr:uid="{00000000-0005-0000-0000-00007A6F0000}"/>
    <cellStyle name="Normal 11 2 2 3 3" xfId="13156" xr:uid="{00000000-0005-0000-0000-00007B6F0000}"/>
    <cellStyle name="Normal 11 2 2 3 3 2" xfId="13154" xr:uid="{00000000-0005-0000-0000-00007C6F0000}"/>
    <cellStyle name="Normal 11 2 2 3 4" xfId="13143" xr:uid="{00000000-0005-0000-0000-00007D6F0000}"/>
    <cellStyle name="Normal 11 2 2 4" xfId="7487" xr:uid="{00000000-0005-0000-0000-00007E6F0000}"/>
    <cellStyle name="Normal 11 2 2 4 2" xfId="5810" xr:uid="{00000000-0005-0000-0000-00007F6F0000}"/>
    <cellStyle name="Normal 11 2 2 4 2 2" xfId="6422" xr:uid="{00000000-0005-0000-0000-0000806F0000}"/>
    <cellStyle name="Normal 11 2 2 4 3" xfId="13123" xr:uid="{00000000-0005-0000-0000-0000816F0000}"/>
    <cellStyle name="Normal 11 2 2 5" xfId="6104" xr:uid="{00000000-0005-0000-0000-0000826F0000}"/>
    <cellStyle name="Normal 11 2 2 5 2" xfId="17376" xr:uid="{00000000-0005-0000-0000-0000836F0000}"/>
    <cellStyle name="Normal 11 2 2 6" xfId="21127" xr:uid="{00000000-0005-0000-0000-0000846F0000}"/>
    <cellStyle name="Normal 11 2 3" xfId="33455" xr:uid="{00000000-0005-0000-0000-0000856F0000}"/>
    <cellStyle name="Normal 11 2 3 2" xfId="5808" xr:uid="{00000000-0005-0000-0000-0000866F0000}"/>
    <cellStyle name="Normal 11 2 3 2 2" xfId="5807" xr:uid="{00000000-0005-0000-0000-0000876F0000}"/>
    <cellStyle name="Normal 11 2 3 2 2 2" xfId="23441" xr:uid="{00000000-0005-0000-0000-0000886F0000}"/>
    <cellStyle name="Normal 11 2 3 2 2 2 2" xfId="5804" xr:uid="{00000000-0005-0000-0000-0000896F0000}"/>
    <cellStyle name="Normal 11 2 3 2 2 3" xfId="5801" xr:uid="{00000000-0005-0000-0000-00008A6F0000}"/>
    <cellStyle name="Normal 11 2 3 2 3" xfId="12938" xr:uid="{00000000-0005-0000-0000-00008B6F0000}"/>
    <cellStyle name="Normal 11 2 3 2 3 2" xfId="32713" xr:uid="{00000000-0005-0000-0000-00008C6F0000}"/>
    <cellStyle name="Normal 11 2 3 2 4" xfId="12927" xr:uid="{00000000-0005-0000-0000-00008D6F0000}"/>
    <cellStyle name="Normal 11 2 3 3" xfId="7484" xr:uid="{00000000-0005-0000-0000-00008E6F0000}"/>
    <cellStyle name="Normal 11 2 3 3 2" xfId="5798" xr:uid="{00000000-0005-0000-0000-00008F6F0000}"/>
    <cellStyle name="Normal 11 2 3 3 2 2" xfId="5795" xr:uid="{00000000-0005-0000-0000-0000906F0000}"/>
    <cellStyle name="Normal 11 2 3 3 3" xfId="12914" xr:uid="{00000000-0005-0000-0000-0000916F0000}"/>
    <cellStyle name="Normal 11 2 3 4" xfId="5792" xr:uid="{00000000-0005-0000-0000-0000926F0000}"/>
    <cellStyle name="Normal 11 2 3 4 2" xfId="5791" xr:uid="{00000000-0005-0000-0000-0000936F0000}"/>
    <cellStyle name="Normal 11 2 3 5" xfId="5788" xr:uid="{00000000-0005-0000-0000-0000946F0000}"/>
    <cellStyle name="Normal 11 2 4" xfId="5787" xr:uid="{00000000-0005-0000-0000-0000956F0000}"/>
    <cellStyle name="Normal 11 2 4 2" xfId="14675" xr:uid="{00000000-0005-0000-0000-0000966F0000}"/>
    <cellStyle name="Normal 11 2 4 2 2" xfId="27977" xr:uid="{00000000-0005-0000-0000-0000976F0000}"/>
    <cellStyle name="Normal 11 2 4 2 2 2" xfId="27970" xr:uid="{00000000-0005-0000-0000-0000986F0000}"/>
    <cellStyle name="Normal 11 2 4 2 3" xfId="27966" xr:uid="{00000000-0005-0000-0000-0000996F0000}"/>
    <cellStyle name="Normal 11 2 4 3" xfId="14672" xr:uid="{00000000-0005-0000-0000-00009A6F0000}"/>
    <cellStyle name="Normal 11 2 4 3 2" xfId="25342" xr:uid="{00000000-0005-0000-0000-00009B6F0000}"/>
    <cellStyle name="Normal 11 2 4 4" xfId="28700" xr:uid="{00000000-0005-0000-0000-00009C6F0000}"/>
    <cellStyle name="Normal 11 2 5" xfId="5786" xr:uid="{00000000-0005-0000-0000-00009D6F0000}"/>
    <cellStyle name="Normal 11 2 5 2" xfId="14241" xr:uid="{00000000-0005-0000-0000-00009E6F0000}"/>
    <cellStyle name="Normal 11 2 5 2 2" xfId="29538" xr:uid="{00000000-0005-0000-0000-00009F6F0000}"/>
    <cellStyle name="Normal 11 2 5 3" xfId="28319" xr:uid="{00000000-0005-0000-0000-0000A06F0000}"/>
    <cellStyle name="Normal 11 2 6" xfId="18259" xr:uid="{00000000-0005-0000-0000-0000A16F0000}"/>
    <cellStyle name="Normal 11 2 6 2" xfId="13902" xr:uid="{00000000-0005-0000-0000-0000A26F0000}"/>
    <cellStyle name="Normal 11 2 7" xfId="21762" xr:uid="{00000000-0005-0000-0000-0000A36F0000}"/>
    <cellStyle name="Normal 11 2 8" xfId="22904" xr:uid="{00000000-0005-0000-0000-0000A46F0000}"/>
    <cellStyle name="Normal 11 3" xfId="23876" xr:uid="{00000000-0005-0000-0000-0000A56F0000}"/>
    <cellStyle name="Normal 11 3 2" xfId="5785" xr:uid="{00000000-0005-0000-0000-0000A66F0000}"/>
    <cellStyle name="Normal 11 3 2 2" xfId="5784" xr:uid="{00000000-0005-0000-0000-0000A76F0000}"/>
    <cellStyle name="Normal 11 3 2 2 2" xfId="5782" xr:uid="{00000000-0005-0000-0000-0000A86F0000}"/>
    <cellStyle name="Normal 11 3 2 2 2 2" xfId="7692" xr:uid="{00000000-0005-0000-0000-0000A96F0000}"/>
    <cellStyle name="Normal 11 3 2 2 2 2 2" xfId="5779" xr:uid="{00000000-0005-0000-0000-0000AA6F0000}"/>
    <cellStyle name="Normal 11 3 2 2 2 3" xfId="5777" xr:uid="{00000000-0005-0000-0000-0000AB6F0000}"/>
    <cellStyle name="Normal 11 3 2 2 3" xfId="12476" xr:uid="{00000000-0005-0000-0000-0000AC6F0000}"/>
    <cellStyle name="Normal 11 3 2 2 3 2" xfId="12473" xr:uid="{00000000-0005-0000-0000-0000AD6F0000}"/>
    <cellStyle name="Normal 11 3 2 2 4" xfId="12463" xr:uid="{00000000-0005-0000-0000-0000AE6F0000}"/>
    <cellStyle name="Normal 11 3 2 3" xfId="7478" xr:uid="{00000000-0005-0000-0000-0000AF6F0000}"/>
    <cellStyle name="Normal 11 3 2 3 2" xfId="5775" xr:uid="{00000000-0005-0000-0000-0000B06F0000}"/>
    <cellStyle name="Normal 11 3 2 3 2 2" xfId="5771" xr:uid="{00000000-0005-0000-0000-0000B16F0000}"/>
    <cellStyle name="Normal 11 3 2 3 3" xfId="12453" xr:uid="{00000000-0005-0000-0000-0000B26F0000}"/>
    <cellStyle name="Normal 11 3 2 4" xfId="5767" xr:uid="{00000000-0005-0000-0000-0000B36F0000}"/>
    <cellStyle name="Normal 11 3 2 4 2" xfId="24003" xr:uid="{00000000-0005-0000-0000-0000B46F0000}"/>
    <cellStyle name="Normal 11 3 2 5" xfId="5766" xr:uid="{00000000-0005-0000-0000-0000B56F0000}"/>
    <cellStyle name="Normal 11 3 3" xfId="5765" xr:uid="{00000000-0005-0000-0000-0000B66F0000}"/>
    <cellStyle name="Normal 11 3 3 2" xfId="5764" xr:uid="{00000000-0005-0000-0000-0000B76F0000}"/>
    <cellStyle name="Normal 11 3 3 2 2" xfId="5762" xr:uid="{00000000-0005-0000-0000-0000B86F0000}"/>
    <cellStyle name="Normal 11 3 3 2 2 2" xfId="15765" xr:uid="{00000000-0005-0000-0000-0000B96F0000}"/>
    <cellStyle name="Normal 11 3 3 2 3" xfId="12347" xr:uid="{00000000-0005-0000-0000-0000BA6F0000}"/>
    <cellStyle name="Normal 11 3 3 3" xfId="5759" xr:uid="{00000000-0005-0000-0000-0000BB6F0000}"/>
    <cellStyle name="Normal 11 3 3 3 2" xfId="5758" xr:uid="{00000000-0005-0000-0000-0000BC6F0000}"/>
    <cellStyle name="Normal 11 3 3 4" xfId="5755" xr:uid="{00000000-0005-0000-0000-0000BD6F0000}"/>
    <cellStyle name="Normal 11 3 4" xfId="5754" xr:uid="{00000000-0005-0000-0000-0000BE6F0000}"/>
    <cellStyle name="Normal 11 3 4 2" xfId="12727" xr:uid="{00000000-0005-0000-0000-0000BF6F0000}"/>
    <cellStyle name="Normal 11 3 4 2 2" xfId="27852" xr:uid="{00000000-0005-0000-0000-0000C06F0000}"/>
    <cellStyle name="Normal 11 3 4 3" xfId="12717" xr:uid="{00000000-0005-0000-0000-0000C16F0000}"/>
    <cellStyle name="Normal 11 3 5" xfId="5753" xr:uid="{00000000-0005-0000-0000-0000C26F0000}"/>
    <cellStyle name="Normal 11 3 5 2" xfId="12231" xr:uid="{00000000-0005-0000-0000-0000C36F0000}"/>
    <cellStyle name="Normal 11 3 6" xfId="13247" xr:uid="{00000000-0005-0000-0000-0000C46F0000}"/>
    <cellStyle name="Normal 11 4" xfId="5751" xr:uid="{00000000-0005-0000-0000-0000C56F0000}"/>
    <cellStyle name="Normal 11 4 2" xfId="18118" xr:uid="{00000000-0005-0000-0000-0000C66F0000}"/>
    <cellStyle name="Normal 11 4 2 2" xfId="8241" xr:uid="{00000000-0005-0000-0000-0000C76F0000}"/>
    <cellStyle name="Normal 11 4 2 2 2" xfId="28364" xr:uid="{00000000-0005-0000-0000-0000C86F0000}"/>
    <cellStyle name="Normal 11 4 2 2 2 2" xfId="5750" xr:uid="{00000000-0005-0000-0000-0000C96F0000}"/>
    <cellStyle name="Normal 11 4 2 2 3" xfId="12124" xr:uid="{00000000-0005-0000-0000-0000CA6F0000}"/>
    <cellStyle name="Normal 11 4 2 3" xfId="27728" xr:uid="{00000000-0005-0000-0000-0000CB6F0000}"/>
    <cellStyle name="Normal 11 4 2 3 2" xfId="5748" xr:uid="{00000000-0005-0000-0000-0000CC6F0000}"/>
    <cellStyle name="Normal 11 4 2 4" xfId="5746" xr:uid="{00000000-0005-0000-0000-0000CD6F0000}"/>
    <cellStyle name="Normal 11 4 3" xfId="33693" xr:uid="{00000000-0005-0000-0000-0000CE6F0000}"/>
    <cellStyle name="Normal 11 4 3 2" xfId="27702" xr:uid="{00000000-0005-0000-0000-0000CF6F0000}"/>
    <cellStyle name="Normal 11 4 3 2 2" xfId="5745" xr:uid="{00000000-0005-0000-0000-0000D06F0000}"/>
    <cellStyle name="Normal 11 4 3 3" xfId="5743" xr:uid="{00000000-0005-0000-0000-0000D16F0000}"/>
    <cellStyle name="Normal 11 4 4" xfId="18113" xr:uid="{00000000-0005-0000-0000-0000D26F0000}"/>
    <cellStyle name="Normal 11 4 4 2" xfId="12538" xr:uid="{00000000-0005-0000-0000-0000D36F0000}"/>
    <cellStyle name="Normal 11 4 5" xfId="13243" xr:uid="{00000000-0005-0000-0000-0000D46F0000}"/>
    <cellStyle name="Normal 11 5" xfId="5742" xr:uid="{00000000-0005-0000-0000-0000D56F0000}"/>
    <cellStyle name="Normal 11 5 2" xfId="11948" xr:uid="{00000000-0005-0000-0000-0000D66F0000}"/>
    <cellStyle name="Normal 11 5 2 2" xfId="8156" xr:uid="{00000000-0005-0000-0000-0000D76F0000}"/>
    <cellStyle name="Normal 11 5 2 2 2" xfId="23436" xr:uid="{00000000-0005-0000-0000-0000D86F0000}"/>
    <cellStyle name="Normal 11 5 2 3" xfId="15196" xr:uid="{00000000-0005-0000-0000-0000D96F0000}"/>
    <cellStyle name="Normal 11 5 3" xfId="18099" xr:uid="{00000000-0005-0000-0000-0000DA6F0000}"/>
    <cellStyle name="Normal 11 5 3 2" xfId="7890" xr:uid="{00000000-0005-0000-0000-0000DB6F0000}"/>
    <cellStyle name="Normal 11 5 4" xfId="26440" xr:uid="{00000000-0005-0000-0000-0000DC6F0000}"/>
    <cellStyle name="Normal 11 6" xfId="19516" xr:uid="{00000000-0005-0000-0000-0000DD6F0000}"/>
    <cellStyle name="Normal 11 6 2" xfId="18095" xr:uid="{00000000-0005-0000-0000-0000DE6F0000}"/>
    <cellStyle name="Normal 11 6 2 2" xfId="8068" xr:uid="{00000000-0005-0000-0000-0000DF6F0000}"/>
    <cellStyle name="Normal 11 6 3" xfId="32671" xr:uid="{00000000-0005-0000-0000-0000E06F0000}"/>
    <cellStyle name="Normal 11 7" xfId="22134" xr:uid="{00000000-0005-0000-0000-0000E16F0000}"/>
    <cellStyle name="Normal 11 7 2" xfId="29280" xr:uid="{00000000-0005-0000-0000-0000E26F0000}"/>
    <cellStyle name="Normal 11 8" xfId="23288" xr:uid="{00000000-0005-0000-0000-0000E36F0000}"/>
    <cellStyle name="Normal 11 9" xfId="5741" xr:uid="{00000000-0005-0000-0000-0000E46F0000}"/>
    <cellStyle name="Normal 12" xfId="21190" xr:uid="{00000000-0005-0000-0000-0000E56F0000}"/>
    <cellStyle name="Normal 12 2" xfId="34687" xr:uid="{00000000-0005-0000-0000-0000E66F0000}"/>
    <cellStyle name="Normal 12 3" xfId="35307" xr:uid="{00000000-0005-0000-0000-0000E76F0000}"/>
    <cellStyle name="Normal 12 4" xfId="35534" xr:uid="{00000000-0005-0000-0000-0000E86F0000}"/>
    <cellStyle name="Normal 12 5" xfId="36407" xr:uid="{00000000-0005-0000-0000-0000E96F0000}"/>
    <cellStyle name="Normal 12 6" xfId="36693" xr:uid="{00000000-0005-0000-0000-0000EA6F0000}"/>
    <cellStyle name="Normal 12 7" xfId="37578" xr:uid="{00000000-0005-0000-0000-0000EB6F0000}"/>
    <cellStyle name="Normal 13" xfId="5939" xr:uid="{00000000-0005-0000-0000-0000EC6F0000}"/>
    <cellStyle name="Normal 13 2" xfId="33259" xr:uid="{00000000-0005-0000-0000-0000ED6F0000}"/>
    <cellStyle name="Normal 13 2 2" xfId="11147" xr:uid="{00000000-0005-0000-0000-0000EE6F0000}"/>
    <cellStyle name="Normal 13 2 2 2" xfId="5739" xr:uid="{00000000-0005-0000-0000-0000EF6F0000}"/>
    <cellStyle name="Normal 13 2 2 2 2" xfId="5738" xr:uid="{00000000-0005-0000-0000-0000F06F0000}"/>
    <cellStyle name="Normal 13 2 2 2 2 2" xfId="5736" xr:uid="{00000000-0005-0000-0000-0000F16F0000}"/>
    <cellStyle name="Normal 13 2 2 2 2 2 2" xfId="5732" xr:uid="{00000000-0005-0000-0000-0000F26F0000}"/>
    <cellStyle name="Normal 13 2 2 2 2 3" xfId="5730" xr:uid="{00000000-0005-0000-0000-0000F36F0000}"/>
    <cellStyle name="Normal 13 2 2 2 3" xfId="8563" xr:uid="{00000000-0005-0000-0000-0000F46F0000}"/>
    <cellStyle name="Normal 13 2 2 2 3 2" xfId="8559" xr:uid="{00000000-0005-0000-0000-0000F56F0000}"/>
    <cellStyle name="Normal 13 2 2 2 4" xfId="8518" xr:uid="{00000000-0005-0000-0000-0000F66F0000}"/>
    <cellStyle name="Normal 13 2 2 3" xfId="30681" xr:uid="{00000000-0005-0000-0000-0000F76F0000}"/>
    <cellStyle name="Normal 13 2 2 3 2" xfId="5727" xr:uid="{00000000-0005-0000-0000-0000F86F0000}"/>
    <cellStyle name="Normal 13 2 2 3 2 2" xfId="10916" xr:uid="{00000000-0005-0000-0000-0000F96F0000}"/>
    <cellStyle name="Normal 13 2 2 3 3" xfId="25413" xr:uid="{00000000-0005-0000-0000-0000FA6F0000}"/>
    <cellStyle name="Normal 13 2 2 4" xfId="12591" xr:uid="{00000000-0005-0000-0000-0000FB6F0000}"/>
    <cellStyle name="Normal 13 2 2 4 2" xfId="5725" xr:uid="{00000000-0005-0000-0000-0000FC6F0000}"/>
    <cellStyle name="Normal 13 2 2 5" xfId="5723" xr:uid="{00000000-0005-0000-0000-0000FD6F0000}"/>
    <cellStyle name="Normal 13 2 3" xfId="5721" xr:uid="{00000000-0005-0000-0000-0000FE6F0000}"/>
    <cellStyle name="Normal 13 2 3 2" xfId="5719" xr:uid="{00000000-0005-0000-0000-0000FF6F0000}"/>
    <cellStyle name="Normal 13 2 3 2 2" xfId="5718" xr:uid="{00000000-0005-0000-0000-000000700000}"/>
    <cellStyle name="Normal 13 2 3 2 2 2" xfId="19398" xr:uid="{00000000-0005-0000-0000-000001700000}"/>
    <cellStyle name="Normal 13 2 3 2 3" xfId="12193" xr:uid="{00000000-0005-0000-0000-000002700000}"/>
    <cellStyle name="Normal 13 2 3 3" xfId="5716" xr:uid="{00000000-0005-0000-0000-000003700000}"/>
    <cellStyle name="Normal 13 2 3 3 2" xfId="5715" xr:uid="{00000000-0005-0000-0000-000004700000}"/>
    <cellStyle name="Normal 13 2 3 4" xfId="10531" xr:uid="{00000000-0005-0000-0000-000005700000}"/>
    <cellStyle name="Normal 13 2 4" xfId="6747" xr:uid="{00000000-0005-0000-0000-000006700000}"/>
    <cellStyle name="Normal 13 2 4 2" xfId="5713" xr:uid="{00000000-0005-0000-0000-000007700000}"/>
    <cellStyle name="Normal 13 2 4 2 2" xfId="32856" xr:uid="{00000000-0005-0000-0000-000008700000}"/>
    <cellStyle name="Normal 13 2 4 3" xfId="5712" xr:uid="{00000000-0005-0000-0000-000009700000}"/>
    <cellStyle name="Normal 13 2 5" xfId="6742" xr:uid="{00000000-0005-0000-0000-00000A700000}"/>
    <cellStyle name="Normal 13 2 5 2" xfId="5711" xr:uid="{00000000-0005-0000-0000-00000B700000}"/>
    <cellStyle name="Normal 13 2 6" xfId="21732" xr:uid="{00000000-0005-0000-0000-00000C700000}"/>
    <cellStyle name="Normal 13 3" xfId="33379" xr:uid="{00000000-0005-0000-0000-00000D700000}"/>
    <cellStyle name="Normal 13 3 2" xfId="11187" xr:uid="{00000000-0005-0000-0000-00000E700000}"/>
    <cellStyle name="Normal 13 3 2 2" xfId="5710" xr:uid="{00000000-0005-0000-0000-00000F700000}"/>
    <cellStyle name="Normal 13 3 2 2 2" xfId="5709" xr:uid="{00000000-0005-0000-0000-000010700000}"/>
    <cellStyle name="Normal 13 3 2 2 2 2" xfId="21656" xr:uid="{00000000-0005-0000-0000-000011700000}"/>
    <cellStyle name="Normal 13 3 2 2 3" xfId="7751" xr:uid="{00000000-0005-0000-0000-000012700000}"/>
    <cellStyle name="Normal 13 3 2 3" xfId="5707" xr:uid="{00000000-0005-0000-0000-000013700000}"/>
    <cellStyle name="Normal 13 3 2 3 2" xfId="5706" xr:uid="{00000000-0005-0000-0000-000014700000}"/>
    <cellStyle name="Normal 13 3 2 4" xfId="5704" xr:uid="{00000000-0005-0000-0000-000015700000}"/>
    <cellStyle name="Normal 13 3 3" xfId="5703" xr:uid="{00000000-0005-0000-0000-000016700000}"/>
    <cellStyle name="Normal 13 3 3 2" xfId="5702" xr:uid="{00000000-0005-0000-0000-000017700000}"/>
    <cellStyle name="Normal 13 3 3 2 2" xfId="14158" xr:uid="{00000000-0005-0000-0000-000018700000}"/>
    <cellStyle name="Normal 13 3 3 3" xfId="5701" xr:uid="{00000000-0005-0000-0000-000019700000}"/>
    <cellStyle name="Normal 13 3 4" xfId="6739" xr:uid="{00000000-0005-0000-0000-00001A700000}"/>
    <cellStyle name="Normal 13 3 4 2" xfId="5700" xr:uid="{00000000-0005-0000-0000-00001B700000}"/>
    <cellStyle name="Normal 13 3 5" xfId="6736" xr:uid="{00000000-0005-0000-0000-00001C700000}"/>
    <cellStyle name="Normal 13 4" xfId="5699" xr:uid="{00000000-0005-0000-0000-00001D700000}"/>
    <cellStyle name="Normal 13 4 2" xfId="27509" xr:uid="{00000000-0005-0000-0000-00001E700000}"/>
    <cellStyle name="Normal 13 4 2 2" xfId="5698" xr:uid="{00000000-0005-0000-0000-00001F700000}"/>
    <cellStyle name="Normal 13 4 2 2 2" xfId="5697" xr:uid="{00000000-0005-0000-0000-000020700000}"/>
    <cellStyle name="Normal 13 4 2 3" xfId="24397" xr:uid="{00000000-0005-0000-0000-000021700000}"/>
    <cellStyle name="Normal 13 4 3" xfId="5695" xr:uid="{00000000-0005-0000-0000-000022700000}"/>
    <cellStyle name="Normal 13 4 3 2" xfId="5694" xr:uid="{00000000-0005-0000-0000-000023700000}"/>
    <cellStyle name="Normal 13 4 4" xfId="6734" xr:uid="{00000000-0005-0000-0000-000024700000}"/>
    <cellStyle name="Normal 13 5" xfId="16156" xr:uid="{00000000-0005-0000-0000-000025700000}"/>
    <cellStyle name="Normal 13 5 2" xfId="5693" xr:uid="{00000000-0005-0000-0000-000026700000}"/>
    <cellStyle name="Normal 13 5 2 2" xfId="9588" xr:uid="{00000000-0005-0000-0000-000027700000}"/>
    <cellStyle name="Normal 13 5 3" xfId="22634" xr:uid="{00000000-0005-0000-0000-000028700000}"/>
    <cellStyle name="Normal 13 6" xfId="8266" xr:uid="{00000000-0005-0000-0000-000029700000}"/>
    <cellStyle name="Normal 13 6 2" xfId="5692" xr:uid="{00000000-0005-0000-0000-00002A700000}"/>
    <cellStyle name="Normal 13 7" xfId="9386" xr:uid="{00000000-0005-0000-0000-00002B700000}"/>
    <cellStyle name="Normal 14" xfId="5690" xr:uid="{00000000-0005-0000-0000-00002C700000}"/>
    <cellStyle name="Normal 14 2" xfId="35333" xr:uid="{00000000-0005-0000-0000-00002D700000}"/>
    <cellStyle name="Normal 14 3" xfId="36447" xr:uid="{00000000-0005-0000-0000-00002E700000}"/>
    <cellStyle name="Normal 14 4" xfId="36733" xr:uid="{00000000-0005-0000-0000-00002F700000}"/>
    <cellStyle name="Normal 14 5" xfId="37618" xr:uid="{00000000-0005-0000-0000-000030700000}"/>
    <cellStyle name="Normal 15" xfId="5689" xr:uid="{00000000-0005-0000-0000-000031700000}"/>
    <cellStyle name="Normal 15 2" xfId="9222" xr:uid="{00000000-0005-0000-0000-000032700000}"/>
    <cellStyle name="Normal 15 2 2" xfId="5687" xr:uid="{00000000-0005-0000-0000-000033700000}"/>
    <cellStyle name="Normal 15 2 2 2" xfId="34124" xr:uid="{00000000-0005-0000-0000-000034700000}"/>
    <cellStyle name="Normal 15 2 2 2 2" xfId="5682" xr:uid="{00000000-0005-0000-0000-000035700000}"/>
    <cellStyle name="Normal 15 2 2 2 2 2" xfId="5680" xr:uid="{00000000-0005-0000-0000-000036700000}"/>
    <cellStyle name="Normal 15 2 2 2 3" xfId="18244" xr:uid="{00000000-0005-0000-0000-000037700000}"/>
    <cellStyle name="Normal 15 2 2 3" xfId="25831" xr:uid="{00000000-0005-0000-0000-000038700000}"/>
    <cellStyle name="Normal 15 2 2 3 2" xfId="30778" xr:uid="{00000000-0005-0000-0000-000039700000}"/>
    <cellStyle name="Normal 15 2 2 4" xfId="5678" xr:uid="{00000000-0005-0000-0000-00003A700000}"/>
    <cellStyle name="Normal 15 2 3" xfId="5677" xr:uid="{00000000-0005-0000-0000-00003B700000}"/>
    <cellStyle name="Normal 15 2 3 2" xfId="5675" xr:uid="{00000000-0005-0000-0000-00003C700000}"/>
    <cellStyle name="Normal 15 2 3 2 2" xfId="5673" xr:uid="{00000000-0005-0000-0000-00003D700000}"/>
    <cellStyle name="Normal 15 2 3 3" xfId="5670" xr:uid="{00000000-0005-0000-0000-00003E700000}"/>
    <cellStyle name="Normal 15 2 4" xfId="6719" xr:uid="{00000000-0005-0000-0000-00003F700000}"/>
    <cellStyle name="Normal 15 2 4 2" xfId="5668" xr:uid="{00000000-0005-0000-0000-000040700000}"/>
    <cellStyle name="Normal 15 2 5" xfId="5665" xr:uid="{00000000-0005-0000-0000-000041700000}"/>
    <cellStyle name="Normal 15 3" xfId="5663" xr:uid="{00000000-0005-0000-0000-000042700000}"/>
    <cellStyle name="Normal 15 3 2" xfId="5656" xr:uid="{00000000-0005-0000-0000-000043700000}"/>
    <cellStyle name="Normal 15 3 2 2" xfId="5655" xr:uid="{00000000-0005-0000-0000-000044700000}"/>
    <cellStyle name="Normal 15 3 2 2 2" xfId="15536" xr:uid="{00000000-0005-0000-0000-000045700000}"/>
    <cellStyle name="Normal 15 3 2 3" xfId="5654" xr:uid="{00000000-0005-0000-0000-000046700000}"/>
    <cellStyle name="Normal 15 3 3" xfId="5653" xr:uid="{00000000-0005-0000-0000-000047700000}"/>
    <cellStyle name="Normal 15 3 3 2" xfId="16753" xr:uid="{00000000-0005-0000-0000-000048700000}"/>
    <cellStyle name="Normal 15 3 4" xfId="5651" xr:uid="{00000000-0005-0000-0000-000049700000}"/>
    <cellStyle name="Normal 15 4" xfId="5650" xr:uid="{00000000-0005-0000-0000-00004A700000}"/>
    <cellStyle name="Normal 15 4 2" xfId="5649" xr:uid="{00000000-0005-0000-0000-00004B700000}"/>
    <cellStyle name="Normal 15 4 2 2" xfId="16727" xr:uid="{00000000-0005-0000-0000-00004C700000}"/>
    <cellStyle name="Normal 15 4 3" xfId="5647" xr:uid="{00000000-0005-0000-0000-00004D700000}"/>
    <cellStyle name="Normal 15 5" xfId="16133" xr:uid="{00000000-0005-0000-0000-00004E700000}"/>
    <cellStyle name="Normal 15 5 2" xfId="5646" xr:uid="{00000000-0005-0000-0000-00004F700000}"/>
    <cellStyle name="Normal 15 6" xfId="5645" xr:uid="{00000000-0005-0000-0000-000050700000}"/>
    <cellStyle name="Normal 16" xfId="5643" xr:uid="{00000000-0005-0000-0000-000051700000}"/>
    <cellStyle name="Normal 16 2" xfId="35637" xr:uid="{00000000-0005-0000-0000-000052700000}"/>
    <cellStyle name="Normal 16 3" xfId="37658" xr:uid="{00000000-0005-0000-0000-000053700000}"/>
    <cellStyle name="Normal 17" xfId="5641" xr:uid="{00000000-0005-0000-0000-000054700000}"/>
    <cellStyle name="Normal 17 2" xfId="5639" xr:uid="{00000000-0005-0000-0000-000055700000}"/>
    <cellStyle name="Normal 17 2 2" xfId="9427" xr:uid="{00000000-0005-0000-0000-000056700000}"/>
    <cellStyle name="Normal 17 2 2 2" xfId="9424" xr:uid="{00000000-0005-0000-0000-000057700000}"/>
    <cellStyle name="Normal 17 2 2 2 2" xfId="33336" xr:uid="{00000000-0005-0000-0000-000058700000}"/>
    <cellStyle name="Normal 17 2 2 3" xfId="5637" xr:uid="{00000000-0005-0000-0000-000059700000}"/>
    <cellStyle name="Normal 17 2 3" xfId="9421" xr:uid="{00000000-0005-0000-0000-00005A700000}"/>
    <cellStyle name="Normal 17 2 3 2" xfId="5635" xr:uid="{00000000-0005-0000-0000-00005B700000}"/>
    <cellStyle name="Normal 17 2 4" xfId="5631" xr:uid="{00000000-0005-0000-0000-00005C700000}"/>
    <cellStyle name="Normal 17 3" xfId="5629" xr:uid="{00000000-0005-0000-0000-00005D700000}"/>
    <cellStyle name="Normal 17 3 2" xfId="33156" xr:uid="{00000000-0005-0000-0000-00005E700000}"/>
    <cellStyle name="Normal 17 3 2 2" xfId="29215" xr:uid="{00000000-0005-0000-0000-00005F700000}"/>
    <cellStyle name="Normal 17 3 3" xfId="11245" xr:uid="{00000000-0005-0000-0000-000060700000}"/>
    <cellStyle name="Normal 17 4" xfId="5627" xr:uid="{00000000-0005-0000-0000-000061700000}"/>
    <cellStyle name="Normal 17 4 2" xfId="11213" xr:uid="{00000000-0005-0000-0000-000062700000}"/>
    <cellStyle name="Normal 17 5" xfId="5625" xr:uid="{00000000-0005-0000-0000-000063700000}"/>
    <cellStyle name="Normal 18" xfId="31393" xr:uid="{00000000-0005-0000-0000-000064700000}"/>
    <cellStyle name="Normal 18 2" xfId="35640" xr:uid="{00000000-0005-0000-0000-000065700000}"/>
    <cellStyle name="Normal 18 3" xfId="37697" xr:uid="{00000000-0005-0000-0000-000066700000}"/>
    <cellStyle name="Normal 19" xfId="8551" xr:uid="{00000000-0005-0000-0000-000067700000}"/>
    <cellStyle name="Normal 19 2" xfId="5623" xr:uid="{00000000-0005-0000-0000-000068700000}"/>
    <cellStyle name="Normal 19 2 2" xfId="18964" xr:uid="{00000000-0005-0000-0000-000069700000}"/>
    <cellStyle name="Normal 19 2 2 2" xfId="12331" xr:uid="{00000000-0005-0000-0000-00006A700000}"/>
    <cellStyle name="Normal 19 2 3" xfId="25057" xr:uid="{00000000-0005-0000-0000-00006B700000}"/>
    <cellStyle name="Normal 19 3" xfId="5621" xr:uid="{00000000-0005-0000-0000-00006C700000}"/>
    <cellStyle name="Normal 19 3 2" xfId="18954" xr:uid="{00000000-0005-0000-0000-00006D700000}"/>
    <cellStyle name="Normal 19 4" xfId="5406" xr:uid="{00000000-0005-0000-0000-00006E700000}"/>
    <cellStyle name="Normal 2" xfId="3" xr:uid="{00000000-0005-0000-0000-00006F700000}"/>
    <cellStyle name="Normal 2 10" xfId="36244" xr:uid="{00000000-0005-0000-0000-000070700000}"/>
    <cellStyle name="Normal 2 11" xfId="36530" xr:uid="{00000000-0005-0000-0000-000071700000}"/>
    <cellStyle name="Normal 2 12" xfId="37415" xr:uid="{00000000-0005-0000-0000-000072700000}"/>
    <cellStyle name="Normal 2 2" xfId="48" xr:uid="{00000000-0005-0000-0000-000073700000}"/>
    <cellStyle name="Normal 2 2 2" xfId="5617" xr:uid="{00000000-0005-0000-0000-000074700000}"/>
    <cellStyle name="Normal 2 2 3" xfId="34414" xr:uid="{00000000-0005-0000-0000-000075700000}"/>
    <cellStyle name="Normal 2 2 4" xfId="5618" xr:uid="{00000000-0005-0000-0000-000076700000}"/>
    <cellStyle name="Normal 2 3" xfId="71" xr:uid="{00000000-0005-0000-0000-000077700000}"/>
    <cellStyle name="Normal 2 3 2" xfId="15314" xr:uid="{00000000-0005-0000-0000-000078700000}"/>
    <cellStyle name="Normal 2 3 3" xfId="34433" xr:uid="{00000000-0005-0000-0000-000079700000}"/>
    <cellStyle name="Normal 2 3 4" xfId="15316" xr:uid="{00000000-0005-0000-0000-00007A700000}"/>
    <cellStyle name="Normal 2 4" xfId="134" xr:uid="{00000000-0005-0000-0000-00007B700000}"/>
    <cellStyle name="Normal 2 4 2" xfId="34488" xr:uid="{00000000-0005-0000-0000-00007C700000}"/>
    <cellStyle name="Normal 2 4 3" xfId="19615" xr:uid="{00000000-0005-0000-0000-00007D700000}"/>
    <cellStyle name="Normal 2 5" xfId="195" xr:uid="{00000000-0005-0000-0000-00007E700000}"/>
    <cellStyle name="Normal 2 6" xfId="49" xr:uid="{00000000-0005-0000-0000-00007F700000}"/>
    <cellStyle name="Normal 2 6 2" xfId="34748" xr:uid="{00000000-0005-0000-0000-000080700000}"/>
    <cellStyle name="Normal 2 7" xfId="34938" xr:uid="{00000000-0005-0000-0000-000081700000}"/>
    <cellStyle name="Normal 2 8" xfId="35143" xr:uid="{00000000-0005-0000-0000-000082700000}"/>
    <cellStyle name="Normal 2 9" xfId="35372" xr:uid="{00000000-0005-0000-0000-000083700000}"/>
    <cellStyle name="Normal 20" xfId="5688" xr:uid="{00000000-0005-0000-0000-000084700000}"/>
    <cellStyle name="Normal 20 2" xfId="9221" xr:uid="{00000000-0005-0000-0000-000085700000}"/>
    <cellStyle name="Normal 20 2 2" xfId="5686" xr:uid="{00000000-0005-0000-0000-000086700000}"/>
    <cellStyle name="Normal 20 3" xfId="5662" xr:uid="{00000000-0005-0000-0000-000087700000}"/>
    <cellStyle name="Normal 21" xfId="5642" xr:uid="{00000000-0005-0000-0000-000088700000}"/>
    <cellStyle name="Normal 21 2" xfId="10647" xr:uid="{00000000-0005-0000-0000-000089700000}"/>
    <cellStyle name="Normal 21 3" xfId="37755" xr:uid="{00000000-0005-0000-0000-00008A700000}"/>
    <cellStyle name="Normal 22" xfId="5640" xr:uid="{00000000-0005-0000-0000-00008B700000}"/>
    <cellStyle name="Normal 22 2" xfId="36884" xr:uid="{00000000-0005-0000-0000-00008C700000}"/>
    <cellStyle name="Normal 22 3" xfId="37775" xr:uid="{00000000-0005-0000-0000-00008D700000}"/>
    <cellStyle name="Normal 23" xfId="31392" xr:uid="{00000000-0005-0000-0000-00008E700000}"/>
    <cellStyle name="Normal 23 2" xfId="36904" xr:uid="{00000000-0005-0000-0000-00008F700000}"/>
    <cellStyle name="Normal 23 3" xfId="37795" xr:uid="{00000000-0005-0000-0000-000090700000}"/>
    <cellStyle name="Normal 24" xfId="8550" xr:uid="{00000000-0005-0000-0000-000091700000}"/>
    <cellStyle name="Normal 24 2" xfId="35753" xr:uid="{00000000-0005-0000-0000-000092700000}"/>
    <cellStyle name="Normal 24 3" xfId="37815" xr:uid="{00000000-0005-0000-0000-000093700000}"/>
    <cellStyle name="Normal 25" xfId="5615" xr:uid="{00000000-0005-0000-0000-000094700000}"/>
    <cellStyle name="Normal 25 2" xfId="35773" xr:uid="{00000000-0005-0000-0000-000095700000}"/>
    <cellStyle name="Normal 25 3" xfId="37835" xr:uid="{00000000-0005-0000-0000-000096700000}"/>
    <cellStyle name="Normal 26 2" xfId="34411" xr:uid="{00000000-0005-0000-0000-000098700000}"/>
    <cellStyle name="Normal 26 2 2" xfId="36473" xr:uid="{00000000-0005-0000-0000-000099700000}"/>
    <cellStyle name="Normal 26 2 3" xfId="36771" xr:uid="{00000000-0005-0000-0000-00009A700000}"/>
    <cellStyle name="Normal 26 2 4" xfId="37657" xr:uid="{00000000-0005-0000-0000-00009B700000}"/>
    <cellStyle name="Normal 26 3" xfId="34665" xr:uid="{00000000-0005-0000-0000-00009C700000}"/>
    <cellStyle name="Normal 26 3 2" xfId="36510" xr:uid="{00000000-0005-0000-0000-00009D700000}"/>
    <cellStyle name="Normal 26 3 3" xfId="37061" xr:uid="{00000000-0005-0000-0000-00009E700000}"/>
    <cellStyle name="Normal 26 3 4" xfId="37955" xr:uid="{00000000-0005-0000-0000-00009F700000}"/>
    <cellStyle name="Normal 26 4" xfId="35573" xr:uid="{00000000-0005-0000-0000-0000A0700000}"/>
    <cellStyle name="Normal 26 5" xfId="36446" xr:uid="{00000000-0005-0000-0000-0000A1700000}"/>
    <cellStyle name="Normal 26 6" xfId="36732" xr:uid="{00000000-0005-0000-0000-0000A2700000}"/>
    <cellStyle name="Normal 26 7" xfId="37617" xr:uid="{00000000-0005-0000-0000-0000A3700000}"/>
    <cellStyle name="Normal 27" xfId="20796" xr:uid="{00000000-0005-0000-0000-0000A4700000}"/>
    <cellStyle name="Normal 27 2" xfId="36962" xr:uid="{00000000-0005-0000-0000-0000A5700000}"/>
    <cellStyle name="Normal 27 3" xfId="37855" xr:uid="{00000000-0005-0000-0000-0000A6700000}"/>
    <cellStyle name="Normal 28" xfId="5610" xr:uid="{00000000-0005-0000-0000-0000A7700000}"/>
    <cellStyle name="Normal 28 2" xfId="36982" xr:uid="{00000000-0005-0000-0000-0000A8700000}"/>
    <cellStyle name="Normal 28 3" xfId="37875" xr:uid="{00000000-0005-0000-0000-0000A9700000}"/>
    <cellStyle name="Normal 29" xfId="34408" xr:uid="{00000000-0005-0000-0000-0000AA700000}"/>
    <cellStyle name="Normal 29 2" xfId="37002" xr:uid="{00000000-0005-0000-0000-0000AB700000}"/>
    <cellStyle name="Normal 29 3" xfId="37895" xr:uid="{00000000-0005-0000-0000-0000AC700000}"/>
    <cellStyle name="Normal 3" xfId="60" xr:uid="{00000000-0005-0000-0000-0000AD700000}"/>
    <cellStyle name="Normal 3 10" xfId="25876" xr:uid="{00000000-0005-0000-0000-0000AE700000}"/>
    <cellStyle name="Normal 3 10 2" xfId="19023" xr:uid="{00000000-0005-0000-0000-0000AF700000}"/>
    <cellStyle name="Normal 3 10 2 2" xfId="22673" xr:uid="{00000000-0005-0000-0000-0000B0700000}"/>
    <cellStyle name="Normal 3 10 2 2 2" xfId="5608" xr:uid="{00000000-0005-0000-0000-0000B1700000}"/>
    <cellStyle name="Normal 3 10 2 3" xfId="5607" xr:uid="{00000000-0005-0000-0000-0000B2700000}"/>
    <cellStyle name="Normal 3 10 2 3 2" xfId="28522" xr:uid="{00000000-0005-0000-0000-0000B3700000}"/>
    <cellStyle name="Normal 3 10 2 4" xfId="20864" xr:uid="{00000000-0005-0000-0000-0000B4700000}"/>
    <cellStyle name="Normal 3 10 2 4 2" xfId="28507" xr:uid="{00000000-0005-0000-0000-0000B5700000}"/>
    <cellStyle name="Normal 3 10 2 5" xfId="20968" xr:uid="{00000000-0005-0000-0000-0000B6700000}"/>
    <cellStyle name="Normal 3 10 2 5 2" xfId="27100" xr:uid="{00000000-0005-0000-0000-0000B7700000}"/>
    <cellStyle name="Normal 3 10 2 6" xfId="20860" xr:uid="{00000000-0005-0000-0000-0000B8700000}"/>
    <cellStyle name="Normal 3 10 2 6 2" xfId="30772" xr:uid="{00000000-0005-0000-0000-0000B9700000}"/>
    <cellStyle name="Normal 3 10 2 7" xfId="12146" xr:uid="{00000000-0005-0000-0000-0000BA700000}"/>
    <cellStyle name="Normal 3 10 3" xfId="5605" xr:uid="{00000000-0005-0000-0000-0000BB700000}"/>
    <cellStyle name="Normal 3 10 3 2" xfId="15298" xr:uid="{00000000-0005-0000-0000-0000BC700000}"/>
    <cellStyle name="Normal 3 10 4" xfId="8163" xr:uid="{00000000-0005-0000-0000-0000BD700000}"/>
    <cellStyle name="Normal 3 10 4 2" xfId="17473" xr:uid="{00000000-0005-0000-0000-0000BE700000}"/>
    <cellStyle name="Normal 3 10 5" xfId="5604" xr:uid="{00000000-0005-0000-0000-0000BF700000}"/>
    <cellStyle name="Normal 3 10 5 2" xfId="5603" xr:uid="{00000000-0005-0000-0000-0000C0700000}"/>
    <cellStyle name="Normal 3 10 6" xfId="5601" xr:uid="{00000000-0005-0000-0000-0000C1700000}"/>
    <cellStyle name="Normal 3 10 6 2" xfId="21723" xr:uid="{00000000-0005-0000-0000-0000C2700000}"/>
    <cellStyle name="Normal 3 10 7" xfId="5600" xr:uid="{00000000-0005-0000-0000-0000C3700000}"/>
    <cellStyle name="Normal 3 10 7 2" xfId="21366" xr:uid="{00000000-0005-0000-0000-0000C4700000}"/>
    <cellStyle name="Normal 3 10 8" xfId="6561" xr:uid="{00000000-0005-0000-0000-0000C5700000}"/>
    <cellStyle name="Normal 3 11" xfId="32623" xr:uid="{00000000-0005-0000-0000-0000C6700000}"/>
    <cellStyle name="Normal 3 11 2" xfId="5598" xr:uid="{00000000-0005-0000-0000-0000C7700000}"/>
    <cellStyle name="Normal 3 11 2 2" xfId="11307" xr:uid="{00000000-0005-0000-0000-0000C8700000}"/>
    <cellStyle name="Normal 3 11 2 2 2" xfId="5596" xr:uid="{00000000-0005-0000-0000-0000C9700000}"/>
    <cellStyle name="Normal 3 11 2 3" xfId="5595" xr:uid="{00000000-0005-0000-0000-0000CA700000}"/>
    <cellStyle name="Normal 3 11 2 3 2" xfId="29702" xr:uid="{00000000-0005-0000-0000-0000CB700000}"/>
    <cellStyle name="Normal 3 11 2 4" xfId="21235" xr:uid="{00000000-0005-0000-0000-0000CC700000}"/>
    <cellStyle name="Normal 3 11 2 4 2" xfId="27010" xr:uid="{00000000-0005-0000-0000-0000CD700000}"/>
    <cellStyle name="Normal 3 11 2 5" xfId="22178" xr:uid="{00000000-0005-0000-0000-0000CE700000}"/>
    <cellStyle name="Normal 3 11 2 5 2" xfId="30548" xr:uid="{00000000-0005-0000-0000-0000CF700000}"/>
    <cellStyle name="Normal 3 11 2 6" xfId="21964" xr:uid="{00000000-0005-0000-0000-0000D0700000}"/>
    <cellStyle name="Normal 3 11 2 6 2" xfId="5594" xr:uid="{00000000-0005-0000-0000-0000D1700000}"/>
    <cellStyle name="Normal 3 11 2 7" xfId="5592" xr:uid="{00000000-0005-0000-0000-0000D2700000}"/>
    <cellStyle name="Normal 3 11 3" xfId="5591" xr:uid="{00000000-0005-0000-0000-0000D3700000}"/>
    <cellStyle name="Normal 3 11 3 2" xfId="33134" xr:uid="{00000000-0005-0000-0000-0000D4700000}"/>
    <cellStyle name="Normal 3 11 4" xfId="5590" xr:uid="{00000000-0005-0000-0000-0000D5700000}"/>
    <cellStyle name="Normal 3 11 4 2" xfId="5589" xr:uid="{00000000-0005-0000-0000-0000D6700000}"/>
    <cellStyle name="Normal 3 11 5" xfId="5588" xr:uid="{00000000-0005-0000-0000-0000D7700000}"/>
    <cellStyle name="Normal 3 11 5 2" xfId="5586" xr:uid="{00000000-0005-0000-0000-0000D8700000}"/>
    <cellStyle name="Normal 3 11 6" xfId="6195" xr:uid="{00000000-0005-0000-0000-0000D9700000}"/>
    <cellStyle name="Normal 3 11 6 2" xfId="20871" xr:uid="{00000000-0005-0000-0000-0000DA700000}"/>
    <cellStyle name="Normal 3 11 7" xfId="6533" xr:uid="{00000000-0005-0000-0000-0000DB700000}"/>
    <cellStyle name="Normal 3 11 7 2" xfId="20688" xr:uid="{00000000-0005-0000-0000-0000DC700000}"/>
    <cellStyle name="Normal 3 11 8" xfId="32911" xr:uid="{00000000-0005-0000-0000-0000DD700000}"/>
    <cellStyle name="Normal 3 12" xfId="5584" xr:uid="{00000000-0005-0000-0000-0000DE700000}"/>
    <cellStyle name="Normal 3 12 2" xfId="5583" xr:uid="{00000000-0005-0000-0000-0000DF700000}"/>
    <cellStyle name="Normal 3 12 2 2" xfId="5582" xr:uid="{00000000-0005-0000-0000-0000E0700000}"/>
    <cellStyle name="Normal 3 12 2 2 2" xfId="5578" xr:uid="{00000000-0005-0000-0000-0000E1700000}"/>
    <cellStyle name="Normal 3 12 2 3" xfId="21816" xr:uid="{00000000-0005-0000-0000-0000E2700000}"/>
    <cellStyle name="Normal 3 12 2 3 2" xfId="26959" xr:uid="{00000000-0005-0000-0000-0000E3700000}"/>
    <cellStyle name="Normal 3 12 2 4" xfId="20828" xr:uid="{00000000-0005-0000-0000-0000E4700000}"/>
    <cellStyle name="Normal 3 12 2 4 2" xfId="29423" xr:uid="{00000000-0005-0000-0000-0000E5700000}"/>
    <cellStyle name="Normal 3 12 2 5" xfId="5577" xr:uid="{00000000-0005-0000-0000-0000E6700000}"/>
    <cellStyle name="Normal 3 12 2 5 2" xfId="33711" xr:uid="{00000000-0005-0000-0000-0000E7700000}"/>
    <cellStyle name="Normal 3 12 2 6" xfId="5576" xr:uid="{00000000-0005-0000-0000-0000E8700000}"/>
    <cellStyle name="Normal 3 12 2 6 2" xfId="32428" xr:uid="{00000000-0005-0000-0000-0000E9700000}"/>
    <cellStyle name="Normal 3 12 2 7" xfId="5575" xr:uid="{00000000-0005-0000-0000-0000EA700000}"/>
    <cellStyle name="Normal 3 12 3" xfId="5574" xr:uid="{00000000-0005-0000-0000-0000EB700000}"/>
    <cellStyle name="Normal 3 12 3 2" xfId="5572" xr:uid="{00000000-0005-0000-0000-0000EC700000}"/>
    <cellStyle name="Normal 3 12 4" xfId="23711" xr:uid="{00000000-0005-0000-0000-0000ED700000}"/>
    <cellStyle name="Normal 3 12 4 2" xfId="25820" xr:uid="{00000000-0005-0000-0000-0000EE700000}"/>
    <cellStyle name="Normal 3 12 5" xfId="25734" xr:uid="{00000000-0005-0000-0000-0000EF700000}"/>
    <cellStyle name="Normal 3 12 5 2" xfId="21197" xr:uid="{00000000-0005-0000-0000-0000F0700000}"/>
    <cellStyle name="Normal 3 12 6" xfId="18884" xr:uid="{00000000-0005-0000-0000-0000F1700000}"/>
    <cellStyle name="Normal 3 12 6 2" xfId="20471" xr:uid="{00000000-0005-0000-0000-0000F2700000}"/>
    <cellStyle name="Normal 3 12 7" xfId="28954" xr:uid="{00000000-0005-0000-0000-0000F3700000}"/>
    <cellStyle name="Normal 3 12 7 2" xfId="22663" xr:uid="{00000000-0005-0000-0000-0000F4700000}"/>
    <cellStyle name="Normal 3 12 8" xfId="5570" xr:uid="{00000000-0005-0000-0000-0000F5700000}"/>
    <cellStyle name="Normal 3 13" xfId="5569" xr:uid="{00000000-0005-0000-0000-0000F6700000}"/>
    <cellStyle name="Normal 3 13 2" xfId="5568" xr:uid="{00000000-0005-0000-0000-0000F7700000}"/>
    <cellStyle name="Normal 3 13 2 2" xfId="5567" xr:uid="{00000000-0005-0000-0000-0000F8700000}"/>
    <cellStyle name="Normal 3 13 2 2 2" xfId="5565" xr:uid="{00000000-0005-0000-0000-0000F9700000}"/>
    <cellStyle name="Normal 3 13 2 3" xfId="21804" xr:uid="{00000000-0005-0000-0000-0000FA700000}"/>
    <cellStyle name="Normal 3 13 2 3 2" xfId="29284" xr:uid="{00000000-0005-0000-0000-0000FB700000}"/>
    <cellStyle name="Normal 3 13 2 4" xfId="5564" xr:uid="{00000000-0005-0000-0000-0000FC700000}"/>
    <cellStyle name="Normal 3 13 2 4 2" xfId="5562" xr:uid="{00000000-0005-0000-0000-0000FD700000}"/>
    <cellStyle name="Normal 3 13 2 5" xfId="5773" xr:uid="{00000000-0005-0000-0000-0000FE700000}"/>
    <cellStyle name="Normal 3 13 2 5 2" xfId="5768" xr:uid="{00000000-0005-0000-0000-0000FF700000}"/>
    <cellStyle name="Normal 3 13 2 6" xfId="12451" xr:uid="{00000000-0005-0000-0000-000000710000}"/>
    <cellStyle name="Normal 3 13 2 6 2" xfId="12450" xr:uid="{00000000-0005-0000-0000-000001710000}"/>
    <cellStyle name="Normal 3 13 2 7" xfId="12443" xr:uid="{00000000-0005-0000-0000-000002710000}"/>
    <cellStyle name="Normal 3 13 3" xfId="24026" xr:uid="{00000000-0005-0000-0000-000003710000}"/>
    <cellStyle name="Normal 3 13 3 2" xfId="26376" xr:uid="{00000000-0005-0000-0000-000004710000}"/>
    <cellStyle name="Normal 3 13 4" xfId="23703" xr:uid="{00000000-0005-0000-0000-000005710000}"/>
    <cellStyle name="Normal 3 13 4 2" xfId="23998" xr:uid="{00000000-0005-0000-0000-000006710000}"/>
    <cellStyle name="Normal 3 13 5" xfId="23986" xr:uid="{00000000-0005-0000-0000-000007710000}"/>
    <cellStyle name="Normal 3 13 5 2" xfId="23980" xr:uid="{00000000-0005-0000-0000-000008710000}"/>
    <cellStyle name="Normal 3 13 6" xfId="23975" xr:uid="{00000000-0005-0000-0000-000009710000}"/>
    <cellStyle name="Normal 3 13 6 2" xfId="20316" xr:uid="{00000000-0005-0000-0000-00000A710000}"/>
    <cellStyle name="Normal 3 13 7" xfId="25217" xr:uid="{00000000-0005-0000-0000-00000B710000}"/>
    <cellStyle name="Normal 3 13 7 2" xfId="20280" xr:uid="{00000000-0005-0000-0000-00000C710000}"/>
    <cellStyle name="Normal 3 13 8" xfId="5561" xr:uid="{00000000-0005-0000-0000-00000D710000}"/>
    <cellStyle name="Normal 3 13 9" xfId="5559" xr:uid="{00000000-0005-0000-0000-00000E710000}"/>
    <cellStyle name="Normal 3 14" xfId="29250" xr:uid="{00000000-0005-0000-0000-00000F710000}"/>
    <cellStyle name="Normal 3 14 2" xfId="6209" xr:uid="{00000000-0005-0000-0000-000010710000}"/>
    <cellStyle name="Normal 3 14 2 2" xfId="34319" xr:uid="{00000000-0005-0000-0000-000011710000}"/>
    <cellStyle name="Normal 3 14 3" xfId="32797" xr:uid="{00000000-0005-0000-0000-000012710000}"/>
    <cellStyle name="Normal 3 14 3 2" xfId="23972" xr:uid="{00000000-0005-0000-0000-000013710000}"/>
    <cellStyle name="Normal 3 14 4" xfId="32582" xr:uid="{00000000-0005-0000-0000-000014710000}"/>
    <cellStyle name="Normal 3 14 4 2" xfId="23959" xr:uid="{00000000-0005-0000-0000-000015710000}"/>
    <cellStyle name="Normal 3 14 5" xfId="32565" xr:uid="{00000000-0005-0000-0000-000016710000}"/>
    <cellStyle name="Normal 3 14 5 2" xfId="23956" xr:uid="{00000000-0005-0000-0000-000017710000}"/>
    <cellStyle name="Normal 3 14 6" xfId="23949" xr:uid="{00000000-0005-0000-0000-000018710000}"/>
    <cellStyle name="Normal 3 14 6 2" xfId="20223" xr:uid="{00000000-0005-0000-0000-000019710000}"/>
    <cellStyle name="Normal 3 14 7" xfId="5557" xr:uid="{00000000-0005-0000-0000-00001A710000}"/>
    <cellStyle name="Normal 3 15" xfId="6206" xr:uid="{00000000-0005-0000-0000-00001B710000}"/>
    <cellStyle name="Normal 3 15 2" xfId="31917" xr:uid="{00000000-0005-0000-0000-00001C710000}"/>
    <cellStyle name="Normal 3 15 2 2" xfId="31911" xr:uid="{00000000-0005-0000-0000-00001D710000}"/>
    <cellStyle name="Normal 3 15 3" xfId="32992" xr:uid="{00000000-0005-0000-0000-00001E710000}"/>
    <cellStyle name="Normal 3 15 3 2" xfId="23937" xr:uid="{00000000-0005-0000-0000-00001F710000}"/>
    <cellStyle name="Normal 3 15 4" xfId="32979" xr:uid="{00000000-0005-0000-0000-000020710000}"/>
    <cellStyle name="Normal 3 15 4 2" xfId="28119" xr:uid="{00000000-0005-0000-0000-000021710000}"/>
    <cellStyle name="Normal 3 15 5" xfId="23931" xr:uid="{00000000-0005-0000-0000-000022710000}"/>
    <cellStyle name="Normal 3 15 5 2" xfId="24332" xr:uid="{00000000-0005-0000-0000-000023710000}"/>
    <cellStyle name="Normal 3 15 6" xfId="33406" xr:uid="{00000000-0005-0000-0000-000024710000}"/>
    <cellStyle name="Normal 3 15 6 2" xfId="20164" xr:uid="{00000000-0005-0000-0000-000025710000}"/>
    <cellStyle name="Normal 3 15 7" xfId="31803" xr:uid="{00000000-0005-0000-0000-000026710000}"/>
    <cellStyle name="Normal 3 16" xfId="6203" xr:uid="{00000000-0005-0000-0000-000027710000}"/>
    <cellStyle name="Normal 3 16 2" xfId="31716" xr:uid="{00000000-0005-0000-0000-000028710000}"/>
    <cellStyle name="Normal 3 16 2 2" xfId="32255" xr:uid="{00000000-0005-0000-0000-000029710000}"/>
    <cellStyle name="Normal 3 16 3" xfId="32964" xr:uid="{00000000-0005-0000-0000-00002A710000}"/>
    <cellStyle name="Normal 3 16 3 2" xfId="23927" xr:uid="{00000000-0005-0000-0000-00002B710000}"/>
    <cellStyle name="Normal 3 16 4" xfId="23924" xr:uid="{00000000-0005-0000-0000-00002C710000}"/>
    <cellStyle name="Normal 3 16 4 2" xfId="34185" xr:uid="{00000000-0005-0000-0000-00002D710000}"/>
    <cellStyle name="Normal 3 16 5" xfId="33361" xr:uid="{00000000-0005-0000-0000-00002E710000}"/>
    <cellStyle name="Normal 3 16 5 2" xfId="27741" xr:uid="{00000000-0005-0000-0000-00002F710000}"/>
    <cellStyle name="Normal 3 16 6" xfId="33358" xr:uid="{00000000-0005-0000-0000-000030710000}"/>
    <cellStyle name="Normal 3 16 6 2" xfId="27547" xr:uid="{00000000-0005-0000-0000-000031710000}"/>
    <cellStyle name="Normal 3 16 7" xfId="16196" xr:uid="{00000000-0005-0000-0000-000032710000}"/>
    <cellStyle name="Normal 3 17" xfId="12035" xr:uid="{00000000-0005-0000-0000-000033710000}"/>
    <cellStyle name="Normal 3 17 2" xfId="31615" xr:uid="{00000000-0005-0000-0000-000034710000}"/>
    <cellStyle name="Normal 3 18" xfId="5555" xr:uid="{00000000-0005-0000-0000-000035710000}"/>
    <cellStyle name="Normal 3 18 2" xfId="31560" xr:uid="{00000000-0005-0000-0000-000036710000}"/>
    <cellStyle name="Normal 3 19" xfId="5553" xr:uid="{00000000-0005-0000-0000-000037710000}"/>
    <cellStyle name="Normal 3 19 2" xfId="31541" xr:uid="{00000000-0005-0000-0000-000038710000}"/>
    <cellStyle name="Normal 3 2" xfId="62" xr:uid="{00000000-0005-0000-0000-000039710000}"/>
    <cellStyle name="Normal 3 2 10" xfId="5551" xr:uid="{00000000-0005-0000-0000-00003A710000}"/>
    <cellStyle name="Normal 3 2 10 2" xfId="5549" xr:uid="{00000000-0005-0000-0000-00003B710000}"/>
    <cellStyle name="Normal 3 2 10 2 2" xfId="10401" xr:uid="{00000000-0005-0000-0000-00003C710000}"/>
    <cellStyle name="Normal 3 2 10 2 2 2" xfId="5547" xr:uid="{00000000-0005-0000-0000-00003D710000}"/>
    <cellStyle name="Normal 3 2 10 2 3" xfId="22027" xr:uid="{00000000-0005-0000-0000-00003E710000}"/>
    <cellStyle name="Normal 3 2 10 2 3 2" xfId="16610" xr:uid="{00000000-0005-0000-0000-00003F710000}"/>
    <cellStyle name="Normal 3 2 10 2 4" xfId="10395" xr:uid="{00000000-0005-0000-0000-000040710000}"/>
    <cellStyle name="Normal 3 2 10 2 4 2" xfId="14716" xr:uid="{00000000-0005-0000-0000-000041710000}"/>
    <cellStyle name="Normal 3 2 10 2 5" xfId="16592" xr:uid="{00000000-0005-0000-0000-000042710000}"/>
    <cellStyle name="Normal 3 2 10 2 5 2" xfId="14277" xr:uid="{00000000-0005-0000-0000-000043710000}"/>
    <cellStyle name="Normal 3 2 10 2 6" xfId="16199" xr:uid="{00000000-0005-0000-0000-000044710000}"/>
    <cellStyle name="Normal 3 2 10 2 6 2" xfId="5544" xr:uid="{00000000-0005-0000-0000-000045710000}"/>
    <cellStyle name="Normal 3 2 10 2 7" xfId="17449" xr:uid="{00000000-0005-0000-0000-000046710000}"/>
    <cellStyle name="Normal 3 2 10 3" xfId="12900" xr:uid="{00000000-0005-0000-0000-000047710000}"/>
    <cellStyle name="Normal 3 2 10 3 2" xfId="13396" xr:uid="{00000000-0005-0000-0000-000048710000}"/>
    <cellStyle name="Normal 3 2 10 4" xfId="12896" xr:uid="{00000000-0005-0000-0000-000049710000}"/>
    <cellStyle name="Normal 3 2 10 4 2" xfId="10292" xr:uid="{00000000-0005-0000-0000-00004A710000}"/>
    <cellStyle name="Normal 3 2 10 5" xfId="6470" xr:uid="{00000000-0005-0000-0000-00004B710000}"/>
    <cellStyle name="Normal 3 2 10 5 2" xfId="29026" xr:uid="{00000000-0005-0000-0000-00004C710000}"/>
    <cellStyle name="Normal 3 2 10 6" xfId="6367" xr:uid="{00000000-0005-0000-0000-00004D710000}"/>
    <cellStyle name="Normal 3 2 10 6 2" xfId="5542" xr:uid="{00000000-0005-0000-0000-00004E710000}"/>
    <cellStyle name="Normal 3 2 10 7" xfId="5541" xr:uid="{00000000-0005-0000-0000-00004F710000}"/>
    <cellStyle name="Normal 3 2 10 7 2" xfId="5538" xr:uid="{00000000-0005-0000-0000-000050710000}"/>
    <cellStyle name="Normal 3 2 10 8" xfId="5537" xr:uid="{00000000-0005-0000-0000-000051710000}"/>
    <cellStyle name="Normal 3 2 11" xfId="26156" xr:uid="{00000000-0005-0000-0000-000052710000}"/>
    <cellStyle name="Normal 3 2 11 2" xfId="5533" xr:uid="{00000000-0005-0000-0000-000053710000}"/>
    <cellStyle name="Normal 3 2 11 2 2" xfId="5530" xr:uid="{00000000-0005-0000-0000-000054710000}"/>
    <cellStyle name="Normal 3 2 11 3" xfId="12891" xr:uid="{00000000-0005-0000-0000-000055710000}"/>
    <cellStyle name="Normal 3 2 11 3 2" xfId="9552" xr:uid="{00000000-0005-0000-0000-000056710000}"/>
    <cellStyle name="Normal 3 2 11 4" xfId="5528" xr:uid="{00000000-0005-0000-0000-000057710000}"/>
    <cellStyle name="Normal 3 2 11 4 2" xfId="31073" xr:uid="{00000000-0005-0000-0000-000058710000}"/>
    <cellStyle name="Normal 3 2 11 5" xfId="5526" xr:uid="{00000000-0005-0000-0000-000059710000}"/>
    <cellStyle name="Normal 3 2 11 5 2" xfId="5522" xr:uid="{00000000-0005-0000-0000-00005A710000}"/>
    <cellStyle name="Normal 3 2 11 6" xfId="5521" xr:uid="{00000000-0005-0000-0000-00005B710000}"/>
    <cellStyle name="Normal 3 2 11 6 2" xfId="25101" xr:uid="{00000000-0005-0000-0000-00005C710000}"/>
    <cellStyle name="Normal 3 2 11 7" xfId="5519" xr:uid="{00000000-0005-0000-0000-00005D710000}"/>
    <cellStyle name="Normal 3 2 12" xfId="18273" xr:uid="{00000000-0005-0000-0000-00005E710000}"/>
    <cellStyle name="Normal 3 2 12 2" xfId="5517" xr:uid="{00000000-0005-0000-0000-00005F710000}"/>
    <cellStyle name="Normal 3 2 12 2 2" xfId="5516" xr:uid="{00000000-0005-0000-0000-000060710000}"/>
    <cellStyle name="Normal 3 2 12 3" xfId="5513" xr:uid="{00000000-0005-0000-0000-000061710000}"/>
    <cellStyle name="Normal 3 2 12 3 2" xfId="20394" xr:uid="{00000000-0005-0000-0000-000062710000}"/>
    <cellStyle name="Normal 3 2 12 4" xfId="6797" xr:uid="{00000000-0005-0000-0000-000063710000}"/>
    <cellStyle name="Normal 3 2 12 4 2" xfId="7581" xr:uid="{00000000-0005-0000-0000-000064710000}"/>
    <cellStyle name="Normal 3 2 12 5" xfId="12469" xr:uid="{00000000-0005-0000-0000-000065710000}"/>
    <cellStyle name="Normal 3 2 12 5 2" xfId="7577" xr:uid="{00000000-0005-0000-0000-000066710000}"/>
    <cellStyle name="Normal 3 2 12 6" xfId="29070" xr:uid="{00000000-0005-0000-0000-000067710000}"/>
    <cellStyle name="Normal 3 2 12 6 2" xfId="6144" xr:uid="{00000000-0005-0000-0000-000068710000}"/>
    <cellStyle name="Normal 3 2 12 7" xfId="10425" xr:uid="{00000000-0005-0000-0000-000069710000}"/>
    <cellStyle name="Normal 3 2 13" xfId="18270" xr:uid="{00000000-0005-0000-0000-00006A710000}"/>
    <cellStyle name="Normal 3 2 13 2" xfId="30997" xr:uid="{00000000-0005-0000-0000-00006B710000}"/>
    <cellStyle name="Normal 3 2 14" xfId="5511" xr:uid="{00000000-0005-0000-0000-00006C710000}"/>
    <cellStyle name="Normal 3 2 14 2" xfId="26346" xr:uid="{00000000-0005-0000-0000-00006D710000}"/>
    <cellStyle name="Normal 3 2 15" xfId="5510" xr:uid="{00000000-0005-0000-0000-00006E710000}"/>
    <cellStyle name="Normal 3 2 15 2" xfId="26343" xr:uid="{00000000-0005-0000-0000-00006F710000}"/>
    <cellStyle name="Normal 3 2 16" xfId="5508" xr:uid="{00000000-0005-0000-0000-000070710000}"/>
    <cellStyle name="Normal 3 2 16 2" xfId="30073" xr:uid="{00000000-0005-0000-0000-000071710000}"/>
    <cellStyle name="Normal 3 2 17" xfId="11902" xr:uid="{00000000-0005-0000-0000-000072710000}"/>
    <cellStyle name="Normal 3 2 17 2" xfId="5506" xr:uid="{00000000-0005-0000-0000-000073710000}"/>
    <cellStyle name="Normal 3 2 18" xfId="24468" xr:uid="{00000000-0005-0000-0000-000074710000}"/>
    <cellStyle name="Normal 3 2 19" xfId="34424" xr:uid="{00000000-0005-0000-0000-000075710000}"/>
    <cellStyle name="Normal 3 2 2" xfId="5504" xr:uid="{00000000-0005-0000-0000-000076710000}"/>
    <cellStyle name="Normal 3 2 2 10" xfId="5648" xr:uid="{00000000-0005-0000-0000-000077710000}"/>
    <cellStyle name="Normal 3 2 2 2" xfId="15188" xr:uid="{00000000-0005-0000-0000-000078710000}"/>
    <cellStyle name="Normal 3 2 2 2 2" xfId="9340" xr:uid="{00000000-0005-0000-0000-000079710000}"/>
    <cellStyle name="Normal 3 2 2 2 2 2" xfId="9337" xr:uid="{00000000-0005-0000-0000-00007A710000}"/>
    <cellStyle name="Normal 3 2 2 2 2 2 2" xfId="34268" xr:uid="{00000000-0005-0000-0000-00007B710000}"/>
    <cellStyle name="Normal 3 2 2 2 2 2 2 2" xfId="24552" xr:uid="{00000000-0005-0000-0000-00007C710000}"/>
    <cellStyle name="Normal 3 2 2 2 2 2 2 2 2" xfId="9335" xr:uid="{00000000-0005-0000-0000-00007D710000}"/>
    <cellStyle name="Normal 3 2 2 2 2 2 2 2 2 2" xfId="6157" xr:uid="{00000000-0005-0000-0000-00007E710000}"/>
    <cellStyle name="Normal 3 2 2 2 2 2 2 2 2 2 2" xfId="23471" xr:uid="{00000000-0005-0000-0000-00007F710000}"/>
    <cellStyle name="Normal 3 2 2 2 2 2 2 2 2 2 2 2" xfId="29278" xr:uid="{00000000-0005-0000-0000-000080710000}"/>
    <cellStyle name="Normal 3 2 2 2 2 2 2 2 2 2 3" xfId="10235" xr:uid="{00000000-0005-0000-0000-000081710000}"/>
    <cellStyle name="Normal 3 2 2 2 2 2 2 2 2 3" xfId="6154" xr:uid="{00000000-0005-0000-0000-000082710000}"/>
    <cellStyle name="Normal 3 2 2 2 2 2 2 2 2 3 2" xfId="6438" xr:uid="{00000000-0005-0000-0000-000083710000}"/>
    <cellStyle name="Normal 3 2 2 2 2 2 2 2 2 4" xfId="5502" xr:uid="{00000000-0005-0000-0000-000084710000}"/>
    <cellStyle name="Normal 3 2 2 2 2 2 2 2 3" xfId="30868" xr:uid="{00000000-0005-0000-0000-000085710000}"/>
    <cellStyle name="Normal 3 2 2 2 2 2 2 2 3 2" xfId="6151" xr:uid="{00000000-0005-0000-0000-000086710000}"/>
    <cellStyle name="Normal 3 2 2 2 2 2 2 2 3 2 2" xfId="6433" xr:uid="{00000000-0005-0000-0000-000087710000}"/>
    <cellStyle name="Normal 3 2 2 2 2 2 2 2 3 3" xfId="5501" xr:uid="{00000000-0005-0000-0000-000088710000}"/>
    <cellStyle name="Normal 3 2 2 2 2 2 2 2 4" xfId="23891" xr:uid="{00000000-0005-0000-0000-000089710000}"/>
    <cellStyle name="Normal 3 2 2 2 2 2 2 2 4 2" xfId="5500" xr:uid="{00000000-0005-0000-0000-00008A710000}"/>
    <cellStyle name="Normal 3 2 2 2 2 2 2 2 5" xfId="6913" xr:uid="{00000000-0005-0000-0000-00008B710000}"/>
    <cellStyle name="Normal 3 2 2 2 2 2 2 3" xfId="9327" xr:uid="{00000000-0005-0000-0000-00008C710000}"/>
    <cellStyle name="Normal 3 2 2 2 2 2 2 3 2" xfId="9325" xr:uid="{00000000-0005-0000-0000-00008D710000}"/>
    <cellStyle name="Normal 3 2 2 2 2 2 2 3 2 2" xfId="30791" xr:uid="{00000000-0005-0000-0000-00008E710000}"/>
    <cellStyle name="Normal 3 2 2 2 2 2 2 3 2 2 2" xfId="6388" xr:uid="{00000000-0005-0000-0000-00008F710000}"/>
    <cellStyle name="Normal 3 2 2 2 2 2 2 3 2 3" xfId="30700" xr:uid="{00000000-0005-0000-0000-000090710000}"/>
    <cellStyle name="Normal 3 2 2 2 2 2 2 3 3" xfId="9323" xr:uid="{00000000-0005-0000-0000-000091710000}"/>
    <cellStyle name="Normal 3 2 2 2 2 2 2 3 3 2" xfId="15404" xr:uid="{00000000-0005-0000-0000-000092710000}"/>
    <cellStyle name="Normal 3 2 2 2 2 2 2 3 4" xfId="7439" xr:uid="{00000000-0005-0000-0000-000093710000}"/>
    <cellStyle name="Normal 3 2 2 2 2 2 2 4" xfId="9320" xr:uid="{00000000-0005-0000-0000-000094710000}"/>
    <cellStyle name="Normal 3 2 2 2 2 2 2 4 2" xfId="9317" xr:uid="{00000000-0005-0000-0000-000095710000}"/>
    <cellStyle name="Normal 3 2 2 2 2 2 2 4 2 2" xfId="33909" xr:uid="{00000000-0005-0000-0000-000096710000}"/>
    <cellStyle name="Normal 3 2 2 2 2 2 2 4 3" xfId="5499" xr:uid="{00000000-0005-0000-0000-000097710000}"/>
    <cellStyle name="Normal 3 2 2 2 2 2 2 5" xfId="9315" xr:uid="{00000000-0005-0000-0000-000098710000}"/>
    <cellStyle name="Normal 3 2 2 2 2 2 2 5 2" xfId="5497" xr:uid="{00000000-0005-0000-0000-000099710000}"/>
    <cellStyle name="Normal 3 2 2 2 2 2 2 6" xfId="5496" xr:uid="{00000000-0005-0000-0000-00009A710000}"/>
    <cellStyle name="Normal 3 2 2 2 2 2 3" xfId="24547" xr:uid="{00000000-0005-0000-0000-00009B710000}"/>
    <cellStyle name="Normal 3 2 2 2 2 2 3 2" xfId="10877" xr:uid="{00000000-0005-0000-0000-00009C710000}"/>
    <cellStyle name="Normal 3 2 2 2 2 2 3 2 2" xfId="9310" xr:uid="{00000000-0005-0000-0000-00009D710000}"/>
    <cellStyle name="Normal 3 2 2 2 2 2 3 2 2 2" xfId="33812" xr:uid="{00000000-0005-0000-0000-00009E710000}"/>
    <cellStyle name="Normal 3 2 2 2 2 2 3 2 2 2 2" xfId="17655" xr:uid="{00000000-0005-0000-0000-00009F710000}"/>
    <cellStyle name="Normal 3 2 2 2 2 2 3 2 2 3" xfId="34363" xr:uid="{00000000-0005-0000-0000-0000A0710000}"/>
    <cellStyle name="Normal 3 2 2 2 2 2 3 2 3" xfId="9305" xr:uid="{00000000-0005-0000-0000-0000A1710000}"/>
    <cellStyle name="Normal 3 2 2 2 2 2 3 2 3 2" xfId="21440" xr:uid="{00000000-0005-0000-0000-0000A2710000}"/>
    <cellStyle name="Normal 3 2 2 2 2 2 3 2 4" xfId="7432" xr:uid="{00000000-0005-0000-0000-0000A3710000}"/>
    <cellStyle name="Normal 3 2 2 2 2 2 3 3" xfId="10867" xr:uid="{00000000-0005-0000-0000-0000A4710000}"/>
    <cellStyle name="Normal 3 2 2 2 2 2 3 3 2" xfId="9302" xr:uid="{00000000-0005-0000-0000-0000A5710000}"/>
    <cellStyle name="Normal 3 2 2 2 2 2 3 3 2 2" xfId="32484" xr:uid="{00000000-0005-0000-0000-0000A6710000}"/>
    <cellStyle name="Normal 3 2 2 2 2 2 3 3 3" xfId="6054" xr:uid="{00000000-0005-0000-0000-0000A7710000}"/>
    <cellStyle name="Normal 3 2 2 2 2 2 3 4" xfId="10862" xr:uid="{00000000-0005-0000-0000-0000A8710000}"/>
    <cellStyle name="Normal 3 2 2 2 2 2 3 4 2" xfId="5495" xr:uid="{00000000-0005-0000-0000-0000A9710000}"/>
    <cellStyle name="Normal 3 2 2 2 2 2 3 5" xfId="10857" xr:uid="{00000000-0005-0000-0000-0000AA710000}"/>
    <cellStyle name="Normal 3 2 2 2 2 2 4" xfId="22194" xr:uid="{00000000-0005-0000-0000-0000AB710000}"/>
    <cellStyle name="Normal 3 2 2 2 2 2 4 2" xfId="10853" xr:uid="{00000000-0005-0000-0000-0000AC710000}"/>
    <cellStyle name="Normal 3 2 2 2 2 2 4 2 2" xfId="9300" xr:uid="{00000000-0005-0000-0000-0000AD710000}"/>
    <cellStyle name="Normal 3 2 2 2 2 2 4 2 2 2" xfId="32941" xr:uid="{00000000-0005-0000-0000-0000AE710000}"/>
    <cellStyle name="Normal 3 2 2 2 2 2 4 2 3" xfId="12625" xr:uid="{00000000-0005-0000-0000-0000AF710000}"/>
    <cellStyle name="Normal 3 2 2 2 2 2 4 3" xfId="10845" xr:uid="{00000000-0005-0000-0000-0000B0710000}"/>
    <cellStyle name="Normal 3 2 2 2 2 2 4 3 2" xfId="10893" xr:uid="{00000000-0005-0000-0000-0000B1710000}"/>
    <cellStyle name="Normal 3 2 2 2 2 2 4 4" xfId="10840" xr:uid="{00000000-0005-0000-0000-0000B2710000}"/>
    <cellStyle name="Normal 3 2 2 2 2 2 5" xfId="13223" xr:uid="{00000000-0005-0000-0000-0000B3710000}"/>
    <cellStyle name="Normal 3 2 2 2 2 2 5 2" xfId="10837" xr:uid="{00000000-0005-0000-0000-0000B4710000}"/>
    <cellStyle name="Normal 3 2 2 2 2 2 5 2 2" xfId="5494" xr:uid="{00000000-0005-0000-0000-0000B5710000}"/>
    <cellStyle name="Normal 3 2 2 2 2 2 5 3" xfId="10833" xr:uid="{00000000-0005-0000-0000-0000B6710000}"/>
    <cellStyle name="Normal 3 2 2 2 2 2 6" xfId="10830" xr:uid="{00000000-0005-0000-0000-0000B7710000}"/>
    <cellStyle name="Normal 3 2 2 2 2 2 6 2" xfId="10828" xr:uid="{00000000-0005-0000-0000-0000B8710000}"/>
    <cellStyle name="Normal 3 2 2 2 2 2 7" xfId="10826" xr:uid="{00000000-0005-0000-0000-0000B9710000}"/>
    <cellStyle name="Normal 3 2 2 2 2 3" xfId="31700" xr:uid="{00000000-0005-0000-0000-0000BA710000}"/>
    <cellStyle name="Normal 3 2 2 2 2 3 2" xfId="24431" xr:uid="{00000000-0005-0000-0000-0000BB710000}"/>
    <cellStyle name="Normal 3 2 2 2 2 3 2 2" xfId="9296" xr:uid="{00000000-0005-0000-0000-0000BC710000}"/>
    <cellStyle name="Normal 3 2 2 2 2 3 2 2 2" xfId="8549" xr:uid="{00000000-0005-0000-0000-0000BD710000}"/>
    <cellStyle name="Normal 3 2 2 2 2 3 2 2 2 2" xfId="6116" xr:uid="{00000000-0005-0000-0000-0000BE710000}"/>
    <cellStyle name="Normal 3 2 2 2 2 3 2 2 2 2 2" xfId="20931" xr:uid="{00000000-0005-0000-0000-0000BF710000}"/>
    <cellStyle name="Normal 3 2 2 2 2 3 2 2 2 3" xfId="21553" xr:uid="{00000000-0005-0000-0000-0000C0710000}"/>
    <cellStyle name="Normal 3 2 2 2 2 3 2 2 3" xfId="5614" xr:uid="{00000000-0005-0000-0000-0000C1710000}"/>
    <cellStyle name="Normal 3 2 2 2 2 3 2 2 3 2" xfId="5493" xr:uid="{00000000-0005-0000-0000-0000C2710000}"/>
    <cellStyle name="Normal 3 2 2 2 2 3 2 2 4" xfId="5612" xr:uid="{00000000-0005-0000-0000-0000C3710000}"/>
    <cellStyle name="Normal 3 2 2 2 2 3 2 3" xfId="9289" xr:uid="{00000000-0005-0000-0000-0000C4710000}"/>
    <cellStyle name="Normal 3 2 2 2 2 3 2 3 2" xfId="9286" xr:uid="{00000000-0005-0000-0000-0000C5710000}"/>
    <cellStyle name="Normal 3 2 2 2 2 3 2 3 2 2" xfId="26631" xr:uid="{00000000-0005-0000-0000-0000C6710000}"/>
    <cellStyle name="Normal 3 2 2 2 2 3 2 3 3" xfId="6751" xr:uid="{00000000-0005-0000-0000-0000C7710000}"/>
    <cellStyle name="Normal 3 2 2 2 2 3 2 4" xfId="9283" xr:uid="{00000000-0005-0000-0000-0000C8710000}"/>
    <cellStyle name="Normal 3 2 2 2 2 3 2 4 2" xfId="6714" xr:uid="{00000000-0005-0000-0000-0000C9710000}"/>
    <cellStyle name="Normal 3 2 2 2 2 3 2 5" xfId="5491" xr:uid="{00000000-0005-0000-0000-0000CA710000}"/>
    <cellStyle name="Normal 3 2 2 2 2 3 3" xfId="31680" xr:uid="{00000000-0005-0000-0000-0000CB710000}"/>
    <cellStyle name="Normal 3 2 2 2 2 3 3 2" xfId="10819" xr:uid="{00000000-0005-0000-0000-0000CC710000}"/>
    <cellStyle name="Normal 3 2 2 2 2 3 3 2 2" xfId="5599" xr:uid="{00000000-0005-0000-0000-0000CD710000}"/>
    <cellStyle name="Normal 3 2 2 2 2 3 3 2 2 2" xfId="34198" xr:uid="{00000000-0005-0000-0000-0000CE710000}"/>
    <cellStyle name="Normal 3 2 2 2 2 3 3 2 3" xfId="6562" xr:uid="{00000000-0005-0000-0000-0000CF710000}"/>
    <cellStyle name="Normal 3 2 2 2 2 3 3 3" xfId="10813" xr:uid="{00000000-0005-0000-0000-0000D0710000}"/>
    <cellStyle name="Normal 3 2 2 2 2 3 3 3 2" xfId="6535" xr:uid="{00000000-0005-0000-0000-0000D1710000}"/>
    <cellStyle name="Normal 3 2 2 2 2 3 3 4" xfId="10809" xr:uid="{00000000-0005-0000-0000-0000D2710000}"/>
    <cellStyle name="Normal 3 2 2 2 2 3 4" xfId="32882" xr:uid="{00000000-0005-0000-0000-0000D3710000}"/>
    <cellStyle name="Normal 3 2 2 2 2 3 4 2" xfId="16508" xr:uid="{00000000-0005-0000-0000-0000D4710000}"/>
    <cellStyle name="Normal 3 2 2 2 2 3 4 2 2" xfId="16504" xr:uid="{00000000-0005-0000-0000-0000D5710000}"/>
    <cellStyle name="Normal 3 2 2 2 2 3 4 3" xfId="16497" xr:uid="{00000000-0005-0000-0000-0000D6710000}"/>
    <cellStyle name="Normal 3 2 2 2 2 3 5" xfId="10804" xr:uid="{00000000-0005-0000-0000-0000D7710000}"/>
    <cellStyle name="Normal 3 2 2 2 2 3 5 2" xfId="16475" xr:uid="{00000000-0005-0000-0000-0000D8710000}"/>
    <cellStyle name="Normal 3 2 2 2 2 3 6" xfId="10802" xr:uid="{00000000-0005-0000-0000-0000D9710000}"/>
    <cellStyle name="Normal 3 2 2 2 2 4" xfId="31674" xr:uid="{00000000-0005-0000-0000-0000DA710000}"/>
    <cellStyle name="Normal 3 2 2 2 2 4 2" xfId="31662" xr:uid="{00000000-0005-0000-0000-0000DB710000}"/>
    <cellStyle name="Normal 3 2 2 2 2 4 2 2" xfId="13644" xr:uid="{00000000-0005-0000-0000-0000DC710000}"/>
    <cellStyle name="Normal 3 2 2 2 2 4 2 2 2" xfId="9275" xr:uid="{00000000-0005-0000-0000-0000DD710000}"/>
    <cellStyle name="Normal 3 2 2 2 2 4 2 2 2 2" xfId="12596" xr:uid="{00000000-0005-0000-0000-0000DE710000}"/>
    <cellStyle name="Normal 3 2 2 2 2 4 2 2 3" xfId="6222" xr:uid="{00000000-0005-0000-0000-0000DF710000}"/>
    <cellStyle name="Normal 3 2 2 2 2 4 2 3" xfId="13641" xr:uid="{00000000-0005-0000-0000-0000E0710000}"/>
    <cellStyle name="Normal 3 2 2 2 2 4 2 3 2" xfId="13892" xr:uid="{00000000-0005-0000-0000-0000E1710000}"/>
    <cellStyle name="Normal 3 2 2 2 2 4 2 4" xfId="5489" xr:uid="{00000000-0005-0000-0000-0000E2710000}"/>
    <cellStyle name="Normal 3 2 2 2 2 4 3" xfId="10798" xr:uid="{00000000-0005-0000-0000-0000E3710000}"/>
    <cellStyle name="Normal 3 2 2 2 2 4 3 2" xfId="13633" xr:uid="{00000000-0005-0000-0000-0000E4710000}"/>
    <cellStyle name="Normal 3 2 2 2 2 4 3 2 2" xfId="17857" xr:uid="{00000000-0005-0000-0000-0000E5710000}"/>
    <cellStyle name="Normal 3 2 2 2 2 4 3 3" xfId="10794" xr:uid="{00000000-0005-0000-0000-0000E6710000}"/>
    <cellStyle name="Normal 3 2 2 2 2 4 4" xfId="10788" xr:uid="{00000000-0005-0000-0000-0000E7710000}"/>
    <cellStyle name="Normal 3 2 2 2 2 4 4 2" xfId="16432" xr:uid="{00000000-0005-0000-0000-0000E8710000}"/>
    <cellStyle name="Normal 3 2 2 2 2 4 5" xfId="10785" xr:uid="{00000000-0005-0000-0000-0000E9710000}"/>
    <cellStyle name="Normal 3 2 2 2 2 5" xfId="31658" xr:uid="{00000000-0005-0000-0000-0000EA710000}"/>
    <cellStyle name="Normal 3 2 2 2 2 5 2" xfId="7116" xr:uid="{00000000-0005-0000-0000-0000EB710000}"/>
    <cellStyle name="Normal 3 2 2 2 2 5 2 2" xfId="13607" xr:uid="{00000000-0005-0000-0000-0000EC710000}"/>
    <cellStyle name="Normal 3 2 2 2 2 5 2 2 2" xfId="11431" xr:uid="{00000000-0005-0000-0000-0000ED710000}"/>
    <cellStyle name="Normal 3 2 2 2 2 5 2 3" xfId="5487" xr:uid="{00000000-0005-0000-0000-0000EE710000}"/>
    <cellStyle name="Normal 3 2 2 2 2 5 3" xfId="22878" xr:uid="{00000000-0005-0000-0000-0000EF710000}"/>
    <cellStyle name="Normal 3 2 2 2 2 5 3 2" xfId="10782" xr:uid="{00000000-0005-0000-0000-0000F0710000}"/>
    <cellStyle name="Normal 3 2 2 2 2 5 4" xfId="19080" xr:uid="{00000000-0005-0000-0000-0000F1710000}"/>
    <cellStyle name="Normal 3 2 2 2 2 6" xfId="22788" xr:uid="{00000000-0005-0000-0000-0000F2710000}"/>
    <cellStyle name="Normal 3 2 2 2 2 6 2" xfId="7111" xr:uid="{00000000-0005-0000-0000-0000F3710000}"/>
    <cellStyle name="Normal 3 2 2 2 2 6 2 2" xfId="5485" xr:uid="{00000000-0005-0000-0000-0000F4710000}"/>
    <cellStyle name="Normal 3 2 2 2 2 6 3" xfId="7106" xr:uid="{00000000-0005-0000-0000-0000F5710000}"/>
    <cellStyle name="Normal 3 2 2 2 2 7" xfId="29925" xr:uid="{00000000-0005-0000-0000-0000F6710000}"/>
    <cellStyle name="Normal 3 2 2 2 2 7 2" xfId="7098" xr:uid="{00000000-0005-0000-0000-0000F7710000}"/>
    <cellStyle name="Normal 3 2 2 2 2 8" xfId="29919" xr:uid="{00000000-0005-0000-0000-0000F8710000}"/>
    <cellStyle name="Normal 3 2 2 2 3" xfId="11860" xr:uid="{00000000-0005-0000-0000-0000F9710000}"/>
    <cellStyle name="Normal 3 2 2 2 3 2" xfId="9269" xr:uid="{00000000-0005-0000-0000-0000FA710000}"/>
    <cellStyle name="Normal 3 2 2 2 3 2 2" xfId="24089" xr:uid="{00000000-0005-0000-0000-0000FB710000}"/>
    <cellStyle name="Normal 3 2 2 2 3 2 2 2" xfId="9266" xr:uid="{00000000-0005-0000-0000-0000FC710000}"/>
    <cellStyle name="Normal 3 2 2 2 3 2 2 2 2" xfId="34258" xr:uid="{00000000-0005-0000-0000-0000FD710000}"/>
    <cellStyle name="Normal 3 2 2 2 3 2 2 2 2 2" xfId="28359" xr:uid="{00000000-0005-0000-0000-0000FE710000}"/>
    <cellStyle name="Normal 3 2 2 2 3 2 2 2 2 2 2" xfId="5484" xr:uid="{00000000-0005-0000-0000-0000FF710000}"/>
    <cellStyle name="Normal 3 2 2 2 3 2 2 2 2 3" xfId="12164" xr:uid="{00000000-0005-0000-0000-000000720000}"/>
    <cellStyle name="Normal 3 2 2 2 3 2 2 2 3" xfId="9262" xr:uid="{00000000-0005-0000-0000-000001720000}"/>
    <cellStyle name="Normal 3 2 2 2 3 2 2 2 3 2" xfId="5482" xr:uid="{00000000-0005-0000-0000-000002720000}"/>
    <cellStyle name="Normal 3 2 2 2 3 2 2 2 4" xfId="7408" xr:uid="{00000000-0005-0000-0000-000003720000}"/>
    <cellStyle name="Normal 3 2 2 2 3 2 2 3" xfId="9259" xr:uid="{00000000-0005-0000-0000-000004720000}"/>
    <cellStyle name="Normal 3 2 2 2 3 2 2 3 2" xfId="9255" xr:uid="{00000000-0005-0000-0000-000005720000}"/>
    <cellStyle name="Normal 3 2 2 2 3 2 2 3 2 2" xfId="14704" xr:uid="{00000000-0005-0000-0000-000006720000}"/>
    <cellStyle name="Normal 3 2 2 2 3 2 2 3 3" xfId="5481" xr:uid="{00000000-0005-0000-0000-000007720000}"/>
    <cellStyle name="Normal 3 2 2 2 3 2 2 4" xfId="9252" xr:uid="{00000000-0005-0000-0000-000008720000}"/>
    <cellStyle name="Normal 3 2 2 2 3 2 2 4 2" xfId="12085" xr:uid="{00000000-0005-0000-0000-000009720000}"/>
    <cellStyle name="Normal 3 2 2 2 3 2 2 5" xfId="5478" xr:uid="{00000000-0005-0000-0000-00000A720000}"/>
    <cellStyle name="Normal 3 2 2 2 3 2 3" xfId="10740" xr:uid="{00000000-0005-0000-0000-00000B720000}"/>
    <cellStyle name="Normal 3 2 2 2 3 2 3 2" xfId="10736" xr:uid="{00000000-0005-0000-0000-00000C720000}"/>
    <cellStyle name="Normal 3 2 2 2 3 2 3 2 2" xfId="9247" xr:uid="{00000000-0005-0000-0000-00000D720000}"/>
    <cellStyle name="Normal 3 2 2 2 3 2 3 2 2 2" xfId="32610" xr:uid="{00000000-0005-0000-0000-00000E720000}"/>
    <cellStyle name="Normal 3 2 2 2 3 2 3 2 3" xfId="6037" xr:uid="{00000000-0005-0000-0000-00000F720000}"/>
    <cellStyle name="Normal 3 2 2 2 3 2 3 3" xfId="10730" xr:uid="{00000000-0005-0000-0000-000010720000}"/>
    <cellStyle name="Normal 3 2 2 2 3 2 3 3 2" xfId="5475" xr:uid="{00000000-0005-0000-0000-000011720000}"/>
    <cellStyle name="Normal 3 2 2 2 3 2 3 4" xfId="29292" xr:uid="{00000000-0005-0000-0000-000012720000}"/>
    <cellStyle name="Normal 3 2 2 2 3 2 4" xfId="10724" xr:uid="{00000000-0005-0000-0000-000013720000}"/>
    <cellStyle name="Normal 3 2 2 2 3 2 4 2" xfId="10720" xr:uid="{00000000-0005-0000-0000-000014720000}"/>
    <cellStyle name="Normal 3 2 2 2 3 2 4 2 2" xfId="5472" xr:uid="{00000000-0005-0000-0000-000015720000}"/>
    <cellStyle name="Normal 3 2 2 2 3 2 4 3" xfId="10717" xr:uid="{00000000-0005-0000-0000-000016720000}"/>
    <cellStyle name="Normal 3 2 2 2 3 2 5" xfId="10710" xr:uid="{00000000-0005-0000-0000-000017720000}"/>
    <cellStyle name="Normal 3 2 2 2 3 2 5 2" xfId="10708" xr:uid="{00000000-0005-0000-0000-000018720000}"/>
    <cellStyle name="Normal 3 2 2 2 3 2 6" xfId="10706" xr:uid="{00000000-0005-0000-0000-000019720000}"/>
    <cellStyle name="Normal 3 2 2 2 3 3" xfId="31642" xr:uid="{00000000-0005-0000-0000-00001A720000}"/>
    <cellStyle name="Normal 3 2 2 2 3 3 2" xfId="31639" xr:uid="{00000000-0005-0000-0000-00001B720000}"/>
    <cellStyle name="Normal 3 2 2 2 3 3 2 2" xfId="9245" xr:uid="{00000000-0005-0000-0000-00001C720000}"/>
    <cellStyle name="Normal 3 2 2 2 3 3 2 2 2" xfId="9242" xr:uid="{00000000-0005-0000-0000-00001D720000}"/>
    <cellStyle name="Normal 3 2 2 2 3 3 2 2 2 2" xfId="5471" xr:uid="{00000000-0005-0000-0000-00001E720000}"/>
    <cellStyle name="Normal 3 2 2 2 3 3 2 2 3" xfId="13082" xr:uid="{00000000-0005-0000-0000-00001F720000}"/>
    <cellStyle name="Normal 3 2 2 2 3 3 2 3" xfId="9240" xr:uid="{00000000-0005-0000-0000-000020720000}"/>
    <cellStyle name="Normal 3 2 2 2 3 3 2 3 2" xfId="5470" xr:uid="{00000000-0005-0000-0000-000021720000}"/>
    <cellStyle name="Normal 3 2 2 2 3 3 2 4" xfId="14687" xr:uid="{00000000-0005-0000-0000-000022720000}"/>
    <cellStyle name="Normal 3 2 2 2 3 3 3" xfId="14572" xr:uid="{00000000-0005-0000-0000-000023720000}"/>
    <cellStyle name="Normal 3 2 2 2 3 3 3 2" xfId="10700" xr:uid="{00000000-0005-0000-0000-000024720000}"/>
    <cellStyle name="Normal 3 2 2 2 3 3 3 2 2" xfId="5467" xr:uid="{00000000-0005-0000-0000-000025720000}"/>
    <cellStyle name="Normal 3 2 2 2 3 3 3 3" xfId="10697" xr:uid="{00000000-0005-0000-0000-000026720000}"/>
    <cellStyle name="Normal 3 2 2 2 3 3 4" xfId="10691" xr:uid="{00000000-0005-0000-0000-000027720000}"/>
    <cellStyle name="Normal 3 2 2 2 3 3 4 2" xfId="16355" xr:uid="{00000000-0005-0000-0000-000028720000}"/>
    <cellStyle name="Normal 3 2 2 2 3 3 5" xfId="10689" xr:uid="{00000000-0005-0000-0000-000029720000}"/>
    <cellStyle name="Normal 3 2 2 2 3 4" xfId="31629" xr:uid="{00000000-0005-0000-0000-00002A720000}"/>
    <cellStyle name="Normal 3 2 2 2 3 4 2" xfId="14564" xr:uid="{00000000-0005-0000-0000-00002B720000}"/>
    <cellStyle name="Normal 3 2 2 2 3 4 2 2" xfId="13568" xr:uid="{00000000-0005-0000-0000-00002C720000}"/>
    <cellStyle name="Normal 3 2 2 2 3 4 2 2 2" xfId="5466" xr:uid="{00000000-0005-0000-0000-00002D720000}"/>
    <cellStyle name="Normal 3 2 2 2 3 4 2 3" xfId="5465" xr:uid="{00000000-0005-0000-0000-00002E720000}"/>
    <cellStyle name="Normal 3 2 2 2 3 4 3" xfId="10685" xr:uid="{00000000-0005-0000-0000-00002F720000}"/>
    <cellStyle name="Normal 3 2 2 2 3 4 3 2" xfId="10682" xr:uid="{00000000-0005-0000-0000-000030720000}"/>
    <cellStyle name="Normal 3 2 2 2 3 4 4" xfId="10679" xr:uid="{00000000-0005-0000-0000-000031720000}"/>
    <cellStyle name="Normal 3 2 2 2 3 5" xfId="9236" xr:uid="{00000000-0005-0000-0000-000032720000}"/>
    <cellStyle name="Normal 3 2 2 2 3 5 2" xfId="7090" xr:uid="{00000000-0005-0000-0000-000033720000}"/>
    <cellStyle name="Normal 3 2 2 2 3 5 2 2" xfId="5462" xr:uid="{00000000-0005-0000-0000-000034720000}"/>
    <cellStyle name="Normal 3 2 2 2 3 5 3" xfId="7088" xr:uid="{00000000-0005-0000-0000-000035720000}"/>
    <cellStyle name="Normal 3 2 2 2 3 6" xfId="9231" xr:uid="{00000000-0005-0000-0000-000036720000}"/>
    <cellStyle name="Normal 3 2 2 2 3 6 2" xfId="7121" xr:uid="{00000000-0005-0000-0000-000037720000}"/>
    <cellStyle name="Normal 3 2 2 2 3 7" xfId="30870" xr:uid="{00000000-0005-0000-0000-000038720000}"/>
    <cellStyle name="Normal 3 2 2 2 4" xfId="9229" xr:uid="{00000000-0005-0000-0000-000039720000}"/>
    <cellStyle name="Normal 3 2 2 2 4 2" xfId="10772" xr:uid="{00000000-0005-0000-0000-00003A720000}"/>
    <cellStyle name="Normal 3 2 2 2 4 2 2" xfId="20023" xr:uid="{00000000-0005-0000-0000-00003B720000}"/>
    <cellStyle name="Normal 3 2 2 2 4 2 2 2" xfId="19033" xr:uid="{00000000-0005-0000-0000-00003C720000}"/>
    <cellStyle name="Normal 3 2 2 2 4 2 2 2 2" xfId="9226" xr:uid="{00000000-0005-0000-0000-00003D720000}"/>
    <cellStyle name="Normal 3 2 2 2 4 2 2 2 2 2" xfId="13947" xr:uid="{00000000-0005-0000-0000-00003E720000}"/>
    <cellStyle name="Normal 3 2 2 2 4 2 2 2 3" xfId="5460" xr:uid="{00000000-0005-0000-0000-00003F720000}"/>
    <cellStyle name="Normal 3 2 2 2 4 2 2 3" xfId="9219" xr:uid="{00000000-0005-0000-0000-000040720000}"/>
    <cellStyle name="Normal 3 2 2 2 4 2 2 3 2" xfId="5685" xr:uid="{00000000-0005-0000-0000-000041720000}"/>
    <cellStyle name="Normal 3 2 2 2 4 2 2 4" xfId="5659" xr:uid="{00000000-0005-0000-0000-000042720000}"/>
    <cellStyle name="Normal 3 2 2 2 4 2 3" xfId="10657" xr:uid="{00000000-0005-0000-0000-000043720000}"/>
    <cellStyle name="Normal 3 2 2 2 4 2 3 2" xfId="10651" xr:uid="{00000000-0005-0000-0000-000044720000}"/>
    <cellStyle name="Normal 3 2 2 2 4 2 3 2 2" xfId="6178" xr:uid="{00000000-0005-0000-0000-000045720000}"/>
    <cellStyle name="Normal 3 2 2 2 4 2 3 3" xfId="10645" xr:uid="{00000000-0005-0000-0000-000046720000}"/>
    <cellStyle name="Normal 3 2 2 2 4 2 4" xfId="10638" xr:uid="{00000000-0005-0000-0000-000047720000}"/>
    <cellStyle name="Normal 3 2 2 2 4 2 4 2" xfId="10635" xr:uid="{00000000-0005-0000-0000-000048720000}"/>
    <cellStyle name="Normal 3 2 2 2 4 2 5" xfId="10631" xr:uid="{00000000-0005-0000-0000-000049720000}"/>
    <cellStyle name="Normal 3 2 2 2 4 3" xfId="31622" xr:uid="{00000000-0005-0000-0000-00004A720000}"/>
    <cellStyle name="Normal 3 2 2 2 4 3 2" xfId="14558" xr:uid="{00000000-0005-0000-0000-00004B720000}"/>
    <cellStyle name="Normal 3 2 2 2 4 3 2 2" xfId="9215" xr:uid="{00000000-0005-0000-0000-00004C720000}"/>
    <cellStyle name="Normal 3 2 2 2 4 3 2 2 2" xfId="5457" xr:uid="{00000000-0005-0000-0000-00004D720000}"/>
    <cellStyle name="Normal 3 2 2 2 4 3 2 3" xfId="5455" xr:uid="{00000000-0005-0000-0000-00004E720000}"/>
    <cellStyle name="Normal 3 2 2 2 4 3 3" xfId="10624" xr:uid="{00000000-0005-0000-0000-00004F720000}"/>
    <cellStyle name="Normal 3 2 2 2 4 3 3 2" xfId="10620" xr:uid="{00000000-0005-0000-0000-000050720000}"/>
    <cellStyle name="Normal 3 2 2 2 4 3 4" xfId="10616" xr:uid="{00000000-0005-0000-0000-000051720000}"/>
    <cellStyle name="Normal 3 2 2 2 4 4" xfId="18207" xr:uid="{00000000-0005-0000-0000-000052720000}"/>
    <cellStyle name="Normal 3 2 2 2 4 4 2" xfId="9211" xr:uid="{00000000-0005-0000-0000-000053720000}"/>
    <cellStyle name="Normal 3 2 2 2 4 4 2 2" xfId="6745" xr:uid="{00000000-0005-0000-0000-000054720000}"/>
    <cellStyle name="Normal 3 2 2 2 4 4 3" xfId="10613" xr:uid="{00000000-0005-0000-0000-000055720000}"/>
    <cellStyle name="Normal 3 2 2 2 4 5" xfId="27712" xr:uid="{00000000-0005-0000-0000-000056720000}"/>
    <cellStyle name="Normal 3 2 2 2 4 5 2" xfId="5452" xr:uid="{00000000-0005-0000-0000-000057720000}"/>
    <cellStyle name="Normal 3 2 2 2 4 6" xfId="5449" xr:uid="{00000000-0005-0000-0000-000058720000}"/>
    <cellStyle name="Normal 3 2 2 2 5" xfId="6148" xr:uid="{00000000-0005-0000-0000-000059720000}"/>
    <cellStyle name="Normal 3 2 2 2 5 2" xfId="6146" xr:uid="{00000000-0005-0000-0000-00005A720000}"/>
    <cellStyle name="Normal 3 2 2 2 5 2 2" xfId="9207" xr:uid="{00000000-0005-0000-0000-00005B720000}"/>
    <cellStyle name="Normal 3 2 2 2 5 2 2 2" xfId="18500" xr:uid="{00000000-0005-0000-0000-00005C720000}"/>
    <cellStyle name="Normal 3 2 2 2 5 2 2 2 2" xfId="5448" xr:uid="{00000000-0005-0000-0000-00005D720000}"/>
    <cellStyle name="Normal 3 2 2 2 5 2 2 3" xfId="5446" xr:uid="{00000000-0005-0000-0000-00005E720000}"/>
    <cellStyle name="Normal 3 2 2 2 5 2 3" xfId="7574" xr:uid="{00000000-0005-0000-0000-00005F720000}"/>
    <cellStyle name="Normal 3 2 2 2 5 2 3 2" xfId="10594" xr:uid="{00000000-0005-0000-0000-000060720000}"/>
    <cellStyle name="Normal 3 2 2 2 5 2 4" xfId="6142" xr:uid="{00000000-0005-0000-0000-000061720000}"/>
    <cellStyle name="Normal 3 2 2 2 5 3" xfId="6139" xr:uid="{00000000-0005-0000-0000-000062720000}"/>
    <cellStyle name="Normal 3 2 2 2 5 3 2" xfId="7568" xr:uid="{00000000-0005-0000-0000-000063720000}"/>
    <cellStyle name="Normal 3 2 2 2 5 3 2 2" xfId="5443" xr:uid="{00000000-0005-0000-0000-000064720000}"/>
    <cellStyle name="Normal 3 2 2 2 5 3 3" xfId="6136" xr:uid="{00000000-0005-0000-0000-000065720000}"/>
    <cellStyle name="Normal 3 2 2 2 5 4" xfId="18203" xr:uid="{00000000-0005-0000-0000-000066720000}"/>
    <cellStyle name="Normal 3 2 2 2 5 4 2" xfId="5440" xr:uid="{00000000-0005-0000-0000-000067720000}"/>
    <cellStyle name="Normal 3 2 2 2 5 5" xfId="5436" xr:uid="{00000000-0005-0000-0000-000068720000}"/>
    <cellStyle name="Normal 3 2 2 2 6" xfId="6132" xr:uid="{00000000-0005-0000-0000-000069720000}"/>
    <cellStyle name="Normal 3 2 2 2 6 2" xfId="9201" xr:uid="{00000000-0005-0000-0000-00006A720000}"/>
    <cellStyle name="Normal 3 2 2 2 6 2 2" xfId="9198" xr:uid="{00000000-0005-0000-0000-00006B720000}"/>
    <cellStyle name="Normal 3 2 2 2 6 2 2 2" xfId="23106" xr:uid="{00000000-0005-0000-0000-00006C720000}"/>
    <cellStyle name="Normal 3 2 2 2 6 2 3" xfId="10577" xr:uid="{00000000-0005-0000-0000-00006D720000}"/>
    <cellStyle name="Normal 3 2 2 2 6 3" xfId="9193" xr:uid="{00000000-0005-0000-0000-00006E720000}"/>
    <cellStyle name="Normal 3 2 2 2 6 3 2" xfId="5434" xr:uid="{00000000-0005-0000-0000-00006F720000}"/>
    <cellStyle name="Normal 3 2 2 2 6 4" xfId="15121" xr:uid="{00000000-0005-0000-0000-000070720000}"/>
    <cellStyle name="Normal 3 2 2 2 7" xfId="6129" xr:uid="{00000000-0005-0000-0000-000071720000}"/>
    <cellStyle name="Normal 3 2 2 2 7 2" xfId="9189" xr:uid="{00000000-0005-0000-0000-000072720000}"/>
    <cellStyle name="Normal 3 2 2 2 7 2 2" xfId="5431" xr:uid="{00000000-0005-0000-0000-000073720000}"/>
    <cellStyle name="Normal 3 2 2 2 7 3" xfId="5428" xr:uid="{00000000-0005-0000-0000-000074720000}"/>
    <cellStyle name="Normal 3 2 2 2 8" xfId="6126" xr:uid="{00000000-0005-0000-0000-000075720000}"/>
    <cellStyle name="Normal 3 2 2 2 8 2" xfId="5426" xr:uid="{00000000-0005-0000-0000-000076720000}"/>
    <cellStyle name="Normal 3 2 2 2 9" xfId="16438" xr:uid="{00000000-0005-0000-0000-000077720000}"/>
    <cellStyle name="Normal 3 2 2 3" xfId="7742" xr:uid="{00000000-0005-0000-0000-000078720000}"/>
    <cellStyle name="Normal 3 2 2 3 2" xfId="9184" xr:uid="{00000000-0005-0000-0000-000079720000}"/>
    <cellStyle name="Normal 3 2 2 3 2 2" xfId="9181" xr:uid="{00000000-0005-0000-0000-00007A720000}"/>
    <cellStyle name="Normal 3 2 2 3 2 2 2" xfId="23319" xr:uid="{00000000-0005-0000-0000-00007B720000}"/>
    <cellStyle name="Normal 3 2 2 3 2 2 2 2" xfId="9173" xr:uid="{00000000-0005-0000-0000-00007C720000}"/>
    <cellStyle name="Normal 3 2 2 3 2 2 2 2 2" xfId="9170" xr:uid="{00000000-0005-0000-0000-00007D720000}"/>
    <cellStyle name="Normal 3 2 2 3 2 2 2 2 2 2" xfId="5423" xr:uid="{00000000-0005-0000-0000-00007E720000}"/>
    <cellStyle name="Normal 3 2 2 3 2 2 2 2 2 2 2" xfId="5421" xr:uid="{00000000-0005-0000-0000-00007F720000}"/>
    <cellStyle name="Normal 3 2 2 3 2 2 2 2 2 3" xfId="5420" xr:uid="{00000000-0005-0000-0000-000080720000}"/>
    <cellStyle name="Normal 3 2 2 3 2 2 2 2 3" xfId="9167" xr:uid="{00000000-0005-0000-0000-000081720000}"/>
    <cellStyle name="Normal 3 2 2 3 2 2 2 2 3 2" xfId="33106" xr:uid="{00000000-0005-0000-0000-000082720000}"/>
    <cellStyle name="Normal 3 2 2 3 2 2 2 2 4" xfId="7264" xr:uid="{00000000-0005-0000-0000-000083720000}"/>
    <cellStyle name="Normal 3 2 2 3 2 2 2 3" xfId="9163" xr:uid="{00000000-0005-0000-0000-000084720000}"/>
    <cellStyle name="Normal 3 2 2 3 2 2 2 3 2" xfId="9161" xr:uid="{00000000-0005-0000-0000-000085720000}"/>
    <cellStyle name="Normal 3 2 2 3 2 2 2 3 2 2" xfId="5419" xr:uid="{00000000-0005-0000-0000-000086720000}"/>
    <cellStyle name="Normal 3 2 2 3 2 2 2 3 3" xfId="5418" xr:uid="{00000000-0005-0000-0000-000087720000}"/>
    <cellStyle name="Normal 3 2 2 3 2 2 2 4" xfId="9157" xr:uid="{00000000-0005-0000-0000-000088720000}"/>
    <cellStyle name="Normal 3 2 2 3 2 2 2 4 2" xfId="5416" xr:uid="{00000000-0005-0000-0000-000089720000}"/>
    <cellStyle name="Normal 3 2 2 3 2 2 2 5" xfId="5415" xr:uid="{00000000-0005-0000-0000-00008A720000}"/>
    <cellStyle name="Normal 3 2 2 3 2 2 3" xfId="8230" xr:uid="{00000000-0005-0000-0000-00008B720000}"/>
    <cellStyle name="Normal 3 2 2 3 2 2 3 2" xfId="12611" xr:uid="{00000000-0005-0000-0000-00008C720000}"/>
    <cellStyle name="Normal 3 2 2 3 2 2 3 2 2" xfId="9154" xr:uid="{00000000-0005-0000-0000-00008D720000}"/>
    <cellStyle name="Normal 3 2 2 3 2 2 3 2 2 2" xfId="30877" xr:uid="{00000000-0005-0000-0000-00008E720000}"/>
    <cellStyle name="Normal 3 2 2 3 2 2 3 2 3" xfId="6014" xr:uid="{00000000-0005-0000-0000-00008F720000}"/>
    <cellStyle name="Normal 3 2 2 3 2 2 3 3" xfId="12602" xr:uid="{00000000-0005-0000-0000-000090720000}"/>
    <cellStyle name="Normal 3 2 2 3 2 2 3 3 2" xfId="5414" xr:uid="{00000000-0005-0000-0000-000091720000}"/>
    <cellStyle name="Normal 3 2 2 3 2 2 3 4" xfId="10540" xr:uid="{00000000-0005-0000-0000-000092720000}"/>
    <cellStyle name="Normal 3 2 2 3 2 2 4" xfId="10536" xr:uid="{00000000-0005-0000-0000-000093720000}"/>
    <cellStyle name="Normal 3 2 2 3 2 2 4 2" xfId="12585" xr:uid="{00000000-0005-0000-0000-000094720000}"/>
    <cellStyle name="Normal 3 2 2 3 2 2 4 2 2" xfId="5413" xr:uid="{00000000-0005-0000-0000-000095720000}"/>
    <cellStyle name="Normal 3 2 2 3 2 2 4 3" xfId="10528" xr:uid="{00000000-0005-0000-0000-000096720000}"/>
    <cellStyle name="Normal 3 2 2 3 2 2 5" xfId="10524" xr:uid="{00000000-0005-0000-0000-000097720000}"/>
    <cellStyle name="Normal 3 2 2 3 2 2 5 2" xfId="14047" xr:uid="{00000000-0005-0000-0000-000098720000}"/>
    <cellStyle name="Normal 3 2 2 3 2 2 6" xfId="10521" xr:uid="{00000000-0005-0000-0000-000099720000}"/>
    <cellStyle name="Normal 3 2 2 3 2 3" xfId="9673" xr:uid="{00000000-0005-0000-0000-00009A720000}"/>
    <cellStyle name="Normal 3 2 2 3 2 3 2" xfId="24556" xr:uid="{00000000-0005-0000-0000-00009B720000}"/>
    <cellStyle name="Normal 3 2 2 3 2 3 2 2" xfId="9151" xr:uid="{00000000-0005-0000-0000-00009C720000}"/>
    <cellStyle name="Normal 3 2 2 3 2 3 2 2 2" xfId="9148" xr:uid="{00000000-0005-0000-0000-00009D720000}"/>
    <cellStyle name="Normal 3 2 2 3 2 3 2 2 2 2" xfId="19436" xr:uid="{00000000-0005-0000-0000-00009E720000}"/>
    <cellStyle name="Normal 3 2 2 3 2 3 2 2 3" xfId="21826" xr:uid="{00000000-0005-0000-0000-00009F720000}"/>
    <cellStyle name="Normal 3 2 2 3 2 3 2 3" xfId="9143" xr:uid="{00000000-0005-0000-0000-0000A0720000}"/>
    <cellStyle name="Normal 3 2 2 3 2 3 2 3 2" xfId="5412" xr:uid="{00000000-0005-0000-0000-0000A1720000}"/>
    <cellStyle name="Normal 3 2 2 3 2 3 2 4" xfId="5733" xr:uid="{00000000-0005-0000-0000-0000A2720000}"/>
    <cellStyle name="Normal 3 2 2 3 2 3 3" xfId="10510" xr:uid="{00000000-0005-0000-0000-0000A3720000}"/>
    <cellStyle name="Normal 3 2 2 3 2 3 3 2" xfId="12564" xr:uid="{00000000-0005-0000-0000-0000A4720000}"/>
    <cellStyle name="Normal 3 2 2 3 2 3 3 2 2" xfId="5409" xr:uid="{00000000-0005-0000-0000-0000A5720000}"/>
    <cellStyle name="Normal 3 2 2 3 2 3 3 3" xfId="10509" xr:uid="{00000000-0005-0000-0000-0000A6720000}"/>
    <cellStyle name="Normal 3 2 2 3 2 3 4" xfId="10504" xr:uid="{00000000-0005-0000-0000-0000A7720000}"/>
    <cellStyle name="Normal 3 2 2 3 2 3 4 2" xfId="16036" xr:uid="{00000000-0005-0000-0000-0000A8720000}"/>
    <cellStyle name="Normal 3 2 2 3 2 3 5" xfId="10501" xr:uid="{00000000-0005-0000-0000-0000A9720000}"/>
    <cellStyle name="Normal 3 2 2 3 2 4" xfId="25483" xr:uid="{00000000-0005-0000-0000-0000AA720000}"/>
    <cellStyle name="Normal 3 2 2 3 2 4 2" xfId="9139" xr:uid="{00000000-0005-0000-0000-0000AB720000}"/>
    <cellStyle name="Normal 3 2 2 3 2 4 2 2" xfId="13503" xr:uid="{00000000-0005-0000-0000-0000AC720000}"/>
    <cellStyle name="Normal 3 2 2 3 2 4 2 2 2" xfId="5407" xr:uid="{00000000-0005-0000-0000-0000AD720000}"/>
    <cellStyle name="Normal 3 2 2 3 2 4 2 3" xfId="5403" xr:uid="{00000000-0005-0000-0000-0000AE720000}"/>
    <cellStyle name="Normal 3 2 2 3 2 4 3" xfId="10495" xr:uid="{00000000-0005-0000-0000-0000AF720000}"/>
    <cellStyle name="Normal 3 2 2 3 2 4 3 2" xfId="10490" xr:uid="{00000000-0005-0000-0000-0000B0720000}"/>
    <cellStyle name="Normal 3 2 2 3 2 4 4" xfId="10486" xr:uid="{00000000-0005-0000-0000-0000B1720000}"/>
    <cellStyle name="Normal 3 2 2 3 2 5" xfId="33751" xr:uid="{00000000-0005-0000-0000-0000B2720000}"/>
    <cellStyle name="Normal 3 2 2 3 2 5 2" xfId="9135" xr:uid="{00000000-0005-0000-0000-0000B3720000}"/>
    <cellStyle name="Normal 3 2 2 3 2 5 2 2" xfId="21039" xr:uid="{00000000-0005-0000-0000-0000B4720000}"/>
    <cellStyle name="Normal 3 2 2 3 2 5 3" xfId="7067" xr:uid="{00000000-0005-0000-0000-0000B5720000}"/>
    <cellStyle name="Normal 3 2 2 3 2 6" xfId="16032" xr:uid="{00000000-0005-0000-0000-0000B6720000}"/>
    <cellStyle name="Normal 3 2 2 3 2 6 2" xfId="5401" xr:uid="{00000000-0005-0000-0000-0000B7720000}"/>
    <cellStyle name="Normal 3 2 2 3 2 7" xfId="31936" xr:uid="{00000000-0005-0000-0000-0000B8720000}"/>
    <cellStyle name="Normal 3 2 2 3 3" xfId="23942" xr:uid="{00000000-0005-0000-0000-0000B9720000}"/>
    <cellStyle name="Normal 3 2 2 3 3 2" xfId="9130" xr:uid="{00000000-0005-0000-0000-0000BA720000}"/>
    <cellStyle name="Normal 3 2 2 3 3 2 2" xfId="9125" xr:uid="{00000000-0005-0000-0000-0000BB720000}"/>
    <cellStyle name="Normal 3 2 2 3 3 2 2 2" xfId="9121" xr:uid="{00000000-0005-0000-0000-0000BC720000}"/>
    <cellStyle name="Normal 3 2 2 3 3 2 2 2 2" xfId="9118" xr:uid="{00000000-0005-0000-0000-0000BD720000}"/>
    <cellStyle name="Normal 3 2 2 3 3 2 2 2 2 2" xfId="5398" xr:uid="{00000000-0005-0000-0000-0000BE720000}"/>
    <cellStyle name="Normal 3 2 2 3 3 2 2 2 3" xfId="5397" xr:uid="{00000000-0005-0000-0000-0000BF720000}"/>
    <cellStyle name="Normal 3 2 2 3 3 2 2 3" xfId="9115" xr:uid="{00000000-0005-0000-0000-0000C0720000}"/>
    <cellStyle name="Normal 3 2 2 3 3 2 2 3 2" xfId="5394" xr:uid="{00000000-0005-0000-0000-0000C1720000}"/>
    <cellStyle name="Normal 3 2 2 3 3 2 2 4" xfId="5392" xr:uid="{00000000-0005-0000-0000-0000C2720000}"/>
    <cellStyle name="Normal 3 2 2 3 3 2 3" xfId="10462" xr:uid="{00000000-0005-0000-0000-0000C3720000}"/>
    <cellStyle name="Normal 3 2 2 3 3 2 3 2" xfId="12496" xr:uid="{00000000-0005-0000-0000-0000C4720000}"/>
    <cellStyle name="Normal 3 2 2 3 3 2 3 2 2" xfId="5390" xr:uid="{00000000-0005-0000-0000-0000C5720000}"/>
    <cellStyle name="Normal 3 2 2 3 3 2 3 3" xfId="10459" xr:uid="{00000000-0005-0000-0000-0000C6720000}"/>
    <cellStyle name="Normal 3 2 2 3 3 2 4" xfId="10453" xr:uid="{00000000-0005-0000-0000-0000C7720000}"/>
    <cellStyle name="Normal 3 2 2 3 3 2 4 2" xfId="10450" xr:uid="{00000000-0005-0000-0000-0000C8720000}"/>
    <cellStyle name="Normal 3 2 2 3 3 2 5" xfId="10446" xr:uid="{00000000-0005-0000-0000-0000C9720000}"/>
    <cellStyle name="Normal 3 2 2 3 3 3" xfId="19349" xr:uid="{00000000-0005-0000-0000-0000CA720000}"/>
    <cellStyle name="Normal 3 2 2 3 3 3 2" xfId="14536" xr:uid="{00000000-0005-0000-0000-0000CB720000}"/>
    <cellStyle name="Normal 3 2 2 3 3 3 2 2" xfId="33849" xr:uid="{00000000-0005-0000-0000-0000CC720000}"/>
    <cellStyle name="Normal 3 2 2 3 3 3 2 2 2" xfId="5389" xr:uid="{00000000-0005-0000-0000-0000CD720000}"/>
    <cellStyle name="Normal 3 2 2 3 3 3 2 3" xfId="32188" xr:uid="{00000000-0005-0000-0000-0000CE720000}"/>
    <cellStyle name="Normal 3 2 2 3 3 3 3" xfId="10438" xr:uid="{00000000-0005-0000-0000-0000CF720000}"/>
    <cellStyle name="Normal 3 2 2 3 3 3 3 2" xfId="33646" xr:uid="{00000000-0005-0000-0000-0000D0720000}"/>
    <cellStyle name="Normal 3 2 2 3 3 3 4" xfId="10436" xr:uid="{00000000-0005-0000-0000-0000D1720000}"/>
    <cellStyle name="Normal 3 2 2 3 3 4" xfId="25478" xr:uid="{00000000-0005-0000-0000-0000D2720000}"/>
    <cellStyle name="Normal 3 2 2 3 3 4 2" xfId="9110" xr:uid="{00000000-0005-0000-0000-0000D3720000}"/>
    <cellStyle name="Normal 3 2 2 3 3 4 2 2" xfId="33899" xr:uid="{00000000-0005-0000-0000-0000D4720000}"/>
    <cellStyle name="Normal 3 2 2 3 3 4 3" xfId="10432" xr:uid="{00000000-0005-0000-0000-0000D5720000}"/>
    <cellStyle name="Normal 3 2 2 3 3 5" xfId="21875" xr:uid="{00000000-0005-0000-0000-0000D6720000}"/>
    <cellStyle name="Normal 3 2 2 3 3 5 2" xfId="5387" xr:uid="{00000000-0005-0000-0000-0000D7720000}"/>
    <cellStyle name="Normal 3 2 2 3 3 6" xfId="16025" xr:uid="{00000000-0005-0000-0000-0000D8720000}"/>
    <cellStyle name="Normal 3 2 2 3 4" xfId="21676" xr:uid="{00000000-0005-0000-0000-0000D9720000}"/>
    <cellStyle name="Normal 3 2 2 3 4 2" xfId="8981" xr:uid="{00000000-0005-0000-0000-0000DA720000}"/>
    <cellStyle name="Normal 3 2 2 3 4 2 2" xfId="9103" xr:uid="{00000000-0005-0000-0000-0000DB720000}"/>
    <cellStyle name="Normal 3 2 2 3 4 2 2 2" xfId="9099" xr:uid="{00000000-0005-0000-0000-0000DC720000}"/>
    <cellStyle name="Normal 3 2 2 3 4 2 2 2 2" xfId="5385" xr:uid="{00000000-0005-0000-0000-0000DD720000}"/>
    <cellStyle name="Normal 3 2 2 3 4 2 2 3" xfId="5384" xr:uid="{00000000-0005-0000-0000-0000DE720000}"/>
    <cellStyle name="Normal 3 2 2 3 4 2 3" xfId="29051" xr:uid="{00000000-0005-0000-0000-0000DF720000}"/>
    <cellStyle name="Normal 3 2 2 3 4 2 3 2" xfId="10416" xr:uid="{00000000-0005-0000-0000-0000E0720000}"/>
    <cellStyle name="Normal 3 2 2 3 4 2 4" xfId="10412" xr:uid="{00000000-0005-0000-0000-0000E1720000}"/>
    <cellStyle name="Normal 3 2 2 3 4 3" xfId="8979" xr:uid="{00000000-0005-0000-0000-0000E2720000}"/>
    <cellStyle name="Normal 3 2 2 3 4 3 2" xfId="9094" xr:uid="{00000000-0005-0000-0000-0000E3720000}"/>
    <cellStyle name="Normal 3 2 2 3 4 3 2 2" xfId="31865" xr:uid="{00000000-0005-0000-0000-0000E4720000}"/>
    <cellStyle name="Normal 3 2 2 3 4 3 3" xfId="14311" xr:uid="{00000000-0005-0000-0000-0000E5720000}"/>
    <cellStyle name="Normal 3 2 2 3 4 4" xfId="18200" xr:uid="{00000000-0005-0000-0000-0000E6720000}"/>
    <cellStyle name="Normal 3 2 2 3 4 4 2" xfId="7078" xr:uid="{00000000-0005-0000-0000-0000E7720000}"/>
    <cellStyle name="Normal 3 2 2 3 4 5" xfId="19192" xr:uid="{00000000-0005-0000-0000-0000E8720000}"/>
    <cellStyle name="Normal 3 2 2 3 5" xfId="21669" xr:uid="{00000000-0005-0000-0000-0000E9720000}"/>
    <cellStyle name="Normal 3 2 2 3 5 2" xfId="9090" xr:uid="{00000000-0005-0000-0000-0000EA720000}"/>
    <cellStyle name="Normal 3 2 2 3 5 2 2" xfId="7535" xr:uid="{00000000-0005-0000-0000-0000EB720000}"/>
    <cellStyle name="Normal 3 2 2 3 5 2 2 2" xfId="15306" xr:uid="{00000000-0005-0000-0000-0000EC720000}"/>
    <cellStyle name="Normal 3 2 2 3 5 2 3" xfId="6122" xr:uid="{00000000-0005-0000-0000-0000ED720000}"/>
    <cellStyle name="Normal 3 2 2 3 5 3" xfId="17721" xr:uid="{00000000-0005-0000-0000-0000EE720000}"/>
    <cellStyle name="Normal 3 2 2 3 5 3 2" xfId="6120" xr:uid="{00000000-0005-0000-0000-0000EF720000}"/>
    <cellStyle name="Normal 3 2 2 3 5 4" xfId="5382" xr:uid="{00000000-0005-0000-0000-0000F0720000}"/>
    <cellStyle name="Normal 3 2 2 3 6" xfId="9083" xr:uid="{00000000-0005-0000-0000-0000F1720000}"/>
    <cellStyle name="Normal 3 2 2 3 6 2" xfId="17708" xr:uid="{00000000-0005-0000-0000-0000F2720000}"/>
    <cellStyle name="Normal 3 2 2 3 6 2 2" xfId="7037" xr:uid="{00000000-0005-0000-0000-0000F3720000}"/>
    <cellStyle name="Normal 3 2 2 3 6 3" xfId="5380" xr:uid="{00000000-0005-0000-0000-0000F4720000}"/>
    <cellStyle name="Normal 3 2 2 3 7" xfId="9078" xr:uid="{00000000-0005-0000-0000-0000F5720000}"/>
    <cellStyle name="Normal 3 2 2 3 7 2" xfId="5377" xr:uid="{00000000-0005-0000-0000-0000F6720000}"/>
    <cellStyle name="Normal 3 2 2 3 8" xfId="5375" xr:uid="{00000000-0005-0000-0000-0000F7720000}"/>
    <cellStyle name="Normal 3 2 2 4" xfId="33173" xr:uid="{00000000-0005-0000-0000-0000F8720000}"/>
    <cellStyle name="Normal 3 2 2 4 2" xfId="9072" xr:uid="{00000000-0005-0000-0000-0000F9720000}"/>
    <cellStyle name="Normal 3 2 2 4 2 2" xfId="9068" xr:uid="{00000000-0005-0000-0000-0000FA720000}"/>
    <cellStyle name="Normal 3 2 2 4 2 2 2" xfId="17626" xr:uid="{00000000-0005-0000-0000-0000FB720000}"/>
    <cellStyle name="Normal 3 2 2 4 2 2 2 2" xfId="28053" xr:uid="{00000000-0005-0000-0000-0000FC720000}"/>
    <cellStyle name="Normal 3 2 2 4 2 2 2 2 2" xfId="33046" xr:uid="{00000000-0005-0000-0000-0000FD720000}"/>
    <cellStyle name="Normal 3 2 2 4 2 2 2 2 2 2" xfId="5371" xr:uid="{00000000-0005-0000-0000-0000FE720000}"/>
    <cellStyle name="Normal 3 2 2 4 2 2 2 2 3" xfId="25291" xr:uid="{00000000-0005-0000-0000-0000FF720000}"/>
    <cellStyle name="Normal 3 2 2 4 2 2 2 3" xfId="20070" xr:uid="{00000000-0005-0000-0000-000000730000}"/>
    <cellStyle name="Normal 3 2 2 4 2 2 2 3 2" xfId="29787" xr:uid="{00000000-0005-0000-0000-000001730000}"/>
    <cellStyle name="Normal 3 2 2 4 2 2 2 4" xfId="20060" xr:uid="{00000000-0005-0000-0000-000002730000}"/>
    <cellStyle name="Normal 3 2 2 4 2 2 3" xfId="17622" xr:uid="{00000000-0005-0000-0000-000003730000}"/>
    <cellStyle name="Normal 3 2 2 4 2 2 3 2" xfId="31833" xr:uid="{00000000-0005-0000-0000-000004730000}"/>
    <cellStyle name="Normal 3 2 2 4 2 2 3 2 2" xfId="31830" xr:uid="{00000000-0005-0000-0000-000005730000}"/>
    <cellStyle name="Normal 3 2 2 4 2 2 3 3" xfId="28080" xr:uid="{00000000-0005-0000-0000-000006730000}"/>
    <cellStyle name="Normal 3 2 2 4 2 2 4" xfId="10378" xr:uid="{00000000-0005-0000-0000-000007730000}"/>
    <cellStyle name="Normal 3 2 2 4 2 2 4 2" xfId="33413" xr:uid="{00000000-0005-0000-0000-000008730000}"/>
    <cellStyle name="Normal 3 2 2 4 2 2 5" xfId="10374" xr:uid="{00000000-0005-0000-0000-000009730000}"/>
    <cellStyle name="Normal 3 2 2 4 2 3" xfId="25468" xr:uid="{00000000-0005-0000-0000-00000A730000}"/>
    <cellStyle name="Normal 3 2 2 4 2 3 2" xfId="17619" xr:uid="{00000000-0005-0000-0000-00000B730000}"/>
    <cellStyle name="Normal 3 2 2 4 2 3 2 2" xfId="34293" xr:uid="{00000000-0005-0000-0000-00000C730000}"/>
    <cellStyle name="Normal 3 2 2 4 2 3 2 2 2" xfId="13093" xr:uid="{00000000-0005-0000-0000-00000D730000}"/>
    <cellStyle name="Normal 3 2 2 4 2 3 2 3" xfId="25995" xr:uid="{00000000-0005-0000-0000-00000E730000}"/>
    <cellStyle name="Normal 3 2 2 4 2 3 3" xfId="10368" xr:uid="{00000000-0005-0000-0000-00000F730000}"/>
    <cellStyle name="Normal 3 2 2 4 2 3 3 2" xfId="33370" xr:uid="{00000000-0005-0000-0000-000010730000}"/>
    <cellStyle name="Normal 3 2 2 4 2 3 4" xfId="10365" xr:uid="{00000000-0005-0000-0000-000011730000}"/>
    <cellStyle name="Normal 3 2 2 4 2 4" xfId="25456" xr:uid="{00000000-0005-0000-0000-000012730000}"/>
    <cellStyle name="Normal 3 2 2 4 2 4 2" xfId="9063" xr:uid="{00000000-0005-0000-0000-000013730000}"/>
    <cellStyle name="Normal 3 2 2 4 2 4 2 2" xfId="34174" xr:uid="{00000000-0005-0000-0000-000014730000}"/>
    <cellStyle name="Normal 3 2 2 4 2 4 3" xfId="10361" xr:uid="{00000000-0005-0000-0000-000015730000}"/>
    <cellStyle name="Normal 3 2 2 4 2 5" xfId="21849" xr:uid="{00000000-0005-0000-0000-000016730000}"/>
    <cellStyle name="Normal 3 2 2 4 2 5 2" xfId="7043" xr:uid="{00000000-0005-0000-0000-000017730000}"/>
    <cellStyle name="Normal 3 2 2 4 2 6" xfId="18234" xr:uid="{00000000-0005-0000-0000-000018730000}"/>
    <cellStyle name="Normal 3 2 2 4 3" xfId="30600" xr:uid="{00000000-0005-0000-0000-000019730000}"/>
    <cellStyle name="Normal 3 2 2 4 3 2" xfId="9059" xr:uid="{00000000-0005-0000-0000-00001A730000}"/>
    <cellStyle name="Normal 3 2 2 4 3 2 2" xfId="17515" xr:uid="{00000000-0005-0000-0000-00001B730000}"/>
    <cellStyle name="Normal 3 2 2 4 3 2 2 2" xfId="23464" xr:uid="{00000000-0005-0000-0000-00001C730000}"/>
    <cellStyle name="Normal 3 2 2 4 3 2 2 2 2" xfId="23456" xr:uid="{00000000-0005-0000-0000-00001D730000}"/>
    <cellStyle name="Normal 3 2 2 4 3 2 2 3" xfId="20000" xr:uid="{00000000-0005-0000-0000-00001E730000}"/>
    <cellStyle name="Normal 3 2 2 4 3 2 3" xfId="12023" xr:uid="{00000000-0005-0000-0000-00001F730000}"/>
    <cellStyle name="Normal 3 2 2 4 3 2 3 2" xfId="15606" xr:uid="{00000000-0005-0000-0000-000020730000}"/>
    <cellStyle name="Normal 3 2 2 4 3 2 4" xfId="10349" xr:uid="{00000000-0005-0000-0000-000021730000}"/>
    <cellStyle name="Normal 3 2 2 4 3 3" xfId="25451" xr:uid="{00000000-0005-0000-0000-000022730000}"/>
    <cellStyle name="Normal 3 2 2 4 3 3 2" xfId="9055" xr:uid="{00000000-0005-0000-0000-000023730000}"/>
    <cellStyle name="Normal 3 2 2 4 3 3 2 2" xfId="22832" xr:uid="{00000000-0005-0000-0000-000024730000}"/>
    <cellStyle name="Normal 3 2 2 4 3 3 3" xfId="10346" xr:uid="{00000000-0005-0000-0000-000025730000}"/>
    <cellStyle name="Normal 3 2 2 4 3 4" xfId="21841" xr:uid="{00000000-0005-0000-0000-000026730000}"/>
    <cellStyle name="Normal 3 2 2 4 3 4 2" xfId="5370" xr:uid="{00000000-0005-0000-0000-000027730000}"/>
    <cellStyle name="Normal 3 2 2 4 3 5" xfId="5369" xr:uid="{00000000-0005-0000-0000-000028730000}"/>
    <cellStyle name="Normal 3 2 2 4 4" xfId="21663" xr:uid="{00000000-0005-0000-0000-000029730000}"/>
    <cellStyle name="Normal 3 2 2 4 4 2" xfId="9051" xr:uid="{00000000-0005-0000-0000-00002A730000}"/>
    <cellStyle name="Normal 3 2 2 4 4 2 2" xfId="9046" xr:uid="{00000000-0005-0000-0000-00002B730000}"/>
    <cellStyle name="Normal 3 2 2 4 4 2 2 2" xfId="20929" xr:uid="{00000000-0005-0000-0000-00002C730000}"/>
    <cellStyle name="Normal 3 2 2 4 4 2 3" xfId="10336" xr:uid="{00000000-0005-0000-0000-00002D730000}"/>
    <cellStyle name="Normal 3 2 2 4 4 3" xfId="31113" xr:uid="{00000000-0005-0000-0000-00002E730000}"/>
    <cellStyle name="Normal 3 2 2 4 4 3 2" xfId="32487" xr:uid="{00000000-0005-0000-0000-00002F730000}"/>
    <cellStyle name="Normal 3 2 2 4 4 4" xfId="5368" xr:uid="{00000000-0005-0000-0000-000030730000}"/>
    <cellStyle name="Normal 3 2 2 4 5" xfId="9042" xr:uid="{00000000-0005-0000-0000-000031730000}"/>
    <cellStyle name="Normal 3 2 2 4 5 2" xfId="9038" xr:uid="{00000000-0005-0000-0000-000032730000}"/>
    <cellStyle name="Normal 3 2 2 4 5 2 2" xfId="6118" xr:uid="{00000000-0005-0000-0000-000033730000}"/>
    <cellStyle name="Normal 3 2 2 4 5 3" xfId="5365" xr:uid="{00000000-0005-0000-0000-000034730000}"/>
    <cellStyle name="Normal 3 2 2 4 6" xfId="9033" xr:uid="{00000000-0005-0000-0000-000035730000}"/>
    <cellStyle name="Normal 3 2 2 4 6 2" xfId="5362" xr:uid="{00000000-0005-0000-0000-000036730000}"/>
    <cellStyle name="Normal 3 2 2 4 7" xfId="9912" xr:uid="{00000000-0005-0000-0000-000037730000}"/>
    <cellStyle name="Normal 3 2 2 5" xfId="6402" xr:uid="{00000000-0005-0000-0000-000038730000}"/>
    <cellStyle name="Normal 3 2 2 5 2" xfId="9028" xr:uid="{00000000-0005-0000-0000-000039730000}"/>
    <cellStyle name="Normal 3 2 2 5 2 2" xfId="11341" xr:uid="{00000000-0005-0000-0000-00003A730000}"/>
    <cellStyle name="Normal 3 2 2 5 2 2 2" xfId="17226" xr:uid="{00000000-0005-0000-0000-00003B730000}"/>
    <cellStyle name="Normal 3 2 2 5 2 2 2 2" xfId="9025" xr:uid="{00000000-0005-0000-0000-00003C730000}"/>
    <cellStyle name="Normal 3 2 2 5 2 2 2 2 2" xfId="5359" xr:uid="{00000000-0005-0000-0000-00003D730000}"/>
    <cellStyle name="Normal 3 2 2 5 2 2 2 3" xfId="5358" xr:uid="{00000000-0005-0000-0000-00003E730000}"/>
    <cellStyle name="Normal 3 2 2 5 2 2 3" xfId="10316" xr:uid="{00000000-0005-0000-0000-00003F730000}"/>
    <cellStyle name="Normal 3 2 2 5 2 2 3 2" xfId="10313" xr:uid="{00000000-0005-0000-0000-000040730000}"/>
    <cellStyle name="Normal 3 2 2 5 2 2 4" xfId="10310" xr:uid="{00000000-0005-0000-0000-000041730000}"/>
    <cellStyle name="Normal 3 2 2 5 2 3" xfId="25534" xr:uid="{00000000-0005-0000-0000-000042730000}"/>
    <cellStyle name="Normal 3 2 2 5 2 3 2" xfId="9020" xr:uid="{00000000-0005-0000-0000-000043730000}"/>
    <cellStyle name="Normal 3 2 2 5 2 3 2 2" xfId="5355" xr:uid="{00000000-0005-0000-0000-000044730000}"/>
    <cellStyle name="Normal 3 2 2 5 2 3 3" xfId="10305" xr:uid="{00000000-0005-0000-0000-000045730000}"/>
    <cellStyle name="Normal 3 2 2 5 2 4" xfId="13029" xr:uid="{00000000-0005-0000-0000-000046730000}"/>
    <cellStyle name="Normal 3 2 2 5 2 4 2" xfId="5354" xr:uid="{00000000-0005-0000-0000-000047730000}"/>
    <cellStyle name="Normal 3 2 2 5 2 5" xfId="5353" xr:uid="{00000000-0005-0000-0000-000048730000}"/>
    <cellStyle name="Normal 3 2 2 5 3" xfId="23459" xr:uid="{00000000-0005-0000-0000-000049730000}"/>
    <cellStyle name="Normal 3 2 2 5 3 2" xfId="9015" xr:uid="{00000000-0005-0000-0000-00004A730000}"/>
    <cellStyle name="Normal 3 2 2 5 3 2 2" xfId="9012" xr:uid="{00000000-0005-0000-0000-00004B730000}"/>
    <cellStyle name="Normal 3 2 2 5 3 2 2 2" xfId="18268" xr:uid="{00000000-0005-0000-0000-00004C730000}"/>
    <cellStyle name="Normal 3 2 2 5 3 2 3" xfId="10299" xr:uid="{00000000-0005-0000-0000-00004D730000}"/>
    <cellStyle name="Normal 3 2 2 5 3 3" xfId="23135" xr:uid="{00000000-0005-0000-0000-00004E730000}"/>
    <cellStyle name="Normal 3 2 2 5 3 3 2" xfId="5351" xr:uid="{00000000-0005-0000-0000-00004F730000}"/>
    <cellStyle name="Normal 3 2 2 5 3 4" xfId="5350" xr:uid="{00000000-0005-0000-0000-000050730000}"/>
    <cellStyle name="Normal 3 2 2 5 4" xfId="17854" xr:uid="{00000000-0005-0000-0000-000051730000}"/>
    <cellStyle name="Normal 3 2 2 5 4 2" xfId="9008" xr:uid="{00000000-0005-0000-0000-000052730000}"/>
    <cellStyle name="Normal 3 2 2 5 4 2 2" xfId="6949" xr:uid="{00000000-0005-0000-0000-000053730000}"/>
    <cellStyle name="Normal 3 2 2 5 4 3" xfId="5349" xr:uid="{00000000-0005-0000-0000-000054730000}"/>
    <cellStyle name="Normal 3 2 2 5 5" xfId="17632" xr:uid="{00000000-0005-0000-0000-000055730000}"/>
    <cellStyle name="Normal 3 2 2 5 5 2" xfId="5347" xr:uid="{00000000-0005-0000-0000-000056730000}"/>
    <cellStyle name="Normal 3 2 2 5 6" xfId="17628" xr:uid="{00000000-0005-0000-0000-000057730000}"/>
    <cellStyle name="Normal 3 2 2 6" xfId="9004" xr:uid="{00000000-0005-0000-0000-000058730000}"/>
    <cellStyle name="Normal 3 2 2 6 2" xfId="9001" xr:uid="{00000000-0005-0000-0000-000059730000}"/>
    <cellStyle name="Normal 3 2 2 6 2 2" xfId="8997" xr:uid="{00000000-0005-0000-0000-00005A730000}"/>
    <cellStyle name="Normal 3 2 2 6 2 2 2" xfId="27389" xr:uid="{00000000-0005-0000-0000-00005B730000}"/>
    <cellStyle name="Normal 3 2 2 6 2 2 2 2" xfId="28603" xr:uid="{00000000-0005-0000-0000-00005C730000}"/>
    <cellStyle name="Normal 3 2 2 6 2 2 3" xfId="26642" xr:uid="{00000000-0005-0000-0000-00005D730000}"/>
    <cellStyle name="Normal 3 2 2 6 2 3" xfId="23128" xr:uid="{00000000-0005-0000-0000-00005E730000}"/>
    <cellStyle name="Normal 3 2 2 6 2 3 2" xfId="5344" xr:uid="{00000000-0005-0000-0000-00005F730000}"/>
    <cellStyle name="Normal 3 2 2 6 2 4" xfId="5826" xr:uid="{00000000-0005-0000-0000-000060730000}"/>
    <cellStyle name="Normal 3 2 2 6 3" xfId="8993" xr:uid="{00000000-0005-0000-0000-000061730000}"/>
    <cellStyle name="Normal 3 2 2 6 3 2" xfId="8989" xr:uid="{00000000-0005-0000-0000-000062730000}"/>
    <cellStyle name="Normal 3 2 2 6 3 2 2" xfId="17106" xr:uid="{00000000-0005-0000-0000-000063730000}"/>
    <cellStyle name="Normal 3 2 2 6 3 3" xfId="5343" xr:uid="{00000000-0005-0000-0000-000064730000}"/>
    <cellStyle name="Normal 3 2 2 6 4" xfId="31176" xr:uid="{00000000-0005-0000-0000-000065730000}"/>
    <cellStyle name="Normal 3 2 2 6 4 2" xfId="5342" xr:uid="{00000000-0005-0000-0000-000066730000}"/>
    <cellStyle name="Normal 3 2 2 6 5" xfId="21702" xr:uid="{00000000-0005-0000-0000-000067730000}"/>
    <cellStyle name="Normal 3 2 2 7" xfId="14209" xr:uid="{00000000-0005-0000-0000-000068730000}"/>
    <cellStyle name="Normal 3 2 2 7 2" xfId="5339" xr:uid="{00000000-0005-0000-0000-000069730000}"/>
    <cellStyle name="Normal 3 2 2 7 2 2" xfId="5336" xr:uid="{00000000-0005-0000-0000-00006A730000}"/>
    <cellStyle name="Normal 3 2 2 7 2 2 2" xfId="5334" xr:uid="{00000000-0005-0000-0000-00006B730000}"/>
    <cellStyle name="Normal 3 2 2 7 2 3" xfId="16831" xr:uid="{00000000-0005-0000-0000-00006C730000}"/>
    <cellStyle name="Normal 3 2 2 7 3" xfId="5333" xr:uid="{00000000-0005-0000-0000-00006D730000}"/>
    <cellStyle name="Normal 3 2 2 7 3 2" xfId="5330" xr:uid="{00000000-0005-0000-0000-00006E730000}"/>
    <cellStyle name="Normal 3 2 2 7 4" xfId="31165" xr:uid="{00000000-0005-0000-0000-00006F730000}"/>
    <cellStyle name="Normal 3 2 2 8" xfId="14205" xr:uid="{00000000-0005-0000-0000-000070730000}"/>
    <cellStyle name="Normal 3 2 2 8 2" xfId="8086" xr:uid="{00000000-0005-0000-0000-000071730000}"/>
    <cellStyle name="Normal 3 2 2 8 2 2" xfId="29185" xr:uid="{00000000-0005-0000-0000-000072730000}"/>
    <cellStyle name="Normal 3 2 2 8 3" xfId="9628" xr:uid="{00000000-0005-0000-0000-000073730000}"/>
    <cellStyle name="Normal 3 2 2 9" xfId="9624" xr:uid="{00000000-0005-0000-0000-000074730000}"/>
    <cellStyle name="Normal 3 2 2 9 2" xfId="9620" xr:uid="{00000000-0005-0000-0000-000075730000}"/>
    <cellStyle name="Normal 3 2 20" xfId="5552" xr:uid="{00000000-0005-0000-0000-000076730000}"/>
    <cellStyle name="Normal 3 2 3" xfId="33197" xr:uid="{00000000-0005-0000-0000-000077730000}"/>
    <cellStyle name="Normal 3 2 3 2" xfId="15175" xr:uid="{00000000-0005-0000-0000-000078730000}"/>
    <cellStyle name="Normal 3 2 3 2 2" xfId="7378" xr:uid="{00000000-0005-0000-0000-000079730000}"/>
    <cellStyle name="Normal 3 2 3 2 2 2" xfId="7375" xr:uid="{00000000-0005-0000-0000-00007A730000}"/>
    <cellStyle name="Normal 3 2 3 2 2 2 2" xfId="28386" xr:uid="{00000000-0005-0000-0000-00007B730000}"/>
    <cellStyle name="Normal 3 2 3 2 2 2 2 2" xfId="21725" xr:uid="{00000000-0005-0000-0000-00007C730000}"/>
    <cellStyle name="Normal 3 2 3 2 2 2 2 2 2" xfId="7372" xr:uid="{00000000-0005-0000-0000-00007D730000}"/>
    <cellStyle name="Normal 3 2 3 2 2 2 2 2 2 2" xfId="5329" xr:uid="{00000000-0005-0000-0000-00007E730000}"/>
    <cellStyle name="Normal 3 2 3 2 2 2 2 2 2 2 2" xfId="5328" xr:uid="{00000000-0005-0000-0000-00007F730000}"/>
    <cellStyle name="Normal 3 2 3 2 2 2 2 2 2 3" xfId="22736" xr:uid="{00000000-0005-0000-0000-000080730000}"/>
    <cellStyle name="Normal 3 2 3 2 2 2 2 2 3" xfId="7367" xr:uid="{00000000-0005-0000-0000-000081730000}"/>
    <cellStyle name="Normal 3 2 3 2 2 2 2 2 3 2" xfId="5327" xr:uid="{00000000-0005-0000-0000-000082730000}"/>
    <cellStyle name="Normal 3 2 3 2 2 2 2 2 4" xfId="7361" xr:uid="{00000000-0005-0000-0000-000083730000}"/>
    <cellStyle name="Normal 3 2 3 2 2 2 2 3" xfId="6337" xr:uid="{00000000-0005-0000-0000-000084730000}"/>
    <cellStyle name="Normal 3 2 3 2 2 2 2 3 2" xfId="7356" xr:uid="{00000000-0005-0000-0000-000085730000}"/>
    <cellStyle name="Normal 3 2 3 2 2 2 2 3 2 2" xfId="5325" xr:uid="{00000000-0005-0000-0000-000086730000}"/>
    <cellStyle name="Normal 3 2 3 2 2 2 2 3 3" xfId="7352" xr:uid="{00000000-0005-0000-0000-000087730000}"/>
    <cellStyle name="Normal 3 2 3 2 2 2 2 4" xfId="6335" xr:uid="{00000000-0005-0000-0000-000088730000}"/>
    <cellStyle name="Normal 3 2 3 2 2 2 2 4 2" xfId="7348" xr:uid="{00000000-0005-0000-0000-000089730000}"/>
    <cellStyle name="Normal 3 2 3 2 2 2 2 5" xfId="33949" xr:uid="{00000000-0005-0000-0000-00008A730000}"/>
    <cellStyle name="Normal 3 2 3 2 2 2 3" xfId="33383" xr:uid="{00000000-0005-0000-0000-00008B730000}"/>
    <cellStyle name="Normal 3 2 3 2 2 2 3 2" xfId="9866" xr:uid="{00000000-0005-0000-0000-00008C730000}"/>
    <cellStyle name="Normal 3 2 3 2 2 2 3 2 2" xfId="7343" xr:uid="{00000000-0005-0000-0000-00008D730000}"/>
    <cellStyle name="Normal 3 2 3 2 2 2 3 2 2 2" xfId="5323" xr:uid="{00000000-0005-0000-0000-00008E730000}"/>
    <cellStyle name="Normal 3 2 3 2 2 2 3 2 3" xfId="29859" xr:uid="{00000000-0005-0000-0000-00008F730000}"/>
    <cellStyle name="Normal 3 2 3 2 2 2 3 3" xfId="9855" xr:uid="{00000000-0005-0000-0000-000090730000}"/>
    <cellStyle name="Normal 3 2 3 2 2 2 3 3 2" xfId="7339" xr:uid="{00000000-0005-0000-0000-000091730000}"/>
    <cellStyle name="Normal 3 2 3 2 2 2 3 4" xfId="31401" xr:uid="{00000000-0005-0000-0000-000092730000}"/>
    <cellStyle name="Normal 3 2 3 2 2 2 4" xfId="9847" xr:uid="{00000000-0005-0000-0000-000093730000}"/>
    <cellStyle name="Normal 3 2 3 2 2 2 4 2" xfId="9841" xr:uid="{00000000-0005-0000-0000-000094730000}"/>
    <cellStyle name="Normal 3 2 3 2 2 2 4 2 2" xfId="30368" xr:uid="{00000000-0005-0000-0000-000095730000}"/>
    <cellStyle name="Normal 3 2 3 2 2 2 4 3" xfId="9832" xr:uid="{00000000-0005-0000-0000-000096730000}"/>
    <cellStyle name="Normal 3 2 3 2 2 2 5" xfId="9828" xr:uid="{00000000-0005-0000-0000-000097730000}"/>
    <cellStyle name="Normal 3 2 3 2 2 2 5 2" xfId="23003" xr:uid="{00000000-0005-0000-0000-000098730000}"/>
    <cellStyle name="Normal 3 2 3 2 2 2 6" xfId="9824" xr:uid="{00000000-0005-0000-0000-000099730000}"/>
    <cellStyle name="Normal 3 2 3 2 2 3" xfId="31582" xr:uid="{00000000-0005-0000-0000-00009A730000}"/>
    <cellStyle name="Normal 3 2 3 2 2 3 2" xfId="21624" xr:uid="{00000000-0005-0000-0000-00009B730000}"/>
    <cellStyle name="Normal 3 2 3 2 2 3 2 2" xfId="7335" xr:uid="{00000000-0005-0000-0000-00009C730000}"/>
    <cellStyle name="Normal 3 2 3 2 2 3 2 2 2" xfId="5321" xr:uid="{00000000-0005-0000-0000-00009D730000}"/>
    <cellStyle name="Normal 3 2 3 2 2 3 2 2 2 2" xfId="5320" xr:uid="{00000000-0005-0000-0000-00009E730000}"/>
    <cellStyle name="Normal 3 2 3 2 2 3 2 2 3" xfId="5319" xr:uid="{00000000-0005-0000-0000-00009F730000}"/>
    <cellStyle name="Normal 3 2 3 2 2 3 2 3" xfId="25699" xr:uid="{00000000-0005-0000-0000-0000A0730000}"/>
    <cellStyle name="Normal 3 2 3 2 2 3 2 3 2" xfId="24262" xr:uid="{00000000-0005-0000-0000-0000A1730000}"/>
    <cellStyle name="Normal 3 2 3 2 2 3 2 4" xfId="5318" xr:uid="{00000000-0005-0000-0000-0000A2730000}"/>
    <cellStyle name="Normal 3 2 3 2 2 3 3" xfId="5317" xr:uid="{00000000-0005-0000-0000-0000A3730000}"/>
    <cellStyle name="Normal 3 2 3 2 2 3 3 2" xfId="5316" xr:uid="{00000000-0005-0000-0000-0000A4730000}"/>
    <cellStyle name="Normal 3 2 3 2 2 3 3 2 2" xfId="5315" xr:uid="{00000000-0005-0000-0000-0000A5730000}"/>
    <cellStyle name="Normal 3 2 3 2 2 3 3 3" xfId="5314" xr:uid="{00000000-0005-0000-0000-0000A6730000}"/>
    <cellStyle name="Normal 3 2 3 2 2 3 4" xfId="16975" xr:uid="{00000000-0005-0000-0000-0000A7730000}"/>
    <cellStyle name="Normal 3 2 3 2 2 3 4 2" xfId="16973" xr:uid="{00000000-0005-0000-0000-0000A8730000}"/>
    <cellStyle name="Normal 3 2 3 2 2 3 5" xfId="16944" xr:uid="{00000000-0005-0000-0000-0000A9730000}"/>
    <cellStyle name="Normal 3 2 3 2 2 4" xfId="5313" xr:uid="{00000000-0005-0000-0000-0000AA730000}"/>
    <cellStyle name="Normal 3 2 3 2 2 4 2" xfId="5312" xr:uid="{00000000-0005-0000-0000-0000AB730000}"/>
    <cellStyle name="Normal 3 2 3 2 2 4 2 2" xfId="5311" xr:uid="{00000000-0005-0000-0000-0000AC730000}"/>
    <cellStyle name="Normal 3 2 3 2 2 4 2 2 2" xfId="5310" xr:uid="{00000000-0005-0000-0000-0000AD730000}"/>
    <cellStyle name="Normal 3 2 3 2 2 4 2 3" xfId="22029" xr:uid="{00000000-0005-0000-0000-0000AE730000}"/>
    <cellStyle name="Normal 3 2 3 2 2 4 3" xfId="5309" xr:uid="{00000000-0005-0000-0000-0000AF730000}"/>
    <cellStyle name="Normal 3 2 3 2 2 4 3 2" xfId="5307" xr:uid="{00000000-0005-0000-0000-0000B0730000}"/>
    <cellStyle name="Normal 3 2 3 2 2 4 4" xfId="16927" xr:uid="{00000000-0005-0000-0000-0000B1730000}"/>
    <cellStyle name="Normal 3 2 3 2 2 5" xfId="5305" xr:uid="{00000000-0005-0000-0000-0000B2730000}"/>
    <cellStyle name="Normal 3 2 3 2 2 5 2" xfId="7007" xr:uid="{00000000-0005-0000-0000-0000B3730000}"/>
    <cellStyle name="Normal 3 2 3 2 2 5 2 2" xfId="33643" xr:uid="{00000000-0005-0000-0000-0000B4730000}"/>
    <cellStyle name="Normal 3 2 3 2 2 5 3" xfId="7005" xr:uid="{00000000-0005-0000-0000-0000B5730000}"/>
    <cellStyle name="Normal 3 2 3 2 2 6" xfId="5304" xr:uid="{00000000-0005-0000-0000-0000B6730000}"/>
    <cellStyle name="Normal 3 2 3 2 2 6 2" xfId="11614" xr:uid="{00000000-0005-0000-0000-0000B7730000}"/>
    <cellStyle name="Normal 3 2 3 2 2 7" xfId="11504" xr:uid="{00000000-0005-0000-0000-0000B8730000}"/>
    <cellStyle name="Normal 3 2 3 2 3" xfId="29294" xr:uid="{00000000-0005-0000-0000-0000B9730000}"/>
    <cellStyle name="Normal 3 2 3 2 3 2" xfId="5303" xr:uid="{00000000-0005-0000-0000-0000BA730000}"/>
    <cellStyle name="Normal 3 2 3 2 3 2 2" xfId="5302" xr:uid="{00000000-0005-0000-0000-0000BB730000}"/>
    <cellStyle name="Normal 3 2 3 2 3 2 2 2" xfId="15149" xr:uid="{00000000-0005-0000-0000-0000BC730000}"/>
    <cellStyle name="Normal 3 2 3 2 3 2 2 2 2" xfId="5301" xr:uid="{00000000-0005-0000-0000-0000BD730000}"/>
    <cellStyle name="Normal 3 2 3 2 3 2 2 2 2 2" xfId="5300" xr:uid="{00000000-0005-0000-0000-0000BE730000}"/>
    <cellStyle name="Normal 3 2 3 2 3 2 2 2 3" xfId="5299" xr:uid="{00000000-0005-0000-0000-0000BF730000}"/>
    <cellStyle name="Normal 3 2 3 2 3 2 2 3" xfId="6328" xr:uid="{00000000-0005-0000-0000-0000C0730000}"/>
    <cellStyle name="Normal 3 2 3 2 3 2 2 3 2" xfId="24540" xr:uid="{00000000-0005-0000-0000-0000C1730000}"/>
    <cellStyle name="Normal 3 2 3 2 3 2 2 4" xfId="5298" xr:uid="{00000000-0005-0000-0000-0000C2730000}"/>
    <cellStyle name="Normal 3 2 3 2 3 2 3" xfId="5296" xr:uid="{00000000-0005-0000-0000-0000C3730000}"/>
    <cellStyle name="Normal 3 2 3 2 3 2 3 2" xfId="5295" xr:uid="{00000000-0005-0000-0000-0000C4730000}"/>
    <cellStyle name="Normal 3 2 3 2 3 2 3 2 2" xfId="32804" xr:uid="{00000000-0005-0000-0000-0000C5730000}"/>
    <cellStyle name="Normal 3 2 3 2 3 2 3 3" xfId="5294" xr:uid="{00000000-0005-0000-0000-0000C6730000}"/>
    <cellStyle name="Normal 3 2 3 2 3 2 4" xfId="5292" xr:uid="{00000000-0005-0000-0000-0000C7730000}"/>
    <cellStyle name="Normal 3 2 3 2 3 2 4 2" xfId="5291" xr:uid="{00000000-0005-0000-0000-0000C8730000}"/>
    <cellStyle name="Normal 3 2 3 2 3 2 5" xfId="5290" xr:uid="{00000000-0005-0000-0000-0000C9730000}"/>
    <cellStyle name="Normal 3 2 3 2 3 3" xfId="5289" xr:uid="{00000000-0005-0000-0000-0000CA730000}"/>
    <cellStyle name="Normal 3 2 3 2 3 3 2" xfId="7537" xr:uid="{00000000-0005-0000-0000-0000CB730000}"/>
    <cellStyle name="Normal 3 2 3 2 3 3 2 2" xfId="5288" xr:uid="{00000000-0005-0000-0000-0000CC730000}"/>
    <cellStyle name="Normal 3 2 3 2 3 3 2 2 2" xfId="5287" xr:uid="{00000000-0005-0000-0000-0000CD730000}"/>
    <cellStyle name="Normal 3 2 3 2 3 3 2 3" xfId="5286" xr:uid="{00000000-0005-0000-0000-0000CE730000}"/>
    <cellStyle name="Normal 3 2 3 2 3 3 3" xfId="5284" xr:uid="{00000000-0005-0000-0000-0000CF730000}"/>
    <cellStyle name="Normal 3 2 3 2 3 3 3 2" xfId="5283" xr:uid="{00000000-0005-0000-0000-0000D0730000}"/>
    <cellStyle name="Normal 3 2 3 2 3 3 4" xfId="16871" xr:uid="{00000000-0005-0000-0000-0000D1730000}"/>
    <cellStyle name="Normal 3 2 3 2 3 4" xfId="5282" xr:uid="{00000000-0005-0000-0000-0000D2730000}"/>
    <cellStyle name="Normal 3 2 3 2 3 4 2" xfId="5281" xr:uid="{00000000-0005-0000-0000-0000D3730000}"/>
    <cellStyle name="Normal 3 2 3 2 3 4 2 2" xfId="5280" xr:uid="{00000000-0005-0000-0000-0000D4730000}"/>
    <cellStyle name="Normal 3 2 3 2 3 4 3" xfId="5279" xr:uid="{00000000-0005-0000-0000-0000D5730000}"/>
    <cellStyle name="Normal 3 2 3 2 3 5" xfId="5277" xr:uid="{00000000-0005-0000-0000-0000D6730000}"/>
    <cellStyle name="Normal 3 2 3 2 3 5 2" xfId="6997" xr:uid="{00000000-0005-0000-0000-0000D7730000}"/>
    <cellStyle name="Normal 3 2 3 2 3 6" xfId="5276" xr:uid="{00000000-0005-0000-0000-0000D8730000}"/>
    <cellStyle name="Normal 3 2 3 2 4" xfId="27956" xr:uid="{00000000-0005-0000-0000-0000D9730000}"/>
    <cellStyle name="Normal 3 2 3 2 4 2" xfId="5275" xr:uid="{00000000-0005-0000-0000-0000DA730000}"/>
    <cellStyle name="Normal 3 2 3 2 4 2 2" xfId="5274" xr:uid="{00000000-0005-0000-0000-0000DB730000}"/>
    <cellStyle name="Normal 3 2 3 2 4 2 2 2" xfId="5273" xr:uid="{00000000-0005-0000-0000-0000DC730000}"/>
    <cellStyle name="Normal 3 2 3 2 4 2 2 2 2" xfId="21202" xr:uid="{00000000-0005-0000-0000-0000DD730000}"/>
    <cellStyle name="Normal 3 2 3 2 4 2 2 3" xfId="5272" xr:uid="{00000000-0005-0000-0000-0000DE730000}"/>
    <cellStyle name="Normal 3 2 3 2 4 2 3" xfId="5270" xr:uid="{00000000-0005-0000-0000-0000DF730000}"/>
    <cellStyle name="Normal 3 2 3 2 4 2 3 2" xfId="5269" xr:uid="{00000000-0005-0000-0000-0000E0730000}"/>
    <cellStyle name="Normal 3 2 3 2 4 2 4" xfId="8063" xr:uid="{00000000-0005-0000-0000-0000E1730000}"/>
    <cellStyle name="Normal 3 2 3 2 4 3" xfId="5268" xr:uid="{00000000-0005-0000-0000-0000E2730000}"/>
    <cellStyle name="Normal 3 2 3 2 4 3 2" xfId="5267" xr:uid="{00000000-0005-0000-0000-0000E3730000}"/>
    <cellStyle name="Normal 3 2 3 2 4 3 2 2" xfId="28476" xr:uid="{00000000-0005-0000-0000-0000E4730000}"/>
    <cellStyle name="Normal 3 2 3 2 4 3 3" xfId="5266" xr:uid="{00000000-0005-0000-0000-0000E5730000}"/>
    <cellStyle name="Normal 3 2 3 2 4 4" xfId="5265" xr:uid="{00000000-0005-0000-0000-0000E6730000}"/>
    <cellStyle name="Normal 3 2 3 2 4 4 2" xfId="5264" xr:uid="{00000000-0005-0000-0000-0000E7730000}"/>
    <cellStyle name="Normal 3 2 3 2 4 5" xfId="5263" xr:uid="{00000000-0005-0000-0000-0000E8730000}"/>
    <cellStyle name="Normal 3 2 3 2 5" xfId="23787" xr:uid="{00000000-0005-0000-0000-0000E9730000}"/>
    <cellStyle name="Normal 3 2 3 2 5 2" xfId="12488" xr:uid="{00000000-0005-0000-0000-0000EA730000}"/>
    <cellStyle name="Normal 3 2 3 2 5 2 2" xfId="7491" xr:uid="{00000000-0005-0000-0000-0000EB730000}"/>
    <cellStyle name="Normal 3 2 3 2 5 2 2 2" xfId="5262" xr:uid="{00000000-0005-0000-0000-0000EC730000}"/>
    <cellStyle name="Normal 3 2 3 2 5 2 3" xfId="6109" xr:uid="{00000000-0005-0000-0000-0000ED730000}"/>
    <cellStyle name="Normal 3 2 3 2 5 3" xfId="6107" xr:uid="{00000000-0005-0000-0000-0000EE730000}"/>
    <cellStyle name="Normal 3 2 3 2 5 3 2" xfId="6105" xr:uid="{00000000-0005-0000-0000-0000EF730000}"/>
    <cellStyle name="Normal 3 2 3 2 5 4" xfId="22479" xr:uid="{00000000-0005-0000-0000-0000F0730000}"/>
    <cellStyle name="Normal 3 2 3 2 6" xfId="8154" xr:uid="{00000000-0005-0000-0000-0000F1730000}"/>
    <cellStyle name="Normal 3 2 3 2 6 2" xfId="15962" xr:uid="{00000000-0005-0000-0000-0000F2730000}"/>
    <cellStyle name="Normal 3 2 3 2 6 2 2" xfId="15958" xr:uid="{00000000-0005-0000-0000-0000F3730000}"/>
    <cellStyle name="Normal 3 2 3 2 6 3" xfId="15955" xr:uid="{00000000-0005-0000-0000-0000F4730000}"/>
    <cellStyle name="Normal 3 2 3 2 7" xfId="6102" xr:uid="{00000000-0005-0000-0000-0000F5730000}"/>
    <cellStyle name="Normal 3 2 3 2 7 2" xfId="15939" xr:uid="{00000000-0005-0000-0000-0000F6730000}"/>
    <cellStyle name="Normal 3 2 3 2 8" xfId="6098" xr:uid="{00000000-0005-0000-0000-0000F7730000}"/>
    <cellStyle name="Normal 3 2 3 3" xfId="5261" xr:uid="{00000000-0005-0000-0000-0000F8730000}"/>
    <cellStyle name="Normal 3 2 3 3 2" xfId="5260" xr:uid="{00000000-0005-0000-0000-0000F9730000}"/>
    <cellStyle name="Normal 3 2 3 3 2 2" xfId="9660" xr:uid="{00000000-0005-0000-0000-0000FA730000}"/>
    <cellStyle name="Normal 3 2 3 3 2 2 2" xfId="21047" xr:uid="{00000000-0005-0000-0000-0000FB730000}"/>
    <cellStyle name="Normal 3 2 3 3 2 2 2 2" xfId="5259" xr:uid="{00000000-0005-0000-0000-0000FC730000}"/>
    <cellStyle name="Normal 3 2 3 3 2 2 2 2 2" xfId="5258" xr:uid="{00000000-0005-0000-0000-0000FD730000}"/>
    <cellStyle name="Normal 3 2 3 3 2 2 2 2 2 2" xfId="5257" xr:uid="{00000000-0005-0000-0000-0000FE730000}"/>
    <cellStyle name="Normal 3 2 3 3 2 2 2 2 3" xfId="5256" xr:uid="{00000000-0005-0000-0000-0000FF730000}"/>
    <cellStyle name="Normal 3 2 3 3 2 2 2 3" xfId="6312" xr:uid="{00000000-0005-0000-0000-000000740000}"/>
    <cellStyle name="Normal 3 2 3 3 2 2 2 3 2" xfId="21616" xr:uid="{00000000-0005-0000-0000-000001740000}"/>
    <cellStyle name="Normal 3 2 3 3 2 2 2 4" xfId="5255" xr:uid="{00000000-0005-0000-0000-000002740000}"/>
    <cellStyle name="Normal 3 2 3 3 2 2 3" xfId="5254" xr:uid="{00000000-0005-0000-0000-000003740000}"/>
    <cellStyle name="Normal 3 2 3 3 2 2 3 2" xfId="5253" xr:uid="{00000000-0005-0000-0000-000004740000}"/>
    <cellStyle name="Normal 3 2 3 3 2 2 3 2 2" xfId="5252" xr:uid="{00000000-0005-0000-0000-000005740000}"/>
    <cellStyle name="Normal 3 2 3 3 2 2 3 3" xfId="5251" xr:uid="{00000000-0005-0000-0000-000006740000}"/>
    <cellStyle name="Normal 3 2 3 3 2 2 4" xfId="24276" xr:uid="{00000000-0005-0000-0000-000007740000}"/>
    <cellStyle name="Normal 3 2 3 3 2 2 4 2" xfId="5250" xr:uid="{00000000-0005-0000-0000-000008740000}"/>
    <cellStyle name="Normal 3 2 3 3 2 2 5" xfId="24274" xr:uid="{00000000-0005-0000-0000-000009740000}"/>
    <cellStyle name="Normal 3 2 3 3 2 3" xfId="5249" xr:uid="{00000000-0005-0000-0000-00000A740000}"/>
    <cellStyle name="Normal 3 2 3 3 2 3 2" xfId="5248" xr:uid="{00000000-0005-0000-0000-00000B740000}"/>
    <cellStyle name="Normal 3 2 3 3 2 3 2 2" xfId="5247" xr:uid="{00000000-0005-0000-0000-00000C740000}"/>
    <cellStyle name="Normal 3 2 3 3 2 3 2 2 2" xfId="12685" xr:uid="{00000000-0005-0000-0000-00000D740000}"/>
    <cellStyle name="Normal 3 2 3 3 2 3 2 3" xfId="5246" xr:uid="{00000000-0005-0000-0000-00000E740000}"/>
    <cellStyle name="Normal 3 2 3 3 2 3 3" xfId="5245" xr:uid="{00000000-0005-0000-0000-00000F740000}"/>
    <cellStyle name="Normal 3 2 3 3 2 3 3 2" xfId="5244" xr:uid="{00000000-0005-0000-0000-000010740000}"/>
    <cellStyle name="Normal 3 2 3 3 2 3 4" xfId="24270" xr:uid="{00000000-0005-0000-0000-000011740000}"/>
    <cellStyle name="Normal 3 2 3 3 2 4" xfId="5243" xr:uid="{00000000-0005-0000-0000-000012740000}"/>
    <cellStyle name="Normal 3 2 3 3 2 4 2" xfId="5242" xr:uid="{00000000-0005-0000-0000-000013740000}"/>
    <cellStyle name="Normal 3 2 3 3 2 4 2 2" xfId="5241" xr:uid="{00000000-0005-0000-0000-000014740000}"/>
    <cellStyle name="Normal 3 2 3 3 2 4 3" xfId="33749" xr:uid="{00000000-0005-0000-0000-000015740000}"/>
    <cellStyle name="Normal 3 2 3 3 2 5" xfId="5240" xr:uid="{00000000-0005-0000-0000-000016740000}"/>
    <cellStyle name="Normal 3 2 3 3 2 5 2" xfId="6985" xr:uid="{00000000-0005-0000-0000-000017740000}"/>
    <cellStyle name="Normal 3 2 3 3 2 6" xfId="15966" xr:uid="{00000000-0005-0000-0000-000018740000}"/>
    <cellStyle name="Normal 3 2 3 3 3" xfId="5239" xr:uid="{00000000-0005-0000-0000-000019740000}"/>
    <cellStyle name="Normal 3 2 3 3 3 2" xfId="5238" xr:uid="{00000000-0005-0000-0000-00001A740000}"/>
    <cellStyle name="Normal 3 2 3 3 3 2 2" xfId="5237" xr:uid="{00000000-0005-0000-0000-00001B740000}"/>
    <cellStyle name="Normal 3 2 3 3 3 2 2 2" xfId="5236" xr:uid="{00000000-0005-0000-0000-00001C740000}"/>
    <cellStyle name="Normal 3 2 3 3 3 2 2 2 2" xfId="5235" xr:uid="{00000000-0005-0000-0000-00001D740000}"/>
    <cellStyle name="Normal 3 2 3 3 3 2 2 3" xfId="5234" xr:uid="{00000000-0005-0000-0000-00001E740000}"/>
    <cellStyle name="Normal 3 2 3 3 3 2 3" xfId="5232" xr:uid="{00000000-0005-0000-0000-00001F740000}"/>
    <cellStyle name="Normal 3 2 3 3 3 2 3 2" xfId="5231" xr:uid="{00000000-0005-0000-0000-000020740000}"/>
    <cellStyle name="Normal 3 2 3 3 3 2 4" xfId="24265" xr:uid="{00000000-0005-0000-0000-000021740000}"/>
    <cellStyle name="Normal 3 2 3 3 3 3" xfId="5230" xr:uid="{00000000-0005-0000-0000-000022740000}"/>
    <cellStyle name="Normal 3 2 3 3 3 3 2" xfId="5229" xr:uid="{00000000-0005-0000-0000-000023740000}"/>
    <cellStyle name="Normal 3 2 3 3 3 3 2 2" xfId="5228" xr:uid="{00000000-0005-0000-0000-000024740000}"/>
    <cellStyle name="Normal 3 2 3 3 3 3 3" xfId="5227" xr:uid="{00000000-0005-0000-0000-000025740000}"/>
    <cellStyle name="Normal 3 2 3 3 3 4" xfId="5226" xr:uid="{00000000-0005-0000-0000-000026740000}"/>
    <cellStyle name="Normal 3 2 3 3 3 4 2" xfId="5225" xr:uid="{00000000-0005-0000-0000-000027740000}"/>
    <cellStyle name="Normal 3 2 3 3 3 5" xfId="5224" xr:uid="{00000000-0005-0000-0000-000028740000}"/>
    <cellStyle name="Normal 3 2 3 3 4" xfId="5223" xr:uid="{00000000-0005-0000-0000-000029740000}"/>
    <cellStyle name="Normal 3 2 3 3 4 2" xfId="5222" xr:uid="{00000000-0005-0000-0000-00002A740000}"/>
    <cellStyle name="Normal 3 2 3 3 4 2 2" xfId="5221" xr:uid="{00000000-0005-0000-0000-00002B740000}"/>
    <cellStyle name="Normal 3 2 3 3 4 2 2 2" xfId="5220" xr:uid="{00000000-0005-0000-0000-00002C740000}"/>
    <cellStyle name="Normal 3 2 3 3 4 2 3" xfId="5219" xr:uid="{00000000-0005-0000-0000-00002D740000}"/>
    <cellStyle name="Normal 3 2 3 3 4 3" xfId="5218" xr:uid="{00000000-0005-0000-0000-00002E740000}"/>
    <cellStyle name="Normal 3 2 3 3 4 3 2" xfId="5217" xr:uid="{00000000-0005-0000-0000-00002F740000}"/>
    <cellStyle name="Normal 3 2 3 3 4 4" xfId="5216" xr:uid="{00000000-0005-0000-0000-000030740000}"/>
    <cellStyle name="Normal 3 2 3 3 5" xfId="27461" xr:uid="{00000000-0005-0000-0000-000031740000}"/>
    <cellStyle name="Normal 3 2 3 3 5 2" xfId="17600" xr:uid="{00000000-0005-0000-0000-000032740000}"/>
    <cellStyle name="Normal 3 2 3 3 5 2 2" xfId="12657" xr:uid="{00000000-0005-0000-0000-000033740000}"/>
    <cellStyle name="Normal 3 2 3 3 5 3" xfId="17593" xr:uid="{00000000-0005-0000-0000-000034740000}"/>
    <cellStyle name="Normal 3 2 3 3 6" xfId="17585" xr:uid="{00000000-0005-0000-0000-000035740000}"/>
    <cellStyle name="Normal 3 2 3 3 6 2" xfId="17581" xr:uid="{00000000-0005-0000-0000-000036740000}"/>
    <cellStyle name="Normal 3 2 3 3 7" xfId="27662" xr:uid="{00000000-0005-0000-0000-000037740000}"/>
    <cellStyle name="Normal 3 2 3 4" xfId="5215" xr:uid="{00000000-0005-0000-0000-000038740000}"/>
    <cellStyle name="Normal 3 2 3 4 2" xfId="5214" xr:uid="{00000000-0005-0000-0000-000039740000}"/>
    <cellStyle name="Normal 3 2 3 4 2 2" xfId="5213" xr:uid="{00000000-0005-0000-0000-00003A740000}"/>
    <cellStyle name="Normal 3 2 3 4 2 2 2" xfId="5212" xr:uid="{00000000-0005-0000-0000-00003B740000}"/>
    <cellStyle name="Normal 3 2 3 4 2 2 2 2" xfId="5211" xr:uid="{00000000-0005-0000-0000-00003C740000}"/>
    <cellStyle name="Normal 3 2 3 4 2 2 2 2 2" xfId="5210" xr:uid="{00000000-0005-0000-0000-00003D740000}"/>
    <cellStyle name="Normal 3 2 3 4 2 2 2 3" xfId="19681" xr:uid="{00000000-0005-0000-0000-00003E740000}"/>
    <cellStyle name="Normal 3 2 3 4 2 2 3" xfId="26524" xr:uid="{00000000-0005-0000-0000-00003F740000}"/>
    <cellStyle name="Normal 3 2 3 4 2 2 3 2" xfId="5209" xr:uid="{00000000-0005-0000-0000-000040740000}"/>
    <cellStyle name="Normal 3 2 3 4 2 2 4" xfId="24250" xr:uid="{00000000-0005-0000-0000-000041740000}"/>
    <cellStyle name="Normal 3 2 3 4 2 3" xfId="27682" xr:uid="{00000000-0005-0000-0000-000042740000}"/>
    <cellStyle name="Normal 3 2 3 4 2 3 2" xfId="11475" xr:uid="{00000000-0005-0000-0000-000043740000}"/>
    <cellStyle name="Normal 3 2 3 4 2 3 2 2" xfId="5208" xr:uid="{00000000-0005-0000-0000-000044740000}"/>
    <cellStyle name="Normal 3 2 3 4 2 3 3" xfId="11468" xr:uid="{00000000-0005-0000-0000-000045740000}"/>
    <cellStyle name="Normal 3 2 3 4 2 4" xfId="5207" xr:uid="{00000000-0005-0000-0000-000046740000}"/>
    <cellStyle name="Normal 3 2 3 4 2 4 2" xfId="11433" xr:uid="{00000000-0005-0000-0000-000047740000}"/>
    <cellStyle name="Normal 3 2 3 4 2 5" xfId="5206" xr:uid="{00000000-0005-0000-0000-000048740000}"/>
    <cellStyle name="Normal 3 2 3 4 3" xfId="31907" xr:uid="{00000000-0005-0000-0000-000049740000}"/>
    <cellStyle name="Normal 3 2 3 4 3 2" xfId="5205" xr:uid="{00000000-0005-0000-0000-00004A740000}"/>
    <cellStyle name="Normal 3 2 3 4 3 2 2" xfId="5203" xr:uid="{00000000-0005-0000-0000-00004B740000}"/>
    <cellStyle name="Normal 3 2 3 4 3 2 2 2" xfId="5201" xr:uid="{00000000-0005-0000-0000-00004C740000}"/>
    <cellStyle name="Normal 3 2 3 4 3 2 3" xfId="5199" xr:uid="{00000000-0005-0000-0000-00004D740000}"/>
    <cellStyle name="Normal 3 2 3 4 3 3" xfId="5197" xr:uid="{00000000-0005-0000-0000-00004E740000}"/>
    <cellStyle name="Normal 3 2 3 4 3 3 2" xfId="11391" xr:uid="{00000000-0005-0000-0000-00004F740000}"/>
    <cellStyle name="Normal 3 2 3 4 3 4" xfId="5195" xr:uid="{00000000-0005-0000-0000-000050740000}"/>
    <cellStyle name="Normal 3 2 3 4 4" xfId="5193" xr:uid="{00000000-0005-0000-0000-000051740000}"/>
    <cellStyle name="Normal 3 2 3 4 4 2" xfId="5192" xr:uid="{00000000-0005-0000-0000-000052740000}"/>
    <cellStyle name="Normal 3 2 3 4 4 2 2" xfId="5189" xr:uid="{00000000-0005-0000-0000-000053740000}"/>
    <cellStyle name="Normal 3 2 3 4 4 3" xfId="5186" xr:uid="{00000000-0005-0000-0000-000054740000}"/>
    <cellStyle name="Normal 3 2 3 4 5" xfId="17553" xr:uid="{00000000-0005-0000-0000-000055740000}"/>
    <cellStyle name="Normal 3 2 3 4 5 2" xfId="17549" xr:uid="{00000000-0005-0000-0000-000056740000}"/>
    <cellStyle name="Normal 3 2 3 4 6" xfId="17538" xr:uid="{00000000-0005-0000-0000-000057740000}"/>
    <cellStyle name="Normal 3 2 3 5" xfId="5183" xr:uid="{00000000-0005-0000-0000-000058740000}"/>
    <cellStyle name="Normal 3 2 3 5 2" xfId="5182" xr:uid="{00000000-0005-0000-0000-000059740000}"/>
    <cellStyle name="Normal 3 2 3 5 2 2" xfId="5181" xr:uid="{00000000-0005-0000-0000-00005A740000}"/>
    <cellStyle name="Normal 3 2 3 5 2 2 2" xfId="5180" xr:uid="{00000000-0005-0000-0000-00005B740000}"/>
    <cellStyle name="Normal 3 2 3 5 2 2 2 2" xfId="5179" xr:uid="{00000000-0005-0000-0000-00005C740000}"/>
    <cellStyle name="Normal 3 2 3 5 2 2 3" xfId="5178" xr:uid="{00000000-0005-0000-0000-00005D740000}"/>
    <cellStyle name="Normal 3 2 3 5 2 3" xfId="5177" xr:uid="{00000000-0005-0000-0000-00005E740000}"/>
    <cellStyle name="Normal 3 2 3 5 2 3 2" xfId="11247" xr:uid="{00000000-0005-0000-0000-00005F740000}"/>
    <cellStyle name="Normal 3 2 3 5 2 4" xfId="5176" xr:uid="{00000000-0005-0000-0000-000060740000}"/>
    <cellStyle name="Normal 3 2 3 5 3" xfId="5175" xr:uid="{00000000-0005-0000-0000-000061740000}"/>
    <cellStyle name="Normal 3 2 3 5 3 2" xfId="5174" xr:uid="{00000000-0005-0000-0000-000062740000}"/>
    <cellStyle name="Normal 3 2 3 5 3 2 2" xfId="5172" xr:uid="{00000000-0005-0000-0000-000063740000}"/>
    <cellStyle name="Normal 3 2 3 5 3 3" xfId="5170" xr:uid="{00000000-0005-0000-0000-000064740000}"/>
    <cellStyle name="Normal 3 2 3 5 4" xfId="7160" xr:uid="{00000000-0005-0000-0000-000065740000}"/>
    <cellStyle name="Normal 3 2 3 5 4 2" xfId="5168" xr:uid="{00000000-0005-0000-0000-000066740000}"/>
    <cellStyle name="Normal 3 2 3 5 5" xfId="17520" xr:uid="{00000000-0005-0000-0000-000067740000}"/>
    <cellStyle name="Normal 3 2 3 6" xfId="5165" xr:uid="{00000000-0005-0000-0000-000068740000}"/>
    <cellStyle name="Normal 3 2 3 6 2" xfId="25900" xr:uid="{00000000-0005-0000-0000-000069740000}"/>
    <cellStyle name="Normal 3 2 3 6 2 2" xfId="5164" xr:uid="{00000000-0005-0000-0000-00006A740000}"/>
    <cellStyle name="Normal 3 2 3 6 2 2 2" xfId="5163" xr:uid="{00000000-0005-0000-0000-00006B740000}"/>
    <cellStyle name="Normal 3 2 3 6 2 3" xfId="5162" xr:uid="{00000000-0005-0000-0000-00006C740000}"/>
    <cellStyle name="Normal 3 2 3 6 3" xfId="31647" xr:uid="{00000000-0005-0000-0000-00006D740000}"/>
    <cellStyle name="Normal 3 2 3 6 3 2" xfId="5161" xr:uid="{00000000-0005-0000-0000-00006E740000}"/>
    <cellStyle name="Normal 3 2 3 6 4" xfId="5159" xr:uid="{00000000-0005-0000-0000-00006F740000}"/>
    <cellStyle name="Normal 3 2 3 7" xfId="5158" xr:uid="{00000000-0005-0000-0000-000070740000}"/>
    <cellStyle name="Normal 3 2 3 7 2" xfId="8074" xr:uid="{00000000-0005-0000-0000-000071740000}"/>
    <cellStyle name="Normal 3 2 3 7 2 2" xfId="5157" xr:uid="{00000000-0005-0000-0000-000072740000}"/>
    <cellStyle name="Normal 3 2 3 7 3" xfId="5156" xr:uid="{00000000-0005-0000-0000-000073740000}"/>
    <cellStyle name="Normal 3 2 3 8" xfId="5155" xr:uid="{00000000-0005-0000-0000-000074740000}"/>
    <cellStyle name="Normal 3 2 3 8 2" xfId="5154" xr:uid="{00000000-0005-0000-0000-000075740000}"/>
    <cellStyle name="Normal 3 2 3 9" xfId="5153" xr:uid="{00000000-0005-0000-0000-000076740000}"/>
    <cellStyle name="Normal 3 2 4" xfId="32841" xr:uid="{00000000-0005-0000-0000-000077740000}"/>
    <cellStyle name="Normal 3 2 4 2" xfId="33171" xr:uid="{00000000-0005-0000-0000-000078740000}"/>
    <cellStyle name="Normal 3 2 4 2 2" xfId="30411" xr:uid="{00000000-0005-0000-0000-000079740000}"/>
    <cellStyle name="Normal 3 2 4 2 2 2" xfId="30396" xr:uid="{00000000-0005-0000-0000-00007A740000}"/>
    <cellStyle name="Normal 3 2 4 2 2 2 2" xfId="5152" xr:uid="{00000000-0005-0000-0000-00007B740000}"/>
    <cellStyle name="Normal 3 2 4 2 2 2 2 2" xfId="5151" xr:uid="{00000000-0005-0000-0000-00007C740000}"/>
    <cellStyle name="Normal 3 2 4 2 2 2 2 2 2" xfId="5150" xr:uid="{00000000-0005-0000-0000-00007D740000}"/>
    <cellStyle name="Normal 3 2 4 2 2 2 2 2 2 2" xfId="28430" xr:uid="{00000000-0005-0000-0000-00007E740000}"/>
    <cellStyle name="Normal 3 2 4 2 2 2 2 2 3" xfId="5149" xr:uid="{00000000-0005-0000-0000-00007F740000}"/>
    <cellStyle name="Normal 3 2 4 2 2 2 2 3" xfId="13289" xr:uid="{00000000-0005-0000-0000-000080740000}"/>
    <cellStyle name="Normal 3 2 4 2 2 2 2 3 2" xfId="16800" xr:uid="{00000000-0005-0000-0000-000081740000}"/>
    <cellStyle name="Normal 3 2 4 2 2 2 2 4" xfId="5148" xr:uid="{00000000-0005-0000-0000-000082740000}"/>
    <cellStyle name="Normal 3 2 4 2 2 2 3" xfId="5147" xr:uid="{00000000-0005-0000-0000-000083740000}"/>
    <cellStyle name="Normal 3 2 4 2 2 2 3 2" xfId="5146" xr:uid="{00000000-0005-0000-0000-000084740000}"/>
    <cellStyle name="Normal 3 2 4 2 2 2 3 2 2" xfId="5145" xr:uid="{00000000-0005-0000-0000-000085740000}"/>
    <cellStyle name="Normal 3 2 4 2 2 2 3 3" xfId="5143" xr:uid="{00000000-0005-0000-0000-000086740000}"/>
    <cellStyle name="Normal 3 2 4 2 2 2 4" xfId="5142" xr:uid="{00000000-0005-0000-0000-000087740000}"/>
    <cellStyle name="Normal 3 2 4 2 2 2 4 2" xfId="5141" xr:uid="{00000000-0005-0000-0000-000088740000}"/>
    <cellStyle name="Normal 3 2 4 2 2 2 5" xfId="5140" xr:uid="{00000000-0005-0000-0000-000089740000}"/>
    <cellStyle name="Normal 3 2 4 2 2 3" xfId="30377" xr:uid="{00000000-0005-0000-0000-00008A740000}"/>
    <cellStyle name="Normal 3 2 4 2 2 3 2" xfId="5139" xr:uid="{00000000-0005-0000-0000-00008B740000}"/>
    <cellStyle name="Normal 3 2 4 2 2 3 2 2" xfId="5138" xr:uid="{00000000-0005-0000-0000-00008C740000}"/>
    <cellStyle name="Normal 3 2 4 2 2 3 2 2 2" xfId="5137" xr:uid="{00000000-0005-0000-0000-00008D740000}"/>
    <cellStyle name="Normal 3 2 4 2 2 3 2 3" xfId="5136" xr:uid="{00000000-0005-0000-0000-00008E740000}"/>
    <cellStyle name="Normal 3 2 4 2 2 3 3" xfId="32453" xr:uid="{00000000-0005-0000-0000-00008F740000}"/>
    <cellStyle name="Normal 3 2 4 2 2 3 3 2" xfId="5135" xr:uid="{00000000-0005-0000-0000-000090740000}"/>
    <cellStyle name="Normal 3 2 4 2 2 3 4" xfId="14819" xr:uid="{00000000-0005-0000-0000-000091740000}"/>
    <cellStyle name="Normal 3 2 4 2 2 4" xfId="30375" xr:uid="{00000000-0005-0000-0000-000092740000}"/>
    <cellStyle name="Normal 3 2 4 2 2 4 2" xfId="5134" xr:uid="{00000000-0005-0000-0000-000093740000}"/>
    <cellStyle name="Normal 3 2 4 2 2 4 2 2" xfId="5133" xr:uid="{00000000-0005-0000-0000-000094740000}"/>
    <cellStyle name="Normal 3 2 4 2 2 4 3" xfId="32697" xr:uid="{00000000-0005-0000-0000-000095740000}"/>
    <cellStyle name="Normal 3 2 4 2 2 5" xfId="30500" xr:uid="{00000000-0005-0000-0000-000096740000}"/>
    <cellStyle name="Normal 3 2 4 2 2 5 2" xfId="33879" xr:uid="{00000000-0005-0000-0000-000097740000}"/>
    <cellStyle name="Normal 3 2 4 2 2 6" xfId="30908" xr:uid="{00000000-0005-0000-0000-000098740000}"/>
    <cellStyle name="Normal 3 2 4 2 3" xfId="30373" xr:uid="{00000000-0005-0000-0000-000099740000}"/>
    <cellStyle name="Normal 3 2 4 2 3 2" xfId="30360" xr:uid="{00000000-0005-0000-0000-00009A740000}"/>
    <cellStyle name="Normal 3 2 4 2 3 2 2" xfId="19628" xr:uid="{00000000-0005-0000-0000-00009B740000}"/>
    <cellStyle name="Normal 3 2 4 2 3 2 2 2" xfId="5132" xr:uid="{00000000-0005-0000-0000-00009C740000}"/>
    <cellStyle name="Normal 3 2 4 2 3 2 2 2 2" xfId="5130" xr:uid="{00000000-0005-0000-0000-00009D740000}"/>
    <cellStyle name="Normal 3 2 4 2 3 2 2 3" xfId="5129" xr:uid="{00000000-0005-0000-0000-00009E740000}"/>
    <cellStyle name="Normal 3 2 4 2 3 2 3" xfId="5128" xr:uid="{00000000-0005-0000-0000-00009F740000}"/>
    <cellStyle name="Normal 3 2 4 2 3 2 3 2" xfId="5127" xr:uid="{00000000-0005-0000-0000-0000A0740000}"/>
    <cellStyle name="Normal 3 2 4 2 3 2 4" xfId="5126" xr:uid="{00000000-0005-0000-0000-0000A1740000}"/>
    <cellStyle name="Normal 3 2 4 2 3 3" xfId="30332" xr:uid="{00000000-0005-0000-0000-0000A2740000}"/>
    <cellStyle name="Normal 3 2 4 2 3 3 2" xfId="5125" xr:uid="{00000000-0005-0000-0000-0000A3740000}"/>
    <cellStyle name="Normal 3 2 4 2 3 3 2 2" xfId="5124" xr:uid="{00000000-0005-0000-0000-0000A4740000}"/>
    <cellStyle name="Normal 3 2 4 2 3 3 3" xfId="32980" xr:uid="{00000000-0005-0000-0000-0000A5740000}"/>
    <cellStyle name="Normal 3 2 4 2 3 4" xfId="30330" xr:uid="{00000000-0005-0000-0000-0000A6740000}"/>
    <cellStyle name="Normal 3 2 4 2 3 4 2" xfId="5123" xr:uid="{00000000-0005-0000-0000-0000A7740000}"/>
    <cellStyle name="Normal 3 2 4 2 3 5" xfId="32575" xr:uid="{00000000-0005-0000-0000-0000A8740000}"/>
    <cellStyle name="Normal 3 2 4 2 4" xfId="31308" xr:uid="{00000000-0005-0000-0000-0000A9740000}"/>
    <cellStyle name="Normal 3 2 4 2 4 2" xfId="28304" xr:uid="{00000000-0005-0000-0000-0000AA740000}"/>
    <cellStyle name="Normal 3 2 4 2 4 2 2" xfId="5122" xr:uid="{00000000-0005-0000-0000-0000AB740000}"/>
    <cellStyle name="Normal 3 2 4 2 4 2 2 2" xfId="5120" xr:uid="{00000000-0005-0000-0000-0000AC740000}"/>
    <cellStyle name="Normal 3 2 4 2 4 2 3" xfId="5119" xr:uid="{00000000-0005-0000-0000-0000AD740000}"/>
    <cellStyle name="Normal 3 2 4 2 4 3" xfId="11769" xr:uid="{00000000-0005-0000-0000-0000AE740000}"/>
    <cellStyle name="Normal 3 2 4 2 4 3 2" xfId="11764" xr:uid="{00000000-0005-0000-0000-0000AF740000}"/>
    <cellStyle name="Normal 3 2 4 2 4 4" xfId="11760" xr:uid="{00000000-0005-0000-0000-0000B0740000}"/>
    <cellStyle name="Normal 3 2 4 2 5" xfId="25135" xr:uid="{00000000-0005-0000-0000-0000B1740000}"/>
    <cellStyle name="Normal 3 2 4 2 5 2" xfId="6091" xr:uid="{00000000-0005-0000-0000-0000B2740000}"/>
    <cellStyle name="Normal 3 2 4 2 5 2 2" xfId="6088" xr:uid="{00000000-0005-0000-0000-0000B3740000}"/>
    <cellStyle name="Normal 3 2 4 2 5 3" xfId="13491" xr:uid="{00000000-0005-0000-0000-0000B4740000}"/>
    <cellStyle name="Normal 3 2 4 2 6" xfId="19789" xr:uid="{00000000-0005-0000-0000-0000B5740000}"/>
    <cellStyle name="Normal 3 2 4 2 6 2" xfId="15786" xr:uid="{00000000-0005-0000-0000-0000B6740000}"/>
    <cellStyle name="Normal 3 2 4 2 7" xfId="19782" xr:uid="{00000000-0005-0000-0000-0000B7740000}"/>
    <cellStyle name="Normal 3 2 4 3" xfId="27454" xr:uid="{00000000-0005-0000-0000-0000B8740000}"/>
    <cellStyle name="Normal 3 2 4 3 2" xfId="32720" xr:uid="{00000000-0005-0000-0000-0000B9740000}"/>
    <cellStyle name="Normal 3 2 4 3 2 2" xfId="29579" xr:uid="{00000000-0005-0000-0000-0000BA740000}"/>
    <cellStyle name="Normal 3 2 4 3 2 2 2" xfId="5117" xr:uid="{00000000-0005-0000-0000-0000BB740000}"/>
    <cellStyle name="Normal 3 2 4 3 2 2 2 2" xfId="5116" xr:uid="{00000000-0005-0000-0000-0000BC740000}"/>
    <cellStyle name="Normal 3 2 4 3 2 2 2 2 2" xfId="29131" xr:uid="{00000000-0005-0000-0000-0000BD740000}"/>
    <cellStyle name="Normal 3 2 4 3 2 2 2 3" xfId="5115" xr:uid="{00000000-0005-0000-0000-0000BE740000}"/>
    <cellStyle name="Normal 3 2 4 3 2 2 3" xfId="5114" xr:uid="{00000000-0005-0000-0000-0000BF740000}"/>
    <cellStyle name="Normal 3 2 4 3 2 2 3 2" xfId="5113" xr:uid="{00000000-0005-0000-0000-0000C0740000}"/>
    <cellStyle name="Normal 3 2 4 3 2 2 4" xfId="24212" xr:uid="{00000000-0005-0000-0000-0000C1740000}"/>
    <cellStyle name="Normal 3 2 4 3 2 3" xfId="28877" xr:uid="{00000000-0005-0000-0000-0000C2740000}"/>
    <cellStyle name="Normal 3 2 4 3 2 3 2" xfId="5112" xr:uid="{00000000-0005-0000-0000-0000C3740000}"/>
    <cellStyle name="Normal 3 2 4 3 2 3 2 2" xfId="5111" xr:uid="{00000000-0005-0000-0000-0000C4740000}"/>
    <cellStyle name="Normal 3 2 4 3 2 3 3" xfId="33924" xr:uid="{00000000-0005-0000-0000-0000C5740000}"/>
    <cellStyle name="Normal 3 2 4 3 2 4" xfId="28875" xr:uid="{00000000-0005-0000-0000-0000C6740000}"/>
    <cellStyle name="Normal 3 2 4 3 2 4 2" xfId="5110" xr:uid="{00000000-0005-0000-0000-0000C7740000}"/>
    <cellStyle name="Normal 3 2 4 3 2 5" xfId="30295" xr:uid="{00000000-0005-0000-0000-0000C8740000}"/>
    <cellStyle name="Normal 3 2 4 3 3" xfId="34370" xr:uid="{00000000-0005-0000-0000-0000C9740000}"/>
    <cellStyle name="Normal 3 2 4 3 3 2" xfId="32076" xr:uid="{00000000-0005-0000-0000-0000CA740000}"/>
    <cellStyle name="Normal 3 2 4 3 3 2 2" xfId="5109" xr:uid="{00000000-0005-0000-0000-0000CB740000}"/>
    <cellStyle name="Normal 3 2 4 3 3 2 2 2" xfId="5108" xr:uid="{00000000-0005-0000-0000-0000CC740000}"/>
    <cellStyle name="Normal 3 2 4 3 3 2 3" xfId="5107" xr:uid="{00000000-0005-0000-0000-0000CD740000}"/>
    <cellStyle name="Normal 3 2 4 3 3 3" xfId="26518" xr:uid="{00000000-0005-0000-0000-0000CE740000}"/>
    <cellStyle name="Normal 3 2 4 3 3 3 2" xfId="5106" xr:uid="{00000000-0005-0000-0000-0000CF740000}"/>
    <cellStyle name="Normal 3 2 4 3 3 4" xfId="30292" xr:uid="{00000000-0005-0000-0000-0000D0740000}"/>
    <cellStyle name="Normal 3 2 4 3 4" xfId="28815" xr:uid="{00000000-0005-0000-0000-0000D1740000}"/>
    <cellStyle name="Normal 3 2 4 3 4 2" xfId="30311" xr:uid="{00000000-0005-0000-0000-0000D2740000}"/>
    <cellStyle name="Normal 3 2 4 3 4 2 2" xfId="5105" xr:uid="{00000000-0005-0000-0000-0000D3740000}"/>
    <cellStyle name="Normal 3 2 4 3 4 3" xfId="11748" xr:uid="{00000000-0005-0000-0000-0000D4740000}"/>
    <cellStyle name="Normal 3 2 4 3 5" xfId="17487" xr:uid="{00000000-0005-0000-0000-0000D5740000}"/>
    <cellStyle name="Normal 3 2 4 3 5 2" xfId="27111" xr:uid="{00000000-0005-0000-0000-0000D6740000}"/>
    <cellStyle name="Normal 3 2 4 3 6" xfId="17481" xr:uid="{00000000-0005-0000-0000-0000D7740000}"/>
    <cellStyle name="Normal 3 2 4 4" xfId="26386" xr:uid="{00000000-0005-0000-0000-0000D8740000}"/>
    <cellStyle name="Normal 3 2 4 4 2" xfId="30290" xr:uid="{00000000-0005-0000-0000-0000D9740000}"/>
    <cellStyle name="Normal 3 2 4 4 2 2" xfId="30452" xr:uid="{00000000-0005-0000-0000-0000DA740000}"/>
    <cellStyle name="Normal 3 2 4 4 2 2 2" xfId="5103" xr:uid="{00000000-0005-0000-0000-0000DB740000}"/>
    <cellStyle name="Normal 3 2 4 4 2 2 2 2" xfId="5102" xr:uid="{00000000-0005-0000-0000-0000DC740000}"/>
    <cellStyle name="Normal 3 2 4 4 2 2 3" xfId="15313" xr:uid="{00000000-0005-0000-0000-0000DD740000}"/>
    <cellStyle name="Normal 3 2 4 4 2 3" xfId="28861" xr:uid="{00000000-0005-0000-0000-0000DE740000}"/>
    <cellStyle name="Normal 3 2 4 4 2 3 2" xfId="10858" xr:uid="{00000000-0005-0000-0000-0000DF740000}"/>
    <cellStyle name="Normal 3 2 4 4 2 4" xfId="30280" xr:uid="{00000000-0005-0000-0000-0000E0740000}"/>
    <cellStyle name="Normal 3 2 4 4 3" xfId="32074" xr:uid="{00000000-0005-0000-0000-0000E1740000}"/>
    <cellStyle name="Normal 3 2 4 4 3 2" xfId="30277" xr:uid="{00000000-0005-0000-0000-0000E2740000}"/>
    <cellStyle name="Normal 3 2 4 4 3 2 2" xfId="5101" xr:uid="{00000000-0005-0000-0000-0000E3740000}"/>
    <cellStyle name="Normal 3 2 4 4 3 3" xfId="30274" xr:uid="{00000000-0005-0000-0000-0000E4740000}"/>
    <cellStyle name="Normal 3 2 4 4 4" xfId="30271" xr:uid="{00000000-0005-0000-0000-0000E5740000}"/>
    <cellStyle name="Normal 3 2 4 4 4 2" xfId="30267" xr:uid="{00000000-0005-0000-0000-0000E6740000}"/>
    <cellStyle name="Normal 3 2 4 4 5" xfId="17467" xr:uid="{00000000-0005-0000-0000-0000E7740000}"/>
    <cellStyle name="Normal 3 2 4 5" xfId="34357" xr:uid="{00000000-0005-0000-0000-0000E8740000}"/>
    <cellStyle name="Normal 3 2 4 5 2" xfId="30262" xr:uid="{00000000-0005-0000-0000-0000E9740000}"/>
    <cellStyle name="Normal 3 2 4 5 2 2" xfId="30260" xr:uid="{00000000-0005-0000-0000-0000EA740000}"/>
    <cellStyle name="Normal 3 2 4 5 2 2 2" xfId="15568" xr:uid="{00000000-0005-0000-0000-0000EB740000}"/>
    <cellStyle name="Normal 3 2 4 5 2 3" xfId="30256" xr:uid="{00000000-0005-0000-0000-0000EC740000}"/>
    <cellStyle name="Normal 3 2 4 5 3" xfId="30250" xr:uid="{00000000-0005-0000-0000-0000ED740000}"/>
    <cellStyle name="Normal 3 2 4 5 3 2" xfId="30245" xr:uid="{00000000-0005-0000-0000-0000EE740000}"/>
    <cellStyle name="Normal 3 2 4 5 4" xfId="33154" xr:uid="{00000000-0005-0000-0000-0000EF740000}"/>
    <cellStyle name="Normal 3 2 4 6" xfId="32481" xr:uid="{00000000-0005-0000-0000-0000F0740000}"/>
    <cellStyle name="Normal 3 2 4 6 2" xfId="30241" xr:uid="{00000000-0005-0000-0000-0000F1740000}"/>
    <cellStyle name="Normal 3 2 4 6 2 2" xfId="17642" xr:uid="{00000000-0005-0000-0000-0000F2740000}"/>
    <cellStyle name="Normal 3 2 4 6 3" xfId="29145" xr:uid="{00000000-0005-0000-0000-0000F3740000}"/>
    <cellStyle name="Normal 3 2 4 7" xfId="30233" xr:uid="{00000000-0005-0000-0000-0000F4740000}"/>
    <cellStyle name="Normal 3 2 4 7 2" xfId="30226" xr:uid="{00000000-0005-0000-0000-0000F5740000}"/>
    <cellStyle name="Normal 3 2 4 8" xfId="30223" xr:uid="{00000000-0005-0000-0000-0000F6740000}"/>
    <cellStyle name="Normal 3 2 5" xfId="31814" xr:uid="{00000000-0005-0000-0000-0000F7740000}"/>
    <cellStyle name="Normal 3 2 5 2" xfId="33911" xr:uid="{00000000-0005-0000-0000-0000F8740000}"/>
    <cellStyle name="Normal 3 2 5 2 2" xfId="30217" xr:uid="{00000000-0005-0000-0000-0000F9740000}"/>
    <cellStyle name="Normal 3 2 5 2 2 2" xfId="32326" xr:uid="{00000000-0005-0000-0000-0000FA740000}"/>
    <cellStyle name="Normal 3 2 5 2 2 2 2" xfId="5099" xr:uid="{00000000-0005-0000-0000-0000FB740000}"/>
    <cellStyle name="Normal 3 2 5 2 2 2 2 2" xfId="5098" xr:uid="{00000000-0005-0000-0000-0000FC740000}"/>
    <cellStyle name="Normal 3 2 5 2 2 2 2 2 2" xfId="5097" xr:uid="{00000000-0005-0000-0000-0000FD740000}"/>
    <cellStyle name="Normal 3 2 5 2 2 2 2 3" xfId="5096" xr:uid="{00000000-0005-0000-0000-0000FE740000}"/>
    <cellStyle name="Normal 3 2 5 2 2 2 3" xfId="5095" xr:uid="{00000000-0005-0000-0000-0000FF740000}"/>
    <cellStyle name="Normal 3 2 5 2 2 2 3 2" xfId="5094" xr:uid="{00000000-0005-0000-0000-000000750000}"/>
    <cellStyle name="Normal 3 2 5 2 2 2 4" xfId="5093" xr:uid="{00000000-0005-0000-0000-000001750000}"/>
    <cellStyle name="Normal 3 2 5 2 2 3" xfId="28039" xr:uid="{00000000-0005-0000-0000-000002750000}"/>
    <cellStyle name="Normal 3 2 5 2 2 3 2" xfId="32858" xr:uid="{00000000-0005-0000-0000-000003750000}"/>
    <cellStyle name="Normal 3 2 5 2 2 3 2 2" xfId="5092" xr:uid="{00000000-0005-0000-0000-000004750000}"/>
    <cellStyle name="Normal 3 2 5 2 2 3 3" xfId="17756" xr:uid="{00000000-0005-0000-0000-000005750000}"/>
    <cellStyle name="Normal 3 2 5 2 2 4" xfId="11568" xr:uid="{00000000-0005-0000-0000-000006750000}"/>
    <cellStyle name="Normal 3 2 5 2 2 4 2" xfId="5091" xr:uid="{00000000-0005-0000-0000-000007750000}"/>
    <cellStyle name="Normal 3 2 5 2 2 5" xfId="30164" xr:uid="{00000000-0005-0000-0000-000008750000}"/>
    <cellStyle name="Normal 3 2 5 2 3" xfId="28524" xr:uid="{00000000-0005-0000-0000-000009750000}"/>
    <cellStyle name="Normal 3 2 5 2 3 2" xfId="11560" xr:uid="{00000000-0005-0000-0000-00000A750000}"/>
    <cellStyle name="Normal 3 2 5 2 3 2 2" xfId="5090" xr:uid="{00000000-0005-0000-0000-00000B750000}"/>
    <cellStyle name="Normal 3 2 5 2 3 2 2 2" xfId="5089" xr:uid="{00000000-0005-0000-0000-00000C750000}"/>
    <cellStyle name="Normal 3 2 5 2 3 2 3" xfId="22656" xr:uid="{00000000-0005-0000-0000-00000D750000}"/>
    <cellStyle name="Normal 3 2 5 2 3 3" xfId="11557" xr:uid="{00000000-0005-0000-0000-00000E750000}"/>
    <cellStyle name="Normal 3 2 5 2 3 3 2" xfId="5088" xr:uid="{00000000-0005-0000-0000-00000F750000}"/>
    <cellStyle name="Normal 3 2 5 2 3 4" xfId="30148" xr:uid="{00000000-0005-0000-0000-000010750000}"/>
    <cellStyle name="Normal 3 2 5 2 4" xfId="28515" xr:uid="{00000000-0005-0000-0000-000011750000}"/>
    <cellStyle name="Normal 3 2 5 2 4 2" xfId="11550" xr:uid="{00000000-0005-0000-0000-000012750000}"/>
    <cellStyle name="Normal 3 2 5 2 4 2 2" xfId="5087" xr:uid="{00000000-0005-0000-0000-000013750000}"/>
    <cellStyle name="Normal 3 2 5 2 4 3" xfId="11729" xr:uid="{00000000-0005-0000-0000-000014750000}"/>
    <cellStyle name="Normal 3 2 5 2 5" xfId="15519" xr:uid="{00000000-0005-0000-0000-000015750000}"/>
    <cellStyle name="Normal 3 2 5 2 5 2" xfId="6081" xr:uid="{00000000-0005-0000-0000-000016750000}"/>
    <cellStyle name="Normal 3 2 5 2 6" xfId="27187" xr:uid="{00000000-0005-0000-0000-000017750000}"/>
    <cellStyle name="Normal 3 2 5 2 6 2" xfId="32419" xr:uid="{00000000-0005-0000-0000-000018750000}"/>
    <cellStyle name="Normal 3 2 5 2 7" xfId="5085" xr:uid="{00000000-0005-0000-0000-000019750000}"/>
    <cellStyle name="Normal 3 2 5 3" xfId="34327" xr:uid="{00000000-0005-0000-0000-00001A750000}"/>
    <cellStyle name="Normal 3 2 5 3 2" xfId="30143" xr:uid="{00000000-0005-0000-0000-00001B750000}"/>
    <cellStyle name="Normal 3 2 5 3 2 2" xfId="11536" xr:uid="{00000000-0005-0000-0000-00001C750000}"/>
    <cellStyle name="Normal 3 2 5 3 2 2 2" xfId="5083" xr:uid="{00000000-0005-0000-0000-00001D750000}"/>
    <cellStyle name="Normal 3 2 5 3 2 2 2 2" xfId="5082" xr:uid="{00000000-0005-0000-0000-00001E750000}"/>
    <cellStyle name="Normal 3 2 5 3 2 2 3" xfId="5081" xr:uid="{00000000-0005-0000-0000-00001F750000}"/>
    <cellStyle name="Normal 3 2 5 3 2 3" xfId="11533" xr:uid="{00000000-0005-0000-0000-000020750000}"/>
    <cellStyle name="Normal 3 2 5 3 2 3 2" xfId="5080" xr:uid="{00000000-0005-0000-0000-000021750000}"/>
    <cellStyle name="Normal 3 2 5 3 2 4" xfId="30126" xr:uid="{00000000-0005-0000-0000-000022750000}"/>
    <cellStyle name="Normal 3 2 5 3 3" xfId="28508" xr:uid="{00000000-0005-0000-0000-000023750000}"/>
    <cellStyle name="Normal 3 2 5 3 3 2" xfId="11528" xr:uid="{00000000-0005-0000-0000-000024750000}"/>
    <cellStyle name="Normal 3 2 5 3 3 2 2" xfId="5079" xr:uid="{00000000-0005-0000-0000-000025750000}"/>
    <cellStyle name="Normal 3 2 5 3 3 3" xfId="30111" xr:uid="{00000000-0005-0000-0000-000026750000}"/>
    <cellStyle name="Normal 3 2 5 3 4" xfId="27103" xr:uid="{00000000-0005-0000-0000-000027750000}"/>
    <cellStyle name="Normal 3 2 5 3 4 2" xfId="33659" xr:uid="{00000000-0005-0000-0000-000028750000}"/>
    <cellStyle name="Normal 3 2 5 3 5" xfId="19769" xr:uid="{00000000-0005-0000-0000-000029750000}"/>
    <cellStyle name="Normal 3 2 5 4" xfId="25255" xr:uid="{00000000-0005-0000-0000-00002A750000}"/>
    <cellStyle name="Normal 3 2 5 4 2" xfId="30608" xr:uid="{00000000-0005-0000-0000-00002B750000}"/>
    <cellStyle name="Normal 3 2 5 4 2 2" xfId="11517" xr:uid="{00000000-0005-0000-0000-00002C750000}"/>
    <cellStyle name="Normal 3 2 5 4 2 2 2" xfId="5078" xr:uid="{00000000-0005-0000-0000-00002D750000}"/>
    <cellStyle name="Normal 3 2 5 4 2 3" xfId="30103" xr:uid="{00000000-0005-0000-0000-00002E750000}"/>
    <cellStyle name="Normal 3 2 5 4 3" xfId="27101" xr:uid="{00000000-0005-0000-0000-00002F750000}"/>
    <cellStyle name="Normal 3 2 5 4 3 2" xfId="31135" xr:uid="{00000000-0005-0000-0000-000030750000}"/>
    <cellStyle name="Normal 3 2 5 4 4" xfId="25539" xr:uid="{00000000-0005-0000-0000-000031750000}"/>
    <cellStyle name="Normal 3 2 5 5" xfId="30101" xr:uid="{00000000-0005-0000-0000-000032750000}"/>
    <cellStyle name="Normal 3 2 5 5 2" xfId="30594" xr:uid="{00000000-0005-0000-0000-000033750000}"/>
    <cellStyle name="Normal 3 2 5 5 2 2" xfId="8682" xr:uid="{00000000-0005-0000-0000-000034750000}"/>
    <cellStyle name="Normal 3 2 5 5 3" xfId="30773" xr:uid="{00000000-0005-0000-0000-000035750000}"/>
    <cellStyle name="Normal 3 2 5 6" xfId="30091" xr:uid="{00000000-0005-0000-0000-000036750000}"/>
    <cellStyle name="Normal 3 2 5 6 2" xfId="30587" xr:uid="{00000000-0005-0000-0000-000037750000}"/>
    <cellStyle name="Normal 3 2 5 7" xfId="30085" xr:uid="{00000000-0005-0000-0000-000038750000}"/>
    <cellStyle name="Normal 3 2 5 7 2" xfId="5077" xr:uid="{00000000-0005-0000-0000-000039750000}"/>
    <cellStyle name="Normal 3 2 5 8" xfId="31103" xr:uid="{00000000-0005-0000-0000-00003A750000}"/>
    <cellStyle name="Normal 3 2 6" xfId="21721" xr:uid="{00000000-0005-0000-0000-00003B750000}"/>
    <cellStyle name="Normal 3 2 6 2" xfId="27129" xr:uid="{00000000-0005-0000-0000-00003C750000}"/>
    <cellStyle name="Normal 3 2 6 2 2" xfId="30079" xr:uid="{00000000-0005-0000-0000-00003D750000}"/>
    <cellStyle name="Normal 3 2 6 2 2 2" xfId="11454" xr:uid="{00000000-0005-0000-0000-00003E750000}"/>
    <cellStyle name="Normal 3 2 6 2 2 2 2" xfId="5076" xr:uid="{00000000-0005-0000-0000-00003F750000}"/>
    <cellStyle name="Normal 3 2 6 2 2 2 2 2" xfId="5075" xr:uid="{00000000-0005-0000-0000-000040750000}"/>
    <cellStyle name="Normal 3 2 6 2 2 2 3" xfId="5074" xr:uid="{00000000-0005-0000-0000-000041750000}"/>
    <cellStyle name="Normal 3 2 6 2 2 3" xfId="11451" xr:uid="{00000000-0005-0000-0000-000042750000}"/>
    <cellStyle name="Normal 3 2 6 2 2 3 2" xfId="5073" xr:uid="{00000000-0005-0000-0000-000043750000}"/>
    <cellStyle name="Normal 3 2 6 2 2 4" xfId="22397" xr:uid="{00000000-0005-0000-0000-000044750000}"/>
    <cellStyle name="Normal 3 2 6 2 3" xfId="30054" xr:uid="{00000000-0005-0000-0000-000045750000}"/>
    <cellStyle name="Normal 3 2 6 2 3 2" xfId="11442" xr:uid="{00000000-0005-0000-0000-000046750000}"/>
    <cellStyle name="Normal 3 2 6 2 3 2 2" xfId="5072" xr:uid="{00000000-0005-0000-0000-000047750000}"/>
    <cellStyle name="Normal 3 2 6 2 3 3" xfId="30049" xr:uid="{00000000-0005-0000-0000-000048750000}"/>
    <cellStyle name="Normal 3 2 6 2 4" xfId="27081" xr:uid="{00000000-0005-0000-0000-000049750000}"/>
    <cellStyle name="Normal 3 2 6 2 4 2" xfId="32784" xr:uid="{00000000-0005-0000-0000-00004A750000}"/>
    <cellStyle name="Normal 3 2 6 2 5" xfId="19761" xr:uid="{00000000-0005-0000-0000-00004B750000}"/>
    <cellStyle name="Normal 3 2 6 2 5 2" xfId="5071" xr:uid="{00000000-0005-0000-0000-00004C750000}"/>
    <cellStyle name="Normal 3 2 6 2 6" xfId="5070" xr:uid="{00000000-0005-0000-0000-00004D750000}"/>
    <cellStyle name="Normal 3 2 6 2 6 2" xfId="26341" xr:uid="{00000000-0005-0000-0000-00004E750000}"/>
    <cellStyle name="Normal 3 2 6 2 7" xfId="5069" xr:uid="{00000000-0005-0000-0000-00004F750000}"/>
    <cellStyle name="Normal 3 2 6 3" xfId="34379" xr:uid="{00000000-0005-0000-0000-000050750000}"/>
    <cellStyle name="Normal 3 2 6 3 2" xfId="27015" xr:uid="{00000000-0005-0000-0000-000051750000}"/>
    <cellStyle name="Normal 3 2 6 3 2 2" xfId="11427" xr:uid="{00000000-0005-0000-0000-000052750000}"/>
    <cellStyle name="Normal 3 2 6 3 2 2 2" xfId="5067" xr:uid="{00000000-0005-0000-0000-000053750000}"/>
    <cellStyle name="Normal 3 2 6 3 2 3" xfId="30026" xr:uid="{00000000-0005-0000-0000-000054750000}"/>
    <cellStyle name="Normal 3 2 6 3 3" xfId="27079" xr:uid="{00000000-0005-0000-0000-000055750000}"/>
    <cellStyle name="Normal 3 2 6 3 3 2" xfId="33485" xr:uid="{00000000-0005-0000-0000-000056750000}"/>
    <cellStyle name="Normal 3 2 6 3 4" xfId="33986" xr:uid="{00000000-0005-0000-0000-000057750000}"/>
    <cellStyle name="Normal 3 2 6 4" xfId="30010" xr:uid="{00000000-0005-0000-0000-000058750000}"/>
    <cellStyle name="Normal 3 2 6 4 2" xfId="30584" xr:uid="{00000000-0005-0000-0000-000059750000}"/>
    <cellStyle name="Normal 3 2 6 4 2 2" xfId="30007" xr:uid="{00000000-0005-0000-0000-00005A750000}"/>
    <cellStyle name="Normal 3 2 6 4 3" xfId="34276" xr:uid="{00000000-0005-0000-0000-00005B750000}"/>
    <cellStyle name="Normal 3 2 6 5" xfId="29999" xr:uid="{00000000-0005-0000-0000-00005C750000}"/>
    <cellStyle name="Normal 3 2 6 5 2" xfId="19390" xr:uid="{00000000-0005-0000-0000-00005D750000}"/>
    <cellStyle name="Normal 3 2 6 6" xfId="29986" xr:uid="{00000000-0005-0000-0000-00005E750000}"/>
    <cellStyle name="Normal 3 2 6 6 2" xfId="5065" xr:uid="{00000000-0005-0000-0000-00005F750000}"/>
    <cellStyle name="Normal 3 2 6 7" xfId="5064" xr:uid="{00000000-0005-0000-0000-000060750000}"/>
    <cellStyle name="Normal 3 2 6 7 2" xfId="5063" xr:uid="{00000000-0005-0000-0000-000061750000}"/>
    <cellStyle name="Normal 3 2 6 8" xfId="5062" xr:uid="{00000000-0005-0000-0000-000062750000}"/>
    <cellStyle name="Normal 3 2 7" xfId="20110" xr:uid="{00000000-0005-0000-0000-000063750000}"/>
    <cellStyle name="Normal 3 2 7 2" xfId="34395" xr:uid="{00000000-0005-0000-0000-000064750000}"/>
    <cellStyle name="Normal 3 2 7 2 2" xfId="29977" xr:uid="{00000000-0005-0000-0000-000065750000}"/>
    <cellStyle name="Normal 3 2 7 2 2 2" xfId="11377" xr:uid="{00000000-0005-0000-0000-000066750000}"/>
    <cellStyle name="Normal 3 2 7 2 2 2 2" xfId="5061" xr:uid="{00000000-0005-0000-0000-000067750000}"/>
    <cellStyle name="Normal 3 2 7 2 2 3" xfId="33649" xr:uid="{00000000-0005-0000-0000-000068750000}"/>
    <cellStyle name="Normal 3 2 7 2 3" xfId="27069" xr:uid="{00000000-0005-0000-0000-000069750000}"/>
    <cellStyle name="Normal 3 2 7 2 3 2" xfId="29974" xr:uid="{00000000-0005-0000-0000-00006A750000}"/>
    <cellStyle name="Normal 3 2 7 2 4" xfId="30713" xr:uid="{00000000-0005-0000-0000-00006B750000}"/>
    <cellStyle name="Normal 3 2 7 2 4 2" xfId="5060" xr:uid="{00000000-0005-0000-0000-00006C750000}"/>
    <cellStyle name="Normal 3 2 7 2 5" xfId="5059" xr:uid="{00000000-0005-0000-0000-00006D750000}"/>
    <cellStyle name="Normal 3 2 7 2 5 2" xfId="5058" xr:uid="{00000000-0005-0000-0000-00006E750000}"/>
    <cellStyle name="Normal 3 2 7 2 6" xfId="5056" xr:uid="{00000000-0005-0000-0000-00006F750000}"/>
    <cellStyle name="Normal 3 2 7 2 6 2" xfId="26317" xr:uid="{00000000-0005-0000-0000-000070750000}"/>
    <cellStyle name="Normal 3 2 7 2 7" xfId="5055" xr:uid="{00000000-0005-0000-0000-000071750000}"/>
    <cellStyle name="Normal 3 2 7 3" xfId="32529" xr:uid="{00000000-0005-0000-0000-000072750000}"/>
    <cellStyle name="Normal 3 2 7 3 2" xfId="29962" xr:uid="{00000000-0005-0000-0000-000073750000}"/>
    <cellStyle name="Normal 3 2 7 3 2 2" xfId="29958" xr:uid="{00000000-0005-0000-0000-000074750000}"/>
    <cellStyle name="Normal 3 2 7 3 3" xfId="29956" xr:uid="{00000000-0005-0000-0000-000075750000}"/>
    <cellStyle name="Normal 3 2 7 4" xfId="23629" xr:uid="{00000000-0005-0000-0000-000076750000}"/>
    <cellStyle name="Normal 3 2 7 4 2" xfId="30562" xr:uid="{00000000-0005-0000-0000-000077750000}"/>
    <cellStyle name="Normal 3 2 7 5" xfId="23623" xr:uid="{00000000-0005-0000-0000-000078750000}"/>
    <cellStyle name="Normal 3 2 7 5 2" xfId="5053" xr:uid="{00000000-0005-0000-0000-000079750000}"/>
    <cellStyle name="Normal 3 2 7 6" xfId="5052" xr:uid="{00000000-0005-0000-0000-00007A750000}"/>
    <cellStyle name="Normal 3 2 7 6 2" xfId="5051" xr:uid="{00000000-0005-0000-0000-00007B750000}"/>
    <cellStyle name="Normal 3 2 7 7" xfId="5050" xr:uid="{00000000-0005-0000-0000-00007C750000}"/>
    <cellStyle name="Normal 3 2 7 7 2" xfId="5049" xr:uid="{00000000-0005-0000-0000-00007D750000}"/>
    <cellStyle name="Normal 3 2 7 8" xfId="5048" xr:uid="{00000000-0005-0000-0000-00007E750000}"/>
    <cellStyle name="Normal 3 2 8" xfId="28887" xr:uid="{00000000-0005-0000-0000-00007F750000}"/>
    <cellStyle name="Normal 3 2 8 2" xfId="29944" xr:uid="{00000000-0005-0000-0000-000080750000}"/>
    <cellStyle name="Normal 3 2 8 2 2" xfId="29942" xr:uid="{00000000-0005-0000-0000-000081750000}"/>
    <cellStyle name="Normal 3 2 8 2 2 2" xfId="29468" xr:uid="{00000000-0005-0000-0000-000082750000}"/>
    <cellStyle name="Normal 3 2 8 2 3" xfId="29930" xr:uid="{00000000-0005-0000-0000-000083750000}"/>
    <cellStyle name="Normal 3 2 8 2 3 2" xfId="34013" xr:uid="{00000000-0005-0000-0000-000084750000}"/>
    <cellStyle name="Normal 3 2 8 2 4" xfId="5047" xr:uid="{00000000-0005-0000-0000-000085750000}"/>
    <cellStyle name="Normal 3 2 8 2 4 2" xfId="21928" xr:uid="{00000000-0005-0000-0000-000086750000}"/>
    <cellStyle name="Normal 3 2 8 2 5" xfId="5046" xr:uid="{00000000-0005-0000-0000-000087750000}"/>
    <cellStyle name="Normal 3 2 8 2 5 2" xfId="16679" xr:uid="{00000000-0005-0000-0000-000088750000}"/>
    <cellStyle name="Normal 3 2 8 2 6" xfId="5045" xr:uid="{00000000-0005-0000-0000-000089750000}"/>
    <cellStyle name="Normal 3 2 8 2 6 2" xfId="5044" xr:uid="{00000000-0005-0000-0000-00008A750000}"/>
    <cellStyle name="Normal 3 2 8 2 7" xfId="15835" xr:uid="{00000000-0005-0000-0000-00008B750000}"/>
    <cellStyle name="Normal 3 2 8 3" xfId="29927" xr:uid="{00000000-0005-0000-0000-00008C750000}"/>
    <cellStyle name="Normal 3 2 8 3 2" xfId="23020" xr:uid="{00000000-0005-0000-0000-00008D750000}"/>
    <cellStyle name="Normal 3 2 8 4" xfId="23271" xr:uid="{00000000-0005-0000-0000-00008E750000}"/>
    <cellStyle name="Normal 3 2 8 4 2" xfId="5043" xr:uid="{00000000-0005-0000-0000-00008F750000}"/>
    <cellStyle name="Normal 3 2 8 5" xfId="5042" xr:uid="{00000000-0005-0000-0000-000090750000}"/>
    <cellStyle name="Normal 3 2 8 5 2" xfId="5041" xr:uid="{00000000-0005-0000-0000-000091750000}"/>
    <cellStyle name="Normal 3 2 8 6" xfId="5040" xr:uid="{00000000-0005-0000-0000-000092750000}"/>
    <cellStyle name="Normal 3 2 8 6 2" xfId="5039" xr:uid="{00000000-0005-0000-0000-000093750000}"/>
    <cellStyle name="Normal 3 2 8 7" xfId="5038" xr:uid="{00000000-0005-0000-0000-000094750000}"/>
    <cellStyle name="Normal 3 2 8 7 2" xfId="5037" xr:uid="{00000000-0005-0000-0000-000095750000}"/>
    <cellStyle name="Normal 3 2 8 8" xfId="5036" xr:uid="{00000000-0005-0000-0000-000096750000}"/>
    <cellStyle name="Normal 3 2 9" xfId="25650" xr:uid="{00000000-0005-0000-0000-000097750000}"/>
    <cellStyle name="Normal 3 2 9 2" xfId="25644" xr:uid="{00000000-0005-0000-0000-000098750000}"/>
    <cellStyle name="Normal 3 2 9 2 2" xfId="19954" xr:uid="{00000000-0005-0000-0000-000099750000}"/>
    <cellStyle name="Normal 3 2 9 2 2 2" xfId="20485" xr:uid="{00000000-0005-0000-0000-00009A750000}"/>
    <cellStyle name="Normal 3 2 9 2 3" xfId="22175" xr:uid="{00000000-0005-0000-0000-00009B750000}"/>
    <cellStyle name="Normal 3 2 9 2 3 2" xfId="21418" xr:uid="{00000000-0005-0000-0000-00009C750000}"/>
    <cellStyle name="Normal 3 2 9 2 4" xfId="22129" xr:uid="{00000000-0005-0000-0000-00009D750000}"/>
    <cellStyle name="Normal 3 2 9 2 4 2" xfId="16617" xr:uid="{00000000-0005-0000-0000-00009E750000}"/>
    <cellStyle name="Normal 3 2 9 2 5" xfId="5035" xr:uid="{00000000-0005-0000-0000-00009F750000}"/>
    <cellStyle name="Normal 3 2 9 2 5 2" xfId="5034" xr:uid="{00000000-0005-0000-0000-0000A0750000}"/>
    <cellStyle name="Normal 3 2 9 2 6" xfId="5033" xr:uid="{00000000-0005-0000-0000-0000A1750000}"/>
    <cellStyle name="Normal 3 2 9 2 6 2" xfId="5032" xr:uid="{00000000-0005-0000-0000-0000A2750000}"/>
    <cellStyle name="Normal 3 2 9 2 7" xfId="15817" xr:uid="{00000000-0005-0000-0000-0000A3750000}"/>
    <cellStyle name="Normal 3 2 9 3" xfId="16285" xr:uid="{00000000-0005-0000-0000-0000A4750000}"/>
    <cellStyle name="Normal 3 2 9 3 2" xfId="22337" xr:uid="{00000000-0005-0000-0000-0000A5750000}"/>
    <cellStyle name="Normal 3 2 9 4" xfId="5031" xr:uid="{00000000-0005-0000-0000-0000A6750000}"/>
    <cellStyle name="Normal 3 2 9 4 2" xfId="13430" xr:uid="{00000000-0005-0000-0000-0000A7750000}"/>
    <cellStyle name="Normal 3 2 9 5" xfId="5030" xr:uid="{00000000-0005-0000-0000-0000A8750000}"/>
    <cellStyle name="Normal 3 2 9 5 2" xfId="5029" xr:uid="{00000000-0005-0000-0000-0000A9750000}"/>
    <cellStyle name="Normal 3 2 9 6" xfId="5027" xr:uid="{00000000-0005-0000-0000-0000AA750000}"/>
    <cellStyle name="Normal 3 2 9 6 2" xfId="5026" xr:uid="{00000000-0005-0000-0000-0000AB750000}"/>
    <cellStyle name="Normal 3 2 9 7" xfId="5024" xr:uid="{00000000-0005-0000-0000-0000AC750000}"/>
    <cellStyle name="Normal 3 2 9 7 2" xfId="5023" xr:uid="{00000000-0005-0000-0000-0000AD750000}"/>
    <cellStyle name="Normal 3 2 9 8" xfId="5021" xr:uid="{00000000-0005-0000-0000-0000AE750000}"/>
    <cellStyle name="Normal 3 20" xfId="6205" xr:uid="{00000000-0005-0000-0000-0000AF750000}"/>
    <cellStyle name="Normal 3 20 2" xfId="31916" xr:uid="{00000000-0005-0000-0000-0000B0750000}"/>
    <cellStyle name="Normal 3 21" xfId="6202" xr:uid="{00000000-0005-0000-0000-0000B1750000}"/>
    <cellStyle name="Normal 3 21 2" xfId="31715" xr:uid="{00000000-0005-0000-0000-0000B2750000}"/>
    <cellStyle name="Normal 3 22" xfId="12034" xr:uid="{00000000-0005-0000-0000-0000B3750000}"/>
    <cellStyle name="Normal 3 23" xfId="5554" xr:uid="{00000000-0005-0000-0000-0000B4750000}"/>
    <cellStyle name="Normal 3 3" xfId="73" xr:uid="{00000000-0005-0000-0000-0000B5750000}"/>
    <cellStyle name="Normal 3 3 10" xfId="5020" xr:uid="{00000000-0005-0000-0000-0000B6750000}"/>
    <cellStyle name="Normal 3 3 11" xfId="34435" xr:uid="{00000000-0005-0000-0000-0000B7750000}"/>
    <cellStyle name="Normal 3 3 2" xfId="5019" xr:uid="{00000000-0005-0000-0000-0000B8750000}"/>
    <cellStyle name="Normal 3 3 2 2" xfId="5017" xr:uid="{00000000-0005-0000-0000-0000B9750000}"/>
    <cellStyle name="Normal 3 3 2 2 2" xfId="5016" xr:uid="{00000000-0005-0000-0000-0000BA750000}"/>
    <cellStyle name="Normal 3 3 2 2 2 2" xfId="29955" xr:uid="{00000000-0005-0000-0000-0000BB750000}"/>
    <cellStyle name="Normal 3 3 2 2 2 2 2" xfId="5015" xr:uid="{00000000-0005-0000-0000-0000BC750000}"/>
    <cellStyle name="Normal 3 3 2 2 2 2 2 2" xfId="5014" xr:uid="{00000000-0005-0000-0000-0000BD750000}"/>
    <cellStyle name="Normal 3 3 2 2 2 2 2 2 2" xfId="18362" xr:uid="{00000000-0005-0000-0000-0000BE750000}"/>
    <cellStyle name="Normal 3 3 2 2 2 2 2 2 2 2" xfId="5013" xr:uid="{00000000-0005-0000-0000-0000BF750000}"/>
    <cellStyle name="Normal 3 3 2 2 2 2 2 2 2 2 2" xfId="5012" xr:uid="{00000000-0005-0000-0000-0000C0750000}"/>
    <cellStyle name="Normal 3 3 2 2 2 2 2 2 2 3" xfId="5011" xr:uid="{00000000-0005-0000-0000-0000C1750000}"/>
    <cellStyle name="Normal 3 3 2 2 2 2 2 2 3" xfId="18354" xr:uid="{00000000-0005-0000-0000-0000C2750000}"/>
    <cellStyle name="Normal 3 3 2 2 2 2 2 2 3 2" xfId="20774" xr:uid="{00000000-0005-0000-0000-0000C3750000}"/>
    <cellStyle name="Normal 3 3 2 2 2 2 2 2 4" xfId="5010" xr:uid="{00000000-0005-0000-0000-0000C4750000}"/>
    <cellStyle name="Normal 3 3 2 2 2 2 2 3" xfId="27041" xr:uid="{00000000-0005-0000-0000-0000C5750000}"/>
    <cellStyle name="Normal 3 3 2 2 2 2 2 3 2" xfId="28623" xr:uid="{00000000-0005-0000-0000-0000C6750000}"/>
    <cellStyle name="Normal 3 3 2 2 2 2 2 3 2 2" xfId="5009" xr:uid="{00000000-0005-0000-0000-0000C7750000}"/>
    <cellStyle name="Normal 3 3 2 2 2 2 2 3 3" xfId="5008" xr:uid="{00000000-0005-0000-0000-0000C8750000}"/>
    <cellStyle name="Normal 3 3 2 2 2 2 2 4" xfId="15037" xr:uid="{00000000-0005-0000-0000-0000C9750000}"/>
    <cellStyle name="Normal 3 3 2 2 2 2 2 4 2" xfId="5007" xr:uid="{00000000-0005-0000-0000-0000CA750000}"/>
    <cellStyle name="Normal 3 3 2 2 2 2 2 5" xfId="15035" xr:uid="{00000000-0005-0000-0000-0000CB750000}"/>
    <cellStyle name="Normal 3 3 2 2 2 2 3" xfId="5006" xr:uid="{00000000-0005-0000-0000-0000CC750000}"/>
    <cellStyle name="Normal 3 3 2 2 2 2 3 2" xfId="5005" xr:uid="{00000000-0005-0000-0000-0000CD750000}"/>
    <cellStyle name="Normal 3 3 2 2 2 2 3 2 2" xfId="18310" xr:uid="{00000000-0005-0000-0000-0000CE750000}"/>
    <cellStyle name="Normal 3 3 2 2 2 2 3 2 2 2" xfId="5004" xr:uid="{00000000-0005-0000-0000-0000CF750000}"/>
    <cellStyle name="Normal 3 3 2 2 2 2 3 2 3" xfId="5003" xr:uid="{00000000-0005-0000-0000-0000D0750000}"/>
    <cellStyle name="Normal 3 3 2 2 2 2 3 3" xfId="27037" xr:uid="{00000000-0005-0000-0000-0000D1750000}"/>
    <cellStyle name="Normal 3 3 2 2 2 2 3 3 2" xfId="5002" xr:uid="{00000000-0005-0000-0000-0000D2750000}"/>
    <cellStyle name="Normal 3 3 2 2 2 2 3 4" xfId="24426" xr:uid="{00000000-0005-0000-0000-0000D3750000}"/>
    <cellStyle name="Normal 3 3 2 2 2 2 4" xfId="5001" xr:uid="{00000000-0005-0000-0000-0000D4750000}"/>
    <cellStyle name="Normal 3 3 2 2 2 2 4 2" xfId="5000" xr:uid="{00000000-0005-0000-0000-0000D5750000}"/>
    <cellStyle name="Normal 3 3 2 2 2 2 4 2 2" xfId="4999" xr:uid="{00000000-0005-0000-0000-0000D6750000}"/>
    <cellStyle name="Normal 3 3 2 2 2 2 4 3" xfId="4998" xr:uid="{00000000-0005-0000-0000-0000D7750000}"/>
    <cellStyle name="Normal 3 3 2 2 2 2 5" xfId="4997" xr:uid="{00000000-0005-0000-0000-0000D8750000}"/>
    <cellStyle name="Normal 3 3 2 2 2 2 5 2" xfId="29129" xr:uid="{00000000-0005-0000-0000-0000D9750000}"/>
    <cellStyle name="Normal 3 3 2 2 2 2 6" xfId="4996" xr:uid="{00000000-0005-0000-0000-0000DA750000}"/>
    <cellStyle name="Normal 3 3 2 2 2 3" xfId="4995" xr:uid="{00000000-0005-0000-0000-0000DB750000}"/>
    <cellStyle name="Normal 3 3 2 2 2 3 2" xfId="4994" xr:uid="{00000000-0005-0000-0000-0000DC750000}"/>
    <cellStyle name="Normal 3 3 2 2 2 3 2 2" xfId="4993" xr:uid="{00000000-0005-0000-0000-0000DD750000}"/>
    <cellStyle name="Normal 3 3 2 2 2 3 2 2 2" xfId="18189" xr:uid="{00000000-0005-0000-0000-0000DE750000}"/>
    <cellStyle name="Normal 3 3 2 2 2 3 2 2 2 2" xfId="31673" xr:uid="{00000000-0005-0000-0000-0000DF750000}"/>
    <cellStyle name="Normal 3 3 2 2 2 3 2 2 3" xfId="15579" xr:uid="{00000000-0005-0000-0000-0000E0750000}"/>
    <cellStyle name="Normal 3 3 2 2 2 3 2 3" xfId="27026" xr:uid="{00000000-0005-0000-0000-0000E1750000}"/>
    <cellStyle name="Normal 3 3 2 2 2 3 2 3 2" xfId="4992" xr:uid="{00000000-0005-0000-0000-0000E2750000}"/>
    <cellStyle name="Normal 3 3 2 2 2 3 2 4" xfId="15019" xr:uid="{00000000-0005-0000-0000-0000E3750000}"/>
    <cellStyle name="Normal 3 3 2 2 2 3 3" xfId="4991" xr:uid="{00000000-0005-0000-0000-0000E4750000}"/>
    <cellStyle name="Normal 3 3 2 2 2 3 3 2" xfId="4990" xr:uid="{00000000-0005-0000-0000-0000E5750000}"/>
    <cellStyle name="Normal 3 3 2 2 2 3 3 2 2" xfId="15189" xr:uid="{00000000-0005-0000-0000-0000E6750000}"/>
    <cellStyle name="Normal 3 3 2 2 2 3 3 3" xfId="4989" xr:uid="{00000000-0005-0000-0000-0000E7750000}"/>
    <cellStyle name="Normal 3 3 2 2 2 3 4" xfId="4988" xr:uid="{00000000-0005-0000-0000-0000E8750000}"/>
    <cellStyle name="Normal 3 3 2 2 2 3 4 2" xfId="4987" xr:uid="{00000000-0005-0000-0000-0000E9750000}"/>
    <cellStyle name="Normal 3 3 2 2 2 3 5" xfId="24904" xr:uid="{00000000-0005-0000-0000-0000EA750000}"/>
    <cellStyle name="Normal 3 3 2 2 2 4" xfId="4986" xr:uid="{00000000-0005-0000-0000-0000EB750000}"/>
    <cellStyle name="Normal 3 3 2 2 2 4 2" xfId="4985" xr:uid="{00000000-0005-0000-0000-0000EC750000}"/>
    <cellStyle name="Normal 3 3 2 2 2 4 2 2" xfId="4984" xr:uid="{00000000-0005-0000-0000-0000ED750000}"/>
    <cellStyle name="Normal 3 3 2 2 2 4 2 2 2" xfId="4983" xr:uid="{00000000-0005-0000-0000-0000EE750000}"/>
    <cellStyle name="Normal 3 3 2 2 2 4 2 3" xfId="4982" xr:uid="{00000000-0005-0000-0000-0000EF750000}"/>
    <cellStyle name="Normal 3 3 2 2 2 4 3" xfId="4981" xr:uid="{00000000-0005-0000-0000-0000F0750000}"/>
    <cellStyle name="Normal 3 3 2 2 2 4 3 2" xfId="4979" xr:uid="{00000000-0005-0000-0000-0000F1750000}"/>
    <cellStyle name="Normal 3 3 2 2 2 4 4" xfId="4977" xr:uid="{00000000-0005-0000-0000-0000F2750000}"/>
    <cellStyle name="Normal 3 3 2 2 2 5" xfId="4975" xr:uid="{00000000-0005-0000-0000-0000F3750000}"/>
    <cellStyle name="Normal 3 3 2 2 2 5 2" xfId="6898" xr:uid="{00000000-0005-0000-0000-0000F4750000}"/>
    <cellStyle name="Normal 3 3 2 2 2 5 2 2" xfId="4974" xr:uid="{00000000-0005-0000-0000-0000F5750000}"/>
    <cellStyle name="Normal 3 3 2 2 2 5 3" xfId="11738" xr:uid="{00000000-0005-0000-0000-0000F6750000}"/>
    <cellStyle name="Normal 3 3 2 2 2 6" xfId="4973" xr:uid="{00000000-0005-0000-0000-0000F7750000}"/>
    <cellStyle name="Normal 3 3 2 2 2 6 2" xfId="10065" xr:uid="{00000000-0005-0000-0000-0000F8750000}"/>
    <cellStyle name="Normal 3 3 2 2 2 7" xfId="4972" xr:uid="{00000000-0005-0000-0000-0000F9750000}"/>
    <cellStyle name="Normal 3 3 2 2 3" xfId="23462" xr:uid="{00000000-0005-0000-0000-0000FA750000}"/>
    <cellStyle name="Normal 3 3 2 2 3 2" xfId="4971" xr:uid="{00000000-0005-0000-0000-0000FB750000}"/>
    <cellStyle name="Normal 3 3 2 2 3 2 2" xfId="4970" xr:uid="{00000000-0005-0000-0000-0000FC750000}"/>
    <cellStyle name="Normal 3 3 2 2 3 2 2 2" xfId="14642" xr:uid="{00000000-0005-0000-0000-0000FD750000}"/>
    <cellStyle name="Normal 3 3 2 2 3 2 2 2 2" xfId="28499" xr:uid="{00000000-0005-0000-0000-0000FE750000}"/>
    <cellStyle name="Normal 3 3 2 2 3 2 2 2 2 2" xfId="4969" xr:uid="{00000000-0005-0000-0000-0000FF750000}"/>
    <cellStyle name="Normal 3 3 2 2 3 2 2 2 3" xfId="28494" xr:uid="{00000000-0005-0000-0000-000000760000}"/>
    <cellStyle name="Normal 3 3 2 2 3 2 2 3" xfId="26991" xr:uid="{00000000-0005-0000-0000-000001760000}"/>
    <cellStyle name="Normal 3 3 2 2 3 2 2 3 2" xfId="28485" xr:uid="{00000000-0005-0000-0000-000002760000}"/>
    <cellStyle name="Normal 3 3 2 2 3 2 2 4" xfId="14992" xr:uid="{00000000-0005-0000-0000-000003760000}"/>
    <cellStyle name="Normal 3 3 2 2 3 2 3" xfId="4968" xr:uid="{00000000-0005-0000-0000-000004760000}"/>
    <cellStyle name="Normal 3 3 2 2 3 2 3 2" xfId="4967" xr:uid="{00000000-0005-0000-0000-000005760000}"/>
    <cellStyle name="Normal 3 3 2 2 3 2 3 2 2" xfId="28474" xr:uid="{00000000-0005-0000-0000-000006760000}"/>
    <cellStyle name="Normal 3 3 2 2 3 2 3 3" xfId="4966" xr:uid="{00000000-0005-0000-0000-000007760000}"/>
    <cellStyle name="Normal 3 3 2 2 3 2 4" xfId="4965" xr:uid="{00000000-0005-0000-0000-000008760000}"/>
    <cellStyle name="Normal 3 3 2 2 3 2 4 2" xfId="4964" xr:uid="{00000000-0005-0000-0000-000009760000}"/>
    <cellStyle name="Normal 3 3 2 2 3 2 5" xfId="4963" xr:uid="{00000000-0005-0000-0000-00000A760000}"/>
    <cellStyle name="Normal 3 3 2 2 3 3" xfId="26708" xr:uid="{00000000-0005-0000-0000-00000B760000}"/>
    <cellStyle name="Normal 3 3 2 2 3 3 2" xfId="4961" xr:uid="{00000000-0005-0000-0000-00000C760000}"/>
    <cellStyle name="Normal 3 3 2 2 3 3 2 2" xfId="4960" xr:uid="{00000000-0005-0000-0000-00000D760000}"/>
    <cellStyle name="Normal 3 3 2 2 3 3 2 2 2" xfId="28468" xr:uid="{00000000-0005-0000-0000-00000E760000}"/>
    <cellStyle name="Normal 3 3 2 2 3 3 2 3" xfId="4959" xr:uid="{00000000-0005-0000-0000-00000F760000}"/>
    <cellStyle name="Normal 3 3 2 2 3 3 3" xfId="4958" xr:uid="{00000000-0005-0000-0000-000010760000}"/>
    <cellStyle name="Normal 3 3 2 2 3 3 3 2" xfId="4957" xr:uid="{00000000-0005-0000-0000-000011760000}"/>
    <cellStyle name="Normal 3 3 2 2 3 3 4" xfId="4956" xr:uid="{00000000-0005-0000-0000-000012760000}"/>
    <cellStyle name="Normal 3 3 2 2 3 4" xfId="19964" xr:uid="{00000000-0005-0000-0000-000013760000}"/>
    <cellStyle name="Normal 3 3 2 2 3 4 2" xfId="4955" xr:uid="{00000000-0005-0000-0000-000014760000}"/>
    <cellStyle name="Normal 3 3 2 2 3 4 2 2" xfId="4954" xr:uid="{00000000-0005-0000-0000-000015760000}"/>
    <cellStyle name="Normal 3 3 2 2 3 4 3" xfId="4953" xr:uid="{00000000-0005-0000-0000-000016760000}"/>
    <cellStyle name="Normal 3 3 2 2 3 5" xfId="28637" xr:uid="{00000000-0005-0000-0000-000017760000}"/>
    <cellStyle name="Normal 3 3 2 2 3 5 2" xfId="6886" xr:uid="{00000000-0005-0000-0000-000018760000}"/>
    <cellStyle name="Normal 3 3 2 2 3 6" xfId="4951" xr:uid="{00000000-0005-0000-0000-000019760000}"/>
    <cellStyle name="Normal 3 3 2 2 4" xfId="23674" xr:uid="{00000000-0005-0000-0000-00001A760000}"/>
    <cellStyle name="Normal 3 3 2 2 4 2" xfId="4950" xr:uid="{00000000-0005-0000-0000-00001B760000}"/>
    <cellStyle name="Normal 3 3 2 2 4 2 2" xfId="4949" xr:uid="{00000000-0005-0000-0000-00001C760000}"/>
    <cellStyle name="Normal 3 3 2 2 4 2 2 2" xfId="4948" xr:uid="{00000000-0005-0000-0000-00001D760000}"/>
    <cellStyle name="Normal 3 3 2 2 4 2 2 2 2" xfId="32883" xr:uid="{00000000-0005-0000-0000-00001E760000}"/>
    <cellStyle name="Normal 3 3 2 2 4 2 2 3" xfId="4946" xr:uid="{00000000-0005-0000-0000-00001F760000}"/>
    <cellStyle name="Normal 3 3 2 2 4 2 3" xfId="4945" xr:uid="{00000000-0005-0000-0000-000020760000}"/>
    <cellStyle name="Normal 3 3 2 2 4 2 3 2" xfId="4944" xr:uid="{00000000-0005-0000-0000-000021760000}"/>
    <cellStyle name="Normal 3 3 2 2 4 2 4" xfId="4943" xr:uid="{00000000-0005-0000-0000-000022760000}"/>
    <cellStyle name="Normal 3 3 2 2 4 3" xfId="19948" xr:uid="{00000000-0005-0000-0000-000023760000}"/>
    <cellStyle name="Normal 3 3 2 2 4 3 2" xfId="4942" xr:uid="{00000000-0005-0000-0000-000024760000}"/>
    <cellStyle name="Normal 3 3 2 2 4 3 2 2" xfId="4941" xr:uid="{00000000-0005-0000-0000-000025760000}"/>
    <cellStyle name="Normal 3 3 2 2 4 3 3" xfId="4940" xr:uid="{00000000-0005-0000-0000-000026760000}"/>
    <cellStyle name="Normal 3 3 2 2 4 4" xfId="19946" xr:uid="{00000000-0005-0000-0000-000027760000}"/>
    <cellStyle name="Normal 3 3 2 2 4 4 2" xfId="4939" xr:uid="{00000000-0005-0000-0000-000028760000}"/>
    <cellStyle name="Normal 3 3 2 2 4 5" xfId="4938" xr:uid="{00000000-0005-0000-0000-000029760000}"/>
    <cellStyle name="Normal 3 3 2 2 5" xfId="6003" xr:uid="{00000000-0005-0000-0000-00002A760000}"/>
    <cellStyle name="Normal 3 3 2 2 5 2" xfId="6001" xr:uid="{00000000-0005-0000-0000-00002B760000}"/>
    <cellStyle name="Normal 3 3 2 2 5 2 2" xfId="7362" xr:uid="{00000000-0005-0000-0000-00002C760000}"/>
    <cellStyle name="Normal 3 3 2 2 5 2 2 2" xfId="4937" xr:uid="{00000000-0005-0000-0000-00002D760000}"/>
    <cellStyle name="Normal 3 3 2 2 5 2 3" xfId="5999" xr:uid="{00000000-0005-0000-0000-00002E760000}"/>
    <cellStyle name="Normal 3 3 2 2 5 3" xfId="5996" xr:uid="{00000000-0005-0000-0000-00002F760000}"/>
    <cellStyle name="Normal 3 3 2 2 5 3 2" xfId="5994" xr:uid="{00000000-0005-0000-0000-000030760000}"/>
    <cellStyle name="Normal 3 3 2 2 5 4" xfId="34208" xr:uid="{00000000-0005-0000-0000-000031760000}"/>
    <cellStyle name="Normal 3 3 2 2 6" xfId="11362" xr:uid="{00000000-0005-0000-0000-000032760000}"/>
    <cellStyle name="Normal 3 3 2 2 6 2" xfId="14375" xr:uid="{00000000-0005-0000-0000-000033760000}"/>
    <cellStyle name="Normal 3 3 2 2 6 2 2" xfId="29231" xr:uid="{00000000-0005-0000-0000-000034760000}"/>
    <cellStyle name="Normal 3 3 2 2 6 3" xfId="14371" xr:uid="{00000000-0005-0000-0000-000035760000}"/>
    <cellStyle name="Normal 3 3 2 2 7" xfId="12509" xr:uid="{00000000-0005-0000-0000-000036760000}"/>
    <cellStyle name="Normal 3 3 2 2 7 2" xfId="14351" xr:uid="{00000000-0005-0000-0000-000037760000}"/>
    <cellStyle name="Normal 3 3 2 2 8" xfId="11355" xr:uid="{00000000-0005-0000-0000-000038760000}"/>
    <cellStyle name="Normal 3 3 2 3" xfId="4936" xr:uid="{00000000-0005-0000-0000-000039760000}"/>
    <cellStyle name="Normal 3 3 2 3 2" xfId="4935" xr:uid="{00000000-0005-0000-0000-00003A760000}"/>
    <cellStyle name="Normal 3 3 2 3 2 2" xfId="9631" xr:uid="{00000000-0005-0000-0000-00003B760000}"/>
    <cellStyle name="Normal 3 3 2 3 2 2 2" xfId="21747" xr:uid="{00000000-0005-0000-0000-00003C760000}"/>
    <cellStyle name="Normal 3 3 2 3 2 2 2 2" xfId="21744" xr:uid="{00000000-0005-0000-0000-00003D760000}"/>
    <cellStyle name="Normal 3 3 2 3 2 2 2 2 2" xfId="4934" xr:uid="{00000000-0005-0000-0000-00003E760000}"/>
    <cellStyle name="Normal 3 3 2 3 2 2 2 2 2 2" xfId="4933" xr:uid="{00000000-0005-0000-0000-00003F760000}"/>
    <cellStyle name="Normal 3 3 2 3 2 2 2 2 3" xfId="4932" xr:uid="{00000000-0005-0000-0000-000040760000}"/>
    <cellStyle name="Normal 3 3 2 3 2 2 2 3" xfId="28446" xr:uid="{00000000-0005-0000-0000-000041760000}"/>
    <cellStyle name="Normal 3 3 2 3 2 2 2 3 2" xfId="4931" xr:uid="{00000000-0005-0000-0000-000042760000}"/>
    <cellStyle name="Normal 3 3 2 3 2 2 2 4" xfId="30645" xr:uid="{00000000-0005-0000-0000-000043760000}"/>
    <cellStyle name="Normal 3 3 2 3 2 2 3" xfId="21740" xr:uid="{00000000-0005-0000-0000-000044760000}"/>
    <cellStyle name="Normal 3 3 2 3 2 2 3 2" xfId="30372" xr:uid="{00000000-0005-0000-0000-000045760000}"/>
    <cellStyle name="Normal 3 3 2 3 2 2 3 2 2" xfId="30359" xr:uid="{00000000-0005-0000-0000-000046760000}"/>
    <cellStyle name="Normal 3 3 2 3 2 2 3 3" xfId="31307" xr:uid="{00000000-0005-0000-0000-000047760000}"/>
    <cellStyle name="Normal 3 3 2 3 2 2 4" xfId="24707" xr:uid="{00000000-0005-0000-0000-000048760000}"/>
    <cellStyle name="Normal 3 3 2 3 2 2 4 2" xfId="34369" xr:uid="{00000000-0005-0000-0000-000049760000}"/>
    <cellStyle name="Normal 3 3 2 3 2 2 5" xfId="24699" xr:uid="{00000000-0005-0000-0000-00004A760000}"/>
    <cellStyle name="Normal 3 3 2 3 2 3" xfId="4930" xr:uid="{00000000-0005-0000-0000-00004B760000}"/>
    <cellStyle name="Normal 3 3 2 3 2 3 2" xfId="21729" xr:uid="{00000000-0005-0000-0000-00004C760000}"/>
    <cellStyle name="Normal 3 3 2 3 2 3 2 2" xfId="4929" xr:uid="{00000000-0005-0000-0000-00004D760000}"/>
    <cellStyle name="Normal 3 3 2 3 2 3 2 2 2" xfId="11604" xr:uid="{00000000-0005-0000-0000-00004E760000}"/>
    <cellStyle name="Normal 3 3 2 3 2 3 2 3" xfId="4928" xr:uid="{00000000-0005-0000-0000-00004F760000}"/>
    <cellStyle name="Normal 3 3 2 3 2 3 3" xfId="4927" xr:uid="{00000000-0005-0000-0000-000050760000}"/>
    <cellStyle name="Normal 3 3 2 3 2 3 3 2" xfId="28523" xr:uid="{00000000-0005-0000-0000-000051760000}"/>
    <cellStyle name="Normal 3 3 2 3 2 3 4" xfId="24690" xr:uid="{00000000-0005-0000-0000-000052760000}"/>
    <cellStyle name="Normal 3 3 2 3 2 4" xfId="4926" xr:uid="{00000000-0005-0000-0000-000053760000}"/>
    <cellStyle name="Normal 3 3 2 3 2 4 2" xfId="4925" xr:uid="{00000000-0005-0000-0000-000054760000}"/>
    <cellStyle name="Normal 3 3 2 3 2 4 2 2" xfId="4924" xr:uid="{00000000-0005-0000-0000-000055760000}"/>
    <cellStyle name="Normal 3 3 2 3 2 4 3" xfId="4923" xr:uid="{00000000-0005-0000-0000-000056760000}"/>
    <cellStyle name="Normal 3 3 2 3 2 5" xfId="10289" xr:uid="{00000000-0005-0000-0000-000057760000}"/>
    <cellStyle name="Normal 3 3 2 3 2 5 2" xfId="10286" xr:uid="{00000000-0005-0000-0000-000058760000}"/>
    <cellStyle name="Normal 3 3 2 3 2 6" xfId="10283" xr:uid="{00000000-0005-0000-0000-000059760000}"/>
    <cellStyle name="Normal 3 3 2 3 3" xfId="4921" xr:uid="{00000000-0005-0000-0000-00005A760000}"/>
    <cellStyle name="Normal 3 3 2 3 3 2" xfId="4920" xr:uid="{00000000-0005-0000-0000-00005B760000}"/>
    <cellStyle name="Normal 3 3 2 3 3 2 2" xfId="21632" xr:uid="{00000000-0005-0000-0000-00005C760000}"/>
    <cellStyle name="Normal 3 3 2 3 3 2 2 2" xfId="11626" xr:uid="{00000000-0005-0000-0000-00005D760000}"/>
    <cellStyle name="Normal 3 3 2 3 3 2 2 2 2" xfId="4919" xr:uid="{00000000-0005-0000-0000-00005E760000}"/>
    <cellStyle name="Normal 3 3 2 3 3 2 2 3" xfId="4918" xr:uid="{00000000-0005-0000-0000-00005F760000}"/>
    <cellStyle name="Normal 3 3 2 3 3 2 3" xfId="4917" xr:uid="{00000000-0005-0000-0000-000060760000}"/>
    <cellStyle name="Normal 3 3 2 3 3 2 3 2" xfId="29843" xr:uid="{00000000-0005-0000-0000-000061760000}"/>
    <cellStyle name="Normal 3 3 2 3 3 2 4" xfId="24658" xr:uid="{00000000-0005-0000-0000-000062760000}"/>
    <cellStyle name="Normal 3 3 2 3 3 3" xfId="19944" xr:uid="{00000000-0005-0000-0000-000063760000}"/>
    <cellStyle name="Normal 3 3 2 3 3 3 2" xfId="4916" xr:uid="{00000000-0005-0000-0000-000064760000}"/>
    <cellStyle name="Normal 3 3 2 3 3 3 2 2" xfId="4915" xr:uid="{00000000-0005-0000-0000-000065760000}"/>
    <cellStyle name="Normal 3 3 2 3 3 3 3" xfId="4914" xr:uid="{00000000-0005-0000-0000-000066760000}"/>
    <cellStyle name="Normal 3 3 2 3 3 4" xfId="19942" xr:uid="{00000000-0005-0000-0000-000067760000}"/>
    <cellStyle name="Normal 3 3 2 3 3 4 2" xfId="4913" xr:uid="{00000000-0005-0000-0000-000068760000}"/>
    <cellStyle name="Normal 3 3 2 3 3 5" xfId="26643" xr:uid="{00000000-0005-0000-0000-000069760000}"/>
    <cellStyle name="Normal 3 3 2 3 4" xfId="4912" xr:uid="{00000000-0005-0000-0000-00006A760000}"/>
    <cellStyle name="Normal 3 3 2 3 4 2" xfId="4911" xr:uid="{00000000-0005-0000-0000-00006B760000}"/>
    <cellStyle name="Normal 3 3 2 3 4 2 2" xfId="4910" xr:uid="{00000000-0005-0000-0000-00006C760000}"/>
    <cellStyle name="Normal 3 3 2 3 4 2 2 2" xfId="4909" xr:uid="{00000000-0005-0000-0000-00006D760000}"/>
    <cellStyle name="Normal 3 3 2 3 4 2 3" xfId="4908" xr:uid="{00000000-0005-0000-0000-00006E760000}"/>
    <cellStyle name="Normal 3 3 2 3 4 3" xfId="19939" xr:uid="{00000000-0005-0000-0000-00006F760000}"/>
    <cellStyle name="Normal 3 3 2 3 4 3 2" xfId="4907" xr:uid="{00000000-0005-0000-0000-000070760000}"/>
    <cellStyle name="Normal 3 3 2 3 4 4" xfId="4906" xr:uid="{00000000-0005-0000-0000-000071760000}"/>
    <cellStyle name="Normal 3 3 2 3 5" xfId="17279" xr:uid="{00000000-0005-0000-0000-000072760000}"/>
    <cellStyle name="Normal 3 3 2 3 5 2" xfId="17276" xr:uid="{00000000-0005-0000-0000-000073760000}"/>
    <cellStyle name="Normal 3 3 2 3 5 2 2" xfId="5990" xr:uid="{00000000-0005-0000-0000-000074760000}"/>
    <cellStyle name="Normal 3 3 2 3 5 3" xfId="17268" xr:uid="{00000000-0005-0000-0000-000075760000}"/>
    <cellStyle name="Normal 3 3 2 3 6" xfId="17262" xr:uid="{00000000-0005-0000-0000-000076760000}"/>
    <cellStyle name="Normal 3 3 2 3 6 2" xfId="17257" xr:uid="{00000000-0005-0000-0000-000077760000}"/>
    <cellStyle name="Normal 3 3 2 3 7" xfId="16714" xr:uid="{00000000-0005-0000-0000-000078760000}"/>
    <cellStyle name="Normal 3 3 2 4" xfId="4905" xr:uid="{00000000-0005-0000-0000-000079760000}"/>
    <cellStyle name="Normal 3 3 2 4 2" xfId="4904" xr:uid="{00000000-0005-0000-0000-00007A760000}"/>
    <cellStyle name="Normal 3 3 2 4 2 2" xfId="33099" xr:uid="{00000000-0005-0000-0000-00007B760000}"/>
    <cellStyle name="Normal 3 3 2 4 2 2 2" xfId="16570" xr:uid="{00000000-0005-0000-0000-00007C760000}"/>
    <cellStyle name="Normal 3 3 2 4 2 2 2 2" xfId="22271" xr:uid="{00000000-0005-0000-0000-00007D760000}"/>
    <cellStyle name="Normal 3 3 2 4 2 2 2 2 2" xfId="4903" xr:uid="{00000000-0005-0000-0000-00007E760000}"/>
    <cellStyle name="Normal 3 3 2 4 2 2 2 3" xfId="22567" xr:uid="{00000000-0005-0000-0000-00007F760000}"/>
    <cellStyle name="Normal 3 3 2 4 2 2 3" xfId="27242" xr:uid="{00000000-0005-0000-0000-000080760000}"/>
    <cellStyle name="Normal 3 3 2 4 2 2 3 2" xfId="24282" xr:uid="{00000000-0005-0000-0000-000081760000}"/>
    <cellStyle name="Normal 3 3 2 4 2 2 4" xfId="24619" xr:uid="{00000000-0005-0000-0000-000082760000}"/>
    <cellStyle name="Normal 3 3 2 4 2 3" xfId="19567" xr:uid="{00000000-0005-0000-0000-000083760000}"/>
    <cellStyle name="Normal 3 3 2 4 2 3 2" xfId="4902" xr:uid="{00000000-0005-0000-0000-000084760000}"/>
    <cellStyle name="Normal 3 3 2 4 2 3 2 2" xfId="4901" xr:uid="{00000000-0005-0000-0000-000085760000}"/>
    <cellStyle name="Normal 3 3 2 4 2 3 3" xfId="4900" xr:uid="{00000000-0005-0000-0000-000086760000}"/>
    <cellStyle name="Normal 3 3 2 4 2 4" xfId="4899" xr:uid="{00000000-0005-0000-0000-000087760000}"/>
    <cellStyle name="Normal 3 3 2 4 2 4 2" xfId="4898" xr:uid="{00000000-0005-0000-0000-000088760000}"/>
    <cellStyle name="Normal 3 3 2 4 2 5" xfId="10278" xr:uid="{00000000-0005-0000-0000-000089760000}"/>
    <cellStyle name="Normal 3 3 2 4 3" xfId="4897" xr:uid="{00000000-0005-0000-0000-00008A760000}"/>
    <cellStyle name="Normal 3 3 2 4 3 2" xfId="4896" xr:uid="{00000000-0005-0000-0000-00008B760000}"/>
    <cellStyle name="Normal 3 3 2 4 3 2 2" xfId="4895" xr:uid="{00000000-0005-0000-0000-00008C760000}"/>
    <cellStyle name="Normal 3 3 2 4 3 2 2 2" xfId="20161" xr:uid="{00000000-0005-0000-0000-00008D760000}"/>
    <cellStyle name="Normal 3 3 2 4 3 2 3" xfId="4894" xr:uid="{00000000-0005-0000-0000-00008E760000}"/>
    <cellStyle name="Normal 3 3 2 4 3 3" xfId="19937" xr:uid="{00000000-0005-0000-0000-00008F760000}"/>
    <cellStyle name="Normal 3 3 2 4 3 3 2" xfId="4893" xr:uid="{00000000-0005-0000-0000-000090760000}"/>
    <cellStyle name="Normal 3 3 2 4 3 4" xfId="4892" xr:uid="{00000000-0005-0000-0000-000091760000}"/>
    <cellStyle name="Normal 3 3 2 4 4" xfId="4891" xr:uid="{00000000-0005-0000-0000-000092760000}"/>
    <cellStyle name="Normal 3 3 2 4 4 2" xfId="4890" xr:uid="{00000000-0005-0000-0000-000093760000}"/>
    <cellStyle name="Normal 3 3 2 4 4 2 2" xfId="4888" xr:uid="{00000000-0005-0000-0000-000094760000}"/>
    <cellStyle name="Normal 3 3 2 4 4 3" xfId="4886" xr:uid="{00000000-0005-0000-0000-000095760000}"/>
    <cellStyle name="Normal 3 3 2 4 5" xfId="22594" xr:uid="{00000000-0005-0000-0000-000096760000}"/>
    <cellStyle name="Normal 3 3 2 4 5 2" xfId="17238" xr:uid="{00000000-0005-0000-0000-000097760000}"/>
    <cellStyle name="Normal 3 3 2 4 6" xfId="17231" xr:uid="{00000000-0005-0000-0000-000098760000}"/>
    <cellStyle name="Normal 3 3 2 5" xfId="4884" xr:uid="{00000000-0005-0000-0000-000099760000}"/>
    <cellStyle name="Normal 3 3 2 5 2" xfId="4883" xr:uid="{00000000-0005-0000-0000-00009A760000}"/>
    <cellStyle name="Normal 3 3 2 5 2 2" xfId="4882" xr:uid="{00000000-0005-0000-0000-00009B760000}"/>
    <cellStyle name="Normal 3 3 2 5 2 2 2" xfId="4881" xr:uid="{00000000-0005-0000-0000-00009C760000}"/>
    <cellStyle name="Normal 3 3 2 5 2 2 2 2" xfId="4880" xr:uid="{00000000-0005-0000-0000-00009D760000}"/>
    <cellStyle name="Normal 3 3 2 5 2 2 3" xfId="4879" xr:uid="{00000000-0005-0000-0000-00009E760000}"/>
    <cellStyle name="Normal 3 3 2 5 2 3" xfId="4878" xr:uid="{00000000-0005-0000-0000-00009F760000}"/>
    <cellStyle name="Normal 3 3 2 5 2 3 2" xfId="4877" xr:uid="{00000000-0005-0000-0000-0000A0760000}"/>
    <cellStyle name="Normal 3 3 2 5 2 4" xfId="32071" xr:uid="{00000000-0005-0000-0000-0000A1760000}"/>
    <cellStyle name="Normal 3 3 2 5 3" xfId="4876" xr:uid="{00000000-0005-0000-0000-0000A2760000}"/>
    <cellStyle name="Normal 3 3 2 5 3 2" xfId="4875" xr:uid="{00000000-0005-0000-0000-0000A3760000}"/>
    <cellStyle name="Normal 3 3 2 5 3 2 2" xfId="24679" xr:uid="{00000000-0005-0000-0000-0000A4760000}"/>
    <cellStyle name="Normal 3 3 2 5 3 3" xfId="4874" xr:uid="{00000000-0005-0000-0000-0000A5760000}"/>
    <cellStyle name="Normal 3 3 2 5 4" xfId="4873" xr:uid="{00000000-0005-0000-0000-0000A6760000}"/>
    <cellStyle name="Normal 3 3 2 5 4 2" xfId="4872" xr:uid="{00000000-0005-0000-0000-0000A7760000}"/>
    <cellStyle name="Normal 3 3 2 5 5" xfId="32703" xr:uid="{00000000-0005-0000-0000-0000A8760000}"/>
    <cellStyle name="Normal 3 3 2 6" xfId="4870" xr:uid="{00000000-0005-0000-0000-0000A9760000}"/>
    <cellStyle name="Normal 3 3 2 6 2" xfId="4869" xr:uid="{00000000-0005-0000-0000-0000AA760000}"/>
    <cellStyle name="Normal 3 3 2 6 2 2" xfId="4868" xr:uid="{00000000-0005-0000-0000-0000AB760000}"/>
    <cellStyle name="Normal 3 3 2 6 2 2 2" xfId="4867" xr:uid="{00000000-0005-0000-0000-0000AC760000}"/>
    <cellStyle name="Normal 3 3 2 6 2 3" xfId="4866" xr:uid="{00000000-0005-0000-0000-0000AD760000}"/>
    <cellStyle name="Normal 3 3 2 6 3" xfId="4865" xr:uid="{00000000-0005-0000-0000-0000AE760000}"/>
    <cellStyle name="Normal 3 3 2 6 3 2" xfId="4864" xr:uid="{00000000-0005-0000-0000-0000AF760000}"/>
    <cellStyle name="Normal 3 3 2 6 4" xfId="4863" xr:uid="{00000000-0005-0000-0000-0000B0760000}"/>
    <cellStyle name="Normal 3 3 2 7" xfId="9393" xr:uid="{00000000-0005-0000-0000-0000B1760000}"/>
    <cellStyle name="Normal 3 3 2 7 2" xfId="8014" xr:uid="{00000000-0005-0000-0000-0000B2760000}"/>
    <cellStyle name="Normal 3 3 2 7 2 2" xfId="4862" xr:uid="{00000000-0005-0000-0000-0000B3760000}"/>
    <cellStyle name="Normal 3 3 2 7 3" xfId="4861" xr:uid="{00000000-0005-0000-0000-0000B4760000}"/>
    <cellStyle name="Normal 3 3 2 8" xfId="4860" xr:uid="{00000000-0005-0000-0000-0000B5760000}"/>
    <cellStyle name="Normal 3 3 2 8 2" xfId="4859" xr:uid="{00000000-0005-0000-0000-0000B6760000}"/>
    <cellStyle name="Normal 3 3 2 9" xfId="15227" xr:uid="{00000000-0005-0000-0000-0000B7760000}"/>
    <cellStyle name="Normal 3 3 3" xfId="4858" xr:uid="{00000000-0005-0000-0000-0000B8760000}"/>
    <cellStyle name="Normal 3 3 3 2" xfId="4857" xr:uid="{00000000-0005-0000-0000-0000B9760000}"/>
    <cellStyle name="Normal 3 3 3 2 2" xfId="4856" xr:uid="{00000000-0005-0000-0000-0000BA760000}"/>
    <cellStyle name="Normal 3 3 3 2 2 2" xfId="4855" xr:uid="{00000000-0005-0000-0000-0000BB760000}"/>
    <cellStyle name="Normal 3 3 3 2 2 2 2" xfId="4854" xr:uid="{00000000-0005-0000-0000-0000BC760000}"/>
    <cellStyle name="Normal 3 3 3 2 2 2 2 2" xfId="4853" xr:uid="{00000000-0005-0000-0000-0000BD760000}"/>
    <cellStyle name="Normal 3 3 3 2 2 2 2 2 2" xfId="4852" xr:uid="{00000000-0005-0000-0000-0000BE760000}"/>
    <cellStyle name="Normal 3 3 3 2 2 2 2 2 2 2" xfId="21255" xr:uid="{00000000-0005-0000-0000-0000BF760000}"/>
    <cellStyle name="Normal 3 3 3 2 2 2 2 2 3" xfId="22299" xr:uid="{00000000-0005-0000-0000-0000C0760000}"/>
    <cellStyle name="Normal 3 3 3 2 2 2 2 3" xfId="30207" xr:uid="{00000000-0005-0000-0000-0000C1760000}"/>
    <cellStyle name="Normal 3 3 3 2 2 2 2 3 2" xfId="25595" xr:uid="{00000000-0005-0000-0000-0000C2760000}"/>
    <cellStyle name="Normal 3 3 3 2 2 2 2 4" xfId="20303" xr:uid="{00000000-0005-0000-0000-0000C3760000}"/>
    <cellStyle name="Normal 3 3 3 2 2 2 3" xfId="4851" xr:uid="{00000000-0005-0000-0000-0000C4760000}"/>
    <cellStyle name="Normal 3 3 3 2 2 2 3 2" xfId="4850" xr:uid="{00000000-0005-0000-0000-0000C5760000}"/>
    <cellStyle name="Normal 3 3 3 2 2 2 3 2 2" xfId="4849" xr:uid="{00000000-0005-0000-0000-0000C6760000}"/>
    <cellStyle name="Normal 3 3 3 2 2 2 3 3" xfId="4848" xr:uid="{00000000-0005-0000-0000-0000C7760000}"/>
    <cellStyle name="Normal 3 3 3 2 2 2 4" xfId="4847" xr:uid="{00000000-0005-0000-0000-0000C8760000}"/>
    <cellStyle name="Normal 3 3 3 2 2 2 4 2" xfId="4846" xr:uid="{00000000-0005-0000-0000-0000C9760000}"/>
    <cellStyle name="Normal 3 3 3 2 2 2 5" xfId="4845" xr:uid="{00000000-0005-0000-0000-0000CA760000}"/>
    <cellStyle name="Normal 3 3 3 2 2 3" xfId="4844" xr:uid="{00000000-0005-0000-0000-0000CB760000}"/>
    <cellStyle name="Normal 3 3 3 2 2 3 2" xfId="4843" xr:uid="{00000000-0005-0000-0000-0000CC760000}"/>
    <cellStyle name="Normal 3 3 3 2 2 3 2 2" xfId="4842" xr:uid="{00000000-0005-0000-0000-0000CD760000}"/>
    <cellStyle name="Normal 3 3 3 2 2 3 2 2 2" xfId="4841" xr:uid="{00000000-0005-0000-0000-0000CE760000}"/>
    <cellStyle name="Normal 3 3 3 2 2 3 2 3" xfId="4840" xr:uid="{00000000-0005-0000-0000-0000CF760000}"/>
    <cellStyle name="Normal 3 3 3 2 2 3 3" xfId="4839" xr:uid="{00000000-0005-0000-0000-0000D0760000}"/>
    <cellStyle name="Normal 3 3 3 2 2 3 3 2" xfId="4838" xr:uid="{00000000-0005-0000-0000-0000D1760000}"/>
    <cellStyle name="Normal 3 3 3 2 2 3 4" xfId="4837" xr:uid="{00000000-0005-0000-0000-0000D2760000}"/>
    <cellStyle name="Normal 3 3 3 2 2 4" xfId="19219" xr:uid="{00000000-0005-0000-0000-0000D3760000}"/>
    <cellStyle name="Normal 3 3 3 2 2 4 2" xfId="24142" xr:uid="{00000000-0005-0000-0000-0000D4760000}"/>
    <cellStyle name="Normal 3 3 3 2 2 4 2 2" xfId="22610" xr:uid="{00000000-0005-0000-0000-0000D5760000}"/>
    <cellStyle name="Normal 3 3 3 2 2 4 3" xfId="24134" xr:uid="{00000000-0005-0000-0000-0000D6760000}"/>
    <cellStyle name="Normal 3 3 3 2 2 5" xfId="22577" xr:uid="{00000000-0005-0000-0000-0000D7760000}"/>
    <cellStyle name="Normal 3 3 3 2 2 5 2" xfId="6846" xr:uid="{00000000-0005-0000-0000-0000D8760000}"/>
    <cellStyle name="Normal 3 3 3 2 2 6" xfId="22552" xr:uid="{00000000-0005-0000-0000-0000D9760000}"/>
    <cellStyle name="Normal 3 3 3 2 3" xfId="4836" xr:uid="{00000000-0005-0000-0000-0000DA760000}"/>
    <cellStyle name="Normal 3 3 3 2 3 2" xfId="4835" xr:uid="{00000000-0005-0000-0000-0000DB760000}"/>
    <cellStyle name="Normal 3 3 3 2 3 2 2" xfId="4834" xr:uid="{00000000-0005-0000-0000-0000DC760000}"/>
    <cellStyle name="Normal 3 3 3 2 3 2 2 2" xfId="4833" xr:uid="{00000000-0005-0000-0000-0000DD760000}"/>
    <cellStyle name="Normal 3 3 3 2 3 2 2 2 2" xfId="4832" xr:uid="{00000000-0005-0000-0000-0000DE760000}"/>
    <cellStyle name="Normal 3 3 3 2 3 2 2 3" xfId="4831" xr:uid="{00000000-0005-0000-0000-0000DF760000}"/>
    <cellStyle name="Normal 3 3 3 2 3 2 3" xfId="4830" xr:uid="{00000000-0005-0000-0000-0000E0760000}"/>
    <cellStyle name="Normal 3 3 3 2 3 2 3 2" xfId="4829" xr:uid="{00000000-0005-0000-0000-0000E1760000}"/>
    <cellStyle name="Normal 3 3 3 2 3 2 4" xfId="4828" xr:uid="{00000000-0005-0000-0000-0000E2760000}"/>
    <cellStyle name="Normal 3 3 3 2 3 3" xfId="19825" xr:uid="{00000000-0005-0000-0000-0000E3760000}"/>
    <cellStyle name="Normal 3 3 3 2 3 3 2" xfId="4827" xr:uid="{00000000-0005-0000-0000-0000E4760000}"/>
    <cellStyle name="Normal 3 3 3 2 3 3 2 2" xfId="4825" xr:uid="{00000000-0005-0000-0000-0000E5760000}"/>
    <cellStyle name="Normal 3 3 3 2 3 3 3" xfId="4824" xr:uid="{00000000-0005-0000-0000-0000E6760000}"/>
    <cellStyle name="Normal 3 3 3 2 3 4" xfId="19822" xr:uid="{00000000-0005-0000-0000-0000E7760000}"/>
    <cellStyle name="Normal 3 3 3 2 3 4 2" xfId="24115" xr:uid="{00000000-0005-0000-0000-0000E8760000}"/>
    <cellStyle name="Normal 3 3 3 2 3 5" xfId="22414" xr:uid="{00000000-0005-0000-0000-0000E9760000}"/>
    <cellStyle name="Normal 3 3 3 2 4" xfId="4823" xr:uid="{00000000-0005-0000-0000-0000EA760000}"/>
    <cellStyle name="Normal 3 3 3 2 4 2" xfId="4822" xr:uid="{00000000-0005-0000-0000-0000EB760000}"/>
    <cellStyle name="Normal 3 3 3 2 4 2 2" xfId="4821" xr:uid="{00000000-0005-0000-0000-0000EC760000}"/>
    <cellStyle name="Normal 3 3 3 2 4 2 2 2" xfId="4819" xr:uid="{00000000-0005-0000-0000-0000ED760000}"/>
    <cellStyle name="Normal 3 3 3 2 4 2 3" xfId="4817" xr:uid="{00000000-0005-0000-0000-0000EE760000}"/>
    <cellStyle name="Normal 3 3 3 2 4 3" xfId="19809" xr:uid="{00000000-0005-0000-0000-0000EF760000}"/>
    <cellStyle name="Normal 3 3 3 2 4 3 2" xfId="4815" xr:uid="{00000000-0005-0000-0000-0000F0760000}"/>
    <cellStyle name="Normal 3 3 3 2 4 4" xfId="28158" xr:uid="{00000000-0005-0000-0000-0000F1760000}"/>
    <cellStyle name="Normal 3 3 3 2 5" xfId="5983" xr:uid="{00000000-0005-0000-0000-0000F2760000}"/>
    <cellStyle name="Normal 3 3 3 2 5 2" xfId="5981" xr:uid="{00000000-0005-0000-0000-0000F3760000}"/>
    <cellStyle name="Normal 3 3 3 2 5 2 2" xfId="5979" xr:uid="{00000000-0005-0000-0000-0000F4760000}"/>
    <cellStyle name="Normal 3 3 3 2 5 3" xfId="5976" xr:uid="{00000000-0005-0000-0000-0000F5760000}"/>
    <cellStyle name="Normal 3 3 3 2 6" xfId="11334" xr:uid="{00000000-0005-0000-0000-0000F6760000}"/>
    <cellStyle name="Normal 3 3 3 2 6 2" xfId="13967" xr:uid="{00000000-0005-0000-0000-0000F7760000}"/>
    <cellStyle name="Normal 3 3 3 2 7" xfId="11328" xr:uid="{00000000-0005-0000-0000-0000F8760000}"/>
    <cellStyle name="Normal 3 3 3 3" xfId="4814" xr:uid="{00000000-0005-0000-0000-0000F9760000}"/>
    <cellStyle name="Normal 3 3 3 3 2" xfId="4813" xr:uid="{00000000-0005-0000-0000-0000FA760000}"/>
    <cellStyle name="Normal 3 3 3 3 2 2" xfId="4812" xr:uid="{00000000-0005-0000-0000-0000FB760000}"/>
    <cellStyle name="Normal 3 3 3 3 2 2 2" xfId="29194" xr:uid="{00000000-0005-0000-0000-0000FC760000}"/>
    <cellStyle name="Normal 3 3 3 3 2 2 2 2" xfId="4811" xr:uid="{00000000-0005-0000-0000-0000FD760000}"/>
    <cellStyle name="Normal 3 3 3 3 2 2 2 2 2" xfId="4810" xr:uid="{00000000-0005-0000-0000-0000FE760000}"/>
    <cellStyle name="Normal 3 3 3 3 2 2 2 3" xfId="4809" xr:uid="{00000000-0005-0000-0000-0000FF760000}"/>
    <cellStyle name="Normal 3 3 3 3 2 2 3" xfId="4807" xr:uid="{00000000-0005-0000-0000-000000770000}"/>
    <cellStyle name="Normal 3 3 3 3 2 2 3 2" xfId="34330" xr:uid="{00000000-0005-0000-0000-000001770000}"/>
    <cellStyle name="Normal 3 3 3 3 2 2 4" xfId="24506" xr:uid="{00000000-0005-0000-0000-000002770000}"/>
    <cellStyle name="Normal 3 3 3 3 2 3" xfId="4806" xr:uid="{00000000-0005-0000-0000-000003770000}"/>
    <cellStyle name="Normal 3 3 3 3 2 3 2" xfId="4805" xr:uid="{00000000-0005-0000-0000-000004770000}"/>
    <cellStyle name="Normal 3 3 3 3 2 3 2 2" xfId="4804" xr:uid="{00000000-0005-0000-0000-000005770000}"/>
    <cellStyle name="Normal 3 3 3 3 2 3 3" xfId="4803" xr:uid="{00000000-0005-0000-0000-000006770000}"/>
    <cellStyle name="Normal 3 3 3 3 2 4" xfId="20387" xr:uid="{00000000-0005-0000-0000-000007770000}"/>
    <cellStyle name="Normal 3 3 3 3 2 4 2" xfId="24099" xr:uid="{00000000-0005-0000-0000-000008770000}"/>
    <cellStyle name="Normal 3 3 3 3 2 5" xfId="10261" xr:uid="{00000000-0005-0000-0000-000009770000}"/>
    <cellStyle name="Normal 3 3 3 3 3" xfId="4802" xr:uid="{00000000-0005-0000-0000-00000A770000}"/>
    <cellStyle name="Normal 3 3 3 3 3 2" xfId="4801" xr:uid="{00000000-0005-0000-0000-00000B770000}"/>
    <cellStyle name="Normal 3 3 3 3 3 2 2" xfId="4800" xr:uid="{00000000-0005-0000-0000-00000C770000}"/>
    <cellStyle name="Normal 3 3 3 3 3 2 2 2" xfId="4799" xr:uid="{00000000-0005-0000-0000-00000D770000}"/>
    <cellStyle name="Normal 3 3 3 3 3 2 3" xfId="4798" xr:uid="{00000000-0005-0000-0000-00000E770000}"/>
    <cellStyle name="Normal 3 3 3 3 3 3" xfId="19805" xr:uid="{00000000-0005-0000-0000-00000F770000}"/>
    <cellStyle name="Normal 3 3 3 3 3 3 2" xfId="4797" xr:uid="{00000000-0005-0000-0000-000010770000}"/>
    <cellStyle name="Normal 3 3 3 3 3 4" xfId="20251" xr:uid="{00000000-0005-0000-0000-000011770000}"/>
    <cellStyle name="Normal 3 3 3 3 4" xfId="24849" xr:uid="{00000000-0005-0000-0000-000012770000}"/>
    <cellStyle name="Normal 3 3 3 3 4 2" xfId="13834" xr:uid="{00000000-0005-0000-0000-000013770000}"/>
    <cellStyle name="Normal 3 3 3 3 4 2 2" xfId="29909" xr:uid="{00000000-0005-0000-0000-000014770000}"/>
    <cellStyle name="Normal 3 3 3 3 4 3" xfId="4796" xr:uid="{00000000-0005-0000-0000-000015770000}"/>
    <cellStyle name="Normal 3 3 3 3 5" xfId="29198" xr:uid="{00000000-0005-0000-0000-000016770000}"/>
    <cellStyle name="Normal 3 3 3 3 5 2" xfId="17202" xr:uid="{00000000-0005-0000-0000-000017770000}"/>
    <cellStyle name="Normal 3 3 3 3 6" xfId="33527" xr:uid="{00000000-0005-0000-0000-000018770000}"/>
    <cellStyle name="Normal 3 3 3 4" xfId="4795" xr:uid="{00000000-0005-0000-0000-000019770000}"/>
    <cellStyle name="Normal 3 3 3 4 2" xfId="4794" xr:uid="{00000000-0005-0000-0000-00001A770000}"/>
    <cellStyle name="Normal 3 3 3 4 2 2" xfId="4793" xr:uid="{00000000-0005-0000-0000-00001B770000}"/>
    <cellStyle name="Normal 3 3 3 4 2 2 2" xfId="28698" xr:uid="{00000000-0005-0000-0000-00001C770000}"/>
    <cellStyle name="Normal 3 3 3 4 2 2 2 2" xfId="4792" xr:uid="{00000000-0005-0000-0000-00001D770000}"/>
    <cellStyle name="Normal 3 3 3 4 2 2 3" xfId="4791" xr:uid="{00000000-0005-0000-0000-00001E770000}"/>
    <cellStyle name="Normal 3 3 3 4 2 3" xfId="4790" xr:uid="{00000000-0005-0000-0000-00001F770000}"/>
    <cellStyle name="Normal 3 3 3 4 2 3 2" xfId="25039" xr:uid="{00000000-0005-0000-0000-000020770000}"/>
    <cellStyle name="Normal 3 3 3 4 2 4" xfId="24322" xr:uid="{00000000-0005-0000-0000-000021770000}"/>
    <cellStyle name="Normal 3 3 3 4 3" xfId="4789" xr:uid="{00000000-0005-0000-0000-000022770000}"/>
    <cellStyle name="Normal 3 3 3 4 3 2" xfId="4788" xr:uid="{00000000-0005-0000-0000-000023770000}"/>
    <cellStyle name="Normal 3 3 3 4 3 2 2" xfId="4786" xr:uid="{00000000-0005-0000-0000-000024770000}"/>
    <cellStyle name="Normal 3 3 3 4 3 3" xfId="4784" xr:uid="{00000000-0005-0000-0000-000025770000}"/>
    <cellStyle name="Normal 3 3 3 4 4" xfId="32667" xr:uid="{00000000-0005-0000-0000-000026770000}"/>
    <cellStyle name="Normal 3 3 3 4 4 2" xfId="4782" xr:uid="{00000000-0005-0000-0000-000027770000}"/>
    <cellStyle name="Normal 3 3 3 4 5" xfId="33758" xr:uid="{00000000-0005-0000-0000-000028770000}"/>
    <cellStyle name="Normal 3 3 3 5" xfId="4779" xr:uid="{00000000-0005-0000-0000-000029770000}"/>
    <cellStyle name="Normal 3 3 3 5 2" xfId="4778" xr:uid="{00000000-0005-0000-0000-00002A770000}"/>
    <cellStyle name="Normal 3 3 3 5 2 2" xfId="4777" xr:uid="{00000000-0005-0000-0000-00002B770000}"/>
    <cellStyle name="Normal 3 3 3 5 2 2 2" xfId="4776" xr:uid="{00000000-0005-0000-0000-00002C770000}"/>
    <cellStyle name="Normal 3 3 3 5 2 3" xfId="4775" xr:uid="{00000000-0005-0000-0000-00002D770000}"/>
    <cellStyle name="Normal 3 3 3 5 3" xfId="4774" xr:uid="{00000000-0005-0000-0000-00002E770000}"/>
    <cellStyle name="Normal 3 3 3 5 3 2" xfId="4772" xr:uid="{00000000-0005-0000-0000-00002F770000}"/>
    <cellStyle name="Normal 3 3 3 5 4" xfId="4770" xr:uid="{00000000-0005-0000-0000-000030770000}"/>
    <cellStyle name="Normal 3 3 3 6" xfId="4769" xr:uid="{00000000-0005-0000-0000-000031770000}"/>
    <cellStyle name="Normal 3 3 3 6 2" xfId="31378" xr:uid="{00000000-0005-0000-0000-000032770000}"/>
    <cellStyle name="Normal 3 3 3 6 2 2" xfId="4768" xr:uid="{00000000-0005-0000-0000-000033770000}"/>
    <cellStyle name="Normal 3 3 3 6 3" xfId="4767" xr:uid="{00000000-0005-0000-0000-000034770000}"/>
    <cellStyle name="Normal 3 3 3 7" xfId="4766" xr:uid="{00000000-0005-0000-0000-000035770000}"/>
    <cellStyle name="Normal 3 3 3 7 2" xfId="4765" xr:uid="{00000000-0005-0000-0000-000036770000}"/>
    <cellStyle name="Normal 3 3 3 8" xfId="4764" xr:uid="{00000000-0005-0000-0000-000037770000}"/>
    <cellStyle name="Normal 3 3 4" xfId="29900" xr:uid="{00000000-0005-0000-0000-000038770000}"/>
    <cellStyle name="Normal 3 3 4 2" xfId="32422" xr:uid="{00000000-0005-0000-0000-000039770000}"/>
    <cellStyle name="Normal 3 3 4 2 2" xfId="29896" xr:uid="{00000000-0005-0000-0000-00003A770000}"/>
    <cellStyle name="Normal 3 3 4 2 2 2" xfId="26772" xr:uid="{00000000-0005-0000-0000-00003B770000}"/>
    <cellStyle name="Normal 3 3 4 2 2 2 2" xfId="9510" xr:uid="{00000000-0005-0000-0000-00003C770000}"/>
    <cellStyle name="Normal 3 3 4 2 2 2 2 2" xfId="4763" xr:uid="{00000000-0005-0000-0000-00003D770000}"/>
    <cellStyle name="Normal 3 3 4 2 2 2 2 2 2" xfId="4762" xr:uid="{00000000-0005-0000-0000-00003E770000}"/>
    <cellStyle name="Normal 3 3 4 2 2 2 2 3" xfId="4761" xr:uid="{00000000-0005-0000-0000-00003F770000}"/>
    <cellStyle name="Normal 3 3 4 2 2 2 3" xfId="4760" xr:uid="{00000000-0005-0000-0000-000040770000}"/>
    <cellStyle name="Normal 3 3 4 2 2 2 3 2" xfId="4759" xr:uid="{00000000-0005-0000-0000-000041770000}"/>
    <cellStyle name="Normal 3 3 4 2 2 2 4" xfId="4758" xr:uid="{00000000-0005-0000-0000-000042770000}"/>
    <cellStyle name="Normal 3 3 4 2 2 3" xfId="29877" xr:uid="{00000000-0005-0000-0000-000043770000}"/>
    <cellStyle name="Normal 3 3 4 2 2 3 2" xfId="4757" xr:uid="{00000000-0005-0000-0000-000044770000}"/>
    <cellStyle name="Normal 3 3 4 2 2 3 2 2" xfId="4756" xr:uid="{00000000-0005-0000-0000-000045770000}"/>
    <cellStyle name="Normal 3 3 4 2 2 3 3" xfId="15166" xr:uid="{00000000-0005-0000-0000-000046770000}"/>
    <cellStyle name="Normal 3 3 4 2 2 4" xfId="29244" xr:uid="{00000000-0005-0000-0000-000047770000}"/>
    <cellStyle name="Normal 3 3 4 2 2 4 2" xfId="4755" xr:uid="{00000000-0005-0000-0000-000048770000}"/>
    <cellStyle name="Normal 3 3 4 2 2 5" xfId="29848" xr:uid="{00000000-0005-0000-0000-000049770000}"/>
    <cellStyle name="Normal 3 3 4 2 3" xfId="29842" xr:uid="{00000000-0005-0000-0000-00004A770000}"/>
    <cellStyle name="Normal 3 3 4 2 3 2" xfId="29840" xr:uid="{00000000-0005-0000-0000-00004B770000}"/>
    <cellStyle name="Normal 3 3 4 2 3 2 2" xfId="4754" xr:uid="{00000000-0005-0000-0000-00004C770000}"/>
    <cellStyle name="Normal 3 3 4 2 3 2 2 2" xfId="4753" xr:uid="{00000000-0005-0000-0000-00004D770000}"/>
    <cellStyle name="Normal 3 3 4 2 3 2 3" xfId="4752" xr:uid="{00000000-0005-0000-0000-00004E770000}"/>
    <cellStyle name="Normal 3 3 4 2 3 3" xfId="19764" xr:uid="{00000000-0005-0000-0000-00004F770000}"/>
    <cellStyle name="Normal 3 3 4 2 3 3 2" xfId="4751" xr:uid="{00000000-0005-0000-0000-000050770000}"/>
    <cellStyle name="Normal 3 3 4 2 3 4" xfId="29828" xr:uid="{00000000-0005-0000-0000-000051770000}"/>
    <cellStyle name="Normal 3 3 4 2 4" xfId="31280" xr:uid="{00000000-0005-0000-0000-000052770000}"/>
    <cellStyle name="Normal 3 3 4 2 4 2" xfId="26757" xr:uid="{00000000-0005-0000-0000-000053770000}"/>
    <cellStyle name="Normal 3 3 4 2 4 2 2" xfId="4750" xr:uid="{00000000-0005-0000-0000-000054770000}"/>
    <cellStyle name="Normal 3 3 4 2 4 3" xfId="20260" xr:uid="{00000000-0005-0000-0000-000055770000}"/>
    <cellStyle name="Normal 3 3 4 2 5" xfId="19752" xr:uid="{00000000-0005-0000-0000-000056770000}"/>
    <cellStyle name="Normal 3 3 4 2 5 2" xfId="27635" xr:uid="{00000000-0005-0000-0000-000057770000}"/>
    <cellStyle name="Normal 3 3 4 2 6" xfId="19745" xr:uid="{00000000-0005-0000-0000-000058770000}"/>
    <cellStyle name="Normal 3 3 4 3" xfId="32135" xr:uid="{00000000-0005-0000-0000-000059770000}"/>
    <cellStyle name="Normal 3 3 4 3 2" xfId="29798" xr:uid="{00000000-0005-0000-0000-00005A770000}"/>
    <cellStyle name="Normal 3 3 4 3 2 2" xfId="26681" xr:uid="{00000000-0005-0000-0000-00005B770000}"/>
    <cellStyle name="Normal 3 3 4 3 2 2 2" xfId="4748" xr:uid="{00000000-0005-0000-0000-00005C770000}"/>
    <cellStyle name="Normal 3 3 4 3 2 2 2 2" xfId="4747" xr:uid="{00000000-0005-0000-0000-00005D770000}"/>
    <cellStyle name="Normal 3 3 4 3 2 2 3" xfId="4746" xr:uid="{00000000-0005-0000-0000-00005E770000}"/>
    <cellStyle name="Normal 3 3 4 3 2 3" xfId="22514" xr:uid="{00000000-0005-0000-0000-00005F770000}"/>
    <cellStyle name="Normal 3 3 4 3 2 3 2" xfId="4745" xr:uid="{00000000-0005-0000-0000-000060770000}"/>
    <cellStyle name="Normal 3 3 4 3 2 4" xfId="29790" xr:uid="{00000000-0005-0000-0000-000061770000}"/>
    <cellStyle name="Normal 3 3 4 3 3" xfId="17215" xr:uid="{00000000-0005-0000-0000-000062770000}"/>
    <cellStyle name="Normal 3 3 4 3 3 2" xfId="26672" xr:uid="{00000000-0005-0000-0000-000063770000}"/>
    <cellStyle name="Normal 3 3 4 3 3 2 2" xfId="4744" xr:uid="{00000000-0005-0000-0000-000064770000}"/>
    <cellStyle name="Normal 3 3 4 3 3 3" xfId="29784" xr:uid="{00000000-0005-0000-0000-000065770000}"/>
    <cellStyle name="Normal 3 3 4 3 4" xfId="29781" xr:uid="{00000000-0005-0000-0000-000066770000}"/>
    <cellStyle name="Normal 3 3 4 3 4 2" xfId="31979" xr:uid="{00000000-0005-0000-0000-000067770000}"/>
    <cellStyle name="Normal 3 3 4 3 5" xfId="19735" xr:uid="{00000000-0005-0000-0000-000068770000}"/>
    <cellStyle name="Normal 3 3 4 4" xfId="20593" xr:uid="{00000000-0005-0000-0000-000069770000}"/>
    <cellStyle name="Normal 3 3 4 4 2" xfId="29777" xr:uid="{00000000-0005-0000-0000-00006A770000}"/>
    <cellStyle name="Normal 3 3 4 4 2 2" xfId="25840" xr:uid="{00000000-0005-0000-0000-00006B770000}"/>
    <cellStyle name="Normal 3 3 4 4 2 2 2" xfId="4743" xr:uid="{00000000-0005-0000-0000-00006C770000}"/>
    <cellStyle name="Normal 3 3 4 4 2 3" xfId="29775" xr:uid="{00000000-0005-0000-0000-00006D770000}"/>
    <cellStyle name="Normal 3 3 4 4 3" xfId="29773" xr:uid="{00000000-0005-0000-0000-00006E770000}"/>
    <cellStyle name="Normal 3 3 4 4 3 2" xfId="29767" xr:uid="{00000000-0005-0000-0000-00006F770000}"/>
    <cellStyle name="Normal 3 3 4 4 4" xfId="29764" xr:uid="{00000000-0005-0000-0000-000070770000}"/>
    <cellStyle name="Normal 3 3 4 5" xfId="30071" xr:uid="{00000000-0005-0000-0000-000071770000}"/>
    <cellStyle name="Normal 3 3 4 5 2" xfId="29759" xr:uid="{00000000-0005-0000-0000-000072770000}"/>
    <cellStyle name="Normal 3 3 4 5 2 2" xfId="29753" xr:uid="{00000000-0005-0000-0000-000073770000}"/>
    <cellStyle name="Normal 3 3 4 5 3" xfId="29750" xr:uid="{00000000-0005-0000-0000-000074770000}"/>
    <cellStyle name="Normal 3 3 4 6" xfId="30062" xr:uid="{00000000-0005-0000-0000-000075770000}"/>
    <cellStyle name="Normal 3 3 4 6 2" xfId="29744" xr:uid="{00000000-0005-0000-0000-000076770000}"/>
    <cellStyle name="Normal 3 3 4 7" xfId="29741" xr:uid="{00000000-0005-0000-0000-000077770000}"/>
    <cellStyle name="Normal 3 3 5" xfId="28924" xr:uid="{00000000-0005-0000-0000-000078770000}"/>
    <cellStyle name="Normal 3 3 5 2" xfId="33826" xr:uid="{00000000-0005-0000-0000-000079770000}"/>
    <cellStyle name="Normal 3 3 5 2 2" xfId="29736" xr:uid="{00000000-0005-0000-0000-00007A770000}"/>
    <cellStyle name="Normal 3 3 5 2 2 2" xfId="29721" xr:uid="{00000000-0005-0000-0000-00007B770000}"/>
    <cellStyle name="Normal 3 3 5 2 2 2 2" xfId="25762" xr:uid="{00000000-0005-0000-0000-00007C770000}"/>
    <cellStyle name="Normal 3 3 5 2 2 2 2 2" xfId="4742" xr:uid="{00000000-0005-0000-0000-00007D770000}"/>
    <cellStyle name="Normal 3 3 5 2 2 2 3" xfId="4741" xr:uid="{00000000-0005-0000-0000-00007E770000}"/>
    <cellStyle name="Normal 3 3 5 2 2 3" xfId="11294" xr:uid="{00000000-0005-0000-0000-00007F770000}"/>
    <cellStyle name="Normal 3 3 5 2 2 3 2" xfId="4740" xr:uid="{00000000-0005-0000-0000-000080770000}"/>
    <cellStyle name="Normal 3 3 5 2 2 4" xfId="5579" xr:uid="{00000000-0005-0000-0000-000081770000}"/>
    <cellStyle name="Normal 3 3 5 2 3" xfId="29703" xr:uid="{00000000-0005-0000-0000-000082770000}"/>
    <cellStyle name="Normal 3 3 5 2 3 2" xfId="11289" xr:uid="{00000000-0005-0000-0000-000083770000}"/>
    <cellStyle name="Normal 3 3 5 2 3 2 2" xfId="4739" xr:uid="{00000000-0005-0000-0000-000084770000}"/>
    <cellStyle name="Normal 3 3 5 2 3 3" xfId="20334" xr:uid="{00000000-0005-0000-0000-000085770000}"/>
    <cellStyle name="Normal 3 3 5 2 4" xfId="27021" xr:uid="{00000000-0005-0000-0000-000086770000}"/>
    <cellStyle name="Normal 3 3 5 2 4 2" xfId="20324" xr:uid="{00000000-0005-0000-0000-000087770000}"/>
    <cellStyle name="Normal 3 3 5 2 5" xfId="19727" xr:uid="{00000000-0005-0000-0000-000088770000}"/>
    <cellStyle name="Normal 3 3 5 3" xfId="20589" xr:uid="{00000000-0005-0000-0000-000089770000}"/>
    <cellStyle name="Normal 3 3 5 3 2" xfId="29677" xr:uid="{00000000-0005-0000-0000-00008A770000}"/>
    <cellStyle name="Normal 3 3 5 3 2 2" xfId="11275" xr:uid="{00000000-0005-0000-0000-00008B770000}"/>
    <cellStyle name="Normal 3 3 5 3 2 2 2" xfId="4738" xr:uid="{00000000-0005-0000-0000-00008C770000}"/>
    <cellStyle name="Normal 3 3 5 3 2 3" xfId="29671" xr:uid="{00000000-0005-0000-0000-00008D770000}"/>
    <cellStyle name="Normal 3 3 5 3 3" xfId="27011" xr:uid="{00000000-0005-0000-0000-00008E770000}"/>
    <cellStyle name="Normal 3 3 5 3 3 2" xfId="28802" xr:uid="{00000000-0005-0000-0000-00008F770000}"/>
    <cellStyle name="Normal 3 3 5 3 4" xfId="29503" xr:uid="{00000000-0005-0000-0000-000090770000}"/>
    <cellStyle name="Normal 3 3 5 4" xfId="30051" xr:uid="{00000000-0005-0000-0000-000091770000}"/>
    <cellStyle name="Normal 3 3 5 4 2" xfId="28434" xr:uid="{00000000-0005-0000-0000-000092770000}"/>
    <cellStyle name="Normal 3 3 5 4 2 2" xfId="29654" xr:uid="{00000000-0005-0000-0000-000093770000}"/>
    <cellStyle name="Normal 3 3 5 4 3" xfId="30549" xr:uid="{00000000-0005-0000-0000-000094770000}"/>
    <cellStyle name="Normal 3 3 5 5" xfId="30046" xr:uid="{00000000-0005-0000-0000-000095770000}"/>
    <cellStyle name="Normal 3 3 5 5 2" xfId="30536" xr:uid="{00000000-0005-0000-0000-000096770000}"/>
    <cellStyle name="Normal 3 3 5 6" xfId="29650" xr:uid="{00000000-0005-0000-0000-000097770000}"/>
    <cellStyle name="Normal 3 3 6" xfId="21364" xr:uid="{00000000-0005-0000-0000-000098770000}"/>
    <cellStyle name="Normal 3 3 6 2" xfId="32516" xr:uid="{00000000-0005-0000-0000-000099770000}"/>
    <cellStyle name="Normal 3 3 6 2 2" xfId="29642" xr:uid="{00000000-0005-0000-0000-00009A770000}"/>
    <cellStyle name="Normal 3 3 6 2 2 2" xfId="11229" xr:uid="{00000000-0005-0000-0000-00009B770000}"/>
    <cellStyle name="Normal 3 3 6 2 2 2 2" xfId="4737" xr:uid="{00000000-0005-0000-0000-00009C770000}"/>
    <cellStyle name="Normal 3 3 6 2 2 3" xfId="29637" xr:uid="{00000000-0005-0000-0000-00009D770000}"/>
    <cellStyle name="Normal 3 3 6 2 3" xfId="29632" xr:uid="{00000000-0005-0000-0000-00009E770000}"/>
    <cellStyle name="Normal 3 3 6 2 3 2" xfId="29628" xr:uid="{00000000-0005-0000-0000-00009F770000}"/>
    <cellStyle name="Normal 3 3 6 2 4" xfId="29880" xr:uid="{00000000-0005-0000-0000-0000A0770000}"/>
    <cellStyle name="Normal 3 3 6 3" xfId="33333" xr:uid="{00000000-0005-0000-0000-0000A1770000}"/>
    <cellStyle name="Normal 3 3 6 3 2" xfId="29620" xr:uid="{00000000-0005-0000-0000-0000A2770000}"/>
    <cellStyle name="Normal 3 3 6 3 2 2" xfId="24888" xr:uid="{00000000-0005-0000-0000-0000A3770000}"/>
    <cellStyle name="Normal 3 3 6 3 3" xfId="29615" xr:uid="{00000000-0005-0000-0000-0000A4770000}"/>
    <cellStyle name="Normal 3 3 6 4" xfId="32781" xr:uid="{00000000-0005-0000-0000-0000A5770000}"/>
    <cellStyle name="Normal 3 3 6 4 2" xfId="30531" xr:uid="{00000000-0005-0000-0000-0000A6770000}"/>
    <cellStyle name="Normal 3 3 6 5" xfId="32171" xr:uid="{00000000-0005-0000-0000-0000A7770000}"/>
    <cellStyle name="Normal 3 3 7" xfId="13423" xr:uid="{00000000-0005-0000-0000-0000A8770000}"/>
    <cellStyle name="Normal 3 3 7 2" xfId="29606" xr:uid="{00000000-0005-0000-0000-0000A9770000}"/>
    <cellStyle name="Normal 3 3 7 2 2" xfId="25737" xr:uid="{00000000-0005-0000-0000-0000AA770000}"/>
    <cellStyle name="Normal 3 3 7 2 2 2" xfId="24352" xr:uid="{00000000-0005-0000-0000-0000AB770000}"/>
    <cellStyle name="Normal 3 3 7 2 3" xfId="29599" xr:uid="{00000000-0005-0000-0000-0000AC770000}"/>
    <cellStyle name="Normal 3 3 7 3" xfId="13038" xr:uid="{00000000-0005-0000-0000-0000AD770000}"/>
    <cellStyle name="Normal 3 3 7 3 2" xfId="29597" xr:uid="{00000000-0005-0000-0000-0000AE770000}"/>
    <cellStyle name="Normal 3 3 7 4" xfId="32757" xr:uid="{00000000-0005-0000-0000-0000AF770000}"/>
    <cellStyle name="Normal 3 3 8" xfId="28855" xr:uid="{00000000-0005-0000-0000-0000B0770000}"/>
    <cellStyle name="Normal 3 3 8 2" xfId="29589" xr:uid="{00000000-0005-0000-0000-0000B1770000}"/>
    <cellStyle name="Normal 3 3 8 2 2" xfId="29587" xr:uid="{00000000-0005-0000-0000-0000B2770000}"/>
    <cellStyle name="Normal 3 3 8 3" xfId="23259" xr:uid="{00000000-0005-0000-0000-0000B3770000}"/>
    <cellStyle name="Normal 3 3 9" xfId="25625" xr:uid="{00000000-0005-0000-0000-0000B4770000}"/>
    <cellStyle name="Normal 3 3 9 2" xfId="29582" xr:uid="{00000000-0005-0000-0000-0000B5770000}"/>
    <cellStyle name="Normal 3 4" xfId="136" xr:uid="{00000000-0005-0000-0000-0000B6770000}"/>
    <cellStyle name="Normal 3 4 10" xfId="34490" xr:uid="{00000000-0005-0000-0000-0000B7770000}"/>
    <cellStyle name="Normal 3 4 2" xfId="32945" xr:uid="{00000000-0005-0000-0000-0000B8770000}"/>
    <cellStyle name="Normal 3 4 2 2" xfId="8423" xr:uid="{00000000-0005-0000-0000-0000B9770000}"/>
    <cellStyle name="Normal 3 4 2 2 2" xfId="4736" xr:uid="{00000000-0005-0000-0000-0000BA770000}"/>
    <cellStyle name="Normal 3 4 2 2 2 2" xfId="4735" xr:uid="{00000000-0005-0000-0000-0000BB770000}"/>
    <cellStyle name="Normal 3 4 2 2 2 2 2" xfId="4734" xr:uid="{00000000-0005-0000-0000-0000BC770000}"/>
    <cellStyle name="Normal 3 4 2 2 2 2 2 2" xfId="4733" xr:uid="{00000000-0005-0000-0000-0000BD770000}"/>
    <cellStyle name="Normal 3 4 2 2 2 2 2 2 2" xfId="4731" xr:uid="{00000000-0005-0000-0000-0000BE770000}"/>
    <cellStyle name="Normal 3 4 2 2 2 2 2 2 2 2" xfId="4730" xr:uid="{00000000-0005-0000-0000-0000BF770000}"/>
    <cellStyle name="Normal 3 4 2 2 2 2 2 2 3" xfId="4729" xr:uid="{00000000-0005-0000-0000-0000C0770000}"/>
    <cellStyle name="Normal 3 4 2 2 2 2 2 3" xfId="26012" xr:uid="{00000000-0005-0000-0000-0000C1770000}"/>
    <cellStyle name="Normal 3 4 2 2 2 2 2 3 2" xfId="4728" xr:uid="{00000000-0005-0000-0000-0000C2770000}"/>
    <cellStyle name="Normal 3 4 2 2 2 2 2 4" xfId="18287" xr:uid="{00000000-0005-0000-0000-0000C3770000}"/>
    <cellStyle name="Normal 3 4 2 2 2 2 3" xfId="4727" xr:uid="{00000000-0005-0000-0000-0000C4770000}"/>
    <cellStyle name="Normal 3 4 2 2 2 2 3 2" xfId="32549" xr:uid="{00000000-0005-0000-0000-0000C5770000}"/>
    <cellStyle name="Normal 3 4 2 2 2 2 3 2 2" xfId="31291" xr:uid="{00000000-0005-0000-0000-0000C6770000}"/>
    <cellStyle name="Normal 3 4 2 2 2 2 3 3" xfId="31578" xr:uid="{00000000-0005-0000-0000-0000C7770000}"/>
    <cellStyle name="Normal 3 4 2 2 2 2 4" xfId="4726" xr:uid="{00000000-0005-0000-0000-0000C8770000}"/>
    <cellStyle name="Normal 3 4 2 2 2 2 4 2" xfId="31271" xr:uid="{00000000-0005-0000-0000-0000C9770000}"/>
    <cellStyle name="Normal 3 4 2 2 2 2 5" xfId="4725" xr:uid="{00000000-0005-0000-0000-0000CA770000}"/>
    <cellStyle name="Normal 3 4 2 2 2 3" xfId="4724" xr:uid="{00000000-0005-0000-0000-0000CB770000}"/>
    <cellStyle name="Normal 3 4 2 2 2 3 2" xfId="12895" xr:uid="{00000000-0005-0000-0000-0000CC770000}"/>
    <cellStyle name="Normal 3 4 2 2 2 3 2 2" xfId="10291" xr:uid="{00000000-0005-0000-0000-0000CD770000}"/>
    <cellStyle name="Normal 3 4 2 2 2 3 2 2 2" xfId="4723" xr:uid="{00000000-0005-0000-0000-0000CE770000}"/>
    <cellStyle name="Normal 3 4 2 2 2 3 2 3" xfId="4722" xr:uid="{00000000-0005-0000-0000-0000CF770000}"/>
    <cellStyle name="Normal 3 4 2 2 2 3 3" xfId="6468" xr:uid="{00000000-0005-0000-0000-0000D0770000}"/>
    <cellStyle name="Normal 3 4 2 2 2 3 3 2" xfId="29025" xr:uid="{00000000-0005-0000-0000-0000D1770000}"/>
    <cellStyle name="Normal 3 4 2 2 2 3 4" xfId="6364" xr:uid="{00000000-0005-0000-0000-0000D2770000}"/>
    <cellStyle name="Normal 3 4 2 2 2 4" xfId="4721" xr:uid="{00000000-0005-0000-0000-0000D3770000}"/>
    <cellStyle name="Normal 3 4 2 2 2 4 2" xfId="5527" xr:uid="{00000000-0005-0000-0000-0000D4770000}"/>
    <cellStyle name="Normal 3 4 2 2 2 4 2 2" xfId="31072" xr:uid="{00000000-0005-0000-0000-0000D5770000}"/>
    <cellStyle name="Normal 3 4 2 2 2 4 3" xfId="5524" xr:uid="{00000000-0005-0000-0000-0000D6770000}"/>
    <cellStyle name="Normal 3 4 2 2 2 5" xfId="4720" xr:uid="{00000000-0005-0000-0000-0000D7770000}"/>
    <cellStyle name="Normal 3 4 2 2 2 5 2" xfId="6796" xr:uid="{00000000-0005-0000-0000-0000D8770000}"/>
    <cellStyle name="Normal 3 4 2 2 2 6" xfId="4719" xr:uid="{00000000-0005-0000-0000-0000D9770000}"/>
    <cellStyle name="Normal 3 4 2 2 3" xfId="4718" xr:uid="{00000000-0005-0000-0000-0000DA770000}"/>
    <cellStyle name="Normal 3 4 2 2 3 2" xfId="4717" xr:uid="{00000000-0005-0000-0000-0000DB770000}"/>
    <cellStyle name="Normal 3 4 2 2 3 2 2" xfId="4716" xr:uid="{00000000-0005-0000-0000-0000DC770000}"/>
    <cellStyle name="Normal 3 4 2 2 3 2 2 2" xfId="4715" xr:uid="{00000000-0005-0000-0000-0000DD770000}"/>
    <cellStyle name="Normal 3 4 2 2 3 2 2 2 2" xfId="4714" xr:uid="{00000000-0005-0000-0000-0000DE770000}"/>
    <cellStyle name="Normal 3 4 2 2 3 2 2 3" xfId="4713" xr:uid="{00000000-0005-0000-0000-0000DF770000}"/>
    <cellStyle name="Normal 3 4 2 2 3 2 3" xfId="4712" xr:uid="{00000000-0005-0000-0000-0000E0770000}"/>
    <cellStyle name="Normal 3 4 2 2 3 2 3 2" xfId="33011" xr:uid="{00000000-0005-0000-0000-0000E1770000}"/>
    <cellStyle name="Normal 3 4 2 2 3 2 4" xfId="4711" xr:uid="{00000000-0005-0000-0000-0000E2770000}"/>
    <cellStyle name="Normal 3 4 2 2 3 3" xfId="22635" xr:uid="{00000000-0005-0000-0000-0000E3770000}"/>
    <cellStyle name="Normal 3 4 2 2 3 3 2" xfId="4710" xr:uid="{00000000-0005-0000-0000-0000E4770000}"/>
    <cellStyle name="Normal 3 4 2 2 3 3 2 2" xfId="7948" xr:uid="{00000000-0005-0000-0000-0000E5770000}"/>
    <cellStyle name="Normal 3 4 2 2 3 3 3" xfId="32554" xr:uid="{00000000-0005-0000-0000-0000E6770000}"/>
    <cellStyle name="Normal 3 4 2 2 3 4" xfId="19631" xr:uid="{00000000-0005-0000-0000-0000E7770000}"/>
    <cellStyle name="Normal 3 4 2 2 3 4 2" xfId="4709" xr:uid="{00000000-0005-0000-0000-0000E8770000}"/>
    <cellStyle name="Normal 3 4 2 2 3 5" xfId="4708" xr:uid="{00000000-0005-0000-0000-0000E9770000}"/>
    <cellStyle name="Normal 3 4 2 2 4" xfId="4707" xr:uid="{00000000-0005-0000-0000-0000EA770000}"/>
    <cellStyle name="Normal 3 4 2 2 4 2" xfId="4706" xr:uid="{00000000-0005-0000-0000-0000EB770000}"/>
    <cellStyle name="Normal 3 4 2 2 4 2 2" xfId="4705" xr:uid="{00000000-0005-0000-0000-0000EC770000}"/>
    <cellStyle name="Normal 3 4 2 2 4 2 2 2" xfId="4704" xr:uid="{00000000-0005-0000-0000-0000ED770000}"/>
    <cellStyle name="Normal 3 4 2 2 4 2 3" xfId="4703" xr:uid="{00000000-0005-0000-0000-0000EE770000}"/>
    <cellStyle name="Normal 3 4 2 2 4 3" xfId="19625" xr:uid="{00000000-0005-0000-0000-0000EF770000}"/>
    <cellStyle name="Normal 3 4 2 2 4 3 2" xfId="4702" xr:uid="{00000000-0005-0000-0000-0000F0770000}"/>
    <cellStyle name="Normal 3 4 2 2 4 4" xfId="4701" xr:uid="{00000000-0005-0000-0000-0000F1770000}"/>
    <cellStyle name="Normal 3 4 2 2 5" xfId="5950" xr:uid="{00000000-0005-0000-0000-0000F2770000}"/>
    <cellStyle name="Normal 3 4 2 2 5 2" xfId="12820" xr:uid="{00000000-0005-0000-0000-0000F3770000}"/>
    <cellStyle name="Normal 3 4 2 2 5 2 2" xfId="18846" xr:uid="{00000000-0005-0000-0000-0000F4770000}"/>
    <cellStyle name="Normal 3 4 2 2 5 3" xfId="12816" xr:uid="{00000000-0005-0000-0000-0000F5770000}"/>
    <cellStyle name="Normal 3 4 2 2 6" xfId="11160" xr:uid="{00000000-0005-0000-0000-0000F6770000}"/>
    <cellStyle name="Normal 3 4 2 2 6 2" xfId="12761" xr:uid="{00000000-0005-0000-0000-0000F7770000}"/>
    <cellStyle name="Normal 3 4 2 2 7" xfId="11154" xr:uid="{00000000-0005-0000-0000-0000F8770000}"/>
    <cellStyle name="Normal 3 4 2 3" xfId="8419" xr:uid="{00000000-0005-0000-0000-0000F9770000}"/>
    <cellStyle name="Normal 3 4 2 3 2" xfId="4700" xr:uid="{00000000-0005-0000-0000-0000FA770000}"/>
    <cellStyle name="Normal 3 4 2 3 2 2" xfId="4699" xr:uid="{00000000-0005-0000-0000-0000FB770000}"/>
    <cellStyle name="Normal 3 4 2 3 2 2 2" xfId="19565" xr:uid="{00000000-0005-0000-0000-0000FC770000}"/>
    <cellStyle name="Normal 3 4 2 3 2 2 2 2" xfId="19559" xr:uid="{00000000-0005-0000-0000-0000FD770000}"/>
    <cellStyle name="Normal 3 4 2 3 2 2 2 2 2" xfId="15912" xr:uid="{00000000-0005-0000-0000-0000FE770000}"/>
    <cellStyle name="Normal 3 4 2 3 2 2 2 3" xfId="4698" xr:uid="{00000000-0005-0000-0000-0000FF770000}"/>
    <cellStyle name="Normal 3 4 2 3 2 2 3" xfId="19159" xr:uid="{00000000-0005-0000-0000-000000780000}"/>
    <cellStyle name="Normal 3 4 2 3 2 2 3 2" xfId="12474" xr:uid="{00000000-0005-0000-0000-000001780000}"/>
    <cellStyle name="Normal 3 4 2 3 2 2 4" xfId="20825" xr:uid="{00000000-0005-0000-0000-000002780000}"/>
    <cellStyle name="Normal 3 4 2 3 2 3" xfId="4697" xr:uid="{00000000-0005-0000-0000-000003780000}"/>
    <cellStyle name="Normal 3 4 2 3 2 3 2" xfId="19551" xr:uid="{00000000-0005-0000-0000-000004780000}"/>
    <cellStyle name="Normal 3 4 2 3 2 3 2 2" xfId="4696" xr:uid="{00000000-0005-0000-0000-000005780000}"/>
    <cellStyle name="Normal 3 4 2 3 2 3 3" xfId="33506" xr:uid="{00000000-0005-0000-0000-000006780000}"/>
    <cellStyle name="Normal 3 4 2 3 2 4" xfId="4694" xr:uid="{00000000-0005-0000-0000-000007780000}"/>
    <cellStyle name="Normal 3 4 2 3 2 4 2" xfId="4693" xr:uid="{00000000-0005-0000-0000-000008780000}"/>
    <cellStyle name="Normal 3 4 2 3 2 5" xfId="9528" xr:uid="{00000000-0005-0000-0000-000009780000}"/>
    <cellStyle name="Normal 3 4 2 3 3" xfId="4692" xr:uid="{00000000-0005-0000-0000-00000A780000}"/>
    <cellStyle name="Normal 3 4 2 3 3 2" xfId="4691" xr:uid="{00000000-0005-0000-0000-00000B780000}"/>
    <cellStyle name="Normal 3 4 2 3 3 2 2" xfId="24717" xr:uid="{00000000-0005-0000-0000-00000C780000}"/>
    <cellStyle name="Normal 3 4 2 3 3 2 2 2" xfId="4690" xr:uid="{00000000-0005-0000-0000-00000D780000}"/>
    <cellStyle name="Normal 3 4 2 3 3 2 3" xfId="34263" xr:uid="{00000000-0005-0000-0000-00000E780000}"/>
    <cellStyle name="Normal 3 4 2 3 3 3" xfId="19623" xr:uid="{00000000-0005-0000-0000-00000F780000}"/>
    <cellStyle name="Normal 3 4 2 3 3 3 2" xfId="4689" xr:uid="{00000000-0005-0000-0000-000010780000}"/>
    <cellStyle name="Normal 3 4 2 3 3 4" xfId="4688" xr:uid="{00000000-0005-0000-0000-000011780000}"/>
    <cellStyle name="Normal 3 4 2 3 4" xfId="4687" xr:uid="{00000000-0005-0000-0000-000012780000}"/>
    <cellStyle name="Normal 3 4 2 3 4 2" xfId="4686" xr:uid="{00000000-0005-0000-0000-000013780000}"/>
    <cellStyle name="Normal 3 4 2 3 4 2 2" xfId="4685" xr:uid="{00000000-0005-0000-0000-000014780000}"/>
    <cellStyle name="Normal 3 4 2 3 4 3" xfId="4684" xr:uid="{00000000-0005-0000-0000-000015780000}"/>
    <cellStyle name="Normal 3 4 2 3 5" xfId="17054" xr:uid="{00000000-0005-0000-0000-000016780000}"/>
    <cellStyle name="Normal 3 4 2 3 5 2" xfId="17048" xr:uid="{00000000-0005-0000-0000-000017780000}"/>
    <cellStyle name="Normal 3 4 2 3 6" xfId="17040" xr:uid="{00000000-0005-0000-0000-000018780000}"/>
    <cellStyle name="Normal 3 4 2 4" xfId="8415" xr:uid="{00000000-0005-0000-0000-000019780000}"/>
    <cellStyle name="Normal 3 4 2 4 2" xfId="4683" xr:uid="{00000000-0005-0000-0000-00001A780000}"/>
    <cellStyle name="Normal 3 4 2 4 2 2" xfId="4682" xr:uid="{00000000-0005-0000-0000-00001B780000}"/>
    <cellStyle name="Normal 3 4 2 4 2 2 2" xfId="19267" xr:uid="{00000000-0005-0000-0000-00001C780000}"/>
    <cellStyle name="Normal 3 4 2 4 2 2 2 2" xfId="4681" xr:uid="{00000000-0005-0000-0000-00001D780000}"/>
    <cellStyle name="Normal 3 4 2 4 2 2 3" xfId="4680" xr:uid="{00000000-0005-0000-0000-00001E780000}"/>
    <cellStyle name="Normal 3 4 2 4 2 3" xfId="4679" xr:uid="{00000000-0005-0000-0000-00001F780000}"/>
    <cellStyle name="Normal 3 4 2 4 2 3 2" xfId="4678" xr:uid="{00000000-0005-0000-0000-000020780000}"/>
    <cellStyle name="Normal 3 4 2 4 2 4" xfId="4677" xr:uid="{00000000-0005-0000-0000-000021780000}"/>
    <cellStyle name="Normal 3 4 2 4 3" xfId="4676" xr:uid="{00000000-0005-0000-0000-000022780000}"/>
    <cellStyle name="Normal 3 4 2 4 3 2" xfId="4675" xr:uid="{00000000-0005-0000-0000-000023780000}"/>
    <cellStyle name="Normal 3 4 2 4 3 2 2" xfId="4674" xr:uid="{00000000-0005-0000-0000-000024780000}"/>
    <cellStyle name="Normal 3 4 2 4 3 3" xfId="4673" xr:uid="{00000000-0005-0000-0000-000025780000}"/>
    <cellStyle name="Normal 3 4 2 4 4" xfId="4672" xr:uid="{00000000-0005-0000-0000-000026780000}"/>
    <cellStyle name="Normal 3 4 2 4 4 2" xfId="11979" xr:uid="{00000000-0005-0000-0000-000027780000}"/>
    <cellStyle name="Normal 3 4 2 4 5" xfId="17031" xr:uid="{00000000-0005-0000-0000-000028780000}"/>
    <cellStyle name="Normal 3 4 2 5" xfId="26508" xr:uid="{00000000-0005-0000-0000-000029780000}"/>
    <cellStyle name="Normal 3 4 2 5 2" xfId="17019" xr:uid="{00000000-0005-0000-0000-00002A780000}"/>
    <cellStyle name="Normal 3 4 2 5 2 2" xfId="4671" xr:uid="{00000000-0005-0000-0000-00002B780000}"/>
    <cellStyle name="Normal 3 4 2 5 2 2 2" xfId="4670" xr:uid="{00000000-0005-0000-0000-00002C780000}"/>
    <cellStyle name="Normal 3 4 2 5 2 3" xfId="4669" xr:uid="{00000000-0005-0000-0000-00002D780000}"/>
    <cellStyle name="Normal 3 4 2 5 3" xfId="4668" xr:uid="{00000000-0005-0000-0000-00002E780000}"/>
    <cellStyle name="Normal 3 4 2 5 3 2" xfId="4667" xr:uid="{00000000-0005-0000-0000-00002F780000}"/>
    <cellStyle name="Normal 3 4 2 5 4" xfId="4666" xr:uid="{00000000-0005-0000-0000-000030780000}"/>
    <cellStyle name="Normal 3 4 2 6" xfId="4665" xr:uid="{00000000-0005-0000-0000-000031780000}"/>
    <cellStyle name="Normal 3 4 2 6 2" xfId="4664" xr:uid="{00000000-0005-0000-0000-000032780000}"/>
    <cellStyle name="Normal 3 4 2 6 2 2" xfId="4663" xr:uid="{00000000-0005-0000-0000-000033780000}"/>
    <cellStyle name="Normal 3 4 2 6 3" xfId="28931" xr:uid="{00000000-0005-0000-0000-000034780000}"/>
    <cellStyle name="Normal 3 4 2 7" xfId="4662" xr:uid="{00000000-0005-0000-0000-000035780000}"/>
    <cellStyle name="Normal 3 4 2 7 2" xfId="4661" xr:uid="{00000000-0005-0000-0000-000036780000}"/>
    <cellStyle name="Normal 3 4 2 8" xfId="4660" xr:uid="{00000000-0005-0000-0000-000037780000}"/>
    <cellStyle name="Normal 3 4 3" xfId="13917" xr:uid="{00000000-0005-0000-0000-000038780000}"/>
    <cellStyle name="Normal 3 4 3 2" xfId="13914" xr:uid="{00000000-0005-0000-0000-000039780000}"/>
    <cellStyle name="Normal 3 4 3 2 2" xfId="4659" xr:uid="{00000000-0005-0000-0000-00003A780000}"/>
    <cellStyle name="Normal 3 4 3 2 2 2" xfId="4658" xr:uid="{00000000-0005-0000-0000-00003B780000}"/>
    <cellStyle name="Normal 3 4 3 2 2 2 2" xfId="33148" xr:uid="{00000000-0005-0000-0000-00003C780000}"/>
    <cellStyle name="Normal 3 4 3 2 2 2 2 2" xfId="6504" xr:uid="{00000000-0005-0000-0000-00003D780000}"/>
    <cellStyle name="Normal 3 4 3 2 2 2 2 2 2" xfId="26467" xr:uid="{00000000-0005-0000-0000-00003E780000}"/>
    <cellStyle name="Normal 3 4 3 2 2 2 2 3" xfId="6502" xr:uid="{00000000-0005-0000-0000-00003F780000}"/>
    <cellStyle name="Normal 3 4 3 2 2 2 3" xfId="15104" xr:uid="{00000000-0005-0000-0000-000040780000}"/>
    <cellStyle name="Normal 3 4 3 2 2 2 3 2" xfId="6500" xr:uid="{00000000-0005-0000-0000-000041780000}"/>
    <cellStyle name="Normal 3 4 3 2 2 2 4" xfId="33594" xr:uid="{00000000-0005-0000-0000-000042780000}"/>
    <cellStyle name="Normal 3 4 3 2 2 3" xfId="4657" xr:uid="{00000000-0005-0000-0000-000043780000}"/>
    <cellStyle name="Normal 3 4 3 2 2 3 2" xfId="6427" xr:uid="{00000000-0005-0000-0000-000044780000}"/>
    <cellStyle name="Normal 3 4 3 2 2 3 2 2" xfId="6425" xr:uid="{00000000-0005-0000-0000-000045780000}"/>
    <cellStyle name="Normal 3 4 3 2 2 3 3" xfId="15098" xr:uid="{00000000-0005-0000-0000-000046780000}"/>
    <cellStyle name="Normal 3 4 3 2 2 4" xfId="4656" xr:uid="{00000000-0005-0000-0000-000047780000}"/>
    <cellStyle name="Normal 3 4 3 2 2 4 2" xfId="6379" xr:uid="{00000000-0005-0000-0000-000048780000}"/>
    <cellStyle name="Normal 3 4 3 2 2 5" xfId="4654" xr:uid="{00000000-0005-0000-0000-000049780000}"/>
    <cellStyle name="Normal 3 4 3 2 3" xfId="4653" xr:uid="{00000000-0005-0000-0000-00004A780000}"/>
    <cellStyle name="Normal 3 4 3 2 3 2" xfId="25838" xr:uid="{00000000-0005-0000-0000-00004B780000}"/>
    <cellStyle name="Normal 3 4 3 2 3 2 2" xfId="32819" xr:uid="{00000000-0005-0000-0000-00004C780000}"/>
    <cellStyle name="Normal 3 4 3 2 3 2 2 2" xfId="23328" xr:uid="{00000000-0005-0000-0000-00004D780000}"/>
    <cellStyle name="Normal 3 4 3 2 3 2 3" xfId="23323" xr:uid="{00000000-0005-0000-0000-00004E780000}"/>
    <cellStyle name="Normal 3 4 3 2 3 3" xfId="19595" xr:uid="{00000000-0005-0000-0000-00004F780000}"/>
    <cellStyle name="Normal 3 4 3 2 3 3 2" xfId="31507" xr:uid="{00000000-0005-0000-0000-000050780000}"/>
    <cellStyle name="Normal 3 4 3 2 3 4" xfId="4652" xr:uid="{00000000-0005-0000-0000-000051780000}"/>
    <cellStyle name="Normal 3 4 3 2 4" xfId="4651" xr:uid="{00000000-0005-0000-0000-000052780000}"/>
    <cellStyle name="Normal 3 4 3 2 4 2" xfId="4650" xr:uid="{00000000-0005-0000-0000-000053780000}"/>
    <cellStyle name="Normal 3 4 3 2 4 2 2" xfId="24705" xr:uid="{00000000-0005-0000-0000-000054780000}"/>
    <cellStyle name="Normal 3 4 3 2 4 3" xfId="4649" xr:uid="{00000000-0005-0000-0000-000055780000}"/>
    <cellStyle name="Normal 3 4 3 2 5" xfId="5945" xr:uid="{00000000-0005-0000-0000-000056780000}"/>
    <cellStyle name="Normal 3 4 3 2 5 2" xfId="10406" xr:uid="{00000000-0005-0000-0000-000057780000}"/>
    <cellStyle name="Normal 3 4 3 2 6" xfId="11141" xr:uid="{00000000-0005-0000-0000-000058780000}"/>
    <cellStyle name="Normal 3 4 3 3" xfId="8402" xr:uid="{00000000-0005-0000-0000-000059780000}"/>
    <cellStyle name="Normal 3 4 3 3 2" xfId="4648" xr:uid="{00000000-0005-0000-0000-00005A780000}"/>
    <cellStyle name="Normal 3 4 3 3 2 2" xfId="4647" xr:uid="{00000000-0005-0000-0000-00005B780000}"/>
    <cellStyle name="Normal 3 4 3 3 2 2 2" xfId="32679" xr:uid="{00000000-0005-0000-0000-00005C780000}"/>
    <cellStyle name="Normal 3 4 3 3 2 2 2 2" xfId="29242" xr:uid="{00000000-0005-0000-0000-00005D780000}"/>
    <cellStyle name="Normal 3 4 3 3 2 2 3" xfId="4646" xr:uid="{00000000-0005-0000-0000-00005E780000}"/>
    <cellStyle name="Normal 3 4 3 3 2 3" xfId="4645" xr:uid="{00000000-0005-0000-0000-00005F780000}"/>
    <cellStyle name="Normal 3 4 3 3 2 3 2" xfId="4644" xr:uid="{00000000-0005-0000-0000-000060780000}"/>
    <cellStyle name="Normal 3 4 3 3 2 4" xfId="4643" xr:uid="{00000000-0005-0000-0000-000061780000}"/>
    <cellStyle name="Normal 3 4 3 3 3" xfId="4642" xr:uid="{00000000-0005-0000-0000-000062780000}"/>
    <cellStyle name="Normal 3 4 3 3 3 2" xfId="4641" xr:uid="{00000000-0005-0000-0000-000063780000}"/>
    <cellStyle name="Normal 3 4 3 3 3 2 2" xfId="4640" xr:uid="{00000000-0005-0000-0000-000064780000}"/>
    <cellStyle name="Normal 3 4 3 3 3 3" xfId="4639" xr:uid="{00000000-0005-0000-0000-000065780000}"/>
    <cellStyle name="Normal 3 4 3 3 4" xfId="32874" xr:uid="{00000000-0005-0000-0000-000066780000}"/>
    <cellStyle name="Normal 3 4 3 3 4 2" xfId="4638" xr:uid="{00000000-0005-0000-0000-000067780000}"/>
    <cellStyle name="Normal 3 4 3 3 5" xfId="29149" xr:uid="{00000000-0005-0000-0000-000068780000}"/>
    <cellStyle name="Normal 3 4 3 4" xfId="8399" xr:uid="{00000000-0005-0000-0000-000069780000}"/>
    <cellStyle name="Normal 3 4 3 4 2" xfId="4637" xr:uid="{00000000-0005-0000-0000-00006A780000}"/>
    <cellStyle name="Normal 3 4 3 4 2 2" xfId="4636" xr:uid="{00000000-0005-0000-0000-00006B780000}"/>
    <cellStyle name="Normal 3 4 3 4 2 2 2" xfId="4635" xr:uid="{00000000-0005-0000-0000-00006C780000}"/>
    <cellStyle name="Normal 3 4 3 4 2 3" xfId="4634" xr:uid="{00000000-0005-0000-0000-00006D780000}"/>
    <cellStyle name="Normal 3 4 3 4 3" xfId="4633" xr:uid="{00000000-0005-0000-0000-00006E780000}"/>
    <cellStyle name="Normal 3 4 3 4 3 2" xfId="4632" xr:uid="{00000000-0005-0000-0000-00006F780000}"/>
    <cellStyle name="Normal 3 4 3 4 4" xfId="4630" xr:uid="{00000000-0005-0000-0000-000070780000}"/>
    <cellStyle name="Normal 3 4 3 5" xfId="4629" xr:uid="{00000000-0005-0000-0000-000071780000}"/>
    <cellStyle name="Normal 3 4 3 5 2" xfId="22865" xr:uid="{00000000-0005-0000-0000-000072780000}"/>
    <cellStyle name="Normal 3 4 3 5 2 2" xfId="31224" xr:uid="{00000000-0005-0000-0000-000073780000}"/>
    <cellStyle name="Normal 3 4 3 5 3" xfId="26622" xr:uid="{00000000-0005-0000-0000-000074780000}"/>
    <cellStyle name="Normal 3 4 3 6" xfId="4628" xr:uid="{00000000-0005-0000-0000-000075780000}"/>
    <cellStyle name="Normal 3 4 3 6 2" xfId="22853" xr:uid="{00000000-0005-0000-0000-000076780000}"/>
    <cellStyle name="Normal 3 4 3 7" xfId="4627" xr:uid="{00000000-0005-0000-0000-000077780000}"/>
    <cellStyle name="Normal 3 4 4" xfId="13911" xr:uid="{00000000-0005-0000-0000-000078780000}"/>
    <cellStyle name="Normal 3 4 4 2" xfId="25210" xr:uid="{00000000-0005-0000-0000-000079780000}"/>
    <cellStyle name="Normal 3 4 4 2 2" xfId="29556" xr:uid="{00000000-0005-0000-0000-00007A780000}"/>
    <cellStyle name="Normal 3 4 4 2 2 2" xfId="29546" xr:uid="{00000000-0005-0000-0000-00007B780000}"/>
    <cellStyle name="Normal 3 4 4 2 2 2 2" xfId="4626" xr:uid="{00000000-0005-0000-0000-00007C780000}"/>
    <cellStyle name="Normal 3 4 4 2 2 2 2 2" xfId="4625" xr:uid="{00000000-0005-0000-0000-00007D780000}"/>
    <cellStyle name="Normal 3 4 4 2 2 2 3" xfId="4624" xr:uid="{00000000-0005-0000-0000-00007E780000}"/>
    <cellStyle name="Normal 3 4 4 2 2 3" xfId="29534" xr:uid="{00000000-0005-0000-0000-00007F780000}"/>
    <cellStyle name="Normal 3 4 4 2 2 3 2" xfId="4623" xr:uid="{00000000-0005-0000-0000-000080780000}"/>
    <cellStyle name="Normal 3 4 4 2 2 4" xfId="29569" xr:uid="{00000000-0005-0000-0000-000081780000}"/>
    <cellStyle name="Normal 3 4 4 2 3" xfId="31479" xr:uid="{00000000-0005-0000-0000-000082780000}"/>
    <cellStyle name="Normal 3 4 4 2 3 2" xfId="18472" xr:uid="{00000000-0005-0000-0000-000083780000}"/>
    <cellStyle name="Normal 3 4 4 2 3 2 2" xfId="4622" xr:uid="{00000000-0005-0000-0000-000084780000}"/>
    <cellStyle name="Normal 3 4 4 2 3 3" xfId="24532" xr:uid="{00000000-0005-0000-0000-000085780000}"/>
    <cellStyle name="Normal 3 4 4 2 4" xfId="31472" xr:uid="{00000000-0005-0000-0000-000086780000}"/>
    <cellStyle name="Normal 3 4 4 2 4 2" xfId="18466" xr:uid="{00000000-0005-0000-0000-000087780000}"/>
    <cellStyle name="Normal 3 4 4 2 5" xfId="19707" xr:uid="{00000000-0005-0000-0000-000088780000}"/>
    <cellStyle name="Normal 3 4 4 3" xfId="8394" xr:uid="{00000000-0005-0000-0000-000089780000}"/>
    <cellStyle name="Normal 3 4 4 3 2" xfId="30987" xr:uid="{00000000-0005-0000-0000-00008A780000}"/>
    <cellStyle name="Normal 3 4 4 3 2 2" xfId="28013" xr:uid="{00000000-0005-0000-0000-00008B780000}"/>
    <cellStyle name="Normal 3 4 4 3 2 2 2" xfId="4621" xr:uid="{00000000-0005-0000-0000-00008C780000}"/>
    <cellStyle name="Normal 3 4 4 3 2 3" xfId="28004" xr:uid="{00000000-0005-0000-0000-00008D780000}"/>
    <cellStyle name="Normal 3 4 4 3 3" xfId="31460" xr:uid="{00000000-0005-0000-0000-00008E780000}"/>
    <cellStyle name="Normal 3 4 4 3 3 2" xfId="18456" xr:uid="{00000000-0005-0000-0000-00008F780000}"/>
    <cellStyle name="Normal 3 4 4 3 4" xfId="28414" xr:uid="{00000000-0005-0000-0000-000090780000}"/>
    <cellStyle name="Normal 3 4 4 4" xfId="30039" xr:uid="{00000000-0005-0000-0000-000091780000}"/>
    <cellStyle name="Normal 3 4 4 4 2" xfId="30954" xr:uid="{00000000-0005-0000-0000-000092780000}"/>
    <cellStyle name="Normal 3 4 4 4 2 2" xfId="27973" xr:uid="{00000000-0005-0000-0000-000093780000}"/>
    <cellStyle name="Normal 3 4 4 4 3" xfId="29501" xr:uid="{00000000-0005-0000-0000-000094780000}"/>
    <cellStyle name="Normal 3 4 4 5" xfId="30023" xr:uid="{00000000-0005-0000-0000-000095780000}"/>
    <cellStyle name="Normal 3 4 4 5 2" xfId="22797" xr:uid="{00000000-0005-0000-0000-000096780000}"/>
    <cellStyle name="Normal 3 4 4 6" xfId="29473" xr:uid="{00000000-0005-0000-0000-000097780000}"/>
    <cellStyle name="Normal 3 4 5" xfId="27872" xr:uid="{00000000-0005-0000-0000-000098780000}"/>
    <cellStyle name="Normal 3 4 5 2" xfId="8391" xr:uid="{00000000-0005-0000-0000-000099780000}"/>
    <cellStyle name="Normal 3 4 5 2 2" xfId="29160" xr:uid="{00000000-0005-0000-0000-00009A780000}"/>
    <cellStyle name="Normal 3 4 5 2 2 2" xfId="11280" xr:uid="{00000000-0005-0000-0000-00009B780000}"/>
    <cellStyle name="Normal 3 4 5 2 2 2 2" xfId="32078" xr:uid="{00000000-0005-0000-0000-00009C780000}"/>
    <cellStyle name="Normal 3 4 5 2 2 3" xfId="11270" xr:uid="{00000000-0005-0000-0000-00009D780000}"/>
    <cellStyle name="Normal 3 4 5 2 3" xfId="26960" xr:uid="{00000000-0005-0000-0000-00009E780000}"/>
    <cellStyle name="Normal 3 4 5 2 3 2" xfId="13233" xr:uid="{00000000-0005-0000-0000-00009F780000}"/>
    <cellStyle name="Normal 3 4 5 2 4" xfId="26044" xr:uid="{00000000-0005-0000-0000-0000A0780000}"/>
    <cellStyle name="Normal 3 4 5 3" xfId="29446" xr:uid="{00000000-0005-0000-0000-0000A1780000}"/>
    <cellStyle name="Normal 3 4 5 3 2" xfId="29577" xr:uid="{00000000-0005-0000-0000-0000A2780000}"/>
    <cellStyle name="Normal 3 4 5 3 2 2" xfId="27875" xr:uid="{00000000-0005-0000-0000-0000A3780000}"/>
    <cellStyle name="Normal 3 4 5 3 3" xfId="29426" xr:uid="{00000000-0005-0000-0000-0000A4780000}"/>
    <cellStyle name="Normal 3 4 5 4" xfId="28024" xr:uid="{00000000-0005-0000-0000-0000A5780000}"/>
    <cellStyle name="Normal 3 4 5 4 2" xfId="30171" xr:uid="{00000000-0005-0000-0000-0000A6780000}"/>
    <cellStyle name="Normal 3 4 5 5" xfId="29417" xr:uid="{00000000-0005-0000-0000-0000A7780000}"/>
    <cellStyle name="Normal 3 4 6" xfId="26546" xr:uid="{00000000-0005-0000-0000-0000A8780000}"/>
    <cellStyle name="Normal 3 4 6 2" xfId="29405" xr:uid="{00000000-0005-0000-0000-0000A9780000}"/>
    <cellStyle name="Normal 3 4 6 2 2" xfId="30874" xr:uid="{00000000-0005-0000-0000-0000AA780000}"/>
    <cellStyle name="Normal 3 4 6 2 2 2" xfId="10752" xr:uid="{00000000-0005-0000-0000-0000AB780000}"/>
    <cellStyle name="Normal 3 4 6 2 3" xfId="27161" xr:uid="{00000000-0005-0000-0000-0000AC780000}"/>
    <cellStyle name="Normal 3 4 6 3" xfId="23245" xr:uid="{00000000-0005-0000-0000-0000AD780000}"/>
    <cellStyle name="Normal 3 4 6 3 2" xfId="30188" xr:uid="{00000000-0005-0000-0000-0000AE780000}"/>
    <cellStyle name="Normal 3 4 6 4" xfId="23237" xr:uid="{00000000-0005-0000-0000-0000AF780000}"/>
    <cellStyle name="Normal 3 4 7" xfId="13420" xr:uid="{00000000-0005-0000-0000-0000B0780000}"/>
    <cellStyle name="Normal 3 4 7 2" xfId="23739" xr:uid="{00000000-0005-0000-0000-0000B1780000}"/>
    <cellStyle name="Normal 3 4 7 2 2" xfId="29387" xr:uid="{00000000-0005-0000-0000-0000B2780000}"/>
    <cellStyle name="Normal 3 4 7 3" xfId="23229" xr:uid="{00000000-0005-0000-0000-0000B3780000}"/>
    <cellStyle name="Normal 3 4 8" xfId="33185" xr:uid="{00000000-0005-0000-0000-0000B4780000}"/>
    <cellStyle name="Normal 3 4 8 2" xfId="30343" xr:uid="{00000000-0005-0000-0000-0000B5780000}"/>
    <cellStyle name="Normal 3 4 9" xfId="29380" xr:uid="{00000000-0005-0000-0000-0000B6780000}"/>
    <cellStyle name="Normal 3 5" xfId="197" xr:uid="{00000000-0005-0000-0000-0000B7780000}"/>
    <cellStyle name="Normal 3 5 2" xfId="25124" xr:uid="{00000000-0005-0000-0000-0000B8780000}"/>
    <cellStyle name="Normal 3 5 2 2" xfId="25576" xr:uid="{00000000-0005-0000-0000-0000B9780000}"/>
    <cellStyle name="Normal 3 5 2 2 2" xfId="4619" xr:uid="{00000000-0005-0000-0000-0000BA780000}"/>
    <cellStyle name="Normal 3 5 2 2 2 2" xfId="4618" xr:uid="{00000000-0005-0000-0000-0000BB780000}"/>
    <cellStyle name="Normal 3 5 2 2 2 2 2" xfId="9946" xr:uid="{00000000-0005-0000-0000-0000BC780000}"/>
    <cellStyle name="Normal 3 5 2 2 2 2 2 2" xfId="4617" xr:uid="{00000000-0005-0000-0000-0000BD780000}"/>
    <cellStyle name="Normal 3 5 2 2 2 2 2 2 2" xfId="4616" xr:uid="{00000000-0005-0000-0000-0000BE780000}"/>
    <cellStyle name="Normal 3 5 2 2 2 2 2 3" xfId="4615" xr:uid="{00000000-0005-0000-0000-0000BF780000}"/>
    <cellStyle name="Normal 3 5 2 2 2 2 3" xfId="4614" xr:uid="{00000000-0005-0000-0000-0000C0780000}"/>
    <cellStyle name="Normal 3 5 2 2 2 2 3 2" xfId="4613" xr:uid="{00000000-0005-0000-0000-0000C1780000}"/>
    <cellStyle name="Normal 3 5 2 2 2 2 4" xfId="4612" xr:uid="{00000000-0005-0000-0000-0000C2780000}"/>
    <cellStyle name="Normal 3 5 2 2 2 3" xfId="4611" xr:uid="{00000000-0005-0000-0000-0000C3780000}"/>
    <cellStyle name="Normal 3 5 2 2 2 3 2" xfId="4610" xr:uid="{00000000-0005-0000-0000-0000C4780000}"/>
    <cellStyle name="Normal 3 5 2 2 2 3 2 2" xfId="4609" xr:uid="{00000000-0005-0000-0000-0000C5780000}"/>
    <cellStyle name="Normal 3 5 2 2 2 3 3" xfId="12441" xr:uid="{00000000-0005-0000-0000-0000C6780000}"/>
    <cellStyle name="Normal 3 5 2 2 2 4" xfId="4608" xr:uid="{00000000-0005-0000-0000-0000C7780000}"/>
    <cellStyle name="Normal 3 5 2 2 2 4 2" xfId="4607" xr:uid="{00000000-0005-0000-0000-0000C8780000}"/>
    <cellStyle name="Normal 3 5 2 2 2 5" xfId="4606" xr:uid="{00000000-0005-0000-0000-0000C9780000}"/>
    <cellStyle name="Normal 3 5 2 2 3" xfId="26706" xr:uid="{00000000-0005-0000-0000-0000CA780000}"/>
    <cellStyle name="Normal 3 5 2 2 3 2" xfId="4605" xr:uid="{00000000-0005-0000-0000-0000CB780000}"/>
    <cellStyle name="Normal 3 5 2 2 3 2 2" xfId="4603" xr:uid="{00000000-0005-0000-0000-0000CC780000}"/>
    <cellStyle name="Normal 3 5 2 2 3 2 2 2" xfId="4601" xr:uid="{00000000-0005-0000-0000-0000CD780000}"/>
    <cellStyle name="Normal 3 5 2 2 3 2 3" xfId="4598" xr:uid="{00000000-0005-0000-0000-0000CE780000}"/>
    <cellStyle name="Normal 3 5 2 2 3 3" xfId="33995" xr:uid="{00000000-0005-0000-0000-0000CF780000}"/>
    <cellStyle name="Normal 3 5 2 2 3 3 2" xfId="4596" xr:uid="{00000000-0005-0000-0000-0000D0780000}"/>
    <cellStyle name="Normal 3 5 2 2 3 4" xfId="4594" xr:uid="{00000000-0005-0000-0000-0000D1780000}"/>
    <cellStyle name="Normal 3 5 2 2 4" xfId="4592" xr:uid="{00000000-0005-0000-0000-0000D2780000}"/>
    <cellStyle name="Normal 3 5 2 2 4 2" xfId="4591" xr:uid="{00000000-0005-0000-0000-0000D3780000}"/>
    <cellStyle name="Normal 3 5 2 2 4 2 2" xfId="4589" xr:uid="{00000000-0005-0000-0000-0000D4780000}"/>
    <cellStyle name="Normal 3 5 2 2 4 3" xfId="4587" xr:uid="{00000000-0005-0000-0000-0000D5780000}"/>
    <cellStyle name="Normal 3 5 2 2 5" xfId="6789" xr:uid="{00000000-0005-0000-0000-0000D6780000}"/>
    <cellStyle name="Normal 3 5 2 2 5 2" xfId="5884" xr:uid="{00000000-0005-0000-0000-0000D7780000}"/>
    <cellStyle name="Normal 3 5 2 2 6" xfId="11031" xr:uid="{00000000-0005-0000-0000-0000D8780000}"/>
    <cellStyle name="Normal 3 5 2 3" xfId="25145" xr:uid="{00000000-0005-0000-0000-0000D9780000}"/>
    <cellStyle name="Normal 3 5 2 3 2" xfId="4585" xr:uid="{00000000-0005-0000-0000-0000DA780000}"/>
    <cellStyle name="Normal 3 5 2 3 2 2" xfId="16193" xr:uid="{00000000-0005-0000-0000-0000DB780000}"/>
    <cellStyle name="Normal 3 5 2 3 2 2 2" xfId="4584" xr:uid="{00000000-0005-0000-0000-0000DC780000}"/>
    <cellStyle name="Normal 3 5 2 3 2 2 2 2" xfId="4583" xr:uid="{00000000-0005-0000-0000-0000DD780000}"/>
    <cellStyle name="Normal 3 5 2 3 2 2 3" xfId="4582" xr:uid="{00000000-0005-0000-0000-0000DE780000}"/>
    <cellStyle name="Normal 3 5 2 3 2 3" xfId="4581" xr:uid="{00000000-0005-0000-0000-0000DF780000}"/>
    <cellStyle name="Normal 3 5 2 3 2 3 2" xfId="4580" xr:uid="{00000000-0005-0000-0000-0000E0780000}"/>
    <cellStyle name="Normal 3 5 2 3 2 4" xfId="4579" xr:uid="{00000000-0005-0000-0000-0000E1780000}"/>
    <cellStyle name="Normal 3 5 2 3 3" xfId="4578" xr:uid="{00000000-0005-0000-0000-0000E2780000}"/>
    <cellStyle name="Normal 3 5 2 3 3 2" xfId="4577" xr:uid="{00000000-0005-0000-0000-0000E3780000}"/>
    <cellStyle name="Normal 3 5 2 3 3 2 2" xfId="4575" xr:uid="{00000000-0005-0000-0000-0000E4780000}"/>
    <cellStyle name="Normal 3 5 2 3 3 3" xfId="4573" xr:uid="{00000000-0005-0000-0000-0000E5780000}"/>
    <cellStyle name="Normal 3 5 2 3 4" xfId="4571" xr:uid="{00000000-0005-0000-0000-0000E6780000}"/>
    <cellStyle name="Normal 3 5 2 3 4 2" xfId="4570" xr:uid="{00000000-0005-0000-0000-0000E7780000}"/>
    <cellStyle name="Normal 3 5 2 3 5" xfId="12117" xr:uid="{00000000-0005-0000-0000-0000E8780000}"/>
    <cellStyle name="Normal 3 5 2 4" xfId="33081" xr:uid="{00000000-0005-0000-0000-0000E9780000}"/>
    <cellStyle name="Normal 3 5 2 4 2" xfId="4568" xr:uid="{00000000-0005-0000-0000-0000EA780000}"/>
    <cellStyle name="Normal 3 5 2 4 2 2" xfId="4567" xr:uid="{00000000-0005-0000-0000-0000EB780000}"/>
    <cellStyle name="Normal 3 5 2 4 2 2 2" xfId="15916" xr:uid="{00000000-0005-0000-0000-0000EC780000}"/>
    <cellStyle name="Normal 3 5 2 4 2 3" xfId="4566" xr:uid="{00000000-0005-0000-0000-0000ED780000}"/>
    <cellStyle name="Normal 3 5 2 4 3" xfId="4565" xr:uid="{00000000-0005-0000-0000-0000EE780000}"/>
    <cellStyle name="Normal 3 5 2 4 3 2" xfId="4564" xr:uid="{00000000-0005-0000-0000-0000EF780000}"/>
    <cellStyle name="Normal 3 5 2 4 4" xfId="4562" xr:uid="{00000000-0005-0000-0000-0000F0780000}"/>
    <cellStyle name="Normal 3 5 2 5" xfId="4561" xr:uid="{00000000-0005-0000-0000-0000F1780000}"/>
    <cellStyle name="Normal 3 5 2 5 2" xfId="22169" xr:uid="{00000000-0005-0000-0000-0000F2780000}"/>
    <cellStyle name="Normal 3 5 2 5 2 2" xfId="4560" xr:uid="{00000000-0005-0000-0000-0000F3780000}"/>
    <cellStyle name="Normal 3 5 2 5 3" xfId="9311" xr:uid="{00000000-0005-0000-0000-0000F4780000}"/>
    <cellStyle name="Normal 3 5 2 6" xfId="4559" xr:uid="{00000000-0005-0000-0000-0000F5780000}"/>
    <cellStyle name="Normal 3 5 2 6 2" xfId="4558" xr:uid="{00000000-0005-0000-0000-0000F6780000}"/>
    <cellStyle name="Normal 3 5 2 7" xfId="4557" xr:uid="{00000000-0005-0000-0000-0000F7780000}"/>
    <cellStyle name="Normal 3 5 3" xfId="14152" xr:uid="{00000000-0005-0000-0000-0000F8780000}"/>
    <cellStyle name="Normal 3 5 3 2" xfId="8382" xr:uid="{00000000-0005-0000-0000-0000F9780000}"/>
    <cellStyle name="Normal 3 5 3 2 2" xfId="4556" xr:uid="{00000000-0005-0000-0000-0000FA780000}"/>
    <cellStyle name="Normal 3 5 3 2 2 2" xfId="4555" xr:uid="{00000000-0005-0000-0000-0000FB780000}"/>
    <cellStyle name="Normal 3 5 3 2 2 2 2" xfId="17230" xr:uid="{00000000-0005-0000-0000-0000FC780000}"/>
    <cellStyle name="Normal 3 5 3 2 2 2 2 2" xfId="4554" xr:uid="{00000000-0005-0000-0000-0000FD780000}"/>
    <cellStyle name="Normal 3 5 3 2 2 2 3" xfId="16707" xr:uid="{00000000-0005-0000-0000-0000FE780000}"/>
    <cellStyle name="Normal 3 5 3 2 2 3" xfId="4552" xr:uid="{00000000-0005-0000-0000-0000FF780000}"/>
    <cellStyle name="Normal 3 5 3 2 2 3 2" xfId="22062" xr:uid="{00000000-0005-0000-0000-000000790000}"/>
    <cellStyle name="Normal 3 5 3 2 2 4" xfId="4551" xr:uid="{00000000-0005-0000-0000-000001790000}"/>
    <cellStyle name="Normal 3 5 3 2 3" xfId="4550" xr:uid="{00000000-0005-0000-0000-000002790000}"/>
    <cellStyle name="Normal 3 5 3 2 3 2" xfId="4549" xr:uid="{00000000-0005-0000-0000-000003790000}"/>
    <cellStyle name="Normal 3 5 3 2 3 2 2" xfId="22057" xr:uid="{00000000-0005-0000-0000-000004790000}"/>
    <cellStyle name="Normal 3 5 3 2 3 3" xfId="4547" xr:uid="{00000000-0005-0000-0000-000005790000}"/>
    <cellStyle name="Normal 3 5 3 2 4" xfId="4545" xr:uid="{00000000-0005-0000-0000-000006790000}"/>
    <cellStyle name="Normal 3 5 3 2 4 2" xfId="4544" xr:uid="{00000000-0005-0000-0000-000007790000}"/>
    <cellStyle name="Normal 3 5 3 2 5" xfId="6778" xr:uid="{00000000-0005-0000-0000-000008790000}"/>
    <cellStyle name="Normal 3 5 3 3" xfId="33063" xr:uid="{00000000-0005-0000-0000-000009790000}"/>
    <cellStyle name="Normal 3 5 3 3 2" xfId="4542" xr:uid="{00000000-0005-0000-0000-00000A790000}"/>
    <cellStyle name="Normal 3 5 3 3 2 2" xfId="4541" xr:uid="{00000000-0005-0000-0000-00000B790000}"/>
    <cellStyle name="Normal 3 5 3 3 2 2 2" xfId="22047" xr:uid="{00000000-0005-0000-0000-00000C790000}"/>
    <cellStyle name="Normal 3 5 3 3 2 3" xfId="4540" xr:uid="{00000000-0005-0000-0000-00000D790000}"/>
    <cellStyle name="Normal 3 5 3 3 3" xfId="4539" xr:uid="{00000000-0005-0000-0000-00000E790000}"/>
    <cellStyle name="Normal 3 5 3 3 3 2" xfId="4538" xr:uid="{00000000-0005-0000-0000-00000F790000}"/>
    <cellStyle name="Normal 3 5 3 3 4" xfId="4536" xr:uid="{00000000-0005-0000-0000-000010790000}"/>
    <cellStyle name="Normal 3 5 3 4" xfId="4535" xr:uid="{00000000-0005-0000-0000-000011790000}"/>
    <cellStyle name="Normal 3 5 3 4 2" xfId="4534" xr:uid="{00000000-0005-0000-0000-000012790000}"/>
    <cellStyle name="Normal 3 5 3 4 2 2" xfId="4533" xr:uid="{00000000-0005-0000-0000-000013790000}"/>
    <cellStyle name="Normal 3 5 3 4 3" xfId="4532" xr:uid="{00000000-0005-0000-0000-000014790000}"/>
    <cellStyle name="Normal 3 5 3 5" xfId="4531" xr:uid="{00000000-0005-0000-0000-000015790000}"/>
    <cellStyle name="Normal 3 5 3 5 2" xfId="29609" xr:uid="{00000000-0005-0000-0000-000016790000}"/>
    <cellStyle name="Normal 3 5 3 6" xfId="4530" xr:uid="{00000000-0005-0000-0000-000017790000}"/>
    <cellStyle name="Normal 3 5 4" xfId="18924" xr:uid="{00000000-0005-0000-0000-000018790000}"/>
    <cellStyle name="Normal 3 5 4 2" xfId="30703" xr:uid="{00000000-0005-0000-0000-000019790000}"/>
    <cellStyle name="Normal 3 5 4 2 2" xfId="24536" xr:uid="{00000000-0005-0000-0000-00001A790000}"/>
    <cellStyle name="Normal 3 5 4 2 2 2" xfId="29370" xr:uid="{00000000-0005-0000-0000-00001B790000}"/>
    <cellStyle name="Normal 3 5 4 2 2 2 2" xfId="21994" xr:uid="{00000000-0005-0000-0000-00001C790000}"/>
    <cellStyle name="Normal 3 5 4 2 2 3" xfId="29361" xr:uid="{00000000-0005-0000-0000-00001D790000}"/>
    <cellStyle name="Normal 3 5 4 2 3" xfId="31262" xr:uid="{00000000-0005-0000-0000-00001E790000}"/>
    <cellStyle name="Normal 3 5 4 2 3 2" xfId="19423" xr:uid="{00000000-0005-0000-0000-00001F790000}"/>
    <cellStyle name="Normal 3 5 4 2 4" xfId="29351" xr:uid="{00000000-0005-0000-0000-000020790000}"/>
    <cellStyle name="Normal 3 5 4 3" xfId="31603" xr:uid="{00000000-0005-0000-0000-000021790000}"/>
    <cellStyle name="Normal 3 5 4 3 2" xfId="24523" xr:uid="{00000000-0005-0000-0000-000022790000}"/>
    <cellStyle name="Normal 3 5 4 3 2 2" xfId="30891" xr:uid="{00000000-0005-0000-0000-000023790000}"/>
    <cellStyle name="Normal 3 5 4 3 3" xfId="29340" xr:uid="{00000000-0005-0000-0000-000024790000}"/>
    <cellStyle name="Normal 3 5 4 4" xfId="30005" xr:uid="{00000000-0005-0000-0000-000025790000}"/>
    <cellStyle name="Normal 3 5 4 4 2" xfId="29326" xr:uid="{00000000-0005-0000-0000-000026790000}"/>
    <cellStyle name="Normal 3 5 4 5" xfId="29312" xr:uid="{00000000-0005-0000-0000-000027790000}"/>
    <cellStyle name="Normal 3 5 5" xfId="18914" xr:uid="{00000000-0005-0000-0000-000028790000}"/>
    <cellStyle name="Normal 3 5 5 2" xfId="30214" xr:uid="{00000000-0005-0000-0000-000029790000}"/>
    <cellStyle name="Normal 3 5 5 2 2" xfId="24516" xr:uid="{00000000-0005-0000-0000-00002A790000}"/>
    <cellStyle name="Normal 3 5 5 2 2 2" xfId="10047" xr:uid="{00000000-0005-0000-0000-00002B790000}"/>
    <cellStyle name="Normal 3 5 5 2 3" xfId="29286" xr:uid="{00000000-0005-0000-0000-00002C790000}"/>
    <cellStyle name="Normal 3 5 5 3" xfId="30203" xr:uid="{00000000-0005-0000-0000-00002D790000}"/>
    <cellStyle name="Normal 3 5 5 3 2" xfId="29276" xr:uid="{00000000-0005-0000-0000-00002E790000}"/>
    <cellStyle name="Normal 3 5 5 4" xfId="30407" xr:uid="{00000000-0005-0000-0000-00002F790000}"/>
    <cellStyle name="Normal 3 5 6" xfId="17980" xr:uid="{00000000-0005-0000-0000-000030790000}"/>
    <cellStyle name="Normal 3 5 6 2" xfId="20556" xr:uid="{00000000-0005-0000-0000-000031790000}"/>
    <cellStyle name="Normal 3 5 6 2 2" xfId="29256" xr:uid="{00000000-0005-0000-0000-000032790000}"/>
    <cellStyle name="Normal 3 5 6 3" xfId="23213" xr:uid="{00000000-0005-0000-0000-000033790000}"/>
    <cellStyle name="Normal 3 5 7" xfId="28960" xr:uid="{00000000-0005-0000-0000-000034790000}"/>
    <cellStyle name="Normal 3 5 7 2" xfId="30635" xr:uid="{00000000-0005-0000-0000-000035790000}"/>
    <cellStyle name="Normal 3 5 8" xfId="27603" xr:uid="{00000000-0005-0000-0000-000036790000}"/>
    <cellStyle name="Normal 3 5 9" xfId="34532" xr:uid="{00000000-0005-0000-0000-000037790000}"/>
    <cellStyle name="Normal 3 6" xfId="7566" xr:uid="{00000000-0005-0000-0000-000038790000}"/>
    <cellStyle name="Normal 3 6 2" xfId="5441" xr:uid="{00000000-0005-0000-0000-000039790000}"/>
    <cellStyle name="Normal 3 6 2 2" xfId="8375" xr:uid="{00000000-0005-0000-0000-00003A790000}"/>
    <cellStyle name="Normal 3 6 2 2 2" xfId="4529" xr:uid="{00000000-0005-0000-0000-00003B790000}"/>
    <cellStyle name="Normal 3 6 2 2 2 2" xfId="4528" xr:uid="{00000000-0005-0000-0000-00003C790000}"/>
    <cellStyle name="Normal 3 6 2 2 2 2 2" xfId="4526" xr:uid="{00000000-0005-0000-0000-00003D790000}"/>
    <cellStyle name="Normal 3 6 2 2 2 2 2 2" xfId="22317" xr:uid="{00000000-0005-0000-0000-00003E790000}"/>
    <cellStyle name="Normal 3 6 2 2 2 2 3" xfId="4524" xr:uid="{00000000-0005-0000-0000-00003F790000}"/>
    <cellStyle name="Normal 3 6 2 2 2 3" xfId="15429" xr:uid="{00000000-0005-0000-0000-000040790000}"/>
    <cellStyle name="Normal 3 6 2 2 2 3 2" xfId="15426" xr:uid="{00000000-0005-0000-0000-000041790000}"/>
    <cellStyle name="Normal 3 6 2 2 2 4" xfId="15421" xr:uid="{00000000-0005-0000-0000-000042790000}"/>
    <cellStyle name="Normal 3 6 2 2 3" xfId="4523" xr:uid="{00000000-0005-0000-0000-000043790000}"/>
    <cellStyle name="Normal 3 6 2 2 3 2" xfId="4522" xr:uid="{00000000-0005-0000-0000-000044790000}"/>
    <cellStyle name="Normal 3 6 2 2 3 2 2" xfId="4519" xr:uid="{00000000-0005-0000-0000-000045790000}"/>
    <cellStyle name="Normal 3 6 2 2 3 3" xfId="20816" xr:uid="{00000000-0005-0000-0000-000046790000}"/>
    <cellStyle name="Normal 3 6 2 2 4" xfId="4517" xr:uid="{00000000-0005-0000-0000-000047790000}"/>
    <cellStyle name="Normal 3 6 2 2 4 2" xfId="4516" xr:uid="{00000000-0005-0000-0000-000048790000}"/>
    <cellStyle name="Normal 3 6 2 2 5" xfId="6762" xr:uid="{00000000-0005-0000-0000-000049790000}"/>
    <cellStyle name="Normal 3 6 2 3" xfId="32999" xr:uid="{00000000-0005-0000-0000-00004A790000}"/>
    <cellStyle name="Normal 3 6 2 3 2" xfId="17994" xr:uid="{00000000-0005-0000-0000-00004B790000}"/>
    <cellStyle name="Normal 3 6 2 3 2 2" xfId="4514" xr:uid="{00000000-0005-0000-0000-00004C790000}"/>
    <cellStyle name="Normal 3 6 2 3 2 2 2" xfId="4511" xr:uid="{00000000-0005-0000-0000-00004D790000}"/>
    <cellStyle name="Normal 3 6 2 3 2 3" xfId="15325" xr:uid="{00000000-0005-0000-0000-00004E790000}"/>
    <cellStyle name="Normal 3 6 2 3 3" xfId="27199" xr:uid="{00000000-0005-0000-0000-00004F790000}"/>
    <cellStyle name="Normal 3 6 2 3 3 2" xfId="16488" xr:uid="{00000000-0005-0000-0000-000050790000}"/>
    <cellStyle name="Normal 3 6 2 3 4" xfId="30968" xr:uid="{00000000-0005-0000-0000-000051790000}"/>
    <cellStyle name="Normal 3 6 2 4" xfId="4510" xr:uid="{00000000-0005-0000-0000-000052790000}"/>
    <cellStyle name="Normal 3 6 2 4 2" xfId="33605" xr:uid="{00000000-0005-0000-0000-000053790000}"/>
    <cellStyle name="Normal 3 6 2 4 2 2" xfId="4509" xr:uid="{00000000-0005-0000-0000-000054790000}"/>
    <cellStyle name="Normal 3 6 2 4 3" xfId="30297" xr:uid="{00000000-0005-0000-0000-000055790000}"/>
    <cellStyle name="Normal 3 6 2 5" xfId="4508" xr:uid="{00000000-0005-0000-0000-000056790000}"/>
    <cellStyle name="Normal 3 6 2 5 2" xfId="25142" xr:uid="{00000000-0005-0000-0000-000057790000}"/>
    <cellStyle name="Normal 3 6 2 6" xfId="4507" xr:uid="{00000000-0005-0000-0000-000058790000}"/>
    <cellStyle name="Normal 3 6 2 6 2" xfId="25132" xr:uid="{00000000-0005-0000-0000-000059790000}"/>
    <cellStyle name="Normal 3 6 2 7" xfId="13630" xr:uid="{00000000-0005-0000-0000-00005A790000}"/>
    <cellStyle name="Normal 3 6 3" xfId="4506" xr:uid="{00000000-0005-0000-0000-00005B790000}"/>
    <cellStyle name="Normal 3 6 3 2" xfId="8372" xr:uid="{00000000-0005-0000-0000-00005C790000}"/>
    <cellStyle name="Normal 3 6 3 2 2" xfId="4505" xr:uid="{00000000-0005-0000-0000-00005D790000}"/>
    <cellStyle name="Normal 3 6 3 2 2 2" xfId="4504" xr:uid="{00000000-0005-0000-0000-00005E790000}"/>
    <cellStyle name="Normal 3 6 3 2 2 2 2" xfId="25854" xr:uid="{00000000-0005-0000-0000-00005F790000}"/>
    <cellStyle name="Normal 3 6 3 2 2 3" xfId="33425" xr:uid="{00000000-0005-0000-0000-000060790000}"/>
    <cellStyle name="Normal 3 6 3 2 3" xfId="4502" xr:uid="{00000000-0005-0000-0000-000061790000}"/>
    <cellStyle name="Normal 3 6 3 2 3 2" xfId="4501" xr:uid="{00000000-0005-0000-0000-000062790000}"/>
    <cellStyle name="Normal 3 6 3 2 4" xfId="4499" xr:uid="{00000000-0005-0000-0000-000063790000}"/>
    <cellStyle name="Normal 3 6 3 3" xfId="4498" xr:uid="{00000000-0005-0000-0000-000064790000}"/>
    <cellStyle name="Normal 3 6 3 3 2" xfId="17945" xr:uid="{00000000-0005-0000-0000-000065790000}"/>
    <cellStyle name="Normal 3 6 3 3 2 2" xfId="4497" xr:uid="{00000000-0005-0000-0000-000066790000}"/>
    <cellStyle name="Normal 3 6 3 3 3" xfId="33786" xr:uid="{00000000-0005-0000-0000-000067790000}"/>
    <cellStyle name="Normal 3 6 3 4" xfId="4496" xr:uid="{00000000-0005-0000-0000-000068790000}"/>
    <cellStyle name="Normal 3 6 3 4 2" xfId="25121" xr:uid="{00000000-0005-0000-0000-000069790000}"/>
    <cellStyle name="Normal 3 6 3 5" xfId="32970" xr:uid="{00000000-0005-0000-0000-00006A790000}"/>
    <cellStyle name="Normal 3 6 4" xfId="18909" xr:uid="{00000000-0005-0000-0000-00006B790000}"/>
    <cellStyle name="Normal 3 6 4 2" xfId="26273" xr:uid="{00000000-0005-0000-0000-00006C790000}"/>
    <cellStyle name="Normal 3 6 4 2 2" xfId="24490" xr:uid="{00000000-0005-0000-0000-00006D790000}"/>
    <cellStyle name="Normal 3 6 4 2 2 2" xfId="18956" xr:uid="{00000000-0005-0000-0000-00006E790000}"/>
    <cellStyle name="Normal 3 6 4 2 3" xfId="32619" xr:uid="{00000000-0005-0000-0000-00006F790000}"/>
    <cellStyle name="Normal 3 6 4 3" xfId="32641" xr:uid="{00000000-0005-0000-0000-000070790000}"/>
    <cellStyle name="Normal 3 6 4 3 2" xfId="24846" xr:uid="{00000000-0005-0000-0000-000071790000}"/>
    <cellStyle name="Normal 3 6 4 4" xfId="32156" xr:uid="{00000000-0005-0000-0000-000072790000}"/>
    <cellStyle name="Normal 3 6 5" xfId="17976" xr:uid="{00000000-0005-0000-0000-000073790000}"/>
    <cellStyle name="Normal 3 6 5 2" xfId="30746" xr:uid="{00000000-0005-0000-0000-000074790000}"/>
    <cellStyle name="Normal 3 6 5 2 2" xfId="15367" xr:uid="{00000000-0005-0000-0000-000075790000}"/>
    <cellStyle name="Normal 3 6 5 3" xfId="32605" xr:uid="{00000000-0005-0000-0000-000076790000}"/>
    <cellStyle name="Normal 3 6 6" xfId="28940" xr:uid="{00000000-0005-0000-0000-000077790000}"/>
    <cellStyle name="Normal 3 6 6 2" xfId="17840" xr:uid="{00000000-0005-0000-0000-000078790000}"/>
    <cellStyle name="Normal 3 6 7" xfId="11102" xr:uid="{00000000-0005-0000-0000-000079790000}"/>
    <cellStyle name="Normal 3 6 7 2" xfId="4495" xr:uid="{00000000-0005-0000-0000-00007A790000}"/>
    <cellStyle name="Normal 3 6 8" xfId="11089" xr:uid="{00000000-0005-0000-0000-00007B790000}"/>
    <cellStyle name="Normal 3 7" xfId="6134" xr:uid="{00000000-0005-0000-0000-00007C790000}"/>
    <cellStyle name="Normal 3 7 2" xfId="4494" xr:uid="{00000000-0005-0000-0000-00007D790000}"/>
    <cellStyle name="Normal 3 7 2 2" xfId="8369" xr:uid="{00000000-0005-0000-0000-00007E790000}"/>
    <cellStyle name="Normal 3 7 2 2 2" xfId="4492" xr:uid="{00000000-0005-0000-0000-00007F790000}"/>
    <cellStyle name="Normal 3 7 2 2 2 2" xfId="15690" xr:uid="{00000000-0005-0000-0000-000080790000}"/>
    <cellStyle name="Normal 3 7 2 2 2 2 2" xfId="4490" xr:uid="{00000000-0005-0000-0000-000081790000}"/>
    <cellStyle name="Normal 3 7 2 2 2 3" xfId="6879" xr:uid="{00000000-0005-0000-0000-000082790000}"/>
    <cellStyle name="Normal 3 7 2 2 3" xfId="4489" xr:uid="{00000000-0005-0000-0000-000083790000}"/>
    <cellStyle name="Normal 3 7 2 2 3 2" xfId="6867" xr:uid="{00000000-0005-0000-0000-000084790000}"/>
    <cellStyle name="Normal 3 7 2 2 4" xfId="4488" xr:uid="{00000000-0005-0000-0000-000085790000}"/>
    <cellStyle name="Normal 3 7 2 3" xfId="4487" xr:uid="{00000000-0005-0000-0000-000086790000}"/>
    <cellStyle name="Normal 3 7 2 3 2" xfId="17901" xr:uid="{00000000-0005-0000-0000-000087790000}"/>
    <cellStyle name="Normal 3 7 2 3 2 2" xfId="6837" xr:uid="{00000000-0005-0000-0000-000088790000}"/>
    <cellStyle name="Normal 3 7 2 3 3" xfId="30283" xr:uid="{00000000-0005-0000-0000-000089790000}"/>
    <cellStyle name="Normal 3 7 2 4" xfId="4485" xr:uid="{00000000-0005-0000-0000-00008A790000}"/>
    <cellStyle name="Normal 3 7 2 4 2" xfId="32401" xr:uid="{00000000-0005-0000-0000-00008B790000}"/>
    <cellStyle name="Normal 3 7 2 5" xfId="34049" xr:uid="{00000000-0005-0000-0000-00008C790000}"/>
    <cellStyle name="Normal 3 7 2 5 2" xfId="34009" xr:uid="{00000000-0005-0000-0000-00008D790000}"/>
    <cellStyle name="Normal 3 7 2 6" xfId="4484" xr:uid="{00000000-0005-0000-0000-00008E790000}"/>
    <cellStyle name="Normal 3 7 2 6 2" xfId="4483" xr:uid="{00000000-0005-0000-0000-00008F790000}"/>
    <cellStyle name="Normal 3 7 2 7" xfId="33510" xr:uid="{00000000-0005-0000-0000-000090790000}"/>
    <cellStyle name="Normal 3 7 3" xfId="4482" xr:uid="{00000000-0005-0000-0000-000091790000}"/>
    <cellStyle name="Normal 3 7 3 2" xfId="4480" xr:uid="{00000000-0005-0000-0000-000092790000}"/>
    <cellStyle name="Normal 3 7 3 2 2" xfId="4478" xr:uid="{00000000-0005-0000-0000-000093790000}"/>
    <cellStyle name="Normal 3 7 3 2 2 2" xfId="21930" xr:uid="{00000000-0005-0000-0000-000094790000}"/>
    <cellStyle name="Normal 3 7 3 2 3" xfId="4477" xr:uid="{00000000-0005-0000-0000-000095790000}"/>
    <cellStyle name="Normal 3 7 3 3" xfId="4476" xr:uid="{00000000-0005-0000-0000-000096790000}"/>
    <cellStyle name="Normal 3 7 3 3 2" xfId="17891" xr:uid="{00000000-0005-0000-0000-000097790000}"/>
    <cellStyle name="Normal 3 7 3 4" xfId="4475" xr:uid="{00000000-0005-0000-0000-000098790000}"/>
    <cellStyle name="Normal 3 7 4" xfId="17973" xr:uid="{00000000-0005-0000-0000-000099790000}"/>
    <cellStyle name="Normal 3 7 4 2" xfId="30734" xr:uid="{00000000-0005-0000-0000-00009A790000}"/>
    <cellStyle name="Normal 3 7 4 2 2" xfId="32512" xr:uid="{00000000-0005-0000-0000-00009B790000}"/>
    <cellStyle name="Normal 3 7 4 3" xfId="31126" xr:uid="{00000000-0005-0000-0000-00009C790000}"/>
    <cellStyle name="Normal 3 7 5" xfId="29866" xr:uid="{00000000-0005-0000-0000-00009D790000}"/>
    <cellStyle name="Normal 3 7 5 2" xfId="30721" xr:uid="{00000000-0005-0000-0000-00009E790000}"/>
    <cellStyle name="Normal 3 7 6" xfId="29240" xr:uid="{00000000-0005-0000-0000-00009F790000}"/>
    <cellStyle name="Normal 3 7 6 2" xfId="4473" xr:uid="{00000000-0005-0000-0000-0000A0790000}"/>
    <cellStyle name="Normal 3 7 7" xfId="11081" xr:uid="{00000000-0005-0000-0000-0000A1790000}"/>
    <cellStyle name="Normal 3 7 7 2" xfId="4472" xr:uid="{00000000-0005-0000-0000-0000A2790000}"/>
    <cellStyle name="Normal 3 7 8" xfId="11074" xr:uid="{00000000-0005-0000-0000-0000A3790000}"/>
    <cellStyle name="Normal 3 8" xfId="4471" xr:uid="{00000000-0005-0000-0000-0000A4790000}"/>
    <cellStyle name="Normal 3 8 2" xfId="4470" xr:uid="{00000000-0005-0000-0000-0000A5790000}"/>
    <cellStyle name="Normal 3 8 2 2" xfId="6875" xr:uid="{00000000-0005-0000-0000-0000A6790000}"/>
    <cellStyle name="Normal 3 8 2 2 2" xfId="4468" xr:uid="{00000000-0005-0000-0000-0000A7790000}"/>
    <cellStyle name="Normal 3 8 2 2 2 2" xfId="28470" xr:uid="{00000000-0005-0000-0000-0000A8790000}"/>
    <cellStyle name="Normal 3 8 2 2 3" xfId="4467" xr:uid="{00000000-0005-0000-0000-0000A9790000}"/>
    <cellStyle name="Normal 3 8 2 3" xfId="6262" xr:uid="{00000000-0005-0000-0000-0000AA790000}"/>
    <cellStyle name="Normal 3 8 2 3 2" xfId="31367" xr:uid="{00000000-0005-0000-0000-0000AB790000}"/>
    <cellStyle name="Normal 3 8 2 4" xfId="6259" xr:uid="{00000000-0005-0000-0000-0000AC790000}"/>
    <cellStyle name="Normal 3 8 2 4 2" xfId="31340" xr:uid="{00000000-0005-0000-0000-0000AD790000}"/>
    <cellStyle name="Normal 3 8 2 5" xfId="7210" xr:uid="{00000000-0005-0000-0000-0000AE790000}"/>
    <cellStyle name="Normal 3 8 2 5 2" xfId="12561" xr:uid="{00000000-0005-0000-0000-0000AF790000}"/>
    <cellStyle name="Normal 3 8 2 6" xfId="16017" xr:uid="{00000000-0005-0000-0000-0000B0790000}"/>
    <cellStyle name="Normal 3 8 2 6 2" xfId="16013" xr:uid="{00000000-0005-0000-0000-0000B1790000}"/>
    <cellStyle name="Normal 3 8 2 7" xfId="15999" xr:uid="{00000000-0005-0000-0000-0000B2790000}"/>
    <cellStyle name="Normal 3 8 3" xfId="4466" xr:uid="{00000000-0005-0000-0000-0000B3790000}"/>
    <cellStyle name="Normal 3 8 3 2" xfId="6253" xr:uid="{00000000-0005-0000-0000-0000B4790000}"/>
    <cellStyle name="Normal 3 8 3 2 2" xfId="4464" xr:uid="{00000000-0005-0000-0000-0000B5790000}"/>
    <cellStyle name="Normal 3 8 3 3" xfId="20136" xr:uid="{00000000-0005-0000-0000-0000B6790000}"/>
    <cellStyle name="Normal 3 8 4" xfId="22862" xr:uid="{00000000-0005-0000-0000-0000B7790000}"/>
    <cellStyle name="Normal 3 8 4 2" xfId="25183" xr:uid="{00000000-0005-0000-0000-0000B8790000}"/>
    <cellStyle name="Normal 3 8 5" xfId="21717" xr:uid="{00000000-0005-0000-0000-0000B9790000}"/>
    <cellStyle name="Normal 3 8 5 2" xfId="4463" xr:uid="{00000000-0005-0000-0000-0000BA790000}"/>
    <cellStyle name="Normal 3 8 6" xfId="4462" xr:uid="{00000000-0005-0000-0000-0000BB790000}"/>
    <cellStyle name="Normal 3 8 6 2" xfId="4461" xr:uid="{00000000-0005-0000-0000-0000BC790000}"/>
    <cellStyle name="Normal 3 8 7" xfId="11066" xr:uid="{00000000-0005-0000-0000-0000BD790000}"/>
    <cellStyle name="Normal 3 8 7 2" xfId="29989" xr:uid="{00000000-0005-0000-0000-0000BE790000}"/>
    <cellStyle name="Normal 3 8 8" xfId="4460" xr:uid="{00000000-0005-0000-0000-0000BF790000}"/>
    <cellStyle name="Normal 3 9" xfId="6406" xr:uid="{00000000-0005-0000-0000-0000C0790000}"/>
    <cellStyle name="Normal 3 9 2" xfId="25175" xr:uid="{00000000-0005-0000-0000-0000C1790000}"/>
    <cellStyle name="Normal 3 9 2 2" xfId="6242" xr:uid="{00000000-0005-0000-0000-0000C2790000}"/>
    <cellStyle name="Normal 3 9 2 2 2" xfId="30939" xr:uid="{00000000-0005-0000-0000-0000C3790000}"/>
    <cellStyle name="Normal 3 9 2 3" xfId="6239" xr:uid="{00000000-0005-0000-0000-0000C4790000}"/>
    <cellStyle name="Normal 3 9 2 3 2" xfId="30667" xr:uid="{00000000-0005-0000-0000-0000C5790000}"/>
    <cellStyle name="Normal 3 9 2 4" xfId="4459" xr:uid="{00000000-0005-0000-0000-0000C6790000}"/>
    <cellStyle name="Normal 3 9 2 4 2" xfId="4458" xr:uid="{00000000-0005-0000-0000-0000C7790000}"/>
    <cellStyle name="Normal 3 9 2 5" xfId="12481" xr:uid="{00000000-0005-0000-0000-0000C8790000}"/>
    <cellStyle name="Normal 3 9 2 5 2" xfId="12479" xr:uid="{00000000-0005-0000-0000-0000C9790000}"/>
    <cellStyle name="Normal 3 9 2 6" xfId="15950" xr:uid="{00000000-0005-0000-0000-0000CA790000}"/>
    <cellStyle name="Normal 3 9 2 6 2" xfId="4457" xr:uid="{00000000-0005-0000-0000-0000CB790000}"/>
    <cellStyle name="Normal 3 9 2 7" xfId="4456" xr:uid="{00000000-0005-0000-0000-0000CC790000}"/>
    <cellStyle name="Normal 3 9 3" xfId="22102" xr:uid="{00000000-0005-0000-0000-0000CD790000}"/>
    <cellStyle name="Normal 3 9 3 2" xfId="6235" xr:uid="{00000000-0005-0000-0000-0000CE790000}"/>
    <cellStyle name="Normal 3 9 4" xfId="26972" xr:uid="{00000000-0005-0000-0000-0000CF790000}"/>
    <cellStyle name="Normal 3 9 4 2" xfId="4455" xr:uid="{00000000-0005-0000-0000-0000D0790000}"/>
    <cellStyle name="Normal 3 9 5" xfId="4454" xr:uid="{00000000-0005-0000-0000-0000D1790000}"/>
    <cellStyle name="Normal 3 9 5 2" xfId="4453" xr:uid="{00000000-0005-0000-0000-0000D2790000}"/>
    <cellStyle name="Normal 3 9 6" xfId="16204" xr:uid="{00000000-0005-0000-0000-0000D3790000}"/>
    <cellStyle name="Normal 3 9 6 2" xfId="16202" xr:uid="{00000000-0005-0000-0000-0000D4790000}"/>
    <cellStyle name="Normal 3 9 7" xfId="16119" xr:uid="{00000000-0005-0000-0000-0000D5790000}"/>
    <cellStyle name="Normal 3 9 7 2" xfId="16116" xr:uid="{00000000-0005-0000-0000-0000D6790000}"/>
    <cellStyle name="Normal 3 9 8" xfId="16077" xr:uid="{00000000-0005-0000-0000-0000D7790000}"/>
    <cellStyle name="Normal 30" xfId="34645" xr:uid="{00000000-0005-0000-0000-0000D8790000}"/>
    <cellStyle name="Normal 30 2" xfId="37022" xr:uid="{00000000-0005-0000-0000-0000D9790000}"/>
    <cellStyle name="Normal 30 3" xfId="37915" xr:uid="{00000000-0005-0000-0000-0000DA790000}"/>
    <cellStyle name="Normal 31" xfId="363" xr:uid="{00000000-0005-0000-0000-0000DB790000}"/>
    <cellStyle name="Normal 31 2" xfId="35869" xr:uid="{00000000-0005-0000-0000-0000DC790000}"/>
    <cellStyle name="Normal 31 3" xfId="37935" xr:uid="{00000000-0005-0000-0000-0000DD790000}"/>
    <cellStyle name="Normal 32" xfId="34666" xr:uid="{00000000-0005-0000-0000-0000DE790000}"/>
    <cellStyle name="Normal 32 2" xfId="35889" xr:uid="{00000000-0005-0000-0000-0000DF790000}"/>
    <cellStyle name="Normal 32 3" xfId="37956" xr:uid="{00000000-0005-0000-0000-0000E0790000}"/>
    <cellStyle name="Normal 33" xfId="35592" xr:uid="{00000000-0005-0000-0000-0000E1790000}"/>
    <cellStyle name="Normal 33 2" xfId="35909" xr:uid="{00000000-0005-0000-0000-0000E2790000}"/>
    <cellStyle name="Normal 33 3" xfId="37976" xr:uid="{00000000-0005-0000-0000-0000E3790000}"/>
    <cellStyle name="Normal 34" xfId="35606" xr:uid="{00000000-0005-0000-0000-0000E4790000}"/>
    <cellStyle name="Normal 34 2" xfId="35929" xr:uid="{00000000-0005-0000-0000-0000E5790000}"/>
    <cellStyle name="Normal 34 3" xfId="37996" xr:uid="{00000000-0005-0000-0000-0000E6790000}"/>
    <cellStyle name="Normal 35" xfId="35622" xr:uid="{00000000-0005-0000-0000-0000E7790000}"/>
    <cellStyle name="Normal 35 2" xfId="35949" xr:uid="{00000000-0005-0000-0000-0000E8790000}"/>
    <cellStyle name="Normal 35 3" xfId="38016" xr:uid="{00000000-0005-0000-0000-0000E9790000}"/>
    <cellStyle name="Normal 36" xfId="35969" xr:uid="{00000000-0005-0000-0000-0000EA790000}"/>
    <cellStyle name="Normal 36 2" xfId="37138" xr:uid="{00000000-0005-0000-0000-0000EB790000}"/>
    <cellStyle name="Normal 36 3" xfId="38036" xr:uid="{00000000-0005-0000-0000-0000EC790000}"/>
    <cellStyle name="Normal 37" xfId="35989" xr:uid="{00000000-0005-0000-0000-0000ED790000}"/>
    <cellStyle name="Normal 37 2" xfId="37158" xr:uid="{00000000-0005-0000-0000-0000EE790000}"/>
    <cellStyle name="Normal 37 3" xfId="38056" xr:uid="{00000000-0005-0000-0000-0000EF790000}"/>
    <cellStyle name="Normal 38" xfId="36009" xr:uid="{00000000-0005-0000-0000-0000F0790000}"/>
    <cellStyle name="Normal 38 2" xfId="37178" xr:uid="{00000000-0005-0000-0000-0000F1790000}"/>
    <cellStyle name="Normal 38 3" xfId="38076" xr:uid="{00000000-0005-0000-0000-0000F2790000}"/>
    <cellStyle name="Normal 39" xfId="36029" xr:uid="{00000000-0005-0000-0000-0000F3790000}"/>
    <cellStyle name="Normal 39 2" xfId="37198" xr:uid="{00000000-0005-0000-0000-0000F4790000}"/>
    <cellStyle name="Normal 39 3" xfId="38096" xr:uid="{00000000-0005-0000-0000-0000F5790000}"/>
    <cellStyle name="Normal 4" xfId="58" xr:uid="{00000000-0005-0000-0000-0000F6790000}"/>
    <cellStyle name="Normal 4 10" xfId="29236" xr:uid="{00000000-0005-0000-0000-0000F7790000}"/>
    <cellStyle name="Normal 4 10 2" xfId="4452" xr:uid="{00000000-0005-0000-0000-0000F8790000}"/>
    <cellStyle name="Normal 4 10 2 2" xfId="4451" xr:uid="{00000000-0005-0000-0000-0000F9790000}"/>
    <cellStyle name="Normal 4 10 2 2 2" xfId="4450" xr:uid="{00000000-0005-0000-0000-0000FA790000}"/>
    <cellStyle name="Normal 4 10 2 3" xfId="4448" xr:uid="{00000000-0005-0000-0000-0000FB790000}"/>
    <cellStyle name="Normal 4 10 2 3 2" xfId="15146" xr:uid="{00000000-0005-0000-0000-0000FC790000}"/>
    <cellStyle name="Normal 4 10 2 4" xfId="4447" xr:uid="{00000000-0005-0000-0000-0000FD790000}"/>
    <cellStyle name="Normal 4 10 2 4 2" xfId="15095" xr:uid="{00000000-0005-0000-0000-0000FE790000}"/>
    <cellStyle name="Normal 4 10 2 5" xfId="4446" xr:uid="{00000000-0005-0000-0000-0000FF790000}"/>
    <cellStyle name="Normal 4 10 2 5 2" xfId="32110" xr:uid="{00000000-0005-0000-0000-0000007A0000}"/>
    <cellStyle name="Normal 4 10 2 6" xfId="4445" xr:uid="{00000000-0005-0000-0000-0000017A0000}"/>
    <cellStyle name="Normal 4 10 2 6 2" xfId="15069" xr:uid="{00000000-0005-0000-0000-0000027A0000}"/>
    <cellStyle name="Normal 4 10 2 7" xfId="4444" xr:uid="{00000000-0005-0000-0000-0000037A0000}"/>
    <cellStyle name="Normal 4 10 3" xfId="4443" xr:uid="{00000000-0005-0000-0000-0000047A0000}"/>
    <cellStyle name="Normal 4 10 3 2" xfId="4442" xr:uid="{00000000-0005-0000-0000-0000057A0000}"/>
    <cellStyle name="Normal 4 10 4" xfId="4441" xr:uid="{00000000-0005-0000-0000-0000067A0000}"/>
    <cellStyle name="Normal 4 10 4 2" xfId="4440" xr:uid="{00000000-0005-0000-0000-0000077A0000}"/>
    <cellStyle name="Normal 4 10 5" xfId="4439" xr:uid="{00000000-0005-0000-0000-0000087A0000}"/>
    <cellStyle name="Normal 4 10 5 2" xfId="4438" xr:uid="{00000000-0005-0000-0000-0000097A0000}"/>
    <cellStyle name="Normal 4 10 6" xfId="4437" xr:uid="{00000000-0005-0000-0000-00000A7A0000}"/>
    <cellStyle name="Normal 4 10 6 2" xfId="21229" xr:uid="{00000000-0005-0000-0000-00000B7A0000}"/>
    <cellStyle name="Normal 4 10 7" xfId="4436" xr:uid="{00000000-0005-0000-0000-00000C7A0000}"/>
    <cellStyle name="Normal 4 10 7 2" xfId="33843" xr:uid="{00000000-0005-0000-0000-00000D7A0000}"/>
    <cellStyle name="Normal 4 10 8" xfId="4435" xr:uid="{00000000-0005-0000-0000-00000E7A0000}"/>
    <cellStyle name="Normal 4 11" xfId="4433" xr:uid="{00000000-0005-0000-0000-00000F7A0000}"/>
    <cellStyle name="Normal 4 11 2" xfId="4432" xr:uid="{00000000-0005-0000-0000-0000107A0000}"/>
    <cellStyle name="Normal 4 11 2 2" xfId="4431" xr:uid="{00000000-0005-0000-0000-0000117A0000}"/>
    <cellStyle name="Normal 4 11 2 2 2" xfId="4430" xr:uid="{00000000-0005-0000-0000-0000127A0000}"/>
    <cellStyle name="Normal 4 11 2 3" xfId="4429" xr:uid="{00000000-0005-0000-0000-0000137A0000}"/>
    <cellStyle name="Normal 4 11 2 3 2" xfId="14928" xr:uid="{00000000-0005-0000-0000-0000147A0000}"/>
    <cellStyle name="Normal 4 11 2 4" xfId="4428" xr:uid="{00000000-0005-0000-0000-0000157A0000}"/>
    <cellStyle name="Normal 4 11 2 4 2" xfId="14908" xr:uid="{00000000-0005-0000-0000-0000167A0000}"/>
    <cellStyle name="Normal 4 11 2 5" xfId="4427" xr:uid="{00000000-0005-0000-0000-0000177A0000}"/>
    <cellStyle name="Normal 4 11 2 5 2" xfId="14901" xr:uid="{00000000-0005-0000-0000-0000187A0000}"/>
    <cellStyle name="Normal 4 11 2 6" xfId="4426" xr:uid="{00000000-0005-0000-0000-0000197A0000}"/>
    <cellStyle name="Normal 4 11 2 6 2" xfId="4425" xr:uid="{00000000-0005-0000-0000-00001A7A0000}"/>
    <cellStyle name="Normal 4 11 2 7" xfId="27009" xr:uid="{00000000-0005-0000-0000-00001B7A0000}"/>
    <cellStyle name="Normal 4 11 3" xfId="4424" xr:uid="{00000000-0005-0000-0000-00001C7A0000}"/>
    <cellStyle name="Normal 4 11 3 2" xfId="4423" xr:uid="{00000000-0005-0000-0000-00001D7A0000}"/>
    <cellStyle name="Normal 4 11 4" xfId="4422" xr:uid="{00000000-0005-0000-0000-00001E7A0000}"/>
    <cellStyle name="Normal 4 11 4 2" xfId="4421" xr:uid="{00000000-0005-0000-0000-00001F7A0000}"/>
    <cellStyle name="Normal 4 11 5" xfId="4420" xr:uid="{00000000-0005-0000-0000-0000207A0000}"/>
    <cellStyle name="Normal 4 11 5 2" xfId="4419" xr:uid="{00000000-0005-0000-0000-0000217A0000}"/>
    <cellStyle name="Normal 4 11 6" xfId="4418" xr:uid="{00000000-0005-0000-0000-0000227A0000}"/>
    <cellStyle name="Normal 4 11 6 2" xfId="24383" xr:uid="{00000000-0005-0000-0000-0000237A0000}"/>
    <cellStyle name="Normal 4 11 7" xfId="4417" xr:uid="{00000000-0005-0000-0000-0000247A0000}"/>
    <cellStyle name="Normal 4 11 7 2" xfId="4416" xr:uid="{00000000-0005-0000-0000-0000257A0000}"/>
    <cellStyle name="Normal 4 11 8" xfId="4415" xr:uid="{00000000-0005-0000-0000-0000267A0000}"/>
    <cellStyle name="Normal 4 12" xfId="4413" xr:uid="{00000000-0005-0000-0000-0000277A0000}"/>
    <cellStyle name="Normal 4 12 2" xfId="4412" xr:uid="{00000000-0005-0000-0000-0000287A0000}"/>
    <cellStyle name="Normal 4 12 2 2" xfId="4411" xr:uid="{00000000-0005-0000-0000-0000297A0000}"/>
    <cellStyle name="Normal 4 12 2 2 2" xfId="4410" xr:uid="{00000000-0005-0000-0000-00002A7A0000}"/>
    <cellStyle name="Normal 4 12 2 3" xfId="4409" xr:uid="{00000000-0005-0000-0000-00002B7A0000}"/>
    <cellStyle name="Normal 4 12 2 3 2" xfId="14806" xr:uid="{00000000-0005-0000-0000-00002C7A0000}"/>
    <cellStyle name="Normal 4 12 2 4" xfId="18418" xr:uid="{00000000-0005-0000-0000-00002D7A0000}"/>
    <cellStyle name="Normal 4 12 2 4 2" xfId="14792" xr:uid="{00000000-0005-0000-0000-00002E7A0000}"/>
    <cellStyle name="Normal 4 12 2 5" xfId="17768" xr:uid="{00000000-0005-0000-0000-00002F7A0000}"/>
    <cellStyle name="Normal 4 12 2 5 2" xfId="4408" xr:uid="{00000000-0005-0000-0000-0000307A0000}"/>
    <cellStyle name="Normal 4 12 2 6" xfId="4407" xr:uid="{00000000-0005-0000-0000-0000317A0000}"/>
    <cellStyle name="Normal 4 12 2 6 2" xfId="4406" xr:uid="{00000000-0005-0000-0000-0000327A0000}"/>
    <cellStyle name="Normal 4 12 2 7" xfId="4405" xr:uid="{00000000-0005-0000-0000-0000337A0000}"/>
    <cellStyle name="Normal 4 12 3" xfId="4404" xr:uid="{00000000-0005-0000-0000-0000347A0000}"/>
    <cellStyle name="Normal 4 12 3 2" xfId="4403" xr:uid="{00000000-0005-0000-0000-0000357A0000}"/>
    <cellStyle name="Normal 4 12 4" xfId="4402" xr:uid="{00000000-0005-0000-0000-0000367A0000}"/>
    <cellStyle name="Normal 4 12 4 2" xfId="4401" xr:uid="{00000000-0005-0000-0000-0000377A0000}"/>
    <cellStyle name="Normal 4 12 5" xfId="4400" xr:uid="{00000000-0005-0000-0000-0000387A0000}"/>
    <cellStyle name="Normal 4 12 5 2" xfId="4399" xr:uid="{00000000-0005-0000-0000-0000397A0000}"/>
    <cellStyle name="Normal 4 12 6" xfId="4398" xr:uid="{00000000-0005-0000-0000-00003A7A0000}"/>
    <cellStyle name="Normal 4 12 6 2" xfId="4397" xr:uid="{00000000-0005-0000-0000-00003B7A0000}"/>
    <cellStyle name="Normal 4 12 7" xfId="34094" xr:uid="{00000000-0005-0000-0000-00003C7A0000}"/>
    <cellStyle name="Normal 4 12 7 2" xfId="4396" xr:uid="{00000000-0005-0000-0000-00003D7A0000}"/>
    <cellStyle name="Normal 4 12 8" xfId="4395" xr:uid="{00000000-0005-0000-0000-00003E7A0000}"/>
    <cellStyle name="Normal 4 13" xfId="23968" xr:uid="{00000000-0005-0000-0000-00003F7A0000}"/>
    <cellStyle name="Normal 4 13 2" xfId="31117" xr:uid="{00000000-0005-0000-0000-0000407A0000}"/>
    <cellStyle name="Normal 4 13 2 2" xfId="4394" xr:uid="{00000000-0005-0000-0000-0000417A0000}"/>
    <cellStyle name="Normal 4 13 2 2 2" xfId="4393" xr:uid="{00000000-0005-0000-0000-0000427A0000}"/>
    <cellStyle name="Normal 4 13 2 3" xfId="31540" xr:uid="{00000000-0005-0000-0000-0000437A0000}"/>
    <cellStyle name="Normal 4 13 2 3 2" xfId="14708" xr:uid="{00000000-0005-0000-0000-0000447A0000}"/>
    <cellStyle name="Normal 4 13 2 4" xfId="17764" xr:uid="{00000000-0005-0000-0000-0000457A0000}"/>
    <cellStyle name="Normal 4 13 2 4 2" xfId="4392" xr:uid="{00000000-0005-0000-0000-0000467A0000}"/>
    <cellStyle name="Normal 4 13 2 5" xfId="4391" xr:uid="{00000000-0005-0000-0000-0000477A0000}"/>
    <cellStyle name="Normal 4 13 2 5 2" xfId="4390" xr:uid="{00000000-0005-0000-0000-0000487A0000}"/>
    <cellStyle name="Normal 4 13 2 6" xfId="4389" xr:uid="{00000000-0005-0000-0000-0000497A0000}"/>
    <cellStyle name="Normal 4 13 2 6 2" xfId="4388" xr:uid="{00000000-0005-0000-0000-00004A7A0000}"/>
    <cellStyle name="Normal 4 13 2 7" xfId="4387" xr:uid="{00000000-0005-0000-0000-00004B7A0000}"/>
    <cellStyle name="Normal 4 13 3" xfId="27433" xr:uid="{00000000-0005-0000-0000-00004C7A0000}"/>
    <cellStyle name="Normal 4 13 3 2" xfId="4386" xr:uid="{00000000-0005-0000-0000-00004D7A0000}"/>
    <cellStyle name="Normal 4 13 4" xfId="4385" xr:uid="{00000000-0005-0000-0000-00004E7A0000}"/>
    <cellStyle name="Normal 4 13 4 2" xfId="4384" xr:uid="{00000000-0005-0000-0000-00004F7A0000}"/>
    <cellStyle name="Normal 4 13 5" xfId="4383" xr:uid="{00000000-0005-0000-0000-0000507A0000}"/>
    <cellStyle name="Normal 4 13 5 2" xfId="4382" xr:uid="{00000000-0005-0000-0000-0000517A0000}"/>
    <cellStyle name="Normal 4 13 6" xfId="8340" xr:uid="{00000000-0005-0000-0000-0000527A0000}"/>
    <cellStyle name="Normal 4 13 6 2" xfId="4381" xr:uid="{00000000-0005-0000-0000-0000537A0000}"/>
    <cellStyle name="Normal 4 13 7" xfId="29992" xr:uid="{00000000-0005-0000-0000-0000547A0000}"/>
    <cellStyle name="Normal 4 13 7 2" xfId="4379" xr:uid="{00000000-0005-0000-0000-0000557A0000}"/>
    <cellStyle name="Normal 4 13 8" xfId="4377" xr:uid="{00000000-0005-0000-0000-0000567A0000}"/>
    <cellStyle name="Normal 4 14" xfId="4375" xr:uid="{00000000-0005-0000-0000-0000577A0000}"/>
    <cellStyle name="Normal 4 14 2" xfId="27431" xr:uid="{00000000-0005-0000-0000-0000587A0000}"/>
    <cellStyle name="Normal 4 14 2 2" xfId="4374" xr:uid="{00000000-0005-0000-0000-0000597A0000}"/>
    <cellStyle name="Normal 4 14 3" xfId="4373" xr:uid="{00000000-0005-0000-0000-00005A7A0000}"/>
    <cellStyle name="Normal 4 14 3 2" xfId="4372" xr:uid="{00000000-0005-0000-0000-00005B7A0000}"/>
    <cellStyle name="Normal 4 14 4" xfId="18246" xr:uid="{00000000-0005-0000-0000-00005C7A0000}"/>
    <cellStyle name="Normal 4 14 4 2" xfId="4371" xr:uid="{00000000-0005-0000-0000-00005D7A0000}"/>
    <cellStyle name="Normal 4 14 5" xfId="4370" xr:uid="{00000000-0005-0000-0000-00005E7A0000}"/>
    <cellStyle name="Normal 4 14 5 2" xfId="4369" xr:uid="{00000000-0005-0000-0000-00005F7A0000}"/>
    <cellStyle name="Normal 4 14 6" xfId="12101" xr:uid="{00000000-0005-0000-0000-0000607A0000}"/>
    <cellStyle name="Normal 4 14 6 2" xfId="4368" xr:uid="{00000000-0005-0000-0000-0000617A0000}"/>
    <cellStyle name="Normal 4 14 7" xfId="4367" xr:uid="{00000000-0005-0000-0000-0000627A0000}"/>
    <cellStyle name="Normal 4 15" xfId="24922" xr:uid="{00000000-0005-0000-0000-0000637A0000}"/>
    <cellStyle name="Normal 4 15 2" xfId="13544" xr:uid="{00000000-0005-0000-0000-0000647A0000}"/>
    <cellStyle name="Normal 4 15 2 2" xfId="21672" xr:uid="{00000000-0005-0000-0000-0000657A0000}"/>
    <cellStyle name="Normal 4 15 3" xfId="4366" xr:uid="{00000000-0005-0000-0000-0000667A0000}"/>
    <cellStyle name="Normal 4 15 3 2" xfId="4365" xr:uid="{00000000-0005-0000-0000-0000677A0000}"/>
    <cellStyle name="Normal 4 15 4" xfId="4363" xr:uid="{00000000-0005-0000-0000-0000687A0000}"/>
    <cellStyle name="Normal 4 15 4 2" xfId="4362" xr:uid="{00000000-0005-0000-0000-0000697A0000}"/>
    <cellStyle name="Normal 4 15 5" xfId="4361" xr:uid="{00000000-0005-0000-0000-00006A7A0000}"/>
    <cellStyle name="Normal 4 15 5 2" xfId="14537" xr:uid="{00000000-0005-0000-0000-00006B7A0000}"/>
    <cellStyle name="Normal 4 15 6" xfId="31297" xr:uid="{00000000-0005-0000-0000-00006C7A0000}"/>
    <cellStyle name="Normal 4 15 6 2" xfId="24461" xr:uid="{00000000-0005-0000-0000-00006D7A0000}"/>
    <cellStyle name="Normal 4 15 7" xfId="30002" xr:uid="{00000000-0005-0000-0000-00006E7A0000}"/>
    <cellStyle name="Normal 4 16" xfId="4360" xr:uid="{00000000-0005-0000-0000-00006F7A0000}"/>
    <cellStyle name="Normal 4 16 2" xfId="4358" xr:uid="{00000000-0005-0000-0000-0000707A0000}"/>
    <cellStyle name="Normal 4 16 2 2" xfId="4356" xr:uid="{00000000-0005-0000-0000-0000717A0000}"/>
    <cellStyle name="Normal 4 16 3" xfId="4354" xr:uid="{00000000-0005-0000-0000-0000727A0000}"/>
    <cellStyle name="Normal 4 16 3 2" xfId="4353" xr:uid="{00000000-0005-0000-0000-0000737A0000}"/>
    <cellStyle name="Normal 4 16 4" xfId="4352" xr:uid="{00000000-0005-0000-0000-0000747A0000}"/>
    <cellStyle name="Normal 4 16 4 2" xfId="4351" xr:uid="{00000000-0005-0000-0000-0000757A0000}"/>
    <cellStyle name="Normal 4 16 5" xfId="4350" xr:uid="{00000000-0005-0000-0000-0000767A0000}"/>
    <cellStyle name="Normal 4 16 5 2" xfId="4349" xr:uid="{00000000-0005-0000-0000-0000777A0000}"/>
    <cellStyle name="Normal 4 16 6" xfId="30199" xr:uid="{00000000-0005-0000-0000-0000787A0000}"/>
    <cellStyle name="Normal 4 16 6 2" xfId="25550" xr:uid="{00000000-0005-0000-0000-0000797A0000}"/>
    <cellStyle name="Normal 4 16 7" xfId="30404" xr:uid="{00000000-0005-0000-0000-00007A7A0000}"/>
    <cellStyle name="Normal 4 17" xfId="31285" xr:uid="{00000000-0005-0000-0000-00007B7A0000}"/>
    <cellStyle name="Normal 4 17 2" xfId="4348" xr:uid="{00000000-0005-0000-0000-00007C7A0000}"/>
    <cellStyle name="Normal 4 18" xfId="22650" xr:uid="{00000000-0005-0000-0000-00007D7A0000}"/>
    <cellStyle name="Normal 4 18 2" xfId="4347" xr:uid="{00000000-0005-0000-0000-00007E7A0000}"/>
    <cellStyle name="Normal 4 19" xfId="19649" xr:uid="{00000000-0005-0000-0000-00007F7A0000}"/>
    <cellStyle name="Normal 4 19 2" xfId="4346" xr:uid="{00000000-0005-0000-0000-0000807A0000}"/>
    <cellStyle name="Normal 4 2" xfId="57" xr:uid="{00000000-0005-0000-0000-0000817A0000}"/>
    <cellStyle name="Normal 4 2 10" xfId="4344" xr:uid="{00000000-0005-0000-0000-0000827A0000}"/>
    <cellStyle name="Normal 4 2 10 2" xfId="4343" xr:uid="{00000000-0005-0000-0000-0000837A0000}"/>
    <cellStyle name="Normal 4 2 10 2 2" xfId="25205" xr:uid="{00000000-0005-0000-0000-0000847A0000}"/>
    <cellStyle name="Normal 4 2 10 2 2 2" xfId="4342" xr:uid="{00000000-0005-0000-0000-0000857A0000}"/>
    <cellStyle name="Normal 4 2 10 2 3" xfId="21434" xr:uid="{00000000-0005-0000-0000-0000867A0000}"/>
    <cellStyle name="Normal 4 2 10 2 3 2" xfId="4341" xr:uid="{00000000-0005-0000-0000-0000877A0000}"/>
    <cellStyle name="Normal 4 2 10 2 4" xfId="4340" xr:uid="{00000000-0005-0000-0000-0000887A0000}"/>
    <cellStyle name="Normal 4 2 10 2 4 2" xfId="4339" xr:uid="{00000000-0005-0000-0000-0000897A0000}"/>
    <cellStyle name="Normal 4 2 10 2 5" xfId="4338" xr:uid="{00000000-0005-0000-0000-00008A7A0000}"/>
    <cellStyle name="Normal 4 2 10 2 5 2" xfId="25257" xr:uid="{00000000-0005-0000-0000-00008B7A0000}"/>
    <cellStyle name="Normal 4 2 10 2 6" xfId="4337" xr:uid="{00000000-0005-0000-0000-00008C7A0000}"/>
    <cellStyle name="Normal 4 2 10 2 6 2" xfId="10191" xr:uid="{00000000-0005-0000-0000-00008D7A0000}"/>
    <cellStyle name="Normal 4 2 10 2 7" xfId="4336" xr:uid="{00000000-0005-0000-0000-00008E7A0000}"/>
    <cellStyle name="Normal 4 2 10 3" xfId="4334" xr:uid="{00000000-0005-0000-0000-00008F7A0000}"/>
    <cellStyle name="Normal 4 2 10 3 2" xfId="15523" xr:uid="{00000000-0005-0000-0000-0000907A0000}"/>
    <cellStyle name="Normal 4 2 10 4" xfId="4333" xr:uid="{00000000-0005-0000-0000-0000917A0000}"/>
    <cellStyle name="Normal 4 2 10 4 2" xfId="13736" xr:uid="{00000000-0005-0000-0000-0000927A0000}"/>
    <cellStyle name="Normal 4 2 10 5" xfId="4332" xr:uid="{00000000-0005-0000-0000-0000937A0000}"/>
    <cellStyle name="Normal 4 2 10 5 2" xfId="28246" xr:uid="{00000000-0005-0000-0000-0000947A0000}"/>
    <cellStyle name="Normal 4 2 10 6" xfId="4331" xr:uid="{00000000-0005-0000-0000-0000957A0000}"/>
    <cellStyle name="Normal 4 2 10 6 2" xfId="4330" xr:uid="{00000000-0005-0000-0000-0000967A0000}"/>
    <cellStyle name="Normal 4 2 10 7" xfId="4329" xr:uid="{00000000-0005-0000-0000-0000977A0000}"/>
    <cellStyle name="Normal 4 2 10 7 2" xfId="4327" xr:uid="{00000000-0005-0000-0000-0000987A0000}"/>
    <cellStyle name="Normal 4 2 10 8" xfId="29732" xr:uid="{00000000-0005-0000-0000-0000997A0000}"/>
    <cellStyle name="Normal 4 2 11" xfId="4326" xr:uid="{00000000-0005-0000-0000-00009A7A0000}"/>
    <cellStyle name="Normal 4 2 11 2" xfId="4325" xr:uid="{00000000-0005-0000-0000-00009B7A0000}"/>
    <cellStyle name="Normal 4 2 11 2 2" xfId="4324" xr:uid="{00000000-0005-0000-0000-00009C7A0000}"/>
    <cellStyle name="Normal 4 2 11 3" xfId="4323" xr:uid="{00000000-0005-0000-0000-00009D7A0000}"/>
    <cellStyle name="Normal 4 2 11 3 2" xfId="15508" xr:uid="{00000000-0005-0000-0000-00009E7A0000}"/>
    <cellStyle name="Normal 4 2 11 4" xfId="4322" xr:uid="{00000000-0005-0000-0000-00009F7A0000}"/>
    <cellStyle name="Normal 4 2 11 4 2" xfId="13722" xr:uid="{00000000-0005-0000-0000-0000A07A0000}"/>
    <cellStyle name="Normal 4 2 11 5" xfId="4321" xr:uid="{00000000-0005-0000-0000-0000A17A0000}"/>
    <cellStyle name="Normal 4 2 11 5 2" xfId="4320" xr:uid="{00000000-0005-0000-0000-0000A27A0000}"/>
    <cellStyle name="Normal 4 2 11 6" xfId="4319" xr:uid="{00000000-0005-0000-0000-0000A37A0000}"/>
    <cellStyle name="Normal 4 2 11 6 2" xfId="4318" xr:uid="{00000000-0005-0000-0000-0000A47A0000}"/>
    <cellStyle name="Normal 4 2 11 7" xfId="4317" xr:uid="{00000000-0005-0000-0000-0000A57A0000}"/>
    <cellStyle name="Normal 4 2 12" xfId="4316" xr:uid="{00000000-0005-0000-0000-0000A67A0000}"/>
    <cellStyle name="Normal 4 2 12 2" xfId="4315" xr:uid="{00000000-0005-0000-0000-0000A77A0000}"/>
    <cellStyle name="Normal 4 2 12 2 2" xfId="4314" xr:uid="{00000000-0005-0000-0000-0000A87A0000}"/>
    <cellStyle name="Normal 4 2 12 3" xfId="4313" xr:uid="{00000000-0005-0000-0000-0000A97A0000}"/>
    <cellStyle name="Normal 4 2 12 3 2" xfId="4312" xr:uid="{00000000-0005-0000-0000-0000AA7A0000}"/>
    <cellStyle name="Normal 4 2 12 4" xfId="4311" xr:uid="{00000000-0005-0000-0000-0000AB7A0000}"/>
    <cellStyle name="Normal 4 2 12 4 2" xfId="4310" xr:uid="{00000000-0005-0000-0000-0000AC7A0000}"/>
    <cellStyle name="Normal 4 2 12 5" xfId="4309" xr:uid="{00000000-0005-0000-0000-0000AD7A0000}"/>
    <cellStyle name="Normal 4 2 12 5 2" xfId="4308" xr:uid="{00000000-0005-0000-0000-0000AE7A0000}"/>
    <cellStyle name="Normal 4 2 12 6" xfId="4307" xr:uid="{00000000-0005-0000-0000-0000AF7A0000}"/>
    <cellStyle name="Normal 4 2 12 6 2" xfId="4306" xr:uid="{00000000-0005-0000-0000-0000B07A0000}"/>
    <cellStyle name="Normal 4 2 12 7" xfId="4305" xr:uid="{00000000-0005-0000-0000-0000B17A0000}"/>
    <cellStyle name="Normal 4 2 13" xfId="4304" xr:uid="{00000000-0005-0000-0000-0000B27A0000}"/>
    <cellStyle name="Normal 4 2 13 2" xfId="4303" xr:uid="{00000000-0005-0000-0000-0000B37A0000}"/>
    <cellStyle name="Normal 4 2 14" xfId="4302" xr:uid="{00000000-0005-0000-0000-0000B47A0000}"/>
    <cellStyle name="Normal 4 2 14 2" xfId="33579" xr:uid="{00000000-0005-0000-0000-0000B57A0000}"/>
    <cellStyle name="Normal 4 2 15" xfId="4301" xr:uid="{00000000-0005-0000-0000-0000B67A0000}"/>
    <cellStyle name="Normal 4 2 15 2" xfId="20768" xr:uid="{00000000-0005-0000-0000-0000B77A0000}"/>
    <cellStyle name="Normal 4 2 16" xfId="4300" xr:uid="{00000000-0005-0000-0000-0000B87A0000}"/>
    <cellStyle name="Normal 4 2 16 2" xfId="20460" xr:uid="{00000000-0005-0000-0000-0000B97A0000}"/>
    <cellStyle name="Normal 4 2 17" xfId="10267" xr:uid="{00000000-0005-0000-0000-0000BA7A0000}"/>
    <cellStyle name="Normal 4 2 17 2" xfId="10260" xr:uid="{00000000-0005-0000-0000-0000BB7A0000}"/>
    <cellStyle name="Normal 4 2 18" xfId="10258" xr:uid="{00000000-0005-0000-0000-0000BC7A0000}"/>
    <cellStyle name="Normal 4 2 19" xfId="34421" xr:uid="{00000000-0005-0000-0000-0000BD7A0000}"/>
    <cellStyle name="Normal 4 2 2" xfId="4299" xr:uid="{00000000-0005-0000-0000-0000BE7A0000}"/>
    <cellStyle name="Normal 4 2 2 2" xfId="4296" xr:uid="{00000000-0005-0000-0000-0000BF7A0000}"/>
    <cellStyle name="Normal 4 2 2 2 2" xfId="22675" xr:uid="{00000000-0005-0000-0000-0000C07A0000}"/>
    <cellStyle name="Normal 4 2 2 2 2 2" xfId="22587" xr:uid="{00000000-0005-0000-0000-0000C17A0000}"/>
    <cellStyle name="Normal 4 2 2 2 3" xfId="16586" xr:uid="{00000000-0005-0000-0000-0000C27A0000}"/>
    <cellStyle name="Normal 4 2 2 2 3 2" xfId="22558" xr:uid="{00000000-0005-0000-0000-0000C37A0000}"/>
    <cellStyle name="Normal 4 2 2 2 4" xfId="22555" xr:uid="{00000000-0005-0000-0000-0000C47A0000}"/>
    <cellStyle name="Normal 4 2 2 2 4 2" xfId="4295" xr:uid="{00000000-0005-0000-0000-0000C57A0000}"/>
    <cellStyle name="Normal 4 2 2 2 5" xfId="7856" xr:uid="{00000000-0005-0000-0000-0000C67A0000}"/>
    <cellStyle name="Normal 4 2 2 2 5 2" xfId="4294" xr:uid="{00000000-0005-0000-0000-0000C77A0000}"/>
    <cellStyle name="Normal 4 2 2 2 6" xfId="25746" xr:uid="{00000000-0005-0000-0000-0000C87A0000}"/>
    <cellStyle name="Normal 4 2 2 2 6 2" xfId="4293" xr:uid="{00000000-0005-0000-0000-0000C97A0000}"/>
    <cellStyle name="Normal 4 2 2 2 7" xfId="4292" xr:uid="{00000000-0005-0000-0000-0000CA7A0000}"/>
    <cellStyle name="Normal 4 2 2 3" xfId="4291" xr:uid="{00000000-0005-0000-0000-0000CB7A0000}"/>
    <cellStyle name="Normal 4 2 2 3 2" xfId="22484" xr:uid="{00000000-0005-0000-0000-0000CC7A0000}"/>
    <cellStyle name="Normal 4 2 2 4" xfId="4290" xr:uid="{00000000-0005-0000-0000-0000CD7A0000}"/>
    <cellStyle name="Normal 4 2 2 4 2" xfId="22463" xr:uid="{00000000-0005-0000-0000-0000CE7A0000}"/>
    <cellStyle name="Normal 4 2 2 5" xfId="4289" xr:uid="{00000000-0005-0000-0000-0000CF7A0000}"/>
    <cellStyle name="Normal 4 2 2 5 2" xfId="4287" xr:uid="{00000000-0005-0000-0000-0000D07A0000}"/>
    <cellStyle name="Normal 4 2 2 6" xfId="4286" xr:uid="{00000000-0005-0000-0000-0000D17A0000}"/>
    <cellStyle name="Normal 4 2 2 6 2" xfId="4285" xr:uid="{00000000-0005-0000-0000-0000D27A0000}"/>
    <cellStyle name="Normal 4 2 2 7" xfId="4284" xr:uid="{00000000-0005-0000-0000-0000D37A0000}"/>
    <cellStyle name="Normal 4 2 2 7 2" xfId="19040" xr:uid="{00000000-0005-0000-0000-0000D47A0000}"/>
    <cellStyle name="Normal 4 2 2 8" xfId="4283" xr:uid="{00000000-0005-0000-0000-0000D57A0000}"/>
    <cellStyle name="Normal 4 2 20" xfId="4345" xr:uid="{00000000-0005-0000-0000-0000D67A0000}"/>
    <cellStyle name="Normal 4 2 3" xfId="4282" xr:uid="{00000000-0005-0000-0000-0000D77A0000}"/>
    <cellStyle name="Normal 4 2 3 2" xfId="4281" xr:uid="{00000000-0005-0000-0000-0000D87A0000}"/>
    <cellStyle name="Normal 4 2 3 2 2" xfId="22376" xr:uid="{00000000-0005-0000-0000-0000D97A0000}"/>
    <cellStyle name="Normal 4 2 3 2 2 2" xfId="22369" xr:uid="{00000000-0005-0000-0000-0000DA7A0000}"/>
    <cellStyle name="Normal 4 2 3 2 3" xfId="22364" xr:uid="{00000000-0005-0000-0000-0000DB7A0000}"/>
    <cellStyle name="Normal 4 2 3 2 3 2" xfId="4280" xr:uid="{00000000-0005-0000-0000-0000DC7A0000}"/>
    <cellStyle name="Normal 4 2 3 2 4" xfId="4279" xr:uid="{00000000-0005-0000-0000-0000DD7A0000}"/>
    <cellStyle name="Normal 4 2 3 2 4 2" xfId="4278" xr:uid="{00000000-0005-0000-0000-0000DE7A0000}"/>
    <cellStyle name="Normal 4 2 3 2 5" xfId="22945" xr:uid="{00000000-0005-0000-0000-0000DF7A0000}"/>
    <cellStyle name="Normal 4 2 3 2 5 2" xfId="4277" xr:uid="{00000000-0005-0000-0000-0000E07A0000}"/>
    <cellStyle name="Normal 4 2 3 2 6" xfId="4276" xr:uid="{00000000-0005-0000-0000-0000E17A0000}"/>
    <cellStyle name="Normal 4 2 3 2 6 2" xfId="4275" xr:uid="{00000000-0005-0000-0000-0000E27A0000}"/>
    <cellStyle name="Normal 4 2 3 2 7" xfId="4274" xr:uid="{00000000-0005-0000-0000-0000E37A0000}"/>
    <cellStyle name="Normal 4 2 3 3" xfId="4273" xr:uid="{00000000-0005-0000-0000-0000E47A0000}"/>
    <cellStyle name="Normal 4 2 3 3 2" xfId="22324" xr:uid="{00000000-0005-0000-0000-0000E57A0000}"/>
    <cellStyle name="Normal 4 2 3 4" xfId="4272" xr:uid="{00000000-0005-0000-0000-0000E67A0000}"/>
    <cellStyle name="Normal 4 2 3 4 2" xfId="4271" xr:uid="{00000000-0005-0000-0000-0000E77A0000}"/>
    <cellStyle name="Normal 4 2 3 5" xfId="4270" xr:uid="{00000000-0005-0000-0000-0000E87A0000}"/>
    <cellStyle name="Normal 4 2 3 5 2" xfId="4269" xr:uid="{00000000-0005-0000-0000-0000E97A0000}"/>
    <cellStyle name="Normal 4 2 3 6" xfId="4268" xr:uid="{00000000-0005-0000-0000-0000EA7A0000}"/>
    <cellStyle name="Normal 4 2 3 6 2" xfId="32265" xr:uid="{00000000-0005-0000-0000-0000EB7A0000}"/>
    <cellStyle name="Normal 4 2 3 7" xfId="4267" xr:uid="{00000000-0005-0000-0000-0000EC7A0000}"/>
    <cellStyle name="Normal 4 2 3 7 2" xfId="4266" xr:uid="{00000000-0005-0000-0000-0000ED7A0000}"/>
    <cellStyle name="Normal 4 2 3 8" xfId="4265" xr:uid="{00000000-0005-0000-0000-0000EE7A0000}"/>
    <cellStyle name="Normal 4 2 4" xfId="31565" xr:uid="{00000000-0005-0000-0000-0000EF7A0000}"/>
    <cellStyle name="Normal 4 2 4 2" xfId="32182" xr:uid="{00000000-0005-0000-0000-0000F07A0000}"/>
    <cellStyle name="Normal 4 2 4 2 2" xfId="22097" xr:uid="{00000000-0005-0000-0000-0000F17A0000}"/>
    <cellStyle name="Normal 4 2 4 2 2 2" xfId="33452" xr:uid="{00000000-0005-0000-0000-0000F27A0000}"/>
    <cellStyle name="Normal 4 2 4 2 3" xfId="24281" xr:uid="{00000000-0005-0000-0000-0000F37A0000}"/>
    <cellStyle name="Normal 4 2 4 2 3 2" xfId="33463" xr:uid="{00000000-0005-0000-0000-0000F47A0000}"/>
    <cellStyle name="Normal 4 2 4 2 4" xfId="22584" xr:uid="{00000000-0005-0000-0000-0000F57A0000}"/>
    <cellStyle name="Normal 4 2 4 2 4 2" xfId="28795" xr:uid="{00000000-0005-0000-0000-0000F67A0000}"/>
    <cellStyle name="Normal 4 2 4 2 5" xfId="28614" xr:uid="{00000000-0005-0000-0000-0000F77A0000}"/>
    <cellStyle name="Normal 4 2 4 2 5 2" xfId="28291" xr:uid="{00000000-0005-0000-0000-0000F87A0000}"/>
    <cellStyle name="Normal 4 2 4 2 6" xfId="28601" xr:uid="{00000000-0005-0000-0000-0000F97A0000}"/>
    <cellStyle name="Normal 4 2 4 2 6 2" xfId="31410" xr:uid="{00000000-0005-0000-0000-0000FA7A0000}"/>
    <cellStyle name="Normal 4 2 4 2 7" xfId="4264" xr:uid="{00000000-0005-0000-0000-0000FB7A0000}"/>
    <cellStyle name="Normal 4 2 4 3" xfId="32846" xr:uid="{00000000-0005-0000-0000-0000FC7A0000}"/>
    <cellStyle name="Normal 4 2 4 3 2" xfId="30486" xr:uid="{00000000-0005-0000-0000-0000FD7A0000}"/>
    <cellStyle name="Normal 4 2 4 4" xfId="33005" xr:uid="{00000000-0005-0000-0000-0000FE7A0000}"/>
    <cellStyle name="Normal 4 2 4 4 2" xfId="19785" xr:uid="{00000000-0005-0000-0000-0000FF7A0000}"/>
    <cellStyle name="Normal 4 2 4 5" xfId="28748" xr:uid="{00000000-0005-0000-0000-0000007B0000}"/>
    <cellStyle name="Normal 4 2 4 5 2" xfId="28745" xr:uid="{00000000-0005-0000-0000-0000017B0000}"/>
    <cellStyle name="Normal 4 2 4 6" xfId="28731" xr:uid="{00000000-0005-0000-0000-0000027B0000}"/>
    <cellStyle name="Normal 4 2 4 6 2" xfId="28722" xr:uid="{00000000-0005-0000-0000-0000037B0000}"/>
    <cellStyle name="Normal 4 2 4 7" xfId="13681" xr:uid="{00000000-0005-0000-0000-0000047B0000}"/>
    <cellStyle name="Normal 4 2 4 7 2" xfId="4263" xr:uid="{00000000-0005-0000-0000-0000057B0000}"/>
    <cellStyle name="Normal 4 2 4 8" xfId="4262" xr:uid="{00000000-0005-0000-0000-0000067B0000}"/>
    <cellStyle name="Normal 4 2 5" xfId="26295" xr:uid="{00000000-0005-0000-0000-0000077B0000}"/>
    <cellStyle name="Normal 4 2 5 2" xfId="32844" xr:uid="{00000000-0005-0000-0000-0000087B0000}"/>
    <cellStyle name="Normal 4 2 5 2 2" xfId="22079" xr:uid="{00000000-0005-0000-0000-0000097B0000}"/>
    <cellStyle name="Normal 4 2 5 2 2 2" xfId="10906" xr:uid="{00000000-0005-0000-0000-00000A7B0000}"/>
    <cellStyle name="Normal 4 2 5 2 3" xfId="26848" xr:uid="{00000000-0005-0000-0000-00000B7B0000}"/>
    <cellStyle name="Normal 4 2 5 2 3 2" xfId="10898" xr:uid="{00000000-0005-0000-0000-00000C7B0000}"/>
    <cellStyle name="Normal 4 2 5 2 4" xfId="26836" xr:uid="{00000000-0005-0000-0000-00000D7B0000}"/>
    <cellStyle name="Normal 4 2 5 2 4 2" xfId="26483" xr:uid="{00000000-0005-0000-0000-00000E7B0000}"/>
    <cellStyle name="Normal 4 2 5 2 5" xfId="26473" xr:uid="{00000000-0005-0000-0000-00000F7B0000}"/>
    <cellStyle name="Normal 4 2 5 2 5 2" xfId="4261" xr:uid="{00000000-0005-0000-0000-0000107B0000}"/>
    <cellStyle name="Normal 4 2 5 2 6" xfId="4259" xr:uid="{00000000-0005-0000-0000-0000117B0000}"/>
    <cellStyle name="Normal 4 2 5 2 6 2" xfId="26061" xr:uid="{00000000-0005-0000-0000-0000127B0000}"/>
    <cellStyle name="Normal 4 2 5 2 7" xfId="4258" xr:uid="{00000000-0005-0000-0000-0000137B0000}"/>
    <cellStyle name="Normal 4 2 5 3" xfId="32837" xr:uid="{00000000-0005-0000-0000-0000147B0000}"/>
    <cellStyle name="Normal 4 2 5 3 2" xfId="28694" xr:uid="{00000000-0005-0000-0000-0000157B0000}"/>
    <cellStyle name="Normal 4 2 5 4" xfId="28691" xr:uid="{00000000-0005-0000-0000-0000167B0000}"/>
    <cellStyle name="Normal 4 2 5 4 2" xfId="28688" xr:uid="{00000000-0005-0000-0000-0000177B0000}"/>
    <cellStyle name="Normal 4 2 5 5" xfId="28684" xr:uid="{00000000-0005-0000-0000-0000187B0000}"/>
    <cellStyle name="Normal 4 2 5 5 2" xfId="28682" xr:uid="{00000000-0005-0000-0000-0000197B0000}"/>
    <cellStyle name="Normal 4 2 5 6" xfId="28680" xr:uid="{00000000-0005-0000-0000-00001A7B0000}"/>
    <cellStyle name="Normal 4 2 5 6 2" xfId="4257" xr:uid="{00000000-0005-0000-0000-00001B7B0000}"/>
    <cellStyle name="Normal 4 2 5 7" xfId="4256" xr:uid="{00000000-0005-0000-0000-00001C7B0000}"/>
    <cellStyle name="Normal 4 2 5 7 2" xfId="4255" xr:uid="{00000000-0005-0000-0000-00001D7B0000}"/>
    <cellStyle name="Normal 4 2 5 8" xfId="4254" xr:uid="{00000000-0005-0000-0000-00001E7B0000}"/>
    <cellStyle name="Normal 4 2 6" xfId="20868" xr:uid="{00000000-0005-0000-0000-00001F7B0000}"/>
    <cellStyle name="Normal 4 2 6 2" xfId="32825" xr:uid="{00000000-0005-0000-0000-0000207B0000}"/>
    <cellStyle name="Normal 4 2 6 2 2" xfId="24967" xr:uid="{00000000-0005-0000-0000-0000217B0000}"/>
    <cellStyle name="Normal 4 2 6 2 2 2" xfId="10849" xr:uid="{00000000-0005-0000-0000-0000227B0000}"/>
    <cellStyle name="Normal 4 2 6 2 3" xfId="25001" xr:uid="{00000000-0005-0000-0000-0000237B0000}"/>
    <cellStyle name="Normal 4 2 6 2 3 2" xfId="26459" xr:uid="{00000000-0005-0000-0000-0000247B0000}"/>
    <cellStyle name="Normal 4 2 6 2 4" xfId="24984" xr:uid="{00000000-0005-0000-0000-0000257B0000}"/>
    <cellStyle name="Normal 4 2 6 2 4 2" xfId="4253" xr:uid="{00000000-0005-0000-0000-0000267B0000}"/>
    <cellStyle name="Normal 4 2 6 2 5" xfId="19091" xr:uid="{00000000-0005-0000-0000-0000277B0000}"/>
    <cellStyle name="Normal 4 2 6 2 5 2" xfId="4251" xr:uid="{00000000-0005-0000-0000-0000287B0000}"/>
    <cellStyle name="Normal 4 2 6 2 6" xfId="4249" xr:uid="{00000000-0005-0000-0000-0000297B0000}"/>
    <cellStyle name="Normal 4 2 6 2 6 2" xfId="26035" xr:uid="{00000000-0005-0000-0000-00002A7B0000}"/>
    <cellStyle name="Normal 4 2 6 2 7" xfId="4248" xr:uid="{00000000-0005-0000-0000-00002B7B0000}"/>
    <cellStyle name="Normal 4 2 6 3" xfId="28677" xr:uid="{00000000-0005-0000-0000-00002C7B0000}"/>
    <cellStyle name="Normal 4 2 6 3 2" xfId="24957" xr:uid="{00000000-0005-0000-0000-00002D7B0000}"/>
    <cellStyle name="Normal 4 2 6 4" xfId="28674" xr:uid="{00000000-0005-0000-0000-00002E7B0000}"/>
    <cellStyle name="Normal 4 2 6 4 2" xfId="24921" xr:uid="{00000000-0005-0000-0000-00002F7B0000}"/>
    <cellStyle name="Normal 4 2 6 5" xfId="32122" xr:uid="{00000000-0005-0000-0000-0000307B0000}"/>
    <cellStyle name="Normal 4 2 6 5 2" xfId="4247" xr:uid="{00000000-0005-0000-0000-0000317B0000}"/>
    <cellStyle name="Normal 4 2 6 6" xfId="4246" xr:uid="{00000000-0005-0000-0000-0000327B0000}"/>
    <cellStyle name="Normal 4 2 6 6 2" xfId="8479" xr:uid="{00000000-0005-0000-0000-0000337B0000}"/>
    <cellStyle name="Normal 4 2 6 7" xfId="4245" xr:uid="{00000000-0005-0000-0000-0000347B0000}"/>
    <cellStyle name="Normal 4 2 6 7 2" xfId="8475" xr:uid="{00000000-0005-0000-0000-0000357B0000}"/>
    <cellStyle name="Normal 4 2 6 8" xfId="4244" xr:uid="{00000000-0005-0000-0000-0000367B0000}"/>
    <cellStyle name="Normal 4 2 7" xfId="13415" xr:uid="{00000000-0005-0000-0000-0000377B0000}"/>
    <cellStyle name="Normal 4 2 7 2" xfId="28672" xr:uid="{00000000-0005-0000-0000-0000387B0000}"/>
    <cellStyle name="Normal 4 2 7 2 2" xfId="22104" xr:uid="{00000000-0005-0000-0000-0000397B0000}"/>
    <cellStyle name="Normal 4 2 7 2 2 2" xfId="19795" xr:uid="{00000000-0005-0000-0000-00003A7B0000}"/>
    <cellStyle name="Normal 4 2 7 2 3" xfId="24288" xr:uid="{00000000-0005-0000-0000-00003B7B0000}"/>
    <cellStyle name="Normal 4 2 7 2 3 2" xfId="4243" xr:uid="{00000000-0005-0000-0000-00003C7B0000}"/>
    <cellStyle name="Normal 4 2 7 2 4" xfId="4241" xr:uid="{00000000-0005-0000-0000-00003D7B0000}"/>
    <cellStyle name="Normal 4 2 7 2 4 2" xfId="4240" xr:uid="{00000000-0005-0000-0000-00003E7B0000}"/>
    <cellStyle name="Normal 4 2 7 2 5" xfId="4239" xr:uid="{00000000-0005-0000-0000-00003F7B0000}"/>
    <cellStyle name="Normal 4 2 7 2 5 2" xfId="4238" xr:uid="{00000000-0005-0000-0000-0000407B0000}"/>
    <cellStyle name="Normal 4 2 7 2 6" xfId="4237" xr:uid="{00000000-0005-0000-0000-0000417B0000}"/>
    <cellStyle name="Normal 4 2 7 2 6 2" xfId="4236" xr:uid="{00000000-0005-0000-0000-0000427B0000}"/>
    <cellStyle name="Normal 4 2 7 2 7" xfId="4235" xr:uid="{00000000-0005-0000-0000-0000437B0000}"/>
    <cellStyle name="Normal 4 2 7 3" xfId="28667" xr:uid="{00000000-0005-0000-0000-0000447B0000}"/>
    <cellStyle name="Normal 4 2 7 3 2" xfId="22093" xr:uid="{00000000-0005-0000-0000-0000457B0000}"/>
    <cellStyle name="Normal 4 2 7 4" xfId="23544" xr:uid="{00000000-0005-0000-0000-0000467B0000}"/>
    <cellStyle name="Normal 4 2 7 4 2" xfId="28027" xr:uid="{00000000-0005-0000-0000-0000477B0000}"/>
    <cellStyle name="Normal 4 2 7 5" xfId="25436" xr:uid="{00000000-0005-0000-0000-0000487B0000}"/>
    <cellStyle name="Normal 4 2 7 5 2" xfId="4234" xr:uid="{00000000-0005-0000-0000-0000497B0000}"/>
    <cellStyle name="Normal 4 2 7 6" xfId="4232" xr:uid="{00000000-0005-0000-0000-00004A7B0000}"/>
    <cellStyle name="Normal 4 2 7 6 2" xfId="8464" xr:uid="{00000000-0005-0000-0000-00004B7B0000}"/>
    <cellStyle name="Normal 4 2 7 7" xfId="4231" xr:uid="{00000000-0005-0000-0000-00004C7B0000}"/>
    <cellStyle name="Normal 4 2 7 7 2" xfId="4230" xr:uid="{00000000-0005-0000-0000-00004D7B0000}"/>
    <cellStyle name="Normal 4 2 7 8" xfId="4229" xr:uid="{00000000-0005-0000-0000-00004E7B0000}"/>
    <cellStyle name="Normal 4 2 8" xfId="28656" xr:uid="{00000000-0005-0000-0000-00004F7B0000}"/>
    <cellStyle name="Normal 4 2 8 2" xfId="28654" xr:uid="{00000000-0005-0000-0000-0000507B0000}"/>
    <cellStyle name="Normal 4 2 8 2 2" xfId="22088" xr:uid="{00000000-0005-0000-0000-0000517B0000}"/>
    <cellStyle name="Normal 4 2 8 2 2 2" xfId="31768" xr:uid="{00000000-0005-0000-0000-0000527B0000}"/>
    <cellStyle name="Normal 4 2 8 2 3" xfId="4228" xr:uid="{00000000-0005-0000-0000-0000537B0000}"/>
    <cellStyle name="Normal 4 2 8 2 3 2" xfId="19733" xr:uid="{00000000-0005-0000-0000-0000547B0000}"/>
    <cellStyle name="Normal 4 2 8 2 4" xfId="4227" xr:uid="{00000000-0005-0000-0000-0000557B0000}"/>
    <cellStyle name="Normal 4 2 8 2 4 2" xfId="19705" xr:uid="{00000000-0005-0000-0000-0000567B0000}"/>
    <cellStyle name="Normal 4 2 8 2 5" xfId="4226" xr:uid="{00000000-0005-0000-0000-0000577B0000}"/>
    <cellStyle name="Normal 4 2 8 2 5 2" xfId="19698" xr:uid="{00000000-0005-0000-0000-0000587B0000}"/>
    <cellStyle name="Normal 4 2 8 2 6" xfId="4225" xr:uid="{00000000-0005-0000-0000-0000597B0000}"/>
    <cellStyle name="Normal 4 2 8 2 6 2" xfId="4224" xr:uid="{00000000-0005-0000-0000-00005A7B0000}"/>
    <cellStyle name="Normal 4 2 8 2 7" xfId="24875" xr:uid="{00000000-0005-0000-0000-00005B7B0000}"/>
    <cellStyle name="Normal 4 2 8 3" xfId="19019" xr:uid="{00000000-0005-0000-0000-00005C7B0000}"/>
    <cellStyle name="Normal 4 2 8 3 2" xfId="4223" xr:uid="{00000000-0005-0000-0000-00005D7B0000}"/>
    <cellStyle name="Normal 4 2 8 4" xfId="6420" xr:uid="{00000000-0005-0000-0000-00005E7B0000}"/>
    <cellStyle name="Normal 4 2 8 4 2" xfId="4222" xr:uid="{00000000-0005-0000-0000-00005F7B0000}"/>
    <cellStyle name="Normal 4 2 8 5" xfId="4221" xr:uid="{00000000-0005-0000-0000-0000607B0000}"/>
    <cellStyle name="Normal 4 2 8 5 2" xfId="4220" xr:uid="{00000000-0005-0000-0000-0000617B0000}"/>
    <cellStyle name="Normal 4 2 8 6" xfId="4219" xr:uid="{00000000-0005-0000-0000-0000627B0000}"/>
    <cellStyle name="Normal 4 2 8 6 2" xfId="4218" xr:uid="{00000000-0005-0000-0000-0000637B0000}"/>
    <cellStyle name="Normal 4 2 8 7" xfId="4217" xr:uid="{00000000-0005-0000-0000-0000647B0000}"/>
    <cellStyle name="Normal 4 2 8 7 2" xfId="4216" xr:uid="{00000000-0005-0000-0000-0000657B0000}"/>
    <cellStyle name="Normal 4 2 8 8" xfId="4215" xr:uid="{00000000-0005-0000-0000-0000667B0000}"/>
    <cellStyle name="Normal 4 2 9" xfId="28647" xr:uid="{00000000-0005-0000-0000-0000677B0000}"/>
    <cellStyle name="Normal 4 2 9 2" xfId="28645" xr:uid="{00000000-0005-0000-0000-0000687B0000}"/>
    <cellStyle name="Normal 4 2 9 2 2" xfId="19371" xr:uid="{00000000-0005-0000-0000-0000697B0000}"/>
    <cellStyle name="Normal 4 2 9 2 2 2" xfId="19302" xr:uid="{00000000-0005-0000-0000-00006A7B0000}"/>
    <cellStyle name="Normal 4 2 9 2 3" xfId="21119" xr:uid="{00000000-0005-0000-0000-00006B7B0000}"/>
    <cellStyle name="Normal 4 2 9 2 3 2" xfId="19122" xr:uid="{00000000-0005-0000-0000-00006C7B0000}"/>
    <cellStyle name="Normal 4 2 9 2 4" xfId="4214" xr:uid="{00000000-0005-0000-0000-00006D7B0000}"/>
    <cellStyle name="Normal 4 2 9 2 4 2" xfId="19312" xr:uid="{00000000-0005-0000-0000-00006E7B0000}"/>
    <cellStyle name="Normal 4 2 9 2 5" xfId="4213" xr:uid="{00000000-0005-0000-0000-00006F7B0000}"/>
    <cellStyle name="Normal 4 2 9 2 5 2" xfId="4212" xr:uid="{00000000-0005-0000-0000-0000707B0000}"/>
    <cellStyle name="Normal 4 2 9 2 6" xfId="4211" xr:uid="{00000000-0005-0000-0000-0000717B0000}"/>
    <cellStyle name="Normal 4 2 9 2 6 2" xfId="4210" xr:uid="{00000000-0005-0000-0000-0000727B0000}"/>
    <cellStyle name="Normal 4 2 9 2 7" xfId="15697" xr:uid="{00000000-0005-0000-0000-0000737B0000}"/>
    <cellStyle name="Normal 4 2 9 3" xfId="27439" xr:uid="{00000000-0005-0000-0000-0000747B0000}"/>
    <cellStyle name="Normal 4 2 9 3 2" xfId="20193" xr:uid="{00000000-0005-0000-0000-0000757B0000}"/>
    <cellStyle name="Normal 4 2 9 4" xfId="4209" xr:uid="{00000000-0005-0000-0000-0000767B0000}"/>
    <cellStyle name="Normal 4 2 9 4 2" xfId="4208" xr:uid="{00000000-0005-0000-0000-0000777B0000}"/>
    <cellStyle name="Normal 4 2 9 5" xfId="4207" xr:uid="{00000000-0005-0000-0000-0000787B0000}"/>
    <cellStyle name="Normal 4 2 9 5 2" xfId="4206" xr:uid="{00000000-0005-0000-0000-0000797B0000}"/>
    <cellStyle name="Normal 4 2 9 6" xfId="4204" xr:uid="{00000000-0005-0000-0000-00007A7B0000}"/>
    <cellStyle name="Normal 4 2 9 6 2" xfId="4203" xr:uid="{00000000-0005-0000-0000-00007B7B0000}"/>
    <cellStyle name="Normal 4 2 9 7" xfId="4201" xr:uid="{00000000-0005-0000-0000-00007C7B0000}"/>
    <cellStyle name="Normal 4 2 9 7 2" xfId="4200" xr:uid="{00000000-0005-0000-0000-00007D7B0000}"/>
    <cellStyle name="Normal 4 2 9 8" xfId="4198" xr:uid="{00000000-0005-0000-0000-00007E7B0000}"/>
    <cellStyle name="Normal 4 20" xfId="24920" xr:uid="{00000000-0005-0000-0000-00007F7B0000}"/>
    <cellStyle name="Normal 4 20 2" xfId="13543" xr:uid="{00000000-0005-0000-0000-0000807B0000}"/>
    <cellStyle name="Normal 4 21" xfId="4359" xr:uid="{00000000-0005-0000-0000-0000817B0000}"/>
    <cellStyle name="Normal 4 21 2" xfId="4357" xr:uid="{00000000-0005-0000-0000-0000827B0000}"/>
    <cellStyle name="Normal 4 22" xfId="31284" xr:uid="{00000000-0005-0000-0000-0000837B0000}"/>
    <cellStyle name="Normal 4 23" xfId="22649" xr:uid="{00000000-0005-0000-0000-0000847B0000}"/>
    <cellStyle name="Normal 4 24" xfId="19648" xr:uid="{00000000-0005-0000-0000-0000857B0000}"/>
    <cellStyle name="Normal 4 25" xfId="34422" xr:uid="{00000000-0005-0000-0000-0000867B0000}"/>
    <cellStyle name="Normal 4 3" xfId="95" xr:uid="{00000000-0005-0000-0000-0000877B0000}"/>
    <cellStyle name="Normal 4 3 2" xfId="4197" xr:uid="{00000000-0005-0000-0000-0000887B0000}"/>
    <cellStyle name="Normal 4 3 2 2" xfId="4196" xr:uid="{00000000-0005-0000-0000-0000897B0000}"/>
    <cellStyle name="Normal 4 3 2 2 2" xfId="20282" xr:uid="{00000000-0005-0000-0000-00008A7B0000}"/>
    <cellStyle name="Normal 4 3 2 3" xfId="4195" xr:uid="{00000000-0005-0000-0000-00008B7B0000}"/>
    <cellStyle name="Normal 4 3 2 3 2" xfId="20265" xr:uid="{00000000-0005-0000-0000-00008C7B0000}"/>
    <cellStyle name="Normal 4 3 2 4" xfId="4194" xr:uid="{00000000-0005-0000-0000-00008D7B0000}"/>
    <cellStyle name="Normal 4 3 2 4 2" xfId="30756" xr:uid="{00000000-0005-0000-0000-00008E7B0000}"/>
    <cellStyle name="Normal 4 3 2 5" xfId="4193" xr:uid="{00000000-0005-0000-0000-00008F7B0000}"/>
    <cellStyle name="Normal 4 3 2 5 2" xfId="4192" xr:uid="{00000000-0005-0000-0000-0000907B0000}"/>
    <cellStyle name="Normal 4 3 2 6" xfId="4191" xr:uid="{00000000-0005-0000-0000-0000917B0000}"/>
    <cellStyle name="Normal 4 3 2 6 2" xfId="4190" xr:uid="{00000000-0005-0000-0000-0000927B0000}"/>
    <cellStyle name="Normal 4 3 2 7" xfId="4189" xr:uid="{00000000-0005-0000-0000-0000937B0000}"/>
    <cellStyle name="Normal 4 3 3" xfId="4188" xr:uid="{00000000-0005-0000-0000-0000947B0000}"/>
    <cellStyle name="Normal 4 3 3 2" xfId="4187" xr:uid="{00000000-0005-0000-0000-0000957B0000}"/>
    <cellStyle name="Normal 4 3 4" xfId="27354" xr:uid="{00000000-0005-0000-0000-0000967B0000}"/>
    <cellStyle name="Normal 4 3 4 2" xfId="32437" xr:uid="{00000000-0005-0000-0000-0000977B0000}"/>
    <cellStyle name="Normal 4 3 5" xfId="33174" xr:uid="{00000000-0005-0000-0000-0000987B0000}"/>
    <cellStyle name="Normal 4 3 5 2" xfId="34314" xr:uid="{00000000-0005-0000-0000-0000997B0000}"/>
    <cellStyle name="Normal 4 3 6" xfId="20686" xr:uid="{00000000-0005-0000-0000-00009A7B0000}"/>
    <cellStyle name="Normal 4 3 6 2" xfId="21088" xr:uid="{00000000-0005-0000-0000-00009B7B0000}"/>
    <cellStyle name="Normal 4 3 7" xfId="13407" xr:uid="{00000000-0005-0000-0000-00009C7B0000}"/>
    <cellStyle name="Normal 4 3 7 2" xfId="21035" xr:uid="{00000000-0005-0000-0000-00009D7B0000}"/>
    <cellStyle name="Normal 4 3 8" xfId="25979" xr:uid="{00000000-0005-0000-0000-00009E7B0000}"/>
    <cellStyle name="Normal 4 3 9" xfId="34449" xr:uid="{00000000-0005-0000-0000-00009F7B0000}"/>
    <cellStyle name="Normal 4 4" xfId="156" xr:uid="{00000000-0005-0000-0000-0000A07B0000}"/>
    <cellStyle name="Normal 4 4 2" xfId="4186" xr:uid="{00000000-0005-0000-0000-0000A17B0000}"/>
    <cellStyle name="Normal 4 4 2 2" xfId="8356" xr:uid="{00000000-0005-0000-0000-0000A27B0000}"/>
    <cellStyle name="Normal 4 4 2 2 2" xfId="18184" xr:uid="{00000000-0005-0000-0000-0000A37B0000}"/>
    <cellStyle name="Normal 4 4 2 3" xfId="8351" xr:uid="{00000000-0005-0000-0000-0000A47B0000}"/>
    <cellStyle name="Normal 4 4 2 3 2" xfId="18161" xr:uid="{00000000-0005-0000-0000-0000A57B0000}"/>
    <cellStyle name="Normal 4 4 2 4" xfId="8348" xr:uid="{00000000-0005-0000-0000-0000A67B0000}"/>
    <cellStyle name="Normal 4 4 2 4 2" xfId="31257" xr:uid="{00000000-0005-0000-0000-0000A77B0000}"/>
    <cellStyle name="Normal 4 4 2 5" xfId="4185" xr:uid="{00000000-0005-0000-0000-0000A87B0000}"/>
    <cellStyle name="Normal 4 4 2 5 2" xfId="4184" xr:uid="{00000000-0005-0000-0000-0000A97B0000}"/>
    <cellStyle name="Normal 4 4 2 6" xfId="4183" xr:uid="{00000000-0005-0000-0000-0000AA7B0000}"/>
    <cellStyle name="Normal 4 4 2 6 2" xfId="4182" xr:uid="{00000000-0005-0000-0000-0000AB7B0000}"/>
    <cellStyle name="Normal 4 4 2 7" xfId="4181" xr:uid="{00000000-0005-0000-0000-0000AC7B0000}"/>
    <cellStyle name="Normal 4 4 3" xfId="20177" xr:uid="{00000000-0005-0000-0000-0000AD7B0000}"/>
    <cellStyle name="Normal 4 4 3 2" xfId="12113" xr:uid="{00000000-0005-0000-0000-0000AE7B0000}"/>
    <cellStyle name="Normal 4 4 4" xfId="23911" xr:uid="{00000000-0005-0000-0000-0000AF7B0000}"/>
    <cellStyle name="Normal 4 4 4 2" xfId="12105" xr:uid="{00000000-0005-0000-0000-0000B07B0000}"/>
    <cellStyle name="Normal 4 4 5" xfId="31989" xr:uid="{00000000-0005-0000-0000-0000B17B0000}"/>
    <cellStyle name="Normal 4 4 5 2" xfId="29439" xr:uid="{00000000-0005-0000-0000-0000B27B0000}"/>
    <cellStyle name="Normal 4 4 6" xfId="28466" xr:uid="{00000000-0005-0000-0000-0000B37B0000}"/>
    <cellStyle name="Normal 4 4 6 2" xfId="21983" xr:uid="{00000000-0005-0000-0000-0000B47B0000}"/>
    <cellStyle name="Normal 4 4 7" xfId="28463" xr:uid="{00000000-0005-0000-0000-0000B57B0000}"/>
    <cellStyle name="Normal 4 4 7 2" xfId="21952" xr:uid="{00000000-0005-0000-0000-0000B67B0000}"/>
    <cellStyle name="Normal 4 4 8" xfId="28457" xr:uid="{00000000-0005-0000-0000-0000B77B0000}"/>
    <cellStyle name="Normal 4 4 9" xfId="34504" xr:uid="{00000000-0005-0000-0000-0000B87B0000}"/>
    <cellStyle name="Normal 4 5" xfId="217" xr:uid="{00000000-0005-0000-0000-0000B97B0000}"/>
    <cellStyle name="Normal 4 5 2" xfId="26368" xr:uid="{00000000-0005-0000-0000-0000BA7B0000}"/>
    <cellStyle name="Normal 4 5 2 2" xfId="8339" xr:uid="{00000000-0005-0000-0000-0000BB7B0000}"/>
    <cellStyle name="Normal 4 5 2 2 2" xfId="4380" xr:uid="{00000000-0005-0000-0000-0000BC7B0000}"/>
    <cellStyle name="Normal 4 5 2 3" xfId="29991" xr:uid="{00000000-0005-0000-0000-0000BD7B0000}"/>
    <cellStyle name="Normal 4 5 2 3 2" xfId="4378" xr:uid="{00000000-0005-0000-0000-0000BE7B0000}"/>
    <cellStyle name="Normal 4 5 2 4" xfId="4376" xr:uid="{00000000-0005-0000-0000-0000BF7B0000}"/>
    <cellStyle name="Normal 4 5 2 4 2" xfId="30690" xr:uid="{00000000-0005-0000-0000-0000C07B0000}"/>
    <cellStyle name="Normal 4 5 2 5" xfId="4180" xr:uid="{00000000-0005-0000-0000-0000C17B0000}"/>
    <cellStyle name="Normal 4 5 2 5 2" xfId="30682" xr:uid="{00000000-0005-0000-0000-0000C27B0000}"/>
    <cellStyle name="Normal 4 5 2 6" xfId="4179" xr:uid="{00000000-0005-0000-0000-0000C37B0000}"/>
    <cellStyle name="Normal 4 5 2 6 2" xfId="4178" xr:uid="{00000000-0005-0000-0000-0000C47B0000}"/>
    <cellStyle name="Normal 4 5 2 7" xfId="4177" xr:uid="{00000000-0005-0000-0000-0000C57B0000}"/>
    <cellStyle name="Normal 4 5 3" xfId="28830" xr:uid="{00000000-0005-0000-0000-0000C67B0000}"/>
    <cellStyle name="Normal 4 5 3 2" xfId="12100" xr:uid="{00000000-0005-0000-0000-0000C77B0000}"/>
    <cellStyle name="Normal 4 5 4" xfId="18900" xr:uid="{00000000-0005-0000-0000-0000C87B0000}"/>
    <cellStyle name="Normal 4 5 4 2" xfId="31296" xr:uid="{00000000-0005-0000-0000-0000C97B0000}"/>
    <cellStyle name="Normal 4 5 5" xfId="17961" xr:uid="{00000000-0005-0000-0000-0000CA7B0000}"/>
    <cellStyle name="Normal 4 5 5 2" xfId="30198" xr:uid="{00000000-0005-0000-0000-0000CB7B0000}"/>
    <cellStyle name="Normal 4 5 6" xfId="29430" xr:uid="{00000000-0005-0000-0000-0000CC7B0000}"/>
    <cellStyle name="Normal 4 5 6 2" xfId="21772" xr:uid="{00000000-0005-0000-0000-0000CD7B0000}"/>
    <cellStyle name="Normal 4 5 7" xfId="28453" xr:uid="{00000000-0005-0000-0000-0000CE7B0000}"/>
    <cellStyle name="Normal 4 5 7 2" xfId="20959" xr:uid="{00000000-0005-0000-0000-0000CF7B0000}"/>
    <cellStyle name="Normal 4 5 8" xfId="29567" xr:uid="{00000000-0005-0000-0000-0000D07B0000}"/>
    <cellStyle name="Normal 4 5 9" xfId="34546" xr:uid="{00000000-0005-0000-0000-0000D17B0000}"/>
    <cellStyle name="Normal 4 6" xfId="5437" xr:uid="{00000000-0005-0000-0000-0000D27B0000}"/>
    <cellStyle name="Normal 4 6 2" xfId="4176" xr:uid="{00000000-0005-0000-0000-0000D37B0000}"/>
    <cellStyle name="Normal 4 6 2 2" xfId="8332" xr:uid="{00000000-0005-0000-0000-0000D47B0000}"/>
    <cellStyle name="Normal 4 6 2 2 2" xfId="4175" xr:uid="{00000000-0005-0000-0000-0000D57B0000}"/>
    <cellStyle name="Normal 4 6 2 3" xfId="28791" xr:uid="{00000000-0005-0000-0000-0000D67B0000}"/>
    <cellStyle name="Normal 4 6 2 3 2" xfId="17852" xr:uid="{00000000-0005-0000-0000-0000D77B0000}"/>
    <cellStyle name="Normal 4 6 2 4" xfId="4174" xr:uid="{00000000-0005-0000-0000-0000D87B0000}"/>
    <cellStyle name="Normal 4 6 2 4 2" xfId="22394" xr:uid="{00000000-0005-0000-0000-0000D97B0000}"/>
    <cellStyle name="Normal 4 6 2 5" xfId="4173" xr:uid="{00000000-0005-0000-0000-0000DA7B0000}"/>
    <cellStyle name="Normal 4 6 2 5 2" xfId="22382" xr:uid="{00000000-0005-0000-0000-0000DB7B0000}"/>
    <cellStyle name="Normal 4 6 2 6" xfId="4172" xr:uid="{00000000-0005-0000-0000-0000DC7B0000}"/>
    <cellStyle name="Normal 4 6 2 6 2" xfId="12420" xr:uid="{00000000-0005-0000-0000-0000DD7B0000}"/>
    <cellStyle name="Normal 4 6 2 7" xfId="33707" xr:uid="{00000000-0005-0000-0000-0000DE7B0000}"/>
    <cellStyle name="Normal 4 6 3" xfId="31583" xr:uid="{00000000-0005-0000-0000-0000DF7B0000}"/>
    <cellStyle name="Normal 4 6 3 2" xfId="21628" xr:uid="{00000000-0005-0000-0000-0000E07B0000}"/>
    <cellStyle name="Normal 4 6 4" xfId="17957" xr:uid="{00000000-0005-0000-0000-0000E17B0000}"/>
    <cellStyle name="Normal 4 6 4 2" xfId="31004" xr:uid="{00000000-0005-0000-0000-0000E27B0000}"/>
    <cellStyle name="Normal 4 6 5" xfId="31874" xr:uid="{00000000-0005-0000-0000-0000E37B0000}"/>
    <cellStyle name="Normal 4 6 5 2" xfId="32601" xr:uid="{00000000-0005-0000-0000-0000E47B0000}"/>
    <cellStyle name="Normal 4 6 6" xfId="33353" xr:uid="{00000000-0005-0000-0000-0000E57B0000}"/>
    <cellStyle name="Normal 4 6 6 2" xfId="20946" xr:uid="{00000000-0005-0000-0000-0000E67B0000}"/>
    <cellStyle name="Normal 4 6 7" xfId="11058" xr:uid="{00000000-0005-0000-0000-0000E77B0000}"/>
    <cellStyle name="Normal 4 6 7 2" xfId="4171" xr:uid="{00000000-0005-0000-0000-0000E87B0000}"/>
    <cellStyle name="Normal 4 6 8" xfId="11050" xr:uid="{00000000-0005-0000-0000-0000E97B0000}"/>
    <cellStyle name="Normal 4 7" xfId="4169" xr:uid="{00000000-0005-0000-0000-0000EA7B0000}"/>
    <cellStyle name="Normal 4 7 2" xfId="4168" xr:uid="{00000000-0005-0000-0000-0000EB7B0000}"/>
    <cellStyle name="Normal 4 7 2 2" xfId="24702" xr:uid="{00000000-0005-0000-0000-0000EC7B0000}"/>
    <cellStyle name="Normal 4 7 2 2 2" xfId="4166" xr:uid="{00000000-0005-0000-0000-0000ED7B0000}"/>
    <cellStyle name="Normal 4 7 2 3" xfId="4165" xr:uid="{00000000-0005-0000-0000-0000EE7B0000}"/>
    <cellStyle name="Normal 4 7 2 3 2" xfId="17827" xr:uid="{00000000-0005-0000-0000-0000EF7B0000}"/>
    <cellStyle name="Normal 4 7 2 4" xfId="4164" xr:uid="{00000000-0005-0000-0000-0000F07B0000}"/>
    <cellStyle name="Normal 4 7 2 4 2" xfId="22264" xr:uid="{00000000-0005-0000-0000-0000F17B0000}"/>
    <cellStyle name="Normal 4 7 2 5" xfId="4163" xr:uid="{00000000-0005-0000-0000-0000F27B0000}"/>
    <cellStyle name="Normal 4 7 2 5 2" xfId="4162" xr:uid="{00000000-0005-0000-0000-0000F37B0000}"/>
    <cellStyle name="Normal 4 7 2 6" xfId="4161" xr:uid="{00000000-0005-0000-0000-0000F47B0000}"/>
    <cellStyle name="Normal 4 7 2 6 2" xfId="12402" xr:uid="{00000000-0005-0000-0000-0000F57B0000}"/>
    <cellStyle name="Normal 4 7 2 7" xfId="4160" xr:uid="{00000000-0005-0000-0000-0000F67B0000}"/>
    <cellStyle name="Normal 4 7 3" xfId="30833" xr:uid="{00000000-0005-0000-0000-0000F77B0000}"/>
    <cellStyle name="Normal 4 7 3 2" xfId="4159" xr:uid="{00000000-0005-0000-0000-0000F87B0000}"/>
    <cellStyle name="Normal 4 7 4" xfId="28444" xr:uid="{00000000-0005-0000-0000-0000F97B0000}"/>
    <cellStyle name="Normal 4 7 4 2" xfId="30710" xr:uid="{00000000-0005-0000-0000-0000FA7B0000}"/>
    <cellStyle name="Normal 4 7 5" xfId="30933" xr:uid="{00000000-0005-0000-0000-0000FB7B0000}"/>
    <cellStyle name="Normal 4 7 5 2" xfId="4158" xr:uid="{00000000-0005-0000-0000-0000FC7B0000}"/>
    <cellStyle name="Normal 4 7 6" xfId="4157" xr:uid="{00000000-0005-0000-0000-0000FD7B0000}"/>
    <cellStyle name="Normal 4 7 6 2" xfId="4155" xr:uid="{00000000-0005-0000-0000-0000FE7B0000}"/>
    <cellStyle name="Normal 4 7 7" xfId="16954" xr:uid="{00000000-0005-0000-0000-0000FF7B0000}"/>
    <cellStyle name="Normal 4 7 7 2" xfId="4153" xr:uid="{00000000-0005-0000-0000-0000007C0000}"/>
    <cellStyle name="Normal 4 7 8" xfId="21690" xr:uid="{00000000-0005-0000-0000-0000017C0000}"/>
    <cellStyle name="Normal 4 8" xfId="4152" xr:uid="{00000000-0005-0000-0000-0000027C0000}"/>
    <cellStyle name="Normal 4 8 2" xfId="4151" xr:uid="{00000000-0005-0000-0000-0000037C0000}"/>
    <cellStyle name="Normal 4 8 2 2" xfId="6216" xr:uid="{00000000-0005-0000-0000-0000047C0000}"/>
    <cellStyle name="Normal 4 8 2 2 2" xfId="4149" xr:uid="{00000000-0005-0000-0000-0000057C0000}"/>
    <cellStyle name="Normal 4 8 2 3" xfId="20934" xr:uid="{00000000-0005-0000-0000-0000067C0000}"/>
    <cellStyle name="Normal 4 8 2 3 2" xfId="30581" xr:uid="{00000000-0005-0000-0000-0000077C0000}"/>
    <cellStyle name="Normal 4 8 2 4" xfId="4148" xr:uid="{00000000-0005-0000-0000-0000087C0000}"/>
    <cellStyle name="Normal 4 8 2 4 2" xfId="4147" xr:uid="{00000000-0005-0000-0000-0000097C0000}"/>
    <cellStyle name="Normal 4 8 2 5" xfId="31825" xr:uid="{00000000-0005-0000-0000-00000A7C0000}"/>
    <cellStyle name="Normal 4 8 2 5 2" xfId="12377" xr:uid="{00000000-0005-0000-0000-00000B7C0000}"/>
    <cellStyle name="Normal 4 8 2 6" xfId="15820" xr:uid="{00000000-0005-0000-0000-00000C7C0000}"/>
    <cellStyle name="Normal 4 8 2 6 2" xfId="4146" xr:uid="{00000000-0005-0000-0000-00000D7C0000}"/>
    <cellStyle name="Normal 4 8 2 7" xfId="4145" xr:uid="{00000000-0005-0000-0000-00000E7C0000}"/>
    <cellStyle name="Normal 4 8 3" xfId="4144" xr:uid="{00000000-0005-0000-0000-00000F7C0000}"/>
    <cellStyle name="Normal 4 8 3 2" xfId="6213" xr:uid="{00000000-0005-0000-0000-0000107C0000}"/>
    <cellStyle name="Normal 4 8 4" xfId="22845" xr:uid="{00000000-0005-0000-0000-0000117C0000}"/>
    <cellStyle name="Normal 4 8 4 2" xfId="4143" xr:uid="{00000000-0005-0000-0000-0000127C0000}"/>
    <cellStyle name="Normal 4 8 5" xfId="4142" xr:uid="{00000000-0005-0000-0000-0000137C0000}"/>
    <cellStyle name="Normal 4 8 5 2" xfId="4141" xr:uid="{00000000-0005-0000-0000-0000147C0000}"/>
    <cellStyle name="Normal 4 8 6" xfId="4140" xr:uid="{00000000-0005-0000-0000-0000157C0000}"/>
    <cellStyle name="Normal 4 8 6 2" xfId="4138" xr:uid="{00000000-0005-0000-0000-0000167C0000}"/>
    <cellStyle name="Normal 4 8 7" xfId="20630" xr:uid="{00000000-0005-0000-0000-0000177C0000}"/>
    <cellStyle name="Normal 4 8 7 2" xfId="32124" xr:uid="{00000000-0005-0000-0000-0000187C0000}"/>
    <cellStyle name="Normal 4 8 8" xfId="4137" xr:uid="{00000000-0005-0000-0000-0000197C0000}"/>
    <cellStyle name="Normal 4 9" xfId="33420" xr:uid="{00000000-0005-0000-0000-00001A7C0000}"/>
    <cellStyle name="Normal 4 9 2" xfId="4136" xr:uid="{00000000-0005-0000-0000-00001B7C0000}"/>
    <cellStyle name="Normal 4 9 2 2" xfId="26624" xr:uid="{00000000-0005-0000-0000-00001C7C0000}"/>
    <cellStyle name="Normal 4 9 2 2 2" xfId="19908" xr:uid="{00000000-0005-0000-0000-00001D7C0000}"/>
    <cellStyle name="Normal 4 9 2 3" xfId="4135" xr:uid="{00000000-0005-0000-0000-00001E7C0000}"/>
    <cellStyle name="Normal 4 9 2 3 2" xfId="19892" xr:uid="{00000000-0005-0000-0000-00001F7C0000}"/>
    <cellStyle name="Normal 4 9 2 4" xfId="4134" xr:uid="{00000000-0005-0000-0000-0000207C0000}"/>
    <cellStyle name="Normal 4 9 2 4 2" xfId="23607" xr:uid="{00000000-0005-0000-0000-0000217C0000}"/>
    <cellStyle name="Normal 4 9 2 5" xfId="12352" xr:uid="{00000000-0005-0000-0000-0000227C0000}"/>
    <cellStyle name="Normal 4 9 2 5 2" xfId="4133" xr:uid="{00000000-0005-0000-0000-0000237C0000}"/>
    <cellStyle name="Normal 4 9 2 6" xfId="4132" xr:uid="{00000000-0005-0000-0000-0000247C0000}"/>
    <cellStyle name="Normal 4 9 2 6 2" xfId="4131" xr:uid="{00000000-0005-0000-0000-0000257C0000}"/>
    <cellStyle name="Normal 4 9 2 7" xfId="4130" xr:uid="{00000000-0005-0000-0000-0000267C0000}"/>
    <cellStyle name="Normal 4 9 3" xfId="18767" xr:uid="{00000000-0005-0000-0000-0000277C0000}"/>
    <cellStyle name="Normal 4 9 3 2" xfId="4129" xr:uid="{00000000-0005-0000-0000-0000287C0000}"/>
    <cellStyle name="Normal 4 9 4" xfId="4128" xr:uid="{00000000-0005-0000-0000-0000297C0000}"/>
    <cellStyle name="Normal 4 9 4 2" xfId="4127" xr:uid="{00000000-0005-0000-0000-00002A7C0000}"/>
    <cellStyle name="Normal 4 9 5" xfId="4126" xr:uid="{00000000-0005-0000-0000-00002B7C0000}"/>
    <cellStyle name="Normal 4 9 5 2" xfId="4125" xr:uid="{00000000-0005-0000-0000-00002C7C0000}"/>
    <cellStyle name="Normal 4 9 6" xfId="15880" xr:uid="{00000000-0005-0000-0000-00002D7C0000}"/>
    <cellStyle name="Normal 4 9 6 2" xfId="29572" xr:uid="{00000000-0005-0000-0000-00002E7C0000}"/>
    <cellStyle name="Normal 4 9 7" xfId="15864" xr:uid="{00000000-0005-0000-0000-00002F7C0000}"/>
    <cellStyle name="Normal 4 9 7 2" xfId="31099" xr:uid="{00000000-0005-0000-0000-0000307C0000}"/>
    <cellStyle name="Normal 4 9 8" xfId="15855" xr:uid="{00000000-0005-0000-0000-0000317C0000}"/>
    <cellStyle name="Normal 40" xfId="36049" xr:uid="{00000000-0005-0000-0000-0000327C0000}"/>
    <cellStyle name="Normal 40 2" xfId="37218" xr:uid="{00000000-0005-0000-0000-0000337C0000}"/>
    <cellStyle name="Normal 40 3" xfId="38116" xr:uid="{00000000-0005-0000-0000-0000347C0000}"/>
    <cellStyle name="Normal 41" xfId="36069" xr:uid="{00000000-0005-0000-0000-0000357C0000}"/>
    <cellStyle name="Normal 41 2" xfId="37238" xr:uid="{00000000-0005-0000-0000-0000367C0000}"/>
    <cellStyle name="Normal 41 3" xfId="38136" xr:uid="{00000000-0005-0000-0000-0000377C0000}"/>
    <cellStyle name="Normal 42" xfId="36089" xr:uid="{00000000-0005-0000-0000-0000387C0000}"/>
    <cellStyle name="Normal 42 2" xfId="37258" xr:uid="{00000000-0005-0000-0000-0000397C0000}"/>
    <cellStyle name="Normal 42 3" xfId="38156" xr:uid="{00000000-0005-0000-0000-00003A7C0000}"/>
    <cellStyle name="Normal 43" xfId="36109" xr:uid="{00000000-0005-0000-0000-00003B7C0000}"/>
    <cellStyle name="Normal 43 2" xfId="37278" xr:uid="{00000000-0005-0000-0000-00003C7C0000}"/>
    <cellStyle name="Normal 43 3" xfId="38176" xr:uid="{00000000-0005-0000-0000-00003D7C0000}"/>
    <cellStyle name="Normal 44" xfId="36129" xr:uid="{00000000-0005-0000-0000-00003E7C0000}"/>
    <cellStyle name="Normal 44 2" xfId="37298" xr:uid="{00000000-0005-0000-0000-00003F7C0000}"/>
    <cellStyle name="Normal 44 3" xfId="38196" xr:uid="{00000000-0005-0000-0000-0000407C0000}"/>
    <cellStyle name="Normal 45" xfId="36149" xr:uid="{00000000-0005-0000-0000-0000417C0000}"/>
    <cellStyle name="Normal 45 2" xfId="37318" xr:uid="{00000000-0005-0000-0000-0000427C0000}"/>
    <cellStyle name="Normal 45 3" xfId="38216" xr:uid="{00000000-0005-0000-0000-0000437C0000}"/>
    <cellStyle name="Normal 46" xfId="36169" xr:uid="{00000000-0005-0000-0000-0000447C0000}"/>
    <cellStyle name="Normal 46 2" xfId="37338" xr:uid="{00000000-0005-0000-0000-0000457C0000}"/>
    <cellStyle name="Normal 46 3" xfId="38236" xr:uid="{00000000-0005-0000-0000-0000467C0000}"/>
    <cellStyle name="Normal 47" xfId="36189" xr:uid="{00000000-0005-0000-0000-0000477C0000}"/>
    <cellStyle name="Normal 47 2" xfId="37358" xr:uid="{00000000-0005-0000-0000-0000487C0000}"/>
    <cellStyle name="Normal 47 3" xfId="38256" xr:uid="{00000000-0005-0000-0000-0000497C0000}"/>
    <cellStyle name="Normal 48" xfId="36209" xr:uid="{00000000-0005-0000-0000-00004A7C0000}"/>
    <cellStyle name="Normal 48 2" xfId="38276" xr:uid="{00000000-0005-0000-0000-00004B7C0000}"/>
    <cellStyle name="Normal 49" xfId="35634" xr:uid="{00000000-0005-0000-0000-00004C7C0000}"/>
    <cellStyle name="Normal 5" xfId="65" xr:uid="{00000000-0005-0000-0000-00004D7C0000}"/>
    <cellStyle name="Normal 5 10" xfId="4124" xr:uid="{00000000-0005-0000-0000-00004E7C0000}"/>
    <cellStyle name="Normal 5 10 2" xfId="4123" xr:uid="{00000000-0005-0000-0000-00004F7C0000}"/>
    <cellStyle name="Normal 5 10 2 2" xfId="4122" xr:uid="{00000000-0005-0000-0000-0000507C0000}"/>
    <cellStyle name="Normal 5 10 2 2 2" xfId="4121" xr:uid="{00000000-0005-0000-0000-0000517C0000}"/>
    <cellStyle name="Normal 5 10 2 3" xfId="4120" xr:uid="{00000000-0005-0000-0000-0000527C0000}"/>
    <cellStyle name="Normal 5 10 2 3 2" xfId="4119" xr:uid="{00000000-0005-0000-0000-0000537C0000}"/>
    <cellStyle name="Normal 5 10 2 4" xfId="4118" xr:uid="{00000000-0005-0000-0000-0000547C0000}"/>
    <cellStyle name="Normal 5 10 2 4 2" xfId="4117" xr:uid="{00000000-0005-0000-0000-0000557C0000}"/>
    <cellStyle name="Normal 5 10 2 5" xfId="4116" xr:uid="{00000000-0005-0000-0000-0000567C0000}"/>
    <cellStyle name="Normal 5 10 2 5 2" xfId="4115" xr:uid="{00000000-0005-0000-0000-0000577C0000}"/>
    <cellStyle name="Normal 5 10 2 6" xfId="4114" xr:uid="{00000000-0005-0000-0000-0000587C0000}"/>
    <cellStyle name="Normal 5 10 2 6 2" xfId="4113" xr:uid="{00000000-0005-0000-0000-0000597C0000}"/>
    <cellStyle name="Normal 5 10 2 7" xfId="4112" xr:uid="{00000000-0005-0000-0000-00005A7C0000}"/>
    <cellStyle name="Normal 5 10 3" xfId="4111" xr:uid="{00000000-0005-0000-0000-00005B7C0000}"/>
    <cellStyle name="Normal 5 10 3 2" xfId="4110" xr:uid="{00000000-0005-0000-0000-00005C7C0000}"/>
    <cellStyle name="Normal 5 10 4" xfId="4109" xr:uid="{00000000-0005-0000-0000-00005D7C0000}"/>
    <cellStyle name="Normal 5 10 4 2" xfId="21867" xr:uid="{00000000-0005-0000-0000-00005E7C0000}"/>
    <cellStyle name="Normal 5 10 5" xfId="4108" xr:uid="{00000000-0005-0000-0000-00005F7C0000}"/>
    <cellStyle name="Normal 5 10 5 2" xfId="4107" xr:uid="{00000000-0005-0000-0000-0000607C0000}"/>
    <cellStyle name="Normal 5 10 6" xfId="4106" xr:uid="{00000000-0005-0000-0000-0000617C0000}"/>
    <cellStyle name="Normal 5 10 6 2" xfId="6173" xr:uid="{00000000-0005-0000-0000-0000627C0000}"/>
    <cellStyle name="Normal 5 10 7" xfId="4105" xr:uid="{00000000-0005-0000-0000-0000637C0000}"/>
    <cellStyle name="Normal 5 10 7 2" xfId="27512" xr:uid="{00000000-0005-0000-0000-0000647C0000}"/>
    <cellStyle name="Normal 5 10 8" xfId="4104" xr:uid="{00000000-0005-0000-0000-0000657C0000}"/>
    <cellStyle name="Normal 5 11" xfId="7435" xr:uid="{00000000-0005-0000-0000-0000667C0000}"/>
    <cellStyle name="Normal 5 11 2" xfId="4103" xr:uid="{00000000-0005-0000-0000-0000677C0000}"/>
    <cellStyle name="Normal 5 11 2 2" xfId="4102" xr:uid="{00000000-0005-0000-0000-0000687C0000}"/>
    <cellStyle name="Normal 5 11 2 2 2" xfId="4101" xr:uid="{00000000-0005-0000-0000-0000697C0000}"/>
    <cellStyle name="Normal 5 11 2 3" xfId="4100" xr:uid="{00000000-0005-0000-0000-00006A7C0000}"/>
    <cellStyle name="Normal 5 11 2 3 2" xfId="4099" xr:uid="{00000000-0005-0000-0000-00006B7C0000}"/>
    <cellStyle name="Normal 5 11 2 4" xfId="4098" xr:uid="{00000000-0005-0000-0000-00006C7C0000}"/>
    <cellStyle name="Normal 5 11 2 4 2" xfId="10251" xr:uid="{00000000-0005-0000-0000-00006D7C0000}"/>
    <cellStyle name="Normal 5 11 2 5" xfId="4097" xr:uid="{00000000-0005-0000-0000-00006E7C0000}"/>
    <cellStyle name="Normal 5 11 2 5 2" xfId="32084" xr:uid="{00000000-0005-0000-0000-00006F7C0000}"/>
    <cellStyle name="Normal 5 11 2 6" xfId="4096" xr:uid="{00000000-0005-0000-0000-0000707C0000}"/>
    <cellStyle name="Normal 5 11 2 6 2" xfId="4095" xr:uid="{00000000-0005-0000-0000-0000717C0000}"/>
    <cellStyle name="Normal 5 11 2 7" xfId="4094" xr:uid="{00000000-0005-0000-0000-0000727C0000}"/>
    <cellStyle name="Normal 5 11 3" xfId="4092" xr:uid="{00000000-0005-0000-0000-0000737C0000}"/>
    <cellStyle name="Normal 5 11 3 2" xfId="4091" xr:uid="{00000000-0005-0000-0000-0000747C0000}"/>
    <cellStyle name="Normal 5 11 4" xfId="4090" xr:uid="{00000000-0005-0000-0000-0000757C0000}"/>
    <cellStyle name="Normal 5 11 4 2" xfId="4089" xr:uid="{00000000-0005-0000-0000-0000767C0000}"/>
    <cellStyle name="Normal 5 11 5" xfId="34204" xr:uid="{00000000-0005-0000-0000-0000777C0000}"/>
    <cellStyle name="Normal 5 11 5 2" xfId="4088" xr:uid="{00000000-0005-0000-0000-0000787C0000}"/>
    <cellStyle name="Normal 5 11 6" xfId="4087" xr:uid="{00000000-0005-0000-0000-0000797C0000}"/>
    <cellStyle name="Normal 5 11 6 2" xfId="6128" xr:uid="{00000000-0005-0000-0000-00007A7C0000}"/>
    <cellStyle name="Normal 5 11 7" xfId="4086" xr:uid="{00000000-0005-0000-0000-00007B7C0000}"/>
    <cellStyle name="Normal 5 11 7 2" xfId="9075" xr:uid="{00000000-0005-0000-0000-00007C7C0000}"/>
    <cellStyle name="Normal 5 11 8" xfId="4085" xr:uid="{00000000-0005-0000-0000-00007D7C0000}"/>
    <cellStyle name="Normal 5 12" xfId="4084" xr:uid="{00000000-0005-0000-0000-00007E7C0000}"/>
    <cellStyle name="Normal 5 12 2" xfId="4083" xr:uid="{00000000-0005-0000-0000-00007F7C0000}"/>
    <cellStyle name="Normal 5 12 2 2" xfId="4082" xr:uid="{00000000-0005-0000-0000-0000807C0000}"/>
    <cellStyle name="Normal 5 12 2 2 2" xfId="4081" xr:uid="{00000000-0005-0000-0000-0000817C0000}"/>
    <cellStyle name="Normal 5 12 2 3" xfId="4080" xr:uid="{00000000-0005-0000-0000-0000827C0000}"/>
    <cellStyle name="Normal 5 12 2 3 2" xfId="17114" xr:uid="{00000000-0005-0000-0000-0000837C0000}"/>
    <cellStyle name="Normal 5 12 2 4" xfId="4079" xr:uid="{00000000-0005-0000-0000-0000847C0000}"/>
    <cellStyle name="Normal 5 12 2 4 2" xfId="17037" xr:uid="{00000000-0005-0000-0000-0000857C0000}"/>
    <cellStyle name="Normal 5 12 2 5" xfId="4078" xr:uid="{00000000-0005-0000-0000-0000867C0000}"/>
    <cellStyle name="Normal 5 12 2 5 2" xfId="20357" xr:uid="{00000000-0005-0000-0000-0000877C0000}"/>
    <cellStyle name="Normal 5 12 2 6" xfId="4077" xr:uid="{00000000-0005-0000-0000-0000887C0000}"/>
    <cellStyle name="Normal 5 12 2 6 2" xfId="16988" xr:uid="{00000000-0005-0000-0000-0000897C0000}"/>
    <cellStyle name="Normal 5 12 2 7" xfId="4076" xr:uid="{00000000-0005-0000-0000-00008A7C0000}"/>
    <cellStyle name="Normal 5 12 3" xfId="4075" xr:uid="{00000000-0005-0000-0000-00008B7C0000}"/>
    <cellStyle name="Normal 5 12 3 2" xfId="4074" xr:uid="{00000000-0005-0000-0000-00008C7C0000}"/>
    <cellStyle name="Normal 5 12 4" xfId="4073" xr:uid="{00000000-0005-0000-0000-00008D7C0000}"/>
    <cellStyle name="Normal 5 12 4 2" xfId="4071" xr:uid="{00000000-0005-0000-0000-00008E7C0000}"/>
    <cellStyle name="Normal 5 12 5" xfId="4070" xr:uid="{00000000-0005-0000-0000-00008F7C0000}"/>
    <cellStyle name="Normal 5 12 5 2" xfId="4069" xr:uid="{00000000-0005-0000-0000-0000907C0000}"/>
    <cellStyle name="Normal 5 12 6" xfId="4068" xr:uid="{00000000-0005-0000-0000-0000917C0000}"/>
    <cellStyle name="Normal 5 12 6 2" xfId="6101" xr:uid="{00000000-0005-0000-0000-0000927C0000}"/>
    <cellStyle name="Normal 5 12 7" xfId="4067" xr:uid="{00000000-0005-0000-0000-0000937C0000}"/>
    <cellStyle name="Normal 5 12 7 2" xfId="27661" xr:uid="{00000000-0005-0000-0000-0000947C0000}"/>
    <cellStyle name="Normal 5 12 8" xfId="4066" xr:uid="{00000000-0005-0000-0000-0000957C0000}"/>
    <cellStyle name="Normal 5 13" xfId="4065" xr:uid="{00000000-0005-0000-0000-0000967C0000}"/>
    <cellStyle name="Normal 5 13 2" xfId="4064" xr:uid="{00000000-0005-0000-0000-0000977C0000}"/>
    <cellStyle name="Normal 5 13 2 2" xfId="4063" xr:uid="{00000000-0005-0000-0000-0000987C0000}"/>
    <cellStyle name="Normal 5 13 2 2 2" xfId="4062" xr:uid="{00000000-0005-0000-0000-0000997C0000}"/>
    <cellStyle name="Normal 5 13 2 3" xfId="4061" xr:uid="{00000000-0005-0000-0000-00009A7C0000}"/>
    <cellStyle name="Normal 5 13 2 3 2" xfId="16351" xr:uid="{00000000-0005-0000-0000-00009B7C0000}"/>
    <cellStyle name="Normal 5 13 2 4" xfId="4060" xr:uid="{00000000-0005-0000-0000-00009C7C0000}"/>
    <cellStyle name="Normal 5 13 2 4 2" xfId="16319" xr:uid="{00000000-0005-0000-0000-00009D7C0000}"/>
    <cellStyle name="Normal 5 13 2 5" xfId="26266" xr:uid="{00000000-0005-0000-0000-00009E7C0000}"/>
    <cellStyle name="Normal 5 13 2 5 2" xfId="16297" xr:uid="{00000000-0005-0000-0000-00009F7C0000}"/>
    <cellStyle name="Normal 5 13 2 6" xfId="30742" xr:uid="{00000000-0005-0000-0000-0000A07C0000}"/>
    <cellStyle name="Normal 5 13 2 6 2" xfId="16282" xr:uid="{00000000-0005-0000-0000-0000A17C0000}"/>
    <cellStyle name="Normal 5 13 2 7" xfId="4059" xr:uid="{00000000-0005-0000-0000-0000A27C0000}"/>
    <cellStyle name="Normal 5 13 3" xfId="4058" xr:uid="{00000000-0005-0000-0000-0000A37C0000}"/>
    <cellStyle name="Normal 5 13 3 2" xfId="14887" xr:uid="{00000000-0005-0000-0000-0000A47C0000}"/>
    <cellStyle name="Normal 5 13 4" xfId="4057" xr:uid="{00000000-0005-0000-0000-0000A57C0000}"/>
    <cellStyle name="Normal 5 13 4 2" xfId="4056" xr:uid="{00000000-0005-0000-0000-0000A67C0000}"/>
    <cellStyle name="Normal 5 13 5" xfId="33965" xr:uid="{00000000-0005-0000-0000-0000A77C0000}"/>
    <cellStyle name="Normal 5 13 5 2" xfId="4055" xr:uid="{00000000-0005-0000-0000-0000A87C0000}"/>
    <cellStyle name="Normal 5 13 6" xfId="4054" xr:uid="{00000000-0005-0000-0000-0000A97C0000}"/>
    <cellStyle name="Normal 5 13 6 2" xfId="19781" xr:uid="{00000000-0005-0000-0000-0000AA7C0000}"/>
    <cellStyle name="Normal 5 13 7" xfId="4053" xr:uid="{00000000-0005-0000-0000-0000AB7C0000}"/>
    <cellStyle name="Normal 5 13 7 2" xfId="23533" xr:uid="{00000000-0005-0000-0000-0000AC7C0000}"/>
    <cellStyle name="Normal 5 13 8" xfId="4052" xr:uid="{00000000-0005-0000-0000-0000AD7C0000}"/>
    <cellStyle name="Normal 5 14" xfId="4051" xr:uid="{00000000-0005-0000-0000-0000AE7C0000}"/>
    <cellStyle name="Normal 5 14 2" xfId="4050" xr:uid="{00000000-0005-0000-0000-0000AF7C0000}"/>
    <cellStyle name="Normal 5 14 2 2" xfId="4049" xr:uid="{00000000-0005-0000-0000-0000B07C0000}"/>
    <cellStyle name="Normal 5 14 3" xfId="4048" xr:uid="{00000000-0005-0000-0000-0000B17C0000}"/>
    <cellStyle name="Normal 5 14 3 2" xfId="4047" xr:uid="{00000000-0005-0000-0000-0000B27C0000}"/>
    <cellStyle name="Normal 5 14 4" xfId="29396" xr:uid="{00000000-0005-0000-0000-0000B37C0000}"/>
    <cellStyle name="Normal 5 14 4 2" xfId="4046" xr:uid="{00000000-0005-0000-0000-0000B47C0000}"/>
    <cellStyle name="Normal 5 14 5" xfId="4045" xr:uid="{00000000-0005-0000-0000-0000B57C0000}"/>
    <cellStyle name="Normal 5 14 5 2" xfId="4044" xr:uid="{00000000-0005-0000-0000-0000B67C0000}"/>
    <cellStyle name="Normal 5 14 6" xfId="4043" xr:uid="{00000000-0005-0000-0000-0000B77C0000}"/>
    <cellStyle name="Normal 5 14 6 2" xfId="5084" xr:uid="{00000000-0005-0000-0000-0000B87C0000}"/>
    <cellStyle name="Normal 5 14 7" xfId="4042" xr:uid="{00000000-0005-0000-0000-0000B97C0000}"/>
    <cellStyle name="Normal 5 15" xfId="4041" xr:uid="{00000000-0005-0000-0000-0000BA7C0000}"/>
    <cellStyle name="Normal 5 15 2" xfId="11594" xr:uid="{00000000-0005-0000-0000-0000BB7C0000}"/>
    <cellStyle name="Normal 5 15 2 2" xfId="4039" xr:uid="{00000000-0005-0000-0000-0000BC7C0000}"/>
    <cellStyle name="Normal 5 15 3" xfId="4038" xr:uid="{00000000-0005-0000-0000-0000BD7C0000}"/>
    <cellStyle name="Normal 5 15 3 2" xfId="4037" xr:uid="{00000000-0005-0000-0000-0000BE7C0000}"/>
    <cellStyle name="Normal 5 15 4" xfId="4036" xr:uid="{00000000-0005-0000-0000-0000BF7C0000}"/>
    <cellStyle name="Normal 5 15 4 2" xfId="4035" xr:uid="{00000000-0005-0000-0000-0000C07C0000}"/>
    <cellStyle name="Normal 5 15 5" xfId="4034" xr:uid="{00000000-0005-0000-0000-0000C17C0000}"/>
    <cellStyle name="Normal 5 15 5 2" xfId="4033" xr:uid="{00000000-0005-0000-0000-0000C27C0000}"/>
    <cellStyle name="Normal 5 15 6" xfId="4032" xr:uid="{00000000-0005-0000-0000-0000C37C0000}"/>
    <cellStyle name="Normal 5 15 6 2" xfId="5068" xr:uid="{00000000-0005-0000-0000-0000C47C0000}"/>
    <cellStyle name="Normal 5 15 7" xfId="4031" xr:uid="{00000000-0005-0000-0000-0000C57C0000}"/>
    <cellStyle name="Normal 5 16" xfId="31738" xr:uid="{00000000-0005-0000-0000-0000C67C0000}"/>
    <cellStyle name="Normal 5 16 2" xfId="4030" xr:uid="{00000000-0005-0000-0000-0000C77C0000}"/>
    <cellStyle name="Normal 5 16 2 2" xfId="4028" xr:uid="{00000000-0005-0000-0000-0000C87C0000}"/>
    <cellStyle name="Normal 5 16 3" xfId="4027" xr:uid="{00000000-0005-0000-0000-0000C97C0000}"/>
    <cellStyle name="Normal 5 16 3 2" xfId="4026" xr:uid="{00000000-0005-0000-0000-0000CA7C0000}"/>
    <cellStyle name="Normal 5 16 4" xfId="4025" xr:uid="{00000000-0005-0000-0000-0000CB7C0000}"/>
    <cellStyle name="Normal 5 16 4 2" xfId="4024" xr:uid="{00000000-0005-0000-0000-0000CC7C0000}"/>
    <cellStyle name="Normal 5 16 5" xfId="4023" xr:uid="{00000000-0005-0000-0000-0000CD7C0000}"/>
    <cellStyle name="Normal 5 16 5 2" xfId="4022" xr:uid="{00000000-0005-0000-0000-0000CE7C0000}"/>
    <cellStyle name="Normal 5 16 6" xfId="4021" xr:uid="{00000000-0005-0000-0000-0000CF7C0000}"/>
    <cellStyle name="Normal 5 16 6 2" xfId="5054" xr:uid="{00000000-0005-0000-0000-0000D07C0000}"/>
    <cellStyle name="Normal 5 16 7" xfId="4020" xr:uid="{00000000-0005-0000-0000-0000D17C0000}"/>
    <cellStyle name="Normal 5 17" xfId="4019" xr:uid="{00000000-0005-0000-0000-0000D27C0000}"/>
    <cellStyle name="Normal 5 17 2" xfId="4017" xr:uid="{00000000-0005-0000-0000-0000D37C0000}"/>
    <cellStyle name="Normal 5 18" xfId="4016" xr:uid="{00000000-0005-0000-0000-0000D47C0000}"/>
    <cellStyle name="Normal 5 18 2" xfId="4015" xr:uid="{00000000-0005-0000-0000-0000D57C0000}"/>
    <cellStyle name="Normal 5 19" xfId="4014" xr:uid="{00000000-0005-0000-0000-0000D67C0000}"/>
    <cellStyle name="Normal 5 19 2" xfId="4013" xr:uid="{00000000-0005-0000-0000-0000D77C0000}"/>
    <cellStyle name="Normal 5 2" xfId="47" xr:uid="{00000000-0005-0000-0000-0000D87C0000}"/>
    <cellStyle name="Normal 5 2 10" xfId="4011" xr:uid="{00000000-0005-0000-0000-0000D97C0000}"/>
    <cellStyle name="Normal 5 2 10 2" xfId="4010" xr:uid="{00000000-0005-0000-0000-0000DA7C0000}"/>
    <cellStyle name="Normal 5 2 10 2 2" xfId="32552" xr:uid="{00000000-0005-0000-0000-0000DB7C0000}"/>
    <cellStyle name="Normal 5 2 10 2 2 2" xfId="24991" xr:uid="{00000000-0005-0000-0000-0000DC7C0000}"/>
    <cellStyle name="Normal 5 2 10 2 3" xfId="32426" xr:uid="{00000000-0005-0000-0000-0000DD7C0000}"/>
    <cellStyle name="Normal 5 2 10 2 3 2" xfId="4009" xr:uid="{00000000-0005-0000-0000-0000DE7C0000}"/>
    <cellStyle name="Normal 5 2 10 2 4" xfId="30947" xr:uid="{00000000-0005-0000-0000-0000DF7C0000}"/>
    <cellStyle name="Normal 5 2 10 2 4 2" xfId="4008" xr:uid="{00000000-0005-0000-0000-0000E07C0000}"/>
    <cellStyle name="Normal 5 2 10 2 5" xfId="4007" xr:uid="{00000000-0005-0000-0000-0000E17C0000}"/>
    <cellStyle name="Normal 5 2 10 2 5 2" xfId="4005" xr:uid="{00000000-0005-0000-0000-0000E27C0000}"/>
    <cellStyle name="Normal 5 2 10 2 6" xfId="4003" xr:uid="{00000000-0005-0000-0000-0000E37C0000}"/>
    <cellStyle name="Normal 5 2 10 2 6 2" xfId="4001" xr:uid="{00000000-0005-0000-0000-0000E47C0000}"/>
    <cellStyle name="Normal 5 2 10 2 7" xfId="3999" xr:uid="{00000000-0005-0000-0000-0000E57C0000}"/>
    <cellStyle name="Normal 5 2 10 3" xfId="3997" xr:uid="{00000000-0005-0000-0000-0000E67C0000}"/>
    <cellStyle name="Normal 5 2 10 3 2" xfId="32410" xr:uid="{00000000-0005-0000-0000-0000E77C0000}"/>
    <cellStyle name="Normal 5 2 10 4" xfId="3996" xr:uid="{00000000-0005-0000-0000-0000E87C0000}"/>
    <cellStyle name="Normal 5 2 10 4 2" xfId="11850" xr:uid="{00000000-0005-0000-0000-0000E97C0000}"/>
    <cellStyle name="Normal 5 2 10 5" xfId="3995" xr:uid="{00000000-0005-0000-0000-0000EA7C0000}"/>
    <cellStyle name="Normal 5 2 10 5 2" xfId="34057" xr:uid="{00000000-0005-0000-0000-0000EB7C0000}"/>
    <cellStyle name="Normal 5 2 10 6" xfId="22726" xr:uid="{00000000-0005-0000-0000-0000EC7C0000}"/>
    <cellStyle name="Normal 5 2 10 6 2" xfId="3994" xr:uid="{00000000-0005-0000-0000-0000ED7C0000}"/>
    <cellStyle name="Normal 5 2 10 7" xfId="3993" xr:uid="{00000000-0005-0000-0000-0000EE7C0000}"/>
    <cellStyle name="Normal 5 2 10 7 2" xfId="3992" xr:uid="{00000000-0005-0000-0000-0000EF7C0000}"/>
    <cellStyle name="Normal 5 2 10 8" xfId="3991" xr:uid="{00000000-0005-0000-0000-0000F07C0000}"/>
    <cellStyle name="Normal 5 2 11" xfId="4820" xr:uid="{00000000-0005-0000-0000-0000F17C0000}"/>
    <cellStyle name="Normal 5 2 11 2" xfId="4818" xr:uid="{00000000-0005-0000-0000-0000F27C0000}"/>
    <cellStyle name="Normal 5 2 11 2 2" xfId="32540" xr:uid="{00000000-0005-0000-0000-0000F37C0000}"/>
    <cellStyle name="Normal 5 2 11 3" xfId="3990" xr:uid="{00000000-0005-0000-0000-0000F47C0000}"/>
    <cellStyle name="Normal 5 2 11 3 2" xfId="31208" xr:uid="{00000000-0005-0000-0000-0000F57C0000}"/>
    <cellStyle name="Normal 5 2 11 4" xfId="3989" xr:uid="{00000000-0005-0000-0000-0000F67C0000}"/>
    <cellStyle name="Normal 5 2 11 4 2" xfId="11836" xr:uid="{00000000-0005-0000-0000-0000F77C0000}"/>
    <cellStyle name="Normal 5 2 11 5" xfId="3988" xr:uid="{00000000-0005-0000-0000-0000F87C0000}"/>
    <cellStyle name="Normal 5 2 11 5 2" xfId="3987" xr:uid="{00000000-0005-0000-0000-0000F97C0000}"/>
    <cellStyle name="Normal 5 2 11 6" xfId="3986" xr:uid="{00000000-0005-0000-0000-0000FA7C0000}"/>
    <cellStyle name="Normal 5 2 11 6 2" xfId="3985" xr:uid="{00000000-0005-0000-0000-0000FB7C0000}"/>
    <cellStyle name="Normal 5 2 11 7" xfId="25968" xr:uid="{00000000-0005-0000-0000-0000FC7C0000}"/>
    <cellStyle name="Normal 5 2 12" xfId="4816" xr:uid="{00000000-0005-0000-0000-0000FD7C0000}"/>
    <cellStyle name="Normal 5 2 12 2" xfId="3984" xr:uid="{00000000-0005-0000-0000-0000FE7C0000}"/>
    <cellStyle name="Normal 5 2 12 2 2" xfId="19048" xr:uid="{00000000-0005-0000-0000-0000FF7C0000}"/>
    <cellStyle name="Normal 5 2 12 3" xfId="3983" xr:uid="{00000000-0005-0000-0000-0000007D0000}"/>
    <cellStyle name="Normal 5 2 12 3 2" xfId="34271" xr:uid="{00000000-0005-0000-0000-0000017D0000}"/>
    <cellStyle name="Normal 5 2 12 4" xfId="3982" xr:uid="{00000000-0005-0000-0000-0000027D0000}"/>
    <cellStyle name="Normal 5 2 12 4 2" xfId="3981" xr:uid="{00000000-0005-0000-0000-0000037D0000}"/>
    <cellStyle name="Normal 5 2 12 5" xfId="3980" xr:uid="{00000000-0005-0000-0000-0000047D0000}"/>
    <cellStyle name="Normal 5 2 12 5 2" xfId="3979" xr:uid="{00000000-0005-0000-0000-0000057D0000}"/>
    <cellStyle name="Normal 5 2 12 6" xfId="3978" xr:uid="{00000000-0005-0000-0000-0000067D0000}"/>
    <cellStyle name="Normal 5 2 12 6 2" xfId="3977" xr:uid="{00000000-0005-0000-0000-0000077D0000}"/>
    <cellStyle name="Normal 5 2 12 7" xfId="25943" xr:uid="{00000000-0005-0000-0000-0000087D0000}"/>
    <cellStyle name="Normal 5 2 13" xfId="3976" xr:uid="{00000000-0005-0000-0000-0000097D0000}"/>
    <cellStyle name="Normal 5 2 13 2" xfId="3975" xr:uid="{00000000-0005-0000-0000-00000A7D0000}"/>
    <cellStyle name="Normal 5 2 14" xfId="3974" xr:uid="{00000000-0005-0000-0000-00000B7D0000}"/>
    <cellStyle name="Normal 5 2 14 2" xfId="3973" xr:uid="{00000000-0005-0000-0000-00000C7D0000}"/>
    <cellStyle name="Normal 5 2 15" xfId="3972" xr:uid="{00000000-0005-0000-0000-00000D7D0000}"/>
    <cellStyle name="Normal 5 2 15 2" xfId="10873" xr:uid="{00000000-0005-0000-0000-00000E7D0000}"/>
    <cellStyle name="Normal 5 2 16" xfId="16447" xr:uid="{00000000-0005-0000-0000-00000F7D0000}"/>
    <cellStyle name="Normal 5 2 16 2" xfId="3971" xr:uid="{00000000-0005-0000-0000-0000107D0000}"/>
    <cellStyle name="Normal 5 2 17" xfId="14782" xr:uid="{00000000-0005-0000-0000-0000117D0000}"/>
    <cellStyle name="Normal 5 2 17 2" xfId="3970" xr:uid="{00000000-0005-0000-0000-0000127D0000}"/>
    <cellStyle name="Normal 5 2 18" xfId="3969" xr:uid="{00000000-0005-0000-0000-0000137D0000}"/>
    <cellStyle name="Normal 5 2 19" xfId="34413" xr:uid="{00000000-0005-0000-0000-0000147D0000}"/>
    <cellStyle name="Normal 5 2 2" xfId="3968" xr:uid="{00000000-0005-0000-0000-0000157D0000}"/>
    <cellStyle name="Normal 5 2 2 2" xfId="3967" xr:uid="{00000000-0005-0000-0000-0000167D0000}"/>
    <cellStyle name="Normal 5 2 2 2 2" xfId="6327" xr:uid="{00000000-0005-0000-0000-0000177D0000}"/>
    <cellStyle name="Normal 5 2 2 2 2 2" xfId="24539" xr:uid="{00000000-0005-0000-0000-0000187D0000}"/>
    <cellStyle name="Normal 5 2 2 2 2 2 2" xfId="3966" xr:uid="{00000000-0005-0000-0000-0000197D0000}"/>
    <cellStyle name="Normal 5 2 2 2 2 2 2 2" xfId="3965" xr:uid="{00000000-0005-0000-0000-00001A7D0000}"/>
    <cellStyle name="Normal 5 2 2 2 2 2 2 2 2" xfId="3964" xr:uid="{00000000-0005-0000-0000-00001B7D0000}"/>
    <cellStyle name="Normal 5 2 2 2 2 2 2 2 2 2" xfId="19151" xr:uid="{00000000-0005-0000-0000-00001C7D0000}"/>
    <cellStyle name="Normal 5 2 2 2 2 2 2 2 2 2 2" xfId="3963" xr:uid="{00000000-0005-0000-0000-00001D7D0000}"/>
    <cellStyle name="Normal 5 2 2 2 2 2 2 2 2 3" xfId="6654" xr:uid="{00000000-0005-0000-0000-00001E7D0000}"/>
    <cellStyle name="Normal 5 2 2 2 2 2 2 2 3" xfId="3962" xr:uid="{00000000-0005-0000-0000-00001F7D0000}"/>
    <cellStyle name="Normal 5 2 2 2 2 2 2 2 3 2" xfId="32792" xr:uid="{00000000-0005-0000-0000-0000207D0000}"/>
    <cellStyle name="Normal 5 2 2 2 2 2 2 2 4" xfId="3961" xr:uid="{00000000-0005-0000-0000-0000217D0000}"/>
    <cellStyle name="Normal 5 2 2 2 2 2 2 3" xfId="28303" xr:uid="{00000000-0005-0000-0000-0000227D0000}"/>
    <cellStyle name="Normal 5 2 2 2 2 2 2 3 2" xfId="5121" xr:uid="{00000000-0005-0000-0000-0000237D0000}"/>
    <cellStyle name="Normal 5 2 2 2 2 2 2 3 2 2" xfId="31020" xr:uid="{00000000-0005-0000-0000-0000247D0000}"/>
    <cellStyle name="Normal 5 2 2 2 2 2 2 3 3" xfId="5118" xr:uid="{00000000-0005-0000-0000-0000257D0000}"/>
    <cellStyle name="Normal 5 2 2 2 2 2 2 4" xfId="11768" xr:uid="{00000000-0005-0000-0000-0000267D0000}"/>
    <cellStyle name="Normal 5 2 2 2 2 2 2 4 2" xfId="11763" xr:uid="{00000000-0005-0000-0000-0000277D0000}"/>
    <cellStyle name="Normal 5 2 2 2 2 2 2 5" xfId="11759" xr:uid="{00000000-0005-0000-0000-0000287D0000}"/>
    <cellStyle name="Normal 5 2 2 2 2 2 3" xfId="3960" xr:uid="{00000000-0005-0000-0000-0000297D0000}"/>
    <cellStyle name="Normal 5 2 2 2 2 2 3 2" xfId="27671" xr:uid="{00000000-0005-0000-0000-00002A7D0000}"/>
    <cellStyle name="Normal 5 2 2 2 2 2 3 2 2" xfId="3959" xr:uid="{00000000-0005-0000-0000-00002B7D0000}"/>
    <cellStyle name="Normal 5 2 2 2 2 2 3 2 2 2" xfId="6480" xr:uid="{00000000-0005-0000-0000-00002C7D0000}"/>
    <cellStyle name="Normal 5 2 2 2 2 2 3 2 3" xfId="3958" xr:uid="{00000000-0005-0000-0000-00002D7D0000}"/>
    <cellStyle name="Normal 5 2 2 2 2 2 3 3" xfId="6090" xr:uid="{00000000-0005-0000-0000-00002E7D0000}"/>
    <cellStyle name="Normal 5 2 2 2 2 2 3 3 2" xfId="6087" xr:uid="{00000000-0005-0000-0000-00002F7D0000}"/>
    <cellStyle name="Normal 5 2 2 2 2 2 3 4" xfId="13490" xr:uid="{00000000-0005-0000-0000-0000307D0000}"/>
    <cellStyle name="Normal 5 2 2 2 2 2 4" xfId="26541" xr:uid="{00000000-0005-0000-0000-0000317D0000}"/>
    <cellStyle name="Normal 5 2 2 2 2 2 4 2" xfId="3957" xr:uid="{00000000-0005-0000-0000-0000327D0000}"/>
    <cellStyle name="Normal 5 2 2 2 2 2 4 2 2" xfId="3956" xr:uid="{00000000-0005-0000-0000-0000337D0000}"/>
    <cellStyle name="Normal 5 2 2 2 2 2 4 3" xfId="15785" xr:uid="{00000000-0005-0000-0000-0000347D0000}"/>
    <cellStyle name="Normal 5 2 2 2 2 2 5" xfId="26535" xr:uid="{00000000-0005-0000-0000-0000357D0000}"/>
    <cellStyle name="Normal 5 2 2 2 2 2 5 2" xfId="3955" xr:uid="{00000000-0005-0000-0000-0000367D0000}"/>
    <cellStyle name="Normal 5 2 2 2 2 2 6" xfId="25382" xr:uid="{00000000-0005-0000-0000-0000377D0000}"/>
    <cellStyle name="Normal 5 2 2 2 2 3" xfId="24528" xr:uid="{00000000-0005-0000-0000-0000387D0000}"/>
    <cellStyle name="Normal 5 2 2 2 2 3 2" xfId="3954" xr:uid="{00000000-0005-0000-0000-0000397D0000}"/>
    <cellStyle name="Normal 5 2 2 2 2 3 2 2" xfId="3953" xr:uid="{00000000-0005-0000-0000-00003A7D0000}"/>
    <cellStyle name="Normal 5 2 2 2 2 3 2 2 2" xfId="3952" xr:uid="{00000000-0005-0000-0000-00003B7D0000}"/>
    <cellStyle name="Normal 5 2 2 2 2 3 2 2 2 2" xfId="22989" xr:uid="{00000000-0005-0000-0000-00003C7D0000}"/>
    <cellStyle name="Normal 5 2 2 2 2 3 2 2 3" xfId="3951" xr:uid="{00000000-0005-0000-0000-00003D7D0000}"/>
    <cellStyle name="Normal 5 2 2 2 2 3 2 3" xfId="30310" xr:uid="{00000000-0005-0000-0000-00003E7D0000}"/>
    <cellStyle name="Normal 5 2 2 2 2 3 2 3 2" xfId="5104" xr:uid="{00000000-0005-0000-0000-00003F7D0000}"/>
    <cellStyle name="Normal 5 2 2 2 2 3 2 4" xfId="11747" xr:uid="{00000000-0005-0000-0000-0000407D0000}"/>
    <cellStyle name="Normal 5 2 2 2 2 3 3" xfId="3950" xr:uid="{00000000-0005-0000-0000-0000417D0000}"/>
    <cellStyle name="Normal 5 2 2 2 2 3 3 2" xfId="3949" xr:uid="{00000000-0005-0000-0000-0000427D0000}"/>
    <cellStyle name="Normal 5 2 2 2 2 3 3 2 2" xfId="27572" xr:uid="{00000000-0005-0000-0000-0000437D0000}"/>
    <cellStyle name="Normal 5 2 2 2 2 3 3 3" xfId="27110" xr:uid="{00000000-0005-0000-0000-0000447D0000}"/>
    <cellStyle name="Normal 5 2 2 2 2 3 4" xfId="26533" xr:uid="{00000000-0005-0000-0000-0000457D0000}"/>
    <cellStyle name="Normal 5 2 2 2 2 3 4 2" xfId="3948" xr:uid="{00000000-0005-0000-0000-0000467D0000}"/>
    <cellStyle name="Normal 5 2 2 2 2 3 5" xfId="29885" xr:uid="{00000000-0005-0000-0000-0000477D0000}"/>
    <cellStyle name="Normal 5 2 2 2 2 4" xfId="27131" xr:uid="{00000000-0005-0000-0000-0000487D0000}"/>
    <cellStyle name="Normal 5 2 2 2 2 4 2" xfId="3947" xr:uid="{00000000-0005-0000-0000-0000497D0000}"/>
    <cellStyle name="Normal 5 2 2 2 2 4 2 2" xfId="3945" xr:uid="{00000000-0005-0000-0000-00004A7D0000}"/>
    <cellStyle name="Normal 5 2 2 2 2 4 2 2 2" xfId="3942" xr:uid="{00000000-0005-0000-0000-00004B7D0000}"/>
    <cellStyle name="Normal 5 2 2 2 2 4 2 3" xfId="30266" xr:uid="{00000000-0005-0000-0000-00004C7D0000}"/>
    <cellStyle name="Normal 5 2 2 2 2 4 3" xfId="3939" xr:uid="{00000000-0005-0000-0000-00004D7D0000}"/>
    <cellStyle name="Normal 5 2 2 2 2 4 3 2" xfId="3936" xr:uid="{00000000-0005-0000-0000-00004E7D0000}"/>
    <cellStyle name="Normal 5 2 2 2 2 4 4" xfId="3933" xr:uid="{00000000-0005-0000-0000-00004F7D0000}"/>
    <cellStyle name="Normal 5 2 2 2 2 5" xfId="3931" xr:uid="{00000000-0005-0000-0000-0000507D0000}"/>
    <cellStyle name="Normal 5 2 2 2 2 5 2" xfId="6496" xr:uid="{00000000-0005-0000-0000-0000517D0000}"/>
    <cellStyle name="Normal 5 2 2 2 2 5 2 2" xfId="3930" xr:uid="{00000000-0005-0000-0000-0000527D0000}"/>
    <cellStyle name="Normal 5 2 2 2 2 5 3" xfId="3927" xr:uid="{00000000-0005-0000-0000-0000537D0000}"/>
    <cellStyle name="Normal 5 2 2 2 2 6" xfId="25675" xr:uid="{00000000-0005-0000-0000-0000547D0000}"/>
    <cellStyle name="Normal 5 2 2 2 2 6 2" xfId="3925" xr:uid="{00000000-0005-0000-0000-0000557D0000}"/>
    <cellStyle name="Normal 5 2 2 2 2 7" xfId="3923" xr:uid="{00000000-0005-0000-0000-0000567D0000}"/>
    <cellStyle name="Normal 5 2 2 2 3" xfId="5297" xr:uid="{00000000-0005-0000-0000-0000577D0000}"/>
    <cellStyle name="Normal 5 2 2 2 3 2" xfId="24520" xr:uid="{00000000-0005-0000-0000-0000587D0000}"/>
    <cellStyle name="Normal 5 2 2 2 3 2 2" xfId="3922" xr:uid="{00000000-0005-0000-0000-0000597D0000}"/>
    <cellStyle name="Normal 5 2 2 2 3 2 2 2" xfId="11554" xr:uid="{00000000-0005-0000-0000-00005A7D0000}"/>
    <cellStyle name="Normal 5 2 2 2 3 2 2 2 2" xfId="3921" xr:uid="{00000000-0005-0000-0000-00005B7D0000}"/>
    <cellStyle name="Normal 5 2 2 2 3 2 2 2 2 2" xfId="3920" xr:uid="{00000000-0005-0000-0000-00005C7D0000}"/>
    <cellStyle name="Normal 5 2 2 2 3 2 2 2 3" xfId="31417" xr:uid="{00000000-0005-0000-0000-00005D7D0000}"/>
    <cellStyle name="Normal 5 2 2 2 3 2 2 3" xfId="11549" xr:uid="{00000000-0005-0000-0000-00005E7D0000}"/>
    <cellStyle name="Normal 5 2 2 2 3 2 2 3 2" xfId="5086" xr:uid="{00000000-0005-0000-0000-00005F7D0000}"/>
    <cellStyle name="Normal 5 2 2 2 3 2 2 4" xfId="11728" xr:uid="{00000000-0005-0000-0000-0000607D0000}"/>
    <cellStyle name="Normal 5 2 2 2 3 2 3" xfId="3919" xr:uid="{00000000-0005-0000-0000-0000617D0000}"/>
    <cellStyle name="Normal 5 2 2 2 3 2 3 2" xfId="11546" xr:uid="{00000000-0005-0000-0000-0000627D0000}"/>
    <cellStyle name="Normal 5 2 2 2 3 2 3 2 2" xfId="3918" xr:uid="{00000000-0005-0000-0000-0000637D0000}"/>
    <cellStyle name="Normal 5 2 2 2 3 2 3 3" xfId="6080" xr:uid="{00000000-0005-0000-0000-0000647D0000}"/>
    <cellStyle name="Normal 5 2 2 2 3 2 4" xfId="26527" xr:uid="{00000000-0005-0000-0000-0000657D0000}"/>
    <cellStyle name="Normal 5 2 2 2 3 2 4 2" xfId="3917" xr:uid="{00000000-0005-0000-0000-0000667D0000}"/>
    <cellStyle name="Normal 5 2 2 2 3 2 5" xfId="3916" xr:uid="{00000000-0005-0000-0000-0000677D0000}"/>
    <cellStyle name="Normal 5 2 2 2 3 3" xfId="24513" xr:uid="{00000000-0005-0000-0000-0000687D0000}"/>
    <cellStyle name="Normal 5 2 2 2 3 3 2" xfId="3915" xr:uid="{00000000-0005-0000-0000-0000697D0000}"/>
    <cellStyle name="Normal 5 2 2 2 3 3 2 2" xfId="11526" xr:uid="{00000000-0005-0000-0000-00006A7D0000}"/>
    <cellStyle name="Normal 5 2 2 2 3 3 2 2 2" xfId="3914" xr:uid="{00000000-0005-0000-0000-00006B7D0000}"/>
    <cellStyle name="Normal 5 2 2 2 3 3 2 3" xfId="33658" xr:uid="{00000000-0005-0000-0000-00006C7D0000}"/>
    <cellStyle name="Normal 5 2 2 2 3 3 3" xfId="3913" xr:uid="{00000000-0005-0000-0000-00006D7D0000}"/>
    <cellStyle name="Normal 5 2 2 2 3 3 3 2" xfId="3912" xr:uid="{00000000-0005-0000-0000-00006E7D0000}"/>
    <cellStyle name="Normal 5 2 2 2 3 3 4" xfId="3911" xr:uid="{00000000-0005-0000-0000-00006F7D0000}"/>
    <cellStyle name="Normal 5 2 2 2 3 4" xfId="3910" xr:uid="{00000000-0005-0000-0000-0000707D0000}"/>
    <cellStyle name="Normal 5 2 2 2 3 4 2" xfId="3909" xr:uid="{00000000-0005-0000-0000-0000717D0000}"/>
    <cellStyle name="Normal 5 2 2 2 3 4 2 2" xfId="3907" xr:uid="{00000000-0005-0000-0000-0000727D0000}"/>
    <cellStyle name="Normal 5 2 2 2 3 4 3" xfId="3904" xr:uid="{00000000-0005-0000-0000-0000737D0000}"/>
    <cellStyle name="Normal 5 2 2 2 3 5" xfId="3902" xr:uid="{00000000-0005-0000-0000-0000747D0000}"/>
    <cellStyle name="Normal 5 2 2 2 3 5 2" xfId="3901" xr:uid="{00000000-0005-0000-0000-0000757D0000}"/>
    <cellStyle name="Normal 5 2 2 2 3 6" xfId="3899" xr:uid="{00000000-0005-0000-0000-0000767D0000}"/>
    <cellStyle name="Normal 5 2 2 2 4" xfId="3898" xr:uid="{00000000-0005-0000-0000-0000777D0000}"/>
    <cellStyle name="Normal 5 2 2 2 4 2" xfId="24508" xr:uid="{00000000-0005-0000-0000-0000787D0000}"/>
    <cellStyle name="Normal 5 2 2 2 4 2 2" xfId="27589" xr:uid="{00000000-0005-0000-0000-0000797D0000}"/>
    <cellStyle name="Normal 5 2 2 2 4 2 2 2" xfId="11436" xr:uid="{00000000-0005-0000-0000-00007A7D0000}"/>
    <cellStyle name="Normal 5 2 2 2 4 2 2 2 2" xfId="16775" xr:uid="{00000000-0005-0000-0000-00007B7D0000}"/>
    <cellStyle name="Normal 5 2 2 2 4 2 2 3" xfId="32783" xr:uid="{00000000-0005-0000-0000-00007C7D0000}"/>
    <cellStyle name="Normal 5 2 2 2 4 2 3" xfId="34354" xr:uid="{00000000-0005-0000-0000-00007D7D0000}"/>
    <cellStyle name="Normal 5 2 2 2 4 2 3 2" xfId="3896" xr:uid="{00000000-0005-0000-0000-00007E7D0000}"/>
    <cellStyle name="Normal 5 2 2 2 4 2 4" xfId="33086" xr:uid="{00000000-0005-0000-0000-00007F7D0000}"/>
    <cellStyle name="Normal 5 2 2 2 4 3" xfId="3894" xr:uid="{00000000-0005-0000-0000-0000807D0000}"/>
    <cellStyle name="Normal 5 2 2 2 4 3 2" xfId="27582" xr:uid="{00000000-0005-0000-0000-0000817D0000}"/>
    <cellStyle name="Normal 5 2 2 2 4 3 2 2" xfId="3893" xr:uid="{00000000-0005-0000-0000-0000827D0000}"/>
    <cellStyle name="Normal 5 2 2 2 4 3 3" xfId="3892" xr:uid="{00000000-0005-0000-0000-0000837D0000}"/>
    <cellStyle name="Normal 5 2 2 2 4 4" xfId="3890" xr:uid="{00000000-0005-0000-0000-0000847D0000}"/>
    <cellStyle name="Normal 5 2 2 2 4 4 2" xfId="17659" xr:uid="{00000000-0005-0000-0000-0000857D0000}"/>
    <cellStyle name="Normal 5 2 2 2 4 5" xfId="3889" xr:uid="{00000000-0005-0000-0000-0000867D0000}"/>
    <cellStyle name="Normal 5 2 2 2 5" xfId="25579" xr:uid="{00000000-0005-0000-0000-0000877D0000}"/>
    <cellStyle name="Normal 5 2 2 2 5 2" xfId="3888" xr:uid="{00000000-0005-0000-0000-0000887D0000}"/>
    <cellStyle name="Normal 5 2 2 2 5 2 2" xfId="33600" xr:uid="{00000000-0005-0000-0000-0000897D0000}"/>
    <cellStyle name="Normal 5 2 2 2 5 2 2 2" xfId="3887" xr:uid="{00000000-0005-0000-0000-00008A7D0000}"/>
    <cellStyle name="Normal 5 2 2 2 5 2 3" xfId="3886" xr:uid="{00000000-0005-0000-0000-00008B7D0000}"/>
    <cellStyle name="Normal 5 2 2 2 5 3" xfId="3884" xr:uid="{00000000-0005-0000-0000-00008C7D0000}"/>
    <cellStyle name="Normal 5 2 2 2 5 3 2" xfId="3883" xr:uid="{00000000-0005-0000-0000-00008D7D0000}"/>
    <cellStyle name="Normal 5 2 2 2 5 4" xfId="3882" xr:uid="{00000000-0005-0000-0000-00008E7D0000}"/>
    <cellStyle name="Normal 5 2 2 2 6" xfId="10245" xr:uid="{00000000-0005-0000-0000-00008F7D0000}"/>
    <cellStyle name="Normal 5 2 2 2 6 2" xfId="3881" xr:uid="{00000000-0005-0000-0000-0000907D0000}"/>
    <cellStyle name="Normal 5 2 2 2 6 2 2" xfId="32397" xr:uid="{00000000-0005-0000-0000-0000917D0000}"/>
    <cellStyle name="Normal 5 2 2 2 6 3" xfId="25781" xr:uid="{00000000-0005-0000-0000-0000927D0000}"/>
    <cellStyle name="Normal 5 2 2 2 7" xfId="10226" xr:uid="{00000000-0005-0000-0000-0000937D0000}"/>
    <cellStyle name="Normal 5 2 2 2 7 2" xfId="3880" xr:uid="{00000000-0005-0000-0000-0000947D0000}"/>
    <cellStyle name="Normal 5 2 2 2 8" xfId="20693" xr:uid="{00000000-0005-0000-0000-0000957D0000}"/>
    <cellStyle name="Normal 5 2 2 3" xfId="3879" xr:uid="{00000000-0005-0000-0000-0000967D0000}"/>
    <cellStyle name="Normal 5 2 2 3 2" xfId="5293" xr:uid="{00000000-0005-0000-0000-0000977D0000}"/>
    <cellStyle name="Normal 5 2 2 3 2 2" xfId="24497" xr:uid="{00000000-0005-0000-0000-0000987D0000}"/>
    <cellStyle name="Normal 5 2 2 3 2 2 2" xfId="3878" xr:uid="{00000000-0005-0000-0000-0000997D0000}"/>
    <cellStyle name="Normal 5 2 2 3 2 2 2 2" xfId="3877" xr:uid="{00000000-0005-0000-0000-00009A7D0000}"/>
    <cellStyle name="Normal 5 2 2 3 2 2 2 2 2" xfId="3876" xr:uid="{00000000-0005-0000-0000-00009B7D0000}"/>
    <cellStyle name="Normal 5 2 2 3 2 2 2 2 2 2" xfId="3874" xr:uid="{00000000-0005-0000-0000-00009C7D0000}"/>
    <cellStyle name="Normal 5 2 2 3 2 2 2 2 3" xfId="3873" xr:uid="{00000000-0005-0000-0000-00009D7D0000}"/>
    <cellStyle name="Normal 5 2 2 3 2 2 2 3" xfId="26756" xr:uid="{00000000-0005-0000-0000-00009E7D0000}"/>
    <cellStyle name="Normal 5 2 2 3 2 2 2 3 2" xfId="4749" xr:uid="{00000000-0005-0000-0000-00009F7D0000}"/>
    <cellStyle name="Normal 5 2 2 3 2 2 2 4" xfId="20259" xr:uid="{00000000-0005-0000-0000-0000A07D0000}"/>
    <cellStyle name="Normal 5 2 2 3 2 2 3" xfId="3872" xr:uid="{00000000-0005-0000-0000-0000A17D0000}"/>
    <cellStyle name="Normal 5 2 2 3 2 2 3 2" xfId="3871" xr:uid="{00000000-0005-0000-0000-0000A27D0000}"/>
    <cellStyle name="Normal 5 2 2 3 2 2 3 2 2" xfId="3870" xr:uid="{00000000-0005-0000-0000-0000A37D0000}"/>
    <cellStyle name="Normal 5 2 2 3 2 2 3 3" xfId="27634" xr:uid="{00000000-0005-0000-0000-0000A47D0000}"/>
    <cellStyle name="Normal 5 2 2 3 2 2 4" xfId="19920" xr:uid="{00000000-0005-0000-0000-0000A57D0000}"/>
    <cellStyle name="Normal 5 2 2 3 2 2 4 2" xfId="3869" xr:uid="{00000000-0005-0000-0000-0000A67D0000}"/>
    <cellStyle name="Normal 5 2 2 3 2 2 5" xfId="3868" xr:uid="{00000000-0005-0000-0000-0000A77D0000}"/>
    <cellStyle name="Normal 5 2 2 3 2 3" xfId="17989" xr:uid="{00000000-0005-0000-0000-0000A87D0000}"/>
    <cellStyle name="Normal 5 2 2 3 2 3 2" xfId="3867" xr:uid="{00000000-0005-0000-0000-0000A97D0000}"/>
    <cellStyle name="Normal 5 2 2 3 2 3 2 2" xfId="3866" xr:uid="{00000000-0005-0000-0000-0000AA7D0000}"/>
    <cellStyle name="Normal 5 2 2 3 2 3 2 2 2" xfId="30394" xr:uid="{00000000-0005-0000-0000-0000AB7D0000}"/>
    <cellStyle name="Normal 5 2 2 3 2 3 2 3" xfId="31978" xr:uid="{00000000-0005-0000-0000-0000AC7D0000}"/>
    <cellStyle name="Normal 5 2 2 3 2 3 3" xfId="3865" xr:uid="{00000000-0005-0000-0000-0000AD7D0000}"/>
    <cellStyle name="Normal 5 2 2 3 2 3 3 2" xfId="3864" xr:uid="{00000000-0005-0000-0000-0000AE7D0000}"/>
    <cellStyle name="Normal 5 2 2 3 2 3 4" xfId="3863" xr:uid="{00000000-0005-0000-0000-0000AF7D0000}"/>
    <cellStyle name="Normal 5 2 2 3 2 4" xfId="3862" xr:uid="{00000000-0005-0000-0000-0000B07D0000}"/>
    <cellStyle name="Normal 5 2 2 3 2 4 2" xfId="3861" xr:uid="{00000000-0005-0000-0000-0000B17D0000}"/>
    <cellStyle name="Normal 5 2 2 3 2 4 2 2" xfId="3859" xr:uid="{00000000-0005-0000-0000-0000B27D0000}"/>
    <cellStyle name="Normal 5 2 2 3 2 4 3" xfId="3856" xr:uid="{00000000-0005-0000-0000-0000B37D0000}"/>
    <cellStyle name="Normal 5 2 2 3 2 5" xfId="3854" xr:uid="{00000000-0005-0000-0000-0000B47D0000}"/>
    <cellStyle name="Normal 5 2 2 3 2 5 2" xfId="3853" xr:uid="{00000000-0005-0000-0000-0000B57D0000}"/>
    <cellStyle name="Normal 5 2 2 3 2 6" xfId="5860" xr:uid="{00000000-0005-0000-0000-0000B67D0000}"/>
    <cellStyle name="Normal 5 2 2 3 3" xfId="3851" xr:uid="{00000000-0005-0000-0000-0000B77D0000}"/>
    <cellStyle name="Normal 5 2 2 3 3 2" xfId="24480" xr:uid="{00000000-0005-0000-0000-0000B87D0000}"/>
    <cellStyle name="Normal 5 2 2 3 3 2 2" xfId="3850" xr:uid="{00000000-0005-0000-0000-0000B97D0000}"/>
    <cellStyle name="Normal 5 2 2 3 3 2 2 2" xfId="11286" xr:uid="{00000000-0005-0000-0000-0000BA7D0000}"/>
    <cellStyle name="Normal 5 2 2 3 3 2 2 2 2" xfId="3849" xr:uid="{00000000-0005-0000-0000-0000BB7D0000}"/>
    <cellStyle name="Normal 5 2 2 3 3 2 2 3" xfId="20323" xr:uid="{00000000-0005-0000-0000-0000BC7D0000}"/>
    <cellStyle name="Normal 5 2 2 3 3 2 3" xfId="3848" xr:uid="{00000000-0005-0000-0000-0000BD7D0000}"/>
    <cellStyle name="Normal 5 2 2 3 3 2 3 2" xfId="3847" xr:uid="{00000000-0005-0000-0000-0000BE7D0000}"/>
    <cellStyle name="Normal 5 2 2 3 3 2 4" xfId="3846" xr:uid="{00000000-0005-0000-0000-0000BF7D0000}"/>
    <cellStyle name="Normal 5 2 2 3 3 3" xfId="21390" xr:uid="{00000000-0005-0000-0000-0000C07D0000}"/>
    <cellStyle name="Normal 5 2 2 3 3 3 2" xfId="3845" xr:uid="{00000000-0005-0000-0000-0000C17D0000}"/>
    <cellStyle name="Normal 5 2 2 3 3 3 2 2" xfId="3844" xr:uid="{00000000-0005-0000-0000-0000C27D0000}"/>
    <cellStyle name="Normal 5 2 2 3 3 3 3" xfId="3843" xr:uid="{00000000-0005-0000-0000-0000C37D0000}"/>
    <cellStyle name="Normal 5 2 2 3 3 4" xfId="3842" xr:uid="{00000000-0005-0000-0000-0000C47D0000}"/>
    <cellStyle name="Normal 5 2 2 3 3 4 2" xfId="3841" xr:uid="{00000000-0005-0000-0000-0000C57D0000}"/>
    <cellStyle name="Normal 5 2 2 3 3 5" xfId="3839" xr:uid="{00000000-0005-0000-0000-0000C67D0000}"/>
    <cellStyle name="Normal 5 2 2 3 4" xfId="28948" xr:uid="{00000000-0005-0000-0000-0000C77D0000}"/>
    <cellStyle name="Normal 5 2 2 3 4 2" xfId="6158" xr:uid="{00000000-0005-0000-0000-0000C87D0000}"/>
    <cellStyle name="Normal 5 2 2 3 4 2 2" xfId="27516" xr:uid="{00000000-0005-0000-0000-0000C97D0000}"/>
    <cellStyle name="Normal 5 2 2 3 4 2 2 2" xfId="3838" xr:uid="{00000000-0005-0000-0000-0000CA7D0000}"/>
    <cellStyle name="Normal 5 2 2 3 4 2 3" xfId="3837" xr:uid="{00000000-0005-0000-0000-0000CB7D0000}"/>
    <cellStyle name="Normal 5 2 2 3 4 3" xfId="6155" xr:uid="{00000000-0005-0000-0000-0000CC7D0000}"/>
    <cellStyle name="Normal 5 2 2 3 4 3 2" xfId="3835" xr:uid="{00000000-0005-0000-0000-0000CD7D0000}"/>
    <cellStyle name="Normal 5 2 2 3 4 4" xfId="3834" xr:uid="{00000000-0005-0000-0000-0000CE7D0000}"/>
    <cellStyle name="Normal 5 2 2 3 5" xfId="30917" xr:uid="{00000000-0005-0000-0000-0000CF7D0000}"/>
    <cellStyle name="Normal 5 2 2 3 5 2" xfId="6152" xr:uid="{00000000-0005-0000-0000-0000D07D0000}"/>
    <cellStyle name="Normal 5 2 2 3 5 2 2" xfId="3833" xr:uid="{00000000-0005-0000-0000-0000D17D0000}"/>
    <cellStyle name="Normal 5 2 2 3 5 3" xfId="3832" xr:uid="{00000000-0005-0000-0000-0000D27D0000}"/>
    <cellStyle name="Normal 5 2 2 3 6" xfId="10207" xr:uid="{00000000-0005-0000-0000-0000D37D0000}"/>
    <cellStyle name="Normal 5 2 2 3 6 2" xfId="3831" xr:uid="{00000000-0005-0000-0000-0000D47D0000}"/>
    <cellStyle name="Normal 5 2 2 3 7" xfId="10203" xr:uid="{00000000-0005-0000-0000-0000D57D0000}"/>
    <cellStyle name="Normal 5 2 2 4" xfId="3830" xr:uid="{00000000-0005-0000-0000-0000D67D0000}"/>
    <cellStyle name="Normal 5 2 2 4 2" xfId="18888" xr:uid="{00000000-0005-0000-0000-0000D77D0000}"/>
    <cellStyle name="Normal 5 2 2 4 2 2" xfId="31406" xr:uid="{00000000-0005-0000-0000-0000D87D0000}"/>
    <cellStyle name="Normal 5 2 2 4 2 2 2" xfId="3829" xr:uid="{00000000-0005-0000-0000-0000D97D0000}"/>
    <cellStyle name="Normal 5 2 2 4 2 2 2 2" xfId="3828" xr:uid="{00000000-0005-0000-0000-0000DA7D0000}"/>
    <cellStyle name="Normal 5 2 2 4 2 2 2 2 2" xfId="3827" xr:uid="{00000000-0005-0000-0000-0000DB7D0000}"/>
    <cellStyle name="Normal 5 2 2 4 2 2 2 3" xfId="18465" xr:uid="{00000000-0005-0000-0000-0000DC7D0000}"/>
    <cellStyle name="Normal 5 2 2 4 2 2 3" xfId="3826" xr:uid="{00000000-0005-0000-0000-0000DD7D0000}"/>
    <cellStyle name="Normal 5 2 2 4 2 2 3 2" xfId="3825" xr:uid="{00000000-0005-0000-0000-0000DE7D0000}"/>
    <cellStyle name="Normal 5 2 2 4 2 2 4" xfId="3824" xr:uid="{00000000-0005-0000-0000-0000DF7D0000}"/>
    <cellStyle name="Normal 5 2 2 4 2 3" xfId="3823" xr:uid="{00000000-0005-0000-0000-0000E07D0000}"/>
    <cellStyle name="Normal 5 2 2 4 2 3 2" xfId="3822" xr:uid="{00000000-0005-0000-0000-0000E17D0000}"/>
    <cellStyle name="Normal 5 2 2 4 2 3 2 2" xfId="3821" xr:uid="{00000000-0005-0000-0000-0000E27D0000}"/>
    <cellStyle name="Normal 5 2 2 4 2 3 3" xfId="3820" xr:uid="{00000000-0005-0000-0000-0000E37D0000}"/>
    <cellStyle name="Normal 5 2 2 4 2 4" xfId="3819" xr:uid="{00000000-0005-0000-0000-0000E47D0000}"/>
    <cellStyle name="Normal 5 2 2 4 2 4 2" xfId="16533" xr:uid="{00000000-0005-0000-0000-0000E57D0000}"/>
    <cellStyle name="Normal 5 2 2 4 2 5" xfId="3818" xr:uid="{00000000-0005-0000-0000-0000E67D0000}"/>
    <cellStyle name="Normal 5 2 2 4 3" xfId="27226" xr:uid="{00000000-0005-0000-0000-0000E77D0000}"/>
    <cellStyle name="Normal 5 2 2 4 3 2" xfId="3817" xr:uid="{00000000-0005-0000-0000-0000E87D0000}"/>
    <cellStyle name="Normal 5 2 2 4 3 2 2" xfId="3816" xr:uid="{00000000-0005-0000-0000-0000E97D0000}"/>
    <cellStyle name="Normal 5 2 2 4 3 2 2 2" xfId="11177" xr:uid="{00000000-0005-0000-0000-0000EA7D0000}"/>
    <cellStyle name="Normal 5 2 2 4 3 2 3" xfId="3815" xr:uid="{00000000-0005-0000-0000-0000EB7D0000}"/>
    <cellStyle name="Normal 5 2 2 4 3 3" xfId="3814" xr:uid="{00000000-0005-0000-0000-0000EC7D0000}"/>
    <cellStyle name="Normal 5 2 2 4 3 3 2" xfId="3813" xr:uid="{00000000-0005-0000-0000-0000ED7D0000}"/>
    <cellStyle name="Normal 5 2 2 4 3 4" xfId="3812" xr:uid="{00000000-0005-0000-0000-0000EE7D0000}"/>
    <cellStyle name="Normal 5 2 2 4 4" xfId="29558" xr:uid="{00000000-0005-0000-0000-0000EF7D0000}"/>
    <cellStyle name="Normal 5 2 2 4 4 2" xfId="30792" xr:uid="{00000000-0005-0000-0000-0000F07D0000}"/>
    <cellStyle name="Normal 5 2 2 4 4 2 2" xfId="3811" xr:uid="{00000000-0005-0000-0000-0000F17D0000}"/>
    <cellStyle name="Normal 5 2 2 4 4 3" xfId="3810" xr:uid="{00000000-0005-0000-0000-0000F27D0000}"/>
    <cellStyle name="Normal 5 2 2 4 5" xfId="30896" xr:uid="{00000000-0005-0000-0000-0000F37D0000}"/>
    <cellStyle name="Normal 5 2 2 4 5 2" xfId="3809" xr:uid="{00000000-0005-0000-0000-0000F47D0000}"/>
    <cellStyle name="Normal 5 2 2 4 6" xfId="21969" xr:uid="{00000000-0005-0000-0000-0000F57D0000}"/>
    <cellStyle name="Normal 5 2 2 5" xfId="3808" xr:uid="{00000000-0005-0000-0000-0000F67D0000}"/>
    <cellStyle name="Normal 5 2 2 5 2" xfId="29663" xr:uid="{00000000-0005-0000-0000-0000F77D0000}"/>
    <cellStyle name="Normal 5 2 2 5 2 2" xfId="3807" xr:uid="{00000000-0005-0000-0000-0000F87D0000}"/>
    <cellStyle name="Normal 5 2 2 5 2 2 2" xfId="3806" xr:uid="{00000000-0005-0000-0000-0000F97D0000}"/>
    <cellStyle name="Normal 5 2 2 5 2 2 2 2" xfId="3804" xr:uid="{00000000-0005-0000-0000-0000FA7D0000}"/>
    <cellStyle name="Normal 5 2 2 5 2 2 3" xfId="15344" xr:uid="{00000000-0005-0000-0000-0000FB7D0000}"/>
    <cellStyle name="Normal 5 2 2 5 2 3" xfId="17993" xr:uid="{00000000-0005-0000-0000-0000FC7D0000}"/>
    <cellStyle name="Normal 5 2 2 5 2 3 2" xfId="4513" xr:uid="{00000000-0005-0000-0000-0000FD7D0000}"/>
    <cellStyle name="Normal 5 2 2 5 2 4" xfId="27198" xr:uid="{00000000-0005-0000-0000-0000FE7D0000}"/>
    <cellStyle name="Normal 5 2 2 5 3" xfId="3802" xr:uid="{00000000-0005-0000-0000-0000FF7D0000}"/>
    <cellStyle name="Normal 5 2 2 5 3 2" xfId="3801" xr:uid="{00000000-0005-0000-0000-0000007E0000}"/>
    <cellStyle name="Normal 5 2 2 5 3 2 2" xfId="3800" xr:uid="{00000000-0005-0000-0000-0000017E0000}"/>
    <cellStyle name="Normal 5 2 2 5 3 3" xfId="33604" xr:uid="{00000000-0005-0000-0000-0000027E0000}"/>
    <cellStyle name="Normal 5 2 2 5 4" xfId="31812" xr:uid="{00000000-0005-0000-0000-0000037E0000}"/>
    <cellStyle name="Normal 5 2 2 5 4 2" xfId="3798" xr:uid="{00000000-0005-0000-0000-0000047E0000}"/>
    <cellStyle name="Normal 5 2 2 5 5" xfId="3797" xr:uid="{00000000-0005-0000-0000-0000057E0000}"/>
    <cellStyle name="Normal 5 2 2 6" xfId="3796" xr:uid="{00000000-0005-0000-0000-0000067E0000}"/>
    <cellStyle name="Normal 5 2 2 6 2" xfId="3795" xr:uid="{00000000-0005-0000-0000-0000077E0000}"/>
    <cellStyle name="Normal 5 2 2 6 2 2" xfId="3794" xr:uid="{00000000-0005-0000-0000-0000087E0000}"/>
    <cellStyle name="Normal 5 2 2 6 2 2 2" xfId="3793" xr:uid="{00000000-0005-0000-0000-0000097E0000}"/>
    <cellStyle name="Normal 5 2 2 6 2 3" xfId="17944" xr:uid="{00000000-0005-0000-0000-00000A7E0000}"/>
    <cellStyle name="Normal 5 2 2 6 3" xfId="3791" xr:uid="{00000000-0005-0000-0000-00000B7E0000}"/>
    <cellStyle name="Normal 5 2 2 6 3 2" xfId="3790" xr:uid="{00000000-0005-0000-0000-00000C7E0000}"/>
    <cellStyle name="Normal 5 2 2 6 4" xfId="20271" xr:uid="{00000000-0005-0000-0000-00000D7E0000}"/>
    <cellStyle name="Normal 5 2 2 7" xfId="3789" xr:uid="{00000000-0005-0000-0000-00000E7E0000}"/>
    <cellStyle name="Normal 5 2 2 7 2" xfId="3788" xr:uid="{00000000-0005-0000-0000-00000F7E0000}"/>
    <cellStyle name="Normal 5 2 2 7 2 2" xfId="3787" xr:uid="{00000000-0005-0000-0000-0000107E0000}"/>
    <cellStyle name="Normal 5 2 2 7 3" xfId="3786" xr:uid="{00000000-0005-0000-0000-0000117E0000}"/>
    <cellStyle name="Normal 5 2 2 8" xfId="3785" xr:uid="{00000000-0005-0000-0000-0000127E0000}"/>
    <cellStyle name="Normal 5 2 2 8 2" xfId="3784" xr:uid="{00000000-0005-0000-0000-0000137E0000}"/>
    <cellStyle name="Normal 5 2 2 9" xfId="3783" xr:uid="{00000000-0005-0000-0000-0000147E0000}"/>
    <cellStyle name="Normal 5 2 20" xfId="4012" xr:uid="{00000000-0005-0000-0000-0000157E0000}"/>
    <cellStyle name="Normal 5 2 3" xfId="3782" xr:uid="{00000000-0005-0000-0000-0000167E0000}"/>
    <cellStyle name="Normal 5 2 3 2" xfId="3781" xr:uid="{00000000-0005-0000-0000-0000177E0000}"/>
    <cellStyle name="Normal 5 2 3 2 2" xfId="5285" xr:uid="{00000000-0005-0000-0000-0000187E0000}"/>
    <cellStyle name="Normal 5 2 3 2 2 2" xfId="23964" xr:uid="{00000000-0005-0000-0000-0000197E0000}"/>
    <cellStyle name="Normal 5 2 3 2 2 2 2" xfId="3780" xr:uid="{00000000-0005-0000-0000-00001A7E0000}"/>
    <cellStyle name="Normal 5 2 3 2 2 2 2 2" xfId="3779" xr:uid="{00000000-0005-0000-0000-00001B7E0000}"/>
    <cellStyle name="Normal 5 2 3 2 2 2 2 2 2" xfId="15217" xr:uid="{00000000-0005-0000-0000-00001C7E0000}"/>
    <cellStyle name="Normal 5 2 3 2 2 2 2 2 2 2" xfId="3778" xr:uid="{00000000-0005-0000-0000-00001D7E0000}"/>
    <cellStyle name="Normal 5 2 3 2 2 2 2 2 3" xfId="3777" xr:uid="{00000000-0005-0000-0000-00001E7E0000}"/>
    <cellStyle name="Normal 5 2 3 2 2 2 2 3" xfId="28794" xr:uid="{00000000-0005-0000-0000-00001F7E0000}"/>
    <cellStyle name="Normal 5 2 3 2 2 2 2 3 2" xfId="3776" xr:uid="{00000000-0005-0000-0000-0000207E0000}"/>
    <cellStyle name="Normal 5 2 3 2 2 2 2 4" xfId="9175" xr:uid="{00000000-0005-0000-0000-0000217E0000}"/>
    <cellStyle name="Normal 5 2 3 2 2 2 3" xfId="10843" xr:uid="{00000000-0005-0000-0000-0000227E0000}"/>
    <cellStyle name="Normal 5 2 3 2 2 2 3 2" xfId="3775" xr:uid="{00000000-0005-0000-0000-0000237E0000}"/>
    <cellStyle name="Normal 5 2 3 2 2 2 3 2 2" xfId="3774" xr:uid="{00000000-0005-0000-0000-0000247E0000}"/>
    <cellStyle name="Normal 5 2 3 2 2 2 3 3" xfId="28290" xr:uid="{00000000-0005-0000-0000-0000257E0000}"/>
    <cellStyle name="Normal 5 2 3 2 2 2 4" xfId="26458" xr:uid="{00000000-0005-0000-0000-0000267E0000}"/>
    <cellStyle name="Normal 5 2 3 2 2 2 4 2" xfId="23690" xr:uid="{00000000-0005-0000-0000-0000277E0000}"/>
    <cellStyle name="Normal 5 2 3 2 2 2 5" xfId="3773" xr:uid="{00000000-0005-0000-0000-0000287E0000}"/>
    <cellStyle name="Normal 5 2 3 2 2 3" xfId="24458" xr:uid="{00000000-0005-0000-0000-0000297E0000}"/>
    <cellStyle name="Normal 5 2 3 2 2 3 2" xfId="3772" xr:uid="{00000000-0005-0000-0000-00002A7E0000}"/>
    <cellStyle name="Normal 5 2 3 2 2 3 2 2" xfId="33021" xr:uid="{00000000-0005-0000-0000-00002B7E0000}"/>
    <cellStyle name="Normal 5 2 3 2 2 3 2 2 2" xfId="3771" xr:uid="{00000000-0005-0000-0000-00002C7E0000}"/>
    <cellStyle name="Normal 5 2 3 2 2 3 2 3" xfId="6515" xr:uid="{00000000-0005-0000-0000-00002D7E0000}"/>
    <cellStyle name="Normal 5 2 3 2 2 3 3" xfId="3769" xr:uid="{00000000-0005-0000-0000-00002E7E0000}"/>
    <cellStyle name="Normal 5 2 3 2 2 3 3 2" xfId="3767" xr:uid="{00000000-0005-0000-0000-00002F7E0000}"/>
    <cellStyle name="Normal 5 2 3 2 2 3 4" xfId="4252" xr:uid="{00000000-0005-0000-0000-0000307E0000}"/>
    <cellStyle name="Normal 5 2 3 2 2 4" xfId="3766" xr:uid="{00000000-0005-0000-0000-0000317E0000}"/>
    <cellStyle name="Normal 5 2 3 2 2 4 2" xfId="3765" xr:uid="{00000000-0005-0000-0000-0000327E0000}"/>
    <cellStyle name="Normal 5 2 3 2 2 4 2 2" xfId="3763" xr:uid="{00000000-0005-0000-0000-0000337E0000}"/>
    <cellStyle name="Normal 5 2 3 2 2 4 3" xfId="3761" xr:uid="{00000000-0005-0000-0000-0000347E0000}"/>
    <cellStyle name="Normal 5 2 3 2 2 5" xfId="27834" xr:uid="{00000000-0005-0000-0000-0000357E0000}"/>
    <cellStyle name="Normal 5 2 3 2 2 5 2" xfId="21652" xr:uid="{00000000-0005-0000-0000-0000367E0000}"/>
    <cellStyle name="Normal 5 2 3 2 2 6" xfId="3759" xr:uid="{00000000-0005-0000-0000-0000377E0000}"/>
    <cellStyle name="Normal 5 2 3 2 3" xfId="3758" xr:uid="{00000000-0005-0000-0000-0000387E0000}"/>
    <cellStyle name="Normal 5 2 3 2 3 2" xfId="24454" xr:uid="{00000000-0005-0000-0000-0000397E0000}"/>
    <cellStyle name="Normal 5 2 3 2 3 2 2" xfId="3757" xr:uid="{00000000-0005-0000-0000-00003A7E0000}"/>
    <cellStyle name="Normal 5 2 3 2 3 2 2 2" xfId="24872" xr:uid="{00000000-0005-0000-0000-00003B7E0000}"/>
    <cellStyle name="Normal 5 2 3 2 3 2 2 2 2" xfId="3756" xr:uid="{00000000-0005-0000-0000-00003C7E0000}"/>
    <cellStyle name="Normal 5 2 3 2 3 2 2 3" xfId="26482" xr:uid="{00000000-0005-0000-0000-00003D7E0000}"/>
    <cellStyle name="Normal 5 2 3 2 3 2 3" xfId="3755" xr:uid="{00000000-0005-0000-0000-00003E7E0000}"/>
    <cellStyle name="Normal 5 2 3 2 3 2 3 2" xfId="3754" xr:uid="{00000000-0005-0000-0000-00003F7E0000}"/>
    <cellStyle name="Normal 5 2 3 2 3 2 4" xfId="3752" xr:uid="{00000000-0005-0000-0000-0000407E0000}"/>
    <cellStyle name="Normal 5 2 3 2 3 3" xfId="3751" xr:uid="{00000000-0005-0000-0000-0000417E0000}"/>
    <cellStyle name="Normal 5 2 3 2 3 3 2" xfId="3750" xr:uid="{00000000-0005-0000-0000-0000427E0000}"/>
    <cellStyle name="Normal 5 2 3 2 3 3 2 2" xfId="3749" xr:uid="{00000000-0005-0000-0000-0000437E0000}"/>
    <cellStyle name="Normal 5 2 3 2 3 3 3" xfId="3748" xr:uid="{00000000-0005-0000-0000-0000447E0000}"/>
    <cellStyle name="Normal 5 2 3 2 3 4" xfId="3747" xr:uid="{00000000-0005-0000-0000-0000457E0000}"/>
    <cellStyle name="Normal 5 2 3 2 3 4 2" xfId="3746" xr:uid="{00000000-0005-0000-0000-0000467E0000}"/>
    <cellStyle name="Normal 5 2 3 2 3 5" xfId="3744" xr:uid="{00000000-0005-0000-0000-0000477E0000}"/>
    <cellStyle name="Normal 5 2 3 2 4" xfId="3743" xr:uid="{00000000-0005-0000-0000-0000487E0000}"/>
    <cellStyle name="Normal 5 2 3 2 4 2" xfId="3742" xr:uid="{00000000-0005-0000-0000-0000497E0000}"/>
    <cellStyle name="Normal 5 2 3 2 4 2 2" xfId="27423" xr:uid="{00000000-0005-0000-0000-00004A7E0000}"/>
    <cellStyle name="Normal 5 2 3 2 4 2 2 2" xfId="3768" xr:uid="{00000000-0005-0000-0000-00004B7E0000}"/>
    <cellStyle name="Normal 5 2 3 2 4 2 3" xfId="3741" xr:uid="{00000000-0005-0000-0000-00004C7E0000}"/>
    <cellStyle name="Normal 5 2 3 2 4 3" xfId="3739" xr:uid="{00000000-0005-0000-0000-00004D7E0000}"/>
    <cellStyle name="Normal 5 2 3 2 4 3 2" xfId="3738" xr:uid="{00000000-0005-0000-0000-00004E7E0000}"/>
    <cellStyle name="Normal 5 2 3 2 4 4" xfId="34171" xr:uid="{00000000-0005-0000-0000-00004F7E0000}"/>
    <cellStyle name="Normal 5 2 3 2 5" xfId="3737" xr:uid="{00000000-0005-0000-0000-0000507E0000}"/>
    <cellStyle name="Normal 5 2 3 2 5 2" xfId="3736" xr:uid="{00000000-0005-0000-0000-0000517E0000}"/>
    <cellStyle name="Normal 5 2 3 2 5 2 2" xfId="3735" xr:uid="{00000000-0005-0000-0000-0000527E0000}"/>
    <cellStyle name="Normal 5 2 3 2 5 3" xfId="3734" xr:uid="{00000000-0005-0000-0000-0000537E0000}"/>
    <cellStyle name="Normal 5 2 3 2 6" xfId="10177" xr:uid="{00000000-0005-0000-0000-0000547E0000}"/>
    <cellStyle name="Normal 5 2 3 2 6 2" xfId="3733" xr:uid="{00000000-0005-0000-0000-0000557E0000}"/>
    <cellStyle name="Normal 5 2 3 2 7" xfId="10169" xr:uid="{00000000-0005-0000-0000-0000567E0000}"/>
    <cellStyle name="Normal 5 2 3 3" xfId="3732" xr:uid="{00000000-0005-0000-0000-0000577E0000}"/>
    <cellStyle name="Normal 5 2 3 3 2" xfId="3731" xr:uid="{00000000-0005-0000-0000-0000587E0000}"/>
    <cellStyle name="Normal 5 2 3 3 2 2" xfId="24448" xr:uid="{00000000-0005-0000-0000-0000597E0000}"/>
    <cellStyle name="Normal 5 2 3 3 2 2 2" xfId="3730" xr:uid="{00000000-0005-0000-0000-00005A7E0000}"/>
    <cellStyle name="Normal 5 2 3 3 2 2 2 2" xfId="3729" xr:uid="{00000000-0005-0000-0000-00005B7E0000}"/>
    <cellStyle name="Normal 5 2 3 3 2 2 2 2 2" xfId="3728" xr:uid="{00000000-0005-0000-0000-00005C7E0000}"/>
    <cellStyle name="Normal 5 2 3 3 2 2 2 3" xfId="28609" xr:uid="{00000000-0005-0000-0000-00005D7E0000}"/>
    <cellStyle name="Normal 5 2 3 3 2 2 3" xfId="3727" xr:uid="{00000000-0005-0000-0000-00005E7E0000}"/>
    <cellStyle name="Normal 5 2 3 3 2 2 3 2" xfId="3726" xr:uid="{00000000-0005-0000-0000-00005F7E0000}"/>
    <cellStyle name="Normal 5 2 3 3 2 2 4" xfId="4242" xr:uid="{00000000-0005-0000-0000-0000607E0000}"/>
    <cellStyle name="Normal 5 2 3 3 2 3" xfId="3725" xr:uid="{00000000-0005-0000-0000-0000617E0000}"/>
    <cellStyle name="Normal 5 2 3 3 2 3 2" xfId="3724" xr:uid="{00000000-0005-0000-0000-0000627E0000}"/>
    <cellStyle name="Normal 5 2 3 3 2 3 2 2" xfId="12818" xr:uid="{00000000-0005-0000-0000-0000637E0000}"/>
    <cellStyle name="Normal 5 2 3 3 2 3 3" xfId="3723" xr:uid="{00000000-0005-0000-0000-0000647E0000}"/>
    <cellStyle name="Normal 5 2 3 3 2 4" xfId="3722" xr:uid="{00000000-0005-0000-0000-0000657E0000}"/>
    <cellStyle name="Normal 5 2 3 3 2 4 2" xfId="3720" xr:uid="{00000000-0005-0000-0000-0000667E0000}"/>
    <cellStyle name="Normal 5 2 3 3 2 5" xfId="3717" xr:uid="{00000000-0005-0000-0000-0000677E0000}"/>
    <cellStyle name="Normal 5 2 3 3 3" xfId="3715" xr:uid="{00000000-0005-0000-0000-0000687E0000}"/>
    <cellStyle name="Normal 5 2 3 3 3 2" xfId="3714" xr:uid="{00000000-0005-0000-0000-0000697E0000}"/>
    <cellStyle name="Normal 5 2 3 3 3 2 2" xfId="3713" xr:uid="{00000000-0005-0000-0000-00006A7E0000}"/>
    <cellStyle name="Normal 5 2 3 3 3 2 2 2" xfId="3712" xr:uid="{00000000-0005-0000-0000-00006B7E0000}"/>
    <cellStyle name="Normal 5 2 3 3 3 2 3" xfId="3711" xr:uid="{00000000-0005-0000-0000-00006C7E0000}"/>
    <cellStyle name="Normal 5 2 3 3 3 3" xfId="5550" xr:uid="{00000000-0005-0000-0000-00006D7E0000}"/>
    <cellStyle name="Normal 5 2 3 3 3 3 2" xfId="5548" xr:uid="{00000000-0005-0000-0000-00006E7E0000}"/>
    <cellStyle name="Normal 5 2 3 3 3 4" xfId="26155" xr:uid="{00000000-0005-0000-0000-00006F7E0000}"/>
    <cellStyle name="Normal 5 2 3 3 4" xfId="22331" xr:uid="{00000000-0005-0000-0000-0000707E0000}"/>
    <cellStyle name="Normal 5 2 3 3 4 2" xfId="33813" xr:uid="{00000000-0005-0000-0000-0000717E0000}"/>
    <cellStyle name="Normal 5 2 3 3 4 2 2" xfId="3710" xr:uid="{00000000-0005-0000-0000-0000727E0000}"/>
    <cellStyle name="Normal 5 2 3 3 4 3" xfId="3709" xr:uid="{00000000-0005-0000-0000-0000737E0000}"/>
    <cellStyle name="Normal 5 2 3 3 5" xfId="27838" xr:uid="{00000000-0005-0000-0000-0000747E0000}"/>
    <cellStyle name="Normal 5 2 3 3 5 2" xfId="3708" xr:uid="{00000000-0005-0000-0000-0000757E0000}"/>
    <cellStyle name="Normal 5 2 3 3 6" xfId="10156" xr:uid="{00000000-0005-0000-0000-0000767E0000}"/>
    <cellStyle name="Normal 5 2 3 4" xfId="3707" xr:uid="{00000000-0005-0000-0000-0000777E0000}"/>
    <cellStyle name="Normal 5 2 3 4 2" xfId="16866" xr:uid="{00000000-0005-0000-0000-0000787E0000}"/>
    <cellStyle name="Normal 5 2 3 4 2 2" xfId="16862" xr:uid="{00000000-0005-0000-0000-0000797E0000}"/>
    <cellStyle name="Normal 5 2 3 4 2 2 2" xfId="3706" xr:uid="{00000000-0005-0000-0000-00007A7E0000}"/>
    <cellStyle name="Normal 5 2 3 4 2 2 2 2" xfId="3705" xr:uid="{00000000-0005-0000-0000-00007B7E0000}"/>
    <cellStyle name="Normal 5 2 3 4 2 2 3" xfId="31760" xr:uid="{00000000-0005-0000-0000-00007C7E0000}"/>
    <cellStyle name="Normal 5 2 3 4 2 3" xfId="3704" xr:uid="{00000000-0005-0000-0000-00007D7E0000}"/>
    <cellStyle name="Normal 5 2 3 4 2 3 2" xfId="31011" xr:uid="{00000000-0005-0000-0000-00007E7E0000}"/>
    <cellStyle name="Normal 5 2 3 4 2 4" xfId="3702" xr:uid="{00000000-0005-0000-0000-00007F7E0000}"/>
    <cellStyle name="Normal 5 2 3 4 3" xfId="16860" xr:uid="{00000000-0005-0000-0000-0000807E0000}"/>
    <cellStyle name="Normal 5 2 3 4 3 2" xfId="3700" xr:uid="{00000000-0005-0000-0000-0000817E0000}"/>
    <cellStyle name="Normal 5 2 3 4 3 2 2" xfId="3698" xr:uid="{00000000-0005-0000-0000-0000827E0000}"/>
    <cellStyle name="Normal 5 2 3 4 3 3" xfId="3696" xr:uid="{00000000-0005-0000-0000-0000837E0000}"/>
    <cellStyle name="Normal 5 2 3 4 4" xfId="27773" xr:uid="{00000000-0005-0000-0000-0000847E0000}"/>
    <cellStyle name="Normal 5 2 3 4 4 2" xfId="3694" xr:uid="{00000000-0005-0000-0000-0000857E0000}"/>
    <cellStyle name="Normal 5 2 3 4 5" xfId="3692" xr:uid="{00000000-0005-0000-0000-0000867E0000}"/>
    <cellStyle name="Normal 5 2 3 5" xfId="3691" xr:uid="{00000000-0005-0000-0000-0000877E0000}"/>
    <cellStyle name="Normal 5 2 3 5 2" xfId="33940" xr:uid="{00000000-0005-0000-0000-0000887E0000}"/>
    <cellStyle name="Normal 5 2 3 5 2 2" xfId="3690" xr:uid="{00000000-0005-0000-0000-0000897E0000}"/>
    <cellStyle name="Normal 5 2 3 5 2 2 2" xfId="3689" xr:uid="{00000000-0005-0000-0000-00008A7E0000}"/>
    <cellStyle name="Normal 5 2 3 5 2 3" xfId="17900" xr:uid="{00000000-0005-0000-0000-00008B7E0000}"/>
    <cellStyle name="Normal 5 2 3 5 3" xfId="3688" xr:uid="{00000000-0005-0000-0000-00008C7E0000}"/>
    <cellStyle name="Normal 5 2 3 5 3 2" xfId="3687" xr:uid="{00000000-0005-0000-0000-00008D7E0000}"/>
    <cellStyle name="Normal 5 2 3 5 4" xfId="3685" xr:uid="{00000000-0005-0000-0000-00008E7E0000}"/>
    <cellStyle name="Normal 5 2 3 6" xfId="3684" xr:uid="{00000000-0005-0000-0000-00008F7E0000}"/>
    <cellStyle name="Normal 5 2 3 6 2" xfId="3683" xr:uid="{00000000-0005-0000-0000-0000907E0000}"/>
    <cellStyle name="Normal 5 2 3 6 2 2" xfId="3682" xr:uid="{00000000-0005-0000-0000-0000917E0000}"/>
    <cellStyle name="Normal 5 2 3 6 3" xfId="3681" xr:uid="{00000000-0005-0000-0000-0000927E0000}"/>
    <cellStyle name="Normal 5 2 3 7" xfId="3680" xr:uid="{00000000-0005-0000-0000-0000937E0000}"/>
    <cellStyle name="Normal 5 2 3 7 2" xfId="3679" xr:uid="{00000000-0005-0000-0000-0000947E0000}"/>
    <cellStyle name="Normal 5 2 3 8" xfId="3678" xr:uid="{00000000-0005-0000-0000-0000957E0000}"/>
    <cellStyle name="Normal 5 2 4" xfId="26283" xr:uid="{00000000-0005-0000-0000-0000967E0000}"/>
    <cellStyle name="Normal 5 2 4 2" xfId="32278" xr:uid="{00000000-0005-0000-0000-0000977E0000}"/>
    <cellStyle name="Normal 5 2 4 2 2" xfId="22007" xr:uid="{00000000-0005-0000-0000-0000987E0000}"/>
    <cellStyle name="Normal 5 2 4 2 2 2" xfId="24440" xr:uid="{00000000-0005-0000-0000-0000997E0000}"/>
    <cellStyle name="Normal 5 2 4 2 2 2 2" xfId="3677" xr:uid="{00000000-0005-0000-0000-00009A7E0000}"/>
    <cellStyle name="Normal 5 2 4 2 2 2 2 2" xfId="3676" xr:uid="{00000000-0005-0000-0000-00009B7E0000}"/>
    <cellStyle name="Normal 5 2 4 2 2 2 2 2 2" xfId="7733" xr:uid="{00000000-0005-0000-0000-00009C7E0000}"/>
    <cellStyle name="Normal 5 2 4 2 2 2 2 3" xfId="32833" xr:uid="{00000000-0005-0000-0000-00009D7E0000}"/>
    <cellStyle name="Normal 5 2 4 2 2 2 3" xfId="3675" xr:uid="{00000000-0005-0000-0000-00009E7E0000}"/>
    <cellStyle name="Normal 5 2 4 2 2 2 3 2" xfId="3674" xr:uid="{00000000-0005-0000-0000-00009F7E0000}"/>
    <cellStyle name="Normal 5 2 4 2 2 2 4" xfId="18192" xr:uid="{00000000-0005-0000-0000-0000A07E0000}"/>
    <cellStyle name="Normal 5 2 4 2 2 3" xfId="26370" xr:uid="{00000000-0005-0000-0000-0000A17E0000}"/>
    <cellStyle name="Normal 5 2 4 2 2 3 2" xfId="3673" xr:uid="{00000000-0005-0000-0000-0000A27E0000}"/>
    <cellStyle name="Normal 5 2 4 2 2 3 2 2" xfId="3672" xr:uid="{00000000-0005-0000-0000-0000A37E0000}"/>
    <cellStyle name="Normal 5 2 4 2 2 3 3" xfId="14211" xr:uid="{00000000-0005-0000-0000-0000A47E0000}"/>
    <cellStyle name="Normal 5 2 4 2 2 4" xfId="25845" xr:uid="{00000000-0005-0000-0000-0000A57E0000}"/>
    <cellStyle name="Normal 5 2 4 2 2 4 2" xfId="3671" xr:uid="{00000000-0005-0000-0000-0000A67E0000}"/>
    <cellStyle name="Normal 5 2 4 2 2 5" xfId="3669" xr:uid="{00000000-0005-0000-0000-0000A77E0000}"/>
    <cellStyle name="Normal 5 2 4 2 3" xfId="31520" xr:uid="{00000000-0005-0000-0000-0000A87E0000}"/>
    <cellStyle name="Normal 5 2 4 2 3 2" xfId="28234" xr:uid="{00000000-0005-0000-0000-0000A97E0000}"/>
    <cellStyle name="Normal 5 2 4 2 3 2 2" xfId="8209" xr:uid="{00000000-0005-0000-0000-0000AA7E0000}"/>
    <cellStyle name="Normal 5 2 4 2 3 2 2 2" xfId="25380" xr:uid="{00000000-0005-0000-0000-0000AB7E0000}"/>
    <cellStyle name="Normal 5 2 4 2 3 2 3" xfId="8192" xr:uid="{00000000-0005-0000-0000-0000AC7E0000}"/>
    <cellStyle name="Normal 5 2 4 2 3 3" xfId="34131" xr:uid="{00000000-0005-0000-0000-0000AD7E0000}"/>
    <cellStyle name="Normal 5 2 4 2 3 3 2" xfId="8083" xr:uid="{00000000-0005-0000-0000-0000AE7E0000}"/>
    <cellStyle name="Normal 5 2 4 2 3 4" xfId="3668" xr:uid="{00000000-0005-0000-0000-0000AF7E0000}"/>
    <cellStyle name="Normal 5 2 4 2 4" xfId="28232" xr:uid="{00000000-0005-0000-0000-0000B07E0000}"/>
    <cellStyle name="Normal 5 2 4 2 4 2" xfId="32832" xr:uid="{00000000-0005-0000-0000-0000B17E0000}"/>
    <cellStyle name="Normal 5 2 4 2 4 2 2" xfId="16991" xr:uid="{00000000-0005-0000-0000-0000B27E0000}"/>
    <cellStyle name="Normal 5 2 4 2 4 3" xfId="7229" xr:uid="{00000000-0005-0000-0000-0000B37E0000}"/>
    <cellStyle name="Normal 5 2 4 2 5" xfId="26595" xr:uid="{00000000-0005-0000-0000-0000B47E0000}"/>
    <cellStyle name="Normal 5 2 4 2 5 2" xfId="3667" xr:uid="{00000000-0005-0000-0000-0000B57E0000}"/>
    <cellStyle name="Normal 5 2 4 2 6" xfId="10124" xr:uid="{00000000-0005-0000-0000-0000B67E0000}"/>
    <cellStyle name="Normal 5 2 4 2 6 2" xfId="3666" xr:uid="{00000000-0005-0000-0000-0000B77E0000}"/>
    <cellStyle name="Normal 5 2 4 2 7" xfId="10119" xr:uid="{00000000-0005-0000-0000-0000B87E0000}"/>
    <cellStyle name="Normal 5 2 4 3" xfId="32527" xr:uid="{00000000-0005-0000-0000-0000B97E0000}"/>
    <cellStyle name="Normal 5 2 4 3 2" xfId="28227" xr:uid="{00000000-0005-0000-0000-0000BA7E0000}"/>
    <cellStyle name="Normal 5 2 4 3 2 2" xfId="33233" xr:uid="{00000000-0005-0000-0000-0000BB7E0000}"/>
    <cellStyle name="Normal 5 2 4 3 2 2 2" xfId="3665" xr:uid="{00000000-0005-0000-0000-0000BC7E0000}"/>
    <cellStyle name="Normal 5 2 4 3 2 2 2 2" xfId="3664" xr:uid="{00000000-0005-0000-0000-0000BD7E0000}"/>
    <cellStyle name="Normal 5 2 4 3 2 2 3" xfId="3663" xr:uid="{00000000-0005-0000-0000-0000BE7E0000}"/>
    <cellStyle name="Normal 5 2 4 3 2 3" xfId="34125" xr:uid="{00000000-0005-0000-0000-0000BF7E0000}"/>
    <cellStyle name="Normal 5 2 4 3 2 3 2" xfId="3662" xr:uid="{00000000-0005-0000-0000-0000C07E0000}"/>
    <cellStyle name="Normal 5 2 4 3 2 4" xfId="3661" xr:uid="{00000000-0005-0000-0000-0000C17E0000}"/>
    <cellStyle name="Normal 5 2 4 3 3" xfId="28225" xr:uid="{00000000-0005-0000-0000-0000C27E0000}"/>
    <cellStyle name="Normal 5 2 4 3 3 2" xfId="28222" xr:uid="{00000000-0005-0000-0000-0000C37E0000}"/>
    <cellStyle name="Normal 5 2 4 3 3 2 2" xfId="32806" xr:uid="{00000000-0005-0000-0000-0000C47E0000}"/>
    <cellStyle name="Normal 5 2 4 3 3 3" xfId="3659" xr:uid="{00000000-0005-0000-0000-0000C57E0000}"/>
    <cellStyle name="Normal 5 2 4 3 4" xfId="28219" xr:uid="{00000000-0005-0000-0000-0000C67E0000}"/>
    <cellStyle name="Normal 5 2 4 3 4 2" xfId="3658" xr:uid="{00000000-0005-0000-0000-0000C77E0000}"/>
    <cellStyle name="Normal 5 2 4 3 5" xfId="27063" xr:uid="{00000000-0005-0000-0000-0000C87E0000}"/>
    <cellStyle name="Normal 5 2 4 4" xfId="28214" xr:uid="{00000000-0005-0000-0000-0000C97E0000}"/>
    <cellStyle name="Normal 5 2 4 4 2" xfId="16854" xr:uid="{00000000-0005-0000-0000-0000CA7E0000}"/>
    <cellStyle name="Normal 5 2 4 4 2 2" xfId="19926" xr:uid="{00000000-0005-0000-0000-0000CB7E0000}"/>
    <cellStyle name="Normal 5 2 4 4 2 2 2" xfId="3657" xr:uid="{00000000-0005-0000-0000-0000CC7E0000}"/>
    <cellStyle name="Normal 5 2 4 4 2 3" xfId="19923" xr:uid="{00000000-0005-0000-0000-0000CD7E0000}"/>
    <cellStyle name="Normal 5 2 4 4 3" xfId="27319" xr:uid="{00000000-0005-0000-0000-0000CE7E0000}"/>
    <cellStyle name="Normal 5 2 4 4 3 2" xfId="19918" xr:uid="{00000000-0005-0000-0000-0000CF7E0000}"/>
    <cellStyle name="Normal 5 2 4 4 4" xfId="3656" xr:uid="{00000000-0005-0000-0000-0000D07E0000}"/>
    <cellStyle name="Normal 5 2 4 5" xfId="28211" xr:uid="{00000000-0005-0000-0000-0000D17E0000}"/>
    <cellStyle name="Normal 5 2 4 5 2" xfId="27315" xr:uid="{00000000-0005-0000-0000-0000D27E0000}"/>
    <cellStyle name="Normal 5 2 4 5 2 2" xfId="30381" xr:uid="{00000000-0005-0000-0000-0000D37E0000}"/>
    <cellStyle name="Normal 5 2 4 5 3" xfId="3655" xr:uid="{00000000-0005-0000-0000-0000D47E0000}"/>
    <cellStyle name="Normal 5 2 4 6" xfId="28206" xr:uid="{00000000-0005-0000-0000-0000D57E0000}"/>
    <cellStyle name="Normal 5 2 4 6 2" xfId="3654" xr:uid="{00000000-0005-0000-0000-0000D67E0000}"/>
    <cellStyle name="Normal 5 2 4 7" xfId="3653" xr:uid="{00000000-0005-0000-0000-0000D77E0000}"/>
    <cellStyle name="Normal 5 2 4 7 2" xfId="3652" xr:uid="{00000000-0005-0000-0000-0000D87E0000}"/>
    <cellStyle name="Normal 5 2 4 8" xfId="3651" xr:uid="{00000000-0005-0000-0000-0000D97E0000}"/>
    <cellStyle name="Normal 5 2 5" xfId="26280" xr:uid="{00000000-0005-0000-0000-0000DA7E0000}"/>
    <cellStyle name="Normal 5 2 5 2" xfId="32275" xr:uid="{00000000-0005-0000-0000-0000DB7E0000}"/>
    <cellStyle name="Normal 5 2 5 2 2" xfId="27425" xr:uid="{00000000-0005-0000-0000-0000DC7E0000}"/>
    <cellStyle name="Normal 5 2 5 2 2 2" xfId="8278" xr:uid="{00000000-0005-0000-0000-0000DD7E0000}"/>
    <cellStyle name="Normal 5 2 5 2 2 2 2" xfId="8276" xr:uid="{00000000-0005-0000-0000-0000DE7E0000}"/>
    <cellStyle name="Normal 5 2 5 2 2 2 2 2" xfId="23797" xr:uid="{00000000-0005-0000-0000-0000DF7E0000}"/>
    <cellStyle name="Normal 5 2 5 2 2 2 3" xfId="8268" xr:uid="{00000000-0005-0000-0000-0000E07E0000}"/>
    <cellStyle name="Normal 5 2 5 2 2 3" xfId="8260" xr:uid="{00000000-0005-0000-0000-0000E17E0000}"/>
    <cellStyle name="Normal 5 2 5 2 2 3 2" xfId="8258" xr:uid="{00000000-0005-0000-0000-0000E27E0000}"/>
    <cellStyle name="Normal 5 2 5 2 2 4" xfId="13187" xr:uid="{00000000-0005-0000-0000-0000E37E0000}"/>
    <cellStyle name="Normal 5 2 5 2 3" xfId="26562" xr:uid="{00000000-0005-0000-0000-0000E47E0000}"/>
    <cellStyle name="Normal 5 2 5 2 3 2" xfId="8221" xr:uid="{00000000-0005-0000-0000-0000E57E0000}"/>
    <cellStyle name="Normal 5 2 5 2 3 2 2" xfId="8219" xr:uid="{00000000-0005-0000-0000-0000E67E0000}"/>
    <cellStyle name="Normal 5 2 5 2 3 3" xfId="8213" xr:uid="{00000000-0005-0000-0000-0000E77E0000}"/>
    <cellStyle name="Normal 5 2 5 2 4" xfId="25802" xr:uid="{00000000-0005-0000-0000-0000E87E0000}"/>
    <cellStyle name="Normal 5 2 5 2 4 2" xfId="8196" xr:uid="{00000000-0005-0000-0000-0000E97E0000}"/>
    <cellStyle name="Normal 5 2 5 2 5" xfId="3650" xr:uid="{00000000-0005-0000-0000-0000EA7E0000}"/>
    <cellStyle name="Normal 5 2 5 2 5 2" xfId="8182" xr:uid="{00000000-0005-0000-0000-0000EB7E0000}"/>
    <cellStyle name="Normal 5 2 5 2 6" xfId="10101" xr:uid="{00000000-0005-0000-0000-0000EC7E0000}"/>
    <cellStyle name="Normal 5 2 5 2 6 2" xfId="8169" xr:uid="{00000000-0005-0000-0000-0000ED7E0000}"/>
    <cellStyle name="Normal 5 2 5 2 7" xfId="10097" xr:uid="{00000000-0005-0000-0000-0000EE7E0000}"/>
    <cellStyle name="Normal 5 2 5 3" xfId="28192" xr:uid="{00000000-0005-0000-0000-0000EF7E0000}"/>
    <cellStyle name="Normal 5 2 5 3 2" xfId="28190" xr:uid="{00000000-0005-0000-0000-0000F07E0000}"/>
    <cellStyle name="Normal 5 2 5 3 2 2" xfId="8113" xr:uid="{00000000-0005-0000-0000-0000F17E0000}"/>
    <cellStyle name="Normal 5 2 5 3 2 2 2" xfId="8111" xr:uid="{00000000-0005-0000-0000-0000F27E0000}"/>
    <cellStyle name="Normal 5 2 5 3 2 3" xfId="8104" xr:uid="{00000000-0005-0000-0000-0000F37E0000}"/>
    <cellStyle name="Normal 5 2 5 3 3" xfId="25796" xr:uid="{00000000-0005-0000-0000-0000F47E0000}"/>
    <cellStyle name="Normal 5 2 5 3 3 2" xfId="31913" xr:uid="{00000000-0005-0000-0000-0000F57E0000}"/>
    <cellStyle name="Normal 5 2 5 3 4" xfId="3649" xr:uid="{00000000-0005-0000-0000-0000F67E0000}"/>
    <cellStyle name="Normal 5 2 5 4" xfId="27303" xr:uid="{00000000-0005-0000-0000-0000F77E0000}"/>
    <cellStyle name="Normal 5 2 5 4 2" xfId="27300" xr:uid="{00000000-0005-0000-0000-0000F87E0000}"/>
    <cellStyle name="Normal 5 2 5 4 2 2" xfId="11814" xr:uid="{00000000-0005-0000-0000-0000F97E0000}"/>
    <cellStyle name="Normal 5 2 5 4 3" xfId="3648" xr:uid="{00000000-0005-0000-0000-0000FA7E0000}"/>
    <cellStyle name="Normal 5 2 5 5" xfId="27297" xr:uid="{00000000-0005-0000-0000-0000FB7E0000}"/>
    <cellStyle name="Normal 5 2 5 5 2" xfId="3647" xr:uid="{00000000-0005-0000-0000-0000FC7E0000}"/>
    <cellStyle name="Normal 5 2 5 6" xfId="3646" xr:uid="{00000000-0005-0000-0000-0000FD7E0000}"/>
    <cellStyle name="Normal 5 2 5 6 2" xfId="3645" xr:uid="{00000000-0005-0000-0000-0000FE7E0000}"/>
    <cellStyle name="Normal 5 2 5 7" xfId="3644" xr:uid="{00000000-0005-0000-0000-0000FF7E0000}"/>
    <cellStyle name="Normal 5 2 5 7 2" xfId="3643" xr:uid="{00000000-0005-0000-0000-0000007F0000}"/>
    <cellStyle name="Normal 5 2 5 8" xfId="3642" xr:uid="{00000000-0005-0000-0000-0000017F0000}"/>
    <cellStyle name="Normal 5 2 6" xfId="20469" xr:uid="{00000000-0005-0000-0000-0000027F0000}"/>
    <cellStyle name="Normal 5 2 6 2" xfId="32735" xr:uid="{00000000-0005-0000-0000-0000037F0000}"/>
    <cellStyle name="Normal 5 2 6 2 2" xfId="32686" xr:uid="{00000000-0005-0000-0000-0000047F0000}"/>
    <cellStyle name="Normal 5 2 6 2 2 2" xfId="7673" xr:uid="{00000000-0005-0000-0000-0000057F0000}"/>
    <cellStyle name="Normal 5 2 6 2 2 2 2" xfId="19887" xr:uid="{00000000-0005-0000-0000-0000067F0000}"/>
    <cellStyle name="Normal 5 2 6 2 2 3" xfId="7670" xr:uid="{00000000-0005-0000-0000-0000077F0000}"/>
    <cellStyle name="Normal 5 2 6 2 3" xfId="29727" xr:uid="{00000000-0005-0000-0000-0000087F0000}"/>
    <cellStyle name="Normal 5 2 6 2 3 2" xfId="7662" xr:uid="{00000000-0005-0000-0000-0000097F0000}"/>
    <cellStyle name="Normal 5 2 6 2 4" xfId="18001" xr:uid="{00000000-0005-0000-0000-00000A7F0000}"/>
    <cellStyle name="Normal 5 2 6 2 4 2" xfId="7655" xr:uid="{00000000-0005-0000-0000-00000B7F0000}"/>
    <cellStyle name="Normal 5 2 6 2 5" xfId="17999" xr:uid="{00000000-0005-0000-0000-00000C7F0000}"/>
    <cellStyle name="Normal 5 2 6 2 5 2" xfId="7651" xr:uid="{00000000-0005-0000-0000-00000D7F0000}"/>
    <cellStyle name="Normal 5 2 6 2 6" xfId="33494" xr:uid="{00000000-0005-0000-0000-00000E7F0000}"/>
    <cellStyle name="Normal 5 2 6 2 6 2" xfId="3641" xr:uid="{00000000-0005-0000-0000-00000F7F0000}"/>
    <cellStyle name="Normal 5 2 6 2 7" xfId="3640" xr:uid="{00000000-0005-0000-0000-0000107F0000}"/>
    <cellStyle name="Normal 5 2 6 3" xfId="32113" xr:uid="{00000000-0005-0000-0000-0000117F0000}"/>
    <cellStyle name="Normal 5 2 6 3 2" xfId="32776" xr:uid="{00000000-0005-0000-0000-0000127F0000}"/>
    <cellStyle name="Normal 5 2 6 3 2 2" xfId="21906" xr:uid="{00000000-0005-0000-0000-0000137F0000}"/>
    <cellStyle name="Normal 5 2 6 3 3" xfId="3639" xr:uid="{00000000-0005-0000-0000-0000147F0000}"/>
    <cellStyle name="Normal 5 2 6 4" xfId="27286" xr:uid="{00000000-0005-0000-0000-0000157F0000}"/>
    <cellStyle name="Normal 5 2 6 4 2" xfId="3638" xr:uid="{00000000-0005-0000-0000-0000167F0000}"/>
    <cellStyle name="Normal 5 2 6 5" xfId="3637" xr:uid="{00000000-0005-0000-0000-0000177F0000}"/>
    <cellStyle name="Normal 5 2 6 5 2" xfId="22068" xr:uid="{00000000-0005-0000-0000-0000187F0000}"/>
    <cellStyle name="Normal 5 2 6 6" xfId="3636" xr:uid="{00000000-0005-0000-0000-0000197F0000}"/>
    <cellStyle name="Normal 5 2 6 6 2" xfId="8204" xr:uid="{00000000-0005-0000-0000-00001A7F0000}"/>
    <cellStyle name="Normal 5 2 6 7" xfId="3635" xr:uid="{00000000-0005-0000-0000-00001B7F0000}"/>
    <cellStyle name="Normal 5 2 6 7 2" xfId="3634" xr:uid="{00000000-0005-0000-0000-00001C7F0000}"/>
    <cellStyle name="Normal 5 2 6 8" xfId="3633" xr:uid="{00000000-0005-0000-0000-00001D7F0000}"/>
    <cellStyle name="Normal 5 2 7" xfId="13399" xr:uid="{00000000-0005-0000-0000-00001E7F0000}"/>
    <cellStyle name="Normal 5 2 7 2" xfId="32726" xr:uid="{00000000-0005-0000-0000-00001F7F0000}"/>
    <cellStyle name="Normal 5 2 7 2 2" xfId="22010" xr:uid="{00000000-0005-0000-0000-0000207F0000}"/>
    <cellStyle name="Normal 5 2 7 2 2 2" xfId="10004" xr:uid="{00000000-0005-0000-0000-0000217F0000}"/>
    <cellStyle name="Normal 5 2 7 2 3" xfId="3632" xr:uid="{00000000-0005-0000-0000-0000227F0000}"/>
    <cellStyle name="Normal 5 2 7 2 3 2" xfId="9987" xr:uid="{00000000-0005-0000-0000-0000237F0000}"/>
    <cellStyle name="Normal 5 2 7 2 4" xfId="3631" xr:uid="{00000000-0005-0000-0000-0000247F0000}"/>
    <cellStyle name="Normal 5 2 7 2 4 2" xfId="9979" xr:uid="{00000000-0005-0000-0000-0000257F0000}"/>
    <cellStyle name="Normal 5 2 7 2 5" xfId="3630" xr:uid="{00000000-0005-0000-0000-0000267F0000}"/>
    <cellStyle name="Normal 5 2 7 2 5 2" xfId="3629" xr:uid="{00000000-0005-0000-0000-0000277F0000}"/>
    <cellStyle name="Normal 5 2 7 2 6" xfId="3628" xr:uid="{00000000-0005-0000-0000-0000287F0000}"/>
    <cellStyle name="Normal 5 2 7 2 6 2" xfId="3627" xr:uid="{00000000-0005-0000-0000-0000297F0000}"/>
    <cellStyle name="Normal 5 2 7 2 7" xfId="3626" xr:uid="{00000000-0005-0000-0000-00002A7F0000}"/>
    <cellStyle name="Normal 5 2 7 3" xfId="33629" xr:uid="{00000000-0005-0000-0000-00002B7F0000}"/>
    <cellStyle name="Normal 5 2 7 3 2" xfId="3625" xr:uid="{00000000-0005-0000-0000-00002C7F0000}"/>
    <cellStyle name="Normal 5 2 7 4" xfId="33981" xr:uid="{00000000-0005-0000-0000-00002D7F0000}"/>
    <cellStyle name="Normal 5 2 7 4 2" xfId="3624" xr:uid="{00000000-0005-0000-0000-00002E7F0000}"/>
    <cellStyle name="Normal 5 2 7 5" xfId="3622" xr:uid="{00000000-0005-0000-0000-00002F7F0000}"/>
    <cellStyle name="Normal 5 2 7 5 2" xfId="22060" xr:uid="{00000000-0005-0000-0000-0000307F0000}"/>
    <cellStyle name="Normal 5 2 7 6" xfId="3620" xr:uid="{00000000-0005-0000-0000-0000317F0000}"/>
    <cellStyle name="Normal 5 2 7 6 2" xfId="3618" xr:uid="{00000000-0005-0000-0000-0000327F0000}"/>
    <cellStyle name="Normal 5 2 7 7" xfId="3616" xr:uid="{00000000-0005-0000-0000-0000337F0000}"/>
    <cellStyle name="Normal 5 2 7 7 2" xfId="3614" xr:uid="{00000000-0005-0000-0000-0000347F0000}"/>
    <cellStyle name="Normal 5 2 7 8" xfId="3612" xr:uid="{00000000-0005-0000-0000-0000357F0000}"/>
    <cellStyle name="Normal 5 2 8" xfId="33312" xr:uid="{00000000-0005-0000-0000-0000367F0000}"/>
    <cellStyle name="Normal 5 2 8 2" xfId="33127" xr:uid="{00000000-0005-0000-0000-0000377F0000}"/>
    <cellStyle name="Normal 5 2 8 2 2" xfId="3610" xr:uid="{00000000-0005-0000-0000-0000387F0000}"/>
    <cellStyle name="Normal 5 2 8 2 2 2" xfId="9736" xr:uid="{00000000-0005-0000-0000-0000397F0000}"/>
    <cellStyle name="Normal 5 2 8 2 3" xfId="3609" xr:uid="{00000000-0005-0000-0000-00003A7F0000}"/>
    <cellStyle name="Normal 5 2 8 2 3 2" xfId="9726" xr:uid="{00000000-0005-0000-0000-00003B7F0000}"/>
    <cellStyle name="Normal 5 2 8 2 4" xfId="3608" xr:uid="{00000000-0005-0000-0000-00003C7F0000}"/>
    <cellStyle name="Normal 5 2 8 2 4 2" xfId="3607" xr:uid="{00000000-0005-0000-0000-00003D7F0000}"/>
    <cellStyle name="Normal 5 2 8 2 5" xfId="3606" xr:uid="{00000000-0005-0000-0000-00003E7F0000}"/>
    <cellStyle name="Normal 5 2 8 2 5 2" xfId="3605" xr:uid="{00000000-0005-0000-0000-00003F7F0000}"/>
    <cellStyle name="Normal 5 2 8 2 6" xfId="8051" xr:uid="{00000000-0005-0000-0000-0000407F0000}"/>
    <cellStyle name="Normal 5 2 8 2 6 2" xfId="25376" xr:uid="{00000000-0005-0000-0000-0000417F0000}"/>
    <cellStyle name="Normal 5 2 8 2 7" xfId="15650" xr:uid="{00000000-0005-0000-0000-0000427F0000}"/>
    <cellStyle name="Normal 5 2 8 3" xfId="3604" xr:uid="{00000000-0005-0000-0000-0000437F0000}"/>
    <cellStyle name="Normal 5 2 8 3 2" xfId="3603" xr:uid="{00000000-0005-0000-0000-0000447F0000}"/>
    <cellStyle name="Normal 5 2 8 4" xfId="3602" xr:uid="{00000000-0005-0000-0000-0000457F0000}"/>
    <cellStyle name="Normal 5 2 8 4 2" xfId="3600" xr:uid="{00000000-0005-0000-0000-0000467F0000}"/>
    <cellStyle name="Normal 5 2 8 5" xfId="3598" xr:uid="{00000000-0005-0000-0000-0000477F0000}"/>
    <cellStyle name="Normal 5 2 8 5 2" xfId="3596" xr:uid="{00000000-0005-0000-0000-0000487F0000}"/>
    <cellStyle name="Normal 5 2 8 6" xfId="3594" xr:uid="{00000000-0005-0000-0000-0000497F0000}"/>
    <cellStyle name="Normal 5 2 8 6 2" xfId="3592" xr:uid="{00000000-0005-0000-0000-00004A7F0000}"/>
    <cellStyle name="Normal 5 2 8 7" xfId="3590" xr:uid="{00000000-0005-0000-0000-00004B7F0000}"/>
    <cellStyle name="Normal 5 2 8 7 2" xfId="3588" xr:uid="{00000000-0005-0000-0000-00004C7F0000}"/>
    <cellStyle name="Normal 5 2 8 8" xfId="3587" xr:uid="{00000000-0005-0000-0000-00004D7F0000}"/>
    <cellStyle name="Normal 5 2 9" xfId="33125" xr:uid="{00000000-0005-0000-0000-00004E7F0000}"/>
    <cellStyle name="Normal 5 2 9 2" xfId="3586" xr:uid="{00000000-0005-0000-0000-00004F7F0000}"/>
    <cellStyle name="Normal 5 2 9 2 2" xfId="22550" xr:uid="{00000000-0005-0000-0000-0000507F0000}"/>
    <cellStyle name="Normal 5 2 9 2 2 2" xfId="9609" xr:uid="{00000000-0005-0000-0000-0000517F0000}"/>
    <cellStyle name="Normal 5 2 9 2 3" xfId="3585" xr:uid="{00000000-0005-0000-0000-0000527F0000}"/>
    <cellStyle name="Normal 5 2 9 2 3 2" xfId="15977" xr:uid="{00000000-0005-0000-0000-0000537F0000}"/>
    <cellStyle name="Normal 5 2 9 2 4" xfId="3584" xr:uid="{00000000-0005-0000-0000-0000547F0000}"/>
    <cellStyle name="Normal 5 2 9 2 4 2" xfId="15949" xr:uid="{00000000-0005-0000-0000-0000557F0000}"/>
    <cellStyle name="Normal 5 2 9 2 5" xfId="3583" xr:uid="{00000000-0005-0000-0000-0000567F0000}"/>
    <cellStyle name="Normal 5 2 9 2 5 2" xfId="33960" xr:uid="{00000000-0005-0000-0000-0000577F0000}"/>
    <cellStyle name="Normal 5 2 9 2 6" xfId="3582" xr:uid="{00000000-0005-0000-0000-0000587F0000}"/>
    <cellStyle name="Normal 5 2 9 2 6 2" xfId="3581" xr:uid="{00000000-0005-0000-0000-0000597F0000}"/>
    <cellStyle name="Normal 5 2 9 2 7" xfId="3580" xr:uid="{00000000-0005-0000-0000-00005A7F0000}"/>
    <cellStyle name="Normal 5 2 9 3" xfId="3579" xr:uid="{00000000-0005-0000-0000-00005B7F0000}"/>
    <cellStyle name="Normal 5 2 9 3 2" xfId="3578" xr:uid="{00000000-0005-0000-0000-00005C7F0000}"/>
    <cellStyle name="Normal 5 2 9 4" xfId="3577" xr:uid="{00000000-0005-0000-0000-00005D7F0000}"/>
    <cellStyle name="Normal 5 2 9 4 2" xfId="3575" xr:uid="{00000000-0005-0000-0000-00005E7F0000}"/>
    <cellStyle name="Normal 5 2 9 5" xfId="3573" xr:uid="{00000000-0005-0000-0000-00005F7F0000}"/>
    <cellStyle name="Normal 5 2 9 5 2" xfId="3571" xr:uid="{00000000-0005-0000-0000-0000607F0000}"/>
    <cellStyle name="Normal 5 2 9 6" xfId="30060" xr:uid="{00000000-0005-0000-0000-0000617F0000}"/>
    <cellStyle name="Normal 5 2 9 6 2" xfId="3569" xr:uid="{00000000-0005-0000-0000-0000627F0000}"/>
    <cellStyle name="Normal 5 2 9 7" xfId="3568" xr:uid="{00000000-0005-0000-0000-0000637F0000}"/>
    <cellStyle name="Normal 5 2 9 7 2" xfId="3567" xr:uid="{00000000-0005-0000-0000-0000647F0000}"/>
    <cellStyle name="Normal 5 2 9 8" xfId="3566" xr:uid="{00000000-0005-0000-0000-0000657F0000}"/>
    <cellStyle name="Normal 5 20" xfId="4040" xr:uid="{00000000-0005-0000-0000-0000667F0000}"/>
    <cellStyle name="Normal 5 20 2" xfId="11593" xr:uid="{00000000-0005-0000-0000-0000677F0000}"/>
    <cellStyle name="Normal 5 21" xfId="31737" xr:uid="{00000000-0005-0000-0000-0000687F0000}"/>
    <cellStyle name="Normal 5 21 2" xfId="4029" xr:uid="{00000000-0005-0000-0000-0000697F0000}"/>
    <cellStyle name="Normal 5 22" xfId="4018" xr:uid="{00000000-0005-0000-0000-00006A7F0000}"/>
    <cellStyle name="Normal 5 23" xfId="34427" xr:uid="{00000000-0005-0000-0000-00006B7F0000}"/>
    <cellStyle name="Normal 5 3" xfId="237" xr:uid="{00000000-0005-0000-0000-00006C7F0000}"/>
    <cellStyle name="Normal 5 3 10" xfId="34560" xr:uid="{00000000-0005-0000-0000-00006D7F0000}"/>
    <cellStyle name="Normal 5 3 2" xfId="3565" xr:uid="{00000000-0005-0000-0000-00006E7F0000}"/>
    <cellStyle name="Normal 5 3 2 2" xfId="3564" xr:uid="{00000000-0005-0000-0000-00006F7F0000}"/>
    <cellStyle name="Normal 5 3 2 2 2" xfId="5271" xr:uid="{00000000-0005-0000-0000-0000707F0000}"/>
    <cellStyle name="Normal 5 3 2 2 2 2" xfId="24066" xr:uid="{00000000-0005-0000-0000-0000717F0000}"/>
    <cellStyle name="Normal 5 3 2 2 2 2 2" xfId="3563" xr:uid="{00000000-0005-0000-0000-0000727F0000}"/>
    <cellStyle name="Normal 5 3 2 2 2 2 2 2" xfId="29935" xr:uid="{00000000-0005-0000-0000-0000737F0000}"/>
    <cellStyle name="Normal 5 3 2 2 2 2 2 2 2" xfId="26310" xr:uid="{00000000-0005-0000-0000-0000747F0000}"/>
    <cellStyle name="Normal 5 3 2 2 2 2 2 2 2 2" xfId="3562" xr:uid="{00000000-0005-0000-0000-0000757F0000}"/>
    <cellStyle name="Normal 5 3 2 2 2 2 2 2 3" xfId="20157" xr:uid="{00000000-0005-0000-0000-0000767F0000}"/>
    <cellStyle name="Normal 5 3 2 2 2 2 2 3" xfId="20144" xr:uid="{00000000-0005-0000-0000-0000777F0000}"/>
    <cellStyle name="Normal 5 3 2 2 2 2 2 3 2" xfId="20142" xr:uid="{00000000-0005-0000-0000-0000787F0000}"/>
    <cellStyle name="Normal 5 3 2 2 2 2 2 4" xfId="20123" xr:uid="{00000000-0005-0000-0000-0000797F0000}"/>
    <cellStyle name="Normal 5 3 2 2 2 2 3" xfId="14218" xr:uid="{00000000-0005-0000-0000-00007A7F0000}"/>
    <cellStyle name="Normal 5 3 2 2 2 2 3 2" xfId="9720" xr:uid="{00000000-0005-0000-0000-00007B7F0000}"/>
    <cellStyle name="Normal 5 3 2 2 2 2 3 2 2" xfId="9717" xr:uid="{00000000-0005-0000-0000-00007C7F0000}"/>
    <cellStyle name="Normal 5 3 2 2 2 2 3 3" xfId="9708" xr:uid="{00000000-0005-0000-0000-00007D7F0000}"/>
    <cellStyle name="Normal 5 3 2 2 2 2 4" xfId="9702" xr:uid="{00000000-0005-0000-0000-00007E7F0000}"/>
    <cellStyle name="Normal 5 3 2 2 2 2 4 2" xfId="9700" xr:uid="{00000000-0005-0000-0000-00007F7F0000}"/>
    <cellStyle name="Normal 5 3 2 2 2 2 5" xfId="9694" xr:uid="{00000000-0005-0000-0000-0000807F0000}"/>
    <cellStyle name="Normal 5 3 2 2 2 3" xfId="31500" xr:uid="{00000000-0005-0000-0000-0000817F0000}"/>
    <cellStyle name="Normal 5 3 2 2 2 3 2" xfId="3561" xr:uid="{00000000-0005-0000-0000-0000827F0000}"/>
    <cellStyle name="Normal 5 3 2 2 2 3 2 2" xfId="3560" xr:uid="{00000000-0005-0000-0000-0000837F0000}"/>
    <cellStyle name="Normal 5 3 2 2 2 3 2 2 2" xfId="3559" xr:uid="{00000000-0005-0000-0000-0000847F0000}"/>
    <cellStyle name="Normal 5 3 2 2 2 3 2 3" xfId="21990" xr:uid="{00000000-0005-0000-0000-0000857F0000}"/>
    <cellStyle name="Normal 5 3 2 2 2 3 3" xfId="12310" xr:uid="{00000000-0005-0000-0000-0000867F0000}"/>
    <cellStyle name="Normal 5 3 2 2 2 3 3 2" xfId="9689" xr:uid="{00000000-0005-0000-0000-0000877F0000}"/>
    <cellStyle name="Normal 5 3 2 2 2 3 4" xfId="9683" xr:uid="{00000000-0005-0000-0000-0000887F0000}"/>
    <cellStyle name="Normal 5 3 2 2 2 4" xfId="3558" xr:uid="{00000000-0005-0000-0000-0000897F0000}"/>
    <cellStyle name="Normal 5 3 2 2 2 4 2" xfId="3557" xr:uid="{00000000-0005-0000-0000-00008A7F0000}"/>
    <cellStyle name="Normal 5 3 2 2 2 4 2 2" xfId="23702" xr:uid="{00000000-0005-0000-0000-00008B7F0000}"/>
    <cellStyle name="Normal 5 3 2 2 2 4 3" xfId="9678" xr:uid="{00000000-0005-0000-0000-00008C7F0000}"/>
    <cellStyle name="Normal 5 3 2 2 2 5" xfId="3555" xr:uid="{00000000-0005-0000-0000-00008D7F0000}"/>
    <cellStyle name="Normal 5 3 2 2 2 5 2" xfId="3554" xr:uid="{00000000-0005-0000-0000-00008E7F0000}"/>
    <cellStyle name="Normal 5 3 2 2 2 6" xfId="3553" xr:uid="{00000000-0005-0000-0000-00008F7F0000}"/>
    <cellStyle name="Normal 5 3 2 2 3" xfId="3552" xr:uid="{00000000-0005-0000-0000-0000907F0000}"/>
    <cellStyle name="Normal 5 3 2 2 3 2" xfId="24421" xr:uid="{00000000-0005-0000-0000-0000917F0000}"/>
    <cellStyle name="Normal 5 3 2 2 3 2 2" xfId="3551" xr:uid="{00000000-0005-0000-0000-0000927F0000}"/>
    <cellStyle name="Normal 5 3 2 2 3 2 2 2" xfId="10199" xr:uid="{00000000-0005-0000-0000-0000937F0000}"/>
    <cellStyle name="Normal 5 3 2 2 3 2 2 2 2" xfId="3550" xr:uid="{00000000-0005-0000-0000-0000947F0000}"/>
    <cellStyle name="Normal 5 3 2 2 3 2 2 3" xfId="25301" xr:uid="{00000000-0005-0000-0000-0000957F0000}"/>
    <cellStyle name="Normal 5 3 2 2 3 2 3" xfId="27778" xr:uid="{00000000-0005-0000-0000-0000967F0000}"/>
    <cellStyle name="Normal 5 3 2 2 3 2 3 2" xfId="27764" xr:uid="{00000000-0005-0000-0000-0000977F0000}"/>
    <cellStyle name="Normal 5 3 2 2 3 2 4" xfId="28347" xr:uid="{00000000-0005-0000-0000-0000987F0000}"/>
    <cellStyle name="Normal 5 3 2 2 3 3" xfId="30434" xr:uid="{00000000-0005-0000-0000-0000997F0000}"/>
    <cellStyle name="Normal 5 3 2 2 3 3 2" xfId="4335" xr:uid="{00000000-0005-0000-0000-00009A7F0000}"/>
    <cellStyle name="Normal 5 3 2 2 3 3 2 2" xfId="3549" xr:uid="{00000000-0005-0000-0000-00009B7F0000}"/>
    <cellStyle name="Normal 5 3 2 2 3 3 3" xfId="27730" xr:uid="{00000000-0005-0000-0000-00009C7F0000}"/>
    <cellStyle name="Normal 5 3 2 2 3 4" xfId="3548" xr:uid="{00000000-0005-0000-0000-00009D7F0000}"/>
    <cellStyle name="Normal 5 3 2 2 3 4 2" xfId="3547" xr:uid="{00000000-0005-0000-0000-00009E7F0000}"/>
    <cellStyle name="Normal 5 3 2 2 3 5" xfId="3546" xr:uid="{00000000-0005-0000-0000-00009F7F0000}"/>
    <cellStyle name="Normal 5 3 2 2 4" xfId="9050" xr:uid="{00000000-0005-0000-0000-0000A07F0000}"/>
    <cellStyle name="Normal 5 3 2 2 4 2" xfId="9045" xr:uid="{00000000-0005-0000-0000-0000A17F0000}"/>
    <cellStyle name="Normal 5 3 2 2 4 2 2" xfId="20926" xr:uid="{00000000-0005-0000-0000-0000A27F0000}"/>
    <cellStyle name="Normal 5 3 2 2 4 2 2 2" xfId="3545" xr:uid="{00000000-0005-0000-0000-0000A37F0000}"/>
    <cellStyle name="Normal 5 3 2 2 4 2 3" xfId="19960" xr:uid="{00000000-0005-0000-0000-0000A47F0000}"/>
    <cellStyle name="Normal 5 3 2 2 4 3" xfId="10335" xr:uid="{00000000-0005-0000-0000-0000A57F0000}"/>
    <cellStyle name="Normal 5 3 2 2 4 3 2" xfId="32779" xr:uid="{00000000-0005-0000-0000-0000A67F0000}"/>
    <cellStyle name="Normal 5 3 2 2 4 4" xfId="3544" xr:uid="{00000000-0005-0000-0000-0000A77F0000}"/>
    <cellStyle name="Normal 5 3 2 2 5" xfId="31112" xr:uid="{00000000-0005-0000-0000-0000A87F0000}"/>
    <cellStyle name="Normal 5 3 2 2 5 2" xfId="32486" xr:uid="{00000000-0005-0000-0000-0000A97F0000}"/>
    <cellStyle name="Normal 5 3 2 2 5 2 2" xfId="30761" xr:uid="{00000000-0005-0000-0000-0000AA7F0000}"/>
    <cellStyle name="Normal 5 3 2 2 5 3" xfId="3543" xr:uid="{00000000-0005-0000-0000-0000AB7F0000}"/>
    <cellStyle name="Normal 5 3 2 2 6" xfId="5366" xr:uid="{00000000-0005-0000-0000-0000AC7F0000}"/>
    <cellStyle name="Normal 5 3 2 2 6 2" xfId="3542" xr:uid="{00000000-0005-0000-0000-0000AD7F0000}"/>
    <cellStyle name="Normal 5 3 2 2 7" xfId="10062" xr:uid="{00000000-0005-0000-0000-0000AE7F0000}"/>
    <cellStyle name="Normal 5 3 2 3" xfId="3541" xr:uid="{00000000-0005-0000-0000-0000AF7F0000}"/>
    <cellStyle name="Normal 5 3 2 3 2" xfId="3540" xr:uid="{00000000-0005-0000-0000-0000B07F0000}"/>
    <cellStyle name="Normal 5 3 2 3 2 2" xfId="24416" xr:uid="{00000000-0005-0000-0000-0000B17F0000}"/>
    <cellStyle name="Normal 5 3 2 3 2 2 2" xfId="3539" xr:uid="{00000000-0005-0000-0000-0000B27F0000}"/>
    <cellStyle name="Normal 5 3 2 3 2 2 2 2" xfId="3538" xr:uid="{00000000-0005-0000-0000-0000B37F0000}"/>
    <cellStyle name="Normal 5 3 2 3 2 2 2 2 2" xfId="3537" xr:uid="{00000000-0005-0000-0000-0000B47F0000}"/>
    <cellStyle name="Normal 5 3 2 3 2 2 2 3" xfId="22497" xr:uid="{00000000-0005-0000-0000-0000B57F0000}"/>
    <cellStyle name="Normal 5 3 2 3 2 2 3" xfId="9409" xr:uid="{00000000-0005-0000-0000-0000B67F0000}"/>
    <cellStyle name="Normal 5 3 2 3 2 2 3 2" xfId="9407" xr:uid="{00000000-0005-0000-0000-0000B77F0000}"/>
    <cellStyle name="Normal 5 3 2 3 2 2 4" xfId="11165" xr:uid="{00000000-0005-0000-0000-0000B87F0000}"/>
    <cellStyle name="Normal 5 3 2 3 2 3" xfId="3536" xr:uid="{00000000-0005-0000-0000-0000B97F0000}"/>
    <cellStyle name="Normal 5 3 2 3 2 3 2" xfId="3535" xr:uid="{00000000-0005-0000-0000-0000BA7F0000}"/>
    <cellStyle name="Normal 5 3 2 3 2 3 2 2" xfId="3534" xr:uid="{00000000-0005-0000-0000-0000BB7F0000}"/>
    <cellStyle name="Normal 5 3 2 3 2 3 3" xfId="9402" xr:uid="{00000000-0005-0000-0000-0000BC7F0000}"/>
    <cellStyle name="Normal 5 3 2 3 2 4" xfId="3533" xr:uid="{00000000-0005-0000-0000-0000BD7F0000}"/>
    <cellStyle name="Normal 5 3 2 3 2 4 2" xfId="3532" xr:uid="{00000000-0005-0000-0000-0000BE7F0000}"/>
    <cellStyle name="Normal 5 3 2 3 2 5" xfId="6357" xr:uid="{00000000-0005-0000-0000-0000BF7F0000}"/>
    <cellStyle name="Normal 5 3 2 3 3" xfId="3531" xr:uid="{00000000-0005-0000-0000-0000C07F0000}"/>
    <cellStyle name="Normal 5 3 2 3 3 2" xfId="3530" xr:uid="{00000000-0005-0000-0000-0000C17F0000}"/>
    <cellStyle name="Normal 5 3 2 3 3 2 2" xfId="3529" xr:uid="{00000000-0005-0000-0000-0000C27F0000}"/>
    <cellStyle name="Normal 5 3 2 3 3 2 2 2" xfId="32052" xr:uid="{00000000-0005-0000-0000-0000C37F0000}"/>
    <cellStyle name="Normal 5 3 2 3 3 2 3" xfId="28063" xr:uid="{00000000-0005-0000-0000-0000C47F0000}"/>
    <cellStyle name="Normal 5 3 2 3 3 3" xfId="3528" xr:uid="{00000000-0005-0000-0000-0000C57F0000}"/>
    <cellStyle name="Normal 5 3 2 3 3 3 2" xfId="3527" xr:uid="{00000000-0005-0000-0000-0000C67F0000}"/>
    <cellStyle name="Normal 5 3 2 3 3 4" xfId="3526" xr:uid="{00000000-0005-0000-0000-0000C77F0000}"/>
    <cellStyle name="Normal 5 3 2 3 4" xfId="9036" xr:uid="{00000000-0005-0000-0000-0000C87F0000}"/>
    <cellStyle name="Normal 5 3 2 3 4 2" xfId="6117" xr:uid="{00000000-0005-0000-0000-0000C97F0000}"/>
    <cellStyle name="Normal 5 3 2 3 4 2 2" xfId="28549" xr:uid="{00000000-0005-0000-0000-0000CA7F0000}"/>
    <cellStyle name="Normal 5 3 2 3 4 3" xfId="3525" xr:uid="{00000000-0005-0000-0000-0000CB7F0000}"/>
    <cellStyle name="Normal 5 3 2 3 5" xfId="5363" xr:uid="{00000000-0005-0000-0000-0000CC7F0000}"/>
    <cellStyle name="Normal 5 3 2 3 5 2" xfId="3524" xr:uid="{00000000-0005-0000-0000-0000CD7F0000}"/>
    <cellStyle name="Normal 5 3 2 3 6" xfId="25769" xr:uid="{00000000-0005-0000-0000-0000CE7F0000}"/>
    <cellStyle name="Normal 5 3 2 4" xfId="3523" xr:uid="{00000000-0005-0000-0000-0000CF7F0000}"/>
    <cellStyle name="Normal 5 3 2 4 2" xfId="18781" xr:uid="{00000000-0005-0000-0000-0000D07F0000}"/>
    <cellStyle name="Normal 5 3 2 4 2 2" xfId="3522" xr:uid="{00000000-0005-0000-0000-0000D17F0000}"/>
    <cellStyle name="Normal 5 3 2 4 2 2 2" xfId="3521" xr:uid="{00000000-0005-0000-0000-0000D27F0000}"/>
    <cellStyle name="Normal 5 3 2 4 2 2 2 2" xfId="3520" xr:uid="{00000000-0005-0000-0000-0000D37F0000}"/>
    <cellStyle name="Normal 5 3 2 4 2 2 3" xfId="14565" xr:uid="{00000000-0005-0000-0000-0000D47F0000}"/>
    <cellStyle name="Normal 5 3 2 4 2 3" xfId="3518" xr:uid="{00000000-0005-0000-0000-0000D57F0000}"/>
    <cellStyle name="Normal 5 3 2 4 2 3 2" xfId="3517" xr:uid="{00000000-0005-0000-0000-0000D67F0000}"/>
    <cellStyle name="Normal 5 3 2 4 2 4" xfId="3516" xr:uid="{00000000-0005-0000-0000-0000D77F0000}"/>
    <cellStyle name="Normal 5 3 2 4 3" xfId="3515" xr:uid="{00000000-0005-0000-0000-0000D87F0000}"/>
    <cellStyle name="Normal 5 3 2 4 3 2" xfId="3514" xr:uid="{00000000-0005-0000-0000-0000D97F0000}"/>
    <cellStyle name="Normal 5 3 2 4 3 2 2" xfId="3513" xr:uid="{00000000-0005-0000-0000-0000DA7F0000}"/>
    <cellStyle name="Normal 5 3 2 4 3 3" xfId="3512" xr:uid="{00000000-0005-0000-0000-0000DB7F0000}"/>
    <cellStyle name="Normal 5 3 2 4 4" xfId="5360" xr:uid="{00000000-0005-0000-0000-0000DC7F0000}"/>
    <cellStyle name="Normal 5 3 2 4 4 2" xfId="3511" xr:uid="{00000000-0005-0000-0000-0000DD7F0000}"/>
    <cellStyle name="Normal 5 3 2 4 5" xfId="34053" xr:uid="{00000000-0005-0000-0000-0000DE7F0000}"/>
    <cellStyle name="Normal 5 3 2 5" xfId="3510" xr:uid="{00000000-0005-0000-0000-0000DF7F0000}"/>
    <cellStyle name="Normal 5 3 2 5 2" xfId="3509" xr:uid="{00000000-0005-0000-0000-0000E07F0000}"/>
    <cellStyle name="Normal 5 3 2 5 2 2" xfId="3508" xr:uid="{00000000-0005-0000-0000-0000E17F0000}"/>
    <cellStyle name="Normal 5 3 2 5 2 2 2" xfId="3507" xr:uid="{00000000-0005-0000-0000-0000E27F0000}"/>
    <cellStyle name="Normal 5 3 2 5 2 3" xfId="17851" xr:uid="{00000000-0005-0000-0000-0000E37F0000}"/>
    <cellStyle name="Normal 5 3 2 5 3" xfId="3506" xr:uid="{00000000-0005-0000-0000-0000E47F0000}"/>
    <cellStyle name="Normal 5 3 2 5 3 2" xfId="3505" xr:uid="{00000000-0005-0000-0000-0000E57F0000}"/>
    <cellStyle name="Normal 5 3 2 5 4" xfId="3504" xr:uid="{00000000-0005-0000-0000-0000E67F0000}"/>
    <cellStyle name="Normal 5 3 2 6" xfId="3503" xr:uid="{00000000-0005-0000-0000-0000E77F0000}"/>
    <cellStyle name="Normal 5 3 2 6 2" xfId="3502" xr:uid="{00000000-0005-0000-0000-0000E87F0000}"/>
    <cellStyle name="Normal 5 3 2 6 2 2" xfId="3501" xr:uid="{00000000-0005-0000-0000-0000E97F0000}"/>
    <cellStyle name="Normal 5 3 2 6 3" xfId="3500" xr:uid="{00000000-0005-0000-0000-0000EA7F0000}"/>
    <cellStyle name="Normal 5 3 2 7" xfId="3499" xr:uid="{00000000-0005-0000-0000-0000EB7F0000}"/>
    <cellStyle name="Normal 5 3 2 7 2" xfId="3498" xr:uid="{00000000-0005-0000-0000-0000EC7F0000}"/>
    <cellStyle name="Normal 5 3 2 8" xfId="3497" xr:uid="{00000000-0005-0000-0000-0000ED7F0000}"/>
    <cellStyle name="Normal 5 3 3" xfId="3496" xr:uid="{00000000-0005-0000-0000-0000EE7F0000}"/>
    <cellStyle name="Normal 5 3 3 2" xfId="16827" xr:uid="{00000000-0005-0000-0000-0000EF7F0000}"/>
    <cellStyle name="Normal 5 3 3 2 2" xfId="3495" xr:uid="{00000000-0005-0000-0000-0000F07F0000}"/>
    <cellStyle name="Normal 5 3 3 2 2 2" xfId="25783" xr:uid="{00000000-0005-0000-0000-0000F17F0000}"/>
    <cellStyle name="Normal 5 3 3 2 2 2 2" xfId="3494" xr:uid="{00000000-0005-0000-0000-0000F27F0000}"/>
    <cellStyle name="Normal 5 3 3 2 2 2 2 2" xfId="5476" xr:uid="{00000000-0005-0000-0000-0000F37F0000}"/>
    <cellStyle name="Normal 5 3 3 2 2 2 2 2 2" xfId="3493" xr:uid="{00000000-0005-0000-0000-0000F47F0000}"/>
    <cellStyle name="Normal 5 3 3 2 2 2 2 3" xfId="28125" xr:uid="{00000000-0005-0000-0000-0000F57F0000}"/>
    <cellStyle name="Normal 5 3 3 2 2 2 3" xfId="7664" xr:uid="{00000000-0005-0000-0000-0000F67F0000}"/>
    <cellStyle name="Normal 5 3 3 2 2 2 3 2" xfId="22709" xr:uid="{00000000-0005-0000-0000-0000F77F0000}"/>
    <cellStyle name="Normal 5 3 3 2 2 2 4" xfId="7661" xr:uid="{00000000-0005-0000-0000-0000F87F0000}"/>
    <cellStyle name="Normal 5 3 3 2 2 3" xfId="3492" xr:uid="{00000000-0005-0000-0000-0000F97F0000}"/>
    <cellStyle name="Normal 5 3 3 2 2 3 2" xfId="3491" xr:uid="{00000000-0005-0000-0000-0000FA7F0000}"/>
    <cellStyle name="Normal 5 3 3 2 2 3 2 2" xfId="3490" xr:uid="{00000000-0005-0000-0000-0000FB7F0000}"/>
    <cellStyle name="Normal 5 3 3 2 2 3 3" xfId="7658" xr:uid="{00000000-0005-0000-0000-0000FC7F0000}"/>
    <cellStyle name="Normal 5 3 3 2 2 4" xfId="3489" xr:uid="{00000000-0005-0000-0000-0000FD7F0000}"/>
    <cellStyle name="Normal 5 3 3 2 2 4 2" xfId="3488" xr:uid="{00000000-0005-0000-0000-0000FE7F0000}"/>
    <cellStyle name="Normal 5 3 3 2 2 5" xfId="34360" xr:uid="{00000000-0005-0000-0000-0000FF7F0000}"/>
    <cellStyle name="Normal 5 3 3 2 3" xfId="3487" xr:uid="{00000000-0005-0000-0000-000000800000}"/>
    <cellStyle name="Normal 5 3 3 2 3 2" xfId="3486" xr:uid="{00000000-0005-0000-0000-000001800000}"/>
    <cellStyle name="Normal 5 3 3 2 3 2 2" xfId="3485" xr:uid="{00000000-0005-0000-0000-000002800000}"/>
    <cellStyle name="Normal 5 3 3 2 3 2 2 2" xfId="3484" xr:uid="{00000000-0005-0000-0000-000003800000}"/>
    <cellStyle name="Normal 5 3 3 2 3 2 3" xfId="33790" xr:uid="{00000000-0005-0000-0000-000004800000}"/>
    <cellStyle name="Normal 5 3 3 2 3 3" xfId="3483" xr:uid="{00000000-0005-0000-0000-000005800000}"/>
    <cellStyle name="Normal 5 3 3 2 3 3 2" xfId="3482" xr:uid="{00000000-0005-0000-0000-000006800000}"/>
    <cellStyle name="Normal 5 3 3 2 3 4" xfId="3481" xr:uid="{00000000-0005-0000-0000-000007800000}"/>
    <cellStyle name="Normal 5 3 3 2 4" xfId="9007" xr:uid="{00000000-0005-0000-0000-000008800000}"/>
    <cellStyle name="Normal 5 3 3 2 4 2" xfId="6948" xr:uid="{00000000-0005-0000-0000-000009800000}"/>
    <cellStyle name="Normal 5 3 3 2 4 2 2" xfId="26688" xr:uid="{00000000-0005-0000-0000-00000A800000}"/>
    <cellStyle name="Normal 5 3 3 2 4 3" xfId="3480" xr:uid="{00000000-0005-0000-0000-00000B800000}"/>
    <cellStyle name="Normal 5 3 3 2 5" xfId="5348" xr:uid="{00000000-0005-0000-0000-00000C800000}"/>
    <cellStyle name="Normal 5 3 3 2 5 2" xfId="3479" xr:uid="{00000000-0005-0000-0000-00000D800000}"/>
    <cellStyle name="Normal 5 3 3 2 6" xfId="10035" xr:uid="{00000000-0005-0000-0000-00000E800000}"/>
    <cellStyle name="Normal 5 3 3 3" xfId="3478" xr:uid="{00000000-0005-0000-0000-00000F800000}"/>
    <cellStyle name="Normal 5 3 3 3 2" xfId="3477" xr:uid="{00000000-0005-0000-0000-000010800000}"/>
    <cellStyle name="Normal 5 3 3 3 2 2" xfId="3476" xr:uid="{00000000-0005-0000-0000-000011800000}"/>
    <cellStyle name="Normal 5 3 3 3 2 2 2" xfId="3475" xr:uid="{00000000-0005-0000-0000-000012800000}"/>
    <cellStyle name="Normal 5 3 3 3 2 2 2 2" xfId="12765" xr:uid="{00000000-0005-0000-0000-000013800000}"/>
    <cellStyle name="Normal 5 3 3 3 2 2 3" xfId="7462" xr:uid="{00000000-0005-0000-0000-000014800000}"/>
    <cellStyle name="Normal 5 3 3 3 2 3" xfId="3474" xr:uid="{00000000-0005-0000-0000-000015800000}"/>
    <cellStyle name="Normal 5 3 3 3 2 3 2" xfId="3473" xr:uid="{00000000-0005-0000-0000-000016800000}"/>
    <cellStyle name="Normal 5 3 3 3 2 4" xfId="3472" xr:uid="{00000000-0005-0000-0000-000017800000}"/>
    <cellStyle name="Normal 5 3 3 3 3" xfId="3470" xr:uid="{00000000-0005-0000-0000-000018800000}"/>
    <cellStyle name="Normal 5 3 3 3 3 2" xfId="3469" xr:uid="{00000000-0005-0000-0000-000019800000}"/>
    <cellStyle name="Normal 5 3 3 3 3 2 2" xfId="3468" xr:uid="{00000000-0005-0000-0000-00001A800000}"/>
    <cellStyle name="Normal 5 3 3 3 3 3" xfId="3467" xr:uid="{00000000-0005-0000-0000-00001B800000}"/>
    <cellStyle name="Normal 5 3 3 3 4" xfId="5345" xr:uid="{00000000-0005-0000-0000-00001C800000}"/>
    <cellStyle name="Normal 5 3 3 3 4 2" xfId="22367" xr:uid="{00000000-0005-0000-0000-00001D800000}"/>
    <cellStyle name="Normal 5 3 3 3 5" xfId="3466" xr:uid="{00000000-0005-0000-0000-00001E800000}"/>
    <cellStyle name="Normal 5 3 3 4" xfId="3465" xr:uid="{00000000-0005-0000-0000-00001F800000}"/>
    <cellStyle name="Normal 5 3 3 4 2" xfId="34122" xr:uid="{00000000-0005-0000-0000-000020800000}"/>
    <cellStyle name="Normal 5 3 3 4 2 2" xfId="3464" xr:uid="{00000000-0005-0000-0000-000021800000}"/>
    <cellStyle name="Normal 5 3 3 4 2 2 2" xfId="3463" xr:uid="{00000000-0005-0000-0000-000022800000}"/>
    <cellStyle name="Normal 5 3 3 4 2 3" xfId="3462" xr:uid="{00000000-0005-0000-0000-000023800000}"/>
    <cellStyle name="Normal 5 3 3 4 3" xfId="3461" xr:uid="{00000000-0005-0000-0000-000024800000}"/>
    <cellStyle name="Normal 5 3 3 4 3 2" xfId="3460" xr:uid="{00000000-0005-0000-0000-000025800000}"/>
    <cellStyle name="Normal 5 3 3 4 4" xfId="3458" xr:uid="{00000000-0005-0000-0000-000026800000}"/>
    <cellStyle name="Normal 5 3 3 5" xfId="3457" xr:uid="{00000000-0005-0000-0000-000027800000}"/>
    <cellStyle name="Normal 5 3 3 5 2" xfId="3456" xr:uid="{00000000-0005-0000-0000-000028800000}"/>
    <cellStyle name="Normal 5 3 3 5 2 2" xfId="3455" xr:uid="{00000000-0005-0000-0000-000029800000}"/>
    <cellStyle name="Normal 5 3 3 5 3" xfId="3454" xr:uid="{00000000-0005-0000-0000-00002A800000}"/>
    <cellStyle name="Normal 5 3 3 6" xfId="3453" xr:uid="{00000000-0005-0000-0000-00002B800000}"/>
    <cellStyle name="Normal 5 3 3 6 2" xfId="3452" xr:uid="{00000000-0005-0000-0000-00002C800000}"/>
    <cellStyle name="Normal 5 3 3 7" xfId="3451" xr:uid="{00000000-0005-0000-0000-00002D800000}"/>
    <cellStyle name="Normal 5 3 4" xfId="32269" xr:uid="{00000000-0005-0000-0000-00002E800000}"/>
    <cellStyle name="Normal 5 3 4 2" xfId="32262" xr:uid="{00000000-0005-0000-0000-00002F800000}"/>
    <cellStyle name="Normal 5 3 4 2 2" xfId="28184" xr:uid="{00000000-0005-0000-0000-000030800000}"/>
    <cellStyle name="Normal 5 3 4 2 2 2" xfId="28182" xr:uid="{00000000-0005-0000-0000-000031800000}"/>
    <cellStyle name="Normal 5 3 4 2 2 2 2" xfId="3450" xr:uid="{00000000-0005-0000-0000-000032800000}"/>
    <cellStyle name="Normal 5 3 4 2 2 2 2 2" xfId="3897" xr:uid="{00000000-0005-0000-0000-000033800000}"/>
    <cellStyle name="Normal 5 3 4 2 2 2 3" xfId="27892" xr:uid="{00000000-0005-0000-0000-000034800000}"/>
    <cellStyle name="Normal 5 3 4 2 2 3" xfId="33873" xr:uid="{00000000-0005-0000-0000-000035800000}"/>
    <cellStyle name="Normal 5 3 4 2 2 3 2" xfId="3449" xr:uid="{00000000-0005-0000-0000-000036800000}"/>
    <cellStyle name="Normal 5 3 4 2 2 4" xfId="3448" xr:uid="{00000000-0005-0000-0000-000037800000}"/>
    <cellStyle name="Normal 5 3 4 2 3" xfId="28179" xr:uid="{00000000-0005-0000-0000-000038800000}"/>
    <cellStyle name="Normal 5 3 4 2 3 2" xfId="28174" xr:uid="{00000000-0005-0000-0000-000039800000}"/>
    <cellStyle name="Normal 5 3 4 2 3 2 2" xfId="21662" xr:uid="{00000000-0005-0000-0000-00003A800000}"/>
    <cellStyle name="Normal 5 3 4 2 3 3" xfId="3447" xr:uid="{00000000-0005-0000-0000-00003B800000}"/>
    <cellStyle name="Normal 5 3 4 2 4" xfId="5340" xr:uid="{00000000-0005-0000-0000-00003C800000}"/>
    <cellStyle name="Normal 5 3 4 2 4 2" xfId="3446" xr:uid="{00000000-0005-0000-0000-00003D800000}"/>
    <cellStyle name="Normal 5 3 4 2 5" xfId="3445" xr:uid="{00000000-0005-0000-0000-00003E800000}"/>
    <cellStyle name="Normal 5 3 4 3" xfId="28171" xr:uid="{00000000-0005-0000-0000-00003F800000}"/>
    <cellStyle name="Normal 5 3 4 3 2" xfId="28168" xr:uid="{00000000-0005-0000-0000-000040800000}"/>
    <cellStyle name="Normal 5 3 4 3 2 2" xfId="28166" xr:uid="{00000000-0005-0000-0000-000041800000}"/>
    <cellStyle name="Normal 5 3 4 3 2 2 2" xfId="3444" xr:uid="{00000000-0005-0000-0000-000042800000}"/>
    <cellStyle name="Normal 5 3 4 3 2 3" xfId="3443" xr:uid="{00000000-0005-0000-0000-000043800000}"/>
    <cellStyle name="Normal 5 3 4 3 3" xfId="28163" xr:uid="{00000000-0005-0000-0000-000044800000}"/>
    <cellStyle name="Normal 5 3 4 3 3 2" xfId="3442" xr:uid="{00000000-0005-0000-0000-000045800000}"/>
    <cellStyle name="Normal 5 3 4 3 4" xfId="3441" xr:uid="{00000000-0005-0000-0000-000046800000}"/>
    <cellStyle name="Normal 5 3 4 4" xfId="28161" xr:uid="{00000000-0005-0000-0000-000047800000}"/>
    <cellStyle name="Normal 5 3 4 4 2" xfId="34167" xr:uid="{00000000-0005-0000-0000-000048800000}"/>
    <cellStyle name="Normal 5 3 4 4 2 2" xfId="32288" xr:uid="{00000000-0005-0000-0000-000049800000}"/>
    <cellStyle name="Normal 5 3 4 4 3" xfId="3440" xr:uid="{00000000-0005-0000-0000-00004A800000}"/>
    <cellStyle name="Normal 5 3 4 5" xfId="28154" xr:uid="{00000000-0005-0000-0000-00004B800000}"/>
    <cellStyle name="Normal 5 3 4 5 2" xfId="3439" xr:uid="{00000000-0005-0000-0000-00004C800000}"/>
    <cellStyle name="Normal 5 3 4 6" xfId="3438" xr:uid="{00000000-0005-0000-0000-00004D800000}"/>
    <cellStyle name="Normal 5 3 5" xfId="33700" xr:uid="{00000000-0005-0000-0000-00004E800000}"/>
    <cellStyle name="Normal 5 3 5 2" xfId="28150" xr:uid="{00000000-0005-0000-0000-00004F800000}"/>
    <cellStyle name="Normal 5 3 5 2 2" xfId="22685" xr:uid="{00000000-0005-0000-0000-000050800000}"/>
    <cellStyle name="Normal 5 3 5 2 2 2" xfId="6588" xr:uid="{00000000-0005-0000-0000-000051800000}"/>
    <cellStyle name="Normal 5 3 5 2 2 2 2" xfId="6586" xr:uid="{00000000-0005-0000-0000-000052800000}"/>
    <cellStyle name="Normal 5 3 5 2 2 3" xfId="6574" xr:uid="{00000000-0005-0000-0000-000053800000}"/>
    <cellStyle name="Normal 5 3 5 2 3" xfId="22681" xr:uid="{00000000-0005-0000-0000-000054800000}"/>
    <cellStyle name="Normal 5 3 5 2 3 2" xfId="30117" xr:uid="{00000000-0005-0000-0000-000055800000}"/>
    <cellStyle name="Normal 5 3 5 2 4" xfId="3437" xr:uid="{00000000-0005-0000-0000-000056800000}"/>
    <cellStyle name="Normal 5 3 5 3" xfId="28147" xr:uid="{00000000-0005-0000-0000-000057800000}"/>
    <cellStyle name="Normal 5 3 5 3 2" xfId="28135" xr:uid="{00000000-0005-0000-0000-000058800000}"/>
    <cellStyle name="Normal 5 3 5 3 2 2" xfId="6451" xr:uid="{00000000-0005-0000-0000-000059800000}"/>
    <cellStyle name="Normal 5 3 5 3 3" xfId="3436" xr:uid="{00000000-0005-0000-0000-00005A800000}"/>
    <cellStyle name="Normal 5 3 5 4" xfId="28133" xr:uid="{00000000-0005-0000-0000-00005B800000}"/>
    <cellStyle name="Normal 5 3 5 4 2" xfId="34033" xr:uid="{00000000-0005-0000-0000-00005C800000}"/>
    <cellStyle name="Normal 5 3 5 5" xfId="3435" xr:uid="{00000000-0005-0000-0000-00005D800000}"/>
    <cellStyle name="Normal 5 3 6" xfId="22661" xr:uid="{00000000-0005-0000-0000-00005E800000}"/>
    <cellStyle name="Normal 5 3 6 2" xfId="21015" xr:uid="{00000000-0005-0000-0000-00005F800000}"/>
    <cellStyle name="Normal 5 3 6 2 2" xfId="22668" xr:uid="{00000000-0005-0000-0000-000060800000}"/>
    <cellStyle name="Normal 5 3 6 2 2 2" xfId="21137" xr:uid="{00000000-0005-0000-0000-000061800000}"/>
    <cellStyle name="Normal 5 3 6 2 3" xfId="3434" xr:uid="{00000000-0005-0000-0000-000062800000}"/>
    <cellStyle name="Normal 5 3 6 3" xfId="19112" xr:uid="{00000000-0005-0000-0000-000063800000}"/>
    <cellStyle name="Normal 5 3 6 3 2" xfId="3433" xr:uid="{00000000-0005-0000-0000-000064800000}"/>
    <cellStyle name="Normal 5 3 6 4" xfId="19106" xr:uid="{00000000-0005-0000-0000-000065800000}"/>
    <cellStyle name="Normal 5 3 7" xfId="33325" xr:uid="{00000000-0005-0000-0000-000066800000}"/>
    <cellStyle name="Normal 5 3 7 2" xfId="21004" xr:uid="{00000000-0005-0000-0000-000067800000}"/>
    <cellStyle name="Normal 5 3 7 2 2" xfId="3432" xr:uid="{00000000-0005-0000-0000-000068800000}"/>
    <cellStyle name="Normal 5 3 7 3" xfId="20907" xr:uid="{00000000-0005-0000-0000-000069800000}"/>
    <cellStyle name="Normal 5 3 8" xfId="33092" xr:uid="{00000000-0005-0000-0000-00006A800000}"/>
    <cellStyle name="Normal 5 3 8 2" xfId="20902" xr:uid="{00000000-0005-0000-0000-00006B800000}"/>
    <cellStyle name="Normal 5 3 9" xfId="3431" xr:uid="{00000000-0005-0000-0000-00006C800000}"/>
    <cellStyle name="Normal 5 4" xfId="3430" xr:uid="{00000000-0005-0000-0000-00006D800000}"/>
    <cellStyle name="Normal 5 4 2" xfId="3429" xr:uid="{00000000-0005-0000-0000-00006E800000}"/>
    <cellStyle name="Normal 5 4 2 2" xfId="8323" xr:uid="{00000000-0005-0000-0000-00006F800000}"/>
    <cellStyle name="Normal 5 4 2 2 2" xfId="3428" xr:uid="{00000000-0005-0000-0000-000070800000}"/>
    <cellStyle name="Normal 5 4 2 2 2 2" xfId="24398" xr:uid="{00000000-0005-0000-0000-000071800000}"/>
    <cellStyle name="Normal 5 4 2 2 2 2 2" xfId="3427" xr:uid="{00000000-0005-0000-0000-000072800000}"/>
    <cellStyle name="Normal 5 4 2 2 2 2 2 2" xfId="3426" xr:uid="{00000000-0005-0000-0000-000073800000}"/>
    <cellStyle name="Normal 5 4 2 2 2 2 2 2 2" xfId="3425" xr:uid="{00000000-0005-0000-0000-000074800000}"/>
    <cellStyle name="Normal 5 4 2 2 2 2 2 3" xfId="23781" xr:uid="{00000000-0005-0000-0000-000075800000}"/>
    <cellStyle name="Normal 5 4 2 2 2 2 3" xfId="3424" xr:uid="{00000000-0005-0000-0000-000076800000}"/>
    <cellStyle name="Normal 5 4 2 2 2 2 3 2" xfId="3423" xr:uid="{00000000-0005-0000-0000-000077800000}"/>
    <cellStyle name="Normal 5 4 2 2 2 2 4" xfId="4233" xr:uid="{00000000-0005-0000-0000-000078800000}"/>
    <cellStyle name="Normal 5 4 2 2 2 3" xfId="3422" xr:uid="{00000000-0005-0000-0000-000079800000}"/>
    <cellStyle name="Normal 5 4 2 2 2 3 2" xfId="3421" xr:uid="{00000000-0005-0000-0000-00007A800000}"/>
    <cellStyle name="Normal 5 4 2 2 2 3 2 2" xfId="3420" xr:uid="{00000000-0005-0000-0000-00007B800000}"/>
    <cellStyle name="Normal 5 4 2 2 2 3 3" xfId="8469" xr:uid="{00000000-0005-0000-0000-00007C800000}"/>
    <cellStyle name="Normal 5 4 2 2 2 4" xfId="11585" xr:uid="{00000000-0005-0000-0000-00007D800000}"/>
    <cellStyle name="Normal 5 4 2 2 2 4 2" xfId="32918" xr:uid="{00000000-0005-0000-0000-00007E800000}"/>
    <cellStyle name="Normal 5 4 2 2 2 5" xfId="11582" xr:uid="{00000000-0005-0000-0000-00007F800000}"/>
    <cellStyle name="Normal 5 4 2 2 3" xfId="3419" xr:uid="{00000000-0005-0000-0000-000080800000}"/>
    <cellStyle name="Normal 5 4 2 2 3 2" xfId="3417" xr:uid="{00000000-0005-0000-0000-000081800000}"/>
    <cellStyle name="Normal 5 4 2 2 3 2 2" xfId="3415" xr:uid="{00000000-0005-0000-0000-000082800000}"/>
    <cellStyle name="Normal 5 4 2 2 3 2 2 2" xfId="30473" xr:uid="{00000000-0005-0000-0000-000083800000}"/>
    <cellStyle name="Normal 5 4 2 2 3 2 3" xfId="3413" xr:uid="{00000000-0005-0000-0000-000084800000}"/>
    <cellStyle name="Normal 5 4 2 2 3 3" xfId="3411" xr:uid="{00000000-0005-0000-0000-000085800000}"/>
    <cellStyle name="Normal 5 4 2 2 3 3 2" xfId="3409" xr:uid="{00000000-0005-0000-0000-000086800000}"/>
    <cellStyle name="Normal 5 4 2 2 3 4" xfId="18771" xr:uid="{00000000-0005-0000-0000-000087800000}"/>
    <cellStyle name="Normal 5 4 2 2 4" xfId="5191" xr:uid="{00000000-0005-0000-0000-000088800000}"/>
    <cellStyle name="Normal 5 4 2 2 4 2" xfId="5188" xr:uid="{00000000-0005-0000-0000-000089800000}"/>
    <cellStyle name="Normal 5 4 2 2 4 2 2" xfId="19202" xr:uid="{00000000-0005-0000-0000-00008A800000}"/>
    <cellStyle name="Normal 5 4 2 2 4 3" xfId="3407" xr:uid="{00000000-0005-0000-0000-00008B800000}"/>
    <cellStyle name="Normal 5 4 2 2 5" xfId="5185" xr:uid="{00000000-0005-0000-0000-00008C800000}"/>
    <cellStyle name="Normal 5 4 2 2 5 2" xfId="3405" xr:uid="{00000000-0005-0000-0000-00008D800000}"/>
    <cellStyle name="Normal 5 4 2 2 6" xfId="9972" xr:uid="{00000000-0005-0000-0000-00008E800000}"/>
    <cellStyle name="Normal 5 4 2 3" xfId="8321" xr:uid="{00000000-0005-0000-0000-00008F800000}"/>
    <cellStyle name="Normal 5 4 2 3 2" xfId="3403" xr:uid="{00000000-0005-0000-0000-000090800000}"/>
    <cellStyle name="Normal 5 4 2 3 2 2" xfId="27626" xr:uid="{00000000-0005-0000-0000-000091800000}"/>
    <cellStyle name="Normal 5 4 2 3 2 2 2" xfId="3401" xr:uid="{00000000-0005-0000-0000-000092800000}"/>
    <cellStyle name="Normal 5 4 2 3 2 2 2 2" xfId="3400" xr:uid="{00000000-0005-0000-0000-000093800000}"/>
    <cellStyle name="Normal 5 4 2 3 2 2 3" xfId="27653" xr:uid="{00000000-0005-0000-0000-000094800000}"/>
    <cellStyle name="Normal 5 4 2 3 2 3" xfId="27623" xr:uid="{00000000-0005-0000-0000-000095800000}"/>
    <cellStyle name="Normal 5 4 2 3 2 3 2" xfId="3399" xr:uid="{00000000-0005-0000-0000-000096800000}"/>
    <cellStyle name="Normal 5 4 2 3 2 4" xfId="11545" xr:uid="{00000000-0005-0000-0000-000097800000}"/>
    <cellStyle name="Normal 5 4 2 3 3" xfId="3398" xr:uid="{00000000-0005-0000-0000-000098800000}"/>
    <cellStyle name="Normal 5 4 2 3 3 2" xfId="27615" xr:uid="{00000000-0005-0000-0000-000099800000}"/>
    <cellStyle name="Normal 5 4 2 3 3 2 2" xfId="3395" xr:uid="{00000000-0005-0000-0000-00009A800000}"/>
    <cellStyle name="Normal 5 4 2 3 3 3" xfId="3393" xr:uid="{00000000-0005-0000-0000-00009B800000}"/>
    <cellStyle name="Normal 5 4 2 3 4" xfId="17548" xr:uid="{00000000-0005-0000-0000-00009C800000}"/>
    <cellStyle name="Normal 5 4 2 3 4 2" xfId="3391" xr:uid="{00000000-0005-0000-0000-00009D800000}"/>
    <cellStyle name="Normal 5 4 2 3 5" xfId="3389" xr:uid="{00000000-0005-0000-0000-00009E800000}"/>
    <cellStyle name="Normal 5 4 2 4" xfId="3387" xr:uid="{00000000-0005-0000-0000-00009F800000}"/>
    <cellStyle name="Normal 5 4 2 4 2" xfId="3386" xr:uid="{00000000-0005-0000-0000-0000A0800000}"/>
    <cellStyle name="Normal 5 4 2 4 2 2" xfId="27606" xr:uid="{00000000-0005-0000-0000-0000A1800000}"/>
    <cellStyle name="Normal 5 4 2 4 2 2 2" xfId="3384" xr:uid="{00000000-0005-0000-0000-0000A2800000}"/>
    <cellStyle name="Normal 5 4 2 4 2 3" xfId="3383" xr:uid="{00000000-0005-0000-0000-0000A3800000}"/>
    <cellStyle name="Normal 5 4 2 4 3" xfId="3382" xr:uid="{00000000-0005-0000-0000-0000A4800000}"/>
    <cellStyle name="Normal 5 4 2 4 3 2" xfId="3380" xr:uid="{00000000-0005-0000-0000-0000A5800000}"/>
    <cellStyle name="Normal 5 4 2 4 4" xfId="3378" xr:uid="{00000000-0005-0000-0000-0000A6800000}"/>
    <cellStyle name="Normal 5 4 2 5" xfId="3376" xr:uid="{00000000-0005-0000-0000-0000A7800000}"/>
    <cellStyle name="Normal 5 4 2 5 2" xfId="3375" xr:uid="{00000000-0005-0000-0000-0000A8800000}"/>
    <cellStyle name="Normal 5 4 2 5 2 2" xfId="3374" xr:uid="{00000000-0005-0000-0000-0000A9800000}"/>
    <cellStyle name="Normal 5 4 2 5 3" xfId="3372" xr:uid="{00000000-0005-0000-0000-0000AA800000}"/>
    <cellStyle name="Normal 5 4 2 6" xfId="3370" xr:uid="{00000000-0005-0000-0000-0000AB800000}"/>
    <cellStyle name="Normal 5 4 2 6 2" xfId="3369" xr:uid="{00000000-0005-0000-0000-0000AC800000}"/>
    <cellStyle name="Normal 5 4 2 7" xfId="3368" xr:uid="{00000000-0005-0000-0000-0000AD800000}"/>
    <cellStyle name="Normal 5 4 3" xfId="3367" xr:uid="{00000000-0005-0000-0000-0000AE800000}"/>
    <cellStyle name="Normal 5 4 3 2" xfId="12050" xr:uid="{00000000-0005-0000-0000-0000AF800000}"/>
    <cellStyle name="Normal 5 4 3 2 2" xfId="3366" xr:uid="{00000000-0005-0000-0000-0000B0800000}"/>
    <cellStyle name="Normal 5 4 3 2 2 2" xfId="3365" xr:uid="{00000000-0005-0000-0000-0000B1800000}"/>
    <cellStyle name="Normal 5 4 3 2 2 2 2" xfId="3364" xr:uid="{00000000-0005-0000-0000-0000B2800000}"/>
    <cellStyle name="Normal 5 4 3 2 2 2 2 2" xfId="3363" xr:uid="{00000000-0005-0000-0000-0000B3800000}"/>
    <cellStyle name="Normal 5 4 3 2 2 2 3" xfId="3362" xr:uid="{00000000-0005-0000-0000-0000B4800000}"/>
    <cellStyle name="Normal 5 4 3 2 2 3" xfId="3361" xr:uid="{00000000-0005-0000-0000-0000B5800000}"/>
    <cellStyle name="Normal 5 4 3 2 2 3 2" xfId="16812" xr:uid="{00000000-0005-0000-0000-0000B6800000}"/>
    <cellStyle name="Normal 5 4 3 2 2 4" xfId="11471" xr:uid="{00000000-0005-0000-0000-0000B7800000}"/>
    <cellStyle name="Normal 5 4 3 2 3" xfId="3360" xr:uid="{00000000-0005-0000-0000-0000B8800000}"/>
    <cellStyle name="Normal 5 4 3 2 3 2" xfId="3358" xr:uid="{00000000-0005-0000-0000-0000B9800000}"/>
    <cellStyle name="Normal 5 4 3 2 3 2 2" xfId="3356" xr:uid="{00000000-0005-0000-0000-0000BA800000}"/>
    <cellStyle name="Normal 5 4 3 2 3 3" xfId="3354" xr:uid="{00000000-0005-0000-0000-0000BB800000}"/>
    <cellStyle name="Normal 5 4 3 2 4" xfId="5167" xr:uid="{00000000-0005-0000-0000-0000BC800000}"/>
    <cellStyle name="Normal 5 4 3 2 4 2" xfId="3352" xr:uid="{00000000-0005-0000-0000-0000BD800000}"/>
    <cellStyle name="Normal 5 4 3 2 5" xfId="3350" xr:uid="{00000000-0005-0000-0000-0000BE800000}"/>
    <cellStyle name="Normal 5 4 3 3" xfId="3348" xr:uid="{00000000-0005-0000-0000-0000BF800000}"/>
    <cellStyle name="Normal 5 4 3 3 2" xfId="3347" xr:uid="{00000000-0005-0000-0000-0000C0800000}"/>
    <cellStyle name="Normal 5 4 3 3 2 2" xfId="27595" xr:uid="{00000000-0005-0000-0000-0000C1800000}"/>
    <cellStyle name="Normal 5 4 3 3 2 2 2" xfId="3345" xr:uid="{00000000-0005-0000-0000-0000C2800000}"/>
    <cellStyle name="Normal 5 4 3 3 2 3" xfId="3344" xr:uid="{00000000-0005-0000-0000-0000C3800000}"/>
    <cellStyle name="Normal 5 4 3 3 3" xfId="3343" xr:uid="{00000000-0005-0000-0000-0000C4800000}"/>
    <cellStyle name="Normal 5 4 3 3 3 2" xfId="3341" xr:uid="{00000000-0005-0000-0000-0000C5800000}"/>
    <cellStyle name="Normal 5 4 3 3 4" xfId="3339" xr:uid="{00000000-0005-0000-0000-0000C6800000}"/>
    <cellStyle name="Normal 5 4 3 4" xfId="3337" xr:uid="{00000000-0005-0000-0000-0000C7800000}"/>
    <cellStyle name="Normal 5 4 3 4 2" xfId="6043" xr:uid="{00000000-0005-0000-0000-0000C8800000}"/>
    <cellStyle name="Normal 5 4 3 4 2 2" xfId="3336" xr:uid="{00000000-0005-0000-0000-0000C9800000}"/>
    <cellStyle name="Normal 5 4 3 4 3" xfId="3335" xr:uid="{00000000-0005-0000-0000-0000CA800000}"/>
    <cellStyle name="Normal 5 4 3 5" xfId="3333" xr:uid="{00000000-0005-0000-0000-0000CB800000}"/>
    <cellStyle name="Normal 5 4 3 5 2" xfId="34060" xr:uid="{00000000-0005-0000-0000-0000CC800000}"/>
    <cellStyle name="Normal 5 4 3 6" xfId="3332" xr:uid="{00000000-0005-0000-0000-0000CD800000}"/>
    <cellStyle name="Normal 5 4 4" xfId="34068" xr:uid="{00000000-0005-0000-0000-0000CE800000}"/>
    <cellStyle name="Normal 5 4 4 2" xfId="31277" xr:uid="{00000000-0005-0000-0000-0000CF800000}"/>
    <cellStyle name="Normal 5 4 4 2 2" xfId="29826" xr:uid="{00000000-0005-0000-0000-0000D0800000}"/>
    <cellStyle name="Normal 5 4 4 2 2 2" xfId="28117" xr:uid="{00000000-0005-0000-0000-0000D1800000}"/>
    <cellStyle name="Normal 5 4 4 2 2 2 2" xfId="3331" xr:uid="{00000000-0005-0000-0000-0000D2800000}"/>
    <cellStyle name="Normal 5 4 4 2 2 3" xfId="3330" xr:uid="{00000000-0005-0000-0000-0000D3800000}"/>
    <cellStyle name="Normal 5 4 4 2 3" xfId="29822" xr:uid="{00000000-0005-0000-0000-0000D4800000}"/>
    <cellStyle name="Normal 5 4 4 2 3 2" xfId="3329" xr:uid="{00000000-0005-0000-0000-0000D5800000}"/>
    <cellStyle name="Normal 5 4 4 2 4" xfId="3327" xr:uid="{00000000-0005-0000-0000-0000D6800000}"/>
    <cellStyle name="Normal 5 4 4 3" xfId="29815" xr:uid="{00000000-0005-0000-0000-0000D7800000}"/>
    <cellStyle name="Normal 5 4 4 3 2" xfId="29811" xr:uid="{00000000-0005-0000-0000-0000D8800000}"/>
    <cellStyle name="Normal 5 4 4 3 2 2" xfId="3325" xr:uid="{00000000-0005-0000-0000-0000D9800000}"/>
    <cellStyle name="Normal 5 4 4 3 3" xfId="3324" xr:uid="{00000000-0005-0000-0000-0000DA800000}"/>
    <cellStyle name="Normal 5 4 4 4" xfId="29801" xr:uid="{00000000-0005-0000-0000-0000DB800000}"/>
    <cellStyle name="Normal 5 4 4 4 2" xfId="3322" xr:uid="{00000000-0005-0000-0000-0000DC800000}"/>
    <cellStyle name="Normal 5 4 4 5" xfId="3321" xr:uid="{00000000-0005-0000-0000-0000DD800000}"/>
    <cellStyle name="Normal 5 4 5" xfId="28115" xr:uid="{00000000-0005-0000-0000-0000DE800000}"/>
    <cellStyle name="Normal 5 4 5 2" xfId="29779" xr:uid="{00000000-0005-0000-0000-0000DF800000}"/>
    <cellStyle name="Normal 5 4 5 2 2" xfId="25336" xr:uid="{00000000-0005-0000-0000-0000E0800000}"/>
    <cellStyle name="Normal 5 4 5 2 2 2" xfId="11092" xr:uid="{00000000-0005-0000-0000-0000E1800000}"/>
    <cellStyle name="Normal 5 4 5 2 3" xfId="3320" xr:uid="{00000000-0005-0000-0000-0000E2800000}"/>
    <cellStyle name="Normal 5 4 5 3" xfId="34099" xr:uid="{00000000-0005-0000-0000-0000E3800000}"/>
    <cellStyle name="Normal 5 4 5 3 2" xfId="3318" xr:uid="{00000000-0005-0000-0000-0000E4800000}"/>
    <cellStyle name="Normal 5 4 5 4" xfId="3317" xr:uid="{00000000-0005-0000-0000-0000E5800000}"/>
    <cellStyle name="Normal 5 4 6" xfId="28111" xr:uid="{00000000-0005-0000-0000-0000E6800000}"/>
    <cellStyle name="Normal 5 4 6 2" xfId="5534" xr:uid="{00000000-0005-0000-0000-0000E7800000}"/>
    <cellStyle name="Normal 5 4 6 2 2" xfId="3316" xr:uid="{00000000-0005-0000-0000-0000E8800000}"/>
    <cellStyle name="Normal 5 4 6 3" xfId="23164" xr:uid="{00000000-0005-0000-0000-0000E9800000}"/>
    <cellStyle name="Normal 5 4 7" xfId="21812" xr:uid="{00000000-0005-0000-0000-0000EA800000}"/>
    <cellStyle name="Normal 5 4 7 2" xfId="20889" xr:uid="{00000000-0005-0000-0000-0000EB800000}"/>
    <cellStyle name="Normal 5 4 8" xfId="3315" xr:uid="{00000000-0005-0000-0000-0000EC800000}"/>
    <cellStyle name="Normal 5 5" xfId="6621" xr:uid="{00000000-0005-0000-0000-0000ED800000}"/>
    <cellStyle name="Normal 5 5 2" xfId="3314" xr:uid="{00000000-0005-0000-0000-0000EE800000}"/>
    <cellStyle name="Normal 5 5 2 2" xfId="16207" xr:uid="{00000000-0005-0000-0000-0000EF800000}"/>
    <cellStyle name="Normal 5 5 2 2 2" xfId="3313" xr:uid="{00000000-0005-0000-0000-0000F0800000}"/>
    <cellStyle name="Normal 5 5 2 2 2 2" xfId="3312" xr:uid="{00000000-0005-0000-0000-0000F1800000}"/>
    <cellStyle name="Normal 5 5 2 2 2 2 2" xfId="3311" xr:uid="{00000000-0005-0000-0000-0000F2800000}"/>
    <cellStyle name="Normal 5 5 2 2 2 2 2 2" xfId="33366" xr:uid="{00000000-0005-0000-0000-0000F3800000}"/>
    <cellStyle name="Normal 5 5 2 2 2 2 3" xfId="3310" xr:uid="{00000000-0005-0000-0000-0000F4800000}"/>
    <cellStyle name="Normal 5 5 2 2 2 3" xfId="3309" xr:uid="{00000000-0005-0000-0000-0000F5800000}"/>
    <cellStyle name="Normal 5 5 2 2 2 3 2" xfId="3308" xr:uid="{00000000-0005-0000-0000-0000F6800000}"/>
    <cellStyle name="Normal 5 5 2 2 2 4" xfId="11300" xr:uid="{00000000-0005-0000-0000-0000F7800000}"/>
    <cellStyle name="Normal 5 5 2 2 3" xfId="3944" xr:uid="{00000000-0005-0000-0000-0000F8800000}"/>
    <cellStyle name="Normal 5 5 2 2 3 2" xfId="3941" xr:uid="{00000000-0005-0000-0000-0000F9800000}"/>
    <cellStyle name="Normal 5 5 2 2 3 2 2" xfId="3307" xr:uid="{00000000-0005-0000-0000-0000FA800000}"/>
    <cellStyle name="Normal 5 5 2 2 3 3" xfId="4298" xr:uid="{00000000-0005-0000-0000-0000FB800000}"/>
    <cellStyle name="Normal 5 5 2 2 4" xfId="30265" xr:uid="{00000000-0005-0000-0000-0000FC800000}"/>
    <cellStyle name="Normal 5 5 2 2 4 2" xfId="3305" xr:uid="{00000000-0005-0000-0000-0000FD800000}"/>
    <cellStyle name="Normal 5 5 2 2 5" xfId="11743" xr:uid="{00000000-0005-0000-0000-0000FE800000}"/>
    <cellStyle name="Normal 5 5 2 3" xfId="3303" xr:uid="{00000000-0005-0000-0000-0000FF800000}"/>
    <cellStyle name="Normal 5 5 2 3 2" xfId="3302" xr:uid="{00000000-0005-0000-0000-000000810000}"/>
    <cellStyle name="Normal 5 5 2 3 2 2" xfId="32067" xr:uid="{00000000-0005-0000-0000-000001810000}"/>
    <cellStyle name="Normal 5 5 2 3 2 2 2" xfId="3300" xr:uid="{00000000-0005-0000-0000-000002810000}"/>
    <cellStyle name="Normal 5 5 2 3 2 3" xfId="3299" xr:uid="{00000000-0005-0000-0000-000003810000}"/>
    <cellStyle name="Normal 5 5 2 3 3" xfId="3935" xr:uid="{00000000-0005-0000-0000-000004810000}"/>
    <cellStyle name="Normal 5 5 2 3 3 2" xfId="3298" xr:uid="{00000000-0005-0000-0000-000005810000}"/>
    <cellStyle name="Normal 5 5 2 3 4" xfId="3296" xr:uid="{00000000-0005-0000-0000-000006810000}"/>
    <cellStyle name="Normal 5 5 2 4" xfId="3294" xr:uid="{00000000-0005-0000-0000-000007810000}"/>
    <cellStyle name="Normal 5 5 2 4 2" xfId="30558" xr:uid="{00000000-0005-0000-0000-000008810000}"/>
    <cellStyle name="Normal 5 5 2 4 2 2" xfId="3293" xr:uid="{00000000-0005-0000-0000-000009810000}"/>
    <cellStyle name="Normal 5 5 2 4 3" xfId="3292" xr:uid="{00000000-0005-0000-0000-00000A810000}"/>
    <cellStyle name="Normal 5 5 2 5" xfId="3290" xr:uid="{00000000-0005-0000-0000-00000B810000}"/>
    <cellStyle name="Normal 5 5 2 5 2" xfId="3289" xr:uid="{00000000-0005-0000-0000-00000C810000}"/>
    <cellStyle name="Normal 5 5 2 6" xfId="3288" xr:uid="{00000000-0005-0000-0000-00000D810000}"/>
    <cellStyle name="Normal 5 5 2 6 2" xfId="3287" xr:uid="{00000000-0005-0000-0000-00000E810000}"/>
    <cellStyle name="Normal 5 5 2 7" xfId="3286" xr:uid="{00000000-0005-0000-0000-00000F810000}"/>
    <cellStyle name="Normal 5 5 3" xfId="3285" xr:uid="{00000000-0005-0000-0000-000010810000}"/>
    <cellStyle name="Normal 5 5 3 2" xfId="3284" xr:uid="{00000000-0005-0000-0000-000011810000}"/>
    <cellStyle name="Normal 5 5 3 2 2" xfId="3283" xr:uid="{00000000-0005-0000-0000-000012810000}"/>
    <cellStyle name="Normal 5 5 3 2 2 2" xfId="3282" xr:uid="{00000000-0005-0000-0000-000013810000}"/>
    <cellStyle name="Normal 5 5 3 2 2 2 2" xfId="3281" xr:uid="{00000000-0005-0000-0000-000014810000}"/>
    <cellStyle name="Normal 5 5 3 2 2 3" xfId="34407" xr:uid="{00000000-0005-0000-0000-000015810000}"/>
    <cellStyle name="Normal 5 5 3 2 3" xfId="3929" xr:uid="{00000000-0005-0000-0000-000016810000}"/>
    <cellStyle name="Normal 5 5 3 2 3 2" xfId="3280" xr:uid="{00000000-0005-0000-0000-000017810000}"/>
    <cellStyle name="Normal 5 5 3 2 4" xfId="3278" xr:uid="{00000000-0005-0000-0000-000018810000}"/>
    <cellStyle name="Normal 5 5 3 3" xfId="3276" xr:uid="{00000000-0005-0000-0000-000019810000}"/>
    <cellStyle name="Normal 5 5 3 3 2" xfId="3275" xr:uid="{00000000-0005-0000-0000-00001A810000}"/>
    <cellStyle name="Normal 5 5 3 3 2 2" xfId="3274" xr:uid="{00000000-0005-0000-0000-00001B810000}"/>
    <cellStyle name="Normal 5 5 3 3 3" xfId="3273" xr:uid="{00000000-0005-0000-0000-00001C810000}"/>
    <cellStyle name="Normal 5 5 3 4" xfId="3271" xr:uid="{00000000-0005-0000-0000-00001D810000}"/>
    <cellStyle name="Normal 5 5 3 4 2" xfId="3270" xr:uid="{00000000-0005-0000-0000-00001E810000}"/>
    <cellStyle name="Normal 5 5 3 5" xfId="3269" xr:uid="{00000000-0005-0000-0000-00001F810000}"/>
    <cellStyle name="Normal 5 5 4" xfId="17952" xr:uid="{00000000-0005-0000-0000-000020810000}"/>
    <cellStyle name="Normal 5 5 4 2" xfId="29686" xr:uid="{00000000-0005-0000-0000-000021810000}"/>
    <cellStyle name="Normal 5 5 4 2 2" xfId="24781" xr:uid="{00000000-0005-0000-0000-000022810000}"/>
    <cellStyle name="Normal 5 5 4 2 2 2" xfId="3268" xr:uid="{00000000-0005-0000-0000-000023810000}"/>
    <cellStyle name="Normal 5 5 4 2 3" xfId="3267" xr:uid="{00000000-0005-0000-0000-000024810000}"/>
    <cellStyle name="Normal 5 5 4 3" xfId="29592" xr:uid="{00000000-0005-0000-0000-000025810000}"/>
    <cellStyle name="Normal 5 5 4 3 2" xfId="3265" xr:uid="{00000000-0005-0000-0000-000026810000}"/>
    <cellStyle name="Normal 5 5 4 4" xfId="3264" xr:uid="{00000000-0005-0000-0000-000027810000}"/>
    <cellStyle name="Normal 5 5 5" xfId="28109" xr:uid="{00000000-0005-0000-0000-000028810000}"/>
    <cellStyle name="Normal 5 5 5 2" xfId="32536" xr:uid="{00000000-0005-0000-0000-000029810000}"/>
    <cellStyle name="Normal 5 5 5 2 2" xfId="3263" xr:uid="{00000000-0005-0000-0000-00002A810000}"/>
    <cellStyle name="Normal 5 5 5 3" xfId="20913" xr:uid="{00000000-0005-0000-0000-00002B810000}"/>
    <cellStyle name="Normal 5 5 6" xfId="28106" xr:uid="{00000000-0005-0000-0000-00002C810000}"/>
    <cellStyle name="Normal 5 5 6 2" xfId="20881" xr:uid="{00000000-0005-0000-0000-00002D810000}"/>
    <cellStyle name="Normal 5 5 7" xfId="3262" xr:uid="{00000000-0005-0000-0000-00002E810000}"/>
    <cellStyle name="Normal 5 5 7 2" xfId="28709" xr:uid="{00000000-0005-0000-0000-00002F810000}"/>
    <cellStyle name="Normal 5 5 8" xfId="3260" xr:uid="{00000000-0005-0000-0000-000030810000}"/>
    <cellStyle name="Normal 5 6" xfId="3258" xr:uid="{00000000-0005-0000-0000-000031810000}"/>
    <cellStyle name="Normal 5 6 2" xfId="3257" xr:uid="{00000000-0005-0000-0000-000032810000}"/>
    <cellStyle name="Normal 5 6 2 2" xfId="28611" xr:uid="{00000000-0005-0000-0000-000033810000}"/>
    <cellStyle name="Normal 5 6 2 2 2" xfId="3256" xr:uid="{00000000-0005-0000-0000-000034810000}"/>
    <cellStyle name="Normal 5 6 2 2 2 2" xfId="3255" xr:uid="{00000000-0005-0000-0000-000035810000}"/>
    <cellStyle name="Normal 5 6 2 2 2 2 2" xfId="3254" xr:uid="{00000000-0005-0000-0000-000036810000}"/>
    <cellStyle name="Normal 5 6 2 2 2 3" xfId="11368" xr:uid="{00000000-0005-0000-0000-000037810000}"/>
    <cellStyle name="Normal 5 6 2 2 3" xfId="3906" xr:uid="{00000000-0005-0000-0000-000038810000}"/>
    <cellStyle name="Normal 5 6 2 2 3 2" xfId="3253" xr:uid="{00000000-0005-0000-0000-000039810000}"/>
    <cellStyle name="Normal 5 6 2 2 4" xfId="3251" xr:uid="{00000000-0005-0000-0000-00003A810000}"/>
    <cellStyle name="Normal 5 6 2 3" xfId="3249" xr:uid="{00000000-0005-0000-0000-00003B810000}"/>
    <cellStyle name="Normal 5 6 2 3 2" xfId="17816" xr:uid="{00000000-0005-0000-0000-00003C810000}"/>
    <cellStyle name="Normal 5 6 2 3 2 2" xfId="3248" xr:uid="{00000000-0005-0000-0000-00003D810000}"/>
    <cellStyle name="Normal 5 6 2 3 3" xfId="17812" xr:uid="{00000000-0005-0000-0000-00003E810000}"/>
    <cellStyle name="Normal 5 6 2 4" xfId="3247" xr:uid="{00000000-0005-0000-0000-00003F810000}"/>
    <cellStyle name="Normal 5 6 2 4 2" xfId="20202" xr:uid="{00000000-0005-0000-0000-000040810000}"/>
    <cellStyle name="Normal 5 6 2 5" xfId="3246" xr:uid="{00000000-0005-0000-0000-000041810000}"/>
    <cellStyle name="Normal 5 6 2 5 2" xfId="3245" xr:uid="{00000000-0005-0000-0000-000042810000}"/>
    <cellStyle name="Normal 5 6 2 6" xfId="3244" xr:uid="{00000000-0005-0000-0000-000043810000}"/>
    <cellStyle name="Normal 5 6 2 6 2" xfId="12389" xr:uid="{00000000-0005-0000-0000-000044810000}"/>
    <cellStyle name="Normal 5 6 2 7" xfId="3243" xr:uid="{00000000-0005-0000-0000-000045810000}"/>
    <cellStyle name="Normal 5 6 3" xfId="28287" xr:uid="{00000000-0005-0000-0000-000046810000}"/>
    <cellStyle name="Normal 5 6 3 2" xfId="3242" xr:uid="{00000000-0005-0000-0000-000047810000}"/>
    <cellStyle name="Normal 5 6 3 2 2" xfId="3241" xr:uid="{00000000-0005-0000-0000-000048810000}"/>
    <cellStyle name="Normal 5 6 3 2 2 2" xfId="3240" xr:uid="{00000000-0005-0000-0000-000049810000}"/>
    <cellStyle name="Normal 5 6 3 2 3" xfId="3239" xr:uid="{00000000-0005-0000-0000-00004A810000}"/>
    <cellStyle name="Normal 5 6 3 3" xfId="3237" xr:uid="{00000000-0005-0000-0000-00004B810000}"/>
    <cellStyle name="Normal 5 6 3 3 2" xfId="19376" xr:uid="{00000000-0005-0000-0000-00004C810000}"/>
    <cellStyle name="Normal 5 6 3 4" xfId="3236" xr:uid="{00000000-0005-0000-0000-00004D810000}"/>
    <cellStyle name="Normal 5 6 4" xfId="28097" xr:uid="{00000000-0005-0000-0000-00004E810000}"/>
    <cellStyle name="Normal 5 6 4 2" xfId="21259" xr:uid="{00000000-0005-0000-0000-00004F810000}"/>
    <cellStyle name="Normal 5 6 4 2 2" xfId="3235" xr:uid="{00000000-0005-0000-0000-000050810000}"/>
    <cellStyle name="Normal 5 6 4 3" xfId="3234" xr:uid="{00000000-0005-0000-0000-000051810000}"/>
    <cellStyle name="Normal 5 6 5" xfId="30902" xr:uid="{00000000-0005-0000-0000-000052810000}"/>
    <cellStyle name="Normal 5 6 5 2" xfId="13622" xr:uid="{00000000-0005-0000-0000-000053810000}"/>
    <cellStyle name="Normal 5 6 6" xfId="3233" xr:uid="{00000000-0005-0000-0000-000054810000}"/>
    <cellStyle name="Normal 5 6 6 2" xfId="25607" xr:uid="{00000000-0005-0000-0000-000055810000}"/>
    <cellStyle name="Normal 5 6 7" xfId="11036" xr:uid="{00000000-0005-0000-0000-000056810000}"/>
    <cellStyle name="Normal 5 6 7 2" xfId="4808" xr:uid="{00000000-0005-0000-0000-000057810000}"/>
    <cellStyle name="Normal 5 6 8" xfId="3231" xr:uid="{00000000-0005-0000-0000-000058810000}"/>
    <cellStyle name="Normal 5 7" xfId="3230" xr:uid="{00000000-0005-0000-0000-000059810000}"/>
    <cellStyle name="Normal 5 7 2" xfId="3229" xr:uid="{00000000-0005-0000-0000-00005A810000}"/>
    <cellStyle name="Normal 5 7 2 2" xfId="3227" xr:uid="{00000000-0005-0000-0000-00005B810000}"/>
    <cellStyle name="Normal 5 7 2 2 2" xfId="3226" xr:uid="{00000000-0005-0000-0000-00005C810000}"/>
    <cellStyle name="Normal 5 7 2 2 2 2" xfId="3225" xr:uid="{00000000-0005-0000-0000-00005D810000}"/>
    <cellStyle name="Normal 5 7 2 2 3" xfId="3224" xr:uid="{00000000-0005-0000-0000-00005E810000}"/>
    <cellStyle name="Normal 5 7 2 3" xfId="3222" xr:uid="{00000000-0005-0000-0000-00005F810000}"/>
    <cellStyle name="Normal 5 7 2 3 2" xfId="17808" xr:uid="{00000000-0005-0000-0000-000060810000}"/>
    <cellStyle name="Normal 5 7 2 4" xfId="3221" xr:uid="{00000000-0005-0000-0000-000061810000}"/>
    <cellStyle name="Normal 5 7 2 4 2" xfId="3220" xr:uid="{00000000-0005-0000-0000-000062810000}"/>
    <cellStyle name="Normal 5 7 2 5" xfId="3219" xr:uid="{00000000-0005-0000-0000-000063810000}"/>
    <cellStyle name="Normal 5 7 2 5 2" xfId="3218" xr:uid="{00000000-0005-0000-0000-000064810000}"/>
    <cellStyle name="Normal 5 7 2 6" xfId="3217" xr:uid="{00000000-0005-0000-0000-000065810000}"/>
    <cellStyle name="Normal 5 7 2 6 2" xfId="3216" xr:uid="{00000000-0005-0000-0000-000066810000}"/>
    <cellStyle name="Normal 5 7 2 7" xfId="3215" xr:uid="{00000000-0005-0000-0000-000067810000}"/>
    <cellStyle name="Normal 5 7 3" xfId="3214" xr:uid="{00000000-0005-0000-0000-000068810000}"/>
    <cellStyle name="Normal 5 7 3 2" xfId="3213" xr:uid="{00000000-0005-0000-0000-000069810000}"/>
    <cellStyle name="Normal 5 7 3 2 2" xfId="3212" xr:uid="{00000000-0005-0000-0000-00006A810000}"/>
    <cellStyle name="Normal 5 7 3 3" xfId="17776" xr:uid="{00000000-0005-0000-0000-00006B810000}"/>
    <cellStyle name="Normal 5 7 4" xfId="28093" xr:uid="{00000000-0005-0000-0000-00006C810000}"/>
    <cellStyle name="Normal 5 7 4 2" xfId="3211" xr:uid="{00000000-0005-0000-0000-00006D810000}"/>
    <cellStyle name="Normal 5 7 5" xfId="3210" xr:uid="{00000000-0005-0000-0000-00006E810000}"/>
    <cellStyle name="Normal 5 7 5 2" xfId="3209" xr:uid="{00000000-0005-0000-0000-00006F810000}"/>
    <cellStyle name="Normal 5 7 6" xfId="3208" xr:uid="{00000000-0005-0000-0000-000070810000}"/>
    <cellStyle name="Normal 5 7 6 2" xfId="3206" xr:uid="{00000000-0005-0000-0000-000071810000}"/>
    <cellStyle name="Normal 5 7 7" xfId="20626" xr:uid="{00000000-0005-0000-0000-000072810000}"/>
    <cellStyle name="Normal 5 7 7 2" xfId="3205" xr:uid="{00000000-0005-0000-0000-000073810000}"/>
    <cellStyle name="Normal 5 7 8" xfId="21506" xr:uid="{00000000-0005-0000-0000-000074810000}"/>
    <cellStyle name="Normal 5 8" xfId="22931" xr:uid="{00000000-0005-0000-0000-000075810000}"/>
    <cellStyle name="Normal 5 8 2" xfId="22927" xr:uid="{00000000-0005-0000-0000-000076810000}"/>
    <cellStyle name="Normal 5 8 2 2" xfId="33832" xr:uid="{00000000-0005-0000-0000-000077810000}"/>
    <cellStyle name="Normal 5 8 2 2 2" xfId="3204" xr:uid="{00000000-0005-0000-0000-000078810000}"/>
    <cellStyle name="Normal 5 8 2 3" xfId="3203" xr:uid="{00000000-0005-0000-0000-000079810000}"/>
    <cellStyle name="Normal 5 8 2 3 2" xfId="3201" xr:uid="{00000000-0005-0000-0000-00007A810000}"/>
    <cellStyle name="Normal 5 8 2 4" xfId="3199" xr:uid="{00000000-0005-0000-0000-00007B810000}"/>
    <cellStyle name="Normal 5 8 2 4 2" xfId="3197" xr:uid="{00000000-0005-0000-0000-00007C810000}"/>
    <cellStyle name="Normal 5 8 2 5" xfId="12756" xr:uid="{00000000-0005-0000-0000-00007D810000}"/>
    <cellStyle name="Normal 5 8 2 5 2" xfId="21215" xr:uid="{00000000-0005-0000-0000-00007E810000}"/>
    <cellStyle name="Normal 5 8 2 6" xfId="3196" xr:uid="{00000000-0005-0000-0000-00007F810000}"/>
    <cellStyle name="Normal 5 8 2 6 2" xfId="3195" xr:uid="{00000000-0005-0000-0000-000080810000}"/>
    <cellStyle name="Normal 5 8 2 7" xfId="24727" xr:uid="{00000000-0005-0000-0000-000081810000}"/>
    <cellStyle name="Normal 5 8 3" xfId="29699" xr:uid="{00000000-0005-0000-0000-000082810000}"/>
    <cellStyle name="Normal 5 8 3 2" xfId="3194" xr:uid="{00000000-0005-0000-0000-000083810000}"/>
    <cellStyle name="Normal 5 8 4" xfId="29690" xr:uid="{00000000-0005-0000-0000-000084810000}"/>
    <cellStyle name="Normal 5 8 4 2" xfId="3193" xr:uid="{00000000-0005-0000-0000-000085810000}"/>
    <cellStyle name="Normal 5 8 5" xfId="33592" xr:uid="{00000000-0005-0000-0000-000086810000}"/>
    <cellStyle name="Normal 5 8 5 2" xfId="3192" xr:uid="{00000000-0005-0000-0000-000087810000}"/>
    <cellStyle name="Normal 5 8 6" xfId="3191" xr:uid="{00000000-0005-0000-0000-000088810000}"/>
    <cellStyle name="Normal 5 8 6 2" xfId="3190" xr:uid="{00000000-0005-0000-0000-000089810000}"/>
    <cellStyle name="Normal 5 8 7" xfId="3189" xr:uid="{00000000-0005-0000-0000-00008A810000}"/>
    <cellStyle name="Normal 5 8 7 2" xfId="34383" xr:uid="{00000000-0005-0000-0000-00008B810000}"/>
    <cellStyle name="Normal 5 8 8" xfId="3188" xr:uid="{00000000-0005-0000-0000-00008C810000}"/>
    <cellStyle name="Normal 5 9" xfId="22918" xr:uid="{00000000-0005-0000-0000-00008D810000}"/>
    <cellStyle name="Normal 5 9 2" xfId="22914" xr:uid="{00000000-0005-0000-0000-00008E810000}"/>
    <cellStyle name="Normal 5 9 2 2" xfId="3187" xr:uid="{00000000-0005-0000-0000-00008F810000}"/>
    <cellStyle name="Normal 5 9 2 2 2" xfId="28788" xr:uid="{00000000-0005-0000-0000-000090810000}"/>
    <cellStyle name="Normal 5 9 2 3" xfId="3185" xr:uid="{00000000-0005-0000-0000-000091810000}"/>
    <cellStyle name="Normal 5 9 2 3 2" xfId="23412" xr:uid="{00000000-0005-0000-0000-000092810000}"/>
    <cellStyle name="Normal 5 9 2 4" xfId="3183" xr:uid="{00000000-0005-0000-0000-000093810000}"/>
    <cellStyle name="Normal 5 9 2 4 2" xfId="3182" xr:uid="{00000000-0005-0000-0000-000094810000}"/>
    <cellStyle name="Normal 5 9 2 5" xfId="3181" xr:uid="{00000000-0005-0000-0000-000095810000}"/>
    <cellStyle name="Normal 5 9 2 5 2" xfId="3180" xr:uid="{00000000-0005-0000-0000-000096810000}"/>
    <cellStyle name="Normal 5 9 2 6" xfId="24316" xr:uid="{00000000-0005-0000-0000-000097810000}"/>
    <cellStyle name="Normal 5 9 2 6 2" xfId="3179" xr:uid="{00000000-0005-0000-0000-000098810000}"/>
    <cellStyle name="Normal 5 9 2 7" xfId="32880" xr:uid="{00000000-0005-0000-0000-000099810000}"/>
    <cellStyle name="Normal 5 9 3" xfId="29681" xr:uid="{00000000-0005-0000-0000-00009A810000}"/>
    <cellStyle name="Normal 5 9 3 2" xfId="3178" xr:uid="{00000000-0005-0000-0000-00009B810000}"/>
    <cellStyle name="Normal 5 9 4" xfId="33969" xr:uid="{00000000-0005-0000-0000-00009C810000}"/>
    <cellStyle name="Normal 5 9 4 2" xfId="3177" xr:uid="{00000000-0005-0000-0000-00009D810000}"/>
    <cellStyle name="Normal 5 9 5" xfId="3176" xr:uid="{00000000-0005-0000-0000-00009E810000}"/>
    <cellStyle name="Normal 5 9 5 2" xfId="3175" xr:uid="{00000000-0005-0000-0000-00009F810000}"/>
    <cellStyle name="Normal 5 9 6" xfId="15748" xr:uid="{00000000-0005-0000-0000-0000A0810000}"/>
    <cellStyle name="Normal 5 9 6 2" xfId="31054" xr:uid="{00000000-0005-0000-0000-0000A1810000}"/>
    <cellStyle name="Normal 5 9 7" xfId="15737" xr:uid="{00000000-0005-0000-0000-0000A2810000}"/>
    <cellStyle name="Normal 5 9 7 2" xfId="15734" xr:uid="{00000000-0005-0000-0000-0000A3810000}"/>
    <cellStyle name="Normal 5 9 8" xfId="15722" xr:uid="{00000000-0005-0000-0000-0000A4810000}"/>
    <cellStyle name="Normal 50" xfId="36229" xr:uid="{00000000-0005-0000-0000-0000A5810000}"/>
    <cellStyle name="Normal 6" xfId="257" xr:uid="{00000000-0005-0000-0000-0000A6810000}"/>
    <cellStyle name="Normal 6 2" xfId="3174" xr:uid="{00000000-0005-0000-0000-0000A7810000}"/>
    <cellStyle name="Normal 6 3" xfId="34574" xr:uid="{00000000-0005-0000-0000-0000A8810000}"/>
    <cellStyle name="Normal 6 4" xfId="35202" xr:uid="{00000000-0005-0000-0000-0000A9810000}"/>
    <cellStyle name="Normal 6 5" xfId="35431" xr:uid="{00000000-0005-0000-0000-0000AA810000}"/>
    <cellStyle name="Normal 6 6" xfId="36303" xr:uid="{00000000-0005-0000-0000-0000AB810000}"/>
    <cellStyle name="Normal 6 7" xfId="36589" xr:uid="{00000000-0005-0000-0000-0000AC810000}"/>
    <cellStyle name="Normal 6 8" xfId="37474" xr:uid="{00000000-0005-0000-0000-0000AD810000}"/>
    <cellStyle name="Normal 7" xfId="277" xr:uid="{00000000-0005-0000-0000-0000AE810000}"/>
    <cellStyle name="Normal 7 10" xfId="16877" xr:uid="{00000000-0005-0000-0000-0000AF810000}"/>
    <cellStyle name="Normal 7 11" xfId="34588" xr:uid="{00000000-0005-0000-0000-0000B0810000}"/>
    <cellStyle name="Normal 7 2" xfId="3172" xr:uid="{00000000-0005-0000-0000-0000B1810000}"/>
    <cellStyle name="Normal 7 2 2" xfId="3170" xr:uid="{00000000-0005-0000-0000-0000B2810000}"/>
    <cellStyle name="Normal 7 2 2 2" xfId="3168" xr:uid="{00000000-0005-0000-0000-0000B3810000}"/>
    <cellStyle name="Normal 7 2 2 2 2" xfId="19654" xr:uid="{00000000-0005-0000-0000-0000B4810000}"/>
    <cellStyle name="Normal 7 2 2 2 2 2" xfId="15242" xr:uid="{00000000-0005-0000-0000-0000B5810000}"/>
    <cellStyle name="Normal 7 2 2 2 2 2 2" xfId="15240" xr:uid="{00000000-0005-0000-0000-0000B6810000}"/>
    <cellStyle name="Normal 7 2 2 2 2 2 2 2" xfId="3166" xr:uid="{00000000-0005-0000-0000-0000B7810000}"/>
    <cellStyle name="Normal 7 2 2 2 2 2 2 2 2" xfId="33004" xr:uid="{00000000-0005-0000-0000-0000B8810000}"/>
    <cellStyle name="Normal 7 2 2 2 2 2 2 2 2 2" xfId="16157" xr:uid="{00000000-0005-0000-0000-0000B9810000}"/>
    <cellStyle name="Normal 7 2 2 2 2 2 2 2 3" xfId="28747" xr:uid="{00000000-0005-0000-0000-0000BA810000}"/>
    <cellStyle name="Normal 7 2 2 2 2 2 2 3" xfId="3165" xr:uid="{00000000-0005-0000-0000-0000BB810000}"/>
    <cellStyle name="Normal 7 2 2 2 2 2 2 3 2" xfId="28690" xr:uid="{00000000-0005-0000-0000-0000BC810000}"/>
    <cellStyle name="Normal 7 2 2 2 2 2 2 4" xfId="26719" xr:uid="{00000000-0005-0000-0000-0000BD810000}"/>
    <cellStyle name="Normal 7 2 2 2 2 2 3" xfId="3164" xr:uid="{00000000-0005-0000-0000-0000BE810000}"/>
    <cellStyle name="Normal 7 2 2 2 2 2 3 2" xfId="3163" xr:uid="{00000000-0005-0000-0000-0000BF810000}"/>
    <cellStyle name="Normal 7 2 2 2 2 2 3 2 2" xfId="28591" xr:uid="{00000000-0005-0000-0000-0000C0810000}"/>
    <cellStyle name="Normal 7 2 2 2 2 2 3 3" xfId="3162" xr:uid="{00000000-0005-0000-0000-0000C1810000}"/>
    <cellStyle name="Normal 7 2 2 2 2 2 4" xfId="27888" xr:uid="{00000000-0005-0000-0000-0000C2810000}"/>
    <cellStyle name="Normal 7 2 2 2 2 2 4 2" xfId="3161" xr:uid="{00000000-0005-0000-0000-0000C3810000}"/>
    <cellStyle name="Normal 7 2 2 2 2 2 5" xfId="31315" xr:uid="{00000000-0005-0000-0000-0000C4810000}"/>
    <cellStyle name="Normal 7 2 2 2 2 3" xfId="24146" xr:uid="{00000000-0005-0000-0000-0000C5810000}"/>
    <cellStyle name="Normal 7 2 2 2 2 3 2" xfId="3160" xr:uid="{00000000-0005-0000-0000-0000C6810000}"/>
    <cellStyle name="Normal 7 2 2 2 2 3 2 2" xfId="3159" xr:uid="{00000000-0005-0000-0000-0000C7810000}"/>
    <cellStyle name="Normal 7 2 2 2 2 3 2 2 2" xfId="28213" xr:uid="{00000000-0005-0000-0000-0000C8810000}"/>
    <cellStyle name="Normal 7 2 2 2 2 3 2 3" xfId="3158" xr:uid="{00000000-0005-0000-0000-0000C9810000}"/>
    <cellStyle name="Normal 7 2 2 2 2 3 3" xfId="8771" xr:uid="{00000000-0005-0000-0000-0000CA810000}"/>
    <cellStyle name="Normal 7 2 2 2 2 3 3 2" xfId="3157" xr:uid="{00000000-0005-0000-0000-0000CB810000}"/>
    <cellStyle name="Normal 7 2 2 2 2 3 4" xfId="8865" xr:uid="{00000000-0005-0000-0000-0000CC810000}"/>
    <cellStyle name="Normal 7 2 2 2 2 4" xfId="13124" xr:uid="{00000000-0005-0000-0000-0000CD810000}"/>
    <cellStyle name="Normal 7 2 2 2 2 4 2" xfId="13120" xr:uid="{00000000-0005-0000-0000-0000CE810000}"/>
    <cellStyle name="Normal 7 2 2 2 2 4 2 2" xfId="29059" xr:uid="{00000000-0005-0000-0000-0000CF810000}"/>
    <cellStyle name="Normal 7 2 2 2 2 4 3" xfId="8765" xr:uid="{00000000-0005-0000-0000-0000D0810000}"/>
    <cellStyle name="Normal 7 2 2 2 2 5" xfId="13115" xr:uid="{00000000-0005-0000-0000-0000D1810000}"/>
    <cellStyle name="Normal 7 2 2 2 2 5 2" xfId="13113" xr:uid="{00000000-0005-0000-0000-0000D2810000}"/>
    <cellStyle name="Normal 7 2 2 2 2 6" xfId="13109" xr:uid="{00000000-0005-0000-0000-0000D3810000}"/>
    <cellStyle name="Normal 7 2 2 2 3" xfId="3156" xr:uid="{00000000-0005-0000-0000-0000D4810000}"/>
    <cellStyle name="Normal 7 2 2 2 3 2" xfId="15236" xr:uid="{00000000-0005-0000-0000-0000D5810000}"/>
    <cellStyle name="Normal 7 2 2 2 3 2 2" xfId="3155" xr:uid="{00000000-0005-0000-0000-0000D6810000}"/>
    <cellStyle name="Normal 7 2 2 2 3 2 2 2" xfId="7052" xr:uid="{00000000-0005-0000-0000-0000D7810000}"/>
    <cellStyle name="Normal 7 2 2 2 3 2 2 2 2" xfId="30836" xr:uid="{00000000-0005-0000-0000-0000D8810000}"/>
    <cellStyle name="Normal 7 2 2 2 3 2 2 3" xfId="13789" xr:uid="{00000000-0005-0000-0000-0000D9810000}"/>
    <cellStyle name="Normal 7 2 2 2 3 2 3" xfId="3154" xr:uid="{00000000-0005-0000-0000-0000DA810000}"/>
    <cellStyle name="Normal 7 2 2 2 3 2 3 2" xfId="7049" xr:uid="{00000000-0005-0000-0000-0000DB810000}"/>
    <cellStyle name="Normal 7 2 2 2 3 2 4" xfId="33469" xr:uid="{00000000-0005-0000-0000-0000DC810000}"/>
    <cellStyle name="Normal 7 2 2 2 3 3" xfId="3153" xr:uid="{00000000-0005-0000-0000-0000DD810000}"/>
    <cellStyle name="Normal 7 2 2 2 3 3 2" xfId="3152" xr:uid="{00000000-0005-0000-0000-0000DE810000}"/>
    <cellStyle name="Normal 7 2 2 2 3 3 2 2" xfId="7032" xr:uid="{00000000-0005-0000-0000-0000DF810000}"/>
    <cellStyle name="Normal 7 2 2 2 3 3 3" xfId="8756" xr:uid="{00000000-0005-0000-0000-0000E0810000}"/>
    <cellStyle name="Normal 7 2 2 2 3 4" xfId="23291" xr:uid="{00000000-0005-0000-0000-0000E1810000}"/>
    <cellStyle name="Normal 7 2 2 2 3 4 2" xfId="18333" xr:uid="{00000000-0005-0000-0000-0000E2810000}"/>
    <cellStyle name="Normal 7 2 2 2 3 5" xfId="18328" xr:uid="{00000000-0005-0000-0000-0000E3810000}"/>
    <cellStyle name="Normal 7 2 2 2 4" xfId="3151" xr:uid="{00000000-0005-0000-0000-0000E4810000}"/>
    <cellStyle name="Normal 7 2 2 2 4 2" xfId="3150" xr:uid="{00000000-0005-0000-0000-0000E5810000}"/>
    <cellStyle name="Normal 7 2 2 2 4 2 2" xfId="3149" xr:uid="{00000000-0005-0000-0000-0000E6810000}"/>
    <cellStyle name="Normal 7 2 2 2 4 2 2 2" xfId="6977" xr:uid="{00000000-0005-0000-0000-0000E7810000}"/>
    <cellStyle name="Normal 7 2 2 2 4 2 3" xfId="3148" xr:uid="{00000000-0005-0000-0000-0000E8810000}"/>
    <cellStyle name="Normal 7 2 2 2 4 3" xfId="3147" xr:uid="{00000000-0005-0000-0000-0000E9810000}"/>
    <cellStyle name="Normal 7 2 2 2 4 3 2" xfId="3146" xr:uid="{00000000-0005-0000-0000-0000EA810000}"/>
    <cellStyle name="Normal 7 2 2 2 4 4" xfId="18320" xr:uid="{00000000-0005-0000-0000-0000EB810000}"/>
    <cellStyle name="Normal 7 2 2 2 5" xfId="3145" xr:uid="{00000000-0005-0000-0000-0000EC810000}"/>
    <cellStyle name="Normal 7 2 2 2 5 2" xfId="3144" xr:uid="{00000000-0005-0000-0000-0000ED810000}"/>
    <cellStyle name="Normal 7 2 2 2 5 2 2" xfId="3143" xr:uid="{00000000-0005-0000-0000-0000EE810000}"/>
    <cellStyle name="Normal 7 2 2 2 5 3" xfId="3142" xr:uid="{00000000-0005-0000-0000-0000EF810000}"/>
    <cellStyle name="Normal 7 2 2 2 6" xfId="29863" xr:uid="{00000000-0005-0000-0000-0000F0810000}"/>
    <cellStyle name="Normal 7 2 2 2 6 2" xfId="3141" xr:uid="{00000000-0005-0000-0000-0000F1810000}"/>
    <cellStyle name="Normal 7 2 2 2 7" xfId="29234" xr:uid="{00000000-0005-0000-0000-0000F2810000}"/>
    <cellStyle name="Normal 7 2 2 3" xfId="10956" xr:uid="{00000000-0005-0000-0000-0000F3810000}"/>
    <cellStyle name="Normal 7 2 2 3 2" xfId="8485" xr:uid="{00000000-0005-0000-0000-0000F4810000}"/>
    <cellStyle name="Normal 7 2 2 3 2 2" xfId="20541" xr:uid="{00000000-0005-0000-0000-0000F5810000}"/>
    <cellStyle name="Normal 7 2 2 3 2 2 2" xfId="12304" xr:uid="{00000000-0005-0000-0000-0000F6810000}"/>
    <cellStyle name="Normal 7 2 2 3 2 2 2 2" xfId="3140" xr:uid="{00000000-0005-0000-0000-0000F7810000}"/>
    <cellStyle name="Normal 7 2 2 3 2 2 2 2 2" xfId="3139" xr:uid="{00000000-0005-0000-0000-0000F8810000}"/>
    <cellStyle name="Normal 7 2 2 3 2 2 2 3" xfId="3138" xr:uid="{00000000-0005-0000-0000-0000F9810000}"/>
    <cellStyle name="Normal 7 2 2 3 2 2 3" xfId="3137" xr:uid="{00000000-0005-0000-0000-0000FA810000}"/>
    <cellStyle name="Normal 7 2 2 3 2 2 3 2" xfId="3136" xr:uid="{00000000-0005-0000-0000-0000FB810000}"/>
    <cellStyle name="Normal 7 2 2 3 2 2 4" xfId="22355" xr:uid="{00000000-0005-0000-0000-0000FC810000}"/>
    <cellStyle name="Normal 7 2 2 3 2 3" xfId="3135" xr:uid="{00000000-0005-0000-0000-0000FD810000}"/>
    <cellStyle name="Normal 7 2 2 3 2 3 2" xfId="3134" xr:uid="{00000000-0005-0000-0000-0000FE810000}"/>
    <cellStyle name="Normal 7 2 2 3 2 3 2 2" xfId="3133" xr:uid="{00000000-0005-0000-0000-0000FF810000}"/>
    <cellStyle name="Normal 7 2 2 3 2 3 3" xfId="8739" xr:uid="{00000000-0005-0000-0000-000000820000}"/>
    <cellStyle name="Normal 7 2 2 3 2 4" xfId="12889" xr:uid="{00000000-0005-0000-0000-000001820000}"/>
    <cellStyle name="Normal 7 2 2 3 2 4 2" xfId="12887" xr:uid="{00000000-0005-0000-0000-000002820000}"/>
    <cellStyle name="Normal 7 2 2 3 2 5" xfId="12883" xr:uid="{00000000-0005-0000-0000-000003820000}"/>
    <cellStyle name="Normal 7 2 2 3 3" xfId="3132" xr:uid="{00000000-0005-0000-0000-000004820000}"/>
    <cellStyle name="Normal 7 2 2 3 3 2" xfId="3131" xr:uid="{00000000-0005-0000-0000-000005820000}"/>
    <cellStyle name="Normal 7 2 2 3 3 2 2" xfId="3130" xr:uid="{00000000-0005-0000-0000-000006820000}"/>
    <cellStyle name="Normal 7 2 2 3 3 2 2 2" xfId="6869" xr:uid="{00000000-0005-0000-0000-000007820000}"/>
    <cellStyle name="Normal 7 2 2 3 3 2 3" xfId="3129" xr:uid="{00000000-0005-0000-0000-000008820000}"/>
    <cellStyle name="Normal 7 2 2 3 3 3" xfId="3128" xr:uid="{00000000-0005-0000-0000-000009820000}"/>
    <cellStyle name="Normal 7 2 2 3 3 3 2" xfId="3127" xr:uid="{00000000-0005-0000-0000-00000A820000}"/>
    <cellStyle name="Normal 7 2 2 3 3 4" xfId="29755" xr:uid="{00000000-0005-0000-0000-00000B820000}"/>
    <cellStyle name="Normal 7 2 2 3 4" xfId="17097" xr:uid="{00000000-0005-0000-0000-00000C820000}"/>
    <cellStyle name="Normal 7 2 2 3 4 2" xfId="3126" xr:uid="{00000000-0005-0000-0000-00000D820000}"/>
    <cellStyle name="Normal 7 2 2 3 4 2 2" xfId="3125" xr:uid="{00000000-0005-0000-0000-00000E820000}"/>
    <cellStyle name="Normal 7 2 2 3 4 3" xfId="3124" xr:uid="{00000000-0005-0000-0000-00000F820000}"/>
    <cellStyle name="Normal 7 2 2 3 5" xfId="3123" xr:uid="{00000000-0005-0000-0000-000010820000}"/>
    <cellStyle name="Normal 7 2 2 3 5 2" xfId="3122" xr:uid="{00000000-0005-0000-0000-000011820000}"/>
    <cellStyle name="Normal 7 2 2 3 6" xfId="29222" xr:uid="{00000000-0005-0000-0000-000012820000}"/>
    <cellStyle name="Normal 7 2 2 4" xfId="11633" xr:uid="{00000000-0005-0000-0000-000013820000}"/>
    <cellStyle name="Normal 7 2 2 4 2" xfId="3121" xr:uid="{00000000-0005-0000-0000-000014820000}"/>
    <cellStyle name="Normal 7 2 2 4 2 2" xfId="3120" xr:uid="{00000000-0005-0000-0000-000015820000}"/>
    <cellStyle name="Normal 7 2 2 4 2 2 2" xfId="3119" xr:uid="{00000000-0005-0000-0000-000016820000}"/>
    <cellStyle name="Normal 7 2 2 4 2 2 2 2" xfId="3118" xr:uid="{00000000-0005-0000-0000-000017820000}"/>
    <cellStyle name="Normal 7 2 2 4 2 2 3" xfId="3117" xr:uid="{00000000-0005-0000-0000-000018820000}"/>
    <cellStyle name="Normal 7 2 2 4 2 3" xfId="3116" xr:uid="{00000000-0005-0000-0000-000019820000}"/>
    <cellStyle name="Normal 7 2 2 4 2 3 2" xfId="3115" xr:uid="{00000000-0005-0000-0000-00001A820000}"/>
    <cellStyle name="Normal 7 2 2 4 2 4" xfId="29845" xr:uid="{00000000-0005-0000-0000-00001B820000}"/>
    <cellStyle name="Normal 7 2 2 4 3" xfId="3114" xr:uid="{00000000-0005-0000-0000-00001C820000}"/>
    <cellStyle name="Normal 7 2 2 4 3 2" xfId="3113" xr:uid="{00000000-0005-0000-0000-00001D820000}"/>
    <cellStyle name="Normal 7 2 2 4 3 2 2" xfId="3112" xr:uid="{00000000-0005-0000-0000-00001E820000}"/>
    <cellStyle name="Normal 7 2 2 4 3 3" xfId="3111" xr:uid="{00000000-0005-0000-0000-00001F820000}"/>
    <cellStyle name="Normal 7 2 2 4 4" xfId="3110" xr:uid="{00000000-0005-0000-0000-000020820000}"/>
    <cellStyle name="Normal 7 2 2 4 4 2" xfId="3109" xr:uid="{00000000-0005-0000-0000-000021820000}"/>
    <cellStyle name="Normal 7 2 2 4 5" xfId="3108" xr:uid="{00000000-0005-0000-0000-000022820000}"/>
    <cellStyle name="Normal 7 2 2 5" xfId="3107" xr:uid="{00000000-0005-0000-0000-000023820000}"/>
    <cellStyle name="Normal 7 2 2 5 2" xfId="3106" xr:uid="{00000000-0005-0000-0000-000024820000}"/>
    <cellStyle name="Normal 7 2 2 5 2 2" xfId="3105" xr:uid="{00000000-0005-0000-0000-000025820000}"/>
    <cellStyle name="Normal 7 2 2 5 2 2 2" xfId="3104" xr:uid="{00000000-0005-0000-0000-000026820000}"/>
    <cellStyle name="Normal 7 2 2 5 2 3" xfId="10448" xr:uid="{00000000-0005-0000-0000-000027820000}"/>
    <cellStyle name="Normal 7 2 2 5 3" xfId="3103" xr:uid="{00000000-0005-0000-0000-000028820000}"/>
    <cellStyle name="Normal 7 2 2 5 3 2" xfId="3102" xr:uid="{00000000-0005-0000-0000-000029820000}"/>
    <cellStyle name="Normal 7 2 2 5 4" xfId="3101" xr:uid="{00000000-0005-0000-0000-00002A820000}"/>
    <cellStyle name="Normal 7 2 2 6" xfId="29314" xr:uid="{00000000-0005-0000-0000-00002B820000}"/>
    <cellStyle name="Normal 7 2 2 6 2" xfId="3100" xr:uid="{00000000-0005-0000-0000-00002C820000}"/>
    <cellStyle name="Normal 7 2 2 6 2 2" xfId="3099" xr:uid="{00000000-0005-0000-0000-00002D820000}"/>
    <cellStyle name="Normal 7 2 2 6 3" xfId="3098" xr:uid="{00000000-0005-0000-0000-00002E820000}"/>
    <cellStyle name="Normal 7 2 2 7" xfId="30542" xr:uid="{00000000-0005-0000-0000-00002F820000}"/>
    <cellStyle name="Normal 7 2 2 7 2" xfId="3097" xr:uid="{00000000-0005-0000-0000-000030820000}"/>
    <cellStyle name="Normal 7 2 2 8" xfId="16040" xr:uid="{00000000-0005-0000-0000-000031820000}"/>
    <cellStyle name="Normal 7 2 3" xfId="3096" xr:uid="{00000000-0005-0000-0000-000032820000}"/>
    <cellStyle name="Normal 7 2 3 2" xfId="14627" xr:uid="{00000000-0005-0000-0000-000033820000}"/>
    <cellStyle name="Normal 7 2 3 2 2" xfId="3094" xr:uid="{00000000-0005-0000-0000-000034820000}"/>
    <cellStyle name="Normal 7 2 3 2 2 2" xfId="14957" xr:uid="{00000000-0005-0000-0000-000035820000}"/>
    <cellStyle name="Normal 7 2 3 2 2 2 2" xfId="3093" xr:uid="{00000000-0005-0000-0000-000036820000}"/>
    <cellStyle name="Normal 7 2 3 2 2 2 2 2" xfId="3092" xr:uid="{00000000-0005-0000-0000-000037820000}"/>
    <cellStyle name="Normal 7 2 3 2 2 2 2 2 2" xfId="3091" xr:uid="{00000000-0005-0000-0000-000038820000}"/>
    <cellStyle name="Normal 7 2 3 2 2 2 2 3" xfId="3090" xr:uid="{00000000-0005-0000-0000-000039820000}"/>
    <cellStyle name="Normal 7 2 3 2 2 2 3" xfId="3089" xr:uid="{00000000-0005-0000-0000-00003A820000}"/>
    <cellStyle name="Normal 7 2 3 2 2 2 3 2" xfId="3088" xr:uid="{00000000-0005-0000-0000-00003B820000}"/>
    <cellStyle name="Normal 7 2 3 2 2 2 4" xfId="23112" xr:uid="{00000000-0005-0000-0000-00003C820000}"/>
    <cellStyle name="Normal 7 2 3 2 2 3" xfId="3087" xr:uid="{00000000-0005-0000-0000-00003D820000}"/>
    <cellStyle name="Normal 7 2 3 2 2 3 2" xfId="3086" xr:uid="{00000000-0005-0000-0000-00003E820000}"/>
    <cellStyle name="Normal 7 2 3 2 2 3 2 2" xfId="3085" xr:uid="{00000000-0005-0000-0000-00003F820000}"/>
    <cellStyle name="Normal 7 2 3 2 2 3 3" xfId="8719" xr:uid="{00000000-0005-0000-0000-000040820000}"/>
    <cellStyle name="Normal 7 2 3 2 2 4" xfId="7165" xr:uid="{00000000-0005-0000-0000-000041820000}"/>
    <cellStyle name="Normal 7 2 3 2 2 4 2" xfId="12437" xr:uid="{00000000-0005-0000-0000-000042820000}"/>
    <cellStyle name="Normal 7 2 3 2 2 5" xfId="17439" xr:uid="{00000000-0005-0000-0000-000043820000}"/>
    <cellStyle name="Normal 7 2 3 2 3" xfId="3084" xr:uid="{00000000-0005-0000-0000-000044820000}"/>
    <cellStyle name="Normal 7 2 3 2 3 2" xfId="3083" xr:uid="{00000000-0005-0000-0000-000045820000}"/>
    <cellStyle name="Normal 7 2 3 2 3 2 2" xfId="3082" xr:uid="{00000000-0005-0000-0000-000046820000}"/>
    <cellStyle name="Normal 7 2 3 2 3 2 2 2" xfId="33509" xr:uid="{00000000-0005-0000-0000-000047820000}"/>
    <cellStyle name="Normal 7 2 3 2 3 2 3" xfId="3081" xr:uid="{00000000-0005-0000-0000-000048820000}"/>
    <cellStyle name="Normal 7 2 3 2 3 3" xfId="3080" xr:uid="{00000000-0005-0000-0000-000049820000}"/>
    <cellStyle name="Normal 7 2 3 2 3 3 2" xfId="3079" xr:uid="{00000000-0005-0000-0000-00004A820000}"/>
    <cellStyle name="Normal 7 2 3 2 3 4" xfId="27485" xr:uid="{00000000-0005-0000-0000-00004B820000}"/>
    <cellStyle name="Normal 7 2 3 2 4" xfId="3078" xr:uid="{00000000-0005-0000-0000-00004C820000}"/>
    <cellStyle name="Normal 7 2 3 2 4 2" xfId="28197" xr:uid="{00000000-0005-0000-0000-00004D820000}"/>
    <cellStyle name="Normal 7 2 3 2 4 2 2" xfId="3077" xr:uid="{00000000-0005-0000-0000-00004E820000}"/>
    <cellStyle name="Normal 7 2 3 2 4 3" xfId="23817" xr:uid="{00000000-0005-0000-0000-00004F820000}"/>
    <cellStyle name="Normal 7 2 3 2 5" xfId="3076" xr:uid="{00000000-0005-0000-0000-000050820000}"/>
    <cellStyle name="Normal 7 2 3 2 5 2" xfId="23801" xr:uid="{00000000-0005-0000-0000-000051820000}"/>
    <cellStyle name="Normal 7 2 3 2 6" xfId="33935" xr:uid="{00000000-0005-0000-0000-000052820000}"/>
    <cellStyle name="Normal 7 2 3 3" xfId="33958" xr:uid="{00000000-0005-0000-0000-000053820000}"/>
    <cellStyle name="Normal 7 2 3 3 2" xfId="19228" xr:uid="{00000000-0005-0000-0000-000054820000}"/>
    <cellStyle name="Normal 7 2 3 3 2 2" xfId="3075" xr:uid="{00000000-0005-0000-0000-000055820000}"/>
    <cellStyle name="Normal 7 2 3 3 2 2 2" xfId="3074" xr:uid="{00000000-0005-0000-0000-000056820000}"/>
    <cellStyle name="Normal 7 2 3 3 2 2 2 2" xfId="3073" xr:uid="{00000000-0005-0000-0000-000057820000}"/>
    <cellStyle name="Normal 7 2 3 3 2 2 3" xfId="3072" xr:uid="{00000000-0005-0000-0000-000058820000}"/>
    <cellStyle name="Normal 7 2 3 3 2 3" xfId="3071" xr:uid="{00000000-0005-0000-0000-000059820000}"/>
    <cellStyle name="Normal 7 2 3 3 2 3 2" xfId="3070" xr:uid="{00000000-0005-0000-0000-00005A820000}"/>
    <cellStyle name="Normal 7 2 3 3 2 4" xfId="17431" xr:uid="{00000000-0005-0000-0000-00005B820000}"/>
    <cellStyle name="Normal 7 2 3 3 3" xfId="8959" xr:uid="{00000000-0005-0000-0000-00005C820000}"/>
    <cellStyle name="Normal 7 2 3 3 3 2" xfId="3069" xr:uid="{00000000-0005-0000-0000-00005D820000}"/>
    <cellStyle name="Normal 7 2 3 3 3 2 2" xfId="3068" xr:uid="{00000000-0005-0000-0000-00005E820000}"/>
    <cellStyle name="Normal 7 2 3 3 3 3" xfId="3067" xr:uid="{00000000-0005-0000-0000-00005F820000}"/>
    <cellStyle name="Normal 7 2 3 3 4" xfId="28426" xr:uid="{00000000-0005-0000-0000-000060820000}"/>
    <cellStyle name="Normal 7 2 3 3 4 2" xfId="23764" xr:uid="{00000000-0005-0000-0000-000061820000}"/>
    <cellStyle name="Normal 7 2 3 3 5" xfId="25361" xr:uid="{00000000-0005-0000-0000-000062820000}"/>
    <cellStyle name="Normal 7 2 3 4" xfId="4695" xr:uid="{00000000-0005-0000-0000-000063820000}"/>
    <cellStyle name="Normal 7 2 3 4 2" xfId="8945" xr:uid="{00000000-0005-0000-0000-000064820000}"/>
    <cellStyle name="Normal 7 2 3 4 2 2" xfId="3066" xr:uid="{00000000-0005-0000-0000-000065820000}"/>
    <cellStyle name="Normal 7 2 3 4 2 2 2" xfId="3065" xr:uid="{00000000-0005-0000-0000-000066820000}"/>
    <cellStyle name="Normal 7 2 3 4 2 3" xfId="3064" xr:uid="{00000000-0005-0000-0000-000067820000}"/>
    <cellStyle name="Normal 7 2 3 4 3" xfId="8938" xr:uid="{00000000-0005-0000-0000-000068820000}"/>
    <cellStyle name="Normal 7 2 3 4 3 2" xfId="3063" xr:uid="{00000000-0005-0000-0000-000069820000}"/>
    <cellStyle name="Normal 7 2 3 4 4" xfId="25887" xr:uid="{00000000-0005-0000-0000-00006A820000}"/>
    <cellStyle name="Normal 7 2 3 5" xfId="3062" xr:uid="{00000000-0005-0000-0000-00006B820000}"/>
    <cellStyle name="Normal 7 2 3 5 2" xfId="16273" xr:uid="{00000000-0005-0000-0000-00006C820000}"/>
    <cellStyle name="Normal 7 2 3 5 2 2" xfId="3061" xr:uid="{00000000-0005-0000-0000-00006D820000}"/>
    <cellStyle name="Normal 7 2 3 5 3" xfId="8926" xr:uid="{00000000-0005-0000-0000-00006E820000}"/>
    <cellStyle name="Normal 7 2 3 6" xfId="15389" xr:uid="{00000000-0005-0000-0000-00006F820000}"/>
    <cellStyle name="Normal 7 2 3 6 2" xfId="8922" xr:uid="{00000000-0005-0000-0000-000070820000}"/>
    <cellStyle name="Normal 7 2 3 7" xfId="3060" xr:uid="{00000000-0005-0000-0000-000071820000}"/>
    <cellStyle name="Normal 7 2 4" xfId="31131" xr:uid="{00000000-0005-0000-0000-000072820000}"/>
    <cellStyle name="Normal 7 2 4 2" xfId="23766" xr:uid="{00000000-0005-0000-0000-000073820000}"/>
    <cellStyle name="Normal 7 2 4 2 2" xfId="27883" xr:uid="{00000000-0005-0000-0000-000074820000}"/>
    <cellStyle name="Normal 7 2 4 2 2 2" xfId="15875" xr:uid="{00000000-0005-0000-0000-000075820000}"/>
    <cellStyle name="Normal 7 2 4 2 2 2 2" xfId="3059" xr:uid="{00000000-0005-0000-0000-000076820000}"/>
    <cellStyle name="Normal 7 2 4 2 2 2 2 2" xfId="15391" xr:uid="{00000000-0005-0000-0000-000077820000}"/>
    <cellStyle name="Normal 7 2 4 2 2 2 3" xfId="3058" xr:uid="{00000000-0005-0000-0000-000078820000}"/>
    <cellStyle name="Normal 7 2 4 2 2 3" xfId="3057" xr:uid="{00000000-0005-0000-0000-000079820000}"/>
    <cellStyle name="Normal 7 2 4 2 2 3 2" xfId="3056" xr:uid="{00000000-0005-0000-0000-00007A820000}"/>
    <cellStyle name="Normal 7 2 4 2 2 4" xfId="5870" xr:uid="{00000000-0005-0000-0000-00007B820000}"/>
    <cellStyle name="Normal 7 2 4 2 3" xfId="27881" xr:uid="{00000000-0005-0000-0000-00007C820000}"/>
    <cellStyle name="Normal 7 2 4 2 3 2" xfId="24977" xr:uid="{00000000-0005-0000-0000-00007D820000}"/>
    <cellStyle name="Normal 7 2 4 2 3 2 2" xfId="3055" xr:uid="{00000000-0005-0000-0000-00007E820000}"/>
    <cellStyle name="Normal 7 2 4 2 3 3" xfId="30963" xr:uid="{00000000-0005-0000-0000-00007F820000}"/>
    <cellStyle name="Normal 7 2 4 2 4" xfId="3054" xr:uid="{00000000-0005-0000-0000-000080820000}"/>
    <cellStyle name="Normal 7 2 4 2 4 2" xfId="21878" xr:uid="{00000000-0005-0000-0000-000081820000}"/>
    <cellStyle name="Normal 7 2 4 2 5" xfId="3053" xr:uid="{00000000-0005-0000-0000-000082820000}"/>
    <cellStyle name="Normal 7 2 4 3" xfId="5760" xr:uid="{00000000-0005-0000-0000-000083820000}"/>
    <cellStyle name="Normal 7 2 4 3 2" xfId="15762" xr:uid="{00000000-0005-0000-0000-000084820000}"/>
    <cellStyle name="Normal 7 2 4 3 2 2" xfId="3052" xr:uid="{00000000-0005-0000-0000-000085820000}"/>
    <cellStyle name="Normal 7 2 4 3 2 2 2" xfId="3051" xr:uid="{00000000-0005-0000-0000-000086820000}"/>
    <cellStyle name="Normal 7 2 4 3 2 3" xfId="3050" xr:uid="{00000000-0005-0000-0000-000087820000}"/>
    <cellStyle name="Normal 7 2 4 3 3" xfId="26268" xr:uid="{00000000-0005-0000-0000-000088820000}"/>
    <cellStyle name="Normal 7 2 4 3 3 2" xfId="21870" xr:uid="{00000000-0005-0000-0000-000089820000}"/>
    <cellStyle name="Normal 7 2 4 3 4" xfId="25313" xr:uid="{00000000-0005-0000-0000-00008A820000}"/>
    <cellStyle name="Normal 7 2 4 4" xfId="12345" xr:uid="{00000000-0005-0000-0000-00008B820000}"/>
    <cellStyle name="Normal 7 2 4 4 2" xfId="8900" xr:uid="{00000000-0005-0000-0000-00008C820000}"/>
    <cellStyle name="Normal 7 2 4 4 2 2" xfId="3049" xr:uid="{00000000-0005-0000-0000-00008D820000}"/>
    <cellStyle name="Normal 7 2 4 4 3" xfId="8898" xr:uid="{00000000-0005-0000-0000-00008E820000}"/>
    <cellStyle name="Normal 7 2 4 5" xfId="3048" xr:uid="{00000000-0005-0000-0000-00008F820000}"/>
    <cellStyle name="Normal 7 2 4 5 2" xfId="8891" xr:uid="{00000000-0005-0000-0000-000090820000}"/>
    <cellStyle name="Normal 7 2 4 6" xfId="3047" xr:uid="{00000000-0005-0000-0000-000091820000}"/>
    <cellStyle name="Normal 7 2 5" xfId="27867" xr:uid="{00000000-0005-0000-0000-000092820000}"/>
    <cellStyle name="Normal 7 2 5 2" xfId="27863" xr:uid="{00000000-0005-0000-0000-000093820000}"/>
    <cellStyle name="Normal 7 2 5 2 2" xfId="23495" xr:uid="{00000000-0005-0000-0000-000094820000}"/>
    <cellStyle name="Normal 7 2 5 2 2 2" xfId="3046" xr:uid="{00000000-0005-0000-0000-000095820000}"/>
    <cellStyle name="Normal 7 2 5 2 2 2 2" xfId="27000" xr:uid="{00000000-0005-0000-0000-000096820000}"/>
    <cellStyle name="Normal 7 2 5 2 2 3" xfId="3045" xr:uid="{00000000-0005-0000-0000-000097820000}"/>
    <cellStyle name="Normal 7 2 5 2 3" xfId="3044" xr:uid="{00000000-0005-0000-0000-000098820000}"/>
    <cellStyle name="Normal 7 2 5 2 3 2" xfId="21845" xr:uid="{00000000-0005-0000-0000-000099820000}"/>
    <cellStyle name="Normal 7 2 5 2 4" xfId="3043" xr:uid="{00000000-0005-0000-0000-00009A820000}"/>
    <cellStyle name="Normal 7 2 5 3" xfId="5756" xr:uid="{00000000-0005-0000-0000-00009B820000}"/>
    <cellStyle name="Normal 7 2 5 3 2" xfId="8877" xr:uid="{00000000-0005-0000-0000-00009C820000}"/>
    <cellStyle name="Normal 7 2 5 3 2 2" xfId="3042" xr:uid="{00000000-0005-0000-0000-00009D820000}"/>
    <cellStyle name="Normal 7 2 5 3 3" xfId="8875" xr:uid="{00000000-0005-0000-0000-00009E820000}"/>
    <cellStyle name="Normal 7 2 5 4" xfId="3041" xr:uid="{00000000-0005-0000-0000-00009F820000}"/>
    <cellStyle name="Normal 7 2 5 4 2" xfId="8872" xr:uid="{00000000-0005-0000-0000-0000A0820000}"/>
    <cellStyle name="Normal 7 2 5 5" xfId="3040" xr:uid="{00000000-0005-0000-0000-0000A1820000}"/>
    <cellStyle name="Normal 7 2 6" xfId="20221" xr:uid="{00000000-0005-0000-0000-0000A2820000}"/>
    <cellStyle name="Normal 7 2 6 2" xfId="27858" xr:uid="{00000000-0005-0000-0000-0000A3820000}"/>
    <cellStyle name="Normal 7 2 6 2 2" xfId="3039" xr:uid="{00000000-0005-0000-0000-0000A4820000}"/>
    <cellStyle name="Normal 7 2 6 2 2 2" xfId="3038" xr:uid="{00000000-0005-0000-0000-0000A5820000}"/>
    <cellStyle name="Normal 7 2 6 2 3" xfId="3037" xr:uid="{00000000-0005-0000-0000-0000A6820000}"/>
    <cellStyle name="Normal 7 2 6 3" xfId="3036" xr:uid="{00000000-0005-0000-0000-0000A7820000}"/>
    <cellStyle name="Normal 7 2 6 3 2" xfId="8861" xr:uid="{00000000-0005-0000-0000-0000A8820000}"/>
    <cellStyle name="Normal 7 2 6 4" xfId="3035" xr:uid="{00000000-0005-0000-0000-0000A9820000}"/>
    <cellStyle name="Normal 7 2 7" xfId="16723" xr:uid="{00000000-0005-0000-0000-0000AA820000}"/>
    <cellStyle name="Normal 7 2 7 2" xfId="3034" xr:uid="{00000000-0005-0000-0000-0000AB820000}"/>
    <cellStyle name="Normal 7 2 7 2 2" xfId="7788" xr:uid="{00000000-0005-0000-0000-0000AC820000}"/>
    <cellStyle name="Normal 7 2 7 3" xfId="3033" xr:uid="{00000000-0005-0000-0000-0000AD820000}"/>
    <cellStyle name="Normal 7 2 8" xfId="27998" xr:uid="{00000000-0005-0000-0000-0000AE820000}"/>
    <cellStyle name="Normal 7 2 8 2" xfId="3032" xr:uid="{00000000-0005-0000-0000-0000AF820000}"/>
    <cellStyle name="Normal 7 2 9" xfId="3031" xr:uid="{00000000-0005-0000-0000-0000B0820000}"/>
    <cellStyle name="Normal 7 3" xfId="3030" xr:uid="{00000000-0005-0000-0000-0000B1820000}"/>
    <cellStyle name="Normal 7 3 2" xfId="3028" xr:uid="{00000000-0005-0000-0000-0000B2820000}"/>
    <cellStyle name="Normal 7 3 2 2" xfId="20187" xr:uid="{00000000-0005-0000-0000-0000B3820000}"/>
    <cellStyle name="Normal 7 3 2 2 2" xfId="3026" xr:uid="{00000000-0005-0000-0000-0000B4820000}"/>
    <cellStyle name="Normal 7 3 2 2 2 2" xfId="25716" xr:uid="{00000000-0005-0000-0000-0000B5820000}"/>
    <cellStyle name="Normal 7 3 2 2 2 2 2" xfId="3025" xr:uid="{00000000-0005-0000-0000-0000B6820000}"/>
    <cellStyle name="Normal 7 3 2 2 2 2 2 2" xfId="12429" xr:uid="{00000000-0005-0000-0000-0000B7820000}"/>
    <cellStyle name="Normal 7 3 2 2 2 2 2 2 2" xfId="12426" xr:uid="{00000000-0005-0000-0000-0000B8820000}"/>
    <cellStyle name="Normal 7 3 2 2 2 2 2 3" xfId="12315" xr:uid="{00000000-0005-0000-0000-0000B9820000}"/>
    <cellStyle name="Normal 7 3 2 2 2 2 3" xfId="3024" xr:uid="{00000000-0005-0000-0000-0000BA820000}"/>
    <cellStyle name="Normal 7 3 2 2 2 2 3 2" xfId="12096" xr:uid="{00000000-0005-0000-0000-0000BB820000}"/>
    <cellStyle name="Normal 7 3 2 2 2 2 4" xfId="25612" xr:uid="{00000000-0005-0000-0000-0000BC820000}"/>
    <cellStyle name="Normal 7 3 2 2 2 3" xfId="3023" xr:uid="{00000000-0005-0000-0000-0000BD820000}"/>
    <cellStyle name="Normal 7 3 2 2 2 3 2" xfId="3022" xr:uid="{00000000-0005-0000-0000-0000BE820000}"/>
    <cellStyle name="Normal 7 3 2 2 2 3 2 2" xfId="31920" xr:uid="{00000000-0005-0000-0000-0000BF820000}"/>
    <cellStyle name="Normal 7 3 2 2 2 3 3" xfId="8588" xr:uid="{00000000-0005-0000-0000-0000C0820000}"/>
    <cellStyle name="Normal 7 3 2 2 2 4" xfId="10964" xr:uid="{00000000-0005-0000-0000-0000C1820000}"/>
    <cellStyle name="Normal 7 3 2 2 2 4 2" xfId="10962" xr:uid="{00000000-0005-0000-0000-0000C2820000}"/>
    <cellStyle name="Normal 7 3 2 2 2 5" xfId="10949" xr:uid="{00000000-0005-0000-0000-0000C3820000}"/>
    <cellStyle name="Normal 7 3 2 2 3" xfId="4205" xr:uid="{00000000-0005-0000-0000-0000C4820000}"/>
    <cellStyle name="Normal 7 3 2 2 3 2" xfId="3021" xr:uid="{00000000-0005-0000-0000-0000C5820000}"/>
    <cellStyle name="Normal 7 3 2 2 3 2 2" xfId="3020" xr:uid="{00000000-0005-0000-0000-0000C6820000}"/>
    <cellStyle name="Normal 7 3 2 2 3 2 2 2" xfId="12168" xr:uid="{00000000-0005-0000-0000-0000C7820000}"/>
    <cellStyle name="Normal 7 3 2 2 3 2 3" xfId="3019" xr:uid="{00000000-0005-0000-0000-0000C8820000}"/>
    <cellStyle name="Normal 7 3 2 2 3 3" xfId="3018" xr:uid="{00000000-0005-0000-0000-0000C9820000}"/>
    <cellStyle name="Normal 7 3 2 2 3 3 2" xfId="3017" xr:uid="{00000000-0005-0000-0000-0000CA820000}"/>
    <cellStyle name="Normal 7 3 2 2 3 4" xfId="24238" xr:uid="{00000000-0005-0000-0000-0000CB820000}"/>
    <cellStyle name="Normal 7 3 2 2 4" xfId="11978" xr:uid="{00000000-0005-0000-0000-0000CC820000}"/>
    <cellStyle name="Normal 7 3 2 2 4 2" xfId="3016" xr:uid="{00000000-0005-0000-0000-0000CD820000}"/>
    <cellStyle name="Normal 7 3 2 2 4 2 2" xfId="3015" xr:uid="{00000000-0005-0000-0000-0000CE820000}"/>
    <cellStyle name="Normal 7 3 2 2 4 3" xfId="3014" xr:uid="{00000000-0005-0000-0000-0000CF820000}"/>
    <cellStyle name="Normal 7 3 2 2 5" xfId="10271" xr:uid="{00000000-0005-0000-0000-0000D0820000}"/>
    <cellStyle name="Normal 7 3 2 2 5 2" xfId="3013" xr:uid="{00000000-0005-0000-0000-0000D1820000}"/>
    <cellStyle name="Normal 7 3 2 2 6" xfId="29186" xr:uid="{00000000-0005-0000-0000-0000D2820000}"/>
    <cellStyle name="Normal 7 3 2 3" xfId="32133" xr:uid="{00000000-0005-0000-0000-0000D3820000}"/>
    <cellStyle name="Normal 7 3 2 3 2" xfId="3012" xr:uid="{00000000-0005-0000-0000-0000D4820000}"/>
    <cellStyle name="Normal 7 3 2 3 2 2" xfId="3011" xr:uid="{00000000-0005-0000-0000-0000D5820000}"/>
    <cellStyle name="Normal 7 3 2 3 2 2 2" xfId="32706" xr:uid="{00000000-0005-0000-0000-0000D6820000}"/>
    <cellStyle name="Normal 7 3 2 3 2 2 2 2" xfId="3010" xr:uid="{00000000-0005-0000-0000-0000D7820000}"/>
    <cellStyle name="Normal 7 3 2 3 2 2 3" xfId="32006" xr:uid="{00000000-0005-0000-0000-0000D8820000}"/>
    <cellStyle name="Normal 7 3 2 3 2 3" xfId="3009" xr:uid="{00000000-0005-0000-0000-0000D9820000}"/>
    <cellStyle name="Normal 7 3 2 3 2 3 2" xfId="3008" xr:uid="{00000000-0005-0000-0000-0000DA820000}"/>
    <cellStyle name="Normal 7 3 2 3 2 4" xfId="10584" xr:uid="{00000000-0005-0000-0000-0000DB820000}"/>
    <cellStyle name="Normal 7 3 2 3 3" xfId="4202" xr:uid="{00000000-0005-0000-0000-0000DC820000}"/>
    <cellStyle name="Normal 7 3 2 3 3 2" xfId="3007" xr:uid="{00000000-0005-0000-0000-0000DD820000}"/>
    <cellStyle name="Normal 7 3 2 3 3 2 2" xfId="3006" xr:uid="{00000000-0005-0000-0000-0000DE820000}"/>
    <cellStyle name="Normal 7 3 2 3 3 3" xfId="3005" xr:uid="{00000000-0005-0000-0000-0000DF820000}"/>
    <cellStyle name="Normal 7 3 2 3 4" xfId="15627" xr:uid="{00000000-0005-0000-0000-0000E0820000}"/>
    <cellStyle name="Normal 7 3 2 3 4 2" xfId="18869" xr:uid="{00000000-0005-0000-0000-0000E1820000}"/>
    <cellStyle name="Normal 7 3 2 3 5" xfId="3004" xr:uid="{00000000-0005-0000-0000-0000E2820000}"/>
    <cellStyle name="Normal 7 3 2 4" xfId="3003" xr:uid="{00000000-0005-0000-0000-0000E3820000}"/>
    <cellStyle name="Normal 7 3 2 4 2" xfId="3002" xr:uid="{00000000-0005-0000-0000-0000E4820000}"/>
    <cellStyle name="Normal 7 3 2 4 2 2" xfId="3001" xr:uid="{00000000-0005-0000-0000-0000E5820000}"/>
    <cellStyle name="Normal 7 3 2 4 2 2 2" xfId="3000" xr:uid="{00000000-0005-0000-0000-0000E6820000}"/>
    <cellStyle name="Normal 7 3 2 4 2 3" xfId="2999" xr:uid="{00000000-0005-0000-0000-0000E7820000}"/>
    <cellStyle name="Normal 7 3 2 4 3" xfId="4199" xr:uid="{00000000-0005-0000-0000-0000E8820000}"/>
    <cellStyle name="Normal 7 3 2 4 3 2" xfId="2998" xr:uid="{00000000-0005-0000-0000-0000E9820000}"/>
    <cellStyle name="Normal 7 3 2 4 4" xfId="2997" xr:uid="{00000000-0005-0000-0000-0000EA820000}"/>
    <cellStyle name="Normal 7 3 2 5" xfId="2996" xr:uid="{00000000-0005-0000-0000-0000EB820000}"/>
    <cellStyle name="Normal 7 3 2 5 2" xfId="2995" xr:uid="{00000000-0005-0000-0000-0000EC820000}"/>
    <cellStyle name="Normal 7 3 2 5 2 2" xfId="13712" xr:uid="{00000000-0005-0000-0000-0000ED820000}"/>
    <cellStyle name="Normal 7 3 2 5 3" xfId="2994" xr:uid="{00000000-0005-0000-0000-0000EE820000}"/>
    <cellStyle name="Normal 7 3 2 6" xfId="30551" xr:uid="{00000000-0005-0000-0000-0000EF820000}"/>
    <cellStyle name="Normal 7 3 2 6 2" xfId="2993" xr:uid="{00000000-0005-0000-0000-0000F0820000}"/>
    <cellStyle name="Normal 7 3 2 7" xfId="7063" xr:uid="{00000000-0005-0000-0000-0000F1820000}"/>
    <cellStyle name="Normal 7 3 3" xfId="2992" xr:uid="{00000000-0005-0000-0000-0000F2820000}"/>
    <cellStyle name="Normal 7 3 3 2" xfId="2989" xr:uid="{00000000-0005-0000-0000-0000F3820000}"/>
    <cellStyle name="Normal 7 3 3 2 2" xfId="2988" xr:uid="{00000000-0005-0000-0000-0000F4820000}"/>
    <cellStyle name="Normal 7 3 3 2 2 2" xfId="2987" xr:uid="{00000000-0005-0000-0000-0000F5820000}"/>
    <cellStyle name="Normal 7 3 3 2 2 2 2" xfId="2986" xr:uid="{00000000-0005-0000-0000-0000F6820000}"/>
    <cellStyle name="Normal 7 3 3 2 2 2 2 2" xfId="11725" xr:uid="{00000000-0005-0000-0000-0000F7820000}"/>
    <cellStyle name="Normal 7 3 3 2 2 2 3" xfId="2985" xr:uid="{00000000-0005-0000-0000-0000F8820000}"/>
    <cellStyle name="Normal 7 3 3 2 2 3" xfId="2984" xr:uid="{00000000-0005-0000-0000-0000F9820000}"/>
    <cellStyle name="Normal 7 3 3 2 2 3 2" xfId="2983" xr:uid="{00000000-0005-0000-0000-0000FA820000}"/>
    <cellStyle name="Normal 7 3 3 2 2 4" xfId="17399" xr:uid="{00000000-0005-0000-0000-0000FB820000}"/>
    <cellStyle name="Normal 7 3 3 2 3" xfId="2982" xr:uid="{00000000-0005-0000-0000-0000FC820000}"/>
    <cellStyle name="Normal 7 3 3 2 3 2" xfId="2981" xr:uid="{00000000-0005-0000-0000-0000FD820000}"/>
    <cellStyle name="Normal 7 3 3 2 3 2 2" xfId="2980" xr:uid="{00000000-0005-0000-0000-0000FE820000}"/>
    <cellStyle name="Normal 7 3 3 2 3 3" xfId="2979" xr:uid="{00000000-0005-0000-0000-0000FF820000}"/>
    <cellStyle name="Normal 7 3 3 2 4" xfId="9522" xr:uid="{00000000-0005-0000-0000-000000830000}"/>
    <cellStyle name="Normal 7 3 3 2 4 2" xfId="21174" xr:uid="{00000000-0005-0000-0000-000001830000}"/>
    <cellStyle name="Normal 7 3 3 2 5" xfId="2978" xr:uid="{00000000-0005-0000-0000-000002830000}"/>
    <cellStyle name="Normal 7 3 3 3" xfId="2977" xr:uid="{00000000-0005-0000-0000-000003830000}"/>
    <cellStyle name="Normal 7 3 3 3 2" xfId="8843" xr:uid="{00000000-0005-0000-0000-000004830000}"/>
    <cellStyle name="Normal 7 3 3 3 2 2" xfId="2976" xr:uid="{00000000-0005-0000-0000-000005830000}"/>
    <cellStyle name="Normal 7 3 3 3 2 2 2" xfId="23710" xr:uid="{00000000-0005-0000-0000-000006830000}"/>
    <cellStyle name="Normal 7 3 3 3 2 3" xfId="3556" xr:uid="{00000000-0005-0000-0000-000007830000}"/>
    <cellStyle name="Normal 7 3 3 3 3" xfId="30906" xr:uid="{00000000-0005-0000-0000-000008830000}"/>
    <cellStyle name="Normal 7 3 3 3 3 2" xfId="6458" xr:uid="{00000000-0005-0000-0000-000009830000}"/>
    <cellStyle name="Normal 7 3 3 3 4" xfId="30976" xr:uid="{00000000-0005-0000-0000-00000A830000}"/>
    <cellStyle name="Normal 7 3 3 4" xfId="2975" xr:uid="{00000000-0005-0000-0000-00000B830000}"/>
    <cellStyle name="Normal 7 3 3 4 2" xfId="14085" xr:uid="{00000000-0005-0000-0000-00000C830000}"/>
    <cellStyle name="Normal 7 3 3 4 2 2" xfId="2974" xr:uid="{00000000-0005-0000-0000-00000D830000}"/>
    <cellStyle name="Normal 7 3 3 4 3" xfId="8828" xr:uid="{00000000-0005-0000-0000-00000E830000}"/>
    <cellStyle name="Normal 7 3 3 5" xfId="2973" xr:uid="{00000000-0005-0000-0000-00000F830000}"/>
    <cellStyle name="Normal 7 3 3 5 2" xfId="8826" xr:uid="{00000000-0005-0000-0000-000010830000}"/>
    <cellStyle name="Normal 7 3 3 6" xfId="2972" xr:uid="{00000000-0005-0000-0000-000011830000}"/>
    <cellStyle name="Normal 7 3 4" xfId="33347" xr:uid="{00000000-0005-0000-0000-000012830000}"/>
    <cellStyle name="Normal 7 3 4 2" xfId="27856" xr:uid="{00000000-0005-0000-0000-000013830000}"/>
    <cellStyle name="Normal 7 3 4 2 2" xfId="32849" xr:uid="{00000000-0005-0000-0000-000014830000}"/>
    <cellStyle name="Normal 7 3 4 2 2 2" xfId="2971" xr:uid="{00000000-0005-0000-0000-000015830000}"/>
    <cellStyle name="Normal 7 3 4 2 2 2 2" xfId="2970" xr:uid="{00000000-0005-0000-0000-000016830000}"/>
    <cellStyle name="Normal 7 3 4 2 2 3" xfId="2969" xr:uid="{00000000-0005-0000-0000-000017830000}"/>
    <cellStyle name="Normal 7 3 4 2 3" xfId="2968" xr:uid="{00000000-0005-0000-0000-000018830000}"/>
    <cellStyle name="Normal 7 3 4 2 3 2" xfId="21805" xr:uid="{00000000-0005-0000-0000-000019830000}"/>
    <cellStyle name="Normal 7 3 4 2 4" xfId="2967" xr:uid="{00000000-0005-0000-0000-00001A830000}"/>
    <cellStyle name="Normal 7 3 4 3" xfId="27851" xr:uid="{00000000-0005-0000-0000-00001B830000}"/>
    <cellStyle name="Normal 7 3 4 3 2" xfId="8811" xr:uid="{00000000-0005-0000-0000-00001C830000}"/>
    <cellStyle name="Normal 7 3 4 3 2 2" xfId="2966" xr:uid="{00000000-0005-0000-0000-00001D830000}"/>
    <cellStyle name="Normal 7 3 4 3 3" xfId="8809" xr:uid="{00000000-0005-0000-0000-00001E830000}"/>
    <cellStyle name="Normal 7 3 4 4" xfId="2965" xr:uid="{00000000-0005-0000-0000-00001F830000}"/>
    <cellStyle name="Normal 7 3 4 4 2" xfId="22328" xr:uid="{00000000-0005-0000-0000-000020830000}"/>
    <cellStyle name="Normal 7 3 4 5" xfId="2964" xr:uid="{00000000-0005-0000-0000-000021830000}"/>
    <cellStyle name="Normal 7 3 5" xfId="27847" xr:uid="{00000000-0005-0000-0000-000022830000}"/>
    <cellStyle name="Normal 7 3 5 2" xfId="27845" xr:uid="{00000000-0005-0000-0000-000023830000}"/>
    <cellStyle name="Normal 7 3 5 2 2" xfId="2963" xr:uid="{00000000-0005-0000-0000-000024830000}"/>
    <cellStyle name="Normal 7 3 5 2 2 2" xfId="2962" xr:uid="{00000000-0005-0000-0000-000025830000}"/>
    <cellStyle name="Normal 7 3 5 2 3" xfId="2961" xr:uid="{00000000-0005-0000-0000-000026830000}"/>
    <cellStyle name="Normal 7 3 5 3" xfId="2960" xr:uid="{00000000-0005-0000-0000-000027830000}"/>
    <cellStyle name="Normal 7 3 5 3 2" xfId="8792" xr:uid="{00000000-0005-0000-0000-000028830000}"/>
    <cellStyle name="Normal 7 3 5 4" xfId="2959" xr:uid="{00000000-0005-0000-0000-000029830000}"/>
    <cellStyle name="Normal 7 3 6" xfId="31365" xr:uid="{00000000-0005-0000-0000-00002A830000}"/>
    <cellStyle name="Normal 7 3 6 2" xfId="21474" xr:uid="{00000000-0005-0000-0000-00002B830000}"/>
    <cellStyle name="Normal 7 3 6 2 2" xfId="2958" xr:uid="{00000000-0005-0000-0000-00002C830000}"/>
    <cellStyle name="Normal 7 3 6 3" xfId="2957" xr:uid="{00000000-0005-0000-0000-00002D830000}"/>
    <cellStyle name="Normal 7 3 7" xfId="16720" xr:uid="{00000000-0005-0000-0000-00002E830000}"/>
    <cellStyle name="Normal 7 3 7 2" xfId="2956" xr:uid="{00000000-0005-0000-0000-00002F830000}"/>
    <cellStyle name="Normal 7 3 8" xfId="2955" xr:uid="{00000000-0005-0000-0000-000030830000}"/>
    <cellStyle name="Normal 7 4" xfId="2954" xr:uid="{00000000-0005-0000-0000-000031830000}"/>
    <cellStyle name="Normal 7 4 2" xfId="2952" xr:uid="{00000000-0005-0000-0000-000032830000}"/>
    <cellStyle name="Normal 7 4 2 2" xfId="31809" xr:uid="{00000000-0005-0000-0000-000033830000}"/>
    <cellStyle name="Normal 7 4 2 2 2" xfId="2950" xr:uid="{00000000-0005-0000-0000-000034830000}"/>
    <cellStyle name="Normal 7 4 2 2 2 2" xfId="2949" xr:uid="{00000000-0005-0000-0000-000035830000}"/>
    <cellStyle name="Normal 7 4 2 2 2 2 2" xfId="18075" xr:uid="{00000000-0005-0000-0000-000036830000}"/>
    <cellStyle name="Normal 7 4 2 2 2 2 2 2" xfId="2948" xr:uid="{00000000-0005-0000-0000-000037830000}"/>
    <cellStyle name="Normal 7 4 2 2 2 2 3" xfId="2947" xr:uid="{00000000-0005-0000-0000-000038830000}"/>
    <cellStyle name="Normal 7 4 2 2 2 3" xfId="2946" xr:uid="{00000000-0005-0000-0000-000039830000}"/>
    <cellStyle name="Normal 7 4 2 2 2 3 2" xfId="33321" xr:uid="{00000000-0005-0000-0000-00003A830000}"/>
    <cellStyle name="Normal 7 4 2 2 2 4" xfId="25401" xr:uid="{00000000-0005-0000-0000-00003B830000}"/>
    <cellStyle name="Normal 7 4 2 2 3" xfId="2945" xr:uid="{00000000-0005-0000-0000-00003C830000}"/>
    <cellStyle name="Normal 7 4 2 2 3 2" xfId="21449" xr:uid="{00000000-0005-0000-0000-00003D830000}"/>
    <cellStyle name="Normal 7 4 2 2 3 2 2" xfId="2943" xr:uid="{00000000-0005-0000-0000-00003E830000}"/>
    <cellStyle name="Normal 7 4 2 2 3 3" xfId="21445" xr:uid="{00000000-0005-0000-0000-00003F830000}"/>
    <cellStyle name="Normal 7 4 2 2 4" xfId="8408" xr:uid="{00000000-0005-0000-0000-000040830000}"/>
    <cellStyle name="Normal 7 4 2 2 4 2" xfId="21427" xr:uid="{00000000-0005-0000-0000-000041830000}"/>
    <cellStyle name="Normal 7 4 2 2 5" xfId="2942" xr:uid="{00000000-0005-0000-0000-000042830000}"/>
    <cellStyle name="Normal 7 4 2 3" xfId="2941" xr:uid="{00000000-0005-0000-0000-000043830000}"/>
    <cellStyle name="Normal 7 4 2 3 2" xfId="2940" xr:uid="{00000000-0005-0000-0000-000044830000}"/>
    <cellStyle name="Normal 7 4 2 3 2 2" xfId="2939" xr:uid="{00000000-0005-0000-0000-000045830000}"/>
    <cellStyle name="Normal 7 4 2 3 2 2 2" xfId="8956" xr:uid="{00000000-0005-0000-0000-000046830000}"/>
    <cellStyle name="Normal 7 4 2 3 2 3" xfId="2938" xr:uid="{00000000-0005-0000-0000-000047830000}"/>
    <cellStyle name="Normal 7 4 2 3 3" xfId="2937" xr:uid="{00000000-0005-0000-0000-000048830000}"/>
    <cellStyle name="Normal 7 4 2 3 3 2" xfId="21377" xr:uid="{00000000-0005-0000-0000-000049830000}"/>
    <cellStyle name="Normal 7 4 2 3 4" xfId="2935" xr:uid="{00000000-0005-0000-0000-00004A830000}"/>
    <cellStyle name="Normal 7 4 2 4" xfId="2934" xr:uid="{00000000-0005-0000-0000-00004B830000}"/>
    <cellStyle name="Normal 7 4 2 4 2" xfId="2933" xr:uid="{00000000-0005-0000-0000-00004C830000}"/>
    <cellStyle name="Normal 7 4 2 4 2 2" xfId="2932" xr:uid="{00000000-0005-0000-0000-00004D830000}"/>
    <cellStyle name="Normal 7 4 2 4 3" xfId="2931" xr:uid="{00000000-0005-0000-0000-00004E830000}"/>
    <cellStyle name="Normal 7 4 2 5" xfId="2930" xr:uid="{00000000-0005-0000-0000-00004F830000}"/>
    <cellStyle name="Normal 7 4 2 5 2" xfId="2929" xr:uid="{00000000-0005-0000-0000-000050830000}"/>
    <cellStyle name="Normal 7 4 2 6" xfId="2928" xr:uid="{00000000-0005-0000-0000-000051830000}"/>
    <cellStyle name="Normal 7 4 3" xfId="2927" xr:uid="{00000000-0005-0000-0000-000052830000}"/>
    <cellStyle name="Normal 7 4 3 2" xfId="2926" xr:uid="{00000000-0005-0000-0000-000053830000}"/>
    <cellStyle name="Normal 7 4 3 2 2" xfId="2925" xr:uid="{00000000-0005-0000-0000-000054830000}"/>
    <cellStyle name="Normal 7 4 3 2 2 2" xfId="2924" xr:uid="{00000000-0005-0000-0000-000055830000}"/>
    <cellStyle name="Normal 7 4 3 2 2 2 2" xfId="2923" xr:uid="{00000000-0005-0000-0000-000056830000}"/>
    <cellStyle name="Normal 7 4 3 2 2 3" xfId="2922" xr:uid="{00000000-0005-0000-0000-000057830000}"/>
    <cellStyle name="Normal 7 4 3 2 3" xfId="2921" xr:uid="{00000000-0005-0000-0000-000058830000}"/>
    <cellStyle name="Normal 7 4 3 2 3 2" xfId="21236" xr:uid="{00000000-0005-0000-0000-000059830000}"/>
    <cellStyle name="Normal 7 4 3 2 4" xfId="2919" xr:uid="{00000000-0005-0000-0000-00005A830000}"/>
    <cellStyle name="Normal 7 4 3 3" xfId="2918" xr:uid="{00000000-0005-0000-0000-00005B830000}"/>
    <cellStyle name="Normal 7 4 3 3 2" xfId="8768" xr:uid="{00000000-0005-0000-0000-00005C830000}"/>
    <cellStyle name="Normal 7 4 3 3 2 2" xfId="2917" xr:uid="{00000000-0005-0000-0000-00005D830000}"/>
    <cellStyle name="Normal 7 4 3 3 3" xfId="8763" xr:uid="{00000000-0005-0000-0000-00005E830000}"/>
    <cellStyle name="Normal 7 4 3 4" xfId="2916" xr:uid="{00000000-0005-0000-0000-00005F830000}"/>
    <cellStyle name="Normal 7 4 3 4 2" xfId="8753" xr:uid="{00000000-0005-0000-0000-000060830000}"/>
    <cellStyle name="Normal 7 4 3 5" xfId="2915" xr:uid="{00000000-0005-0000-0000-000061830000}"/>
    <cellStyle name="Normal 7 4 4" xfId="27836" xr:uid="{00000000-0005-0000-0000-000062830000}"/>
    <cellStyle name="Normal 7 4 4 2" xfId="29345" xr:uid="{00000000-0005-0000-0000-000063830000}"/>
    <cellStyle name="Normal 7 4 4 2 2" xfId="2914" xr:uid="{00000000-0005-0000-0000-000064830000}"/>
    <cellStyle name="Normal 7 4 4 2 2 2" xfId="2913" xr:uid="{00000000-0005-0000-0000-000065830000}"/>
    <cellStyle name="Normal 7 4 4 2 3" xfId="2912" xr:uid="{00000000-0005-0000-0000-000066830000}"/>
    <cellStyle name="Normal 7 4 4 3" xfId="2911" xr:uid="{00000000-0005-0000-0000-000067830000}"/>
    <cellStyle name="Normal 7 4 4 3 2" xfId="26486" xr:uid="{00000000-0005-0000-0000-000068830000}"/>
    <cellStyle name="Normal 7 4 4 4" xfId="2910" xr:uid="{00000000-0005-0000-0000-000069830000}"/>
    <cellStyle name="Normal 7 4 5" xfId="27831" xr:uid="{00000000-0005-0000-0000-00006A830000}"/>
    <cellStyle name="Normal 7 4 5 2" xfId="2909" xr:uid="{00000000-0005-0000-0000-00006B830000}"/>
    <cellStyle name="Normal 7 4 5 2 2" xfId="2908" xr:uid="{00000000-0005-0000-0000-00006C830000}"/>
    <cellStyle name="Normal 7 4 5 3" xfId="2907" xr:uid="{00000000-0005-0000-0000-00006D830000}"/>
    <cellStyle name="Normal 7 4 6" xfId="2906" xr:uid="{00000000-0005-0000-0000-00006E830000}"/>
    <cellStyle name="Normal 7 4 6 2" xfId="2905" xr:uid="{00000000-0005-0000-0000-00006F830000}"/>
    <cellStyle name="Normal 7 4 7" xfId="2904" xr:uid="{00000000-0005-0000-0000-000070830000}"/>
    <cellStyle name="Normal 7 5" xfId="2903" xr:uid="{00000000-0005-0000-0000-000071830000}"/>
    <cellStyle name="Normal 7 5 2" xfId="2901" xr:uid="{00000000-0005-0000-0000-000072830000}"/>
    <cellStyle name="Normal 7 5 2 2" xfId="2900" xr:uid="{00000000-0005-0000-0000-000073830000}"/>
    <cellStyle name="Normal 7 5 2 2 2" xfId="2899" xr:uid="{00000000-0005-0000-0000-000074830000}"/>
    <cellStyle name="Normal 7 5 2 2 2 2" xfId="2898" xr:uid="{00000000-0005-0000-0000-000075830000}"/>
    <cellStyle name="Normal 7 5 2 2 2 2 2" xfId="2897" xr:uid="{00000000-0005-0000-0000-000076830000}"/>
    <cellStyle name="Normal 7 5 2 2 2 3" xfId="2896" xr:uid="{00000000-0005-0000-0000-000077830000}"/>
    <cellStyle name="Normal 7 5 2 2 3" xfId="2895" xr:uid="{00000000-0005-0000-0000-000078830000}"/>
    <cellStyle name="Normal 7 5 2 2 3 2" xfId="27163" xr:uid="{00000000-0005-0000-0000-000079830000}"/>
    <cellStyle name="Normal 7 5 2 2 4" xfId="2893" xr:uid="{00000000-0005-0000-0000-00007A830000}"/>
    <cellStyle name="Normal 7 5 2 3" xfId="2892" xr:uid="{00000000-0005-0000-0000-00007B830000}"/>
    <cellStyle name="Normal 7 5 2 3 2" xfId="22040" xr:uid="{00000000-0005-0000-0000-00007C830000}"/>
    <cellStyle name="Normal 7 5 2 3 2 2" xfId="2891" xr:uid="{00000000-0005-0000-0000-00007D830000}"/>
    <cellStyle name="Normal 7 5 2 3 3" xfId="2890" xr:uid="{00000000-0005-0000-0000-00007E830000}"/>
    <cellStyle name="Normal 7 5 2 4" xfId="2889" xr:uid="{00000000-0005-0000-0000-00007F830000}"/>
    <cellStyle name="Normal 7 5 2 4 2" xfId="2888" xr:uid="{00000000-0005-0000-0000-000080830000}"/>
    <cellStyle name="Normal 7 5 2 5" xfId="2887" xr:uid="{00000000-0005-0000-0000-000081830000}"/>
    <cellStyle name="Normal 7 5 3" xfId="2886" xr:uid="{00000000-0005-0000-0000-000082830000}"/>
    <cellStyle name="Normal 7 5 3 2" xfId="2885" xr:uid="{00000000-0005-0000-0000-000083830000}"/>
    <cellStyle name="Normal 7 5 3 2 2" xfId="2884" xr:uid="{00000000-0005-0000-0000-000084830000}"/>
    <cellStyle name="Normal 7 5 3 2 2 2" xfId="2883" xr:uid="{00000000-0005-0000-0000-000085830000}"/>
    <cellStyle name="Normal 7 5 3 2 3" xfId="2882" xr:uid="{00000000-0005-0000-0000-000086830000}"/>
    <cellStyle name="Normal 7 5 3 3" xfId="2881" xr:uid="{00000000-0005-0000-0000-000087830000}"/>
    <cellStyle name="Normal 7 5 3 3 2" xfId="8717" xr:uid="{00000000-0005-0000-0000-000088830000}"/>
    <cellStyle name="Normal 7 5 3 4" xfId="2880" xr:uid="{00000000-0005-0000-0000-000089830000}"/>
    <cellStyle name="Normal 7 5 4" xfId="27819" xr:uid="{00000000-0005-0000-0000-00008A830000}"/>
    <cellStyle name="Normal 7 5 4 2" xfId="2879" xr:uid="{00000000-0005-0000-0000-00008B830000}"/>
    <cellStyle name="Normal 7 5 4 2 2" xfId="2878" xr:uid="{00000000-0005-0000-0000-00008C830000}"/>
    <cellStyle name="Normal 7 5 4 3" xfId="2877" xr:uid="{00000000-0005-0000-0000-00008D830000}"/>
    <cellStyle name="Normal 7 5 5" xfId="2876" xr:uid="{00000000-0005-0000-0000-00008E830000}"/>
    <cellStyle name="Normal 7 5 5 2" xfId="2875" xr:uid="{00000000-0005-0000-0000-00008F830000}"/>
    <cellStyle name="Normal 7 5 6" xfId="2874" xr:uid="{00000000-0005-0000-0000-000090830000}"/>
    <cellStyle name="Normal 7 6" xfId="2872" xr:uid="{00000000-0005-0000-0000-000091830000}"/>
    <cellStyle name="Normal 7 6 2" xfId="2871" xr:uid="{00000000-0005-0000-0000-000092830000}"/>
    <cellStyle name="Normal 7 6 2 2" xfId="10983" xr:uid="{00000000-0005-0000-0000-000093830000}"/>
    <cellStyle name="Normal 7 6 2 2 2" xfId="10981" xr:uid="{00000000-0005-0000-0000-000094830000}"/>
    <cellStyle name="Normal 7 6 2 2 2 2" xfId="10976" xr:uid="{00000000-0005-0000-0000-000095830000}"/>
    <cellStyle name="Normal 7 6 2 2 3" xfId="10970" xr:uid="{00000000-0005-0000-0000-000096830000}"/>
    <cellStyle name="Normal 7 6 2 3" xfId="13326" xr:uid="{00000000-0005-0000-0000-000097830000}"/>
    <cellStyle name="Normal 7 6 2 3 2" xfId="10968" xr:uid="{00000000-0005-0000-0000-000098830000}"/>
    <cellStyle name="Normal 7 6 2 4" xfId="13697" xr:uid="{00000000-0005-0000-0000-000099830000}"/>
    <cellStyle name="Normal 7 6 3" xfId="2870" xr:uid="{00000000-0005-0000-0000-00009A830000}"/>
    <cellStyle name="Normal 7 6 3 2" xfId="10943" xr:uid="{00000000-0005-0000-0000-00009B830000}"/>
    <cellStyle name="Normal 7 6 3 2 2" xfId="10941" xr:uid="{00000000-0005-0000-0000-00009C830000}"/>
    <cellStyle name="Normal 7 6 3 3" xfId="10939" xr:uid="{00000000-0005-0000-0000-00009D830000}"/>
    <cellStyle name="Normal 7 6 4" xfId="2869" xr:uid="{00000000-0005-0000-0000-00009E830000}"/>
    <cellStyle name="Normal 7 6 4 2" xfId="10933" xr:uid="{00000000-0005-0000-0000-00009F830000}"/>
    <cellStyle name="Normal 7 6 5" xfId="2868" xr:uid="{00000000-0005-0000-0000-0000A0830000}"/>
    <cellStyle name="Normal 7 7" xfId="7303" xr:uid="{00000000-0005-0000-0000-0000A1830000}"/>
    <cellStyle name="Normal 7 7 2" xfId="21368" xr:uid="{00000000-0005-0000-0000-0000A2830000}"/>
    <cellStyle name="Normal 7 7 2 2" xfId="7299" xr:uid="{00000000-0005-0000-0000-0000A3830000}"/>
    <cellStyle name="Normal 7 7 2 2 2" xfId="10587" xr:uid="{00000000-0005-0000-0000-0000A4830000}"/>
    <cellStyle name="Normal 7 7 2 3" xfId="7295" xr:uid="{00000000-0005-0000-0000-0000A5830000}"/>
    <cellStyle name="Normal 7 7 3" xfId="9762" xr:uid="{00000000-0005-0000-0000-0000A6830000}"/>
    <cellStyle name="Normal 7 7 3 2" xfId="9756" xr:uid="{00000000-0005-0000-0000-0000A7830000}"/>
    <cellStyle name="Normal 7 7 4" xfId="9747" xr:uid="{00000000-0005-0000-0000-0000A8830000}"/>
    <cellStyle name="Normal 7 8" xfId="23360" xr:uid="{00000000-0005-0000-0000-0000A9830000}"/>
    <cellStyle name="Normal 7 8 2" xfId="14508" xr:uid="{00000000-0005-0000-0000-0000AA830000}"/>
    <cellStyle name="Normal 7 8 2 2" xfId="7288" xr:uid="{00000000-0005-0000-0000-0000AB830000}"/>
    <cellStyle name="Normal 7 8 3" xfId="9735" xr:uid="{00000000-0005-0000-0000-0000AC830000}"/>
    <cellStyle name="Normal 7 9" xfId="7283" xr:uid="{00000000-0005-0000-0000-0000AD830000}"/>
    <cellStyle name="Normal 7 9 2" xfId="7280" xr:uid="{00000000-0005-0000-0000-0000AE830000}"/>
    <cellStyle name="Normal 8" xfId="297" xr:uid="{00000000-0005-0000-0000-0000AF830000}"/>
    <cellStyle name="Normal 8 2" xfId="2867" xr:uid="{00000000-0005-0000-0000-0000B0830000}"/>
    <cellStyle name="Normal 8 3" xfId="34602" xr:uid="{00000000-0005-0000-0000-0000B1830000}"/>
    <cellStyle name="Normal 8 4" xfId="35241" xr:uid="{00000000-0005-0000-0000-0000B2830000}"/>
    <cellStyle name="Normal 8 5" xfId="35470" xr:uid="{00000000-0005-0000-0000-0000B3830000}"/>
    <cellStyle name="Normal 8 6" xfId="36342" xr:uid="{00000000-0005-0000-0000-0000B4830000}"/>
    <cellStyle name="Normal 8 7" xfId="36628" xr:uid="{00000000-0005-0000-0000-0000B5830000}"/>
    <cellStyle name="Normal 8 8" xfId="37500" xr:uid="{00000000-0005-0000-0000-0000B6830000}"/>
    <cellStyle name="Normal 9" xfId="317" xr:uid="{00000000-0005-0000-0000-0000B7830000}"/>
    <cellStyle name="Normal 9 10" xfId="21912" xr:uid="{00000000-0005-0000-0000-0000B8830000}"/>
    <cellStyle name="Normal 9 11" xfId="34616" xr:uid="{00000000-0005-0000-0000-0000B9830000}"/>
    <cellStyle name="Normal 9 2" xfId="2865" xr:uid="{00000000-0005-0000-0000-0000BA830000}"/>
    <cellStyle name="Normal 9 2 2" xfId="2863" xr:uid="{00000000-0005-0000-0000-0000BB830000}"/>
    <cellStyle name="Normal 9 2 2 2" xfId="2861" xr:uid="{00000000-0005-0000-0000-0000BC830000}"/>
    <cellStyle name="Normal 9 2 2 2 2" xfId="2860" xr:uid="{00000000-0005-0000-0000-0000BD830000}"/>
    <cellStyle name="Normal 9 2 2 2 2 2" xfId="10953" xr:uid="{00000000-0005-0000-0000-0000BE830000}"/>
    <cellStyle name="Normal 9 2 2 2 2 2 2" xfId="11826" xr:uid="{00000000-0005-0000-0000-0000BF830000}"/>
    <cellStyle name="Normal 9 2 2 2 2 2 2 2" xfId="7500" xr:uid="{00000000-0005-0000-0000-0000C0830000}"/>
    <cellStyle name="Normal 9 2 2 2 2 2 2 2 2" xfId="7498" xr:uid="{00000000-0005-0000-0000-0000C1830000}"/>
    <cellStyle name="Normal 9 2 2 2 2 2 2 3" xfId="7474" xr:uid="{00000000-0005-0000-0000-0000C2830000}"/>
    <cellStyle name="Normal 9 2 2 2 2 2 3" xfId="7450" xr:uid="{00000000-0005-0000-0000-0000C3830000}"/>
    <cellStyle name="Normal 9 2 2 2 2 2 3 2" xfId="7448" xr:uid="{00000000-0005-0000-0000-0000C4830000}"/>
    <cellStyle name="Normal 9 2 2 2 2 2 4" xfId="7412" xr:uid="{00000000-0005-0000-0000-0000C5830000}"/>
    <cellStyle name="Normal 9 2 2 2 2 3" xfId="10951" xr:uid="{00000000-0005-0000-0000-0000C6830000}"/>
    <cellStyle name="Normal 9 2 2 2 2 3 2" xfId="23642" xr:uid="{00000000-0005-0000-0000-0000C7830000}"/>
    <cellStyle name="Normal 9 2 2 2 2 3 2 2" xfId="7302" xr:uid="{00000000-0005-0000-0000-0000C8830000}"/>
    <cellStyle name="Normal 9 2 2 2 2 3 3" xfId="7270" xr:uid="{00000000-0005-0000-0000-0000C9830000}"/>
    <cellStyle name="Normal 9 2 2 2 2 4" xfId="2859" xr:uid="{00000000-0005-0000-0000-0000CA830000}"/>
    <cellStyle name="Normal 9 2 2 2 2 4 2" xfId="12557" xr:uid="{00000000-0005-0000-0000-0000CB830000}"/>
    <cellStyle name="Normal 9 2 2 2 2 5" xfId="21972" xr:uid="{00000000-0005-0000-0000-0000CC830000}"/>
    <cellStyle name="Normal 9 2 2 2 3" xfId="2858" xr:uid="{00000000-0005-0000-0000-0000CD830000}"/>
    <cellStyle name="Normal 9 2 2 2 3 2" xfId="10945" xr:uid="{00000000-0005-0000-0000-0000CE830000}"/>
    <cellStyle name="Normal 9 2 2 2 3 2 2" xfId="7905" xr:uid="{00000000-0005-0000-0000-0000CF830000}"/>
    <cellStyle name="Normal 9 2 2 2 3 2 2 2" xfId="7902" xr:uid="{00000000-0005-0000-0000-0000D0830000}"/>
    <cellStyle name="Normal 9 2 2 2 3 2 3" xfId="15599" xr:uid="{00000000-0005-0000-0000-0000D1830000}"/>
    <cellStyle name="Normal 9 2 2 2 3 3" xfId="2856" xr:uid="{00000000-0005-0000-0000-0000D2830000}"/>
    <cellStyle name="Normal 9 2 2 2 3 3 2" xfId="7894" xr:uid="{00000000-0005-0000-0000-0000D3830000}"/>
    <cellStyle name="Normal 9 2 2 2 3 4" xfId="2855" xr:uid="{00000000-0005-0000-0000-0000D4830000}"/>
    <cellStyle name="Normal 9 2 2 2 4" xfId="29307" xr:uid="{00000000-0005-0000-0000-0000D5830000}"/>
    <cellStyle name="Normal 9 2 2 2 4 2" xfId="2854" xr:uid="{00000000-0005-0000-0000-0000D6830000}"/>
    <cellStyle name="Normal 9 2 2 2 4 2 2" xfId="2853" xr:uid="{00000000-0005-0000-0000-0000D7830000}"/>
    <cellStyle name="Normal 9 2 2 2 4 3" xfId="2852" xr:uid="{00000000-0005-0000-0000-0000D8830000}"/>
    <cellStyle name="Normal 9 2 2 2 5" xfId="2851" xr:uid="{00000000-0005-0000-0000-0000D9830000}"/>
    <cellStyle name="Normal 9 2 2 2 5 2" xfId="2850" xr:uid="{00000000-0005-0000-0000-0000DA830000}"/>
    <cellStyle name="Normal 9 2 2 2 6" xfId="10352" xr:uid="{00000000-0005-0000-0000-0000DB830000}"/>
    <cellStyle name="Normal 9 2 2 3" xfId="2849" xr:uid="{00000000-0005-0000-0000-0000DC830000}"/>
    <cellStyle name="Normal 9 2 2 3 2" xfId="2848" xr:uid="{00000000-0005-0000-0000-0000DD830000}"/>
    <cellStyle name="Normal 9 2 2 3 2 2" xfId="10936" xr:uid="{00000000-0005-0000-0000-0000DE830000}"/>
    <cellStyle name="Normal 9 2 2 3 2 2 2" xfId="2847" xr:uid="{00000000-0005-0000-0000-0000DF830000}"/>
    <cellStyle name="Normal 9 2 2 3 2 2 2 2" xfId="27076" xr:uid="{00000000-0005-0000-0000-0000E0830000}"/>
    <cellStyle name="Normal 9 2 2 3 2 2 3" xfId="2846" xr:uid="{00000000-0005-0000-0000-0000E1830000}"/>
    <cellStyle name="Normal 9 2 2 3 2 3" xfId="2845" xr:uid="{00000000-0005-0000-0000-0000E2830000}"/>
    <cellStyle name="Normal 9 2 2 3 2 3 2" xfId="2844" xr:uid="{00000000-0005-0000-0000-0000E3830000}"/>
    <cellStyle name="Normal 9 2 2 3 2 4" xfId="2843" xr:uid="{00000000-0005-0000-0000-0000E4830000}"/>
    <cellStyle name="Normal 9 2 2 3 3" xfId="2842" xr:uid="{00000000-0005-0000-0000-0000E5830000}"/>
    <cellStyle name="Normal 9 2 2 3 3 2" xfId="2841" xr:uid="{00000000-0005-0000-0000-0000E6830000}"/>
    <cellStyle name="Normal 9 2 2 3 3 2 2" xfId="16963" xr:uid="{00000000-0005-0000-0000-0000E7830000}"/>
    <cellStyle name="Normal 9 2 2 3 3 3" xfId="32968" xr:uid="{00000000-0005-0000-0000-0000E8830000}"/>
    <cellStyle name="Normal 9 2 2 3 4" xfId="2840" xr:uid="{00000000-0005-0000-0000-0000E9830000}"/>
    <cellStyle name="Normal 9 2 2 3 4 2" xfId="2839" xr:uid="{00000000-0005-0000-0000-0000EA830000}"/>
    <cellStyle name="Normal 9 2 2 3 5" xfId="2838" xr:uid="{00000000-0005-0000-0000-0000EB830000}"/>
    <cellStyle name="Normal 9 2 2 4" xfId="2837" xr:uid="{00000000-0005-0000-0000-0000EC830000}"/>
    <cellStyle name="Normal 9 2 2 4 2" xfId="2836" xr:uid="{00000000-0005-0000-0000-0000ED830000}"/>
    <cellStyle name="Normal 9 2 2 4 2 2" xfId="2835" xr:uid="{00000000-0005-0000-0000-0000EE830000}"/>
    <cellStyle name="Normal 9 2 2 4 2 2 2" xfId="10678" xr:uid="{00000000-0005-0000-0000-0000EF830000}"/>
    <cellStyle name="Normal 9 2 2 4 2 3" xfId="2834" xr:uid="{00000000-0005-0000-0000-0000F0830000}"/>
    <cellStyle name="Normal 9 2 2 4 3" xfId="27091" xr:uid="{00000000-0005-0000-0000-0000F1830000}"/>
    <cellStyle name="Normal 9 2 2 4 3 2" xfId="33436" xr:uid="{00000000-0005-0000-0000-0000F2830000}"/>
    <cellStyle name="Normal 9 2 2 4 4" xfId="25068" xr:uid="{00000000-0005-0000-0000-0000F3830000}"/>
    <cellStyle name="Normal 9 2 2 5" xfId="2833" xr:uid="{00000000-0005-0000-0000-0000F4830000}"/>
    <cellStyle name="Normal 9 2 2 5 2" xfId="2832" xr:uid="{00000000-0005-0000-0000-0000F5830000}"/>
    <cellStyle name="Normal 9 2 2 5 2 2" xfId="2831" xr:uid="{00000000-0005-0000-0000-0000F6830000}"/>
    <cellStyle name="Normal 9 2 2 5 3" xfId="34320" xr:uid="{00000000-0005-0000-0000-0000F7830000}"/>
    <cellStyle name="Normal 9 2 2 6" xfId="14931" xr:uid="{00000000-0005-0000-0000-0000F8830000}"/>
    <cellStyle name="Normal 9 2 2 6 2" xfId="2830" xr:uid="{00000000-0005-0000-0000-0000F9830000}"/>
    <cellStyle name="Normal 9 2 2 7" xfId="2829" xr:uid="{00000000-0005-0000-0000-0000FA830000}"/>
    <cellStyle name="Normal 9 2 3" xfId="12687" xr:uid="{00000000-0005-0000-0000-0000FB830000}"/>
    <cellStyle name="Normal 9 2 3 2" xfId="2828" xr:uid="{00000000-0005-0000-0000-0000FC830000}"/>
    <cellStyle name="Normal 9 2 3 2 2" xfId="27771" xr:uid="{00000000-0005-0000-0000-0000FD830000}"/>
    <cellStyle name="Normal 9 2 3 2 2 2" xfId="10580" xr:uid="{00000000-0005-0000-0000-0000FE830000}"/>
    <cellStyle name="Normal 9 2 3 2 2 2 2" xfId="2827" xr:uid="{00000000-0005-0000-0000-0000FF830000}"/>
    <cellStyle name="Normal 9 2 3 2 2 2 2 2" xfId="2826" xr:uid="{00000000-0005-0000-0000-000000840000}"/>
    <cellStyle name="Normal 9 2 3 2 2 2 3" xfId="28950" xr:uid="{00000000-0005-0000-0000-000001840000}"/>
    <cellStyle name="Normal 9 2 3 2 2 3" xfId="2825" xr:uid="{00000000-0005-0000-0000-000002840000}"/>
    <cellStyle name="Normal 9 2 3 2 2 3 2" xfId="2824" xr:uid="{00000000-0005-0000-0000-000003840000}"/>
    <cellStyle name="Normal 9 2 3 2 2 4" xfId="2823" xr:uid="{00000000-0005-0000-0000-000004840000}"/>
    <cellStyle name="Normal 9 2 3 2 3" xfId="28587" xr:uid="{00000000-0005-0000-0000-000005840000}"/>
    <cellStyle name="Normal 9 2 3 2 3 2" xfId="2822" xr:uid="{00000000-0005-0000-0000-000006840000}"/>
    <cellStyle name="Normal 9 2 3 2 3 2 2" xfId="2821" xr:uid="{00000000-0005-0000-0000-000007840000}"/>
    <cellStyle name="Normal 9 2 3 2 3 3" xfId="2820" xr:uid="{00000000-0005-0000-0000-000008840000}"/>
    <cellStyle name="Normal 9 2 3 2 4" xfId="2819" xr:uid="{00000000-0005-0000-0000-000009840000}"/>
    <cellStyle name="Normal 9 2 3 2 4 2" xfId="2818" xr:uid="{00000000-0005-0000-0000-00000A840000}"/>
    <cellStyle name="Normal 9 2 3 2 5" xfId="2817" xr:uid="{00000000-0005-0000-0000-00000B840000}"/>
    <cellStyle name="Normal 9 2 3 3" xfId="2816" xr:uid="{00000000-0005-0000-0000-00000C840000}"/>
    <cellStyle name="Normal 9 2 3 3 2" xfId="8546" xr:uid="{00000000-0005-0000-0000-00000D840000}"/>
    <cellStyle name="Normal 9 2 3 3 2 2" xfId="2815" xr:uid="{00000000-0005-0000-0000-00000E840000}"/>
    <cellStyle name="Normal 9 2 3 3 2 2 2" xfId="2814" xr:uid="{00000000-0005-0000-0000-00000F840000}"/>
    <cellStyle name="Normal 9 2 3 3 2 3" xfId="2813" xr:uid="{00000000-0005-0000-0000-000010840000}"/>
    <cellStyle name="Normal 9 2 3 3 3" xfId="8543" xr:uid="{00000000-0005-0000-0000-000011840000}"/>
    <cellStyle name="Normal 9 2 3 3 3 2" xfId="2812" xr:uid="{00000000-0005-0000-0000-000012840000}"/>
    <cellStyle name="Normal 9 2 3 3 4" xfId="2811" xr:uid="{00000000-0005-0000-0000-000013840000}"/>
    <cellStyle name="Normal 9 2 3 4" xfId="2810" xr:uid="{00000000-0005-0000-0000-000014840000}"/>
    <cellStyle name="Normal 9 2 3 4 2" xfId="8539" xr:uid="{00000000-0005-0000-0000-000015840000}"/>
    <cellStyle name="Normal 9 2 3 4 2 2" xfId="31635" xr:uid="{00000000-0005-0000-0000-000016840000}"/>
    <cellStyle name="Normal 9 2 3 4 3" xfId="2809" xr:uid="{00000000-0005-0000-0000-000017840000}"/>
    <cellStyle name="Normal 9 2 3 5" xfId="2808" xr:uid="{00000000-0005-0000-0000-000018840000}"/>
    <cellStyle name="Normal 9 2 3 5 2" xfId="2807" xr:uid="{00000000-0005-0000-0000-000019840000}"/>
    <cellStyle name="Normal 9 2 3 6" xfId="5131" xr:uid="{00000000-0005-0000-0000-00001A840000}"/>
    <cellStyle name="Normal 9 2 4" xfId="33055" xr:uid="{00000000-0005-0000-0000-00001B840000}"/>
    <cellStyle name="Normal 9 2 4 2" xfId="31016" xr:uid="{00000000-0005-0000-0000-00001C840000}"/>
    <cellStyle name="Normal 9 2 4 2 2" xfId="28903" xr:uid="{00000000-0005-0000-0000-00001D840000}"/>
    <cellStyle name="Normal 9 2 4 2 2 2" xfId="2806" xr:uid="{00000000-0005-0000-0000-00001E840000}"/>
    <cellStyle name="Normal 9 2 4 2 2 2 2" xfId="2805" xr:uid="{00000000-0005-0000-0000-00001F840000}"/>
    <cellStyle name="Normal 9 2 4 2 2 3" xfId="3875" xr:uid="{00000000-0005-0000-0000-000020840000}"/>
    <cellStyle name="Normal 9 2 4 2 3" xfId="2804" xr:uid="{00000000-0005-0000-0000-000021840000}"/>
    <cellStyle name="Normal 9 2 4 2 3 2" xfId="2803" xr:uid="{00000000-0005-0000-0000-000022840000}"/>
    <cellStyle name="Normal 9 2 4 2 4" xfId="2802" xr:uid="{00000000-0005-0000-0000-000023840000}"/>
    <cellStyle name="Normal 9 2 4 3" xfId="2801" xr:uid="{00000000-0005-0000-0000-000024840000}"/>
    <cellStyle name="Normal 9 2 4 3 2" xfId="8532" xr:uid="{00000000-0005-0000-0000-000025840000}"/>
    <cellStyle name="Normal 9 2 4 3 2 2" xfId="2800" xr:uid="{00000000-0005-0000-0000-000026840000}"/>
    <cellStyle name="Normal 9 2 4 3 3" xfId="17665" xr:uid="{00000000-0005-0000-0000-000027840000}"/>
    <cellStyle name="Normal 9 2 4 4" xfId="2799" xr:uid="{00000000-0005-0000-0000-000028840000}"/>
    <cellStyle name="Normal 9 2 4 4 2" xfId="18256" xr:uid="{00000000-0005-0000-0000-000029840000}"/>
    <cellStyle name="Normal 9 2 4 5" xfId="2798" xr:uid="{00000000-0005-0000-0000-00002A840000}"/>
    <cellStyle name="Normal 9 2 5" xfId="34192" xr:uid="{00000000-0005-0000-0000-00002B840000}"/>
    <cellStyle name="Normal 9 2 5 2" xfId="25984" xr:uid="{00000000-0005-0000-0000-00002C840000}"/>
    <cellStyle name="Normal 9 2 5 2 2" xfId="31097" xr:uid="{00000000-0005-0000-0000-00002D840000}"/>
    <cellStyle name="Normal 9 2 5 2 2 2" xfId="2797" xr:uid="{00000000-0005-0000-0000-00002E840000}"/>
    <cellStyle name="Normal 9 2 5 2 3" xfId="2796" xr:uid="{00000000-0005-0000-0000-00002F840000}"/>
    <cellStyle name="Normal 9 2 5 3" xfId="2795" xr:uid="{00000000-0005-0000-0000-000030840000}"/>
    <cellStyle name="Normal 9 2 5 3 2" xfId="17636" xr:uid="{00000000-0005-0000-0000-000031840000}"/>
    <cellStyle name="Normal 9 2 5 4" xfId="2794" xr:uid="{00000000-0005-0000-0000-000032840000}"/>
    <cellStyle name="Normal 9 2 6" xfId="27546" xr:uid="{00000000-0005-0000-0000-000033840000}"/>
    <cellStyle name="Normal 9 2 6 2" xfId="2793" xr:uid="{00000000-0005-0000-0000-000034840000}"/>
    <cellStyle name="Normal 9 2 6 2 2" xfId="2792" xr:uid="{00000000-0005-0000-0000-000035840000}"/>
    <cellStyle name="Normal 9 2 6 3" xfId="2791" xr:uid="{00000000-0005-0000-0000-000036840000}"/>
    <cellStyle name="Normal 9 2 7" xfId="2790" xr:uid="{00000000-0005-0000-0000-000037840000}"/>
    <cellStyle name="Normal 9 2 7 2" xfId="2789" xr:uid="{00000000-0005-0000-0000-000038840000}"/>
    <cellStyle name="Normal 9 2 8" xfId="2788" xr:uid="{00000000-0005-0000-0000-000039840000}"/>
    <cellStyle name="Normal 9 3" xfId="27457" xr:uid="{00000000-0005-0000-0000-00003A840000}"/>
    <cellStyle name="Normal 9 3 2" xfId="2787" xr:uid="{00000000-0005-0000-0000-00003B840000}"/>
    <cellStyle name="Normal 9 3 2 2" xfId="2786" xr:uid="{00000000-0005-0000-0000-00003C840000}"/>
    <cellStyle name="Normal 9 3 2 2 2" xfId="2785" xr:uid="{00000000-0005-0000-0000-00003D840000}"/>
    <cellStyle name="Normal 9 3 2 2 2 2" xfId="29796" xr:uid="{00000000-0005-0000-0000-00003E840000}"/>
    <cellStyle name="Normal 9 3 2 2 2 2 2" xfId="2784" xr:uid="{00000000-0005-0000-0000-00003F840000}"/>
    <cellStyle name="Normal 9 3 2 2 2 2 2 2" xfId="2783" xr:uid="{00000000-0005-0000-0000-000040840000}"/>
    <cellStyle name="Normal 9 3 2 2 2 2 3" xfId="2782" xr:uid="{00000000-0005-0000-0000-000041840000}"/>
    <cellStyle name="Normal 9 3 2 2 2 3" xfId="2781" xr:uid="{00000000-0005-0000-0000-000042840000}"/>
    <cellStyle name="Normal 9 3 2 2 2 3 2" xfId="2780" xr:uid="{00000000-0005-0000-0000-000043840000}"/>
    <cellStyle name="Normal 9 3 2 2 2 4" xfId="25503" xr:uid="{00000000-0005-0000-0000-000044840000}"/>
    <cellStyle name="Normal 9 3 2 2 3" xfId="21843" xr:uid="{00000000-0005-0000-0000-000045840000}"/>
    <cellStyle name="Normal 9 3 2 2 3 2" xfId="2779" xr:uid="{00000000-0005-0000-0000-000046840000}"/>
    <cellStyle name="Normal 9 3 2 2 3 2 2" xfId="2778" xr:uid="{00000000-0005-0000-0000-000047840000}"/>
    <cellStyle name="Normal 9 3 2 2 3 3" xfId="2777" xr:uid="{00000000-0005-0000-0000-000048840000}"/>
    <cellStyle name="Normal 9 3 2 2 4" xfId="2776" xr:uid="{00000000-0005-0000-0000-000049840000}"/>
    <cellStyle name="Normal 9 3 2 2 4 2" xfId="2775" xr:uid="{00000000-0005-0000-0000-00004A840000}"/>
    <cellStyle name="Normal 9 3 2 2 5" xfId="2774" xr:uid="{00000000-0005-0000-0000-00004B840000}"/>
    <cellStyle name="Normal 9 3 2 3" xfId="2773" xr:uid="{00000000-0005-0000-0000-00004C840000}"/>
    <cellStyle name="Normal 9 3 2 3 2" xfId="2772" xr:uid="{00000000-0005-0000-0000-00004D840000}"/>
    <cellStyle name="Normal 9 3 2 3 2 2" xfId="2771" xr:uid="{00000000-0005-0000-0000-00004E840000}"/>
    <cellStyle name="Normal 9 3 2 3 2 2 2" xfId="2770" xr:uid="{00000000-0005-0000-0000-00004F840000}"/>
    <cellStyle name="Normal 9 3 2 3 2 3" xfId="2769" xr:uid="{00000000-0005-0000-0000-000050840000}"/>
    <cellStyle name="Normal 9 3 2 3 3" xfId="2768" xr:uid="{00000000-0005-0000-0000-000051840000}"/>
    <cellStyle name="Normal 9 3 2 3 3 2" xfId="2767" xr:uid="{00000000-0005-0000-0000-000052840000}"/>
    <cellStyle name="Normal 9 3 2 3 4" xfId="2766" xr:uid="{00000000-0005-0000-0000-000053840000}"/>
    <cellStyle name="Normal 9 3 2 4" xfId="2765" xr:uid="{00000000-0005-0000-0000-000054840000}"/>
    <cellStyle name="Normal 9 3 2 4 2" xfId="2764" xr:uid="{00000000-0005-0000-0000-000055840000}"/>
    <cellStyle name="Normal 9 3 2 4 2 2" xfId="2763" xr:uid="{00000000-0005-0000-0000-000056840000}"/>
    <cellStyle name="Normal 9 3 2 4 3" xfId="2762" xr:uid="{00000000-0005-0000-0000-000057840000}"/>
    <cellStyle name="Normal 9 3 2 5" xfId="2761" xr:uid="{00000000-0005-0000-0000-000058840000}"/>
    <cellStyle name="Normal 9 3 2 5 2" xfId="2760" xr:uid="{00000000-0005-0000-0000-000059840000}"/>
    <cellStyle name="Normal 9 3 2 6" xfId="2759" xr:uid="{00000000-0005-0000-0000-00005A840000}"/>
    <cellStyle name="Normal 9 3 3" xfId="2758" xr:uid="{00000000-0005-0000-0000-00005B840000}"/>
    <cellStyle name="Normal 9 3 3 2" xfId="2757" xr:uid="{00000000-0005-0000-0000-00005C840000}"/>
    <cellStyle name="Normal 9 3 3 2 2" xfId="27688" xr:uid="{00000000-0005-0000-0000-00005D840000}"/>
    <cellStyle name="Normal 9 3 3 2 2 2" xfId="32564" xr:uid="{00000000-0005-0000-0000-00005E840000}"/>
    <cellStyle name="Normal 9 3 3 2 2 2 2" xfId="23954" xr:uid="{00000000-0005-0000-0000-00005F840000}"/>
    <cellStyle name="Normal 9 3 3 2 2 3" xfId="23948" xr:uid="{00000000-0005-0000-0000-000060840000}"/>
    <cellStyle name="Normal 9 3 3 2 3" xfId="6115" xr:uid="{00000000-0005-0000-0000-000061840000}"/>
    <cellStyle name="Normal 9 3 3 2 3 2" xfId="23930" xr:uid="{00000000-0005-0000-0000-000062840000}"/>
    <cellStyle name="Normal 9 3 3 2 4" xfId="21552" xr:uid="{00000000-0005-0000-0000-000063840000}"/>
    <cellStyle name="Normal 9 3 3 3" xfId="2756" xr:uid="{00000000-0005-0000-0000-000064840000}"/>
    <cellStyle name="Normal 9 3 3 3 2" xfId="8508" xr:uid="{00000000-0005-0000-0000-000065840000}"/>
    <cellStyle name="Normal 9 3 3 3 2 2" xfId="31998" xr:uid="{00000000-0005-0000-0000-000066840000}"/>
    <cellStyle name="Normal 9 3 3 3 3" xfId="5492" xr:uid="{00000000-0005-0000-0000-000067840000}"/>
    <cellStyle name="Normal 9 3 3 4" xfId="2755" xr:uid="{00000000-0005-0000-0000-000068840000}"/>
    <cellStyle name="Normal 9 3 3 4 2" xfId="2754" xr:uid="{00000000-0005-0000-0000-000069840000}"/>
    <cellStyle name="Normal 9 3 3 5" xfId="2753" xr:uid="{00000000-0005-0000-0000-00006A840000}"/>
    <cellStyle name="Normal 9 3 4" xfId="33037" xr:uid="{00000000-0005-0000-0000-00006B840000}"/>
    <cellStyle name="Normal 9 3 4 2" xfId="2752" xr:uid="{00000000-0005-0000-0000-00006C840000}"/>
    <cellStyle name="Normal 9 3 4 2 2" xfId="27269" xr:uid="{00000000-0005-0000-0000-00006D840000}"/>
    <cellStyle name="Normal 9 3 4 2 2 2" xfId="2751" xr:uid="{00000000-0005-0000-0000-00006E840000}"/>
    <cellStyle name="Normal 9 3 4 2 3" xfId="26630" xr:uid="{00000000-0005-0000-0000-00006F840000}"/>
    <cellStyle name="Normal 9 3 4 3" xfId="2750" xr:uid="{00000000-0005-0000-0000-000070840000}"/>
    <cellStyle name="Normal 9 3 4 3 2" xfId="17559" xr:uid="{00000000-0005-0000-0000-000071840000}"/>
    <cellStyle name="Normal 9 3 4 4" xfId="2749" xr:uid="{00000000-0005-0000-0000-000072840000}"/>
    <cellStyle name="Normal 9 3 5" xfId="2748" xr:uid="{00000000-0005-0000-0000-000073840000}"/>
    <cellStyle name="Normal 9 3 5 2" xfId="2747" xr:uid="{00000000-0005-0000-0000-000074840000}"/>
    <cellStyle name="Normal 9 3 5 2 2" xfId="31106" xr:uid="{00000000-0005-0000-0000-000075840000}"/>
    <cellStyle name="Normal 9 3 5 3" xfId="2746" xr:uid="{00000000-0005-0000-0000-000076840000}"/>
    <cellStyle name="Normal 9 3 6" xfId="2745" xr:uid="{00000000-0005-0000-0000-000077840000}"/>
    <cellStyle name="Normal 9 3 6 2" xfId="2744" xr:uid="{00000000-0005-0000-0000-000078840000}"/>
    <cellStyle name="Normal 9 3 7" xfId="2743" xr:uid="{00000000-0005-0000-0000-000079840000}"/>
    <cellStyle name="Normal 9 4" xfId="2742" xr:uid="{00000000-0005-0000-0000-00007A840000}"/>
    <cellStyle name="Normal 9 4 2" xfId="14621" xr:uid="{00000000-0005-0000-0000-00007B840000}"/>
    <cellStyle name="Normal 9 4 2 2" xfId="2741" xr:uid="{00000000-0005-0000-0000-00007C840000}"/>
    <cellStyle name="Normal 9 4 2 2 2" xfId="2740" xr:uid="{00000000-0005-0000-0000-00007D840000}"/>
    <cellStyle name="Normal 9 4 2 2 2 2" xfId="2739" xr:uid="{00000000-0005-0000-0000-00007E840000}"/>
    <cellStyle name="Normal 9 4 2 2 2 2 2" xfId="29966" xr:uid="{00000000-0005-0000-0000-00007F840000}"/>
    <cellStyle name="Normal 9 4 2 2 2 3" xfId="2738" xr:uid="{00000000-0005-0000-0000-000080840000}"/>
    <cellStyle name="Normal 9 4 2 2 3" xfId="2737" xr:uid="{00000000-0005-0000-0000-000081840000}"/>
    <cellStyle name="Normal 9 4 2 2 3 2" xfId="28046" xr:uid="{00000000-0005-0000-0000-000082840000}"/>
    <cellStyle name="Normal 9 4 2 2 4" xfId="2736" xr:uid="{00000000-0005-0000-0000-000083840000}"/>
    <cellStyle name="Normal 9 4 2 3" xfId="2735" xr:uid="{00000000-0005-0000-0000-000084840000}"/>
    <cellStyle name="Normal 9 4 2 3 2" xfId="2734" xr:uid="{00000000-0005-0000-0000-000085840000}"/>
    <cellStyle name="Normal 9 4 2 3 2 2" xfId="2733" xr:uid="{00000000-0005-0000-0000-000086840000}"/>
    <cellStyle name="Normal 9 4 2 3 3" xfId="26601" xr:uid="{00000000-0005-0000-0000-000087840000}"/>
    <cellStyle name="Normal 9 4 2 4" xfId="2732" xr:uid="{00000000-0005-0000-0000-000088840000}"/>
    <cellStyle name="Normal 9 4 2 4 2" xfId="20761" xr:uid="{00000000-0005-0000-0000-000089840000}"/>
    <cellStyle name="Normal 9 4 2 5" xfId="2731" xr:uid="{00000000-0005-0000-0000-00008A840000}"/>
    <cellStyle name="Normal 9 4 3" xfId="9434" xr:uid="{00000000-0005-0000-0000-00008B840000}"/>
    <cellStyle name="Normal 9 4 3 2" xfId="2730" xr:uid="{00000000-0005-0000-0000-00008C840000}"/>
    <cellStyle name="Normal 9 4 3 2 2" xfId="2729" xr:uid="{00000000-0005-0000-0000-00008D840000}"/>
    <cellStyle name="Normal 9 4 3 2 2 2" xfId="2728" xr:uid="{00000000-0005-0000-0000-00008E840000}"/>
    <cellStyle name="Normal 9 4 3 2 3" xfId="34197" xr:uid="{00000000-0005-0000-0000-00008F840000}"/>
    <cellStyle name="Normal 9 4 3 3" xfId="2727" xr:uid="{00000000-0005-0000-0000-000090840000}"/>
    <cellStyle name="Normal 9 4 3 3 2" xfId="2726" xr:uid="{00000000-0005-0000-0000-000091840000}"/>
    <cellStyle name="Normal 9 4 3 4" xfId="23683" xr:uid="{00000000-0005-0000-0000-000092840000}"/>
    <cellStyle name="Normal 9 4 4" xfId="9432" xr:uid="{00000000-0005-0000-0000-000093840000}"/>
    <cellStyle name="Normal 9 4 4 2" xfId="2725" xr:uid="{00000000-0005-0000-0000-000094840000}"/>
    <cellStyle name="Normal 9 4 4 2 2" xfId="31895" xr:uid="{00000000-0005-0000-0000-000095840000}"/>
    <cellStyle name="Normal 9 4 4 3" xfId="2724" xr:uid="{00000000-0005-0000-0000-000096840000}"/>
    <cellStyle name="Normal 9 4 5" xfId="2723" xr:uid="{00000000-0005-0000-0000-000097840000}"/>
    <cellStyle name="Normal 9 4 5 2" xfId="2722" xr:uid="{00000000-0005-0000-0000-000098840000}"/>
    <cellStyle name="Normal 9 4 6" xfId="2721" xr:uid="{00000000-0005-0000-0000-000099840000}"/>
    <cellStyle name="Normal 9 5" xfId="2720" xr:uid="{00000000-0005-0000-0000-00009A840000}"/>
    <cellStyle name="Normal 9 5 2" xfId="2719" xr:uid="{00000000-0005-0000-0000-00009B840000}"/>
    <cellStyle name="Normal 9 5 2 2" xfId="27134" xr:uid="{00000000-0005-0000-0000-00009C840000}"/>
    <cellStyle name="Normal 9 5 2 2 2" xfId="2718" xr:uid="{00000000-0005-0000-0000-00009D840000}"/>
    <cellStyle name="Normal 9 5 2 2 2 2" xfId="2717" xr:uid="{00000000-0005-0000-0000-00009E840000}"/>
    <cellStyle name="Normal 9 5 2 2 3" xfId="2716" xr:uid="{00000000-0005-0000-0000-00009F840000}"/>
    <cellStyle name="Normal 9 5 2 3" xfId="34306" xr:uid="{00000000-0005-0000-0000-0000A0840000}"/>
    <cellStyle name="Normal 9 5 2 3 2" xfId="2715" xr:uid="{00000000-0005-0000-0000-0000A1840000}"/>
    <cellStyle name="Normal 9 5 2 4" xfId="2714" xr:uid="{00000000-0005-0000-0000-0000A2840000}"/>
    <cellStyle name="Normal 9 5 3" xfId="9430" xr:uid="{00000000-0005-0000-0000-0000A3840000}"/>
    <cellStyle name="Normal 9 5 3 2" xfId="30042" xr:uid="{00000000-0005-0000-0000-0000A4840000}"/>
    <cellStyle name="Normal 9 5 3 2 2" xfId="2713" xr:uid="{00000000-0005-0000-0000-0000A5840000}"/>
    <cellStyle name="Normal 9 5 3 3" xfId="2712" xr:uid="{00000000-0005-0000-0000-0000A6840000}"/>
    <cellStyle name="Normal 9 5 4" xfId="2711" xr:uid="{00000000-0005-0000-0000-0000A7840000}"/>
    <cellStyle name="Normal 9 5 4 2" xfId="2710" xr:uid="{00000000-0005-0000-0000-0000A8840000}"/>
    <cellStyle name="Normal 9 5 5" xfId="2709" xr:uid="{00000000-0005-0000-0000-0000A9840000}"/>
    <cellStyle name="Normal 9 6" xfId="2708" xr:uid="{00000000-0005-0000-0000-0000AA840000}"/>
    <cellStyle name="Normal 9 6 2" xfId="2707" xr:uid="{00000000-0005-0000-0000-0000AB840000}"/>
    <cellStyle name="Normal 9 6 2 2" xfId="11324" xr:uid="{00000000-0005-0000-0000-0000AC840000}"/>
    <cellStyle name="Normal 9 6 2 2 2" xfId="2706" xr:uid="{00000000-0005-0000-0000-0000AD840000}"/>
    <cellStyle name="Normal 9 6 2 3" xfId="2705" xr:uid="{00000000-0005-0000-0000-0000AE840000}"/>
    <cellStyle name="Normal 9 6 3" xfId="2704" xr:uid="{00000000-0005-0000-0000-0000AF840000}"/>
    <cellStyle name="Normal 9 6 3 2" xfId="2703" xr:uid="{00000000-0005-0000-0000-0000B0840000}"/>
    <cellStyle name="Normal 9 6 4" xfId="2702" xr:uid="{00000000-0005-0000-0000-0000B1840000}"/>
    <cellStyle name="Normal 9 7" xfId="7251" xr:uid="{00000000-0005-0000-0000-0000B2840000}"/>
    <cellStyle name="Normal 9 7 2" xfId="7249" xr:uid="{00000000-0005-0000-0000-0000B3840000}"/>
    <cellStyle name="Normal 9 7 2 2" xfId="7247" xr:uid="{00000000-0005-0000-0000-0000B4840000}"/>
    <cellStyle name="Normal 9 7 3" xfId="9680" xr:uid="{00000000-0005-0000-0000-0000B5840000}"/>
    <cellStyle name="Normal 9 8" xfId="7244" xr:uid="{00000000-0005-0000-0000-0000B6840000}"/>
    <cellStyle name="Normal 9 8 2" xfId="7241" xr:uid="{00000000-0005-0000-0000-0000B7840000}"/>
    <cellStyle name="Normal 9 9" xfId="7239" xr:uid="{00000000-0005-0000-0000-0000B8840000}"/>
    <cellStyle name="Note" xfId="357" builtinId="10" customBuiltin="1"/>
    <cellStyle name="Note 10" xfId="338" xr:uid="{00000000-0005-0000-0000-0000BA840000}"/>
    <cellStyle name="Note 10 2" xfId="2700" xr:uid="{00000000-0005-0000-0000-0000BB840000}"/>
    <cellStyle name="Note 10 2 2" xfId="2699" xr:uid="{00000000-0005-0000-0000-0000BC840000}"/>
    <cellStyle name="Note 10 2 2 2" xfId="2698" xr:uid="{00000000-0005-0000-0000-0000BD840000}"/>
    <cellStyle name="Note 10 2 3" xfId="2697" xr:uid="{00000000-0005-0000-0000-0000BE840000}"/>
    <cellStyle name="Note 10 2 4" xfId="34872" xr:uid="{00000000-0005-0000-0000-0000BF840000}"/>
    <cellStyle name="Note 10 3" xfId="2696" xr:uid="{00000000-0005-0000-0000-0000C0840000}"/>
    <cellStyle name="Note 10 3 2" xfId="2695" xr:uid="{00000000-0005-0000-0000-0000C1840000}"/>
    <cellStyle name="Note 10 3 3" xfId="35073" xr:uid="{00000000-0005-0000-0000-0000C2840000}"/>
    <cellStyle name="Note 10 4" xfId="2694" xr:uid="{00000000-0005-0000-0000-0000C3840000}"/>
    <cellStyle name="Note 10 4 2" xfId="35281" xr:uid="{00000000-0005-0000-0000-0000C4840000}"/>
    <cellStyle name="Note 10 5" xfId="34631" xr:uid="{00000000-0005-0000-0000-0000C5840000}"/>
    <cellStyle name="Note 10 6" xfId="2701" xr:uid="{00000000-0005-0000-0000-0000C6840000}"/>
    <cellStyle name="Note 10 6 2" xfId="36369" xr:uid="{00000000-0005-0000-0000-0000C7840000}"/>
    <cellStyle name="Note 10 7" xfId="36655" xr:uid="{00000000-0005-0000-0000-0000C8840000}"/>
    <cellStyle name="Note 10 8" xfId="37540" xr:uid="{00000000-0005-0000-0000-0000C9840000}"/>
    <cellStyle name="Note 11" xfId="20294" xr:uid="{00000000-0005-0000-0000-0000CA840000}"/>
    <cellStyle name="Note 11 2" xfId="25586" xr:uid="{00000000-0005-0000-0000-0000CB840000}"/>
    <cellStyle name="Note 11 2 2" xfId="2693" xr:uid="{00000000-0005-0000-0000-0000CC840000}"/>
    <cellStyle name="Note 11 2 3" xfId="35092" xr:uid="{00000000-0005-0000-0000-0000CD840000}"/>
    <cellStyle name="Note 11 3" xfId="2692" xr:uid="{00000000-0005-0000-0000-0000CE840000}"/>
    <cellStyle name="Note 11 3 2" xfId="35300" xr:uid="{00000000-0005-0000-0000-0000CF840000}"/>
    <cellStyle name="Note 11 4" xfId="34686" xr:uid="{00000000-0005-0000-0000-0000D0840000}"/>
    <cellStyle name="Note 11 5" xfId="36388" xr:uid="{00000000-0005-0000-0000-0000D1840000}"/>
    <cellStyle name="Note 11 6" xfId="36674" xr:uid="{00000000-0005-0000-0000-0000D2840000}"/>
    <cellStyle name="Note 11 7" xfId="37559" xr:uid="{00000000-0005-0000-0000-0000D3840000}"/>
    <cellStyle name="Note 12" xfId="26087" xr:uid="{00000000-0005-0000-0000-0000D4840000}"/>
    <cellStyle name="Note 12 2" xfId="31448" xr:uid="{00000000-0005-0000-0000-0000D5840000}"/>
    <cellStyle name="Note 12 2 2" xfId="35111" xr:uid="{00000000-0005-0000-0000-0000D6840000}"/>
    <cellStyle name="Note 12 3" xfId="34688" xr:uid="{00000000-0005-0000-0000-0000D7840000}"/>
    <cellStyle name="Note 12 4" xfId="35535" xr:uid="{00000000-0005-0000-0000-0000D8840000}"/>
    <cellStyle name="Note 12 5" xfId="36408" xr:uid="{00000000-0005-0000-0000-0000D9840000}"/>
    <cellStyle name="Note 12 6" xfId="36694" xr:uid="{00000000-0005-0000-0000-0000DA840000}"/>
    <cellStyle name="Note 12 7" xfId="37579" xr:uid="{00000000-0005-0000-0000-0000DB840000}"/>
    <cellStyle name="Note 13" xfId="27495" xr:uid="{00000000-0005-0000-0000-0000DC840000}"/>
    <cellStyle name="Note 13 2" xfId="34701" xr:uid="{00000000-0005-0000-0000-0000DD840000}"/>
    <cellStyle name="Note 13 3" xfId="35314" xr:uid="{00000000-0005-0000-0000-0000DE840000}"/>
    <cellStyle name="Note 13 4" xfId="35554" xr:uid="{00000000-0005-0000-0000-0000DF840000}"/>
    <cellStyle name="Note 13 5" xfId="36427" xr:uid="{00000000-0005-0000-0000-0000E0840000}"/>
    <cellStyle name="Note 13 6" xfId="36713" xr:uid="{00000000-0005-0000-0000-0000E1840000}"/>
    <cellStyle name="Note 13 7" xfId="37598" xr:uid="{00000000-0005-0000-0000-0000E2840000}"/>
    <cellStyle name="Note 14" xfId="25997" xr:uid="{00000000-0005-0000-0000-0000E3840000}"/>
    <cellStyle name="Note 14 2" xfId="35334" xr:uid="{00000000-0005-0000-0000-0000E4840000}"/>
    <cellStyle name="Note 14 3" xfId="36448" xr:uid="{00000000-0005-0000-0000-0000E5840000}"/>
    <cellStyle name="Note 14 4" xfId="36734" xr:uid="{00000000-0005-0000-0000-0000E6840000}"/>
    <cellStyle name="Note 14 5" xfId="37619" xr:uid="{00000000-0005-0000-0000-0000E7840000}"/>
    <cellStyle name="Note 15" xfId="31689" xr:uid="{00000000-0005-0000-0000-0000E8840000}"/>
    <cellStyle name="Note 15 2" xfId="35636" xr:uid="{00000000-0005-0000-0000-0000E9840000}"/>
    <cellStyle name="Note 15 3" xfId="37656" xr:uid="{00000000-0005-0000-0000-0000EA840000}"/>
    <cellStyle name="Note 16" xfId="2691" xr:uid="{00000000-0005-0000-0000-0000EB840000}"/>
    <cellStyle name="Note 16 2" xfId="35638" xr:uid="{00000000-0005-0000-0000-0000EC840000}"/>
    <cellStyle name="Note 16 3" xfId="37659" xr:uid="{00000000-0005-0000-0000-0000ED840000}"/>
    <cellStyle name="Note 17" xfId="2690" xr:uid="{00000000-0005-0000-0000-0000EE840000}"/>
    <cellStyle name="Note 17 2" xfId="35639" xr:uid="{00000000-0005-0000-0000-0000EF840000}"/>
    <cellStyle name="Note 17 3" xfId="37678" xr:uid="{00000000-0005-0000-0000-0000F0840000}"/>
    <cellStyle name="Note 18" xfId="34644" xr:uid="{00000000-0005-0000-0000-0000F1840000}"/>
    <cellStyle name="Note 18 2" xfId="36808" xr:uid="{00000000-0005-0000-0000-0000F2840000}"/>
    <cellStyle name="Note 18 3" xfId="37698" xr:uid="{00000000-0005-0000-0000-0000F3840000}"/>
    <cellStyle name="Note 19" xfId="34664" xr:uid="{00000000-0005-0000-0000-0000F4840000}"/>
    <cellStyle name="Note 19 2" xfId="36827" xr:uid="{00000000-0005-0000-0000-0000F5840000}"/>
    <cellStyle name="Note 19 3" xfId="37717" xr:uid="{00000000-0005-0000-0000-0000F6840000}"/>
    <cellStyle name="Note 2" xfId="72" xr:uid="{00000000-0005-0000-0000-0000F7840000}"/>
    <cellStyle name="Note 2 10" xfId="31952" xr:uid="{00000000-0005-0000-0000-0000F8840000}"/>
    <cellStyle name="Note 2 10 2" xfId="2689" xr:uid="{00000000-0005-0000-0000-0000F9840000}"/>
    <cellStyle name="Note 2 10 2 2" xfId="2688" xr:uid="{00000000-0005-0000-0000-0000FA840000}"/>
    <cellStyle name="Note 2 10 3" xfId="2687" xr:uid="{00000000-0005-0000-0000-0000FB840000}"/>
    <cellStyle name="Note 2 10 4" xfId="37416" xr:uid="{00000000-0005-0000-0000-0000FC840000}"/>
    <cellStyle name="Note 2 11" xfId="2686" xr:uid="{00000000-0005-0000-0000-0000FD840000}"/>
    <cellStyle name="Note 2 11 2" xfId="21895" xr:uid="{00000000-0005-0000-0000-0000FE840000}"/>
    <cellStyle name="Note 2 12" xfId="2685" xr:uid="{00000000-0005-0000-0000-0000FF840000}"/>
    <cellStyle name="Note 2 13" xfId="34434" xr:uid="{00000000-0005-0000-0000-000000850000}"/>
    <cellStyle name="Note 2 14" xfId="3173" xr:uid="{00000000-0005-0000-0000-000001850000}"/>
    <cellStyle name="Note 2 2" xfId="135" xr:uid="{00000000-0005-0000-0000-000002850000}"/>
    <cellStyle name="Note 2 2 10" xfId="12457" xr:uid="{00000000-0005-0000-0000-000003850000}"/>
    <cellStyle name="Note 2 2 10 2" xfId="2684" xr:uid="{00000000-0005-0000-0000-000004850000}"/>
    <cellStyle name="Note 2 2 11" xfId="30286" xr:uid="{00000000-0005-0000-0000-000005850000}"/>
    <cellStyle name="Note 2 2 12" xfId="34489" xr:uid="{00000000-0005-0000-0000-000006850000}"/>
    <cellStyle name="Note 2 2 13" xfId="20813" xr:uid="{00000000-0005-0000-0000-000007850000}"/>
    <cellStyle name="Note 2 2 2" xfId="2683" xr:uid="{00000000-0005-0000-0000-000008850000}"/>
    <cellStyle name="Note 2 2 2 10" xfId="2682" xr:uid="{00000000-0005-0000-0000-000009850000}"/>
    <cellStyle name="Note 2 2 2 2" xfId="5233" xr:uid="{00000000-0005-0000-0000-00000A850000}"/>
    <cellStyle name="Note 2 2 2 2 2" xfId="19772" xr:uid="{00000000-0005-0000-0000-00000B850000}"/>
    <cellStyle name="Note 2 2 2 2 2 2" xfId="15898" xr:uid="{00000000-0005-0000-0000-00000C850000}"/>
    <cellStyle name="Note 2 2 2 2 2 2 2" xfId="2681" xr:uid="{00000000-0005-0000-0000-00000D850000}"/>
    <cellStyle name="Note 2 2 2 2 2 2 2 2" xfId="2680" xr:uid="{00000000-0005-0000-0000-00000E850000}"/>
    <cellStyle name="Note 2 2 2 2 2 2 2 2 2" xfId="2679" xr:uid="{00000000-0005-0000-0000-00000F850000}"/>
    <cellStyle name="Note 2 2 2 2 2 2 2 2 2 2" xfId="32341" xr:uid="{00000000-0005-0000-0000-000010850000}"/>
    <cellStyle name="Note 2 2 2 2 2 2 2 2 2 2 2" xfId="2678" xr:uid="{00000000-0005-0000-0000-000011850000}"/>
    <cellStyle name="Note 2 2 2 2 2 2 2 2 2 2 2 2" xfId="30854" xr:uid="{00000000-0005-0000-0000-000012850000}"/>
    <cellStyle name="Note 2 2 2 2 2 2 2 2 2 2 3" xfId="2677" xr:uid="{00000000-0005-0000-0000-000013850000}"/>
    <cellStyle name="Note 2 2 2 2 2 2 2 2 2 3" xfId="16960" xr:uid="{00000000-0005-0000-0000-000014850000}"/>
    <cellStyle name="Note 2 2 2 2 2 2 2 2 2 3 2" xfId="31492" xr:uid="{00000000-0005-0000-0000-000015850000}"/>
    <cellStyle name="Note 2 2 2 2 2 2 2 2 2 4" xfId="2676" xr:uid="{00000000-0005-0000-0000-000016850000}"/>
    <cellStyle name="Note 2 2 2 2 2 2 2 2 3" xfId="25758" xr:uid="{00000000-0005-0000-0000-000017850000}"/>
    <cellStyle name="Note 2 2 2 2 2 2 2 2 3 2" xfId="24159" xr:uid="{00000000-0005-0000-0000-000018850000}"/>
    <cellStyle name="Note 2 2 2 2 2 2 2 2 3 2 2" xfId="2675" xr:uid="{00000000-0005-0000-0000-000019850000}"/>
    <cellStyle name="Note 2 2 2 2 2 2 2 2 3 3" xfId="2674" xr:uid="{00000000-0005-0000-0000-00001A850000}"/>
    <cellStyle name="Note 2 2 2 2 2 2 2 2 4" xfId="2672" xr:uid="{00000000-0005-0000-0000-00001B850000}"/>
    <cellStyle name="Note 2 2 2 2 2 2 2 2 4 2" xfId="2671" xr:uid="{00000000-0005-0000-0000-00001C850000}"/>
    <cellStyle name="Note 2 2 2 2 2 2 2 2 5" xfId="22913" xr:uid="{00000000-0005-0000-0000-00001D850000}"/>
    <cellStyle name="Note 2 2 2 2 2 2 2 3" xfId="10592" xr:uid="{00000000-0005-0000-0000-00001E850000}"/>
    <cellStyle name="Note 2 2 2 2 2 2 2 3 2" xfId="2669" xr:uid="{00000000-0005-0000-0000-00001F850000}"/>
    <cellStyle name="Note 2 2 2 2 2 2 2 3 2 2" xfId="16940" xr:uid="{00000000-0005-0000-0000-000020850000}"/>
    <cellStyle name="Note 2 2 2 2 2 2 2 3 2 2 2" xfId="27061" xr:uid="{00000000-0005-0000-0000-000021850000}"/>
    <cellStyle name="Note 2 2 2 2 2 2 2 3 2 3" xfId="2668" xr:uid="{00000000-0005-0000-0000-000022850000}"/>
    <cellStyle name="Note 2 2 2 2 2 2 2 3 3" xfId="2667" xr:uid="{00000000-0005-0000-0000-000023850000}"/>
    <cellStyle name="Note 2 2 2 2 2 2 2 3 3 2" xfId="2666" xr:uid="{00000000-0005-0000-0000-000024850000}"/>
    <cellStyle name="Note 2 2 2 2 2 2 2 3 4" xfId="2665" xr:uid="{00000000-0005-0000-0000-000025850000}"/>
    <cellStyle name="Note 2 2 2 2 2 2 2 4" xfId="2664" xr:uid="{00000000-0005-0000-0000-000026850000}"/>
    <cellStyle name="Note 2 2 2 2 2 2 2 4 2" xfId="2663" xr:uid="{00000000-0005-0000-0000-000027850000}"/>
    <cellStyle name="Note 2 2 2 2 2 2 2 4 2 2" xfId="2662" xr:uid="{00000000-0005-0000-0000-000028850000}"/>
    <cellStyle name="Note 2 2 2 2 2 2 2 4 3" xfId="2661" xr:uid="{00000000-0005-0000-0000-000029850000}"/>
    <cellStyle name="Note 2 2 2 2 2 2 2 5" xfId="2660" xr:uid="{00000000-0005-0000-0000-00002A850000}"/>
    <cellStyle name="Note 2 2 2 2 2 2 2 5 2" xfId="2658" xr:uid="{00000000-0005-0000-0000-00002B850000}"/>
    <cellStyle name="Note 2 2 2 2 2 2 2 6" xfId="18347" xr:uid="{00000000-0005-0000-0000-00002C850000}"/>
    <cellStyle name="Note 2 2 2 2 2 2 3" xfId="2656" xr:uid="{00000000-0005-0000-0000-00002D850000}"/>
    <cellStyle name="Note 2 2 2 2 2 2 3 2" xfId="2655" xr:uid="{00000000-0005-0000-0000-00002E850000}"/>
    <cellStyle name="Note 2 2 2 2 2 2 3 2 2" xfId="2654" xr:uid="{00000000-0005-0000-0000-00002F850000}"/>
    <cellStyle name="Note 2 2 2 2 2 2 3 2 2 2" xfId="16918" xr:uid="{00000000-0005-0000-0000-000030850000}"/>
    <cellStyle name="Note 2 2 2 2 2 2 3 2 2 2 2" xfId="2653" xr:uid="{00000000-0005-0000-0000-000031850000}"/>
    <cellStyle name="Note 2 2 2 2 2 2 3 2 2 3" xfId="2652" xr:uid="{00000000-0005-0000-0000-000032850000}"/>
    <cellStyle name="Note 2 2 2 2 2 2 3 2 3" xfId="2651" xr:uid="{00000000-0005-0000-0000-000033850000}"/>
    <cellStyle name="Note 2 2 2 2 2 2 3 2 3 2" xfId="20087" xr:uid="{00000000-0005-0000-0000-000034850000}"/>
    <cellStyle name="Note 2 2 2 2 2 2 3 2 4" xfId="2650" xr:uid="{00000000-0005-0000-0000-000035850000}"/>
    <cellStyle name="Note 2 2 2 2 2 2 3 3" xfId="2649" xr:uid="{00000000-0005-0000-0000-000036850000}"/>
    <cellStyle name="Note 2 2 2 2 2 2 3 3 2" xfId="7312" xr:uid="{00000000-0005-0000-0000-000037850000}"/>
    <cellStyle name="Note 2 2 2 2 2 2 3 3 2 2" xfId="2648" xr:uid="{00000000-0005-0000-0000-000038850000}"/>
    <cellStyle name="Note 2 2 2 2 2 2 3 3 3" xfId="33558" xr:uid="{00000000-0005-0000-0000-000039850000}"/>
    <cellStyle name="Note 2 2 2 2 2 2 3 4" xfId="19501" xr:uid="{00000000-0005-0000-0000-00003A850000}"/>
    <cellStyle name="Note 2 2 2 2 2 2 3 4 2" xfId="7305" xr:uid="{00000000-0005-0000-0000-00003B850000}"/>
    <cellStyle name="Note 2 2 2 2 2 2 3 5" xfId="2647" xr:uid="{00000000-0005-0000-0000-00003C850000}"/>
    <cellStyle name="Note 2 2 2 2 2 2 4" xfId="15992" xr:uid="{00000000-0005-0000-0000-00003D850000}"/>
    <cellStyle name="Note 2 2 2 2 2 2 4 2" xfId="2645" xr:uid="{00000000-0005-0000-0000-00003E850000}"/>
    <cellStyle name="Note 2 2 2 2 2 2 4 2 2" xfId="2644" xr:uid="{00000000-0005-0000-0000-00003F850000}"/>
    <cellStyle name="Note 2 2 2 2 2 2 4 2 2 2" xfId="16949" xr:uid="{00000000-0005-0000-0000-000040850000}"/>
    <cellStyle name="Note 2 2 2 2 2 2 4 2 3" xfId="2643" xr:uid="{00000000-0005-0000-0000-000041850000}"/>
    <cellStyle name="Note 2 2 2 2 2 2 4 3" xfId="27879" xr:uid="{00000000-0005-0000-0000-000042850000}"/>
    <cellStyle name="Note 2 2 2 2 2 2 4 3 2" xfId="7273" xr:uid="{00000000-0005-0000-0000-000043850000}"/>
    <cellStyle name="Note 2 2 2 2 2 2 4 4" xfId="2642" xr:uid="{00000000-0005-0000-0000-000044850000}"/>
    <cellStyle name="Note 2 2 2 2 2 2 5" xfId="25322" xr:uid="{00000000-0005-0000-0000-000045850000}"/>
    <cellStyle name="Note 2 2 2 2 2 2 5 2" xfId="2641" xr:uid="{00000000-0005-0000-0000-000046850000}"/>
    <cellStyle name="Note 2 2 2 2 2 2 5 2 2" xfId="2640" xr:uid="{00000000-0005-0000-0000-000047850000}"/>
    <cellStyle name="Note 2 2 2 2 2 2 5 3" xfId="2639" xr:uid="{00000000-0005-0000-0000-000048850000}"/>
    <cellStyle name="Note 2 2 2 2 2 2 6" xfId="2638" xr:uid="{00000000-0005-0000-0000-000049850000}"/>
    <cellStyle name="Note 2 2 2 2 2 2 6 2" xfId="2637" xr:uid="{00000000-0005-0000-0000-00004A850000}"/>
    <cellStyle name="Note 2 2 2 2 2 2 7" xfId="2636" xr:uid="{00000000-0005-0000-0000-00004B850000}"/>
    <cellStyle name="Note 2 2 2 2 2 3" xfId="2635" xr:uid="{00000000-0005-0000-0000-00004C850000}"/>
    <cellStyle name="Note 2 2 2 2 2 3 2" xfId="2634" xr:uid="{00000000-0005-0000-0000-00004D850000}"/>
    <cellStyle name="Note 2 2 2 2 2 3 2 2" xfId="2633" xr:uid="{00000000-0005-0000-0000-00004E850000}"/>
    <cellStyle name="Note 2 2 2 2 2 3 2 2 2" xfId="2632" xr:uid="{00000000-0005-0000-0000-00004F850000}"/>
    <cellStyle name="Note 2 2 2 2 2 3 2 2 2 2" xfId="26093" xr:uid="{00000000-0005-0000-0000-000050850000}"/>
    <cellStyle name="Note 2 2 2 2 2 3 2 2 2 2 2" xfId="5461" xr:uid="{00000000-0005-0000-0000-000051850000}"/>
    <cellStyle name="Note 2 2 2 2 2 3 2 2 2 3" xfId="2631" xr:uid="{00000000-0005-0000-0000-000052850000}"/>
    <cellStyle name="Note 2 2 2 2 2 3 2 2 3" xfId="2630" xr:uid="{00000000-0005-0000-0000-000053850000}"/>
    <cellStyle name="Note 2 2 2 2 2 3 2 2 3 2" xfId="3703" xr:uid="{00000000-0005-0000-0000-000054850000}"/>
    <cellStyle name="Note 2 2 2 2 2 3 2 2 4" xfId="2629" xr:uid="{00000000-0005-0000-0000-000055850000}"/>
    <cellStyle name="Note 2 2 2 2 2 3 2 3" xfId="4493" xr:uid="{00000000-0005-0000-0000-000056850000}"/>
    <cellStyle name="Note 2 2 2 2 2 3 2 3 2" xfId="8368" xr:uid="{00000000-0005-0000-0000-000057850000}"/>
    <cellStyle name="Note 2 2 2 2 2 3 2 3 2 2" xfId="4491" xr:uid="{00000000-0005-0000-0000-000058850000}"/>
    <cellStyle name="Note 2 2 2 2 2 3 2 3 3" xfId="4486" xr:uid="{00000000-0005-0000-0000-000059850000}"/>
    <cellStyle name="Note 2 2 2 2 2 3 2 4" xfId="4481" xr:uid="{00000000-0005-0000-0000-00005A850000}"/>
    <cellStyle name="Note 2 2 2 2 2 3 2 4 2" xfId="4479" xr:uid="{00000000-0005-0000-0000-00005B850000}"/>
    <cellStyle name="Note 2 2 2 2 2 3 2 5" xfId="17972" xr:uid="{00000000-0005-0000-0000-00005C850000}"/>
    <cellStyle name="Note 2 2 2 2 2 3 3" xfId="2628" xr:uid="{00000000-0005-0000-0000-00005D850000}"/>
    <cellStyle name="Note 2 2 2 2 2 3 3 2" xfId="2627" xr:uid="{00000000-0005-0000-0000-00005E850000}"/>
    <cellStyle name="Note 2 2 2 2 2 3 3 2 2" xfId="8410" xr:uid="{00000000-0005-0000-0000-00005F850000}"/>
    <cellStyle name="Note 2 2 2 2 2 3 3 2 2 2" xfId="2626" xr:uid="{00000000-0005-0000-0000-000060850000}"/>
    <cellStyle name="Note 2 2 2 2 2 3 3 2 3" xfId="2625" xr:uid="{00000000-0005-0000-0000-000061850000}"/>
    <cellStyle name="Note 2 2 2 2 2 3 3 3" xfId="4469" xr:uid="{00000000-0005-0000-0000-000062850000}"/>
    <cellStyle name="Note 2 2 2 2 2 3 3 3 2" xfId="6874" xr:uid="{00000000-0005-0000-0000-000063850000}"/>
    <cellStyle name="Note 2 2 2 2 2 3 3 4" xfId="4465" xr:uid="{00000000-0005-0000-0000-000064850000}"/>
    <cellStyle name="Note 2 2 2 2 2 3 4" xfId="15936" xr:uid="{00000000-0005-0000-0000-000065850000}"/>
    <cellStyle name="Note 2 2 2 2 2 3 4 2" xfId="25177" xr:uid="{00000000-0005-0000-0000-000066850000}"/>
    <cellStyle name="Note 2 2 2 2 2 3 4 2 2" xfId="27676" xr:uid="{00000000-0005-0000-0000-000067850000}"/>
    <cellStyle name="Note 2 2 2 2 2 3 4 3" xfId="25174" xr:uid="{00000000-0005-0000-0000-000068850000}"/>
    <cellStyle name="Note 2 2 2 2 2 3 5" xfId="2624" xr:uid="{00000000-0005-0000-0000-000069850000}"/>
    <cellStyle name="Note 2 2 2 2 2 3 5 2" xfId="25171" xr:uid="{00000000-0005-0000-0000-00006A850000}"/>
    <cellStyle name="Note 2 2 2 2 2 3 6" xfId="2623" xr:uid="{00000000-0005-0000-0000-00006B850000}"/>
    <cellStyle name="Note 2 2 2 2 2 4" xfId="26200" xr:uid="{00000000-0005-0000-0000-00006C850000}"/>
    <cellStyle name="Note 2 2 2 2 2 4 2" xfId="30858" xr:uid="{00000000-0005-0000-0000-00006D850000}"/>
    <cellStyle name="Note 2 2 2 2 2 4 2 2" xfId="2622" xr:uid="{00000000-0005-0000-0000-00006E850000}"/>
    <cellStyle name="Note 2 2 2 2 2 4 2 2 2" xfId="24715" xr:uid="{00000000-0005-0000-0000-00006F850000}"/>
    <cellStyle name="Note 2 2 2 2 2 4 2 2 2 2" xfId="2621" xr:uid="{00000000-0005-0000-0000-000070850000}"/>
    <cellStyle name="Note 2 2 2 2 2 4 2 2 3" xfId="24713" xr:uid="{00000000-0005-0000-0000-000071850000}"/>
    <cellStyle name="Note 2 2 2 2 2 4 2 3" xfId="4167" xr:uid="{00000000-0005-0000-0000-000072850000}"/>
    <cellStyle name="Note 2 2 2 2 2 4 2 3 2" xfId="24701" xr:uid="{00000000-0005-0000-0000-000073850000}"/>
    <cellStyle name="Note 2 2 2 2 2 4 2 4" xfId="30832" xr:uid="{00000000-0005-0000-0000-000074850000}"/>
    <cellStyle name="Note 2 2 2 2 2 4 3" xfId="30115" xr:uid="{00000000-0005-0000-0000-000075850000}"/>
    <cellStyle name="Note 2 2 2 2 2 4 3 2" xfId="2620" xr:uid="{00000000-0005-0000-0000-000076850000}"/>
    <cellStyle name="Note 2 2 2 2 2 4 3 2 2" xfId="24667" xr:uid="{00000000-0005-0000-0000-000077850000}"/>
    <cellStyle name="Note 2 2 2 2 2 4 3 3" xfId="4150" xr:uid="{00000000-0005-0000-0000-000078850000}"/>
    <cellStyle name="Note 2 2 2 2 2 4 4" xfId="31344" xr:uid="{00000000-0005-0000-0000-000079850000}"/>
    <cellStyle name="Note 2 2 2 2 2 4 4 2" xfId="25161" xr:uid="{00000000-0005-0000-0000-00007A850000}"/>
    <cellStyle name="Note 2 2 2 2 2 4 5" xfId="2619" xr:uid="{00000000-0005-0000-0000-00007B850000}"/>
    <cellStyle name="Note 2 2 2 2 2 5" xfId="28368" xr:uid="{00000000-0005-0000-0000-00007C850000}"/>
    <cellStyle name="Note 2 2 2 2 2 5 2" xfId="30840" xr:uid="{00000000-0005-0000-0000-00007D850000}"/>
    <cellStyle name="Note 2 2 2 2 2 5 2 2" xfId="2618" xr:uid="{00000000-0005-0000-0000-00007E850000}"/>
    <cellStyle name="Note 2 2 2 2 2 5 2 2 2" xfId="24627" xr:uid="{00000000-0005-0000-0000-00007F850000}"/>
    <cellStyle name="Note 2 2 2 2 2 5 2 3" xfId="3228" xr:uid="{00000000-0005-0000-0000-000080850000}"/>
    <cellStyle name="Note 2 2 2 2 2 5 3" xfId="31331" xr:uid="{00000000-0005-0000-0000-000081850000}"/>
    <cellStyle name="Note 2 2 2 2 2 5 3 2" xfId="2617" xr:uid="{00000000-0005-0000-0000-000082850000}"/>
    <cellStyle name="Note 2 2 2 2 2 5 4" xfId="2616" xr:uid="{00000000-0005-0000-0000-000083850000}"/>
    <cellStyle name="Note 2 2 2 2 2 6" xfId="29389" xr:uid="{00000000-0005-0000-0000-000084850000}"/>
    <cellStyle name="Note 2 2 2 2 2 6 2" xfId="18653" xr:uid="{00000000-0005-0000-0000-000085850000}"/>
    <cellStyle name="Note 2 2 2 2 2 6 2 2" xfId="2615" xr:uid="{00000000-0005-0000-0000-000086850000}"/>
    <cellStyle name="Note 2 2 2 2 2 6 3" xfId="2614" xr:uid="{00000000-0005-0000-0000-000087850000}"/>
    <cellStyle name="Note 2 2 2 2 2 7" xfId="26217" xr:uid="{00000000-0005-0000-0000-000088850000}"/>
    <cellStyle name="Note 2 2 2 2 2 7 2" xfId="2613" xr:uid="{00000000-0005-0000-0000-000089850000}"/>
    <cellStyle name="Note 2 2 2 2 2 8" xfId="2612" xr:uid="{00000000-0005-0000-0000-00008A850000}"/>
    <cellStyle name="Note 2 2 2 2 3" xfId="21480" xr:uid="{00000000-0005-0000-0000-00008B850000}"/>
    <cellStyle name="Note 2 2 2 2 3 2" xfId="2611" xr:uid="{00000000-0005-0000-0000-00008C850000}"/>
    <cellStyle name="Note 2 2 2 2 3 2 2" xfId="2610" xr:uid="{00000000-0005-0000-0000-00008D850000}"/>
    <cellStyle name="Note 2 2 2 2 3 2 2 2" xfId="2609" xr:uid="{00000000-0005-0000-0000-00008E850000}"/>
    <cellStyle name="Note 2 2 2 2 3 2 2 2 2" xfId="2608" xr:uid="{00000000-0005-0000-0000-00008F850000}"/>
    <cellStyle name="Note 2 2 2 2 3 2 2 2 2 2" xfId="16271" xr:uid="{00000000-0005-0000-0000-000090850000}"/>
    <cellStyle name="Note 2 2 2 2 3 2 2 2 2 2 2" xfId="2607" xr:uid="{00000000-0005-0000-0000-000091850000}"/>
    <cellStyle name="Note 2 2 2 2 3 2 2 2 2 3" xfId="2606" xr:uid="{00000000-0005-0000-0000-000092850000}"/>
    <cellStyle name="Note 2 2 2 2 3 2 2 2 3" xfId="2605" xr:uid="{00000000-0005-0000-0000-000093850000}"/>
    <cellStyle name="Note 2 2 2 2 3 2 2 2 3 2" xfId="2604" xr:uid="{00000000-0005-0000-0000-000094850000}"/>
    <cellStyle name="Note 2 2 2 2 3 2 2 2 4" xfId="2603" xr:uid="{00000000-0005-0000-0000-000095850000}"/>
    <cellStyle name="Note 2 2 2 2 3 2 2 3" xfId="2602" xr:uid="{00000000-0005-0000-0000-000096850000}"/>
    <cellStyle name="Note 2 2 2 2 3 2 2 3 2" xfId="2601" xr:uid="{00000000-0005-0000-0000-000097850000}"/>
    <cellStyle name="Note 2 2 2 2 3 2 2 3 2 2" xfId="2600" xr:uid="{00000000-0005-0000-0000-000098850000}"/>
    <cellStyle name="Note 2 2 2 2 3 2 2 3 3" xfId="2599" xr:uid="{00000000-0005-0000-0000-000099850000}"/>
    <cellStyle name="Note 2 2 2 2 3 2 2 4" xfId="2598" xr:uid="{00000000-0005-0000-0000-00009A850000}"/>
    <cellStyle name="Note 2 2 2 2 3 2 2 4 2" xfId="2597" xr:uid="{00000000-0005-0000-0000-00009B850000}"/>
    <cellStyle name="Note 2 2 2 2 3 2 2 5" xfId="2596" xr:uid="{00000000-0005-0000-0000-00009C850000}"/>
    <cellStyle name="Note 2 2 2 2 3 2 3" xfId="2593" xr:uid="{00000000-0005-0000-0000-00009D850000}"/>
    <cellStyle name="Note 2 2 2 2 3 2 3 2" xfId="2592" xr:uid="{00000000-0005-0000-0000-00009E850000}"/>
    <cellStyle name="Note 2 2 2 2 3 2 3 2 2" xfId="2591" xr:uid="{00000000-0005-0000-0000-00009F850000}"/>
    <cellStyle name="Note 2 2 2 2 3 2 3 2 2 2" xfId="2590" xr:uid="{00000000-0005-0000-0000-0000A0850000}"/>
    <cellStyle name="Note 2 2 2 2 3 2 3 2 3" xfId="2589" xr:uid="{00000000-0005-0000-0000-0000A1850000}"/>
    <cellStyle name="Note 2 2 2 2 3 2 3 3" xfId="2588" xr:uid="{00000000-0005-0000-0000-0000A2850000}"/>
    <cellStyle name="Note 2 2 2 2 3 2 3 3 2" xfId="23200" xr:uid="{00000000-0005-0000-0000-0000A3850000}"/>
    <cellStyle name="Note 2 2 2 2 3 2 3 4" xfId="2587" xr:uid="{00000000-0005-0000-0000-0000A4850000}"/>
    <cellStyle name="Note 2 2 2 2 3 2 4" xfId="15812" xr:uid="{00000000-0005-0000-0000-0000A5850000}"/>
    <cellStyle name="Note 2 2 2 2 3 2 4 2" xfId="2586" xr:uid="{00000000-0005-0000-0000-0000A6850000}"/>
    <cellStyle name="Note 2 2 2 2 3 2 4 2 2" xfId="2585" xr:uid="{00000000-0005-0000-0000-0000A7850000}"/>
    <cellStyle name="Note 2 2 2 2 3 2 4 3" xfId="2584" xr:uid="{00000000-0005-0000-0000-0000A8850000}"/>
    <cellStyle name="Note 2 2 2 2 3 2 5" xfId="2583" xr:uid="{00000000-0005-0000-0000-0000A9850000}"/>
    <cellStyle name="Note 2 2 2 2 3 2 5 2" xfId="8414" xr:uid="{00000000-0005-0000-0000-0000AA850000}"/>
    <cellStyle name="Note 2 2 2 2 3 2 6" xfId="2582" xr:uid="{00000000-0005-0000-0000-0000AB850000}"/>
    <cellStyle name="Note 2 2 2 2 3 3" xfId="2581" xr:uid="{00000000-0005-0000-0000-0000AC850000}"/>
    <cellStyle name="Note 2 2 2 2 3 3 2" xfId="2580" xr:uid="{00000000-0005-0000-0000-0000AD850000}"/>
    <cellStyle name="Note 2 2 2 2 3 3 2 2" xfId="2579" xr:uid="{00000000-0005-0000-0000-0000AE850000}"/>
    <cellStyle name="Note 2 2 2 2 3 3 2 2 2" xfId="2578" xr:uid="{00000000-0005-0000-0000-0000AF850000}"/>
    <cellStyle name="Note 2 2 2 2 3 3 2 2 2 2" xfId="2577" xr:uid="{00000000-0005-0000-0000-0000B0850000}"/>
    <cellStyle name="Note 2 2 2 2 3 3 2 2 3" xfId="2576" xr:uid="{00000000-0005-0000-0000-0000B1850000}"/>
    <cellStyle name="Note 2 2 2 2 3 3 2 3" xfId="2575" xr:uid="{00000000-0005-0000-0000-0000B2850000}"/>
    <cellStyle name="Note 2 2 2 2 3 3 2 3 2" xfId="2574" xr:uid="{00000000-0005-0000-0000-0000B3850000}"/>
    <cellStyle name="Note 2 2 2 2 3 3 2 4" xfId="2573" xr:uid="{00000000-0005-0000-0000-0000B4850000}"/>
    <cellStyle name="Note 2 2 2 2 3 3 3" xfId="2572" xr:uid="{00000000-0005-0000-0000-0000B5850000}"/>
    <cellStyle name="Note 2 2 2 2 3 3 3 2" xfId="2571" xr:uid="{00000000-0005-0000-0000-0000B6850000}"/>
    <cellStyle name="Note 2 2 2 2 3 3 3 2 2" xfId="21397" xr:uid="{00000000-0005-0000-0000-0000B7850000}"/>
    <cellStyle name="Note 2 2 2 2 3 3 3 3" xfId="2570" xr:uid="{00000000-0005-0000-0000-0000B8850000}"/>
    <cellStyle name="Note 2 2 2 2 3 3 4" xfId="2569" xr:uid="{00000000-0005-0000-0000-0000B9850000}"/>
    <cellStyle name="Note 2 2 2 2 3 3 4 2" xfId="25148" xr:uid="{00000000-0005-0000-0000-0000BA850000}"/>
    <cellStyle name="Note 2 2 2 2 3 3 5" xfId="2568" xr:uid="{00000000-0005-0000-0000-0000BB850000}"/>
    <cellStyle name="Note 2 2 2 2 3 4" xfId="21466" xr:uid="{00000000-0005-0000-0000-0000BC850000}"/>
    <cellStyle name="Note 2 2 2 2 3 4 2" xfId="26922" xr:uid="{00000000-0005-0000-0000-0000BD850000}"/>
    <cellStyle name="Note 2 2 2 2 3 4 2 2" xfId="2567" xr:uid="{00000000-0005-0000-0000-0000BE850000}"/>
    <cellStyle name="Note 2 2 2 2 3 4 2 2 2" xfId="24512" xr:uid="{00000000-0005-0000-0000-0000BF850000}"/>
    <cellStyle name="Note 2 2 2 2 3 4 2 3" xfId="2566" xr:uid="{00000000-0005-0000-0000-0000C0850000}"/>
    <cellStyle name="Note 2 2 2 2 3 4 3" xfId="26996" xr:uid="{00000000-0005-0000-0000-0000C1850000}"/>
    <cellStyle name="Note 2 2 2 2 3 4 3 2" xfId="2565" xr:uid="{00000000-0005-0000-0000-0000C2850000}"/>
    <cellStyle name="Note 2 2 2 2 3 4 4" xfId="2564" xr:uid="{00000000-0005-0000-0000-0000C3850000}"/>
    <cellStyle name="Note 2 2 2 2 3 5" xfId="19461" xr:uid="{00000000-0005-0000-0000-0000C4850000}"/>
    <cellStyle name="Note 2 2 2 2 3 5 2" xfId="30814" xr:uid="{00000000-0005-0000-0000-0000C5850000}"/>
    <cellStyle name="Note 2 2 2 2 3 5 2 2" xfId="2563" xr:uid="{00000000-0005-0000-0000-0000C6850000}"/>
    <cellStyle name="Note 2 2 2 2 3 5 3" xfId="2562" xr:uid="{00000000-0005-0000-0000-0000C7850000}"/>
    <cellStyle name="Note 2 2 2 2 3 6" xfId="30345" xr:uid="{00000000-0005-0000-0000-0000C8850000}"/>
    <cellStyle name="Note 2 2 2 2 3 6 2" xfId="2561" xr:uid="{00000000-0005-0000-0000-0000C9850000}"/>
    <cellStyle name="Note 2 2 2 2 3 7" xfId="2560" xr:uid="{00000000-0005-0000-0000-0000CA850000}"/>
    <cellStyle name="Note 2 2 2 2 4" xfId="2559" xr:uid="{00000000-0005-0000-0000-0000CB850000}"/>
    <cellStyle name="Note 2 2 2 2 4 2" xfId="2558" xr:uid="{00000000-0005-0000-0000-0000CC850000}"/>
    <cellStyle name="Note 2 2 2 2 4 2 2" xfId="2557" xr:uid="{00000000-0005-0000-0000-0000CD850000}"/>
    <cellStyle name="Note 2 2 2 2 4 2 2 2" xfId="2556" xr:uid="{00000000-0005-0000-0000-0000CE850000}"/>
    <cellStyle name="Note 2 2 2 2 4 2 2 2 2" xfId="32387" xr:uid="{00000000-0005-0000-0000-0000CF850000}"/>
    <cellStyle name="Note 2 2 2 2 4 2 2 2 2 2" xfId="19057" xr:uid="{00000000-0005-0000-0000-0000D0850000}"/>
    <cellStyle name="Note 2 2 2 2 4 2 2 2 3" xfId="34017" xr:uid="{00000000-0005-0000-0000-0000D1850000}"/>
    <cellStyle name="Note 2 2 2 2 4 2 2 3" xfId="2555" xr:uid="{00000000-0005-0000-0000-0000D2850000}"/>
    <cellStyle name="Note 2 2 2 2 4 2 2 3 2" xfId="10655" xr:uid="{00000000-0005-0000-0000-0000D3850000}"/>
    <cellStyle name="Note 2 2 2 2 4 2 2 4" xfId="2554" xr:uid="{00000000-0005-0000-0000-0000D4850000}"/>
    <cellStyle name="Note 2 2 2 2 4 2 3" xfId="21974" xr:uid="{00000000-0005-0000-0000-0000D5850000}"/>
    <cellStyle name="Note 2 2 2 2 4 2 3 2" xfId="2553" xr:uid="{00000000-0005-0000-0000-0000D6850000}"/>
    <cellStyle name="Note 2 2 2 2 4 2 3 2 2" xfId="34051" xr:uid="{00000000-0005-0000-0000-0000D7850000}"/>
    <cellStyle name="Note 2 2 2 2 4 2 3 3" xfId="2552" xr:uid="{00000000-0005-0000-0000-0000D8850000}"/>
    <cellStyle name="Note 2 2 2 2 4 2 4" xfId="2550" xr:uid="{00000000-0005-0000-0000-0000D9850000}"/>
    <cellStyle name="Note 2 2 2 2 4 2 4 2" xfId="2549" xr:uid="{00000000-0005-0000-0000-0000DA850000}"/>
    <cellStyle name="Note 2 2 2 2 4 2 5" xfId="2548" xr:uid="{00000000-0005-0000-0000-0000DB850000}"/>
    <cellStyle name="Note 2 2 2 2 4 3" xfId="31244" xr:uid="{00000000-0005-0000-0000-0000DC850000}"/>
    <cellStyle name="Note 2 2 2 2 4 3 2" xfId="8021" xr:uid="{00000000-0005-0000-0000-0000DD850000}"/>
    <cellStyle name="Note 2 2 2 2 4 3 2 2" xfId="4434" xr:uid="{00000000-0005-0000-0000-0000DE850000}"/>
    <cellStyle name="Note 2 2 2 2 4 3 2 2 2" xfId="2547" xr:uid="{00000000-0005-0000-0000-0000DF850000}"/>
    <cellStyle name="Note 2 2 2 2 4 3 2 3" xfId="2546" xr:uid="{00000000-0005-0000-0000-0000E0850000}"/>
    <cellStyle name="Note 2 2 2 2 4 3 3" xfId="2545" xr:uid="{00000000-0005-0000-0000-0000E1850000}"/>
    <cellStyle name="Note 2 2 2 2 4 3 3 2" xfId="4414" xr:uid="{00000000-0005-0000-0000-0000E2850000}"/>
    <cellStyle name="Note 2 2 2 2 4 3 4" xfId="2544" xr:uid="{00000000-0005-0000-0000-0000E3850000}"/>
    <cellStyle name="Note 2 2 2 2 4 4" xfId="8018" xr:uid="{00000000-0005-0000-0000-0000E4850000}"/>
    <cellStyle name="Note 2 2 2 2 4 4 2" xfId="22213" xr:uid="{00000000-0005-0000-0000-0000E5850000}"/>
    <cellStyle name="Note 2 2 2 2 4 4 2 2" xfId="2543" xr:uid="{00000000-0005-0000-0000-0000E6850000}"/>
    <cellStyle name="Note 2 2 2 2 4 4 3" xfId="2542" xr:uid="{00000000-0005-0000-0000-0000E7850000}"/>
    <cellStyle name="Note 2 2 2 2 4 5" xfId="28510" xr:uid="{00000000-0005-0000-0000-0000E8850000}"/>
    <cellStyle name="Note 2 2 2 2 4 5 2" xfId="2541" xr:uid="{00000000-0005-0000-0000-0000E9850000}"/>
    <cellStyle name="Note 2 2 2 2 4 6" xfId="2540" xr:uid="{00000000-0005-0000-0000-0000EA850000}"/>
    <cellStyle name="Note 2 2 2 2 5" xfId="2539" xr:uid="{00000000-0005-0000-0000-0000EB850000}"/>
    <cellStyle name="Note 2 2 2 2 5 2" xfId="2538" xr:uid="{00000000-0005-0000-0000-0000EC850000}"/>
    <cellStyle name="Note 2 2 2 2 5 2 2" xfId="24450" xr:uid="{00000000-0005-0000-0000-0000ED850000}"/>
    <cellStyle name="Note 2 2 2 2 5 2 2 2" xfId="2537" xr:uid="{00000000-0005-0000-0000-0000EE850000}"/>
    <cellStyle name="Note 2 2 2 2 5 2 2 2 2" xfId="2536" xr:uid="{00000000-0005-0000-0000-0000EF850000}"/>
    <cellStyle name="Note 2 2 2 2 5 2 2 3" xfId="25031" xr:uid="{00000000-0005-0000-0000-0000F0850000}"/>
    <cellStyle name="Note 2 2 2 2 5 2 3" xfId="21561" xr:uid="{00000000-0005-0000-0000-0000F1850000}"/>
    <cellStyle name="Note 2 2 2 2 5 2 3 2" xfId="2535" xr:uid="{00000000-0005-0000-0000-0000F2850000}"/>
    <cellStyle name="Note 2 2 2 2 5 2 4" xfId="7030" xr:uid="{00000000-0005-0000-0000-0000F3850000}"/>
    <cellStyle name="Note 2 2 2 2 5 3" xfId="8012" xr:uid="{00000000-0005-0000-0000-0000F4850000}"/>
    <cellStyle name="Note 2 2 2 2 5 3 2" xfId="30674" xr:uid="{00000000-0005-0000-0000-0000F5850000}"/>
    <cellStyle name="Note 2 2 2 2 5 3 2 2" xfId="2533" xr:uid="{00000000-0005-0000-0000-0000F6850000}"/>
    <cellStyle name="Note 2 2 2 2 5 3 3" xfId="7018" xr:uid="{00000000-0005-0000-0000-0000F7850000}"/>
    <cellStyle name="Note 2 2 2 2 5 4" xfId="28460" xr:uid="{00000000-0005-0000-0000-0000F8850000}"/>
    <cellStyle name="Note 2 2 2 2 5 4 2" xfId="7011" xr:uid="{00000000-0005-0000-0000-0000F9850000}"/>
    <cellStyle name="Note 2 2 2 2 5 5" xfId="4620" xr:uid="{00000000-0005-0000-0000-0000FA850000}"/>
    <cellStyle name="Note 2 2 2 2 6" xfId="2532" xr:uid="{00000000-0005-0000-0000-0000FB850000}"/>
    <cellStyle name="Note 2 2 2 2 6 2" xfId="2531" xr:uid="{00000000-0005-0000-0000-0000FC850000}"/>
    <cellStyle name="Note 2 2 2 2 6 2 2" xfId="30663" xr:uid="{00000000-0005-0000-0000-0000FD850000}"/>
    <cellStyle name="Note 2 2 2 2 6 2 2 2" xfId="2530" xr:uid="{00000000-0005-0000-0000-0000FE850000}"/>
    <cellStyle name="Note 2 2 2 2 6 2 3" xfId="6962" xr:uid="{00000000-0005-0000-0000-0000FF850000}"/>
    <cellStyle name="Note 2 2 2 2 6 3" xfId="2529" xr:uid="{00000000-0005-0000-0000-000000860000}"/>
    <cellStyle name="Note 2 2 2 2 6 3 2" xfId="31301" xr:uid="{00000000-0005-0000-0000-000001860000}"/>
    <cellStyle name="Note 2 2 2 2 6 4" xfId="2528" xr:uid="{00000000-0005-0000-0000-000002860000}"/>
    <cellStyle name="Note 2 2 2 2 7" xfId="2527" xr:uid="{00000000-0005-0000-0000-000003860000}"/>
    <cellStyle name="Note 2 2 2 2 7 2" xfId="28996" xr:uid="{00000000-0005-0000-0000-000004860000}"/>
    <cellStyle name="Note 2 2 2 2 7 2 2" xfId="6932" xr:uid="{00000000-0005-0000-0000-000005860000}"/>
    <cellStyle name="Note 2 2 2 2 7 3" xfId="2526" xr:uid="{00000000-0005-0000-0000-000006860000}"/>
    <cellStyle name="Note 2 2 2 2 8" xfId="2525" xr:uid="{00000000-0005-0000-0000-000007860000}"/>
    <cellStyle name="Note 2 2 2 2 8 2" xfId="2524" xr:uid="{00000000-0005-0000-0000-000008860000}"/>
    <cellStyle name="Note 2 2 2 2 9" xfId="34286" xr:uid="{00000000-0005-0000-0000-000009860000}"/>
    <cellStyle name="Note 2 2 2 3" xfId="2523" xr:uid="{00000000-0005-0000-0000-00000A860000}"/>
    <cellStyle name="Note 2 2 2 3 2" xfId="19453" xr:uid="{00000000-0005-0000-0000-00000B860000}"/>
    <cellStyle name="Note 2 2 2 3 2 2" xfId="2522" xr:uid="{00000000-0005-0000-0000-00000C860000}"/>
    <cellStyle name="Note 2 2 2 3 2 2 2" xfId="8896" xr:uid="{00000000-0005-0000-0000-00000D860000}"/>
    <cellStyle name="Note 2 2 2 3 2 2 2 2" xfId="2521" xr:uid="{00000000-0005-0000-0000-00000E860000}"/>
    <cellStyle name="Note 2 2 2 3 2 2 2 2 2" xfId="2520" xr:uid="{00000000-0005-0000-0000-00000F860000}"/>
    <cellStyle name="Note 2 2 2 3 2 2 2 2 2 2" xfId="16521" xr:uid="{00000000-0005-0000-0000-000010860000}"/>
    <cellStyle name="Note 2 2 2 3 2 2 2 2 2 2 2" xfId="2519" xr:uid="{00000000-0005-0000-0000-000011860000}"/>
    <cellStyle name="Note 2 2 2 3 2 2 2 2 2 3" xfId="14814" xr:uid="{00000000-0005-0000-0000-000012860000}"/>
    <cellStyle name="Note 2 2 2 3 2 2 2 2 3" xfId="25399" xr:uid="{00000000-0005-0000-0000-000013860000}"/>
    <cellStyle name="Note 2 2 2 3 2 2 2 2 3 2" xfId="14808" xr:uid="{00000000-0005-0000-0000-000014860000}"/>
    <cellStyle name="Note 2 2 2 3 2 2 2 2 4" xfId="2518" xr:uid="{00000000-0005-0000-0000-000015860000}"/>
    <cellStyle name="Note 2 2 2 3 2 2 2 3" xfId="2517" xr:uid="{00000000-0005-0000-0000-000016860000}"/>
    <cellStyle name="Note 2 2 2 3 2 2 2 3 2" xfId="20436" xr:uid="{00000000-0005-0000-0000-000017860000}"/>
    <cellStyle name="Note 2 2 2 3 2 2 2 3 2 2" xfId="14796" xr:uid="{00000000-0005-0000-0000-000018860000}"/>
    <cellStyle name="Note 2 2 2 3 2 2 2 3 3" xfId="18929" xr:uid="{00000000-0005-0000-0000-000019860000}"/>
    <cellStyle name="Note 2 2 2 3 2 2 2 4" xfId="25060" xr:uid="{00000000-0005-0000-0000-00001A860000}"/>
    <cellStyle name="Note 2 2 2 3 2 2 2 4 2" xfId="18921" xr:uid="{00000000-0005-0000-0000-00001B860000}"/>
    <cellStyle name="Note 2 2 2 3 2 2 2 5" xfId="2516" xr:uid="{00000000-0005-0000-0000-00001C860000}"/>
    <cellStyle name="Note 2 2 2 3 2 2 3" xfId="8890" xr:uid="{00000000-0005-0000-0000-00001D860000}"/>
    <cellStyle name="Note 2 2 2 3 2 2 3 2" xfId="2514" xr:uid="{00000000-0005-0000-0000-00001E860000}"/>
    <cellStyle name="Note 2 2 2 3 2 2 3 2 2" xfId="2513" xr:uid="{00000000-0005-0000-0000-00001F860000}"/>
    <cellStyle name="Note 2 2 2 3 2 2 3 2 2 2" xfId="14781" xr:uid="{00000000-0005-0000-0000-000020860000}"/>
    <cellStyle name="Note 2 2 2 3 2 2 3 2 3" xfId="2512" xr:uid="{00000000-0005-0000-0000-000021860000}"/>
    <cellStyle name="Note 2 2 2 3 2 2 3 3" xfId="2511" xr:uid="{00000000-0005-0000-0000-000022860000}"/>
    <cellStyle name="Note 2 2 2 3 2 2 3 3 2" xfId="22888" xr:uid="{00000000-0005-0000-0000-000023860000}"/>
    <cellStyle name="Note 2 2 2 3 2 2 3 4" xfId="2510" xr:uid="{00000000-0005-0000-0000-000024860000}"/>
    <cellStyle name="Note 2 2 2 3 2 2 4" xfId="14007" xr:uid="{00000000-0005-0000-0000-000025860000}"/>
    <cellStyle name="Note 2 2 2 3 2 2 4 2" xfId="2509" xr:uid="{00000000-0005-0000-0000-000026860000}"/>
    <cellStyle name="Note 2 2 2 3 2 2 4 2 2" xfId="2508" xr:uid="{00000000-0005-0000-0000-000027860000}"/>
    <cellStyle name="Note 2 2 2 3 2 2 4 3" xfId="2507" xr:uid="{00000000-0005-0000-0000-000028860000}"/>
    <cellStyle name="Note 2 2 2 3 2 2 5" xfId="2506" xr:uid="{00000000-0005-0000-0000-000029860000}"/>
    <cellStyle name="Note 2 2 2 3 2 2 5 2" xfId="2505" xr:uid="{00000000-0005-0000-0000-00002A860000}"/>
    <cellStyle name="Note 2 2 2 3 2 2 6" xfId="2504" xr:uid="{00000000-0005-0000-0000-00002B860000}"/>
    <cellStyle name="Note 2 2 2 3 2 3" xfId="2503" xr:uid="{00000000-0005-0000-0000-00002C860000}"/>
    <cellStyle name="Note 2 2 2 3 2 3 2" xfId="8887" xr:uid="{00000000-0005-0000-0000-00002D860000}"/>
    <cellStyle name="Note 2 2 2 3 2 3 2 2" xfId="2502" xr:uid="{00000000-0005-0000-0000-00002E860000}"/>
    <cellStyle name="Note 2 2 2 3 2 3 2 2 2" xfId="2501" xr:uid="{00000000-0005-0000-0000-00002F860000}"/>
    <cellStyle name="Note 2 2 2 3 2 3 2 2 2 2" xfId="14711" xr:uid="{00000000-0005-0000-0000-000030860000}"/>
    <cellStyle name="Note 2 2 2 3 2 3 2 2 3" xfId="2500" xr:uid="{00000000-0005-0000-0000-000031860000}"/>
    <cellStyle name="Note 2 2 2 3 2 3 2 3" xfId="2499" xr:uid="{00000000-0005-0000-0000-000032860000}"/>
    <cellStyle name="Note 2 2 2 3 2 3 2 3 2" xfId="24374" xr:uid="{00000000-0005-0000-0000-000033860000}"/>
    <cellStyle name="Note 2 2 2 3 2 3 2 4" xfId="2498" xr:uid="{00000000-0005-0000-0000-000034860000}"/>
    <cellStyle name="Note 2 2 2 3 2 3 3" xfId="2497" xr:uid="{00000000-0005-0000-0000-000035860000}"/>
    <cellStyle name="Note 2 2 2 3 2 3 3 2" xfId="2496" xr:uid="{00000000-0005-0000-0000-000036860000}"/>
    <cellStyle name="Note 2 2 2 3 2 3 3 2 2" xfId="2495" xr:uid="{00000000-0005-0000-0000-000037860000}"/>
    <cellStyle name="Note 2 2 2 3 2 3 3 3" xfId="2494" xr:uid="{00000000-0005-0000-0000-000038860000}"/>
    <cellStyle name="Note 2 2 2 3 2 3 4" xfId="2493" xr:uid="{00000000-0005-0000-0000-000039860000}"/>
    <cellStyle name="Note 2 2 2 3 2 3 4 2" xfId="33249" xr:uid="{00000000-0005-0000-0000-00003A860000}"/>
    <cellStyle name="Note 2 2 2 3 2 3 5" xfId="2492" xr:uid="{00000000-0005-0000-0000-00003B860000}"/>
    <cellStyle name="Note 2 2 2 3 2 4" xfId="26165" xr:uid="{00000000-0005-0000-0000-00003C860000}"/>
    <cellStyle name="Note 2 2 2 3 2 4 2" xfId="31742" xr:uid="{00000000-0005-0000-0000-00003D860000}"/>
    <cellStyle name="Note 2 2 2 3 2 4 2 2" xfId="2491" xr:uid="{00000000-0005-0000-0000-00003E860000}"/>
    <cellStyle name="Note 2 2 2 3 2 4 2 2 2" xfId="24891" xr:uid="{00000000-0005-0000-0000-00003F860000}"/>
    <cellStyle name="Note 2 2 2 3 2 4 2 3" xfId="2490" xr:uid="{00000000-0005-0000-0000-000040860000}"/>
    <cellStyle name="Note 2 2 2 3 2 4 3" xfId="23631" xr:uid="{00000000-0005-0000-0000-000041860000}"/>
    <cellStyle name="Note 2 2 2 3 2 4 3 2" xfId="2489" xr:uid="{00000000-0005-0000-0000-000042860000}"/>
    <cellStyle name="Note 2 2 2 3 2 4 4" xfId="23625" xr:uid="{00000000-0005-0000-0000-000043860000}"/>
    <cellStyle name="Note 2 2 2 3 2 5" xfId="30643" xr:uid="{00000000-0005-0000-0000-000044860000}"/>
    <cellStyle name="Note 2 2 2 3 2 5 2" xfId="30639" xr:uid="{00000000-0005-0000-0000-000045860000}"/>
    <cellStyle name="Note 2 2 2 3 2 5 2 2" xfId="2488" xr:uid="{00000000-0005-0000-0000-000046860000}"/>
    <cellStyle name="Note 2 2 2 3 2 5 3" xfId="29921" xr:uid="{00000000-0005-0000-0000-000047860000}"/>
    <cellStyle name="Note 2 2 2 3 2 6" xfId="19636" xr:uid="{00000000-0005-0000-0000-000048860000}"/>
    <cellStyle name="Note 2 2 2 3 2 6 2" xfId="2487" xr:uid="{00000000-0005-0000-0000-000049860000}"/>
    <cellStyle name="Note 2 2 2 3 2 7" xfId="2486" xr:uid="{00000000-0005-0000-0000-00004A860000}"/>
    <cellStyle name="Note 2 2 2 3 3" xfId="2485" xr:uid="{00000000-0005-0000-0000-00004B860000}"/>
    <cellStyle name="Note 2 2 2 3 3 2" xfId="2484" xr:uid="{00000000-0005-0000-0000-00004C860000}"/>
    <cellStyle name="Note 2 2 2 3 3 2 2" xfId="8870" xr:uid="{00000000-0005-0000-0000-00004D860000}"/>
    <cellStyle name="Note 2 2 2 3 3 2 2 2" xfId="2483" xr:uid="{00000000-0005-0000-0000-00004E860000}"/>
    <cellStyle name="Note 2 2 2 3 3 2 2 2 2" xfId="21023" xr:uid="{00000000-0005-0000-0000-00004F860000}"/>
    <cellStyle name="Note 2 2 2 3 3 2 2 2 2 2" xfId="33295" xr:uid="{00000000-0005-0000-0000-000050860000}"/>
    <cellStyle name="Note 2 2 2 3 3 2 2 2 3" xfId="2482" xr:uid="{00000000-0005-0000-0000-000051860000}"/>
    <cellStyle name="Note 2 2 2 3 3 2 2 3" xfId="2481" xr:uid="{00000000-0005-0000-0000-000052860000}"/>
    <cellStyle name="Note 2 2 2 3 3 2 2 3 2" xfId="18885" xr:uid="{00000000-0005-0000-0000-000053860000}"/>
    <cellStyle name="Note 2 2 2 3 3 2 2 4" xfId="2480" xr:uid="{00000000-0005-0000-0000-000054860000}"/>
    <cellStyle name="Note 2 2 2 3 3 2 3" xfId="2479" xr:uid="{00000000-0005-0000-0000-000055860000}"/>
    <cellStyle name="Note 2 2 2 3 3 2 3 2" xfId="2478" xr:uid="{00000000-0005-0000-0000-000056860000}"/>
    <cellStyle name="Note 2 2 2 3 3 2 3 2 2" xfId="2477" xr:uid="{00000000-0005-0000-0000-000057860000}"/>
    <cellStyle name="Note 2 2 2 3 3 2 3 3" xfId="2476" xr:uid="{00000000-0005-0000-0000-000058860000}"/>
    <cellStyle name="Note 2 2 2 3 3 2 4" xfId="2475" xr:uid="{00000000-0005-0000-0000-000059860000}"/>
    <cellStyle name="Note 2 2 2 3 3 2 4 2" xfId="29012" xr:uid="{00000000-0005-0000-0000-00005A860000}"/>
    <cellStyle name="Note 2 2 2 3 3 2 5" xfId="2474" xr:uid="{00000000-0005-0000-0000-00005B860000}"/>
    <cellStyle name="Note 2 2 2 3 3 3" xfId="2473" xr:uid="{00000000-0005-0000-0000-00005C860000}"/>
    <cellStyle name="Note 2 2 2 3 3 3 2" xfId="2472" xr:uid="{00000000-0005-0000-0000-00005D860000}"/>
    <cellStyle name="Note 2 2 2 3 3 3 2 2" xfId="2471" xr:uid="{00000000-0005-0000-0000-00005E860000}"/>
    <cellStyle name="Note 2 2 2 3 3 3 2 2 2" xfId="2470" xr:uid="{00000000-0005-0000-0000-00005F860000}"/>
    <cellStyle name="Note 2 2 2 3 3 3 2 3" xfId="2469" xr:uid="{00000000-0005-0000-0000-000060860000}"/>
    <cellStyle name="Note 2 2 2 3 3 3 3" xfId="2468" xr:uid="{00000000-0005-0000-0000-000061860000}"/>
    <cellStyle name="Note 2 2 2 3 3 3 3 2" xfId="2467" xr:uid="{00000000-0005-0000-0000-000062860000}"/>
    <cellStyle name="Note 2 2 2 3 3 3 4" xfId="2466" xr:uid="{00000000-0005-0000-0000-000063860000}"/>
    <cellStyle name="Note 2 2 2 3 3 4" xfId="30628" xr:uid="{00000000-0005-0000-0000-000064860000}"/>
    <cellStyle name="Note 2 2 2 3 3 4 2" xfId="30626" xr:uid="{00000000-0005-0000-0000-000065860000}"/>
    <cellStyle name="Note 2 2 2 3 3 4 2 2" xfId="2465" xr:uid="{00000000-0005-0000-0000-000066860000}"/>
    <cellStyle name="Note 2 2 2 3 3 4 3" xfId="32755" xr:uid="{00000000-0005-0000-0000-000067860000}"/>
    <cellStyle name="Note 2 2 2 3 3 5" xfId="30623" xr:uid="{00000000-0005-0000-0000-000068860000}"/>
    <cellStyle name="Note 2 2 2 3 3 5 2" xfId="2464" xr:uid="{00000000-0005-0000-0000-000069860000}"/>
    <cellStyle name="Note 2 2 2 3 3 6" xfId="2463" xr:uid="{00000000-0005-0000-0000-00006A860000}"/>
    <cellStyle name="Note 2 2 2 3 4" xfId="2462" xr:uid="{00000000-0005-0000-0000-00006B860000}"/>
    <cellStyle name="Note 2 2 2 3 4 2" xfId="2461" xr:uid="{00000000-0005-0000-0000-00006C860000}"/>
    <cellStyle name="Note 2 2 2 3 4 2 2" xfId="2460" xr:uid="{00000000-0005-0000-0000-00006D860000}"/>
    <cellStyle name="Note 2 2 2 3 4 2 2 2" xfId="2459" xr:uid="{00000000-0005-0000-0000-00006E860000}"/>
    <cellStyle name="Note 2 2 2 3 4 2 2 2 2" xfId="2458" xr:uid="{00000000-0005-0000-0000-00006F860000}"/>
    <cellStyle name="Note 2 2 2 3 4 2 2 3" xfId="2457" xr:uid="{00000000-0005-0000-0000-000070860000}"/>
    <cellStyle name="Note 2 2 2 3 4 2 3" xfId="2456" xr:uid="{00000000-0005-0000-0000-000071860000}"/>
    <cellStyle name="Note 2 2 2 3 4 2 3 2" xfId="2455" xr:uid="{00000000-0005-0000-0000-000072860000}"/>
    <cellStyle name="Note 2 2 2 3 4 2 4" xfId="2454" xr:uid="{00000000-0005-0000-0000-000073860000}"/>
    <cellStyle name="Note 2 2 2 3 4 3" xfId="8009" xr:uid="{00000000-0005-0000-0000-000074860000}"/>
    <cellStyle name="Note 2 2 2 3 4 3 2" xfId="2453" xr:uid="{00000000-0005-0000-0000-000075860000}"/>
    <cellStyle name="Note 2 2 2 3 4 3 2 2" xfId="2452" xr:uid="{00000000-0005-0000-0000-000076860000}"/>
    <cellStyle name="Note 2 2 2 3 4 3 3" xfId="2451" xr:uid="{00000000-0005-0000-0000-000077860000}"/>
    <cellStyle name="Note 2 2 2 3 4 4" xfId="24694" xr:uid="{00000000-0005-0000-0000-000078860000}"/>
    <cellStyle name="Note 2 2 2 3 4 4 2" xfId="2450" xr:uid="{00000000-0005-0000-0000-000079860000}"/>
    <cellStyle name="Note 2 2 2 3 4 5" xfId="2449" xr:uid="{00000000-0005-0000-0000-00007A860000}"/>
    <cellStyle name="Note 2 2 2 3 5" xfId="2448" xr:uid="{00000000-0005-0000-0000-00007B860000}"/>
    <cellStyle name="Note 2 2 2 3 5 2" xfId="2447" xr:uid="{00000000-0005-0000-0000-00007C860000}"/>
    <cellStyle name="Note 2 2 2 3 5 2 2" xfId="28872" xr:uid="{00000000-0005-0000-0000-00007D860000}"/>
    <cellStyle name="Note 2 2 2 3 5 2 2 2" xfId="2446" xr:uid="{00000000-0005-0000-0000-00007E860000}"/>
    <cellStyle name="Note 2 2 2 3 5 2 3" xfId="25420" xr:uid="{00000000-0005-0000-0000-00007F860000}"/>
    <cellStyle name="Note 2 2 2 3 5 3" xfId="2445" xr:uid="{00000000-0005-0000-0000-000080860000}"/>
    <cellStyle name="Note 2 2 2 3 5 3 2" xfId="25408" xr:uid="{00000000-0005-0000-0000-000081860000}"/>
    <cellStyle name="Note 2 2 2 3 5 4" xfId="2444" xr:uid="{00000000-0005-0000-0000-000082860000}"/>
    <cellStyle name="Note 2 2 2 3 6" xfId="2443" xr:uid="{00000000-0005-0000-0000-000083860000}"/>
    <cellStyle name="Note 2 2 2 3 6 2" xfId="22167" xr:uid="{00000000-0005-0000-0000-000084860000}"/>
    <cellStyle name="Note 2 2 2 3 6 2 2" xfId="25388" xr:uid="{00000000-0005-0000-0000-000085860000}"/>
    <cellStyle name="Note 2 2 2 3 6 3" xfId="24670" xr:uid="{00000000-0005-0000-0000-000086860000}"/>
    <cellStyle name="Note 2 2 2 3 7" xfId="2442" xr:uid="{00000000-0005-0000-0000-000087860000}"/>
    <cellStyle name="Note 2 2 2 3 7 2" xfId="22163" xr:uid="{00000000-0005-0000-0000-000088860000}"/>
    <cellStyle name="Note 2 2 2 3 8" xfId="2441" xr:uid="{00000000-0005-0000-0000-000089860000}"/>
    <cellStyle name="Note 2 2 2 4" xfId="2440" xr:uid="{00000000-0005-0000-0000-00008A860000}"/>
    <cellStyle name="Note 2 2 2 4 2" xfId="2439" xr:uid="{00000000-0005-0000-0000-00008B860000}"/>
    <cellStyle name="Note 2 2 2 4 2 2" xfId="22507" xr:uid="{00000000-0005-0000-0000-00008C860000}"/>
    <cellStyle name="Note 2 2 2 4 2 2 2" xfId="22312" xr:uid="{00000000-0005-0000-0000-00008D860000}"/>
    <cellStyle name="Note 2 2 2 4 2 2 2 2" xfId="28534" xr:uid="{00000000-0005-0000-0000-00008E860000}"/>
    <cellStyle name="Note 2 2 2 4 2 2 2 2 2" xfId="2438" xr:uid="{00000000-0005-0000-0000-00008F860000}"/>
    <cellStyle name="Note 2 2 2 4 2 2 2 2 2 2" xfId="14541" xr:uid="{00000000-0005-0000-0000-000090860000}"/>
    <cellStyle name="Note 2 2 2 4 2 2 2 2 3" xfId="29792" xr:uid="{00000000-0005-0000-0000-000091860000}"/>
    <cellStyle name="Note 2 2 2 4 2 2 2 3" xfId="2437" xr:uid="{00000000-0005-0000-0000-000092860000}"/>
    <cellStyle name="Note 2 2 2 4 2 2 2 3 2" xfId="18801" xr:uid="{00000000-0005-0000-0000-000093860000}"/>
    <cellStyle name="Note 2 2 2 4 2 2 2 4" xfId="2436" xr:uid="{00000000-0005-0000-0000-000094860000}"/>
    <cellStyle name="Note 2 2 2 4 2 2 3" xfId="2435" xr:uid="{00000000-0005-0000-0000-000095860000}"/>
    <cellStyle name="Note 2 2 2 4 2 2 3 2" xfId="2434" xr:uid="{00000000-0005-0000-0000-000096860000}"/>
    <cellStyle name="Note 2 2 2 4 2 2 3 2 2" xfId="2433" xr:uid="{00000000-0005-0000-0000-000097860000}"/>
    <cellStyle name="Note 2 2 2 4 2 2 3 3" xfId="2432" xr:uid="{00000000-0005-0000-0000-000098860000}"/>
    <cellStyle name="Note 2 2 2 4 2 2 4" xfId="2431" xr:uid="{00000000-0005-0000-0000-000099860000}"/>
    <cellStyle name="Note 2 2 2 4 2 2 4 2" xfId="6286" xr:uid="{00000000-0005-0000-0000-00009A860000}"/>
    <cellStyle name="Note 2 2 2 4 2 2 5" xfId="2430" xr:uid="{00000000-0005-0000-0000-00009B860000}"/>
    <cellStyle name="Note 2 2 2 4 2 3" xfId="2429" xr:uid="{00000000-0005-0000-0000-00009C860000}"/>
    <cellStyle name="Note 2 2 2 4 2 3 2" xfId="2428" xr:uid="{00000000-0005-0000-0000-00009D860000}"/>
    <cellStyle name="Note 2 2 2 4 2 3 2 2" xfId="2427" xr:uid="{00000000-0005-0000-0000-00009E860000}"/>
    <cellStyle name="Note 2 2 2 4 2 3 2 2 2" xfId="2426" xr:uid="{00000000-0005-0000-0000-00009F860000}"/>
    <cellStyle name="Note 2 2 2 4 2 3 2 3" xfId="2425" xr:uid="{00000000-0005-0000-0000-0000A0860000}"/>
    <cellStyle name="Note 2 2 2 4 2 3 3" xfId="2424" xr:uid="{00000000-0005-0000-0000-0000A1860000}"/>
    <cellStyle name="Note 2 2 2 4 2 3 3 2" xfId="2423" xr:uid="{00000000-0005-0000-0000-0000A2860000}"/>
    <cellStyle name="Note 2 2 2 4 2 3 4" xfId="2422" xr:uid="{00000000-0005-0000-0000-0000A3860000}"/>
    <cellStyle name="Note 2 2 2 4 2 4" xfId="30509" xr:uid="{00000000-0005-0000-0000-0000A4860000}"/>
    <cellStyle name="Note 2 2 2 4 2 4 2" xfId="24591" xr:uid="{00000000-0005-0000-0000-0000A5860000}"/>
    <cellStyle name="Note 2 2 2 4 2 4 2 2" xfId="2421" xr:uid="{00000000-0005-0000-0000-0000A6860000}"/>
    <cellStyle name="Note 2 2 2 4 2 4 3" xfId="23547" xr:uid="{00000000-0005-0000-0000-0000A7860000}"/>
    <cellStyle name="Note 2 2 2 4 2 5" xfId="30505" xr:uid="{00000000-0005-0000-0000-0000A8860000}"/>
    <cellStyle name="Note 2 2 2 4 2 5 2" xfId="21967" xr:uid="{00000000-0005-0000-0000-0000A9860000}"/>
    <cellStyle name="Note 2 2 2 4 2 6" xfId="2420" xr:uid="{00000000-0005-0000-0000-0000AA860000}"/>
    <cellStyle name="Note 2 2 2 4 3" xfId="2419" xr:uid="{00000000-0005-0000-0000-0000AB860000}"/>
    <cellStyle name="Note 2 2 2 4 3 2" xfId="28770" xr:uid="{00000000-0005-0000-0000-0000AC860000}"/>
    <cellStyle name="Note 2 2 2 4 3 2 2" xfId="20183" xr:uid="{00000000-0005-0000-0000-0000AD860000}"/>
    <cellStyle name="Note 2 2 2 4 3 2 2 2" xfId="32722" xr:uid="{00000000-0005-0000-0000-0000AE860000}"/>
    <cellStyle name="Note 2 2 2 4 3 2 2 2 2" xfId="31139" xr:uid="{00000000-0005-0000-0000-0000AF860000}"/>
    <cellStyle name="Note 2 2 2 4 3 2 2 3" xfId="28122" xr:uid="{00000000-0005-0000-0000-0000B0860000}"/>
    <cellStyle name="Note 2 2 2 4 3 2 3" xfId="2418" xr:uid="{00000000-0005-0000-0000-0000B1860000}"/>
    <cellStyle name="Note 2 2 2 4 3 2 3 2" xfId="29914" xr:uid="{00000000-0005-0000-0000-0000B2860000}"/>
    <cellStyle name="Note 2 2 2 4 3 2 4" xfId="2417" xr:uid="{00000000-0005-0000-0000-0000B3860000}"/>
    <cellStyle name="Note 2 2 2 4 3 3" xfId="33954" xr:uid="{00000000-0005-0000-0000-0000B4860000}"/>
    <cellStyle name="Note 2 2 2 4 3 3 2" xfId="2416" xr:uid="{00000000-0005-0000-0000-0000B5860000}"/>
    <cellStyle name="Note 2 2 2 4 3 3 2 2" xfId="24638" xr:uid="{00000000-0005-0000-0000-0000B6860000}"/>
    <cellStyle name="Note 2 2 2 4 3 3 3" xfId="16798" xr:uid="{00000000-0005-0000-0000-0000B7860000}"/>
    <cellStyle name="Note 2 2 2 4 3 4" xfId="30493" xr:uid="{00000000-0005-0000-0000-0000B8860000}"/>
    <cellStyle name="Note 2 2 2 4 3 4 2" xfId="30159" xr:uid="{00000000-0005-0000-0000-0000B9860000}"/>
    <cellStyle name="Note 2 2 2 4 3 5" xfId="2415" xr:uid="{00000000-0005-0000-0000-0000BA860000}"/>
    <cellStyle name="Note 2 2 2 4 4" xfId="2414" xr:uid="{00000000-0005-0000-0000-0000BB860000}"/>
    <cellStyle name="Note 2 2 2 4 4 2" xfId="32091" xr:uid="{00000000-0005-0000-0000-0000BC860000}"/>
    <cellStyle name="Note 2 2 2 4 4 2 2" xfId="2413" xr:uid="{00000000-0005-0000-0000-0000BD860000}"/>
    <cellStyle name="Note 2 2 2 4 4 2 2 2" xfId="24279" xr:uid="{00000000-0005-0000-0000-0000BE860000}"/>
    <cellStyle name="Note 2 2 2 4 4 2 3" xfId="2412" xr:uid="{00000000-0005-0000-0000-0000BF860000}"/>
    <cellStyle name="Note 2 2 2 4 4 3" xfId="2411" xr:uid="{00000000-0005-0000-0000-0000C0860000}"/>
    <cellStyle name="Note 2 2 2 4 4 3 2" xfId="2410" xr:uid="{00000000-0005-0000-0000-0000C1860000}"/>
    <cellStyle name="Note 2 2 2 4 4 4" xfId="2409" xr:uid="{00000000-0005-0000-0000-0000C2860000}"/>
    <cellStyle name="Note 2 2 2 4 5" xfId="34364" xr:uid="{00000000-0005-0000-0000-0000C3860000}"/>
    <cellStyle name="Note 2 2 2 4 5 2" xfId="2408" xr:uid="{00000000-0005-0000-0000-0000C4860000}"/>
    <cellStyle name="Note 2 2 2 4 5 2 2" xfId="25351" xr:uid="{00000000-0005-0000-0000-0000C5860000}"/>
    <cellStyle name="Note 2 2 2 4 5 3" xfId="2407" xr:uid="{00000000-0005-0000-0000-0000C6860000}"/>
    <cellStyle name="Note 2 2 2 4 6" xfId="30569" xr:uid="{00000000-0005-0000-0000-0000C7860000}"/>
    <cellStyle name="Note 2 2 2 4 6 2" xfId="22153" xr:uid="{00000000-0005-0000-0000-0000C8860000}"/>
    <cellStyle name="Note 2 2 2 4 7" xfId="14976" xr:uid="{00000000-0005-0000-0000-0000C9860000}"/>
    <cellStyle name="Note 2 2 2 5" xfId="2406" xr:uid="{00000000-0005-0000-0000-0000CA860000}"/>
    <cellStyle name="Note 2 2 2 5 2" xfId="2405" xr:uid="{00000000-0005-0000-0000-0000CB860000}"/>
    <cellStyle name="Note 2 2 2 5 2 2" xfId="2404" xr:uid="{00000000-0005-0000-0000-0000CC860000}"/>
    <cellStyle name="Note 2 2 2 5 2 2 2" xfId="2403" xr:uid="{00000000-0005-0000-0000-0000CD860000}"/>
    <cellStyle name="Note 2 2 2 5 2 2 2 2" xfId="17723" xr:uid="{00000000-0005-0000-0000-0000CE860000}"/>
    <cellStyle name="Note 2 2 2 5 2 2 2 2 2" xfId="32670" xr:uid="{00000000-0005-0000-0000-0000CF860000}"/>
    <cellStyle name="Note 2 2 2 5 2 2 2 3" xfId="26354" xr:uid="{00000000-0005-0000-0000-0000D0860000}"/>
    <cellStyle name="Note 2 2 2 5 2 2 3" xfId="2402" xr:uid="{00000000-0005-0000-0000-0000D1860000}"/>
    <cellStyle name="Note 2 2 2 5 2 2 3 2" xfId="2401" xr:uid="{00000000-0005-0000-0000-0000D2860000}"/>
    <cellStyle name="Note 2 2 2 5 2 2 4" xfId="2400" xr:uid="{00000000-0005-0000-0000-0000D3860000}"/>
    <cellStyle name="Note 2 2 2 5 2 3" xfId="2399" xr:uid="{00000000-0005-0000-0000-0000D4860000}"/>
    <cellStyle name="Note 2 2 2 5 2 3 2" xfId="2398" xr:uid="{00000000-0005-0000-0000-0000D5860000}"/>
    <cellStyle name="Note 2 2 2 5 2 3 2 2" xfId="2396" xr:uid="{00000000-0005-0000-0000-0000D6860000}"/>
    <cellStyle name="Note 2 2 2 5 2 3 3" xfId="2395" xr:uid="{00000000-0005-0000-0000-0000D7860000}"/>
    <cellStyle name="Note 2 2 2 5 2 4" xfId="30457" xr:uid="{00000000-0005-0000-0000-0000D8860000}"/>
    <cellStyle name="Note 2 2 2 5 2 4 2" xfId="21765" xr:uid="{00000000-0005-0000-0000-0000D9860000}"/>
    <cellStyle name="Note 2 2 2 5 2 5" xfId="2394" xr:uid="{00000000-0005-0000-0000-0000DA860000}"/>
    <cellStyle name="Note 2 2 2 5 3" xfId="2393" xr:uid="{00000000-0005-0000-0000-0000DB860000}"/>
    <cellStyle name="Note 2 2 2 5 3 2" xfId="28312" xr:uid="{00000000-0005-0000-0000-0000DC860000}"/>
    <cellStyle name="Note 2 2 2 5 3 2 2" xfId="2392" xr:uid="{00000000-0005-0000-0000-0000DD860000}"/>
    <cellStyle name="Note 2 2 2 5 3 2 2 2" xfId="23572" xr:uid="{00000000-0005-0000-0000-0000DE860000}"/>
    <cellStyle name="Note 2 2 2 5 3 2 3" xfId="2391" xr:uid="{00000000-0005-0000-0000-0000DF860000}"/>
    <cellStyle name="Note 2 2 2 5 3 3" xfId="2390" xr:uid="{00000000-0005-0000-0000-0000E0860000}"/>
    <cellStyle name="Note 2 2 2 5 3 3 2" xfId="2389" xr:uid="{00000000-0005-0000-0000-0000E1860000}"/>
    <cellStyle name="Note 2 2 2 5 3 4" xfId="2388" xr:uid="{00000000-0005-0000-0000-0000E2860000}"/>
    <cellStyle name="Note 2 2 2 5 4" xfId="21030" xr:uid="{00000000-0005-0000-0000-0000E3860000}"/>
    <cellStyle name="Note 2 2 2 5 4 2" xfId="2387" xr:uid="{00000000-0005-0000-0000-0000E4860000}"/>
    <cellStyle name="Note 2 2 2 5 4 2 2" xfId="2386" xr:uid="{00000000-0005-0000-0000-0000E5860000}"/>
    <cellStyle name="Note 2 2 2 5 4 3" xfId="2385" xr:uid="{00000000-0005-0000-0000-0000E6860000}"/>
    <cellStyle name="Note 2 2 2 5 5" xfId="33974" xr:uid="{00000000-0005-0000-0000-0000E7860000}"/>
    <cellStyle name="Note 2 2 2 5 5 2" xfId="32389" xr:uid="{00000000-0005-0000-0000-0000E8860000}"/>
    <cellStyle name="Note 2 2 2 5 6" xfId="2384" xr:uid="{00000000-0005-0000-0000-0000E9860000}"/>
    <cellStyle name="Note 2 2 2 6" xfId="28797" xr:uid="{00000000-0005-0000-0000-0000EA860000}"/>
    <cellStyle name="Note 2 2 2 6 2" xfId="2383" xr:uid="{00000000-0005-0000-0000-0000EB860000}"/>
    <cellStyle name="Note 2 2 2 6 2 2" xfId="2382" xr:uid="{00000000-0005-0000-0000-0000EC860000}"/>
    <cellStyle name="Note 2 2 2 6 2 2 2" xfId="2381" xr:uid="{00000000-0005-0000-0000-0000ED860000}"/>
    <cellStyle name="Note 2 2 2 6 2 2 2 2" xfId="4773" xr:uid="{00000000-0005-0000-0000-0000EE860000}"/>
    <cellStyle name="Note 2 2 2 6 2 2 3" xfId="2380" xr:uid="{00000000-0005-0000-0000-0000EF860000}"/>
    <cellStyle name="Note 2 2 2 6 2 3" xfId="2379" xr:uid="{00000000-0005-0000-0000-0000F0860000}"/>
    <cellStyle name="Note 2 2 2 6 2 3 2" xfId="34147" xr:uid="{00000000-0005-0000-0000-0000F1860000}"/>
    <cellStyle name="Note 2 2 2 6 2 4" xfId="2378" xr:uid="{00000000-0005-0000-0000-0000F2860000}"/>
    <cellStyle name="Note 2 2 2 6 3" xfId="2377" xr:uid="{00000000-0005-0000-0000-0000F3860000}"/>
    <cellStyle name="Note 2 2 2 6 3 2" xfId="2376" xr:uid="{00000000-0005-0000-0000-0000F4860000}"/>
    <cellStyle name="Note 2 2 2 6 3 2 2" xfId="2375" xr:uid="{00000000-0005-0000-0000-0000F5860000}"/>
    <cellStyle name="Note 2 2 2 6 3 3" xfId="2374" xr:uid="{00000000-0005-0000-0000-0000F6860000}"/>
    <cellStyle name="Note 2 2 2 6 4" xfId="2373" xr:uid="{00000000-0005-0000-0000-0000F7860000}"/>
    <cellStyle name="Note 2 2 2 6 4 2" xfId="22195" xr:uid="{00000000-0005-0000-0000-0000F8860000}"/>
    <cellStyle name="Note 2 2 2 6 5" xfId="4947" xr:uid="{00000000-0005-0000-0000-0000F9860000}"/>
    <cellStyle name="Note 2 2 2 7" xfId="9901" xr:uid="{00000000-0005-0000-0000-0000FA860000}"/>
    <cellStyle name="Note 2 2 2 7 2" xfId="2372" xr:uid="{00000000-0005-0000-0000-0000FB860000}"/>
    <cellStyle name="Note 2 2 2 7 2 2" xfId="2371" xr:uid="{00000000-0005-0000-0000-0000FC860000}"/>
    <cellStyle name="Note 2 2 2 7 2 2 2" xfId="22423" xr:uid="{00000000-0005-0000-0000-0000FD860000}"/>
    <cellStyle name="Note 2 2 2 7 2 3" xfId="2370" xr:uid="{00000000-0005-0000-0000-0000FE860000}"/>
    <cellStyle name="Note 2 2 2 7 3" xfId="2369" xr:uid="{00000000-0005-0000-0000-0000FF860000}"/>
    <cellStyle name="Note 2 2 2 7 3 2" xfId="2368" xr:uid="{00000000-0005-0000-0000-000000870000}"/>
    <cellStyle name="Note 2 2 2 7 4" xfId="2367" xr:uid="{00000000-0005-0000-0000-000001870000}"/>
    <cellStyle name="Note 2 2 2 8" xfId="24495" xr:uid="{00000000-0005-0000-0000-000002870000}"/>
    <cellStyle name="Note 2 2 2 8 2" xfId="2366" xr:uid="{00000000-0005-0000-0000-000003870000}"/>
    <cellStyle name="Note 2 2 2 8 2 2" xfId="2365" xr:uid="{00000000-0005-0000-0000-000004870000}"/>
    <cellStyle name="Note 2 2 2 8 3" xfId="2364" xr:uid="{00000000-0005-0000-0000-000005870000}"/>
    <cellStyle name="Note 2 2 2 9" xfId="17987" xr:uid="{00000000-0005-0000-0000-000006870000}"/>
    <cellStyle name="Note 2 2 2 9 2" xfId="2363" xr:uid="{00000000-0005-0000-0000-000007870000}"/>
    <cellStyle name="Note 2 2 3" xfId="2362" xr:uid="{00000000-0005-0000-0000-000008870000}"/>
    <cellStyle name="Note 2 2 3 2" xfId="2361" xr:uid="{00000000-0005-0000-0000-000009870000}"/>
    <cellStyle name="Note 2 2 3 2 2" xfId="19197" xr:uid="{00000000-0005-0000-0000-00000A870000}"/>
    <cellStyle name="Note 2 2 3 2 2 2" xfId="14587" xr:uid="{00000000-0005-0000-0000-00000B870000}"/>
    <cellStyle name="Note 2 2 3 2 2 2 2" xfId="2360" xr:uid="{00000000-0005-0000-0000-00000C870000}"/>
    <cellStyle name="Note 2 2 3 2 2 2 2 2" xfId="2359" xr:uid="{00000000-0005-0000-0000-00000D870000}"/>
    <cellStyle name="Note 2 2 3 2 2 2 2 2 2" xfId="2358" xr:uid="{00000000-0005-0000-0000-00000E870000}"/>
    <cellStyle name="Note 2 2 3 2 2 2 2 2 2 2" xfId="2357" xr:uid="{00000000-0005-0000-0000-00000F870000}"/>
    <cellStyle name="Note 2 2 3 2 2 2 2 2 2 2 2" xfId="2356" xr:uid="{00000000-0005-0000-0000-000010870000}"/>
    <cellStyle name="Note 2 2 3 2 2 2 2 2 2 3" xfId="33323" xr:uid="{00000000-0005-0000-0000-000011870000}"/>
    <cellStyle name="Note 2 2 3 2 2 2 2 2 3" xfId="2355" xr:uid="{00000000-0005-0000-0000-000012870000}"/>
    <cellStyle name="Note 2 2 3 2 2 2 2 2 3 2" xfId="2354" xr:uid="{00000000-0005-0000-0000-000013870000}"/>
    <cellStyle name="Note 2 2 3 2 2 2 2 2 4" xfId="28015" xr:uid="{00000000-0005-0000-0000-000014870000}"/>
    <cellStyle name="Note 2 2 3 2 2 2 2 3" xfId="2353" xr:uid="{00000000-0005-0000-0000-000015870000}"/>
    <cellStyle name="Note 2 2 3 2 2 2 2 3 2" xfId="2352" xr:uid="{00000000-0005-0000-0000-000016870000}"/>
    <cellStyle name="Note 2 2 3 2 2 2 2 3 2 2" xfId="2351" xr:uid="{00000000-0005-0000-0000-000017870000}"/>
    <cellStyle name="Note 2 2 3 2 2 2 2 3 3" xfId="2350" xr:uid="{00000000-0005-0000-0000-000018870000}"/>
    <cellStyle name="Note 2 2 3 2 2 2 2 4" xfId="3402" xr:uid="{00000000-0005-0000-0000-000019870000}"/>
    <cellStyle name="Note 2 2 3 2 2 2 2 4 2" xfId="27625" xr:uid="{00000000-0005-0000-0000-00001A870000}"/>
    <cellStyle name="Note 2 2 3 2 2 2 2 5" xfId="3397" xr:uid="{00000000-0005-0000-0000-00001B870000}"/>
    <cellStyle name="Note 2 2 3 2 2 2 3" xfId="2349" xr:uid="{00000000-0005-0000-0000-00001C870000}"/>
    <cellStyle name="Note 2 2 3 2 2 2 3 2" xfId="2348" xr:uid="{00000000-0005-0000-0000-00001D870000}"/>
    <cellStyle name="Note 2 2 3 2 2 2 3 2 2" xfId="2347" xr:uid="{00000000-0005-0000-0000-00001E870000}"/>
    <cellStyle name="Note 2 2 3 2 2 2 3 2 2 2" xfId="32771" xr:uid="{00000000-0005-0000-0000-00001F870000}"/>
    <cellStyle name="Note 2 2 3 2 2 2 3 2 3" xfId="2346" xr:uid="{00000000-0005-0000-0000-000020870000}"/>
    <cellStyle name="Note 2 2 3 2 2 2 3 3" xfId="2345" xr:uid="{00000000-0005-0000-0000-000021870000}"/>
    <cellStyle name="Note 2 2 3 2 2 2 3 3 2" xfId="2344" xr:uid="{00000000-0005-0000-0000-000022870000}"/>
    <cellStyle name="Note 2 2 3 2 2 2 3 4" xfId="3385" xr:uid="{00000000-0005-0000-0000-000023870000}"/>
    <cellStyle name="Note 2 2 3 2 2 2 4" xfId="13177" xr:uid="{00000000-0005-0000-0000-000024870000}"/>
    <cellStyle name="Note 2 2 3 2 2 2 4 2" xfId="2343" xr:uid="{00000000-0005-0000-0000-000025870000}"/>
    <cellStyle name="Note 2 2 3 2 2 2 4 2 2" xfId="2342" xr:uid="{00000000-0005-0000-0000-000026870000}"/>
    <cellStyle name="Note 2 2 3 2 2 2 4 3" xfId="2341" xr:uid="{00000000-0005-0000-0000-000027870000}"/>
    <cellStyle name="Note 2 2 3 2 2 2 5" xfId="2340" xr:uid="{00000000-0005-0000-0000-000028870000}"/>
    <cellStyle name="Note 2 2 3 2 2 2 5 2" xfId="2339" xr:uid="{00000000-0005-0000-0000-000029870000}"/>
    <cellStyle name="Note 2 2 3 2 2 2 6" xfId="2338" xr:uid="{00000000-0005-0000-0000-00002A870000}"/>
    <cellStyle name="Note 2 2 3 2 2 3" xfId="25366" xr:uid="{00000000-0005-0000-0000-00002B870000}"/>
    <cellStyle name="Note 2 2 3 2 2 3 2" xfId="2337" xr:uid="{00000000-0005-0000-0000-00002C870000}"/>
    <cellStyle name="Note 2 2 3 2 2 3 2 2" xfId="2336" xr:uid="{00000000-0005-0000-0000-00002D870000}"/>
    <cellStyle name="Note 2 2 3 2 2 3 2 2 2" xfId="2335" xr:uid="{00000000-0005-0000-0000-00002E870000}"/>
    <cellStyle name="Note 2 2 3 2 2 3 2 2 2 2" xfId="2334" xr:uid="{00000000-0005-0000-0000-00002F870000}"/>
    <cellStyle name="Note 2 2 3 2 2 3 2 2 3" xfId="2333" xr:uid="{00000000-0005-0000-0000-000030870000}"/>
    <cellStyle name="Note 2 2 3 2 2 3 2 3" xfId="2332" xr:uid="{00000000-0005-0000-0000-000031870000}"/>
    <cellStyle name="Note 2 2 3 2 2 3 2 3 2" xfId="2331" xr:uid="{00000000-0005-0000-0000-000032870000}"/>
    <cellStyle name="Note 2 2 3 2 2 3 2 4" xfId="3346" xr:uid="{00000000-0005-0000-0000-000033870000}"/>
    <cellStyle name="Note 2 2 3 2 2 3 3" xfId="2330" xr:uid="{00000000-0005-0000-0000-000034870000}"/>
    <cellStyle name="Note 2 2 3 2 2 3 3 2" xfId="2329" xr:uid="{00000000-0005-0000-0000-000035870000}"/>
    <cellStyle name="Note 2 2 3 2 2 3 3 2 2" xfId="2328" xr:uid="{00000000-0005-0000-0000-000036870000}"/>
    <cellStyle name="Note 2 2 3 2 2 3 3 3" xfId="6045" xr:uid="{00000000-0005-0000-0000-000037870000}"/>
    <cellStyle name="Note 2 2 3 2 2 3 4" xfId="2327" xr:uid="{00000000-0005-0000-0000-000038870000}"/>
    <cellStyle name="Note 2 2 3 2 2 3 4 2" xfId="26030" xr:uid="{00000000-0005-0000-0000-000039870000}"/>
    <cellStyle name="Note 2 2 3 2 2 3 5" xfId="2326" xr:uid="{00000000-0005-0000-0000-00003A870000}"/>
    <cellStyle name="Note 2 2 3 2 2 4" xfId="26134" xr:uid="{00000000-0005-0000-0000-00003B870000}"/>
    <cellStyle name="Note 2 2 3 2 2 4 2" xfId="30258" xr:uid="{00000000-0005-0000-0000-00003C870000}"/>
    <cellStyle name="Note 2 2 3 2 2 4 2 2" xfId="2325" xr:uid="{00000000-0005-0000-0000-00003D870000}"/>
    <cellStyle name="Note 2 2 3 2 2 4 2 2 2" xfId="18078" xr:uid="{00000000-0005-0000-0000-00003E870000}"/>
    <cellStyle name="Note 2 2 3 2 2 4 2 3" xfId="2324" xr:uid="{00000000-0005-0000-0000-00003F870000}"/>
    <cellStyle name="Note 2 2 3 2 2 4 3" xfId="30254" xr:uid="{00000000-0005-0000-0000-000040870000}"/>
    <cellStyle name="Note 2 2 3 2 2 4 3 2" xfId="2323" xr:uid="{00000000-0005-0000-0000-000041870000}"/>
    <cellStyle name="Note 2 2 3 2 2 4 4" xfId="2322" xr:uid="{00000000-0005-0000-0000-000042870000}"/>
    <cellStyle name="Note 2 2 3 2 2 5" xfId="30247" xr:uid="{00000000-0005-0000-0000-000043870000}"/>
    <cellStyle name="Note 2 2 3 2 2 5 2" xfId="17572" xr:uid="{00000000-0005-0000-0000-000044870000}"/>
    <cellStyle name="Note 2 2 3 2 2 5 2 2" xfId="2321" xr:uid="{00000000-0005-0000-0000-000045870000}"/>
    <cellStyle name="Note 2 2 3 2 2 5 3" xfId="2320" xr:uid="{00000000-0005-0000-0000-000046870000}"/>
    <cellStyle name="Note 2 2 3 2 2 6" xfId="33150" xr:uid="{00000000-0005-0000-0000-000047870000}"/>
    <cellStyle name="Note 2 2 3 2 2 6 2" xfId="2319" xr:uid="{00000000-0005-0000-0000-000048870000}"/>
    <cellStyle name="Note 2 2 3 2 2 7" xfId="2318" xr:uid="{00000000-0005-0000-0000-000049870000}"/>
    <cellStyle name="Note 2 2 3 2 3" xfId="2317" xr:uid="{00000000-0005-0000-0000-00004A870000}"/>
    <cellStyle name="Note 2 2 3 2 3 2" xfId="12842" xr:uid="{00000000-0005-0000-0000-00004B870000}"/>
    <cellStyle name="Note 2 2 3 2 3 2 2" xfId="2316" xr:uid="{00000000-0005-0000-0000-00004C870000}"/>
    <cellStyle name="Note 2 2 3 2 3 2 2 2" xfId="2315" xr:uid="{00000000-0005-0000-0000-00004D870000}"/>
    <cellStyle name="Note 2 2 3 2 3 2 2 2 2" xfId="2314" xr:uid="{00000000-0005-0000-0000-00004E870000}"/>
    <cellStyle name="Note 2 2 3 2 3 2 2 2 2 2" xfId="33818" xr:uid="{00000000-0005-0000-0000-00004F870000}"/>
    <cellStyle name="Note 2 2 3 2 3 2 2 2 3" xfId="2313" xr:uid="{00000000-0005-0000-0000-000050870000}"/>
    <cellStyle name="Note 2 2 3 2 3 2 2 3" xfId="23833" xr:uid="{00000000-0005-0000-0000-000051870000}"/>
    <cellStyle name="Note 2 2 3 2 3 2 2 3 2" xfId="2312" xr:uid="{00000000-0005-0000-0000-000052870000}"/>
    <cellStyle name="Note 2 2 3 2 3 2 2 4" xfId="3301" xr:uid="{00000000-0005-0000-0000-000053870000}"/>
    <cellStyle name="Note 2 2 3 2 3 2 3" xfId="2311" xr:uid="{00000000-0005-0000-0000-000054870000}"/>
    <cellStyle name="Note 2 2 3 2 3 2 3 2" xfId="2310" xr:uid="{00000000-0005-0000-0000-000055870000}"/>
    <cellStyle name="Note 2 2 3 2 3 2 3 2 2" xfId="2309" xr:uid="{00000000-0005-0000-0000-000056870000}"/>
    <cellStyle name="Note 2 2 3 2 3 2 3 3" xfId="2308" xr:uid="{00000000-0005-0000-0000-000057870000}"/>
    <cellStyle name="Note 2 2 3 2 3 2 4" xfId="2307" xr:uid="{00000000-0005-0000-0000-000058870000}"/>
    <cellStyle name="Note 2 2 3 2 3 2 4 2" xfId="2306" xr:uid="{00000000-0005-0000-0000-000059870000}"/>
    <cellStyle name="Note 2 2 3 2 3 2 5" xfId="2305" xr:uid="{00000000-0005-0000-0000-00005A870000}"/>
    <cellStyle name="Note 2 2 3 2 3 3" xfId="2304" xr:uid="{00000000-0005-0000-0000-00005B870000}"/>
    <cellStyle name="Note 2 2 3 2 3 3 2" xfId="2303" xr:uid="{00000000-0005-0000-0000-00005C870000}"/>
    <cellStyle name="Note 2 2 3 2 3 3 2 2" xfId="2302" xr:uid="{00000000-0005-0000-0000-00005D870000}"/>
    <cellStyle name="Note 2 2 3 2 3 3 2 2 2" xfId="2301" xr:uid="{00000000-0005-0000-0000-00005E870000}"/>
    <cellStyle name="Note 2 2 3 2 3 3 2 3" xfId="2300" xr:uid="{00000000-0005-0000-0000-00005F870000}"/>
    <cellStyle name="Note 2 2 3 2 3 3 3" xfId="2299" xr:uid="{00000000-0005-0000-0000-000060870000}"/>
    <cellStyle name="Note 2 2 3 2 3 3 3 2" xfId="2298" xr:uid="{00000000-0005-0000-0000-000061870000}"/>
    <cellStyle name="Note 2 2 3 2 3 3 4" xfId="2297" xr:uid="{00000000-0005-0000-0000-000062870000}"/>
    <cellStyle name="Note 2 2 3 2 3 4" xfId="13848" xr:uid="{00000000-0005-0000-0000-000063870000}"/>
    <cellStyle name="Note 2 2 3 2 3 4 2" xfId="30237" xr:uid="{00000000-0005-0000-0000-000064870000}"/>
    <cellStyle name="Note 2 2 3 2 3 4 2 2" xfId="2296" xr:uid="{00000000-0005-0000-0000-000065870000}"/>
    <cellStyle name="Note 2 2 3 2 3 4 3" xfId="2295" xr:uid="{00000000-0005-0000-0000-000066870000}"/>
    <cellStyle name="Note 2 2 3 2 3 5" xfId="13844" xr:uid="{00000000-0005-0000-0000-000067870000}"/>
    <cellStyle name="Note 2 2 3 2 3 5 2" xfId="2294" xr:uid="{00000000-0005-0000-0000-000068870000}"/>
    <cellStyle name="Note 2 2 3 2 3 6" xfId="30349" xr:uid="{00000000-0005-0000-0000-000069870000}"/>
    <cellStyle name="Note 2 2 3 2 4" xfId="2293" xr:uid="{00000000-0005-0000-0000-00006A870000}"/>
    <cellStyle name="Note 2 2 3 2 4 2" xfId="2292" xr:uid="{00000000-0005-0000-0000-00006B870000}"/>
    <cellStyle name="Note 2 2 3 2 4 2 2" xfId="2291" xr:uid="{00000000-0005-0000-0000-00006C870000}"/>
    <cellStyle name="Note 2 2 3 2 4 2 2 2" xfId="2290" xr:uid="{00000000-0005-0000-0000-00006D870000}"/>
    <cellStyle name="Note 2 2 3 2 4 2 2 2 2" xfId="2289" xr:uid="{00000000-0005-0000-0000-00006E870000}"/>
    <cellStyle name="Note 2 2 3 2 4 2 2 3" xfId="3373" xr:uid="{00000000-0005-0000-0000-00006F870000}"/>
    <cellStyle name="Note 2 2 3 2 4 2 3" xfId="2288" xr:uid="{00000000-0005-0000-0000-000070870000}"/>
    <cellStyle name="Note 2 2 3 2 4 2 3 2" xfId="2287" xr:uid="{00000000-0005-0000-0000-000071870000}"/>
    <cellStyle name="Note 2 2 3 2 4 2 4" xfId="2286" xr:uid="{00000000-0005-0000-0000-000072870000}"/>
    <cellStyle name="Note 2 2 3 2 4 3" xfId="7960" xr:uid="{00000000-0005-0000-0000-000073870000}"/>
    <cellStyle name="Note 2 2 3 2 4 3 2" xfId="2285" xr:uid="{00000000-0005-0000-0000-000074870000}"/>
    <cellStyle name="Note 2 2 3 2 4 3 2 2" xfId="2284" xr:uid="{00000000-0005-0000-0000-000075870000}"/>
    <cellStyle name="Note 2 2 3 2 4 3 3" xfId="2283" xr:uid="{00000000-0005-0000-0000-000076870000}"/>
    <cellStyle name="Note 2 2 3 2 4 4" xfId="13841" xr:uid="{00000000-0005-0000-0000-000077870000}"/>
    <cellStyle name="Note 2 2 3 2 4 4 2" xfId="2282" xr:uid="{00000000-0005-0000-0000-000078870000}"/>
    <cellStyle name="Note 2 2 3 2 4 5" xfId="2281" xr:uid="{00000000-0005-0000-0000-000079870000}"/>
    <cellStyle name="Note 2 2 3 2 5" xfId="2280" xr:uid="{00000000-0005-0000-0000-00007A870000}"/>
    <cellStyle name="Note 2 2 3 2 5 2" xfId="2279" xr:uid="{00000000-0005-0000-0000-00007B870000}"/>
    <cellStyle name="Note 2 2 3 2 5 2 2" xfId="26119" xr:uid="{00000000-0005-0000-0000-00007C870000}"/>
    <cellStyle name="Note 2 2 3 2 5 2 2 2" xfId="2278" xr:uid="{00000000-0005-0000-0000-00007D870000}"/>
    <cellStyle name="Note 2 2 3 2 5 2 3" xfId="6664" xr:uid="{00000000-0005-0000-0000-00007E870000}"/>
    <cellStyle name="Note 2 2 3 2 5 3" xfId="2277" xr:uid="{00000000-0005-0000-0000-00007F870000}"/>
    <cellStyle name="Note 2 2 3 2 5 3 2" xfId="6658" xr:uid="{00000000-0005-0000-0000-000080870000}"/>
    <cellStyle name="Note 2 2 3 2 5 4" xfId="2276" xr:uid="{00000000-0005-0000-0000-000081870000}"/>
    <cellStyle name="Note 2 2 3 2 6" xfId="19722" xr:uid="{00000000-0005-0000-0000-000082870000}"/>
    <cellStyle name="Note 2 2 3 2 6 2" xfId="27554" xr:uid="{00000000-0005-0000-0000-000083870000}"/>
    <cellStyle name="Note 2 2 3 2 6 2 2" xfId="6636" xr:uid="{00000000-0005-0000-0000-000084870000}"/>
    <cellStyle name="Note 2 2 3 2 6 3" xfId="16876" xr:uid="{00000000-0005-0000-0000-000085870000}"/>
    <cellStyle name="Note 2 2 3 2 7" xfId="11251" xr:uid="{00000000-0005-0000-0000-000086870000}"/>
    <cellStyle name="Note 2 2 3 2 7 2" xfId="16845" xr:uid="{00000000-0005-0000-0000-000087870000}"/>
    <cellStyle name="Note 2 2 3 2 8" xfId="33621" xr:uid="{00000000-0005-0000-0000-000088870000}"/>
    <cellStyle name="Note 2 2 3 3" xfId="2275" xr:uid="{00000000-0005-0000-0000-000089870000}"/>
    <cellStyle name="Note 2 2 3 3 2" xfId="2274" xr:uid="{00000000-0005-0000-0000-00008A870000}"/>
    <cellStyle name="Note 2 2 3 3 2 2" xfId="12840" xr:uid="{00000000-0005-0000-0000-00008B870000}"/>
    <cellStyle name="Note 2 2 3 3 2 2 2" xfId="8657" xr:uid="{00000000-0005-0000-0000-00008C870000}"/>
    <cellStyle name="Note 2 2 3 3 2 2 2 2" xfId="2273" xr:uid="{00000000-0005-0000-0000-00008D870000}"/>
    <cellStyle name="Note 2 2 3 3 2 2 2 2 2" xfId="2272" xr:uid="{00000000-0005-0000-0000-00008E870000}"/>
    <cellStyle name="Note 2 2 3 3 2 2 2 2 2 2" xfId="2271" xr:uid="{00000000-0005-0000-0000-00008F870000}"/>
    <cellStyle name="Note 2 2 3 3 2 2 2 2 3" xfId="2270" xr:uid="{00000000-0005-0000-0000-000090870000}"/>
    <cellStyle name="Note 2 2 3 3 2 2 2 3" xfId="2269" xr:uid="{00000000-0005-0000-0000-000091870000}"/>
    <cellStyle name="Note 2 2 3 3 2 2 2 3 2" xfId="18679" xr:uid="{00000000-0005-0000-0000-000092870000}"/>
    <cellStyle name="Note 2 2 3 3 2 2 2 4" xfId="2268" xr:uid="{00000000-0005-0000-0000-000093870000}"/>
    <cellStyle name="Note 2 2 3 3 2 2 3" xfId="10228" xr:uid="{00000000-0005-0000-0000-000094870000}"/>
    <cellStyle name="Note 2 2 3 3 2 2 3 2" xfId="2266" xr:uid="{00000000-0005-0000-0000-000095870000}"/>
    <cellStyle name="Note 2 2 3 3 2 2 3 2 2" xfId="2265" xr:uid="{00000000-0005-0000-0000-000096870000}"/>
    <cellStyle name="Note 2 2 3 3 2 2 3 3" xfId="2264" xr:uid="{00000000-0005-0000-0000-000097870000}"/>
    <cellStyle name="Note 2 2 3 3 2 2 4" xfId="2263" xr:uid="{00000000-0005-0000-0000-000098870000}"/>
    <cellStyle name="Note 2 2 3 3 2 2 4 2" xfId="2262" xr:uid="{00000000-0005-0000-0000-000099870000}"/>
    <cellStyle name="Note 2 2 3 3 2 2 5" xfId="2261" xr:uid="{00000000-0005-0000-0000-00009A870000}"/>
    <cellStyle name="Note 2 2 3 3 2 3" xfId="2260" xr:uid="{00000000-0005-0000-0000-00009B870000}"/>
    <cellStyle name="Note 2 2 3 3 2 3 2" xfId="2259" xr:uid="{00000000-0005-0000-0000-00009C870000}"/>
    <cellStyle name="Note 2 2 3 3 2 3 2 2" xfId="2258" xr:uid="{00000000-0005-0000-0000-00009D870000}"/>
    <cellStyle name="Note 2 2 3 3 2 3 2 2 2" xfId="2257" xr:uid="{00000000-0005-0000-0000-00009E870000}"/>
    <cellStyle name="Note 2 2 3 3 2 3 2 3" xfId="2256" xr:uid="{00000000-0005-0000-0000-00009F870000}"/>
    <cellStyle name="Note 2 2 3 3 2 3 3" xfId="5144" xr:uid="{00000000-0005-0000-0000-0000A0870000}"/>
    <cellStyle name="Note 2 2 3 3 2 3 3 2" xfId="2255" xr:uid="{00000000-0005-0000-0000-0000A1870000}"/>
    <cellStyle name="Note 2 2 3 3 2 3 4" xfId="2254" xr:uid="{00000000-0005-0000-0000-0000A2870000}"/>
    <cellStyle name="Note 2 2 3 3 2 4" xfId="30592" xr:uid="{00000000-0005-0000-0000-0000A3870000}"/>
    <cellStyle name="Note 2 2 3 3 2 4 2" xfId="30093" xr:uid="{00000000-0005-0000-0000-0000A4870000}"/>
    <cellStyle name="Note 2 2 3 3 2 4 2 2" xfId="21097" xr:uid="{00000000-0005-0000-0000-0000A5870000}"/>
    <cellStyle name="Note 2 2 3 3 2 4 3" xfId="23423" xr:uid="{00000000-0005-0000-0000-0000A6870000}"/>
    <cellStyle name="Note 2 2 3 3 2 5" xfId="30770" xr:uid="{00000000-0005-0000-0000-0000A7870000}"/>
    <cellStyle name="Note 2 2 3 3 2 5 2" xfId="27911" xr:uid="{00000000-0005-0000-0000-0000A8870000}"/>
    <cellStyle name="Note 2 2 3 3 2 6" xfId="2253" xr:uid="{00000000-0005-0000-0000-0000A9870000}"/>
    <cellStyle name="Note 2 2 3 3 3" xfId="2252" xr:uid="{00000000-0005-0000-0000-0000AA870000}"/>
    <cellStyle name="Note 2 2 3 3 3 2" xfId="2251" xr:uid="{00000000-0005-0000-0000-0000AB870000}"/>
    <cellStyle name="Note 2 2 3 3 3 2 2" xfId="2250" xr:uid="{00000000-0005-0000-0000-0000AC870000}"/>
    <cellStyle name="Note 2 2 3 3 3 2 2 2" xfId="2249" xr:uid="{00000000-0005-0000-0000-0000AD870000}"/>
    <cellStyle name="Note 2 2 3 3 3 2 2 2 2" xfId="2248" xr:uid="{00000000-0005-0000-0000-0000AE870000}"/>
    <cellStyle name="Note 2 2 3 3 3 2 2 3" xfId="2247" xr:uid="{00000000-0005-0000-0000-0000AF870000}"/>
    <cellStyle name="Note 2 2 3 3 3 2 3" xfId="2246" xr:uid="{00000000-0005-0000-0000-0000B0870000}"/>
    <cellStyle name="Note 2 2 3 3 3 2 3 2" xfId="2245" xr:uid="{00000000-0005-0000-0000-0000B1870000}"/>
    <cellStyle name="Note 2 2 3 3 3 2 4" xfId="2244" xr:uid="{00000000-0005-0000-0000-0000B2870000}"/>
    <cellStyle name="Note 2 2 3 3 3 3" xfId="2243" xr:uid="{00000000-0005-0000-0000-0000B3870000}"/>
    <cellStyle name="Note 2 2 3 3 3 3 2" xfId="2242" xr:uid="{00000000-0005-0000-0000-0000B4870000}"/>
    <cellStyle name="Note 2 2 3 3 3 3 2 2" xfId="2241" xr:uid="{00000000-0005-0000-0000-0000B5870000}"/>
    <cellStyle name="Note 2 2 3 3 3 3 3" xfId="2240" xr:uid="{00000000-0005-0000-0000-0000B6870000}"/>
    <cellStyle name="Note 2 2 3 3 3 4" xfId="13838" xr:uid="{00000000-0005-0000-0000-0000B7870000}"/>
    <cellStyle name="Note 2 2 3 3 3 4 2" xfId="29441" xr:uid="{00000000-0005-0000-0000-0000B8870000}"/>
    <cellStyle name="Note 2 2 3 3 3 5" xfId="2239" xr:uid="{00000000-0005-0000-0000-0000B9870000}"/>
    <cellStyle name="Note 2 2 3 3 4" xfId="2238" xr:uid="{00000000-0005-0000-0000-0000BA870000}"/>
    <cellStyle name="Note 2 2 3 3 4 2" xfId="2237" xr:uid="{00000000-0005-0000-0000-0000BB870000}"/>
    <cellStyle name="Note 2 2 3 3 4 2 2" xfId="2236" xr:uid="{00000000-0005-0000-0000-0000BC870000}"/>
    <cellStyle name="Note 2 2 3 3 4 2 2 2" xfId="4093" xr:uid="{00000000-0005-0000-0000-0000BD870000}"/>
    <cellStyle name="Note 2 2 3 3 4 2 3" xfId="2235" xr:uid="{00000000-0005-0000-0000-0000BE870000}"/>
    <cellStyle name="Note 2 2 3 3 4 3" xfId="2234" xr:uid="{00000000-0005-0000-0000-0000BF870000}"/>
    <cellStyle name="Note 2 2 3 3 4 3 2" xfId="2233" xr:uid="{00000000-0005-0000-0000-0000C0870000}"/>
    <cellStyle name="Note 2 2 3 3 4 4" xfId="2232" xr:uid="{00000000-0005-0000-0000-0000C1870000}"/>
    <cellStyle name="Note 2 2 3 3 5" xfId="2231" xr:uid="{00000000-0005-0000-0000-0000C2870000}"/>
    <cellStyle name="Note 2 2 3 3 5 2" xfId="2230" xr:uid="{00000000-0005-0000-0000-0000C3870000}"/>
    <cellStyle name="Note 2 2 3 3 5 2 2" xfId="25281" xr:uid="{00000000-0005-0000-0000-0000C4870000}"/>
    <cellStyle name="Note 2 2 3 3 5 3" xfId="2229" xr:uid="{00000000-0005-0000-0000-0000C5870000}"/>
    <cellStyle name="Note 2 2 3 3 6" xfId="11238" xr:uid="{00000000-0005-0000-0000-0000C6870000}"/>
    <cellStyle name="Note 2 2 3 3 6 2" xfId="16232" xr:uid="{00000000-0005-0000-0000-0000C7870000}"/>
    <cellStyle name="Note 2 2 3 3 7" xfId="11225" xr:uid="{00000000-0005-0000-0000-0000C8870000}"/>
    <cellStyle name="Note 2 2 3 4" xfId="23636" xr:uid="{00000000-0005-0000-0000-0000C9870000}"/>
    <cellStyle name="Note 2 2 3 4 2" xfId="28360" xr:uid="{00000000-0005-0000-0000-0000CA870000}"/>
    <cellStyle name="Note 2 2 3 4 2 2" xfId="2228" xr:uid="{00000000-0005-0000-0000-0000CB870000}"/>
    <cellStyle name="Note 2 2 3 4 2 2 2" xfId="2227" xr:uid="{00000000-0005-0000-0000-0000CC870000}"/>
    <cellStyle name="Note 2 2 3 4 2 2 2 2" xfId="2226" xr:uid="{00000000-0005-0000-0000-0000CD870000}"/>
    <cellStyle name="Note 2 2 3 4 2 2 2 2 2" xfId="2225" xr:uid="{00000000-0005-0000-0000-0000CE870000}"/>
    <cellStyle name="Note 2 2 3 4 2 2 2 3" xfId="2224" xr:uid="{00000000-0005-0000-0000-0000CF870000}"/>
    <cellStyle name="Note 2 2 3 4 2 2 3" xfId="2223" xr:uid="{00000000-0005-0000-0000-0000D0870000}"/>
    <cellStyle name="Note 2 2 3 4 2 2 3 2" xfId="2222" xr:uid="{00000000-0005-0000-0000-0000D1870000}"/>
    <cellStyle name="Note 2 2 3 4 2 2 4" xfId="2221" xr:uid="{00000000-0005-0000-0000-0000D2870000}"/>
    <cellStyle name="Note 2 2 3 4 2 3" xfId="2220" xr:uid="{00000000-0005-0000-0000-0000D3870000}"/>
    <cellStyle name="Note 2 2 3 4 2 3 2" xfId="2219" xr:uid="{00000000-0005-0000-0000-0000D4870000}"/>
    <cellStyle name="Note 2 2 3 4 2 3 2 2" xfId="2218" xr:uid="{00000000-0005-0000-0000-0000D5870000}"/>
    <cellStyle name="Note 2 2 3 4 2 3 3" xfId="2217" xr:uid="{00000000-0005-0000-0000-0000D6870000}"/>
    <cellStyle name="Note 2 2 3 4 2 4" xfId="30576" xr:uid="{00000000-0005-0000-0000-0000D7870000}"/>
    <cellStyle name="Note 2 2 3 4 2 4 2" xfId="20493" xr:uid="{00000000-0005-0000-0000-0000D8870000}"/>
    <cellStyle name="Note 2 2 3 4 2 5" xfId="2216" xr:uid="{00000000-0005-0000-0000-0000D9870000}"/>
    <cellStyle name="Note 2 2 3 4 3" xfId="2215" xr:uid="{00000000-0005-0000-0000-0000DA870000}"/>
    <cellStyle name="Note 2 2 3 4 3 2" xfId="32065" xr:uid="{00000000-0005-0000-0000-0000DB870000}"/>
    <cellStyle name="Note 2 2 3 4 3 2 2" xfId="2214" xr:uid="{00000000-0005-0000-0000-0000DC870000}"/>
    <cellStyle name="Note 2 2 3 4 3 2 2 2" xfId="22043" xr:uid="{00000000-0005-0000-0000-0000DD870000}"/>
    <cellStyle name="Note 2 2 3 4 3 2 3" xfId="2213" xr:uid="{00000000-0005-0000-0000-0000DE870000}"/>
    <cellStyle name="Note 2 2 3 4 3 3" xfId="2212" xr:uid="{00000000-0005-0000-0000-0000DF870000}"/>
    <cellStyle name="Note 2 2 3 4 3 3 2" xfId="2211" xr:uid="{00000000-0005-0000-0000-0000E0870000}"/>
    <cellStyle name="Note 2 2 3 4 3 4" xfId="2210" xr:uid="{00000000-0005-0000-0000-0000E1870000}"/>
    <cellStyle name="Note 2 2 3 4 4" xfId="2209" xr:uid="{00000000-0005-0000-0000-0000E2870000}"/>
    <cellStyle name="Note 2 2 3 4 4 2" xfId="2208" xr:uid="{00000000-0005-0000-0000-0000E3870000}"/>
    <cellStyle name="Note 2 2 3 4 4 2 2" xfId="2207" xr:uid="{00000000-0005-0000-0000-0000E4870000}"/>
    <cellStyle name="Note 2 2 3 4 4 3" xfId="2206" xr:uid="{00000000-0005-0000-0000-0000E5870000}"/>
    <cellStyle name="Note 2 2 3 4 5" xfId="29694" xr:uid="{00000000-0005-0000-0000-0000E6870000}"/>
    <cellStyle name="Note 2 2 3 4 5 2" xfId="2205" xr:uid="{00000000-0005-0000-0000-0000E7870000}"/>
    <cellStyle name="Note 2 2 3 4 6" xfId="11209" xr:uid="{00000000-0005-0000-0000-0000E8870000}"/>
    <cellStyle name="Note 2 2 3 5" xfId="30653" xr:uid="{00000000-0005-0000-0000-0000E9870000}"/>
    <cellStyle name="Note 2 2 3 5 2" xfId="2204" xr:uid="{00000000-0005-0000-0000-0000EA870000}"/>
    <cellStyle name="Note 2 2 3 5 2 2" xfId="2203" xr:uid="{00000000-0005-0000-0000-0000EB870000}"/>
    <cellStyle name="Note 2 2 3 5 2 2 2" xfId="2202" xr:uid="{00000000-0005-0000-0000-0000EC870000}"/>
    <cellStyle name="Note 2 2 3 5 2 2 2 2" xfId="33846" xr:uid="{00000000-0005-0000-0000-0000ED870000}"/>
    <cellStyle name="Note 2 2 3 5 2 2 3" xfId="2201" xr:uid="{00000000-0005-0000-0000-0000EE870000}"/>
    <cellStyle name="Note 2 2 3 5 2 3" xfId="2200" xr:uid="{00000000-0005-0000-0000-0000EF870000}"/>
    <cellStyle name="Note 2 2 3 5 2 3 2" xfId="2199" xr:uid="{00000000-0005-0000-0000-0000F0870000}"/>
    <cellStyle name="Note 2 2 3 5 2 4" xfId="2198" xr:uid="{00000000-0005-0000-0000-0000F1870000}"/>
    <cellStyle name="Note 2 2 3 5 3" xfId="2197" xr:uid="{00000000-0005-0000-0000-0000F2870000}"/>
    <cellStyle name="Note 2 2 3 5 3 2" xfId="2196" xr:uid="{00000000-0005-0000-0000-0000F3870000}"/>
    <cellStyle name="Note 2 2 3 5 3 2 2" xfId="2195" xr:uid="{00000000-0005-0000-0000-0000F4870000}"/>
    <cellStyle name="Note 2 2 3 5 3 3" xfId="2194" xr:uid="{00000000-0005-0000-0000-0000F5870000}"/>
    <cellStyle name="Note 2 2 3 5 4" xfId="2193" xr:uid="{00000000-0005-0000-0000-0000F6870000}"/>
    <cellStyle name="Note 2 2 3 5 4 2" xfId="2192" xr:uid="{00000000-0005-0000-0000-0000F7870000}"/>
    <cellStyle name="Note 2 2 3 5 5" xfId="2191" xr:uid="{00000000-0005-0000-0000-0000F8870000}"/>
    <cellStyle name="Note 2 2 3 6" xfId="9894" xr:uid="{00000000-0005-0000-0000-0000F9870000}"/>
    <cellStyle name="Note 2 2 3 6 2" xfId="2190" xr:uid="{00000000-0005-0000-0000-0000FA870000}"/>
    <cellStyle name="Note 2 2 3 6 2 2" xfId="2189" xr:uid="{00000000-0005-0000-0000-0000FB870000}"/>
    <cellStyle name="Note 2 2 3 6 2 2 2" xfId="2188" xr:uid="{00000000-0005-0000-0000-0000FC870000}"/>
    <cellStyle name="Note 2 2 3 6 2 3" xfId="2187" xr:uid="{00000000-0005-0000-0000-0000FD870000}"/>
    <cellStyle name="Note 2 2 3 6 3" xfId="2186" xr:uid="{00000000-0005-0000-0000-0000FE870000}"/>
    <cellStyle name="Note 2 2 3 6 3 2" xfId="2185" xr:uid="{00000000-0005-0000-0000-0000FF870000}"/>
    <cellStyle name="Note 2 2 3 6 4" xfId="2184" xr:uid="{00000000-0005-0000-0000-000000880000}"/>
    <cellStyle name="Note 2 2 3 7" xfId="9888" xr:uid="{00000000-0005-0000-0000-000001880000}"/>
    <cellStyle name="Note 2 2 3 7 2" xfId="2183" xr:uid="{00000000-0005-0000-0000-000002880000}"/>
    <cellStyle name="Note 2 2 3 7 2 2" xfId="2182" xr:uid="{00000000-0005-0000-0000-000003880000}"/>
    <cellStyle name="Note 2 2 3 7 3" xfId="2181" xr:uid="{00000000-0005-0000-0000-000004880000}"/>
    <cellStyle name="Note 2 2 3 8" xfId="24478" xr:uid="{00000000-0005-0000-0000-000005880000}"/>
    <cellStyle name="Note 2 2 3 8 2" xfId="2180" xr:uid="{00000000-0005-0000-0000-000006880000}"/>
    <cellStyle name="Note 2 2 3 9" xfId="2179" xr:uid="{00000000-0005-0000-0000-000007880000}"/>
    <cellStyle name="Note 2 2 4" xfId="19713" xr:uid="{00000000-0005-0000-0000-000008880000}"/>
    <cellStyle name="Note 2 2 4 2" xfId="18665" xr:uid="{00000000-0005-0000-0000-000009880000}"/>
    <cellStyle name="Note 2 2 4 2 2" xfId="2178" xr:uid="{00000000-0005-0000-0000-00000A880000}"/>
    <cellStyle name="Note 2 2 4 2 2 2" xfId="12836" xr:uid="{00000000-0005-0000-0000-00000B880000}"/>
    <cellStyle name="Note 2 2 4 2 2 2 2" xfId="2177" xr:uid="{00000000-0005-0000-0000-00000C880000}"/>
    <cellStyle name="Note 2 2 4 2 2 2 2 2" xfId="2176" xr:uid="{00000000-0005-0000-0000-00000D880000}"/>
    <cellStyle name="Note 2 2 4 2 2 2 2 2 2" xfId="2175" xr:uid="{00000000-0005-0000-0000-00000E880000}"/>
    <cellStyle name="Note 2 2 4 2 2 2 2 2 2 2" xfId="4655" xr:uid="{00000000-0005-0000-0000-00000F880000}"/>
    <cellStyle name="Note 2 2 4 2 2 2 2 2 3" xfId="2174" xr:uid="{00000000-0005-0000-0000-000010880000}"/>
    <cellStyle name="Note 2 2 4 2 2 2 2 3" xfId="8668" xr:uid="{00000000-0005-0000-0000-000011880000}"/>
    <cellStyle name="Note 2 2 4 2 2 2 2 3 2" xfId="2173" xr:uid="{00000000-0005-0000-0000-000012880000}"/>
    <cellStyle name="Note 2 2 4 2 2 2 2 4" xfId="2172" xr:uid="{00000000-0005-0000-0000-000013880000}"/>
    <cellStyle name="Note 2 2 4 2 2 2 3" xfId="2171" xr:uid="{00000000-0005-0000-0000-000014880000}"/>
    <cellStyle name="Note 2 2 4 2 2 2 3 2" xfId="2170" xr:uid="{00000000-0005-0000-0000-000015880000}"/>
    <cellStyle name="Note 2 2 4 2 2 2 3 2 2" xfId="2169" xr:uid="{00000000-0005-0000-0000-000016880000}"/>
    <cellStyle name="Note 2 2 4 2 2 2 3 3" xfId="2168" xr:uid="{00000000-0005-0000-0000-000017880000}"/>
    <cellStyle name="Note 2 2 4 2 2 2 4" xfId="2167" xr:uid="{00000000-0005-0000-0000-000018880000}"/>
    <cellStyle name="Note 2 2 4 2 2 2 4 2" xfId="2166" xr:uid="{00000000-0005-0000-0000-000019880000}"/>
    <cellStyle name="Note 2 2 4 2 2 2 5" xfId="2165" xr:uid="{00000000-0005-0000-0000-00001A880000}"/>
    <cellStyle name="Note 2 2 4 2 2 3" xfId="2164" xr:uid="{00000000-0005-0000-0000-00001B880000}"/>
    <cellStyle name="Note 2 2 4 2 2 3 2" xfId="2163" xr:uid="{00000000-0005-0000-0000-00001C880000}"/>
    <cellStyle name="Note 2 2 4 2 2 3 2 2" xfId="2162" xr:uid="{00000000-0005-0000-0000-00001D880000}"/>
    <cellStyle name="Note 2 2 4 2 2 3 2 2 2" xfId="2161" xr:uid="{00000000-0005-0000-0000-00001E880000}"/>
    <cellStyle name="Note 2 2 4 2 2 3 2 3" xfId="2160" xr:uid="{00000000-0005-0000-0000-00001F880000}"/>
    <cellStyle name="Note 2 2 4 2 2 3 3" xfId="2159" xr:uid="{00000000-0005-0000-0000-000020880000}"/>
    <cellStyle name="Note 2 2 4 2 2 3 3 2" xfId="2158" xr:uid="{00000000-0005-0000-0000-000021880000}"/>
    <cellStyle name="Note 2 2 4 2 2 3 4" xfId="2157" xr:uid="{00000000-0005-0000-0000-000022880000}"/>
    <cellStyle name="Note 2 2 4 2 2 4" xfId="29757" xr:uid="{00000000-0005-0000-0000-000023880000}"/>
    <cellStyle name="Note 2 2 4 2 2 4 2" xfId="25048" xr:uid="{00000000-0005-0000-0000-000024880000}"/>
    <cellStyle name="Note 2 2 4 2 2 4 2 2" xfId="2156" xr:uid="{00000000-0005-0000-0000-000025880000}"/>
    <cellStyle name="Note 2 2 4 2 2 4 3" xfId="2155" xr:uid="{00000000-0005-0000-0000-000026880000}"/>
    <cellStyle name="Note 2 2 4 2 2 5" xfId="29748" xr:uid="{00000000-0005-0000-0000-000027880000}"/>
    <cellStyle name="Note 2 2 4 2 2 5 2" xfId="2154" xr:uid="{00000000-0005-0000-0000-000028880000}"/>
    <cellStyle name="Note 2 2 4 2 2 6" xfId="2153" xr:uid="{00000000-0005-0000-0000-000029880000}"/>
    <cellStyle name="Note 2 2 4 2 3" xfId="15193" xr:uid="{00000000-0005-0000-0000-00002A880000}"/>
    <cellStyle name="Note 2 2 4 2 3 2" xfId="2152" xr:uid="{00000000-0005-0000-0000-00002B880000}"/>
    <cellStyle name="Note 2 2 4 2 3 2 2" xfId="2151" xr:uid="{00000000-0005-0000-0000-00002C880000}"/>
    <cellStyle name="Note 2 2 4 2 3 2 2 2" xfId="2150" xr:uid="{00000000-0005-0000-0000-00002D880000}"/>
    <cellStyle name="Note 2 2 4 2 3 2 2 2 2" xfId="4328" xr:uid="{00000000-0005-0000-0000-00002E880000}"/>
    <cellStyle name="Note 2 2 4 2 3 2 2 3" xfId="2149" xr:uid="{00000000-0005-0000-0000-00002F880000}"/>
    <cellStyle name="Note 2 2 4 2 3 2 3" xfId="2148" xr:uid="{00000000-0005-0000-0000-000030880000}"/>
    <cellStyle name="Note 2 2 4 2 3 2 3 2" xfId="2147" xr:uid="{00000000-0005-0000-0000-000031880000}"/>
    <cellStyle name="Note 2 2 4 2 3 2 4" xfId="2146" xr:uid="{00000000-0005-0000-0000-000032880000}"/>
    <cellStyle name="Note 2 2 4 2 3 3" xfId="2145" xr:uid="{00000000-0005-0000-0000-000033880000}"/>
    <cellStyle name="Note 2 2 4 2 3 3 2" xfId="2144" xr:uid="{00000000-0005-0000-0000-000034880000}"/>
    <cellStyle name="Note 2 2 4 2 3 3 2 2" xfId="2143" xr:uid="{00000000-0005-0000-0000-000035880000}"/>
    <cellStyle name="Note 2 2 4 2 3 3 3" xfId="2142" xr:uid="{00000000-0005-0000-0000-000036880000}"/>
    <cellStyle name="Note 2 2 4 2 3 4" xfId="13816" xr:uid="{00000000-0005-0000-0000-000037880000}"/>
    <cellStyle name="Note 2 2 4 2 3 4 2" xfId="2141" xr:uid="{00000000-0005-0000-0000-000038880000}"/>
    <cellStyle name="Note 2 2 4 2 3 5" xfId="2140" xr:uid="{00000000-0005-0000-0000-000039880000}"/>
    <cellStyle name="Note 2 2 4 2 4" xfId="3770" xr:uid="{00000000-0005-0000-0000-00003A880000}"/>
    <cellStyle name="Note 2 2 4 2 4 2" xfId="29077" xr:uid="{00000000-0005-0000-0000-00003B880000}"/>
    <cellStyle name="Note 2 2 4 2 4 2 2" xfId="17109" xr:uid="{00000000-0005-0000-0000-00003C880000}"/>
    <cellStyle name="Note 2 2 4 2 4 2 2 2" xfId="2139" xr:uid="{00000000-0005-0000-0000-00003D880000}"/>
    <cellStyle name="Note 2 2 4 2 4 2 3" xfId="17104" xr:uid="{00000000-0005-0000-0000-00003E880000}"/>
    <cellStyle name="Note 2 2 4 2 4 3" xfId="29067" xr:uid="{00000000-0005-0000-0000-00003F880000}"/>
    <cellStyle name="Note 2 2 4 2 4 3 2" xfId="28229" xr:uid="{00000000-0005-0000-0000-000040880000}"/>
    <cellStyle name="Note 2 2 4 2 4 4" xfId="2138" xr:uid="{00000000-0005-0000-0000-000041880000}"/>
    <cellStyle name="Note 2 2 4 2 5" xfId="2137" xr:uid="{00000000-0005-0000-0000-000042880000}"/>
    <cellStyle name="Note 2 2 4 2 5 2" xfId="29054" xr:uid="{00000000-0005-0000-0000-000043880000}"/>
    <cellStyle name="Note 2 2 4 2 5 2 2" xfId="6484" xr:uid="{00000000-0005-0000-0000-000044880000}"/>
    <cellStyle name="Note 2 2 4 2 5 3" xfId="2136" xr:uid="{00000000-0005-0000-0000-000045880000}"/>
    <cellStyle name="Note 2 2 4 2 6" xfId="11191" xr:uid="{00000000-0005-0000-0000-000046880000}"/>
    <cellStyle name="Note 2 2 4 2 6 2" xfId="14729" xr:uid="{00000000-0005-0000-0000-000047880000}"/>
    <cellStyle name="Note 2 2 4 2 7" xfId="11181" xr:uid="{00000000-0005-0000-0000-000048880000}"/>
    <cellStyle name="Note 2 2 4 3" xfId="21395" xr:uid="{00000000-0005-0000-0000-000049880000}"/>
    <cellStyle name="Note 2 2 4 3 2" xfId="2135" xr:uid="{00000000-0005-0000-0000-00004A880000}"/>
    <cellStyle name="Note 2 2 4 3 2 2" xfId="2134" xr:uid="{00000000-0005-0000-0000-00004B880000}"/>
    <cellStyle name="Note 2 2 4 3 2 2 2" xfId="2133" xr:uid="{00000000-0005-0000-0000-00004C880000}"/>
    <cellStyle name="Note 2 2 4 3 2 2 2 2" xfId="14301" xr:uid="{00000000-0005-0000-0000-00004D880000}"/>
    <cellStyle name="Note 2 2 4 3 2 2 2 2 2" xfId="14297" xr:uid="{00000000-0005-0000-0000-00004E880000}"/>
    <cellStyle name="Note 2 2 4 3 2 2 2 3" xfId="14285" xr:uid="{00000000-0005-0000-0000-00004F880000}"/>
    <cellStyle name="Note 2 2 4 3 2 2 3" xfId="2132" xr:uid="{00000000-0005-0000-0000-000050880000}"/>
    <cellStyle name="Note 2 2 4 3 2 2 3 2" xfId="14263" xr:uid="{00000000-0005-0000-0000-000051880000}"/>
    <cellStyle name="Note 2 2 4 3 2 2 4" xfId="2131" xr:uid="{00000000-0005-0000-0000-000052880000}"/>
    <cellStyle name="Note 2 2 4 3 2 3" xfId="2130" xr:uid="{00000000-0005-0000-0000-000053880000}"/>
    <cellStyle name="Note 2 2 4 3 2 3 2" xfId="2129" xr:uid="{00000000-0005-0000-0000-000054880000}"/>
    <cellStyle name="Note 2 2 4 3 2 3 2 2" xfId="13931" xr:uid="{00000000-0005-0000-0000-000055880000}"/>
    <cellStyle name="Note 2 2 4 3 2 3 3" xfId="6025" xr:uid="{00000000-0005-0000-0000-000056880000}"/>
    <cellStyle name="Note 2 2 4 3 2 4" xfId="30534" xr:uid="{00000000-0005-0000-0000-000057880000}"/>
    <cellStyle name="Note 2 2 4 3 2 4 2" xfId="30105" xr:uid="{00000000-0005-0000-0000-000058880000}"/>
    <cellStyle name="Note 2 2 4 3 2 5" xfId="2128" xr:uid="{00000000-0005-0000-0000-000059880000}"/>
    <cellStyle name="Note 2 2 4 3 3" xfId="2127" xr:uid="{00000000-0005-0000-0000-00005A880000}"/>
    <cellStyle name="Note 2 2 4 3 3 2" xfId="2126" xr:uid="{00000000-0005-0000-0000-00005B880000}"/>
    <cellStyle name="Note 2 2 4 3 3 2 2" xfId="2125" xr:uid="{00000000-0005-0000-0000-00005C880000}"/>
    <cellStyle name="Note 2 2 4 3 3 2 2 2" xfId="12294" xr:uid="{00000000-0005-0000-0000-00005D880000}"/>
    <cellStyle name="Note 2 2 4 3 3 2 3" xfId="2124" xr:uid="{00000000-0005-0000-0000-00005E880000}"/>
    <cellStyle name="Note 2 2 4 3 3 3" xfId="2123" xr:uid="{00000000-0005-0000-0000-00005F880000}"/>
    <cellStyle name="Note 2 2 4 3 3 3 2" xfId="2122" xr:uid="{00000000-0005-0000-0000-000060880000}"/>
    <cellStyle name="Note 2 2 4 3 3 4" xfId="2121" xr:uid="{00000000-0005-0000-0000-000061880000}"/>
    <cellStyle name="Note 2 2 4 3 4" xfId="2120" xr:uid="{00000000-0005-0000-0000-000062880000}"/>
    <cellStyle name="Note 2 2 4 3 4 2" xfId="28945" xr:uid="{00000000-0005-0000-0000-000063880000}"/>
    <cellStyle name="Note 2 2 4 3 4 2 2" xfId="17084" xr:uid="{00000000-0005-0000-0000-000064880000}"/>
    <cellStyle name="Note 2 2 4 3 4 3" xfId="2119" xr:uid="{00000000-0005-0000-0000-000065880000}"/>
    <cellStyle name="Note 2 2 4 3 5" xfId="2118" xr:uid="{00000000-0005-0000-0000-000066880000}"/>
    <cellStyle name="Note 2 2 4 3 5 2" xfId="2117" xr:uid="{00000000-0005-0000-0000-000067880000}"/>
    <cellStyle name="Note 2 2 4 3 6" xfId="17138" xr:uid="{00000000-0005-0000-0000-000068880000}"/>
    <cellStyle name="Note 2 2 4 4" xfId="17324" xr:uid="{00000000-0005-0000-0000-000069880000}"/>
    <cellStyle name="Note 2 2 4 4 2" xfId="2116" xr:uid="{00000000-0005-0000-0000-00006A880000}"/>
    <cellStyle name="Note 2 2 4 4 2 2" xfId="2115" xr:uid="{00000000-0005-0000-0000-00006B880000}"/>
    <cellStyle name="Note 2 2 4 4 2 2 2" xfId="34390" xr:uid="{00000000-0005-0000-0000-00006C880000}"/>
    <cellStyle name="Note 2 2 4 4 2 2 2 2" xfId="2114" xr:uid="{00000000-0005-0000-0000-00006D880000}"/>
    <cellStyle name="Note 2 2 4 4 2 2 3" xfId="2113" xr:uid="{00000000-0005-0000-0000-00006E880000}"/>
    <cellStyle name="Note 2 2 4 4 2 3" xfId="2112" xr:uid="{00000000-0005-0000-0000-00006F880000}"/>
    <cellStyle name="Note 2 2 4 4 2 3 2" xfId="2111" xr:uid="{00000000-0005-0000-0000-000070880000}"/>
    <cellStyle name="Note 2 2 4 4 2 4" xfId="2110" xr:uid="{00000000-0005-0000-0000-000071880000}"/>
    <cellStyle name="Note 2 2 4 4 3" xfId="2109" xr:uid="{00000000-0005-0000-0000-000072880000}"/>
    <cellStyle name="Note 2 2 4 4 3 2" xfId="2108" xr:uid="{00000000-0005-0000-0000-000073880000}"/>
    <cellStyle name="Note 2 2 4 4 3 2 2" xfId="2107" xr:uid="{00000000-0005-0000-0000-000074880000}"/>
    <cellStyle name="Note 2 2 4 4 3 3" xfId="2106" xr:uid="{00000000-0005-0000-0000-000075880000}"/>
    <cellStyle name="Note 2 2 4 4 4" xfId="9149" xr:uid="{00000000-0005-0000-0000-000076880000}"/>
    <cellStyle name="Note 2 2 4 4 4 2" xfId="2105" xr:uid="{00000000-0005-0000-0000-000077880000}"/>
    <cellStyle name="Note 2 2 4 4 5" xfId="2104" xr:uid="{00000000-0005-0000-0000-000078880000}"/>
    <cellStyle name="Note 2 2 4 5" xfId="2103" xr:uid="{00000000-0005-0000-0000-000079880000}"/>
    <cellStyle name="Note 2 2 4 5 2" xfId="2102" xr:uid="{00000000-0005-0000-0000-00007A880000}"/>
    <cellStyle name="Note 2 2 4 5 2 2" xfId="2101" xr:uid="{00000000-0005-0000-0000-00007B880000}"/>
    <cellStyle name="Note 2 2 4 5 2 2 2" xfId="2100" xr:uid="{00000000-0005-0000-0000-00007C880000}"/>
    <cellStyle name="Note 2 2 4 5 2 3" xfId="2099" xr:uid="{00000000-0005-0000-0000-00007D880000}"/>
    <cellStyle name="Note 2 2 4 5 3" xfId="2098" xr:uid="{00000000-0005-0000-0000-00007E880000}"/>
    <cellStyle name="Note 2 2 4 5 3 2" xfId="2097" xr:uid="{00000000-0005-0000-0000-00007F880000}"/>
    <cellStyle name="Note 2 2 4 5 4" xfId="2096" xr:uid="{00000000-0005-0000-0000-000080880000}"/>
    <cellStyle name="Note 2 2 4 6" xfId="9882" xr:uid="{00000000-0005-0000-0000-000081880000}"/>
    <cellStyle name="Note 2 2 4 6 2" xfId="2095" xr:uid="{00000000-0005-0000-0000-000082880000}"/>
    <cellStyle name="Note 2 2 4 6 2 2" xfId="2094" xr:uid="{00000000-0005-0000-0000-000083880000}"/>
    <cellStyle name="Note 2 2 4 6 3" xfId="2093" xr:uid="{00000000-0005-0000-0000-000084880000}"/>
    <cellStyle name="Note 2 2 4 7" xfId="9877" xr:uid="{00000000-0005-0000-0000-000085880000}"/>
    <cellStyle name="Note 2 2 4 7 2" xfId="2092" xr:uid="{00000000-0005-0000-0000-000086880000}"/>
    <cellStyle name="Note 2 2 4 8" xfId="2091" xr:uid="{00000000-0005-0000-0000-000087880000}"/>
    <cellStyle name="Note 2 2 5" xfId="27900" xr:uid="{00000000-0005-0000-0000-000088880000}"/>
    <cellStyle name="Note 2 2 5 2" xfId="4006" xr:uid="{00000000-0005-0000-0000-000089880000}"/>
    <cellStyle name="Note 2 2 5 2 2" xfId="4004" xr:uid="{00000000-0005-0000-0000-00008A880000}"/>
    <cellStyle name="Note 2 2 5 2 2 2" xfId="2090" xr:uid="{00000000-0005-0000-0000-00008B880000}"/>
    <cellStyle name="Note 2 2 5 2 2 2 2" xfId="2089" xr:uid="{00000000-0005-0000-0000-00008C880000}"/>
    <cellStyle name="Note 2 2 5 2 2 2 2 2" xfId="2088" xr:uid="{00000000-0005-0000-0000-00008D880000}"/>
    <cellStyle name="Note 2 2 5 2 2 2 2 2 2" xfId="2087" xr:uid="{00000000-0005-0000-0000-00008E880000}"/>
    <cellStyle name="Note 2 2 5 2 2 2 2 3" xfId="2086" xr:uid="{00000000-0005-0000-0000-00008F880000}"/>
    <cellStyle name="Note 2 2 5 2 2 2 3" xfId="2085" xr:uid="{00000000-0005-0000-0000-000090880000}"/>
    <cellStyle name="Note 2 2 5 2 2 2 3 2" xfId="32118" xr:uid="{00000000-0005-0000-0000-000091880000}"/>
    <cellStyle name="Note 2 2 5 2 2 2 4" xfId="2084" xr:uid="{00000000-0005-0000-0000-000092880000}"/>
    <cellStyle name="Note 2 2 5 2 2 3" xfId="2083" xr:uid="{00000000-0005-0000-0000-000093880000}"/>
    <cellStyle name="Note 2 2 5 2 2 3 2" xfId="2082" xr:uid="{00000000-0005-0000-0000-000094880000}"/>
    <cellStyle name="Note 2 2 5 2 2 3 2 2" xfId="2081" xr:uid="{00000000-0005-0000-0000-000095880000}"/>
    <cellStyle name="Note 2 2 5 2 2 3 3" xfId="2080" xr:uid="{00000000-0005-0000-0000-000096880000}"/>
    <cellStyle name="Note 2 2 5 2 2 4" xfId="29481" xr:uid="{00000000-0005-0000-0000-000097880000}"/>
    <cellStyle name="Note 2 2 5 2 2 4 2" xfId="2079" xr:uid="{00000000-0005-0000-0000-000098880000}"/>
    <cellStyle name="Note 2 2 5 2 2 5" xfId="2078" xr:uid="{00000000-0005-0000-0000-000099880000}"/>
    <cellStyle name="Note 2 2 5 2 3" xfId="17774" xr:uid="{00000000-0005-0000-0000-00009A880000}"/>
    <cellStyle name="Note 2 2 5 2 3 2" xfId="2077" xr:uid="{00000000-0005-0000-0000-00009B880000}"/>
    <cellStyle name="Note 2 2 5 2 3 2 2" xfId="2076" xr:uid="{00000000-0005-0000-0000-00009C880000}"/>
    <cellStyle name="Note 2 2 5 2 3 2 2 2" xfId="2075" xr:uid="{00000000-0005-0000-0000-00009D880000}"/>
    <cellStyle name="Note 2 2 5 2 3 2 3" xfId="2074" xr:uid="{00000000-0005-0000-0000-00009E880000}"/>
    <cellStyle name="Note 2 2 5 2 3 3" xfId="2073" xr:uid="{00000000-0005-0000-0000-00009F880000}"/>
    <cellStyle name="Note 2 2 5 2 3 3 2" xfId="2072" xr:uid="{00000000-0005-0000-0000-0000A0880000}"/>
    <cellStyle name="Note 2 2 5 2 3 4" xfId="2071" xr:uid="{00000000-0005-0000-0000-0000A1880000}"/>
    <cellStyle name="Note 2 2 5 2 4" xfId="25127" xr:uid="{00000000-0005-0000-0000-0000A2880000}"/>
    <cellStyle name="Note 2 2 5 2 4 2" xfId="28720" xr:uid="{00000000-0005-0000-0000-0000A3880000}"/>
    <cellStyle name="Note 2 2 5 2 4 2 2" xfId="23582" xr:uid="{00000000-0005-0000-0000-0000A4880000}"/>
    <cellStyle name="Note 2 2 5 2 4 3" xfId="2070" xr:uid="{00000000-0005-0000-0000-0000A5880000}"/>
    <cellStyle name="Note 2 2 5 2 5" xfId="25118" xr:uid="{00000000-0005-0000-0000-0000A6880000}"/>
    <cellStyle name="Note 2 2 5 2 5 2" xfId="2069" xr:uid="{00000000-0005-0000-0000-0000A7880000}"/>
    <cellStyle name="Note 2 2 5 2 6" xfId="11162" xr:uid="{00000000-0005-0000-0000-0000A8880000}"/>
    <cellStyle name="Note 2 2 5 3" xfId="4002" xr:uid="{00000000-0005-0000-0000-0000A9880000}"/>
    <cellStyle name="Note 2 2 5 3 2" xfId="4000" xr:uid="{00000000-0005-0000-0000-0000AA880000}"/>
    <cellStyle name="Note 2 2 5 3 2 2" xfId="2068" xr:uid="{00000000-0005-0000-0000-0000AB880000}"/>
    <cellStyle name="Note 2 2 5 3 2 2 2" xfId="2067" xr:uid="{00000000-0005-0000-0000-0000AC880000}"/>
    <cellStyle name="Note 2 2 5 3 2 2 2 2" xfId="2066" xr:uid="{00000000-0005-0000-0000-0000AD880000}"/>
    <cellStyle name="Note 2 2 5 3 2 2 3" xfId="2065" xr:uid="{00000000-0005-0000-0000-0000AE880000}"/>
    <cellStyle name="Note 2 2 5 3 2 3" xfId="2064" xr:uid="{00000000-0005-0000-0000-0000AF880000}"/>
    <cellStyle name="Note 2 2 5 3 2 3 2" xfId="2063" xr:uid="{00000000-0005-0000-0000-0000B0880000}"/>
    <cellStyle name="Note 2 2 5 3 2 4" xfId="2062" xr:uid="{00000000-0005-0000-0000-0000B1880000}"/>
    <cellStyle name="Note 2 2 5 3 3" xfId="31247" xr:uid="{00000000-0005-0000-0000-0000B2880000}"/>
    <cellStyle name="Note 2 2 5 3 3 2" xfId="2061" xr:uid="{00000000-0005-0000-0000-0000B3880000}"/>
    <cellStyle name="Note 2 2 5 3 3 2 2" xfId="2060" xr:uid="{00000000-0005-0000-0000-0000B4880000}"/>
    <cellStyle name="Note 2 2 5 3 3 3" xfId="2059" xr:uid="{00000000-0005-0000-0000-0000B5880000}"/>
    <cellStyle name="Note 2 2 5 3 4" xfId="26616" xr:uid="{00000000-0005-0000-0000-0000B6880000}"/>
    <cellStyle name="Note 2 2 5 3 4 2" xfId="2058" xr:uid="{00000000-0005-0000-0000-0000B7880000}"/>
    <cellStyle name="Note 2 2 5 3 5" xfId="2057" xr:uid="{00000000-0005-0000-0000-0000B8880000}"/>
    <cellStyle name="Note 2 2 5 4" xfId="3998" xr:uid="{00000000-0005-0000-0000-0000B9880000}"/>
    <cellStyle name="Note 2 2 5 4 2" xfId="2056" xr:uid="{00000000-0005-0000-0000-0000BA880000}"/>
    <cellStyle name="Note 2 2 5 4 2 2" xfId="2055" xr:uid="{00000000-0005-0000-0000-0000BB880000}"/>
    <cellStyle name="Note 2 2 5 4 2 2 2" xfId="2054" xr:uid="{00000000-0005-0000-0000-0000BC880000}"/>
    <cellStyle name="Note 2 2 5 4 2 3" xfId="2053" xr:uid="{00000000-0005-0000-0000-0000BD880000}"/>
    <cellStyle name="Note 2 2 5 4 3" xfId="31498" xr:uid="{00000000-0005-0000-0000-0000BE880000}"/>
    <cellStyle name="Note 2 2 5 4 3 2" xfId="2052" xr:uid="{00000000-0005-0000-0000-0000BF880000}"/>
    <cellStyle name="Note 2 2 5 4 4" xfId="2051" xr:uid="{00000000-0005-0000-0000-0000C0880000}"/>
    <cellStyle name="Note 2 2 5 5" xfId="2050" xr:uid="{00000000-0005-0000-0000-0000C1880000}"/>
    <cellStyle name="Note 2 2 5 5 2" xfId="32816" xr:uid="{00000000-0005-0000-0000-0000C2880000}"/>
    <cellStyle name="Note 2 2 5 5 2 2" xfId="2049" xr:uid="{00000000-0005-0000-0000-0000C3880000}"/>
    <cellStyle name="Note 2 2 5 5 3" xfId="2048" xr:uid="{00000000-0005-0000-0000-0000C4880000}"/>
    <cellStyle name="Note 2 2 5 6" xfId="9874" xr:uid="{00000000-0005-0000-0000-0000C5880000}"/>
    <cellStyle name="Note 2 2 5 6 2" xfId="2047" xr:uid="{00000000-0005-0000-0000-0000C6880000}"/>
    <cellStyle name="Note 2 2 5 7" xfId="2046" xr:uid="{00000000-0005-0000-0000-0000C7880000}"/>
    <cellStyle name="Note 2 2 6" xfId="14736" xr:uid="{00000000-0005-0000-0000-0000C8880000}"/>
    <cellStyle name="Note 2 2 6 2" xfId="2045" xr:uid="{00000000-0005-0000-0000-0000C9880000}"/>
    <cellStyle name="Note 2 2 6 2 2" xfId="2044" xr:uid="{00000000-0005-0000-0000-0000CA880000}"/>
    <cellStyle name="Note 2 2 6 2 2 2" xfId="5960" xr:uid="{00000000-0005-0000-0000-0000CB880000}"/>
    <cellStyle name="Note 2 2 6 2 2 2 2" xfId="19234" xr:uid="{00000000-0005-0000-0000-0000CC880000}"/>
    <cellStyle name="Note 2 2 6 2 2 2 2 2" xfId="19232" xr:uid="{00000000-0005-0000-0000-0000CD880000}"/>
    <cellStyle name="Note 2 2 6 2 2 2 3" xfId="19223" xr:uid="{00000000-0005-0000-0000-0000CE880000}"/>
    <cellStyle name="Note 2 2 6 2 2 3" xfId="2043" xr:uid="{00000000-0005-0000-0000-0000CF880000}"/>
    <cellStyle name="Note 2 2 6 2 2 3 2" xfId="19211" xr:uid="{00000000-0005-0000-0000-0000D0880000}"/>
    <cellStyle name="Note 2 2 6 2 2 4" xfId="2042" xr:uid="{00000000-0005-0000-0000-0000D1880000}"/>
    <cellStyle name="Note 2 2 6 2 3" xfId="17758" xr:uid="{00000000-0005-0000-0000-0000D2880000}"/>
    <cellStyle name="Note 2 2 6 2 3 2" xfId="2041" xr:uid="{00000000-0005-0000-0000-0000D3880000}"/>
    <cellStyle name="Note 2 2 6 2 3 2 2" xfId="2040" xr:uid="{00000000-0005-0000-0000-0000D4880000}"/>
    <cellStyle name="Note 2 2 6 2 3 3" xfId="2039" xr:uid="{00000000-0005-0000-0000-0000D5880000}"/>
    <cellStyle name="Note 2 2 6 2 4" xfId="17753" xr:uid="{00000000-0005-0000-0000-0000D6880000}"/>
    <cellStyle name="Note 2 2 6 2 4 2" xfId="2038" xr:uid="{00000000-0005-0000-0000-0000D7880000}"/>
    <cellStyle name="Note 2 2 6 2 5" xfId="2037" xr:uid="{00000000-0005-0000-0000-0000D8880000}"/>
    <cellStyle name="Note 2 2 6 3" xfId="2035" xr:uid="{00000000-0005-0000-0000-0000D9880000}"/>
    <cellStyle name="Note 2 2 6 3 2" xfId="2034" xr:uid="{00000000-0005-0000-0000-0000DA880000}"/>
    <cellStyle name="Note 2 2 6 3 2 2" xfId="2033" xr:uid="{00000000-0005-0000-0000-0000DB880000}"/>
    <cellStyle name="Note 2 2 6 3 2 2 2" xfId="2032" xr:uid="{00000000-0005-0000-0000-0000DC880000}"/>
    <cellStyle name="Note 2 2 6 3 2 3" xfId="2031" xr:uid="{00000000-0005-0000-0000-0000DD880000}"/>
    <cellStyle name="Note 2 2 6 3 3" xfId="28394" xr:uid="{00000000-0005-0000-0000-0000DE880000}"/>
    <cellStyle name="Note 2 2 6 3 3 2" xfId="2030" xr:uid="{00000000-0005-0000-0000-0000DF880000}"/>
    <cellStyle name="Note 2 2 6 3 4" xfId="2029" xr:uid="{00000000-0005-0000-0000-0000E0880000}"/>
    <cellStyle name="Note 2 2 6 4" xfId="2028" xr:uid="{00000000-0005-0000-0000-0000E1880000}"/>
    <cellStyle name="Note 2 2 6 4 2" xfId="28640" xr:uid="{00000000-0005-0000-0000-0000E2880000}"/>
    <cellStyle name="Note 2 2 6 4 2 2" xfId="2027" xr:uid="{00000000-0005-0000-0000-0000E3880000}"/>
    <cellStyle name="Note 2 2 6 4 3" xfId="2026" xr:uid="{00000000-0005-0000-0000-0000E4880000}"/>
    <cellStyle name="Note 2 2 6 5" xfId="2025" xr:uid="{00000000-0005-0000-0000-0000E5880000}"/>
    <cellStyle name="Note 2 2 6 5 2" xfId="2024" xr:uid="{00000000-0005-0000-0000-0000E6880000}"/>
    <cellStyle name="Note 2 2 6 6" xfId="2023" xr:uid="{00000000-0005-0000-0000-0000E7880000}"/>
    <cellStyle name="Note 2 2 7" xfId="12858" xr:uid="{00000000-0005-0000-0000-0000E8880000}"/>
    <cellStyle name="Note 2 2 7 2" xfId="2022" xr:uid="{00000000-0005-0000-0000-0000E9880000}"/>
    <cellStyle name="Note 2 2 7 2 2" xfId="2021" xr:uid="{00000000-0005-0000-0000-0000EA880000}"/>
    <cellStyle name="Note 2 2 7 2 2 2" xfId="2020" xr:uid="{00000000-0005-0000-0000-0000EB880000}"/>
    <cellStyle name="Note 2 2 7 2 2 2 2" xfId="2019" xr:uid="{00000000-0005-0000-0000-0000EC880000}"/>
    <cellStyle name="Note 2 2 7 2 2 3" xfId="2018" xr:uid="{00000000-0005-0000-0000-0000ED880000}"/>
    <cellStyle name="Note 2 2 7 2 3" xfId="17747" xr:uid="{00000000-0005-0000-0000-0000EE880000}"/>
    <cellStyle name="Note 2 2 7 2 3 2" xfId="34381" xr:uid="{00000000-0005-0000-0000-0000EF880000}"/>
    <cellStyle name="Note 2 2 7 2 4" xfId="2017" xr:uid="{00000000-0005-0000-0000-0000F0880000}"/>
    <cellStyle name="Note 2 2 7 3" xfId="2016" xr:uid="{00000000-0005-0000-0000-0000F1880000}"/>
    <cellStyle name="Note 2 2 7 3 2" xfId="2015" xr:uid="{00000000-0005-0000-0000-0000F2880000}"/>
    <cellStyle name="Note 2 2 7 3 2 2" xfId="2014" xr:uid="{00000000-0005-0000-0000-0000F3880000}"/>
    <cellStyle name="Note 2 2 7 3 3" xfId="2013" xr:uid="{00000000-0005-0000-0000-0000F4880000}"/>
    <cellStyle name="Note 2 2 7 4" xfId="2012" xr:uid="{00000000-0005-0000-0000-0000F5880000}"/>
    <cellStyle name="Note 2 2 7 4 2" xfId="2011" xr:uid="{00000000-0005-0000-0000-0000F6880000}"/>
    <cellStyle name="Note 2 2 7 5" xfId="2010" xr:uid="{00000000-0005-0000-0000-0000F7880000}"/>
    <cellStyle name="Note 2 2 8" xfId="30781" xr:uid="{00000000-0005-0000-0000-0000F8880000}"/>
    <cellStyle name="Note 2 2 8 2" xfId="2009" xr:uid="{00000000-0005-0000-0000-0000F9880000}"/>
    <cellStyle name="Note 2 2 8 2 2" xfId="2008" xr:uid="{00000000-0005-0000-0000-0000FA880000}"/>
    <cellStyle name="Note 2 2 8 2 2 2" xfId="2007" xr:uid="{00000000-0005-0000-0000-0000FB880000}"/>
    <cellStyle name="Note 2 2 8 2 3" xfId="2006" xr:uid="{00000000-0005-0000-0000-0000FC880000}"/>
    <cellStyle name="Note 2 2 8 3" xfId="2005" xr:uid="{00000000-0005-0000-0000-0000FD880000}"/>
    <cellStyle name="Note 2 2 8 3 2" xfId="2004" xr:uid="{00000000-0005-0000-0000-0000FE880000}"/>
    <cellStyle name="Note 2 2 8 4" xfId="2003" xr:uid="{00000000-0005-0000-0000-0000FF880000}"/>
    <cellStyle name="Note 2 2 9" xfId="2002" xr:uid="{00000000-0005-0000-0000-000000890000}"/>
    <cellStyle name="Note 2 2 9 2" xfId="2001" xr:uid="{00000000-0005-0000-0000-000001890000}"/>
    <cellStyle name="Note 2 2 9 2 2" xfId="2000" xr:uid="{00000000-0005-0000-0000-000002890000}"/>
    <cellStyle name="Note 2 2 9 3" xfId="1999" xr:uid="{00000000-0005-0000-0000-000003890000}"/>
    <cellStyle name="Note 2 3" xfId="196" xr:uid="{00000000-0005-0000-0000-000004890000}"/>
    <cellStyle name="Note 2 3 10" xfId="25959" xr:uid="{00000000-0005-0000-0000-000005890000}"/>
    <cellStyle name="Note 2 3 11" xfId="34531" xr:uid="{00000000-0005-0000-0000-000006890000}"/>
    <cellStyle name="Note 2 3 12" xfId="1998" xr:uid="{00000000-0005-0000-0000-000007890000}"/>
    <cellStyle name="Note 2 3 2" xfId="24392" xr:uid="{00000000-0005-0000-0000-000008890000}"/>
    <cellStyle name="Note 2 3 2 2" xfId="1997" xr:uid="{00000000-0005-0000-0000-000009890000}"/>
    <cellStyle name="Note 2 3 2 2 2" xfId="17176" xr:uid="{00000000-0005-0000-0000-00000A890000}"/>
    <cellStyle name="Note 2 3 2 2 2 2" xfId="13924" xr:uid="{00000000-0005-0000-0000-00000B890000}"/>
    <cellStyle name="Note 2 3 2 2 2 2 2" xfId="1996" xr:uid="{00000000-0005-0000-0000-00000C890000}"/>
    <cellStyle name="Note 2 3 2 2 2 2 2 2" xfId="1995" xr:uid="{00000000-0005-0000-0000-00000D890000}"/>
    <cellStyle name="Note 2 3 2 2 2 2 2 2 2" xfId="9746" xr:uid="{00000000-0005-0000-0000-00000E890000}"/>
    <cellStyle name="Note 2 3 2 2 2 2 2 2 2 2" xfId="9742" xr:uid="{00000000-0005-0000-0000-00000F890000}"/>
    <cellStyle name="Note 2 3 2 2 2 2 2 2 2 2 2" xfId="27823" xr:uid="{00000000-0005-0000-0000-000010890000}"/>
    <cellStyle name="Note 2 3 2 2 2 2 2 2 2 3" xfId="28077" xr:uid="{00000000-0005-0000-0000-000011890000}"/>
    <cellStyle name="Note 2 3 2 2 2 2 2 2 3" xfId="17907" xr:uid="{00000000-0005-0000-0000-000012890000}"/>
    <cellStyle name="Note 2 3 2 2 2 2 2 2 3 2" xfId="16838" xr:uid="{00000000-0005-0000-0000-000013890000}"/>
    <cellStyle name="Note 2 3 2 2 2 2 2 2 4" xfId="1994" xr:uid="{00000000-0005-0000-0000-000014890000}"/>
    <cellStyle name="Note 2 3 2 2 2 2 2 3" xfId="1993" xr:uid="{00000000-0005-0000-0000-000015890000}"/>
    <cellStyle name="Note 2 3 2 2 2 2 2 3 2" xfId="9729" xr:uid="{00000000-0005-0000-0000-000016890000}"/>
    <cellStyle name="Note 2 3 2 2 2 2 2 3 2 2" xfId="1992" xr:uid="{00000000-0005-0000-0000-000017890000}"/>
    <cellStyle name="Note 2 3 2 2 2 2 2 3 3" xfId="1991" xr:uid="{00000000-0005-0000-0000-000018890000}"/>
    <cellStyle name="Note 2 3 2 2 2 2 2 4" xfId="1990" xr:uid="{00000000-0005-0000-0000-000019890000}"/>
    <cellStyle name="Note 2 3 2 2 2 2 2 4 2" xfId="1989" xr:uid="{00000000-0005-0000-0000-00001A890000}"/>
    <cellStyle name="Note 2 3 2 2 2 2 2 5" xfId="12436" xr:uid="{00000000-0005-0000-0000-00001B890000}"/>
    <cellStyle name="Note 2 3 2 2 2 2 3" xfId="1988" xr:uid="{00000000-0005-0000-0000-00001C890000}"/>
    <cellStyle name="Note 2 3 2 2 2 2 3 2" xfId="1987" xr:uid="{00000000-0005-0000-0000-00001D890000}"/>
    <cellStyle name="Note 2 3 2 2 2 2 3 2 2" xfId="12531" xr:uid="{00000000-0005-0000-0000-00001E890000}"/>
    <cellStyle name="Note 2 3 2 2 2 2 3 2 2 2" xfId="1986" xr:uid="{00000000-0005-0000-0000-00001F890000}"/>
    <cellStyle name="Note 2 3 2 2 2 2 3 2 3" xfId="1985" xr:uid="{00000000-0005-0000-0000-000020890000}"/>
    <cellStyle name="Note 2 3 2 2 2 2 3 3" xfId="1984" xr:uid="{00000000-0005-0000-0000-000021890000}"/>
    <cellStyle name="Note 2 3 2 2 2 2 3 3 2" xfId="1983" xr:uid="{00000000-0005-0000-0000-000022890000}"/>
    <cellStyle name="Note 2 3 2 2 2 2 3 4" xfId="1982" xr:uid="{00000000-0005-0000-0000-000023890000}"/>
    <cellStyle name="Note 2 3 2 2 2 2 4" xfId="29372" xr:uid="{00000000-0005-0000-0000-000024890000}"/>
    <cellStyle name="Note 2 3 2 2 2 2 4 2" xfId="1981" xr:uid="{00000000-0005-0000-0000-000025890000}"/>
    <cellStyle name="Note 2 3 2 2 2 2 4 2 2" xfId="1980" xr:uid="{00000000-0005-0000-0000-000026890000}"/>
    <cellStyle name="Note 2 3 2 2 2 2 4 3" xfId="1979" xr:uid="{00000000-0005-0000-0000-000027890000}"/>
    <cellStyle name="Note 2 3 2 2 2 2 5" xfId="1978" xr:uid="{00000000-0005-0000-0000-000028890000}"/>
    <cellStyle name="Note 2 3 2 2 2 2 5 2" xfId="30418" xr:uid="{00000000-0005-0000-0000-000029890000}"/>
    <cellStyle name="Note 2 3 2 2 2 2 6" xfId="1977" xr:uid="{00000000-0005-0000-0000-00002A890000}"/>
    <cellStyle name="Note 2 3 2 2 2 3" xfId="1976" xr:uid="{00000000-0005-0000-0000-00002B890000}"/>
    <cellStyle name="Note 2 3 2 2 2 3 2" xfId="1975" xr:uid="{00000000-0005-0000-0000-00002C890000}"/>
    <cellStyle name="Note 2 3 2 2 2 3 2 2" xfId="1974" xr:uid="{00000000-0005-0000-0000-00002D890000}"/>
    <cellStyle name="Note 2 3 2 2 2 3 2 2 2" xfId="9614" xr:uid="{00000000-0005-0000-0000-00002E890000}"/>
    <cellStyle name="Note 2 3 2 2 2 3 2 2 2 2" xfId="34323" xr:uid="{00000000-0005-0000-0000-00002F890000}"/>
    <cellStyle name="Note 2 3 2 2 2 3 2 2 3" xfId="12523" xr:uid="{00000000-0005-0000-0000-000030890000}"/>
    <cellStyle name="Note 2 3 2 2 2 3 2 3" xfId="1973" xr:uid="{00000000-0005-0000-0000-000031890000}"/>
    <cellStyle name="Note 2 3 2 2 2 3 2 3 2" xfId="6660" xr:uid="{00000000-0005-0000-0000-000032890000}"/>
    <cellStyle name="Note 2 3 2 2 2 3 2 4" xfId="1972" xr:uid="{00000000-0005-0000-0000-000033890000}"/>
    <cellStyle name="Note 2 3 2 2 2 3 3" xfId="1971" xr:uid="{00000000-0005-0000-0000-000034890000}"/>
    <cellStyle name="Note 2 3 2 2 2 3 3 2" xfId="1970" xr:uid="{00000000-0005-0000-0000-000035890000}"/>
    <cellStyle name="Note 2 3 2 2 2 3 3 2 2" xfId="31607" xr:uid="{00000000-0005-0000-0000-000036890000}"/>
    <cellStyle name="Note 2 3 2 2 2 3 3 3" xfId="1969" xr:uid="{00000000-0005-0000-0000-000037890000}"/>
    <cellStyle name="Note 2 3 2 2 2 3 4" xfId="24839" xr:uid="{00000000-0005-0000-0000-000038890000}"/>
    <cellStyle name="Note 2 3 2 2 2 3 4 2" xfId="1968" xr:uid="{00000000-0005-0000-0000-000039890000}"/>
    <cellStyle name="Note 2 3 2 2 2 3 5" xfId="1967" xr:uid="{00000000-0005-0000-0000-00003A890000}"/>
    <cellStyle name="Note 2 3 2 2 2 4" xfId="25986" xr:uid="{00000000-0005-0000-0000-00003B890000}"/>
    <cellStyle name="Note 2 3 2 2 2 4 2" xfId="29100" xr:uid="{00000000-0005-0000-0000-00003C890000}"/>
    <cellStyle name="Note 2 3 2 2 2 4 2 2" xfId="1966" xr:uid="{00000000-0005-0000-0000-00003D890000}"/>
    <cellStyle name="Note 2 3 2 2 2 4 2 2 2" xfId="12366" xr:uid="{00000000-0005-0000-0000-00003E890000}"/>
    <cellStyle name="Note 2 3 2 2 2 4 2 3" xfId="1965" xr:uid="{00000000-0005-0000-0000-00003F890000}"/>
    <cellStyle name="Note 2 3 2 2 2 4 3" xfId="29095" xr:uid="{00000000-0005-0000-0000-000040890000}"/>
    <cellStyle name="Note 2 3 2 2 2 4 3 2" xfId="26307" xr:uid="{00000000-0005-0000-0000-000041890000}"/>
    <cellStyle name="Note 2 3 2 2 2 4 4" xfId="1964" xr:uid="{00000000-0005-0000-0000-000042890000}"/>
    <cellStyle name="Note 2 3 2 2 2 5" xfId="29092" xr:uid="{00000000-0005-0000-0000-000043890000}"/>
    <cellStyle name="Note 2 3 2 2 2 5 2" xfId="29087" xr:uid="{00000000-0005-0000-0000-000044890000}"/>
    <cellStyle name="Note 2 3 2 2 2 5 2 2" xfId="1963" xr:uid="{00000000-0005-0000-0000-000045890000}"/>
    <cellStyle name="Note 2 3 2 2 2 5 3" xfId="1962" xr:uid="{00000000-0005-0000-0000-000046890000}"/>
    <cellStyle name="Note 2 3 2 2 2 6" xfId="29085" xr:uid="{00000000-0005-0000-0000-000047890000}"/>
    <cellStyle name="Note 2 3 2 2 2 6 2" xfId="1961" xr:uid="{00000000-0005-0000-0000-000048890000}"/>
    <cellStyle name="Note 2 3 2 2 2 7" xfId="1960" xr:uid="{00000000-0005-0000-0000-000049890000}"/>
    <cellStyle name="Note 2 3 2 2 3" xfId="1959" xr:uid="{00000000-0005-0000-0000-00004A890000}"/>
    <cellStyle name="Note 2 3 2 2 3 2" xfId="1958" xr:uid="{00000000-0005-0000-0000-00004B890000}"/>
    <cellStyle name="Note 2 3 2 2 3 2 2" xfId="1957" xr:uid="{00000000-0005-0000-0000-00004C890000}"/>
    <cellStyle name="Note 2 3 2 2 3 2 2 2" xfId="1956" xr:uid="{00000000-0005-0000-0000-00004D890000}"/>
    <cellStyle name="Note 2 3 2 2 3 2 2 2 2" xfId="11179" xr:uid="{00000000-0005-0000-0000-00004E890000}"/>
    <cellStyle name="Note 2 3 2 2 3 2 2 2 2 2" xfId="14681" xr:uid="{00000000-0005-0000-0000-00004F890000}"/>
    <cellStyle name="Note 2 3 2 2 3 2 2 2 3" xfId="17074" xr:uid="{00000000-0005-0000-0000-000050890000}"/>
    <cellStyle name="Note 2 3 2 2 3 2 2 3" xfId="1955" xr:uid="{00000000-0005-0000-0000-000051890000}"/>
    <cellStyle name="Note 2 3 2 2 3 2 2 3 2" xfId="17120" xr:uid="{00000000-0005-0000-0000-000052890000}"/>
    <cellStyle name="Note 2 3 2 2 3 2 2 4" xfId="1954" xr:uid="{00000000-0005-0000-0000-000053890000}"/>
    <cellStyle name="Note 2 3 2 2 3 2 3" xfId="1953" xr:uid="{00000000-0005-0000-0000-000054890000}"/>
    <cellStyle name="Note 2 3 2 2 3 2 3 2" xfId="1952" xr:uid="{00000000-0005-0000-0000-000055890000}"/>
    <cellStyle name="Note 2 3 2 2 3 2 3 2 2" xfId="11153" xr:uid="{00000000-0005-0000-0000-000056890000}"/>
    <cellStyle name="Note 2 3 2 2 3 2 3 3" xfId="1951" xr:uid="{00000000-0005-0000-0000-000057890000}"/>
    <cellStyle name="Note 2 3 2 2 3 2 4" xfId="1950" xr:uid="{00000000-0005-0000-0000-000058890000}"/>
    <cellStyle name="Note 2 3 2 2 3 2 4 2" xfId="1949" xr:uid="{00000000-0005-0000-0000-000059890000}"/>
    <cellStyle name="Note 2 3 2 2 3 2 5" xfId="27685" xr:uid="{00000000-0005-0000-0000-00005A890000}"/>
    <cellStyle name="Note 2 3 2 2 3 3" xfId="1948" xr:uid="{00000000-0005-0000-0000-00005B890000}"/>
    <cellStyle name="Note 2 3 2 2 3 3 2" xfId="1947" xr:uid="{00000000-0005-0000-0000-00005C890000}"/>
    <cellStyle name="Note 2 3 2 2 3 3 2 2" xfId="15408" xr:uid="{00000000-0005-0000-0000-00005D890000}"/>
    <cellStyle name="Note 2 3 2 2 3 3 2 2 2" xfId="11046" xr:uid="{00000000-0005-0000-0000-00005E890000}"/>
    <cellStyle name="Note 2 3 2 2 3 3 2 3" xfId="15402" xr:uid="{00000000-0005-0000-0000-00005F890000}"/>
    <cellStyle name="Note 2 3 2 2 3 3 3" xfId="1946" xr:uid="{00000000-0005-0000-0000-000060890000}"/>
    <cellStyle name="Note 2 3 2 2 3 3 3 2" xfId="15395" xr:uid="{00000000-0005-0000-0000-000061890000}"/>
    <cellStyle name="Note 2 3 2 2 3 3 4" xfId="1945" xr:uid="{00000000-0005-0000-0000-000062890000}"/>
    <cellStyle name="Note 2 3 2 2 3 4" xfId="29074" xr:uid="{00000000-0005-0000-0000-000063890000}"/>
    <cellStyle name="Note 2 3 2 2 3 4 2" xfId="24291" xr:uid="{00000000-0005-0000-0000-000064890000}"/>
    <cellStyle name="Note 2 3 2 2 3 4 2 2" xfId="19671" xr:uid="{00000000-0005-0000-0000-000065890000}"/>
    <cellStyle name="Note 2 3 2 2 3 4 3" xfId="1944" xr:uid="{00000000-0005-0000-0000-000066890000}"/>
    <cellStyle name="Note 2 3 2 2 3 5" xfId="11130" xr:uid="{00000000-0005-0000-0000-000067890000}"/>
    <cellStyle name="Note 2 3 2 2 3 5 2" xfId="1943" xr:uid="{00000000-0005-0000-0000-000068890000}"/>
    <cellStyle name="Note 2 3 2 2 3 6" xfId="11123" xr:uid="{00000000-0005-0000-0000-000069890000}"/>
    <cellStyle name="Note 2 3 2 2 4" xfId="1942" xr:uid="{00000000-0005-0000-0000-00006A890000}"/>
    <cellStyle name="Note 2 3 2 2 4 2" xfId="2659" xr:uid="{00000000-0005-0000-0000-00006B890000}"/>
    <cellStyle name="Note 2 3 2 2 4 2 2" xfId="2657" xr:uid="{00000000-0005-0000-0000-00006C890000}"/>
    <cellStyle name="Note 2 3 2 2 4 2 2 2" xfId="1941" xr:uid="{00000000-0005-0000-0000-00006D890000}"/>
    <cellStyle name="Note 2 3 2 2 4 2 2 2 2" xfId="1940" xr:uid="{00000000-0005-0000-0000-00006E890000}"/>
    <cellStyle name="Note 2 3 2 2 4 2 2 3" xfId="1939" xr:uid="{00000000-0005-0000-0000-00006F890000}"/>
    <cellStyle name="Note 2 3 2 2 4 2 3" xfId="1938" xr:uid="{00000000-0005-0000-0000-000070890000}"/>
    <cellStyle name="Note 2 3 2 2 4 2 3 2" xfId="1937" xr:uid="{00000000-0005-0000-0000-000071890000}"/>
    <cellStyle name="Note 2 3 2 2 4 2 4" xfId="1936" xr:uid="{00000000-0005-0000-0000-000072890000}"/>
    <cellStyle name="Note 2 3 2 2 4 3" xfId="18346" xr:uid="{00000000-0005-0000-0000-000073890000}"/>
    <cellStyle name="Note 2 3 2 2 4 3 2" xfId="1935" xr:uid="{00000000-0005-0000-0000-000074890000}"/>
    <cellStyle name="Note 2 3 2 2 4 3 2 2" xfId="15383" xr:uid="{00000000-0005-0000-0000-000075890000}"/>
    <cellStyle name="Note 2 3 2 2 4 3 3" xfId="1934" xr:uid="{00000000-0005-0000-0000-000076890000}"/>
    <cellStyle name="Note 2 3 2 2 4 4" xfId="26050" xr:uid="{00000000-0005-0000-0000-000077890000}"/>
    <cellStyle name="Note 2 3 2 2 4 4 2" xfId="1933" xr:uid="{00000000-0005-0000-0000-000078890000}"/>
    <cellStyle name="Note 2 3 2 2 4 5" xfId="11121" xr:uid="{00000000-0005-0000-0000-000079890000}"/>
    <cellStyle name="Note 2 3 2 2 5" xfId="1932" xr:uid="{00000000-0005-0000-0000-00007A890000}"/>
    <cellStyle name="Note 2 3 2 2 5 2" xfId="2646" xr:uid="{00000000-0005-0000-0000-00007B890000}"/>
    <cellStyle name="Note 2 3 2 2 5 2 2" xfId="23857" xr:uid="{00000000-0005-0000-0000-00007C890000}"/>
    <cellStyle name="Note 2 3 2 2 5 2 2 2" xfId="1931" xr:uid="{00000000-0005-0000-0000-00007D890000}"/>
    <cellStyle name="Note 2 3 2 2 5 2 3" xfId="23853" xr:uid="{00000000-0005-0000-0000-00007E890000}"/>
    <cellStyle name="Note 2 3 2 2 5 3" xfId="1930" xr:uid="{00000000-0005-0000-0000-00007F890000}"/>
    <cellStyle name="Note 2 3 2 2 5 3 2" xfId="23847" xr:uid="{00000000-0005-0000-0000-000080890000}"/>
    <cellStyle name="Note 2 3 2 2 5 4" xfId="1929" xr:uid="{00000000-0005-0000-0000-000081890000}"/>
    <cellStyle name="Note 2 3 2 2 6" xfId="1928" xr:uid="{00000000-0005-0000-0000-000082890000}"/>
    <cellStyle name="Note 2 3 2 2 6 2" xfId="1927" xr:uid="{00000000-0005-0000-0000-000083890000}"/>
    <cellStyle name="Note 2 3 2 2 6 2 2" xfId="23823" xr:uid="{00000000-0005-0000-0000-000084890000}"/>
    <cellStyle name="Note 2 3 2 2 6 3" xfId="1926" xr:uid="{00000000-0005-0000-0000-000085890000}"/>
    <cellStyle name="Note 2 3 2 2 7" xfId="1925" xr:uid="{00000000-0005-0000-0000-000086890000}"/>
    <cellStyle name="Note 2 3 2 2 7 2" xfId="1924" xr:uid="{00000000-0005-0000-0000-000087890000}"/>
    <cellStyle name="Note 2 3 2 2 8" xfId="1923" xr:uid="{00000000-0005-0000-0000-000088890000}"/>
    <cellStyle name="Note 2 3 2 3" xfId="1922" xr:uid="{00000000-0005-0000-0000-000089890000}"/>
    <cellStyle name="Note 2 3 2 3 2" xfId="29424" xr:uid="{00000000-0005-0000-0000-00008A890000}"/>
    <cellStyle name="Note 2 3 2 3 2 2" xfId="18923" xr:uid="{00000000-0005-0000-0000-00008B890000}"/>
    <cellStyle name="Note 2 3 2 3 2 2 2" xfId="30702" xr:uid="{00000000-0005-0000-0000-00008C890000}"/>
    <cellStyle name="Note 2 3 2 3 2 2 2 2" xfId="24535" xr:uid="{00000000-0005-0000-0000-00008D890000}"/>
    <cellStyle name="Note 2 3 2 3 2 2 2 2 2" xfId="29369" xr:uid="{00000000-0005-0000-0000-00008E890000}"/>
    <cellStyle name="Note 2 3 2 3 2 2 2 2 2 2" xfId="21993" xr:uid="{00000000-0005-0000-0000-00008F890000}"/>
    <cellStyle name="Note 2 3 2 3 2 2 2 2 3" xfId="29360" xr:uid="{00000000-0005-0000-0000-000090890000}"/>
    <cellStyle name="Note 2 3 2 3 2 2 2 3" xfId="31261" xr:uid="{00000000-0005-0000-0000-000091890000}"/>
    <cellStyle name="Note 2 3 2 3 2 2 2 3 2" xfId="19422" xr:uid="{00000000-0005-0000-0000-000092890000}"/>
    <cellStyle name="Note 2 3 2 3 2 2 2 4" xfId="29350" xr:uid="{00000000-0005-0000-0000-000093890000}"/>
    <cellStyle name="Note 2 3 2 3 2 2 3" xfId="31602" xr:uid="{00000000-0005-0000-0000-000094890000}"/>
    <cellStyle name="Note 2 3 2 3 2 2 3 2" xfId="24522" xr:uid="{00000000-0005-0000-0000-000095890000}"/>
    <cellStyle name="Note 2 3 2 3 2 2 3 2 2" xfId="30890" xr:uid="{00000000-0005-0000-0000-000096890000}"/>
    <cellStyle name="Note 2 3 2 3 2 2 3 3" xfId="29339" xr:uid="{00000000-0005-0000-0000-000097890000}"/>
    <cellStyle name="Note 2 3 2 3 2 2 4" xfId="30004" xr:uid="{00000000-0005-0000-0000-000098890000}"/>
    <cellStyle name="Note 2 3 2 3 2 2 4 2" xfId="29325" xr:uid="{00000000-0005-0000-0000-000099890000}"/>
    <cellStyle name="Note 2 3 2 3 2 2 5" xfId="29311" xr:uid="{00000000-0005-0000-0000-00009A890000}"/>
    <cellStyle name="Note 2 3 2 3 2 3" xfId="18913" xr:uid="{00000000-0005-0000-0000-00009B890000}"/>
    <cellStyle name="Note 2 3 2 3 2 3 2" xfId="30213" xr:uid="{00000000-0005-0000-0000-00009C890000}"/>
    <cellStyle name="Note 2 3 2 3 2 3 2 2" xfId="24515" xr:uid="{00000000-0005-0000-0000-00009D890000}"/>
    <cellStyle name="Note 2 3 2 3 2 3 2 2 2" xfId="10046" xr:uid="{00000000-0005-0000-0000-00009E890000}"/>
    <cellStyle name="Note 2 3 2 3 2 3 2 3" xfId="29285" xr:uid="{00000000-0005-0000-0000-00009F890000}"/>
    <cellStyle name="Note 2 3 2 3 2 3 3" xfId="30202" xr:uid="{00000000-0005-0000-0000-0000A0890000}"/>
    <cellStyle name="Note 2 3 2 3 2 3 3 2" xfId="29275" xr:uid="{00000000-0005-0000-0000-0000A1890000}"/>
    <cellStyle name="Note 2 3 2 3 2 3 4" xfId="30406" xr:uid="{00000000-0005-0000-0000-0000A2890000}"/>
    <cellStyle name="Note 2 3 2 3 2 4" xfId="17979" xr:uid="{00000000-0005-0000-0000-0000A3890000}"/>
    <cellStyle name="Note 2 3 2 3 2 4 2" xfId="20555" xr:uid="{00000000-0005-0000-0000-0000A4890000}"/>
    <cellStyle name="Note 2 3 2 3 2 4 2 2" xfId="29255" xr:uid="{00000000-0005-0000-0000-0000A5890000}"/>
    <cellStyle name="Note 2 3 2 3 2 4 3" xfId="23212" xr:uid="{00000000-0005-0000-0000-0000A6890000}"/>
    <cellStyle name="Note 2 3 2 3 2 5" xfId="28959" xr:uid="{00000000-0005-0000-0000-0000A7890000}"/>
    <cellStyle name="Note 2 3 2 3 2 5 2" xfId="30634" xr:uid="{00000000-0005-0000-0000-0000A8890000}"/>
    <cellStyle name="Note 2 3 2 3 2 6" xfId="27602" xr:uid="{00000000-0005-0000-0000-0000A9890000}"/>
    <cellStyle name="Note 2 3 2 3 3" xfId="28099" xr:uid="{00000000-0005-0000-0000-0000AA890000}"/>
    <cellStyle name="Note 2 3 2 3 3 2" xfId="18908" xr:uid="{00000000-0005-0000-0000-0000AB890000}"/>
    <cellStyle name="Note 2 3 2 3 3 2 2" xfId="26272" xr:uid="{00000000-0005-0000-0000-0000AC890000}"/>
    <cellStyle name="Note 2 3 2 3 3 2 2 2" xfId="24489" xr:uid="{00000000-0005-0000-0000-0000AD890000}"/>
    <cellStyle name="Note 2 3 2 3 3 2 2 2 2" xfId="18955" xr:uid="{00000000-0005-0000-0000-0000AE890000}"/>
    <cellStyle name="Note 2 3 2 3 3 2 2 3" xfId="32618" xr:uid="{00000000-0005-0000-0000-0000AF890000}"/>
    <cellStyle name="Note 2 3 2 3 3 2 3" xfId="32640" xr:uid="{00000000-0005-0000-0000-0000B0890000}"/>
    <cellStyle name="Note 2 3 2 3 3 2 3 2" xfId="24845" xr:uid="{00000000-0005-0000-0000-0000B1890000}"/>
    <cellStyle name="Note 2 3 2 3 3 2 4" xfId="32155" xr:uid="{00000000-0005-0000-0000-0000B2890000}"/>
    <cellStyle name="Note 2 3 2 3 3 3" xfId="17975" xr:uid="{00000000-0005-0000-0000-0000B3890000}"/>
    <cellStyle name="Note 2 3 2 3 3 3 2" xfId="30745" xr:uid="{00000000-0005-0000-0000-0000B4890000}"/>
    <cellStyle name="Note 2 3 2 3 3 3 2 2" xfId="15366" xr:uid="{00000000-0005-0000-0000-0000B5890000}"/>
    <cellStyle name="Note 2 3 2 3 3 3 3" xfId="32604" xr:uid="{00000000-0005-0000-0000-0000B6890000}"/>
    <cellStyle name="Note 2 3 2 3 3 4" xfId="28939" xr:uid="{00000000-0005-0000-0000-0000B7890000}"/>
    <cellStyle name="Note 2 3 2 3 3 4 2" xfId="17839" xr:uid="{00000000-0005-0000-0000-0000B8890000}"/>
    <cellStyle name="Note 2 3 2 3 3 5" xfId="11101" xr:uid="{00000000-0005-0000-0000-0000B9890000}"/>
    <cellStyle name="Note 2 3 2 3 4" xfId="25636" xr:uid="{00000000-0005-0000-0000-0000BA890000}"/>
    <cellStyle name="Note 2 3 2 3 4 2" xfId="17971" xr:uid="{00000000-0005-0000-0000-0000BB890000}"/>
    <cellStyle name="Note 2 3 2 3 4 2 2" xfId="30733" xr:uid="{00000000-0005-0000-0000-0000BC890000}"/>
    <cellStyle name="Note 2 3 2 3 4 2 2 2" xfId="32511" xr:uid="{00000000-0005-0000-0000-0000BD890000}"/>
    <cellStyle name="Note 2 3 2 3 4 2 3" xfId="31125" xr:uid="{00000000-0005-0000-0000-0000BE890000}"/>
    <cellStyle name="Note 2 3 2 3 4 3" xfId="29865" xr:uid="{00000000-0005-0000-0000-0000BF890000}"/>
    <cellStyle name="Note 2 3 2 3 4 3 2" xfId="30720" xr:uid="{00000000-0005-0000-0000-0000C0890000}"/>
    <cellStyle name="Note 2 3 2 3 4 4" xfId="29239" xr:uid="{00000000-0005-0000-0000-0000C1890000}"/>
    <cellStyle name="Note 2 3 2 3 5" xfId="29229" xr:uid="{00000000-0005-0000-0000-0000C2890000}"/>
    <cellStyle name="Note 2 3 2 3 5 2" xfId="22861" xr:uid="{00000000-0005-0000-0000-0000C3890000}"/>
    <cellStyle name="Note 2 3 2 3 5 2 2" xfId="25182" xr:uid="{00000000-0005-0000-0000-0000C4890000}"/>
    <cellStyle name="Note 2 3 2 3 5 3" xfId="21716" xr:uid="{00000000-0005-0000-0000-0000C5890000}"/>
    <cellStyle name="Note 2 3 2 3 6" xfId="1921" xr:uid="{00000000-0005-0000-0000-0000C6890000}"/>
    <cellStyle name="Note 2 3 2 3 6 2" xfId="26971" xr:uid="{00000000-0005-0000-0000-0000C7890000}"/>
    <cellStyle name="Note 2 3 2 3 7" xfId="1920" xr:uid="{00000000-0005-0000-0000-0000C8890000}"/>
    <cellStyle name="Note 2 3 2 4" xfId="1919" xr:uid="{00000000-0005-0000-0000-0000C9890000}"/>
    <cellStyle name="Note 2 3 2 4 2" xfId="28340" xr:uid="{00000000-0005-0000-0000-0000CA890000}"/>
    <cellStyle name="Note 2 3 2 4 2 2" xfId="18899" xr:uid="{00000000-0005-0000-0000-0000CB890000}"/>
    <cellStyle name="Note 2 3 2 4 2 2 2" xfId="31295" xr:uid="{00000000-0005-0000-0000-0000CC890000}"/>
    <cellStyle name="Note 2 3 2 4 2 2 2 2" xfId="24460" xr:uid="{00000000-0005-0000-0000-0000CD890000}"/>
    <cellStyle name="Note 2 3 2 4 2 2 2 2 2" xfId="32887" xr:uid="{00000000-0005-0000-0000-0000CE890000}"/>
    <cellStyle name="Note 2 3 2 4 2 2 2 3" xfId="29333" xr:uid="{00000000-0005-0000-0000-0000CF890000}"/>
    <cellStyle name="Note 2 3 2 4 2 2 3" xfId="30001" xr:uid="{00000000-0005-0000-0000-0000D0890000}"/>
    <cellStyle name="Note 2 3 2 4 2 2 3 2" xfId="29317" xr:uid="{00000000-0005-0000-0000-0000D1890000}"/>
    <cellStyle name="Note 2 3 2 4 2 2 4" xfId="29309" xr:uid="{00000000-0005-0000-0000-0000D2890000}"/>
    <cellStyle name="Note 2 3 2 4 2 3" xfId="17960" xr:uid="{00000000-0005-0000-0000-0000D3890000}"/>
    <cellStyle name="Note 2 3 2 4 2 3 2" xfId="30197" xr:uid="{00000000-0005-0000-0000-0000D4890000}"/>
    <cellStyle name="Note 2 3 2 4 2 3 2 2" xfId="25549" xr:uid="{00000000-0005-0000-0000-0000D5890000}"/>
    <cellStyle name="Note 2 3 2 4 2 3 3" xfId="30403" xr:uid="{00000000-0005-0000-0000-0000D6890000}"/>
    <cellStyle name="Note 2 3 2 4 2 4" xfId="29429" xr:uid="{00000000-0005-0000-0000-0000D7890000}"/>
    <cellStyle name="Note 2 3 2 4 2 4 2" xfId="21771" xr:uid="{00000000-0005-0000-0000-0000D8890000}"/>
    <cellStyle name="Note 2 3 2 4 2 5" xfId="28452" xr:uid="{00000000-0005-0000-0000-0000D9890000}"/>
    <cellStyle name="Note 2 3 2 4 3" xfId="24929" xr:uid="{00000000-0005-0000-0000-0000DA890000}"/>
    <cellStyle name="Note 2 3 2 4 3 2" xfId="17956" xr:uid="{00000000-0005-0000-0000-0000DB890000}"/>
    <cellStyle name="Note 2 3 2 4 3 2 2" xfId="31003" xr:uid="{00000000-0005-0000-0000-0000DC890000}"/>
    <cellStyle name="Note 2 3 2 4 3 2 2 2" xfId="31600" xr:uid="{00000000-0005-0000-0000-0000DD890000}"/>
    <cellStyle name="Note 2 3 2 4 3 2 3" xfId="32158" xr:uid="{00000000-0005-0000-0000-0000DE890000}"/>
    <cellStyle name="Note 2 3 2 4 3 3" xfId="31873" xr:uid="{00000000-0005-0000-0000-0000DF890000}"/>
    <cellStyle name="Note 2 3 2 4 3 3 2" xfId="32600" xr:uid="{00000000-0005-0000-0000-0000E0890000}"/>
    <cellStyle name="Note 2 3 2 4 3 4" xfId="33352" xr:uid="{00000000-0005-0000-0000-0000E1890000}"/>
    <cellStyle name="Note 2 3 2 4 4" xfId="8343" xr:uid="{00000000-0005-0000-0000-0000E2890000}"/>
    <cellStyle name="Note 2 3 2 4 4 2" xfId="28443" xr:uid="{00000000-0005-0000-0000-0000E3890000}"/>
    <cellStyle name="Note 2 3 2 4 4 2 2" xfId="30709" xr:uid="{00000000-0005-0000-0000-0000E4890000}"/>
    <cellStyle name="Note 2 3 2 4 4 3" xfId="30932" xr:uid="{00000000-0005-0000-0000-0000E5890000}"/>
    <cellStyle name="Note 2 3 2 4 5" xfId="28440" xr:uid="{00000000-0005-0000-0000-0000E6890000}"/>
    <cellStyle name="Note 2 3 2 4 5 2" xfId="22844" xr:uid="{00000000-0005-0000-0000-0000E7890000}"/>
    <cellStyle name="Note 2 3 2 4 6" xfId="1918" xr:uid="{00000000-0005-0000-0000-0000E8890000}"/>
    <cellStyle name="Note 2 3 2 5" xfId="1917" xr:uid="{00000000-0005-0000-0000-0000E9890000}"/>
    <cellStyle name="Note 2 3 2 5 2" xfId="24915" xr:uid="{00000000-0005-0000-0000-0000EA890000}"/>
    <cellStyle name="Note 2 3 2 5 2 2" xfId="17951" xr:uid="{00000000-0005-0000-0000-0000EB890000}"/>
    <cellStyle name="Note 2 3 2 5 2 2 2" xfId="29685" xr:uid="{00000000-0005-0000-0000-0000EC890000}"/>
    <cellStyle name="Note 2 3 2 5 2 2 2 2" xfId="24780" xr:uid="{00000000-0005-0000-0000-0000ED890000}"/>
    <cellStyle name="Note 2 3 2 5 2 2 3" xfId="29591" xr:uid="{00000000-0005-0000-0000-0000EE890000}"/>
    <cellStyle name="Note 2 3 2 5 2 3" xfId="28108" xr:uid="{00000000-0005-0000-0000-0000EF890000}"/>
    <cellStyle name="Note 2 3 2 5 2 3 2" xfId="32535" xr:uid="{00000000-0005-0000-0000-0000F0890000}"/>
    <cellStyle name="Note 2 3 2 5 2 4" xfId="28105" xr:uid="{00000000-0005-0000-0000-0000F1890000}"/>
    <cellStyle name="Note 2 3 2 5 3" xfId="8335" xr:uid="{00000000-0005-0000-0000-0000F2890000}"/>
    <cellStyle name="Note 2 3 2 5 3 2" xfId="28096" xr:uid="{00000000-0005-0000-0000-0000F3890000}"/>
    <cellStyle name="Note 2 3 2 5 3 2 2" xfId="21258" xr:uid="{00000000-0005-0000-0000-0000F4890000}"/>
    <cellStyle name="Note 2 3 2 5 3 3" xfId="30901" xr:uid="{00000000-0005-0000-0000-0000F5890000}"/>
    <cellStyle name="Note 2 3 2 5 4" xfId="17218" xr:uid="{00000000-0005-0000-0000-0000F6890000}"/>
    <cellStyle name="Note 2 3 2 5 4 2" xfId="28092" xr:uid="{00000000-0005-0000-0000-0000F7890000}"/>
    <cellStyle name="Note 2 3 2 5 5" xfId="17211" xr:uid="{00000000-0005-0000-0000-0000F8890000}"/>
    <cellStyle name="Note 2 3 2 6" xfId="9869" xr:uid="{00000000-0005-0000-0000-0000F9890000}"/>
    <cellStyle name="Note 2 3 2 6 2" xfId="8329" xr:uid="{00000000-0005-0000-0000-0000FA890000}"/>
    <cellStyle name="Note 2 3 2 6 2 2" xfId="27940" xr:uid="{00000000-0005-0000-0000-0000FB890000}"/>
    <cellStyle name="Note 2 3 2 6 2 2 2" xfId="29451" xr:uid="{00000000-0005-0000-0000-0000FC890000}"/>
    <cellStyle name="Note 2 3 2 6 2 3" xfId="27936" xr:uid="{00000000-0005-0000-0000-0000FD890000}"/>
    <cellStyle name="Note 2 3 2 6 3" xfId="27933" xr:uid="{00000000-0005-0000-0000-0000FE890000}"/>
    <cellStyle name="Note 2 3 2 6 3 2" xfId="33555" xr:uid="{00000000-0005-0000-0000-0000FF890000}"/>
    <cellStyle name="Note 2 3 2 6 4" xfId="17205" xr:uid="{00000000-0005-0000-0000-0000008A0000}"/>
    <cellStyle name="Note 2 3 2 7" xfId="9859" xr:uid="{00000000-0005-0000-0000-0000018A0000}"/>
    <cellStyle name="Note 2 3 2 7 2" xfId="27828" xr:uid="{00000000-0005-0000-0000-0000028A0000}"/>
    <cellStyle name="Note 2 3 2 7 2 2" xfId="27818" xr:uid="{00000000-0005-0000-0000-0000038A0000}"/>
    <cellStyle name="Note 2 3 2 7 3" xfId="27815" xr:uid="{00000000-0005-0000-0000-0000048A0000}"/>
    <cellStyle name="Note 2 3 2 8" xfId="31403" xr:uid="{00000000-0005-0000-0000-0000058A0000}"/>
    <cellStyle name="Note 2 3 2 8 2" xfId="28538" xr:uid="{00000000-0005-0000-0000-0000068A0000}"/>
    <cellStyle name="Note 2 3 2 9" xfId="1916" xr:uid="{00000000-0005-0000-0000-0000078A0000}"/>
    <cellStyle name="Note 2 3 3" xfId="1915" xr:uid="{00000000-0005-0000-0000-0000088A0000}"/>
    <cellStyle name="Note 2 3 3 2" xfId="1914" xr:uid="{00000000-0005-0000-0000-0000098A0000}"/>
    <cellStyle name="Note 2 3 3 2 2" xfId="1913" xr:uid="{00000000-0005-0000-0000-00000A8A0000}"/>
    <cellStyle name="Note 2 3 3 2 2 2" xfId="12827" xr:uid="{00000000-0005-0000-0000-00000B8A0000}"/>
    <cellStyle name="Note 2 3 3 2 2 2 2" xfId="1912" xr:uid="{00000000-0005-0000-0000-00000C8A0000}"/>
    <cellStyle name="Note 2 3 3 2 2 2 2 2" xfId="1911" xr:uid="{00000000-0005-0000-0000-00000D8A0000}"/>
    <cellStyle name="Note 2 3 3 2 2 2 2 2 2" xfId="1910" xr:uid="{00000000-0005-0000-0000-00000E8A0000}"/>
    <cellStyle name="Note 2 3 3 2 2 2 2 2 2 2" xfId="1909" xr:uid="{00000000-0005-0000-0000-00000F8A0000}"/>
    <cellStyle name="Note 2 3 3 2 2 2 2 2 3" xfId="1908" xr:uid="{00000000-0005-0000-0000-0000108A0000}"/>
    <cellStyle name="Note 2 3 3 2 2 2 2 3" xfId="1907" xr:uid="{00000000-0005-0000-0000-0000118A0000}"/>
    <cellStyle name="Note 2 3 3 2 2 2 2 3 2" xfId="1906" xr:uid="{00000000-0005-0000-0000-0000128A0000}"/>
    <cellStyle name="Note 2 3 3 2 2 2 2 4" xfId="1905" xr:uid="{00000000-0005-0000-0000-0000138A0000}"/>
    <cellStyle name="Note 2 3 3 2 2 2 3" xfId="1904" xr:uid="{00000000-0005-0000-0000-0000148A0000}"/>
    <cellStyle name="Note 2 3 3 2 2 2 3 2" xfId="1903" xr:uid="{00000000-0005-0000-0000-0000158A0000}"/>
    <cellStyle name="Note 2 3 3 2 2 2 3 2 2" xfId="1902" xr:uid="{00000000-0005-0000-0000-0000168A0000}"/>
    <cellStyle name="Note 2 3 3 2 2 2 3 3" xfId="1901" xr:uid="{00000000-0005-0000-0000-0000178A0000}"/>
    <cellStyle name="Note 2 3 3 2 2 2 4" xfId="1900" xr:uid="{00000000-0005-0000-0000-0000188A0000}"/>
    <cellStyle name="Note 2 3 3 2 2 2 4 2" xfId="1899" xr:uid="{00000000-0005-0000-0000-0000198A0000}"/>
    <cellStyle name="Note 2 3 3 2 2 2 5" xfId="1898" xr:uid="{00000000-0005-0000-0000-00001A8A0000}"/>
    <cellStyle name="Note 2 3 3 2 2 3" xfId="1897" xr:uid="{00000000-0005-0000-0000-00001B8A0000}"/>
    <cellStyle name="Note 2 3 3 2 2 3 2" xfId="1896" xr:uid="{00000000-0005-0000-0000-00001C8A0000}"/>
    <cellStyle name="Note 2 3 3 2 2 3 2 2" xfId="1895" xr:uid="{00000000-0005-0000-0000-00001D8A0000}"/>
    <cellStyle name="Note 2 3 3 2 2 3 2 2 2" xfId="1894" xr:uid="{00000000-0005-0000-0000-00001E8A0000}"/>
    <cellStyle name="Note 2 3 3 2 2 3 2 3" xfId="1893" xr:uid="{00000000-0005-0000-0000-00001F8A0000}"/>
    <cellStyle name="Note 2 3 3 2 2 3 3" xfId="1892" xr:uid="{00000000-0005-0000-0000-0000208A0000}"/>
    <cellStyle name="Note 2 3 3 2 2 3 3 2" xfId="1891" xr:uid="{00000000-0005-0000-0000-0000218A0000}"/>
    <cellStyle name="Note 2 3 3 2 2 3 4" xfId="1890" xr:uid="{00000000-0005-0000-0000-0000228A0000}"/>
    <cellStyle name="Note 2 3 3 2 2 4" xfId="28742" xr:uid="{00000000-0005-0000-0000-0000238A0000}"/>
    <cellStyle name="Note 2 3 3 2 2 4 2" xfId="28738" xr:uid="{00000000-0005-0000-0000-0000248A0000}"/>
    <cellStyle name="Note 2 3 3 2 2 4 2 2" xfId="1889" xr:uid="{00000000-0005-0000-0000-0000258A0000}"/>
    <cellStyle name="Note 2 3 3 2 2 4 3" xfId="1888" xr:uid="{00000000-0005-0000-0000-0000268A0000}"/>
    <cellStyle name="Note 2 3 3 2 2 5" xfId="28733" xr:uid="{00000000-0005-0000-0000-0000278A0000}"/>
    <cellStyle name="Note 2 3 3 2 2 5 2" xfId="1887" xr:uid="{00000000-0005-0000-0000-0000288A0000}"/>
    <cellStyle name="Note 2 3 3 2 2 6" xfId="1886" xr:uid="{00000000-0005-0000-0000-0000298A0000}"/>
    <cellStyle name="Note 2 3 3 2 3" xfId="1885" xr:uid="{00000000-0005-0000-0000-00002A8A0000}"/>
    <cellStyle name="Note 2 3 3 2 3 2" xfId="1884" xr:uid="{00000000-0005-0000-0000-00002B8A0000}"/>
    <cellStyle name="Note 2 3 3 2 3 2 2" xfId="1883" xr:uid="{00000000-0005-0000-0000-00002C8A0000}"/>
    <cellStyle name="Note 2 3 3 2 3 2 2 2" xfId="1882" xr:uid="{00000000-0005-0000-0000-00002D8A0000}"/>
    <cellStyle name="Note 2 3 3 2 3 2 2 2 2" xfId="1881" xr:uid="{00000000-0005-0000-0000-00002E8A0000}"/>
    <cellStyle name="Note 2 3 3 2 3 2 2 3" xfId="6208" xr:uid="{00000000-0005-0000-0000-00002F8A0000}"/>
    <cellStyle name="Note 2 3 3 2 3 2 3" xfId="1880" xr:uid="{00000000-0005-0000-0000-0000308A0000}"/>
    <cellStyle name="Note 2 3 3 2 3 2 3 2" xfId="1879" xr:uid="{00000000-0005-0000-0000-0000318A0000}"/>
    <cellStyle name="Note 2 3 3 2 3 2 4" xfId="1878" xr:uid="{00000000-0005-0000-0000-0000328A0000}"/>
    <cellStyle name="Note 2 3 3 2 3 3" xfId="1877" xr:uid="{00000000-0005-0000-0000-0000338A0000}"/>
    <cellStyle name="Note 2 3 3 2 3 3 2" xfId="1876" xr:uid="{00000000-0005-0000-0000-0000348A0000}"/>
    <cellStyle name="Note 2 3 3 2 3 3 2 2" xfId="31491" xr:uid="{00000000-0005-0000-0000-0000358A0000}"/>
    <cellStyle name="Note 2 3 3 2 3 3 3" xfId="1875" xr:uid="{00000000-0005-0000-0000-0000368A0000}"/>
    <cellStyle name="Note 2 3 3 2 3 4" xfId="28713" xr:uid="{00000000-0005-0000-0000-0000378A0000}"/>
    <cellStyle name="Note 2 3 3 2 3 4 2" xfId="1874" xr:uid="{00000000-0005-0000-0000-0000388A0000}"/>
    <cellStyle name="Note 2 3 3 2 3 5" xfId="11025" xr:uid="{00000000-0005-0000-0000-0000398A0000}"/>
    <cellStyle name="Note 2 3 3 2 4" xfId="1873" xr:uid="{00000000-0005-0000-0000-00003A8A0000}"/>
    <cellStyle name="Note 2 3 3 2 4 2" xfId="2595" xr:uid="{00000000-0005-0000-0000-00003B8A0000}"/>
    <cellStyle name="Note 2 3 3 2 4 2 2" xfId="1871" xr:uid="{00000000-0005-0000-0000-00003C8A0000}"/>
    <cellStyle name="Note 2 3 3 2 4 2 2 2" xfId="27295" xr:uid="{00000000-0005-0000-0000-00003D8A0000}"/>
    <cellStyle name="Note 2 3 3 2 4 2 3" xfId="1870" xr:uid="{00000000-0005-0000-0000-00003E8A0000}"/>
    <cellStyle name="Note 2 3 3 2 4 3" xfId="1869" xr:uid="{00000000-0005-0000-0000-00003F8A0000}"/>
    <cellStyle name="Note 2 3 3 2 4 3 2" xfId="1868" xr:uid="{00000000-0005-0000-0000-0000408A0000}"/>
    <cellStyle name="Note 2 3 3 2 4 4" xfId="1867" xr:uid="{00000000-0005-0000-0000-0000418A0000}"/>
    <cellStyle name="Note 2 3 3 2 5" xfId="1866" xr:uid="{00000000-0005-0000-0000-0000428A0000}"/>
    <cellStyle name="Note 2 3 3 2 5 2" xfId="1864" xr:uid="{00000000-0005-0000-0000-0000438A0000}"/>
    <cellStyle name="Note 2 3 3 2 5 2 2" xfId="23001" xr:uid="{00000000-0005-0000-0000-0000448A0000}"/>
    <cellStyle name="Note 2 3 3 2 5 3" xfId="1863" xr:uid="{00000000-0005-0000-0000-0000458A0000}"/>
    <cellStyle name="Note 2 3 3 2 6" xfId="11099" xr:uid="{00000000-0005-0000-0000-0000468A0000}"/>
    <cellStyle name="Note 2 3 3 2 6 2" xfId="9390" xr:uid="{00000000-0005-0000-0000-0000478A0000}"/>
    <cellStyle name="Note 2 3 3 2 7" xfId="11087" xr:uid="{00000000-0005-0000-0000-0000488A0000}"/>
    <cellStyle name="Note 2 3 3 3" xfId="1862" xr:uid="{00000000-0005-0000-0000-0000498A0000}"/>
    <cellStyle name="Note 2 3 3 3 2" xfId="26491" xr:uid="{00000000-0005-0000-0000-00004A8A0000}"/>
    <cellStyle name="Note 2 3 3 3 2 2" xfId="18878" xr:uid="{00000000-0005-0000-0000-00004B8A0000}"/>
    <cellStyle name="Note 2 3 3 3 2 2 2" xfId="26854" xr:uid="{00000000-0005-0000-0000-00004C8A0000}"/>
    <cellStyle name="Note 2 3 3 3 2 2 2 2" xfId="20214" xr:uid="{00000000-0005-0000-0000-00004D8A0000}"/>
    <cellStyle name="Note 2 3 3 3 2 2 2 2 2" xfId="28628" xr:uid="{00000000-0005-0000-0000-00004E8A0000}"/>
    <cellStyle name="Note 2 3 3 3 2 2 2 3" xfId="26832" xr:uid="{00000000-0005-0000-0000-00004F8A0000}"/>
    <cellStyle name="Note 2 3 3 3 2 2 3" xfId="26820" xr:uid="{00000000-0005-0000-0000-0000508A0000}"/>
    <cellStyle name="Note 2 3 3 3 2 2 3 2" xfId="26810" xr:uid="{00000000-0005-0000-0000-0000518A0000}"/>
    <cellStyle name="Note 2 3 3 3 2 2 4" xfId="29000" xr:uid="{00000000-0005-0000-0000-0000528A0000}"/>
    <cellStyle name="Note 2 3 3 3 2 3" xfId="17938" xr:uid="{00000000-0005-0000-0000-0000538A0000}"/>
    <cellStyle name="Note 2 3 3 3 2 3 2" xfId="26791" xr:uid="{00000000-0005-0000-0000-0000548A0000}"/>
    <cellStyle name="Note 2 3 3 3 2 3 2 2" xfId="24395" xr:uid="{00000000-0005-0000-0000-0000558A0000}"/>
    <cellStyle name="Note 2 3 3 3 2 3 3" xfId="26779" xr:uid="{00000000-0005-0000-0000-0000568A0000}"/>
    <cellStyle name="Note 2 3 3 3 2 4" xfId="23658" xr:uid="{00000000-0005-0000-0000-0000578A0000}"/>
    <cellStyle name="Note 2 3 3 3 2 4 2" xfId="19505" xr:uid="{00000000-0005-0000-0000-0000588A0000}"/>
    <cellStyle name="Note 2 3 3 3 2 5" xfId="26456" xr:uid="{00000000-0005-0000-0000-0000598A0000}"/>
    <cellStyle name="Note 2 3 3 3 3" xfId="25760" xr:uid="{00000000-0005-0000-0000-00005A8A0000}"/>
    <cellStyle name="Note 2 3 3 3 3 2" xfId="17934" xr:uid="{00000000-0005-0000-0000-00005B8A0000}"/>
    <cellStyle name="Note 2 3 3 3 3 2 2" xfId="28909" xr:uid="{00000000-0005-0000-0000-00005C8A0000}"/>
    <cellStyle name="Note 2 3 3 3 3 2 2 2" xfId="18114" xr:uid="{00000000-0005-0000-0000-00005D8A0000}"/>
    <cellStyle name="Note 2 3 3 3 3 2 3" xfId="26722" xr:uid="{00000000-0005-0000-0000-00005E8A0000}"/>
    <cellStyle name="Note 2 3 3 3 3 3" xfId="26436" xr:uid="{00000000-0005-0000-0000-00005F8A0000}"/>
    <cellStyle name="Note 2 3 3 3 3 3 2" xfId="26698" xr:uid="{00000000-0005-0000-0000-0000608A0000}"/>
    <cellStyle name="Note 2 3 3 3 3 4" xfId="26429" xr:uid="{00000000-0005-0000-0000-0000618A0000}"/>
    <cellStyle name="Note 2 3 3 3 4" xfId="29808" xr:uid="{00000000-0005-0000-0000-0000628A0000}"/>
    <cellStyle name="Note 2 3 3 3 4 2" xfId="26415" xr:uid="{00000000-0005-0000-0000-0000638A0000}"/>
    <cellStyle name="Note 2 3 3 3 4 2 2" xfId="28870" xr:uid="{00000000-0005-0000-0000-0000648A0000}"/>
    <cellStyle name="Note 2 3 3 3 4 3" xfId="26406" xr:uid="{00000000-0005-0000-0000-0000658A0000}"/>
    <cellStyle name="Note 2 3 3 3 5" xfId="26402" xr:uid="{00000000-0005-0000-0000-0000668A0000}"/>
    <cellStyle name="Note 2 3 3 3 5 2" xfId="22792" xr:uid="{00000000-0005-0000-0000-0000678A0000}"/>
    <cellStyle name="Note 2 3 3 3 6" xfId="11079" xr:uid="{00000000-0005-0000-0000-0000688A0000}"/>
    <cellStyle name="Note 2 3 3 4" xfId="34110" xr:uid="{00000000-0005-0000-0000-0000698A0000}"/>
    <cellStyle name="Note 2 3 3 4 2" xfId="25751" xr:uid="{00000000-0005-0000-0000-00006A8A0000}"/>
    <cellStyle name="Note 2 3 3 4 2 2" xfId="31450" xr:uid="{00000000-0005-0000-0000-00006B8A0000}"/>
    <cellStyle name="Note 2 3 3 4 2 2 2" xfId="12196" xr:uid="{00000000-0005-0000-0000-00006C8A0000}"/>
    <cellStyle name="Note 2 3 3 4 2 2 2 2" xfId="26558" xr:uid="{00000000-0005-0000-0000-00006D8A0000}"/>
    <cellStyle name="Note 2 3 3 4 2 2 3" xfId="12189" xr:uid="{00000000-0005-0000-0000-00006E8A0000}"/>
    <cellStyle name="Note 2 3 3 4 2 3" xfId="26774" xr:uid="{00000000-0005-0000-0000-00006F8A0000}"/>
    <cellStyle name="Note 2 3 3 4 2 3 2" xfId="12186" xr:uid="{00000000-0005-0000-0000-0000708A0000}"/>
    <cellStyle name="Note 2 3 3 4 2 4" xfId="29872" xr:uid="{00000000-0005-0000-0000-0000718A0000}"/>
    <cellStyle name="Note 2 3 3 4 3" xfId="8318" xr:uid="{00000000-0005-0000-0000-0000728A0000}"/>
    <cellStyle name="Note 2 3 3 4 3 2" xfId="25793" xr:uid="{00000000-0005-0000-0000-0000738A0000}"/>
    <cellStyle name="Note 2 3 3 4 3 2 2" xfId="19861" xr:uid="{00000000-0005-0000-0000-0000748A0000}"/>
    <cellStyle name="Note 2 3 3 4 3 3" xfId="24856" xr:uid="{00000000-0005-0000-0000-0000758A0000}"/>
    <cellStyle name="Note 2 3 3 4 4" xfId="23057" xr:uid="{00000000-0005-0000-0000-0000768A0000}"/>
    <cellStyle name="Note 2 3 3 4 4 2" xfId="24815" xr:uid="{00000000-0005-0000-0000-0000778A0000}"/>
    <cellStyle name="Note 2 3 3 4 5" xfId="25778" xr:uid="{00000000-0005-0000-0000-0000788A0000}"/>
    <cellStyle name="Note 2 3 3 5" xfId="1861" xr:uid="{00000000-0005-0000-0000-0000798A0000}"/>
    <cellStyle name="Note 2 3 3 5 2" xfId="8312" xr:uid="{00000000-0005-0000-0000-00007A8A0000}"/>
    <cellStyle name="Note 2 3 3 5 2 2" xfId="25433" xr:uid="{00000000-0005-0000-0000-00007B8A0000}"/>
    <cellStyle name="Note 2 3 3 5 2 2 2" xfId="12165" xr:uid="{00000000-0005-0000-0000-00007C8A0000}"/>
    <cellStyle name="Note 2 3 3 5 2 3" xfId="26684" xr:uid="{00000000-0005-0000-0000-00007D8A0000}"/>
    <cellStyle name="Note 2 3 3 5 3" xfId="25431" xr:uid="{00000000-0005-0000-0000-00007E8A0000}"/>
    <cellStyle name="Note 2 3 3 5 3 2" xfId="25429" xr:uid="{00000000-0005-0000-0000-00007F8A0000}"/>
    <cellStyle name="Note 2 3 3 5 4" xfId="17199" xr:uid="{00000000-0005-0000-0000-0000808A0000}"/>
    <cellStyle name="Note 2 3 3 6" xfId="9844" xr:uid="{00000000-0005-0000-0000-0000818A0000}"/>
    <cellStyle name="Note 2 3 3 6 2" xfId="27386" xr:uid="{00000000-0005-0000-0000-0000828A0000}"/>
    <cellStyle name="Note 2 3 3 6 2 2" xfId="25189" xr:uid="{00000000-0005-0000-0000-0000838A0000}"/>
    <cellStyle name="Note 2 3 3 6 3" xfId="31828" xr:uid="{00000000-0005-0000-0000-0000848A0000}"/>
    <cellStyle name="Note 2 3 3 7" xfId="9836" xr:uid="{00000000-0005-0000-0000-0000858A0000}"/>
    <cellStyle name="Note 2 3 3 7 2" xfId="28238" xr:uid="{00000000-0005-0000-0000-0000868A0000}"/>
    <cellStyle name="Note 2 3 3 8" xfId="1860" xr:uid="{00000000-0005-0000-0000-0000878A0000}"/>
    <cellStyle name="Note 2 3 4" xfId="19702" xr:uid="{00000000-0005-0000-0000-0000888A0000}"/>
    <cellStyle name="Note 2 3 4 2" xfId="16221" xr:uid="{00000000-0005-0000-0000-0000898A0000}"/>
    <cellStyle name="Note 2 3 4 2 2" xfId="1859" xr:uid="{00000000-0005-0000-0000-00008A8A0000}"/>
    <cellStyle name="Note 2 3 4 2 2 2" xfId="1858" xr:uid="{00000000-0005-0000-0000-00008B8A0000}"/>
    <cellStyle name="Note 2 3 4 2 2 2 2" xfId="10797" xr:uid="{00000000-0005-0000-0000-00008C8A0000}"/>
    <cellStyle name="Note 2 3 4 2 2 2 2 2" xfId="13632" xr:uid="{00000000-0005-0000-0000-00008D8A0000}"/>
    <cellStyle name="Note 2 3 4 2 2 2 2 2 2" xfId="17856" xr:uid="{00000000-0005-0000-0000-00008E8A0000}"/>
    <cellStyle name="Note 2 3 4 2 2 2 2 3" xfId="10792" xr:uid="{00000000-0005-0000-0000-00008F8A0000}"/>
    <cellStyle name="Note 2 3 4 2 2 2 3" xfId="10787" xr:uid="{00000000-0005-0000-0000-0000908A0000}"/>
    <cellStyle name="Note 2 3 4 2 2 2 3 2" xfId="16430" xr:uid="{00000000-0005-0000-0000-0000918A0000}"/>
    <cellStyle name="Note 2 3 4 2 2 2 4" xfId="10784" xr:uid="{00000000-0005-0000-0000-0000928A0000}"/>
    <cellStyle name="Note 2 3 4 2 2 3" xfId="1857" xr:uid="{00000000-0005-0000-0000-0000938A0000}"/>
    <cellStyle name="Note 2 3 4 2 2 3 2" xfId="22876" xr:uid="{00000000-0005-0000-0000-0000948A0000}"/>
    <cellStyle name="Note 2 3 4 2 2 3 2 2" xfId="10781" xr:uid="{00000000-0005-0000-0000-0000958A0000}"/>
    <cellStyle name="Note 2 3 4 2 2 3 3" xfId="19079" xr:uid="{00000000-0005-0000-0000-0000968A0000}"/>
    <cellStyle name="Note 2 3 4 2 2 4" xfId="28576" xr:uid="{00000000-0005-0000-0000-0000978A0000}"/>
    <cellStyle name="Note 2 3 4 2 2 4 2" xfId="7105" xr:uid="{00000000-0005-0000-0000-0000988A0000}"/>
    <cellStyle name="Note 2 3 4 2 2 5" xfId="31884" xr:uid="{00000000-0005-0000-0000-0000998A0000}"/>
    <cellStyle name="Note 2 3 4 2 3" xfId="1856" xr:uid="{00000000-0005-0000-0000-00009A8A0000}"/>
    <cellStyle name="Note 2 3 4 2 3 2" xfId="34393" xr:uid="{00000000-0005-0000-0000-00009B8A0000}"/>
    <cellStyle name="Note 2 3 4 2 3 2 2" xfId="10684" xr:uid="{00000000-0005-0000-0000-00009C8A0000}"/>
    <cellStyle name="Note 2 3 4 2 3 2 2 2" xfId="10681" xr:uid="{00000000-0005-0000-0000-00009D8A0000}"/>
    <cellStyle name="Note 2 3 4 2 3 2 3" xfId="10677" xr:uid="{00000000-0005-0000-0000-00009E8A0000}"/>
    <cellStyle name="Note 2 3 4 2 3 3" xfId="1855" xr:uid="{00000000-0005-0000-0000-00009F8A0000}"/>
    <cellStyle name="Note 2 3 4 2 3 3 2" xfId="7087" xr:uid="{00000000-0005-0000-0000-0000A08A0000}"/>
    <cellStyle name="Note 2 3 4 2 3 4" xfId="7887" xr:uid="{00000000-0005-0000-0000-0000A18A0000}"/>
    <cellStyle name="Note 2 3 4 2 4" xfId="1854" xr:uid="{00000000-0005-0000-0000-0000A28A0000}"/>
    <cellStyle name="Note 2 3 4 2 4 2" xfId="27766" xr:uid="{00000000-0005-0000-0000-0000A38A0000}"/>
    <cellStyle name="Note 2 3 4 2 4 2 2" xfId="10610" xr:uid="{00000000-0005-0000-0000-0000A48A0000}"/>
    <cellStyle name="Note 2 3 4 2 4 3" xfId="1852" xr:uid="{00000000-0005-0000-0000-0000A58A0000}"/>
    <cellStyle name="Note 2 3 4 2 5" xfId="1851" xr:uid="{00000000-0005-0000-0000-0000A68A0000}"/>
    <cellStyle name="Note 2 3 4 2 5 2" xfId="1850" xr:uid="{00000000-0005-0000-0000-0000A78A0000}"/>
    <cellStyle name="Note 2 3 4 2 6" xfId="11055" xr:uid="{00000000-0005-0000-0000-0000A88A0000}"/>
    <cellStyle name="Note 2 3 4 3" xfId="1849" xr:uid="{00000000-0005-0000-0000-0000A98A0000}"/>
    <cellStyle name="Note 2 3 4 3 2" xfId="23752" xr:uid="{00000000-0005-0000-0000-0000AA8A0000}"/>
    <cellStyle name="Note 2 3 4 3 2 2" xfId="17924" xr:uid="{00000000-0005-0000-0000-0000AB8A0000}"/>
    <cellStyle name="Note 2 3 4 3 2 2 2" xfId="10493" xr:uid="{00000000-0005-0000-0000-0000AC8A0000}"/>
    <cellStyle name="Note 2 3 4 3 2 2 2 2" xfId="10488" xr:uid="{00000000-0005-0000-0000-0000AD8A0000}"/>
    <cellStyle name="Note 2 3 4 3 2 2 3" xfId="10483" xr:uid="{00000000-0005-0000-0000-0000AE8A0000}"/>
    <cellStyle name="Note 2 3 4 3 2 3" xfId="8953" xr:uid="{00000000-0005-0000-0000-0000AF8A0000}"/>
    <cellStyle name="Note 2 3 4 3 2 3 2" xfId="7065" xr:uid="{00000000-0005-0000-0000-0000B08A0000}"/>
    <cellStyle name="Note 2 3 4 3 2 4" xfId="7998" xr:uid="{00000000-0005-0000-0000-0000B18A0000}"/>
    <cellStyle name="Note 2 3 4 3 3" xfId="23723" xr:uid="{00000000-0005-0000-0000-0000B28A0000}"/>
    <cellStyle name="Note 2 3 4 3 3 2" xfId="8950" xr:uid="{00000000-0005-0000-0000-0000B38A0000}"/>
    <cellStyle name="Note 2 3 4 3 3 2 2" xfId="10430" xr:uid="{00000000-0005-0000-0000-0000B48A0000}"/>
    <cellStyle name="Note 2 3 4 3 3 3" xfId="33271" xr:uid="{00000000-0005-0000-0000-0000B58A0000}"/>
    <cellStyle name="Note 2 3 4 3 4" xfId="23042" xr:uid="{00000000-0005-0000-0000-0000B68A0000}"/>
    <cellStyle name="Note 2 3 4 3 4 2" xfId="23713" xr:uid="{00000000-0005-0000-0000-0000B78A0000}"/>
    <cellStyle name="Note 2 3 4 3 5" xfId="31229" xr:uid="{00000000-0005-0000-0000-0000B88A0000}"/>
    <cellStyle name="Note 2 3 4 4" xfId="1848" xr:uid="{00000000-0005-0000-0000-0000B98A0000}"/>
    <cellStyle name="Note 2 3 4 4 2" xfId="22947" xr:uid="{00000000-0005-0000-0000-0000BA8A0000}"/>
    <cellStyle name="Note 2 3 4 4 2 2" xfId="8935" xr:uid="{00000000-0005-0000-0000-0000BB8A0000}"/>
    <cellStyle name="Note 2 3 4 4 2 2 2" xfId="10358" xr:uid="{00000000-0005-0000-0000-0000BC8A0000}"/>
    <cellStyle name="Note 2 3 4 4 2 3" xfId="29718" xr:uid="{00000000-0005-0000-0000-0000BD8A0000}"/>
    <cellStyle name="Note 2 3 4 4 3" xfId="22933" xr:uid="{00000000-0005-0000-0000-0000BE8A0000}"/>
    <cellStyle name="Note 2 3 4 4 3 2" xfId="22929" xr:uid="{00000000-0005-0000-0000-0000BF8A0000}"/>
    <cellStyle name="Note 2 3 4 4 4" xfId="22920" xr:uid="{00000000-0005-0000-0000-0000C08A0000}"/>
    <cellStyle name="Note 2 3 4 5" xfId="1847" xr:uid="{00000000-0005-0000-0000-0000C18A0000}"/>
    <cellStyle name="Note 2 3 4 5 2" xfId="22629" xr:uid="{00000000-0005-0000-0000-0000C28A0000}"/>
    <cellStyle name="Note 2 3 4 5 2 2" xfId="22627" xr:uid="{00000000-0005-0000-0000-0000C38A0000}"/>
    <cellStyle name="Note 2 3 4 5 3" xfId="22621" xr:uid="{00000000-0005-0000-0000-0000C48A0000}"/>
    <cellStyle name="Note 2 3 4 6" xfId="34042" xr:uid="{00000000-0005-0000-0000-0000C58A0000}"/>
    <cellStyle name="Note 2 3 4 6 2" xfId="21287" xr:uid="{00000000-0005-0000-0000-0000C68A0000}"/>
    <cellStyle name="Note 2 3 4 7" xfId="1846" xr:uid="{00000000-0005-0000-0000-0000C78A0000}"/>
    <cellStyle name="Note 2 3 5" xfId="1845" xr:uid="{00000000-0005-0000-0000-0000C88A0000}"/>
    <cellStyle name="Note 2 3 5 2" xfId="1844" xr:uid="{00000000-0005-0000-0000-0000C98A0000}"/>
    <cellStyle name="Note 2 3 5 2 2" xfId="1843" xr:uid="{00000000-0005-0000-0000-0000CA8A0000}"/>
    <cellStyle name="Note 2 3 5 2 2 2" xfId="1842" xr:uid="{00000000-0005-0000-0000-0000CB8A0000}"/>
    <cellStyle name="Note 2 3 5 2 2 2 2" xfId="5308" xr:uid="{00000000-0005-0000-0000-0000CC8A0000}"/>
    <cellStyle name="Note 2 3 5 2 2 2 2 2" xfId="5306" xr:uid="{00000000-0005-0000-0000-0000CD8A0000}"/>
    <cellStyle name="Note 2 3 5 2 2 2 3" xfId="16926" xr:uid="{00000000-0005-0000-0000-0000CE8A0000}"/>
    <cellStyle name="Note 2 3 5 2 2 3" xfId="1841" xr:uid="{00000000-0005-0000-0000-0000CF8A0000}"/>
    <cellStyle name="Note 2 3 5 2 2 3 2" xfId="7004" xr:uid="{00000000-0005-0000-0000-0000D08A0000}"/>
    <cellStyle name="Note 2 3 5 2 2 4" xfId="1840" xr:uid="{00000000-0005-0000-0000-0000D18A0000}"/>
    <cellStyle name="Note 2 3 5 2 3" xfId="17732" xr:uid="{00000000-0005-0000-0000-0000D28A0000}"/>
    <cellStyle name="Note 2 3 5 2 3 2" xfId="1839" xr:uid="{00000000-0005-0000-0000-0000D38A0000}"/>
    <cellStyle name="Note 2 3 5 2 3 2 2" xfId="5278" xr:uid="{00000000-0005-0000-0000-0000D48A0000}"/>
    <cellStyle name="Note 2 3 5 2 3 3" xfId="1838" xr:uid="{00000000-0005-0000-0000-0000D58A0000}"/>
    <cellStyle name="Note 2 3 5 2 4" xfId="17728" xr:uid="{00000000-0005-0000-0000-0000D68A0000}"/>
    <cellStyle name="Note 2 3 5 2 4 2" xfId="1837" xr:uid="{00000000-0005-0000-0000-0000D78A0000}"/>
    <cellStyle name="Note 2 3 5 2 5" xfId="1836" xr:uid="{00000000-0005-0000-0000-0000D88A0000}"/>
    <cellStyle name="Note 2 3 5 3" xfId="1835" xr:uid="{00000000-0005-0000-0000-0000D98A0000}"/>
    <cellStyle name="Note 2 3 5 3 2" xfId="25709" xr:uid="{00000000-0005-0000-0000-0000DA8A0000}"/>
    <cellStyle name="Note 2 3 5 3 2 2" xfId="20525" xr:uid="{00000000-0005-0000-0000-0000DB8A0000}"/>
    <cellStyle name="Note 2 3 5 3 2 2 2" xfId="33748" xr:uid="{00000000-0005-0000-0000-0000DC8A0000}"/>
    <cellStyle name="Note 2 3 5 3 2 3" xfId="29174" xr:uid="{00000000-0005-0000-0000-0000DD8A0000}"/>
    <cellStyle name="Note 2 3 5 3 3" xfId="27916" xr:uid="{00000000-0005-0000-0000-0000DE8A0000}"/>
    <cellStyle name="Note 2 3 5 3 3 2" xfId="34238" xr:uid="{00000000-0005-0000-0000-0000DF8A0000}"/>
    <cellStyle name="Note 2 3 5 3 4" xfId="32146" xr:uid="{00000000-0005-0000-0000-0000E08A0000}"/>
    <cellStyle name="Note 2 3 5 4" xfId="1834" xr:uid="{00000000-0005-0000-0000-0000E18A0000}"/>
    <cellStyle name="Note 2 3 5 4 2" xfId="33430" xr:uid="{00000000-0005-0000-0000-0000E28A0000}"/>
    <cellStyle name="Note 2 3 5 4 2 2" xfId="21537" xr:uid="{00000000-0005-0000-0000-0000E38A0000}"/>
    <cellStyle name="Note 2 3 5 4 3" xfId="32029" xr:uid="{00000000-0005-0000-0000-0000E48A0000}"/>
    <cellStyle name="Note 2 3 5 5" xfId="1833" xr:uid="{00000000-0005-0000-0000-0000E58A0000}"/>
    <cellStyle name="Note 2 3 5 5 2" xfId="34149" xr:uid="{00000000-0005-0000-0000-0000E68A0000}"/>
    <cellStyle name="Note 2 3 5 6" xfId="15122" xr:uid="{00000000-0005-0000-0000-0000E78A0000}"/>
    <cellStyle name="Note 2 3 6" xfId="14512" xr:uid="{00000000-0005-0000-0000-0000E88A0000}"/>
    <cellStyle name="Note 2 3 6 2" xfId="1832" xr:uid="{00000000-0005-0000-0000-0000E98A0000}"/>
    <cellStyle name="Note 2 3 6 2 2" xfId="1831" xr:uid="{00000000-0005-0000-0000-0000EA8A0000}"/>
    <cellStyle name="Note 2 3 6 2 2 2" xfId="1830" xr:uid="{00000000-0005-0000-0000-0000EB8A0000}"/>
    <cellStyle name="Note 2 3 6 2 2 2 2" xfId="32696" xr:uid="{00000000-0005-0000-0000-0000EC8A0000}"/>
    <cellStyle name="Note 2 3 6 2 2 3" xfId="24088" xr:uid="{00000000-0005-0000-0000-0000ED8A0000}"/>
    <cellStyle name="Note 2 3 6 2 3" xfId="17718" xr:uid="{00000000-0005-0000-0000-0000EE8A0000}"/>
    <cellStyle name="Note 2 3 6 2 3 2" xfId="34387" xr:uid="{00000000-0005-0000-0000-0000EF8A0000}"/>
    <cellStyle name="Note 2 3 6 2 4" xfId="1829" xr:uid="{00000000-0005-0000-0000-0000F08A0000}"/>
    <cellStyle name="Note 2 3 6 3" xfId="1828" xr:uid="{00000000-0005-0000-0000-0000F18A0000}"/>
    <cellStyle name="Note 2 3 6 3 2" xfId="27906" xr:uid="{00000000-0005-0000-0000-0000F28A0000}"/>
    <cellStyle name="Note 2 3 6 3 2 2" xfId="33783" xr:uid="{00000000-0005-0000-0000-0000F38A0000}"/>
    <cellStyle name="Note 2 3 6 3 3" xfId="33246" xr:uid="{00000000-0005-0000-0000-0000F48A0000}"/>
    <cellStyle name="Note 2 3 6 4" xfId="1827" xr:uid="{00000000-0005-0000-0000-0000F58A0000}"/>
    <cellStyle name="Note 2 3 6 4 2" xfId="32653" xr:uid="{00000000-0005-0000-0000-0000F68A0000}"/>
    <cellStyle name="Note 2 3 6 5" xfId="1826" xr:uid="{00000000-0005-0000-0000-0000F78A0000}"/>
    <cellStyle name="Note 2 3 7" xfId="15410" xr:uid="{00000000-0005-0000-0000-0000F88A0000}"/>
    <cellStyle name="Note 2 3 7 2" xfId="1825" xr:uid="{00000000-0005-0000-0000-0000F98A0000}"/>
    <cellStyle name="Note 2 3 7 2 2" xfId="31801" xr:uid="{00000000-0005-0000-0000-0000FA8A0000}"/>
    <cellStyle name="Note 2 3 7 2 2 2" xfId="34195" xr:uid="{00000000-0005-0000-0000-0000FB8A0000}"/>
    <cellStyle name="Note 2 3 7 2 3" xfId="33617" xr:uid="{00000000-0005-0000-0000-0000FC8A0000}"/>
    <cellStyle name="Note 2 3 7 3" xfId="1824" xr:uid="{00000000-0005-0000-0000-0000FD8A0000}"/>
    <cellStyle name="Note 2 3 7 3 2" xfId="23309" xr:uid="{00000000-0005-0000-0000-0000FE8A0000}"/>
    <cellStyle name="Note 2 3 7 4" xfId="1823" xr:uid="{00000000-0005-0000-0000-0000FF8A0000}"/>
    <cellStyle name="Note 2 3 8" xfId="1822" xr:uid="{00000000-0005-0000-0000-0000008B0000}"/>
    <cellStyle name="Note 2 3 8 2" xfId="1821" xr:uid="{00000000-0005-0000-0000-0000018B0000}"/>
    <cellStyle name="Note 2 3 8 2 2" xfId="33540" xr:uid="{00000000-0005-0000-0000-0000028B0000}"/>
    <cellStyle name="Note 2 3 8 3" xfId="1820" xr:uid="{00000000-0005-0000-0000-0000038B0000}"/>
    <cellStyle name="Note 2 3 9" xfId="1819" xr:uid="{00000000-0005-0000-0000-0000048B0000}"/>
    <cellStyle name="Note 2 3 9 2" xfId="1818" xr:uid="{00000000-0005-0000-0000-0000058B0000}"/>
    <cellStyle name="Note 2 4" xfId="26276" xr:uid="{00000000-0005-0000-0000-0000068B0000}"/>
    <cellStyle name="Note 2 4 10" xfId="34749" xr:uid="{00000000-0005-0000-0000-0000078B0000}"/>
    <cellStyle name="Note 2 4 2" xfId="32131" xr:uid="{00000000-0005-0000-0000-0000088B0000}"/>
    <cellStyle name="Note 2 4 2 2" xfId="28020" xr:uid="{00000000-0005-0000-0000-0000098B0000}"/>
    <cellStyle name="Note 2 4 2 2 2" xfId="28018" xr:uid="{00000000-0005-0000-0000-00000A8B0000}"/>
    <cellStyle name="Note 2 4 2 2 2 2" xfId="12240" xr:uid="{00000000-0005-0000-0000-00000B8B0000}"/>
    <cellStyle name="Note 2 4 2 2 2 2 2" xfId="1817" xr:uid="{00000000-0005-0000-0000-00000C8B0000}"/>
    <cellStyle name="Note 2 4 2 2 2 2 2 2" xfId="1816" xr:uid="{00000000-0005-0000-0000-00000D8B0000}"/>
    <cellStyle name="Note 2 4 2 2 2 2 2 2 2" xfId="1815" xr:uid="{00000000-0005-0000-0000-00000E8B0000}"/>
    <cellStyle name="Note 2 4 2 2 2 2 2 2 2 2" xfId="2036" xr:uid="{00000000-0005-0000-0000-00000F8B0000}"/>
    <cellStyle name="Note 2 4 2 2 2 2 2 2 3" xfId="1814" xr:uid="{00000000-0005-0000-0000-0000108B0000}"/>
    <cellStyle name="Note 2 4 2 2 2 2 2 3" xfId="1813" xr:uid="{00000000-0005-0000-0000-0000118B0000}"/>
    <cellStyle name="Note 2 4 2 2 2 2 2 3 2" xfId="1812" xr:uid="{00000000-0005-0000-0000-0000128B0000}"/>
    <cellStyle name="Note 2 4 2 2 2 2 2 4" xfId="1811" xr:uid="{00000000-0005-0000-0000-0000138B0000}"/>
    <cellStyle name="Note 2 4 2 2 2 2 3" xfId="1810" xr:uid="{00000000-0005-0000-0000-0000148B0000}"/>
    <cellStyle name="Note 2 4 2 2 2 2 3 2" xfId="1809" xr:uid="{00000000-0005-0000-0000-0000158B0000}"/>
    <cellStyle name="Note 2 4 2 2 2 2 3 2 2" xfId="1808" xr:uid="{00000000-0005-0000-0000-0000168B0000}"/>
    <cellStyle name="Note 2 4 2 2 2 2 3 3" xfId="1807" xr:uid="{00000000-0005-0000-0000-0000178B0000}"/>
    <cellStyle name="Note 2 4 2 2 2 2 4" xfId="1806" xr:uid="{00000000-0005-0000-0000-0000188B0000}"/>
    <cellStyle name="Note 2 4 2 2 2 2 4 2" xfId="1805" xr:uid="{00000000-0005-0000-0000-0000198B0000}"/>
    <cellStyle name="Note 2 4 2 2 2 2 5" xfId="1804" xr:uid="{00000000-0005-0000-0000-00001A8B0000}"/>
    <cellStyle name="Note 2 4 2 2 2 3" xfId="1803" xr:uid="{00000000-0005-0000-0000-00001B8B0000}"/>
    <cellStyle name="Note 2 4 2 2 2 3 2" xfId="1802" xr:uid="{00000000-0005-0000-0000-00001C8B0000}"/>
    <cellStyle name="Note 2 4 2 2 2 3 2 2" xfId="1801" xr:uid="{00000000-0005-0000-0000-00001D8B0000}"/>
    <cellStyle name="Note 2 4 2 2 2 3 2 2 2" xfId="1800" xr:uid="{00000000-0005-0000-0000-00001E8B0000}"/>
    <cellStyle name="Note 2 4 2 2 2 3 2 3" xfId="1799" xr:uid="{00000000-0005-0000-0000-00001F8B0000}"/>
    <cellStyle name="Note 2 4 2 2 2 3 3" xfId="1798" xr:uid="{00000000-0005-0000-0000-0000208B0000}"/>
    <cellStyle name="Note 2 4 2 2 2 3 3 2" xfId="1797" xr:uid="{00000000-0005-0000-0000-0000218B0000}"/>
    <cellStyle name="Note 2 4 2 2 2 3 4" xfId="1796" xr:uid="{00000000-0005-0000-0000-0000228B0000}"/>
    <cellStyle name="Note 2 4 2 2 2 4" xfId="27791" xr:uid="{00000000-0005-0000-0000-0000238B0000}"/>
    <cellStyle name="Note 2 4 2 2 2 4 2" xfId="28350" xr:uid="{00000000-0005-0000-0000-0000248B0000}"/>
    <cellStyle name="Note 2 4 2 2 2 4 2 2" xfId="1795" xr:uid="{00000000-0005-0000-0000-0000258B0000}"/>
    <cellStyle name="Note 2 4 2 2 2 4 3" xfId="1794" xr:uid="{00000000-0005-0000-0000-0000268B0000}"/>
    <cellStyle name="Note 2 4 2 2 2 5" xfId="27786" xr:uid="{00000000-0005-0000-0000-0000278B0000}"/>
    <cellStyle name="Note 2 4 2 2 2 5 2" xfId="1793" xr:uid="{00000000-0005-0000-0000-0000288B0000}"/>
    <cellStyle name="Note 2 4 2 2 2 6" xfId="1792" xr:uid="{00000000-0005-0000-0000-0000298B0000}"/>
    <cellStyle name="Note 2 4 2 2 3" xfId="32329" xr:uid="{00000000-0005-0000-0000-00002A8B0000}"/>
    <cellStyle name="Note 2 4 2 2 3 2" xfId="1791" xr:uid="{00000000-0005-0000-0000-00002B8B0000}"/>
    <cellStyle name="Note 2 4 2 2 3 2 2" xfId="1790" xr:uid="{00000000-0005-0000-0000-00002C8B0000}"/>
    <cellStyle name="Note 2 4 2 2 3 2 2 2" xfId="1789" xr:uid="{00000000-0005-0000-0000-00002D8B0000}"/>
    <cellStyle name="Note 2 4 2 2 3 2 2 2 2" xfId="1788" xr:uid="{00000000-0005-0000-0000-00002E8B0000}"/>
    <cellStyle name="Note 2 4 2 2 3 2 2 3" xfId="1787" xr:uid="{00000000-0005-0000-0000-00002F8B0000}"/>
    <cellStyle name="Note 2 4 2 2 3 2 3" xfId="1786" xr:uid="{00000000-0005-0000-0000-0000308B0000}"/>
    <cellStyle name="Note 2 4 2 2 3 2 3 2" xfId="1785" xr:uid="{00000000-0005-0000-0000-0000318B0000}"/>
    <cellStyle name="Note 2 4 2 2 3 2 4" xfId="5066" xr:uid="{00000000-0005-0000-0000-0000328B0000}"/>
    <cellStyle name="Note 2 4 2 2 3 3" xfId="17819" xr:uid="{00000000-0005-0000-0000-0000338B0000}"/>
    <cellStyle name="Note 2 4 2 2 3 3 2" xfId="1784" xr:uid="{00000000-0005-0000-0000-0000348B0000}"/>
    <cellStyle name="Note 2 4 2 2 3 3 2 2" xfId="15058" xr:uid="{00000000-0005-0000-0000-0000358B0000}"/>
    <cellStyle name="Note 2 4 2 2 3 3 3" xfId="1783" xr:uid="{00000000-0005-0000-0000-0000368B0000}"/>
    <cellStyle name="Note 2 4 2 2 3 4" xfId="27761" xr:uid="{00000000-0005-0000-0000-0000378B0000}"/>
    <cellStyle name="Note 2 4 2 2 3 4 2" xfId="1782" xr:uid="{00000000-0005-0000-0000-0000388B0000}"/>
    <cellStyle name="Note 2 4 2 2 3 5" xfId="28705" xr:uid="{00000000-0005-0000-0000-0000398B0000}"/>
    <cellStyle name="Note 2 4 2 2 4" xfId="1781" xr:uid="{00000000-0005-0000-0000-00003A8B0000}"/>
    <cellStyle name="Note 2 4 2 2 4 2" xfId="2515" xr:uid="{00000000-0005-0000-0000-00003B8B0000}"/>
    <cellStyle name="Note 2 4 2 2 4 2 2" xfId="1780" xr:uid="{00000000-0005-0000-0000-00003C8B0000}"/>
    <cellStyle name="Note 2 4 2 2 4 2 2 2" xfId="1779" xr:uid="{00000000-0005-0000-0000-00003D8B0000}"/>
    <cellStyle name="Note 2 4 2 2 4 2 3" xfId="1778" xr:uid="{00000000-0005-0000-0000-00003E8B0000}"/>
    <cellStyle name="Note 2 4 2 2 4 3" xfId="1777" xr:uid="{00000000-0005-0000-0000-00003F8B0000}"/>
    <cellStyle name="Note 2 4 2 2 4 3 2" xfId="1776" xr:uid="{00000000-0005-0000-0000-0000408B0000}"/>
    <cellStyle name="Note 2 4 2 2 4 4" xfId="1775" xr:uid="{00000000-0005-0000-0000-0000418B0000}"/>
    <cellStyle name="Note 2 4 2 2 5" xfId="1774" xr:uid="{00000000-0005-0000-0000-0000428B0000}"/>
    <cellStyle name="Note 2 4 2 2 5 2" xfId="1773" xr:uid="{00000000-0005-0000-0000-0000438B0000}"/>
    <cellStyle name="Note 2 4 2 2 5 2 2" xfId="28659" xr:uid="{00000000-0005-0000-0000-0000448B0000}"/>
    <cellStyle name="Note 2 4 2 2 5 3" xfId="4600" xr:uid="{00000000-0005-0000-0000-0000458B0000}"/>
    <cellStyle name="Note 2 4 2 2 6" xfId="1772" xr:uid="{00000000-0005-0000-0000-0000468B0000}"/>
    <cellStyle name="Note 2 4 2 2 6 2" xfId="1771" xr:uid="{00000000-0005-0000-0000-0000478B0000}"/>
    <cellStyle name="Note 2 4 2 2 7" xfId="1770" xr:uid="{00000000-0005-0000-0000-0000488B0000}"/>
    <cellStyle name="Note 2 4 2 3" xfId="28274" xr:uid="{00000000-0005-0000-0000-0000498B0000}"/>
    <cellStyle name="Note 2 4 2 3 2" xfId="19513" xr:uid="{00000000-0005-0000-0000-00004A8B0000}"/>
    <cellStyle name="Note 2 4 2 3 2 2" xfId="18094" xr:uid="{00000000-0005-0000-0000-00004B8B0000}"/>
    <cellStyle name="Note 2 4 2 3 2 2 2" xfId="8067" xr:uid="{00000000-0005-0000-0000-00004C8B0000}"/>
    <cellStyle name="Note 2 4 2 3 2 2 2 2" xfId="1769" xr:uid="{00000000-0005-0000-0000-00004D8B0000}"/>
    <cellStyle name="Note 2 4 2 3 2 2 2 2 2" xfId="1768" xr:uid="{00000000-0005-0000-0000-00004E8B0000}"/>
    <cellStyle name="Note 2 4 2 3 2 2 2 3" xfId="1767" xr:uid="{00000000-0005-0000-0000-00004F8B0000}"/>
    <cellStyle name="Note 2 4 2 3 2 2 3" xfId="1766" xr:uid="{00000000-0005-0000-0000-0000508B0000}"/>
    <cellStyle name="Note 2 4 2 3 2 2 3 2" xfId="1765" xr:uid="{00000000-0005-0000-0000-0000518B0000}"/>
    <cellStyle name="Note 2 4 2 3 2 2 4" xfId="1764" xr:uid="{00000000-0005-0000-0000-0000528B0000}"/>
    <cellStyle name="Note 2 4 2 3 2 3" xfId="32669" xr:uid="{00000000-0005-0000-0000-0000538B0000}"/>
    <cellStyle name="Note 2 4 2 3 2 3 2" xfId="26965" xr:uid="{00000000-0005-0000-0000-0000548B0000}"/>
    <cellStyle name="Note 2 4 2 3 2 3 2 2" xfId="1763" xr:uid="{00000000-0005-0000-0000-0000558B0000}"/>
    <cellStyle name="Note 2 4 2 3 2 3 3" xfId="26950" xr:uid="{00000000-0005-0000-0000-0000568B0000}"/>
    <cellStyle name="Note 2 4 2 3 2 4" xfId="33052" xr:uid="{00000000-0005-0000-0000-0000578B0000}"/>
    <cellStyle name="Note 2 4 2 3 2 4 2" xfId="26666" xr:uid="{00000000-0005-0000-0000-0000588B0000}"/>
    <cellStyle name="Note 2 4 2 3 2 5" xfId="1762" xr:uid="{00000000-0005-0000-0000-0000598B0000}"/>
    <cellStyle name="Note 2 4 2 3 3" xfId="22133" xr:uid="{00000000-0005-0000-0000-00005A8B0000}"/>
    <cellStyle name="Note 2 4 2 3 3 2" xfId="29279" xr:uid="{00000000-0005-0000-0000-00005B8B0000}"/>
    <cellStyle name="Note 2 4 2 3 3 2 2" xfId="1761" xr:uid="{00000000-0005-0000-0000-00005C8B0000}"/>
    <cellStyle name="Note 2 4 2 3 3 2 2 2" xfId="1760" xr:uid="{00000000-0005-0000-0000-00005D8B0000}"/>
    <cellStyle name="Note 2 4 2 3 3 2 3" xfId="1759" xr:uid="{00000000-0005-0000-0000-00005E8B0000}"/>
    <cellStyle name="Note 2 4 2 3 3 3" xfId="1758" xr:uid="{00000000-0005-0000-0000-00005F8B0000}"/>
    <cellStyle name="Note 2 4 2 3 3 3 2" xfId="29419" xr:uid="{00000000-0005-0000-0000-0000608B0000}"/>
    <cellStyle name="Note 2 4 2 3 3 4" xfId="1757" xr:uid="{00000000-0005-0000-0000-0000618B0000}"/>
    <cellStyle name="Note 2 4 2 3 4" xfId="23287" xr:uid="{00000000-0005-0000-0000-0000628B0000}"/>
    <cellStyle name="Note 2 4 2 3 4 2" xfId="1756" xr:uid="{00000000-0005-0000-0000-0000638B0000}"/>
    <cellStyle name="Note 2 4 2 3 4 2 2" xfId="28479" xr:uid="{00000000-0005-0000-0000-0000648B0000}"/>
    <cellStyle name="Note 2 4 2 3 4 3" xfId="1755" xr:uid="{00000000-0005-0000-0000-0000658B0000}"/>
    <cellStyle name="Note 2 4 2 3 5" xfId="5740" xr:uid="{00000000-0005-0000-0000-0000668B0000}"/>
    <cellStyle name="Note 2 4 2 3 5 2" xfId="1754" xr:uid="{00000000-0005-0000-0000-0000678B0000}"/>
    <cellStyle name="Note 2 4 2 3 6" xfId="1753" xr:uid="{00000000-0005-0000-0000-0000688B0000}"/>
    <cellStyle name="Note 2 4 2 4" xfId="33497" xr:uid="{00000000-0005-0000-0000-0000698B0000}"/>
    <cellStyle name="Note 2 4 2 4 2" xfId="22122" xr:uid="{00000000-0005-0000-0000-00006A8B0000}"/>
    <cellStyle name="Note 2 4 2 4 2 2" xfId="1752" xr:uid="{00000000-0005-0000-0000-00006B8B0000}"/>
    <cellStyle name="Note 2 4 2 4 2 2 2" xfId="1751" xr:uid="{00000000-0005-0000-0000-00006C8B0000}"/>
    <cellStyle name="Note 2 4 2 4 2 2 2 2" xfId="1750" xr:uid="{00000000-0005-0000-0000-00006D8B0000}"/>
    <cellStyle name="Note 2 4 2 4 2 2 3" xfId="1749" xr:uid="{00000000-0005-0000-0000-00006E8B0000}"/>
    <cellStyle name="Note 2 4 2 4 2 3" xfId="1748" xr:uid="{00000000-0005-0000-0000-00006F8B0000}"/>
    <cellStyle name="Note 2 4 2 4 2 3 2" xfId="31027" xr:uid="{00000000-0005-0000-0000-0000708B0000}"/>
    <cellStyle name="Note 2 4 2 4 2 4" xfId="1747" xr:uid="{00000000-0005-0000-0000-0000718B0000}"/>
    <cellStyle name="Note 2 4 2 4 3" xfId="8271" xr:uid="{00000000-0005-0000-0000-0000728B0000}"/>
    <cellStyle name="Note 2 4 2 4 3 2" xfId="8175" xr:uid="{00000000-0005-0000-0000-0000738B0000}"/>
    <cellStyle name="Note 2 4 2 4 3 2 2" xfId="1745" xr:uid="{00000000-0005-0000-0000-0000748B0000}"/>
    <cellStyle name="Note 2 4 2 4 3 3" xfId="5931" xr:uid="{00000000-0005-0000-0000-0000758B0000}"/>
    <cellStyle name="Note 2 4 2 4 4" xfId="5928" xr:uid="{00000000-0005-0000-0000-0000768B0000}"/>
    <cellStyle name="Note 2 4 2 4 4 2" xfId="5926" xr:uid="{00000000-0005-0000-0000-0000778B0000}"/>
    <cellStyle name="Note 2 4 2 4 5" xfId="5923" xr:uid="{00000000-0005-0000-0000-0000788B0000}"/>
    <cellStyle name="Note 2 4 2 5" xfId="1744" xr:uid="{00000000-0005-0000-0000-0000798B0000}"/>
    <cellStyle name="Note 2 4 2 5 2" xfId="8264" xr:uid="{00000000-0005-0000-0000-00007A8B0000}"/>
    <cellStyle name="Note 2 4 2 5 2 2" xfId="5691" xr:uid="{00000000-0005-0000-0000-00007B8B0000}"/>
    <cellStyle name="Note 2 4 2 5 2 2 2" xfId="1743" xr:uid="{00000000-0005-0000-0000-00007C8B0000}"/>
    <cellStyle name="Note 2 4 2 5 2 3" xfId="1742" xr:uid="{00000000-0005-0000-0000-00007D8B0000}"/>
    <cellStyle name="Note 2 4 2 5 3" xfId="9385" xr:uid="{00000000-0005-0000-0000-00007E8B0000}"/>
    <cellStyle name="Note 2 4 2 5 3 2" xfId="32924" xr:uid="{00000000-0005-0000-0000-00007F8B0000}"/>
    <cellStyle name="Note 2 4 2 5 4" xfId="6297" xr:uid="{00000000-0005-0000-0000-0000808B0000}"/>
    <cellStyle name="Note 2 4 2 6" xfId="9817" xr:uid="{00000000-0005-0000-0000-0000818B0000}"/>
    <cellStyle name="Note 2 4 2 6 2" xfId="1741" xr:uid="{00000000-0005-0000-0000-0000828B0000}"/>
    <cellStyle name="Note 2 4 2 6 2 2" xfId="1740" xr:uid="{00000000-0005-0000-0000-0000838B0000}"/>
    <cellStyle name="Note 2 4 2 6 3" xfId="6292" xr:uid="{00000000-0005-0000-0000-0000848B0000}"/>
    <cellStyle name="Note 2 4 2 7" xfId="9810" xr:uid="{00000000-0005-0000-0000-0000858B0000}"/>
    <cellStyle name="Note 2 4 2 7 2" xfId="5644" xr:uid="{00000000-0005-0000-0000-0000868B0000}"/>
    <cellStyle name="Note 2 4 2 8" xfId="1739" xr:uid="{00000000-0005-0000-0000-0000878B0000}"/>
    <cellStyle name="Note 2 4 3" xfId="5805" xr:uid="{00000000-0005-0000-0000-0000888B0000}"/>
    <cellStyle name="Note 2 4 3 2" xfId="23439" xr:uid="{00000000-0005-0000-0000-0000898B0000}"/>
    <cellStyle name="Note 2 4 3 2 2" xfId="5802" xr:uid="{00000000-0005-0000-0000-00008A8B0000}"/>
    <cellStyle name="Note 2 4 3 2 2 2" xfId="1738" xr:uid="{00000000-0005-0000-0000-00008B8B0000}"/>
    <cellStyle name="Note 2 4 3 2 2 2 2" xfId="1737" xr:uid="{00000000-0005-0000-0000-00008C8B0000}"/>
    <cellStyle name="Note 2 4 3 2 2 2 2 2" xfId="1736" xr:uid="{00000000-0005-0000-0000-00008D8B0000}"/>
    <cellStyle name="Note 2 4 3 2 2 2 2 2 2" xfId="1735" xr:uid="{00000000-0005-0000-0000-00008E8B0000}"/>
    <cellStyle name="Note 2 4 3 2 2 2 2 3" xfId="1734" xr:uid="{00000000-0005-0000-0000-00008F8B0000}"/>
    <cellStyle name="Note 2 4 3 2 2 2 3" xfId="1733" xr:uid="{00000000-0005-0000-0000-0000908B0000}"/>
    <cellStyle name="Note 2 4 3 2 2 2 3 2" xfId="14608" xr:uid="{00000000-0005-0000-0000-0000918B0000}"/>
    <cellStyle name="Note 2 4 3 2 2 2 4" xfId="1732" xr:uid="{00000000-0005-0000-0000-0000928B0000}"/>
    <cellStyle name="Note 2 4 3 2 2 3" xfId="1731" xr:uid="{00000000-0005-0000-0000-0000938B0000}"/>
    <cellStyle name="Note 2 4 3 2 2 3 2" xfId="1730" xr:uid="{00000000-0005-0000-0000-0000948B0000}"/>
    <cellStyle name="Note 2 4 3 2 2 3 2 2" xfId="1729" xr:uid="{00000000-0005-0000-0000-0000958B0000}"/>
    <cellStyle name="Note 2 4 3 2 2 3 3" xfId="1728" xr:uid="{00000000-0005-0000-0000-0000968B0000}"/>
    <cellStyle name="Note 2 4 3 2 2 4" xfId="27313" xr:uid="{00000000-0005-0000-0000-0000978B0000}"/>
    <cellStyle name="Note 2 4 3 2 2 4 2" xfId="1727" xr:uid="{00000000-0005-0000-0000-0000988B0000}"/>
    <cellStyle name="Note 2 4 3 2 2 5" xfId="1726" xr:uid="{00000000-0005-0000-0000-0000998B0000}"/>
    <cellStyle name="Note 2 4 3 2 3" xfId="1725" xr:uid="{00000000-0005-0000-0000-00009A8B0000}"/>
    <cellStyle name="Note 2 4 3 2 3 2" xfId="1724" xr:uid="{00000000-0005-0000-0000-00009B8B0000}"/>
    <cellStyle name="Note 2 4 3 2 3 2 2" xfId="1723" xr:uid="{00000000-0005-0000-0000-00009C8B0000}"/>
    <cellStyle name="Note 2 4 3 2 3 2 2 2" xfId="1722" xr:uid="{00000000-0005-0000-0000-00009D8B0000}"/>
    <cellStyle name="Note 2 4 3 2 3 2 3" xfId="1721" xr:uid="{00000000-0005-0000-0000-00009E8B0000}"/>
    <cellStyle name="Note 2 4 3 2 3 3" xfId="1720" xr:uid="{00000000-0005-0000-0000-00009F8B0000}"/>
    <cellStyle name="Note 2 4 3 2 3 3 2" xfId="1719" xr:uid="{00000000-0005-0000-0000-0000A08B0000}"/>
    <cellStyle name="Note 2 4 3 2 3 4" xfId="1718" xr:uid="{00000000-0005-0000-0000-0000A18B0000}"/>
    <cellStyle name="Note 2 4 3 2 4" xfId="1717" xr:uid="{00000000-0005-0000-0000-0000A28B0000}"/>
    <cellStyle name="Note 2 4 3 2 4 2" xfId="1715" xr:uid="{00000000-0005-0000-0000-0000A38B0000}"/>
    <cellStyle name="Note 2 4 3 2 4 2 2" xfId="1714" xr:uid="{00000000-0005-0000-0000-0000A48B0000}"/>
    <cellStyle name="Note 2 4 3 2 4 3" xfId="1713" xr:uid="{00000000-0005-0000-0000-0000A58B0000}"/>
    <cellStyle name="Note 2 4 3 2 5" xfId="1712" xr:uid="{00000000-0005-0000-0000-0000A68B0000}"/>
    <cellStyle name="Note 2 4 3 2 5 2" xfId="1711" xr:uid="{00000000-0005-0000-0000-0000A78B0000}"/>
    <cellStyle name="Note 2 4 3 2 6" xfId="11005" xr:uid="{00000000-0005-0000-0000-0000A88B0000}"/>
    <cellStyle name="Note 2 4 3 3" xfId="5799" xr:uid="{00000000-0005-0000-0000-0000A98B0000}"/>
    <cellStyle name="Note 2 4 3 3 2" xfId="23758" xr:uid="{00000000-0005-0000-0000-0000AA8B0000}"/>
    <cellStyle name="Note 2 4 3 3 2 2" xfId="1710" xr:uid="{00000000-0005-0000-0000-0000AB8B0000}"/>
    <cellStyle name="Note 2 4 3 3 2 2 2" xfId="1709" xr:uid="{00000000-0005-0000-0000-0000AC8B0000}"/>
    <cellStyle name="Note 2 4 3 3 2 2 2 2" xfId="29852" xr:uid="{00000000-0005-0000-0000-0000AD8B0000}"/>
    <cellStyle name="Note 2 4 3 3 2 2 3" xfId="1708" xr:uid="{00000000-0005-0000-0000-0000AE8B0000}"/>
    <cellStyle name="Note 2 4 3 3 2 3" xfId="1707" xr:uid="{00000000-0005-0000-0000-0000AF8B0000}"/>
    <cellStyle name="Note 2 4 3 3 2 3 2" xfId="10328" xr:uid="{00000000-0005-0000-0000-0000B08B0000}"/>
    <cellStyle name="Note 2 4 3 3 2 4" xfId="1706" xr:uid="{00000000-0005-0000-0000-0000B18B0000}"/>
    <cellStyle name="Note 2 4 3 3 3" xfId="23754" xr:uid="{00000000-0005-0000-0000-0000B28B0000}"/>
    <cellStyle name="Note 2 4 3 3 3 2" xfId="1705" xr:uid="{00000000-0005-0000-0000-0000B38B0000}"/>
    <cellStyle name="Note 2 4 3 3 3 2 2" xfId="1704" xr:uid="{00000000-0005-0000-0000-0000B48B0000}"/>
    <cellStyle name="Note 2 4 3 3 3 3" xfId="1703" xr:uid="{00000000-0005-0000-0000-0000B58B0000}"/>
    <cellStyle name="Note 2 4 3 3 4" xfId="1702" xr:uid="{00000000-0005-0000-0000-0000B68B0000}"/>
    <cellStyle name="Note 2 4 3 3 4 2" xfId="1701" xr:uid="{00000000-0005-0000-0000-0000B78B0000}"/>
    <cellStyle name="Note 2 4 3 3 5" xfId="1700" xr:uid="{00000000-0005-0000-0000-0000B88B0000}"/>
    <cellStyle name="Note 2 4 3 4" xfId="1699" xr:uid="{00000000-0005-0000-0000-0000B98B0000}"/>
    <cellStyle name="Note 2 4 3 4 2" xfId="8253" xr:uid="{00000000-0005-0000-0000-0000BA8B0000}"/>
    <cellStyle name="Note 2 4 3 4 2 2" xfId="1698" xr:uid="{00000000-0005-0000-0000-0000BB8B0000}"/>
    <cellStyle name="Note 2 4 3 4 2 2 2" xfId="14325" xr:uid="{00000000-0005-0000-0000-0000BC8B0000}"/>
    <cellStyle name="Note 2 4 3 4 2 3" xfId="1697" xr:uid="{00000000-0005-0000-0000-0000BD8B0000}"/>
    <cellStyle name="Note 2 4 3 4 3" xfId="5917" xr:uid="{00000000-0005-0000-0000-0000BE8B0000}"/>
    <cellStyle name="Note 2 4 3 4 3 2" xfId="5915" xr:uid="{00000000-0005-0000-0000-0000BF8B0000}"/>
    <cellStyle name="Note 2 4 3 4 4" xfId="5911" xr:uid="{00000000-0005-0000-0000-0000C08B0000}"/>
    <cellStyle name="Note 2 4 3 5" xfId="1696" xr:uid="{00000000-0005-0000-0000-0000C18B0000}"/>
    <cellStyle name="Note 2 4 3 5 2" xfId="1695" xr:uid="{00000000-0005-0000-0000-0000C28B0000}"/>
    <cellStyle name="Note 2 4 3 5 2 2" xfId="1694" xr:uid="{00000000-0005-0000-0000-0000C38B0000}"/>
    <cellStyle name="Note 2 4 3 5 3" xfId="6283" xr:uid="{00000000-0005-0000-0000-0000C48B0000}"/>
    <cellStyle name="Note 2 4 3 6" xfId="14527" xr:uid="{00000000-0005-0000-0000-0000C58B0000}"/>
    <cellStyle name="Note 2 4 3 6 2" xfId="1693" xr:uid="{00000000-0005-0000-0000-0000C68B0000}"/>
    <cellStyle name="Note 2 4 3 7" xfId="1692" xr:uid="{00000000-0005-0000-0000-0000C78B0000}"/>
    <cellStyle name="Note 2 4 4" xfId="12936" xr:uid="{00000000-0005-0000-0000-0000C88B0000}"/>
    <cellStyle name="Note 2 4 4 2" xfId="32712" xr:uid="{00000000-0005-0000-0000-0000C98B0000}"/>
    <cellStyle name="Note 2 4 4 2 2" xfId="33519" xr:uid="{00000000-0005-0000-0000-0000CA8B0000}"/>
    <cellStyle name="Note 2 4 4 2 2 2" xfId="1691" xr:uid="{00000000-0005-0000-0000-0000CB8B0000}"/>
    <cellStyle name="Note 2 4 4 2 2 2 2" xfId="4980" xr:uid="{00000000-0005-0000-0000-0000CC8B0000}"/>
    <cellStyle name="Note 2 4 4 2 2 2 2 2" xfId="4978" xr:uid="{00000000-0005-0000-0000-0000CD8B0000}"/>
    <cellStyle name="Note 2 4 4 2 2 2 3" xfId="4976" xr:uid="{00000000-0005-0000-0000-0000CE8B0000}"/>
    <cellStyle name="Note 2 4 4 2 2 3" xfId="1690" xr:uid="{00000000-0005-0000-0000-0000CF8B0000}"/>
    <cellStyle name="Note 2 4 4 2 2 3 2" xfId="11737" xr:uid="{00000000-0005-0000-0000-0000D08B0000}"/>
    <cellStyle name="Note 2 4 4 2 2 4" xfId="1689" xr:uid="{00000000-0005-0000-0000-0000D18B0000}"/>
    <cellStyle name="Note 2 4 4 2 3" xfId="1688" xr:uid="{00000000-0005-0000-0000-0000D28B0000}"/>
    <cellStyle name="Note 2 4 4 2 3 2" xfId="1687" xr:uid="{00000000-0005-0000-0000-0000D38B0000}"/>
    <cellStyle name="Note 2 4 4 2 3 2 2" xfId="4952" xr:uid="{00000000-0005-0000-0000-0000D48B0000}"/>
    <cellStyle name="Note 2 4 4 2 3 3" xfId="1686" xr:uid="{00000000-0005-0000-0000-0000D58B0000}"/>
    <cellStyle name="Note 2 4 4 2 4" xfId="1685" xr:uid="{00000000-0005-0000-0000-0000D68B0000}"/>
    <cellStyle name="Note 2 4 4 2 4 2" xfId="1684" xr:uid="{00000000-0005-0000-0000-0000D78B0000}"/>
    <cellStyle name="Note 2 4 4 2 5" xfId="1683" xr:uid="{00000000-0005-0000-0000-0000D88B0000}"/>
    <cellStyle name="Note 2 4 4 3" xfId="1682" xr:uid="{00000000-0005-0000-0000-0000D98B0000}"/>
    <cellStyle name="Note 2 4 4 3 2" xfId="22955" xr:uid="{00000000-0005-0000-0000-0000DA8B0000}"/>
    <cellStyle name="Note 2 4 4 3 2 2" xfId="8838" xr:uid="{00000000-0005-0000-0000-0000DB8B0000}"/>
    <cellStyle name="Note 2 4 4 3 2 2 2" xfId="4922" xr:uid="{00000000-0005-0000-0000-0000DC8B0000}"/>
    <cellStyle name="Note 2 4 4 3 2 3" xfId="1681" xr:uid="{00000000-0005-0000-0000-0000DD8B0000}"/>
    <cellStyle name="Note 2 4 4 3 3" xfId="1680" xr:uid="{00000000-0005-0000-0000-0000DE8B0000}"/>
    <cellStyle name="Note 2 4 4 3 3 2" xfId="1679" xr:uid="{00000000-0005-0000-0000-0000DF8B0000}"/>
    <cellStyle name="Note 2 4 4 3 4" xfId="1678" xr:uid="{00000000-0005-0000-0000-0000E08B0000}"/>
    <cellStyle name="Note 2 4 4 4" xfId="28000" xr:uid="{00000000-0005-0000-0000-0000E18B0000}"/>
    <cellStyle name="Note 2 4 4 4 2" xfId="1677" xr:uid="{00000000-0005-0000-0000-0000E28B0000}"/>
    <cellStyle name="Note 2 4 4 4 2 2" xfId="1676" xr:uid="{00000000-0005-0000-0000-0000E38B0000}"/>
    <cellStyle name="Note 2 4 4 4 3" xfId="5906" xr:uid="{00000000-0005-0000-0000-0000E48B0000}"/>
    <cellStyle name="Note 2 4 4 5" xfId="1675" xr:uid="{00000000-0005-0000-0000-0000E58B0000}"/>
    <cellStyle name="Note 2 4 4 5 2" xfId="1674" xr:uid="{00000000-0005-0000-0000-0000E68B0000}"/>
    <cellStyle name="Note 2 4 4 6" xfId="1673" xr:uid="{00000000-0005-0000-0000-0000E78B0000}"/>
    <cellStyle name="Note 2 4 5" xfId="12925" xr:uid="{00000000-0005-0000-0000-0000E88B0000}"/>
    <cellStyle name="Note 2 4 5 2" xfId="29144" xr:uid="{00000000-0005-0000-0000-0000E98B0000}"/>
    <cellStyle name="Note 2 4 5 2 2" xfId="17003" xr:uid="{00000000-0005-0000-0000-0000EA8B0000}"/>
    <cellStyle name="Note 2 4 5 2 2 2" xfId="1672" xr:uid="{00000000-0005-0000-0000-0000EB8B0000}"/>
    <cellStyle name="Note 2 4 5 2 2 2 2" xfId="24133" xr:uid="{00000000-0005-0000-0000-0000EC8B0000}"/>
    <cellStyle name="Note 2 4 5 2 2 3" xfId="1671" xr:uid="{00000000-0005-0000-0000-0000ED8B0000}"/>
    <cellStyle name="Note 2 4 5 2 3" xfId="22802" xr:uid="{00000000-0005-0000-0000-0000EE8B0000}"/>
    <cellStyle name="Note 2 4 5 2 3 2" xfId="34339" xr:uid="{00000000-0005-0000-0000-0000EF8B0000}"/>
    <cellStyle name="Note 2 4 5 2 4" xfId="1670" xr:uid="{00000000-0005-0000-0000-0000F08B0000}"/>
    <cellStyle name="Note 2 4 5 3" xfId="33872" xr:uid="{00000000-0005-0000-0000-0000F18B0000}"/>
    <cellStyle name="Note 2 4 5 3 2" xfId="9373" xr:uid="{00000000-0005-0000-0000-0000F28B0000}"/>
    <cellStyle name="Note 2 4 5 3 2 2" xfId="1669" xr:uid="{00000000-0005-0000-0000-0000F38B0000}"/>
    <cellStyle name="Note 2 4 5 3 3" xfId="9369" xr:uid="{00000000-0005-0000-0000-0000F48B0000}"/>
    <cellStyle name="Note 2 4 5 4" xfId="1668" xr:uid="{00000000-0005-0000-0000-0000F58B0000}"/>
    <cellStyle name="Note 2 4 5 4 2" xfId="1667" xr:uid="{00000000-0005-0000-0000-0000F68B0000}"/>
    <cellStyle name="Note 2 4 5 5" xfId="1666" xr:uid="{00000000-0005-0000-0000-0000F78B0000}"/>
    <cellStyle name="Note 2 4 6" xfId="15406" xr:uid="{00000000-0005-0000-0000-0000F88B0000}"/>
    <cellStyle name="Note 2 4 6 2" xfId="1665" xr:uid="{00000000-0005-0000-0000-0000F98B0000}"/>
    <cellStyle name="Note 2 4 6 2 2" xfId="1664" xr:uid="{00000000-0005-0000-0000-0000FA8B0000}"/>
    <cellStyle name="Note 2 4 6 2 2 2" xfId="1663" xr:uid="{00000000-0005-0000-0000-0000FB8B0000}"/>
    <cellStyle name="Note 2 4 6 2 3" xfId="1662" xr:uid="{00000000-0005-0000-0000-0000FC8B0000}"/>
    <cellStyle name="Note 2 4 6 3" xfId="1661" xr:uid="{00000000-0005-0000-0000-0000FD8B0000}"/>
    <cellStyle name="Note 2 4 6 3 2" xfId="33867" xr:uid="{00000000-0005-0000-0000-0000FE8B0000}"/>
    <cellStyle name="Note 2 4 6 4" xfId="1660" xr:uid="{00000000-0005-0000-0000-0000FF8B0000}"/>
    <cellStyle name="Note 2 4 7" xfId="1659" xr:uid="{00000000-0005-0000-0000-0000008C0000}"/>
    <cellStyle name="Note 2 4 7 2" xfId="1658" xr:uid="{00000000-0005-0000-0000-0000018C0000}"/>
    <cellStyle name="Note 2 4 7 2 2" xfId="33131" xr:uid="{00000000-0005-0000-0000-0000028C0000}"/>
    <cellStyle name="Note 2 4 7 3" xfId="1657" xr:uid="{00000000-0005-0000-0000-0000038C0000}"/>
    <cellStyle name="Note 2 4 8" xfId="1656" xr:uid="{00000000-0005-0000-0000-0000048C0000}"/>
    <cellStyle name="Note 2 4 8 2" xfId="1655" xr:uid="{00000000-0005-0000-0000-0000058C0000}"/>
    <cellStyle name="Note 2 4 9" xfId="1654" xr:uid="{00000000-0005-0000-0000-0000068C0000}"/>
    <cellStyle name="Note 2 5" xfId="30108" xr:uid="{00000000-0005-0000-0000-0000078C0000}"/>
    <cellStyle name="Note 2 5 2" xfId="27996" xr:uid="{00000000-0005-0000-0000-0000088C0000}"/>
    <cellStyle name="Note 2 5 2 2" xfId="23514" xr:uid="{00000000-0005-0000-0000-0000098C0000}"/>
    <cellStyle name="Note 2 5 2 2 2" xfId="27994" xr:uid="{00000000-0005-0000-0000-00000A8C0000}"/>
    <cellStyle name="Note 2 5 2 2 2 2" xfId="10978" xr:uid="{00000000-0005-0000-0000-00000B8C0000}"/>
    <cellStyle name="Note 2 5 2 2 2 2 2" xfId="1653" xr:uid="{00000000-0005-0000-0000-00000C8C0000}"/>
    <cellStyle name="Note 2 5 2 2 2 2 2 2" xfId="1652" xr:uid="{00000000-0005-0000-0000-00000D8C0000}"/>
    <cellStyle name="Note 2 5 2 2 2 2 2 2 2" xfId="1651" xr:uid="{00000000-0005-0000-0000-00000E8C0000}"/>
    <cellStyle name="Note 2 5 2 2 2 2 2 3" xfId="1650" xr:uid="{00000000-0005-0000-0000-00000F8C0000}"/>
    <cellStyle name="Note 2 5 2 2 2 2 3" xfId="21082" xr:uid="{00000000-0005-0000-0000-0000108C0000}"/>
    <cellStyle name="Note 2 5 2 2 2 2 3 2" xfId="1649" xr:uid="{00000000-0005-0000-0000-0000118C0000}"/>
    <cellStyle name="Note 2 5 2 2 2 2 4" xfId="1648" xr:uid="{00000000-0005-0000-0000-0000128C0000}"/>
    <cellStyle name="Note 2 5 2 2 2 3" xfId="1647" xr:uid="{00000000-0005-0000-0000-0000138C0000}"/>
    <cellStyle name="Note 2 5 2 2 2 3 2" xfId="1646" xr:uid="{00000000-0005-0000-0000-0000148C0000}"/>
    <cellStyle name="Note 2 5 2 2 2 3 2 2" xfId="1645" xr:uid="{00000000-0005-0000-0000-0000158C0000}"/>
    <cellStyle name="Note 2 5 2 2 2 3 3" xfId="1644" xr:uid="{00000000-0005-0000-0000-0000168C0000}"/>
    <cellStyle name="Note 2 5 2 2 2 4" xfId="28068" xr:uid="{00000000-0005-0000-0000-0000178C0000}"/>
    <cellStyle name="Note 2 5 2 2 2 4 2" xfId="1643" xr:uid="{00000000-0005-0000-0000-0000188C0000}"/>
    <cellStyle name="Note 2 5 2 2 2 5" xfId="1642" xr:uid="{00000000-0005-0000-0000-0000198C0000}"/>
    <cellStyle name="Note 2 5 2 2 3" xfId="1641" xr:uid="{00000000-0005-0000-0000-00001A8C0000}"/>
    <cellStyle name="Note 2 5 2 2 3 2" xfId="1640" xr:uid="{00000000-0005-0000-0000-00001B8C0000}"/>
    <cellStyle name="Note 2 5 2 2 3 2 2" xfId="1639" xr:uid="{00000000-0005-0000-0000-00001C8C0000}"/>
    <cellStyle name="Note 2 5 2 2 3 2 2 2" xfId="1638" xr:uid="{00000000-0005-0000-0000-00001D8C0000}"/>
    <cellStyle name="Note 2 5 2 2 3 2 3" xfId="1637" xr:uid="{00000000-0005-0000-0000-00001E8C0000}"/>
    <cellStyle name="Note 2 5 2 2 3 3" xfId="1636" xr:uid="{00000000-0005-0000-0000-00001F8C0000}"/>
    <cellStyle name="Note 2 5 2 2 3 3 2" xfId="1635" xr:uid="{00000000-0005-0000-0000-0000208C0000}"/>
    <cellStyle name="Note 2 5 2 2 3 4" xfId="1634" xr:uid="{00000000-0005-0000-0000-0000218C0000}"/>
    <cellStyle name="Note 2 5 2 2 4" xfId="20974" xr:uid="{00000000-0005-0000-0000-0000228C0000}"/>
    <cellStyle name="Note 2 5 2 2 4 2" xfId="1633" xr:uid="{00000000-0005-0000-0000-0000238C0000}"/>
    <cellStyle name="Note 2 5 2 2 4 2 2" xfId="1632" xr:uid="{00000000-0005-0000-0000-0000248C0000}"/>
    <cellStyle name="Note 2 5 2 2 4 3" xfId="1631" xr:uid="{00000000-0005-0000-0000-0000258C0000}"/>
    <cellStyle name="Note 2 5 2 2 5" xfId="1630" xr:uid="{00000000-0005-0000-0000-0000268C0000}"/>
    <cellStyle name="Note 2 5 2 2 5 2" xfId="1629" xr:uid="{00000000-0005-0000-0000-0000278C0000}"/>
    <cellStyle name="Note 2 5 2 2 6" xfId="1628" xr:uid="{00000000-0005-0000-0000-0000288C0000}"/>
    <cellStyle name="Note 2 5 2 3" xfId="27989" xr:uid="{00000000-0005-0000-0000-0000298C0000}"/>
    <cellStyle name="Note 2 5 2 3 2" xfId="22090" xr:uid="{00000000-0005-0000-0000-00002A8C0000}"/>
    <cellStyle name="Note 2 5 2 3 2 2" xfId="1627" xr:uid="{00000000-0005-0000-0000-00002B8C0000}"/>
    <cellStyle name="Note 2 5 2 3 2 2 2" xfId="1626" xr:uid="{00000000-0005-0000-0000-00002C8C0000}"/>
    <cellStyle name="Note 2 5 2 3 2 2 2 2" xfId="1625" xr:uid="{00000000-0005-0000-0000-00002D8C0000}"/>
    <cellStyle name="Note 2 5 2 3 2 2 3" xfId="1624" xr:uid="{00000000-0005-0000-0000-00002E8C0000}"/>
    <cellStyle name="Note 2 5 2 3 2 3" xfId="30076" xr:uid="{00000000-0005-0000-0000-00002F8C0000}"/>
    <cellStyle name="Note 2 5 2 3 2 3 2" xfId="9589" xr:uid="{00000000-0005-0000-0000-0000308C0000}"/>
    <cellStyle name="Note 2 5 2 3 2 4" xfId="1623" xr:uid="{00000000-0005-0000-0000-0000318C0000}"/>
    <cellStyle name="Note 2 5 2 3 3" xfId="24232" xr:uid="{00000000-0005-0000-0000-0000328C0000}"/>
    <cellStyle name="Note 2 5 2 3 3 2" xfId="1622" xr:uid="{00000000-0005-0000-0000-0000338C0000}"/>
    <cellStyle name="Note 2 5 2 3 3 2 2" xfId="1621" xr:uid="{00000000-0005-0000-0000-0000348C0000}"/>
    <cellStyle name="Note 2 5 2 3 3 3" xfId="1620" xr:uid="{00000000-0005-0000-0000-0000358C0000}"/>
    <cellStyle name="Note 2 5 2 3 4" xfId="1619" xr:uid="{00000000-0005-0000-0000-0000368C0000}"/>
    <cellStyle name="Note 2 5 2 3 4 2" xfId="1618" xr:uid="{00000000-0005-0000-0000-0000378C0000}"/>
    <cellStyle name="Note 2 5 2 3 5" xfId="1617" xr:uid="{00000000-0005-0000-0000-0000388C0000}"/>
    <cellStyle name="Note 2 5 2 4" xfId="1616" xr:uid="{00000000-0005-0000-0000-0000398C0000}"/>
    <cellStyle name="Note 2 5 2 4 2" xfId="22081" xr:uid="{00000000-0005-0000-0000-00003A8C0000}"/>
    <cellStyle name="Note 2 5 2 4 2 2" xfId="1615" xr:uid="{00000000-0005-0000-0000-00003B8C0000}"/>
    <cellStyle name="Note 2 5 2 4 2 2 2" xfId="1614" xr:uid="{00000000-0005-0000-0000-00003C8C0000}"/>
    <cellStyle name="Note 2 5 2 4 2 3" xfId="1613" xr:uid="{00000000-0005-0000-0000-00003D8C0000}"/>
    <cellStyle name="Note 2 5 2 4 3" xfId="5896" xr:uid="{00000000-0005-0000-0000-00003E8C0000}"/>
    <cellStyle name="Note 2 5 2 4 3 2" xfId="6506" xr:uid="{00000000-0005-0000-0000-00003F8C0000}"/>
    <cellStyle name="Note 2 5 2 4 4" xfId="5893" xr:uid="{00000000-0005-0000-0000-0000408C0000}"/>
    <cellStyle name="Note 2 5 2 5" xfId="1612" xr:uid="{00000000-0005-0000-0000-0000418C0000}"/>
    <cellStyle name="Note 2 5 2 5 2" xfId="1611" xr:uid="{00000000-0005-0000-0000-0000428C0000}"/>
    <cellStyle name="Note 2 5 2 5 2 2" xfId="1610" xr:uid="{00000000-0005-0000-0000-0000438C0000}"/>
    <cellStyle name="Note 2 5 2 5 3" xfId="10515" xr:uid="{00000000-0005-0000-0000-0000448C0000}"/>
    <cellStyle name="Note 2 5 2 6" xfId="9794" xr:uid="{00000000-0005-0000-0000-0000458C0000}"/>
    <cellStyle name="Note 2 5 2 6 2" xfId="20859" xr:uid="{00000000-0005-0000-0000-0000468C0000}"/>
    <cellStyle name="Note 2 5 2 7" xfId="1609" xr:uid="{00000000-0005-0000-0000-0000478C0000}"/>
    <cellStyle name="Note 2 5 3" xfId="5796" xr:uid="{00000000-0005-0000-0000-0000488C0000}"/>
    <cellStyle name="Note 2 5 3 2" xfId="5793" xr:uid="{00000000-0005-0000-0000-0000498C0000}"/>
    <cellStyle name="Note 2 5 3 2 2" xfId="1608" xr:uid="{00000000-0005-0000-0000-00004A8C0000}"/>
    <cellStyle name="Note 2 5 3 2 2 2" xfId="1607" xr:uid="{00000000-0005-0000-0000-00004B8C0000}"/>
    <cellStyle name="Note 2 5 3 2 2 2 2" xfId="1606" xr:uid="{00000000-0005-0000-0000-00004C8C0000}"/>
    <cellStyle name="Note 2 5 3 2 2 2 2 2" xfId="2991" xr:uid="{00000000-0005-0000-0000-00004D8C0000}"/>
    <cellStyle name="Note 2 5 3 2 2 2 3" xfId="1605" xr:uid="{00000000-0005-0000-0000-00004E8C0000}"/>
    <cellStyle name="Note 2 5 3 2 2 3" xfId="1604" xr:uid="{00000000-0005-0000-0000-00004F8C0000}"/>
    <cellStyle name="Note 2 5 3 2 2 3 2" xfId="1603" xr:uid="{00000000-0005-0000-0000-0000508C0000}"/>
    <cellStyle name="Note 2 5 3 2 2 4" xfId="1602" xr:uid="{00000000-0005-0000-0000-0000518C0000}"/>
    <cellStyle name="Note 2 5 3 2 3" xfId="1601" xr:uid="{00000000-0005-0000-0000-0000528C0000}"/>
    <cellStyle name="Note 2 5 3 2 3 2" xfId="1600" xr:uid="{00000000-0005-0000-0000-0000538C0000}"/>
    <cellStyle name="Note 2 5 3 2 3 2 2" xfId="1599" xr:uid="{00000000-0005-0000-0000-0000548C0000}"/>
    <cellStyle name="Note 2 5 3 2 3 3" xfId="1598" xr:uid="{00000000-0005-0000-0000-0000558C0000}"/>
    <cellStyle name="Note 2 5 3 2 4" xfId="1597" xr:uid="{00000000-0005-0000-0000-0000568C0000}"/>
    <cellStyle name="Note 2 5 3 2 4 2" xfId="1596" xr:uid="{00000000-0005-0000-0000-0000578C0000}"/>
    <cellStyle name="Note 2 5 3 2 5" xfId="1595" xr:uid="{00000000-0005-0000-0000-0000588C0000}"/>
    <cellStyle name="Note 2 5 3 3" xfId="1594" xr:uid="{00000000-0005-0000-0000-0000598C0000}"/>
    <cellStyle name="Note 2 5 3 3 2" xfId="34157" xr:uid="{00000000-0005-0000-0000-00005A8C0000}"/>
    <cellStyle name="Note 2 5 3 3 2 2" xfId="1593" xr:uid="{00000000-0005-0000-0000-00005B8C0000}"/>
    <cellStyle name="Note 2 5 3 3 2 2 2" xfId="1592" xr:uid="{00000000-0005-0000-0000-00005C8C0000}"/>
    <cellStyle name="Note 2 5 3 3 2 3" xfId="1591" xr:uid="{00000000-0005-0000-0000-00005D8C0000}"/>
    <cellStyle name="Note 2 5 3 3 3" xfId="1590" xr:uid="{00000000-0005-0000-0000-00005E8C0000}"/>
    <cellStyle name="Note 2 5 3 3 3 2" xfId="1589" xr:uid="{00000000-0005-0000-0000-00005F8C0000}"/>
    <cellStyle name="Note 2 5 3 3 4" xfId="1588" xr:uid="{00000000-0005-0000-0000-0000608C0000}"/>
    <cellStyle name="Note 2 5 3 4" xfId="1587" xr:uid="{00000000-0005-0000-0000-0000618C0000}"/>
    <cellStyle name="Note 2 5 3 4 2" xfId="1586" xr:uid="{00000000-0005-0000-0000-0000628C0000}"/>
    <cellStyle name="Note 2 5 3 4 2 2" xfId="1585" xr:uid="{00000000-0005-0000-0000-0000638C0000}"/>
    <cellStyle name="Note 2 5 3 4 3" xfId="12136" xr:uid="{00000000-0005-0000-0000-0000648C0000}"/>
    <cellStyle name="Note 2 5 3 5" xfId="1584" xr:uid="{00000000-0005-0000-0000-0000658C0000}"/>
    <cellStyle name="Note 2 5 3 5 2" xfId="1583" xr:uid="{00000000-0005-0000-0000-0000668C0000}"/>
    <cellStyle name="Note 2 5 3 6" xfId="1582" xr:uid="{00000000-0005-0000-0000-0000678C0000}"/>
    <cellStyle name="Note 2 5 4" xfId="12912" xr:uid="{00000000-0005-0000-0000-0000688C0000}"/>
    <cellStyle name="Note 2 5 4 2" xfId="1581" xr:uid="{00000000-0005-0000-0000-0000698C0000}"/>
    <cellStyle name="Note 2 5 4 2 2" xfId="1580" xr:uid="{00000000-0005-0000-0000-00006A8C0000}"/>
    <cellStyle name="Note 2 5 4 2 2 2" xfId="13137" xr:uid="{00000000-0005-0000-0000-00006B8C0000}"/>
    <cellStyle name="Note 2 5 4 2 2 2 2" xfId="5523" xr:uid="{00000000-0005-0000-0000-00006C8C0000}"/>
    <cellStyle name="Note 2 5 4 2 2 3" xfId="13135" xr:uid="{00000000-0005-0000-0000-00006D8C0000}"/>
    <cellStyle name="Note 2 5 4 2 3" xfId="1579" xr:uid="{00000000-0005-0000-0000-00006E8C0000}"/>
    <cellStyle name="Note 2 5 4 2 3 2" xfId="13128" xr:uid="{00000000-0005-0000-0000-00006F8C0000}"/>
    <cellStyle name="Note 2 5 4 2 4" xfId="1578" xr:uid="{00000000-0005-0000-0000-0000708C0000}"/>
    <cellStyle name="Note 2 5 4 3" xfId="1577" xr:uid="{00000000-0005-0000-0000-0000718C0000}"/>
    <cellStyle name="Note 2 5 4 3 2" xfId="1576" xr:uid="{00000000-0005-0000-0000-0000728C0000}"/>
    <cellStyle name="Note 2 5 4 3 2 2" xfId="13111" xr:uid="{00000000-0005-0000-0000-0000738C0000}"/>
    <cellStyle name="Note 2 5 4 3 3" xfId="1575" xr:uid="{00000000-0005-0000-0000-0000748C0000}"/>
    <cellStyle name="Note 2 5 4 4" xfId="32479" xr:uid="{00000000-0005-0000-0000-0000758C0000}"/>
    <cellStyle name="Note 2 5 4 4 2" xfId="1574" xr:uid="{00000000-0005-0000-0000-0000768C0000}"/>
    <cellStyle name="Note 2 5 4 5" xfId="30231" xr:uid="{00000000-0005-0000-0000-0000778C0000}"/>
    <cellStyle name="Note 2 5 5" xfId="1573" xr:uid="{00000000-0005-0000-0000-0000788C0000}"/>
    <cellStyle name="Note 2 5 5 2" xfId="1572" xr:uid="{00000000-0005-0000-0000-0000798C0000}"/>
    <cellStyle name="Note 2 5 5 2 2" xfId="1571" xr:uid="{00000000-0005-0000-0000-00007A8C0000}"/>
    <cellStyle name="Note 2 5 5 2 2 2" xfId="12897" xr:uid="{00000000-0005-0000-0000-00007B8C0000}"/>
    <cellStyle name="Note 2 5 5 2 3" xfId="1570" xr:uid="{00000000-0005-0000-0000-00007C8C0000}"/>
    <cellStyle name="Note 2 5 5 3" xfId="1569" xr:uid="{00000000-0005-0000-0000-00007D8C0000}"/>
    <cellStyle name="Note 2 5 5 3 2" xfId="1568" xr:uid="{00000000-0005-0000-0000-00007E8C0000}"/>
    <cellStyle name="Note 2 5 5 4" xfId="30089" xr:uid="{00000000-0005-0000-0000-00007F8C0000}"/>
    <cellStyle name="Note 2 5 6" xfId="1567" xr:uid="{00000000-0005-0000-0000-0000808C0000}"/>
    <cellStyle name="Note 2 5 6 2" xfId="1566" xr:uid="{00000000-0005-0000-0000-0000818C0000}"/>
    <cellStyle name="Note 2 5 6 2 2" xfId="1565" xr:uid="{00000000-0005-0000-0000-0000828C0000}"/>
    <cellStyle name="Note 2 5 6 3" xfId="1564" xr:uid="{00000000-0005-0000-0000-0000838C0000}"/>
    <cellStyle name="Note 2 5 7" xfId="1563" xr:uid="{00000000-0005-0000-0000-0000848C0000}"/>
    <cellStyle name="Note 2 5 7 2" xfId="1562" xr:uid="{00000000-0005-0000-0000-0000858C0000}"/>
    <cellStyle name="Note 2 5 8" xfId="1561" xr:uid="{00000000-0005-0000-0000-0000868C0000}"/>
    <cellStyle name="Note 2 5 9" xfId="34939" xr:uid="{00000000-0005-0000-0000-0000878C0000}"/>
    <cellStyle name="Note 2 6" xfId="20314" xr:uid="{00000000-0005-0000-0000-0000888C0000}"/>
    <cellStyle name="Note 2 6 2" xfId="32662" xr:uid="{00000000-0005-0000-0000-0000898C0000}"/>
    <cellStyle name="Note 2 6 2 2" xfId="33980" xr:uid="{00000000-0005-0000-0000-00008A8C0000}"/>
    <cellStyle name="Note 2 6 2 2 2" xfId="3623" xr:uid="{00000000-0005-0000-0000-00008B8C0000}"/>
    <cellStyle name="Note 2 6 2 2 2 2" xfId="9927" xr:uid="{00000000-0005-0000-0000-00008C8C0000}"/>
    <cellStyle name="Note 2 6 2 2 2 2 2" xfId="1560" xr:uid="{00000000-0005-0000-0000-00008D8C0000}"/>
    <cellStyle name="Note 2 6 2 2 2 2 2 2" xfId="1559" xr:uid="{00000000-0005-0000-0000-00008E8C0000}"/>
    <cellStyle name="Note 2 6 2 2 2 2 3" xfId="1558" xr:uid="{00000000-0005-0000-0000-00008F8C0000}"/>
    <cellStyle name="Note 2 6 2 2 2 3" xfId="1557" xr:uid="{00000000-0005-0000-0000-0000908C0000}"/>
    <cellStyle name="Note 2 6 2 2 2 3 2" xfId="1556" xr:uid="{00000000-0005-0000-0000-0000918C0000}"/>
    <cellStyle name="Note 2 6 2 2 2 4" xfId="1555" xr:uid="{00000000-0005-0000-0000-0000928C0000}"/>
    <cellStyle name="Note 2 6 2 2 3" xfId="4604" xr:uid="{00000000-0005-0000-0000-0000938C0000}"/>
    <cellStyle name="Note 2 6 2 2 3 2" xfId="4602" xr:uid="{00000000-0005-0000-0000-0000948C0000}"/>
    <cellStyle name="Note 2 6 2 2 3 2 2" xfId="4599" xr:uid="{00000000-0005-0000-0000-0000958C0000}"/>
    <cellStyle name="Note 2 6 2 2 3 3" xfId="4597" xr:uid="{00000000-0005-0000-0000-0000968C0000}"/>
    <cellStyle name="Note 2 6 2 2 4" xfId="33994" xr:uid="{00000000-0005-0000-0000-0000978C0000}"/>
    <cellStyle name="Note 2 6 2 2 4 2" xfId="4595" xr:uid="{00000000-0005-0000-0000-0000988C0000}"/>
    <cellStyle name="Note 2 6 2 2 5" xfId="4593" xr:uid="{00000000-0005-0000-0000-0000998C0000}"/>
    <cellStyle name="Note 2 6 2 3" xfId="3621" xr:uid="{00000000-0005-0000-0000-00009A8C0000}"/>
    <cellStyle name="Note 2 6 2 3 2" xfId="22059" xr:uid="{00000000-0005-0000-0000-00009B8C0000}"/>
    <cellStyle name="Note 2 6 2 3 2 2" xfId="1554" xr:uid="{00000000-0005-0000-0000-00009C8C0000}"/>
    <cellStyle name="Note 2 6 2 3 2 2 2" xfId="1553" xr:uid="{00000000-0005-0000-0000-00009D8C0000}"/>
    <cellStyle name="Note 2 6 2 3 2 3" xfId="1552" xr:uid="{00000000-0005-0000-0000-00009E8C0000}"/>
    <cellStyle name="Note 2 6 2 3 3" xfId="4590" xr:uid="{00000000-0005-0000-0000-00009F8C0000}"/>
    <cellStyle name="Note 2 6 2 3 3 2" xfId="4588" xr:uid="{00000000-0005-0000-0000-0000A08C0000}"/>
    <cellStyle name="Note 2 6 2 3 4" xfId="4586" xr:uid="{00000000-0005-0000-0000-0000A18C0000}"/>
    <cellStyle name="Note 2 6 2 4" xfId="3619" xr:uid="{00000000-0005-0000-0000-0000A28C0000}"/>
    <cellStyle name="Note 2 6 2 4 2" xfId="3617" xr:uid="{00000000-0005-0000-0000-0000A38C0000}"/>
    <cellStyle name="Note 2 6 2 4 2 2" xfId="1551" xr:uid="{00000000-0005-0000-0000-0000A48C0000}"/>
    <cellStyle name="Note 2 6 2 4 3" xfId="5883" xr:uid="{00000000-0005-0000-0000-0000A58C0000}"/>
    <cellStyle name="Note 2 6 2 5" xfId="3615" xr:uid="{00000000-0005-0000-0000-0000A68C0000}"/>
    <cellStyle name="Note 2 6 2 5 2" xfId="3613" xr:uid="{00000000-0005-0000-0000-0000A78C0000}"/>
    <cellStyle name="Note 2 6 2 6" xfId="3611" xr:uid="{00000000-0005-0000-0000-0000A88C0000}"/>
    <cellStyle name="Note 2 6 3" xfId="5789" xr:uid="{00000000-0005-0000-0000-0000A98C0000}"/>
    <cellStyle name="Note 2 6 3 2" xfId="3601" xr:uid="{00000000-0005-0000-0000-0000AA8C0000}"/>
    <cellStyle name="Note 2 6 3 2 2" xfId="3599" xr:uid="{00000000-0005-0000-0000-0000AB8C0000}"/>
    <cellStyle name="Note 2 6 3 2 2 2" xfId="1550" xr:uid="{00000000-0005-0000-0000-0000AC8C0000}"/>
    <cellStyle name="Note 2 6 3 2 2 2 2" xfId="1549" xr:uid="{00000000-0005-0000-0000-0000AD8C0000}"/>
    <cellStyle name="Note 2 6 3 2 2 3" xfId="33027" xr:uid="{00000000-0005-0000-0000-0000AE8C0000}"/>
    <cellStyle name="Note 2 6 3 2 3" xfId="4576" xr:uid="{00000000-0005-0000-0000-0000AF8C0000}"/>
    <cellStyle name="Note 2 6 3 2 3 2" xfId="4574" xr:uid="{00000000-0005-0000-0000-0000B08C0000}"/>
    <cellStyle name="Note 2 6 3 2 4" xfId="4572" xr:uid="{00000000-0005-0000-0000-0000B18C0000}"/>
    <cellStyle name="Note 2 6 3 3" xfId="3597" xr:uid="{00000000-0005-0000-0000-0000B28C0000}"/>
    <cellStyle name="Note 2 6 3 3 2" xfId="3595" xr:uid="{00000000-0005-0000-0000-0000B38C0000}"/>
    <cellStyle name="Note 2 6 3 3 2 2" xfId="1548" xr:uid="{00000000-0005-0000-0000-0000B48C0000}"/>
    <cellStyle name="Note 2 6 3 3 3" xfId="4569" xr:uid="{00000000-0005-0000-0000-0000B58C0000}"/>
    <cellStyle name="Note 2 6 3 4" xfId="3593" xr:uid="{00000000-0005-0000-0000-0000B68C0000}"/>
    <cellStyle name="Note 2 6 3 4 2" xfId="3591" xr:uid="{00000000-0005-0000-0000-0000B78C0000}"/>
    <cellStyle name="Note 2 6 3 5" xfId="3589" xr:uid="{00000000-0005-0000-0000-0000B88C0000}"/>
    <cellStyle name="Note 2 6 4" xfId="1547" xr:uid="{00000000-0005-0000-0000-0000B98C0000}"/>
    <cellStyle name="Note 2 6 4 2" xfId="3576" xr:uid="{00000000-0005-0000-0000-0000BA8C0000}"/>
    <cellStyle name="Note 2 6 4 2 2" xfId="3574" xr:uid="{00000000-0005-0000-0000-0000BB8C0000}"/>
    <cellStyle name="Note 2 6 4 2 2 2" xfId="12690" xr:uid="{00000000-0005-0000-0000-0000BC8C0000}"/>
    <cellStyle name="Note 2 6 4 2 3" xfId="4563" xr:uid="{00000000-0005-0000-0000-0000BD8C0000}"/>
    <cellStyle name="Note 2 6 4 3" xfId="3572" xr:uid="{00000000-0005-0000-0000-0000BE8C0000}"/>
    <cellStyle name="Note 2 6 4 3 2" xfId="3570" xr:uid="{00000000-0005-0000-0000-0000BF8C0000}"/>
    <cellStyle name="Note 2 6 4 4" xfId="30059" xr:uid="{00000000-0005-0000-0000-0000C08C0000}"/>
    <cellStyle name="Note 2 6 5" xfId="1546" xr:uid="{00000000-0005-0000-0000-0000C18C0000}"/>
    <cellStyle name="Note 2 6 5 2" xfId="21996" xr:uid="{00000000-0005-0000-0000-0000C28C0000}"/>
    <cellStyle name="Note 2 6 5 2 2" xfId="1545" xr:uid="{00000000-0005-0000-0000-0000C38C0000}"/>
    <cellStyle name="Note 2 6 5 3" xfId="1544" xr:uid="{00000000-0005-0000-0000-0000C48C0000}"/>
    <cellStyle name="Note 2 6 6" xfId="1543" xr:uid="{00000000-0005-0000-0000-0000C58C0000}"/>
    <cellStyle name="Note 2 6 6 2" xfId="1542" xr:uid="{00000000-0005-0000-0000-0000C68C0000}"/>
    <cellStyle name="Note 2 6 7" xfId="1541" xr:uid="{00000000-0005-0000-0000-0000C78C0000}"/>
    <cellStyle name="Note 2 6 8" xfId="35144" xr:uid="{00000000-0005-0000-0000-0000C88C0000}"/>
    <cellStyle name="Note 2 7" xfId="16766" xr:uid="{00000000-0005-0000-0000-0000C98C0000}"/>
    <cellStyle name="Note 2 7 2" xfId="33933" xr:uid="{00000000-0005-0000-0000-0000CA8C0000}"/>
    <cellStyle name="Note 2 7 2 2" xfId="1540" xr:uid="{00000000-0005-0000-0000-0000CB8C0000}"/>
    <cellStyle name="Note 2 7 2 2 2" xfId="34030" xr:uid="{00000000-0005-0000-0000-0000CC8C0000}"/>
    <cellStyle name="Note 2 7 2 2 2 2" xfId="33526" xr:uid="{00000000-0005-0000-0000-0000CD8C0000}"/>
    <cellStyle name="Note 2 7 2 2 2 2 2" xfId="1539" xr:uid="{00000000-0005-0000-0000-0000CE8C0000}"/>
    <cellStyle name="Note 2 7 2 2 2 3" xfId="27074" xr:uid="{00000000-0005-0000-0000-0000CF8C0000}"/>
    <cellStyle name="Note 2 7 2 2 3" xfId="4548" xr:uid="{00000000-0005-0000-0000-0000D08C0000}"/>
    <cellStyle name="Note 2 7 2 2 3 2" xfId="22056" xr:uid="{00000000-0005-0000-0000-0000D18C0000}"/>
    <cellStyle name="Note 2 7 2 2 4" xfId="4546" xr:uid="{00000000-0005-0000-0000-0000D28C0000}"/>
    <cellStyle name="Note 2 7 2 3" xfId="1538" xr:uid="{00000000-0005-0000-0000-0000D38C0000}"/>
    <cellStyle name="Note 2 7 2 3 2" xfId="1537" xr:uid="{00000000-0005-0000-0000-0000D48C0000}"/>
    <cellStyle name="Note 2 7 2 3 2 2" xfId="32338" xr:uid="{00000000-0005-0000-0000-0000D58C0000}"/>
    <cellStyle name="Note 2 7 2 3 3" xfId="4543" xr:uid="{00000000-0005-0000-0000-0000D68C0000}"/>
    <cellStyle name="Note 2 7 2 4" xfId="15448" xr:uid="{00000000-0005-0000-0000-0000D78C0000}"/>
    <cellStyle name="Note 2 7 2 4 2" xfId="30347" xr:uid="{00000000-0005-0000-0000-0000D88C0000}"/>
    <cellStyle name="Note 2 7 2 5" xfId="15439" xr:uid="{00000000-0005-0000-0000-0000D98C0000}"/>
    <cellStyle name="Note 2 7 3" xfId="1536" xr:uid="{00000000-0005-0000-0000-0000DA8C0000}"/>
    <cellStyle name="Note 2 7 3 2" xfId="1535" xr:uid="{00000000-0005-0000-0000-0000DB8C0000}"/>
    <cellStyle name="Note 2 7 3 2 2" xfId="1534" xr:uid="{00000000-0005-0000-0000-0000DC8C0000}"/>
    <cellStyle name="Note 2 7 3 2 2 2" xfId="1533" xr:uid="{00000000-0005-0000-0000-0000DD8C0000}"/>
    <cellStyle name="Note 2 7 3 2 3" xfId="4537" xr:uid="{00000000-0005-0000-0000-0000DE8C0000}"/>
    <cellStyle name="Note 2 7 3 3" xfId="4527" xr:uid="{00000000-0005-0000-0000-0000DF8C0000}"/>
    <cellStyle name="Note 2 7 3 3 2" xfId="4525" xr:uid="{00000000-0005-0000-0000-0000E08C0000}"/>
    <cellStyle name="Note 2 7 3 4" xfId="15428" xr:uid="{00000000-0005-0000-0000-0000E18C0000}"/>
    <cellStyle name="Note 2 7 4" xfId="1532" xr:uid="{00000000-0005-0000-0000-0000E28C0000}"/>
    <cellStyle name="Note 2 7 4 2" xfId="1530" xr:uid="{00000000-0005-0000-0000-0000E38C0000}"/>
    <cellStyle name="Note 2 7 4 2 2" xfId="1528" xr:uid="{00000000-0005-0000-0000-0000E48C0000}"/>
    <cellStyle name="Note 2 7 4 3" xfId="4521" xr:uid="{00000000-0005-0000-0000-0000E58C0000}"/>
    <cellStyle name="Note 2 7 5" xfId="1526" xr:uid="{00000000-0005-0000-0000-0000E68C0000}"/>
    <cellStyle name="Note 2 7 5 2" xfId="1524" xr:uid="{00000000-0005-0000-0000-0000E78C0000}"/>
    <cellStyle name="Note 2 7 6" xfId="1522" xr:uid="{00000000-0005-0000-0000-0000E88C0000}"/>
    <cellStyle name="Note 2 7 7" xfId="35373" xr:uid="{00000000-0005-0000-0000-0000E98C0000}"/>
    <cellStyle name="Note 2 8" xfId="28070" xr:uid="{00000000-0005-0000-0000-0000EA8C0000}"/>
    <cellStyle name="Note 2 8 2" xfId="1520" xr:uid="{00000000-0005-0000-0000-0000EB8C0000}"/>
    <cellStyle name="Note 2 8 2 2" xfId="1519" xr:uid="{00000000-0005-0000-0000-0000EC8C0000}"/>
    <cellStyle name="Note 2 8 2 2 2" xfId="1518" xr:uid="{00000000-0005-0000-0000-0000ED8C0000}"/>
    <cellStyle name="Note 2 8 2 2 2 2" xfId="1517" xr:uid="{00000000-0005-0000-0000-0000EE8C0000}"/>
    <cellStyle name="Note 2 8 2 2 3" xfId="19421" xr:uid="{00000000-0005-0000-0000-0000EF8C0000}"/>
    <cellStyle name="Note 2 8 2 3" xfId="3805" xr:uid="{00000000-0005-0000-0000-0000F08C0000}"/>
    <cellStyle name="Note 2 8 2 3 2" xfId="3803" xr:uid="{00000000-0005-0000-0000-0000F18C0000}"/>
    <cellStyle name="Note 2 8 2 4" xfId="15343" xr:uid="{00000000-0005-0000-0000-0000F28C0000}"/>
    <cellStyle name="Note 2 8 3" xfId="1516" xr:uid="{00000000-0005-0000-0000-0000F38C0000}"/>
    <cellStyle name="Note 2 8 3 2" xfId="1515" xr:uid="{00000000-0005-0000-0000-0000F48C0000}"/>
    <cellStyle name="Note 2 8 3 2 2" xfId="1514" xr:uid="{00000000-0005-0000-0000-0000F58C0000}"/>
    <cellStyle name="Note 2 8 3 3" xfId="4512" xr:uid="{00000000-0005-0000-0000-0000F68C0000}"/>
    <cellStyle name="Note 2 8 4" xfId="1513" xr:uid="{00000000-0005-0000-0000-0000F78C0000}"/>
    <cellStyle name="Note 2 8 4 2" xfId="1511" xr:uid="{00000000-0005-0000-0000-0000F88C0000}"/>
    <cellStyle name="Note 2 8 5" xfId="1509" xr:uid="{00000000-0005-0000-0000-0000F98C0000}"/>
    <cellStyle name="Note 2 8 6" xfId="36245" xr:uid="{00000000-0005-0000-0000-0000FA8C0000}"/>
    <cellStyle name="Note 2 9" xfId="23908" xr:uid="{00000000-0005-0000-0000-0000FB8C0000}"/>
    <cellStyle name="Note 2 9 2" xfId="1507" xr:uid="{00000000-0005-0000-0000-0000FC8C0000}"/>
    <cellStyle name="Note 2 9 2 2" xfId="1506" xr:uid="{00000000-0005-0000-0000-0000FD8C0000}"/>
    <cellStyle name="Note 2 9 2 2 2" xfId="10025" xr:uid="{00000000-0005-0000-0000-0000FE8C0000}"/>
    <cellStyle name="Note 2 9 2 3" xfId="3799" xr:uid="{00000000-0005-0000-0000-0000FF8C0000}"/>
    <cellStyle name="Note 2 9 3" xfId="34367" xr:uid="{00000000-0005-0000-0000-0000008D0000}"/>
    <cellStyle name="Note 2 9 3 2" xfId="1505" xr:uid="{00000000-0005-0000-0000-0000018D0000}"/>
    <cellStyle name="Note 2 9 4" xfId="34222" xr:uid="{00000000-0005-0000-0000-0000028D0000}"/>
    <cellStyle name="Note 2 9 5" xfId="36531" xr:uid="{00000000-0005-0000-0000-0000038D0000}"/>
    <cellStyle name="Note 20" xfId="35677" xr:uid="{00000000-0005-0000-0000-0000048D0000}"/>
    <cellStyle name="Note 20 2" xfId="36846" xr:uid="{00000000-0005-0000-0000-0000058D0000}"/>
    <cellStyle name="Note 20 3" xfId="37736" xr:uid="{00000000-0005-0000-0000-0000068D0000}"/>
    <cellStyle name="Note 21" xfId="35696" xr:uid="{00000000-0005-0000-0000-0000078D0000}"/>
    <cellStyle name="Note 21 2" xfId="36865" xr:uid="{00000000-0005-0000-0000-0000088D0000}"/>
    <cellStyle name="Note 21 3" xfId="37756" xr:uid="{00000000-0005-0000-0000-0000098D0000}"/>
    <cellStyle name="Note 22" xfId="35715" xr:uid="{00000000-0005-0000-0000-00000A8D0000}"/>
    <cellStyle name="Note 22 2" xfId="36885" xr:uid="{00000000-0005-0000-0000-00000B8D0000}"/>
    <cellStyle name="Note 22 3" xfId="37776" xr:uid="{00000000-0005-0000-0000-00000C8D0000}"/>
    <cellStyle name="Note 23" xfId="35734" xr:uid="{00000000-0005-0000-0000-00000D8D0000}"/>
    <cellStyle name="Note 23 2" xfId="36905" xr:uid="{00000000-0005-0000-0000-00000E8D0000}"/>
    <cellStyle name="Note 23 3" xfId="37796" xr:uid="{00000000-0005-0000-0000-00000F8D0000}"/>
    <cellStyle name="Note 24" xfId="35754" xr:uid="{00000000-0005-0000-0000-0000108D0000}"/>
    <cellStyle name="Note 24 2" xfId="36924" xr:uid="{00000000-0005-0000-0000-0000118D0000}"/>
    <cellStyle name="Note 24 3" xfId="37816" xr:uid="{00000000-0005-0000-0000-0000128D0000}"/>
    <cellStyle name="Note 25" xfId="35774" xr:uid="{00000000-0005-0000-0000-0000138D0000}"/>
    <cellStyle name="Note 25 2" xfId="36943" xr:uid="{00000000-0005-0000-0000-0000148D0000}"/>
    <cellStyle name="Note 25 3" xfId="37836" xr:uid="{00000000-0005-0000-0000-0000158D0000}"/>
    <cellStyle name="Note 26" xfId="35793" xr:uid="{00000000-0005-0000-0000-0000168D0000}"/>
    <cellStyle name="Note 26 2" xfId="36963" xr:uid="{00000000-0005-0000-0000-0000178D0000}"/>
    <cellStyle name="Note 26 3" xfId="37856" xr:uid="{00000000-0005-0000-0000-0000188D0000}"/>
    <cellStyle name="Note 27" xfId="35812" xr:uid="{00000000-0005-0000-0000-0000198D0000}"/>
    <cellStyle name="Note 27 2" xfId="36983" xr:uid="{00000000-0005-0000-0000-00001A8D0000}"/>
    <cellStyle name="Note 27 3" xfId="37876" xr:uid="{00000000-0005-0000-0000-00001B8D0000}"/>
    <cellStyle name="Note 28" xfId="35831" xr:uid="{00000000-0005-0000-0000-00001C8D0000}"/>
    <cellStyle name="Note 28 2" xfId="37003" xr:uid="{00000000-0005-0000-0000-00001D8D0000}"/>
    <cellStyle name="Note 28 3" xfId="37896" xr:uid="{00000000-0005-0000-0000-00001E8D0000}"/>
    <cellStyle name="Note 29" xfId="35850" xr:uid="{00000000-0005-0000-0000-00001F8D0000}"/>
    <cellStyle name="Note 29 2" xfId="37023" xr:uid="{00000000-0005-0000-0000-0000208D0000}"/>
    <cellStyle name="Note 29 3" xfId="37916" xr:uid="{00000000-0005-0000-0000-0000218D0000}"/>
    <cellStyle name="Note 3" xfId="75" xr:uid="{00000000-0005-0000-0000-0000228D0000}"/>
    <cellStyle name="Note 3 10" xfId="1503" xr:uid="{00000000-0005-0000-0000-0000238D0000}"/>
    <cellStyle name="Note 3 10 2" xfId="9486" xr:uid="{00000000-0005-0000-0000-0000248D0000}"/>
    <cellStyle name="Note 3 10 3" xfId="37417" xr:uid="{00000000-0005-0000-0000-0000258D0000}"/>
    <cellStyle name="Note 3 11" xfId="33788" xr:uid="{00000000-0005-0000-0000-0000268D0000}"/>
    <cellStyle name="Note 3 12" xfId="34436" xr:uid="{00000000-0005-0000-0000-0000278D0000}"/>
    <cellStyle name="Note 3 13" xfId="1504" xr:uid="{00000000-0005-0000-0000-0000288D0000}"/>
    <cellStyle name="Note 3 2" xfId="137" xr:uid="{00000000-0005-0000-0000-0000298D0000}"/>
    <cellStyle name="Note 3 2 10" xfId="1501" xr:uid="{00000000-0005-0000-0000-00002A8D0000}"/>
    <cellStyle name="Note 3 2 11" xfId="34491" xr:uid="{00000000-0005-0000-0000-00002B8D0000}"/>
    <cellStyle name="Note 3 2 12" xfId="1502" xr:uid="{00000000-0005-0000-0000-00002C8D0000}"/>
    <cellStyle name="Note 3 2 2" xfId="22322" xr:uid="{00000000-0005-0000-0000-00002D8D0000}"/>
    <cellStyle name="Note 3 2 2 2" xfId="20218" xr:uid="{00000000-0005-0000-0000-00002E8D0000}"/>
    <cellStyle name="Note 3 2 2 2 2" xfId="21335" xr:uid="{00000000-0005-0000-0000-00002F8D0000}"/>
    <cellStyle name="Note 3 2 2 2 2 2" xfId="18223" xr:uid="{00000000-0005-0000-0000-0000308D0000}"/>
    <cellStyle name="Note 3 2 2 2 2 2 2" xfId="28890" xr:uid="{00000000-0005-0000-0000-0000318D0000}"/>
    <cellStyle name="Note 3 2 2 2 2 2 2 2" xfId="29428" xr:uid="{00000000-0005-0000-0000-0000328D0000}"/>
    <cellStyle name="Note 3 2 2 2 2 2 2 2 2" xfId="21770" xr:uid="{00000000-0005-0000-0000-0000338D0000}"/>
    <cellStyle name="Note 3 2 2 2 2 2 2 2 2 2" xfId="1500" xr:uid="{00000000-0005-0000-0000-0000348D0000}"/>
    <cellStyle name="Note 3 2 2 2 2 2 2 2 2 2 2" xfId="33274" xr:uid="{00000000-0005-0000-0000-0000358D0000}"/>
    <cellStyle name="Note 3 2 2 2 2 2 2 2 2 3" xfId="1499" xr:uid="{00000000-0005-0000-0000-0000368D0000}"/>
    <cellStyle name="Note 3 2 2 2 2 2 2 2 3" xfId="19144" xr:uid="{00000000-0005-0000-0000-0000378D0000}"/>
    <cellStyle name="Note 3 2 2 2 2 2 2 2 3 2" xfId="11127" xr:uid="{00000000-0005-0000-0000-0000388D0000}"/>
    <cellStyle name="Note 3 2 2 2 2 2 2 2 4" xfId="1498" xr:uid="{00000000-0005-0000-0000-0000398D0000}"/>
    <cellStyle name="Note 3 2 2 2 2 2 2 3" xfId="28451" xr:uid="{00000000-0005-0000-0000-00003A8D0000}"/>
    <cellStyle name="Note 3 2 2 2 2 2 2 3 2" xfId="20958" xr:uid="{00000000-0005-0000-0000-00003B8D0000}"/>
    <cellStyle name="Note 3 2 2 2 2 2 2 3 2 2" xfId="1497" xr:uid="{00000000-0005-0000-0000-00003C8D0000}"/>
    <cellStyle name="Note 3 2 2 2 2 2 2 3 3" xfId="1496" xr:uid="{00000000-0005-0000-0000-00003D8D0000}"/>
    <cellStyle name="Note 3 2 2 2 2 2 2 4" xfId="29566" xr:uid="{00000000-0005-0000-0000-00003E8D0000}"/>
    <cellStyle name="Note 3 2 2 2 2 2 2 4 2" xfId="1495" xr:uid="{00000000-0005-0000-0000-00003F8D0000}"/>
    <cellStyle name="Note 3 2 2 2 2 2 2 5" xfId="1494" xr:uid="{00000000-0005-0000-0000-0000408D0000}"/>
    <cellStyle name="Note 3 2 2 2 2 2 3" xfId="28883" xr:uid="{00000000-0005-0000-0000-0000418D0000}"/>
    <cellStyle name="Note 3 2 2 2 2 2 3 2" xfId="33351" xr:uid="{00000000-0005-0000-0000-0000428D0000}"/>
    <cellStyle name="Note 3 2 2 2 2 2 3 2 2" xfId="20945" xr:uid="{00000000-0005-0000-0000-0000438D0000}"/>
    <cellStyle name="Note 3 2 2 2 2 2 3 2 2 2" xfId="1493" xr:uid="{00000000-0005-0000-0000-0000448D0000}"/>
    <cellStyle name="Note 3 2 2 2 2 2 3 2 3" xfId="16167" xr:uid="{00000000-0005-0000-0000-0000458D0000}"/>
    <cellStyle name="Note 3 2 2 2 2 2 3 3" xfId="11057" xr:uid="{00000000-0005-0000-0000-0000468D0000}"/>
    <cellStyle name="Note 3 2 2 2 2 2 3 3 2" xfId="4170" xr:uid="{00000000-0005-0000-0000-0000478D0000}"/>
    <cellStyle name="Note 3 2 2 2 2 2 3 4" xfId="11049" xr:uid="{00000000-0005-0000-0000-0000488D0000}"/>
    <cellStyle name="Note 3 2 2 2 2 2 4" xfId="19287" xr:uid="{00000000-0005-0000-0000-0000498D0000}"/>
    <cellStyle name="Note 3 2 2 2 2 2 4 2" xfId="4156" xr:uid="{00000000-0005-0000-0000-00004A8D0000}"/>
    <cellStyle name="Note 3 2 2 2 2 2 4 2 2" xfId="4154" xr:uid="{00000000-0005-0000-0000-00004B8D0000}"/>
    <cellStyle name="Note 3 2 2 2 2 2 4 3" xfId="16953" xr:uid="{00000000-0005-0000-0000-00004C8D0000}"/>
    <cellStyle name="Note 3 2 2 2 2 2 5" xfId="1492" xr:uid="{00000000-0005-0000-0000-00004D8D0000}"/>
    <cellStyle name="Note 3 2 2 2 2 2 5 2" xfId="4139" xr:uid="{00000000-0005-0000-0000-00004E8D0000}"/>
    <cellStyle name="Note 3 2 2 2 2 2 6" xfId="15882" xr:uid="{00000000-0005-0000-0000-00004F8D0000}"/>
    <cellStyle name="Note 3 2 2 2 2 3" xfId="18221" xr:uid="{00000000-0005-0000-0000-0000508D0000}"/>
    <cellStyle name="Note 3 2 2 2 2 3 2" xfId="28858" xr:uid="{00000000-0005-0000-0000-0000518D0000}"/>
    <cellStyle name="Note 3 2 2 2 2 3 2 2" xfId="28104" xr:uid="{00000000-0005-0000-0000-0000528D0000}"/>
    <cellStyle name="Note 3 2 2 2 2 3 2 2 2" xfId="20880" xr:uid="{00000000-0005-0000-0000-0000538D0000}"/>
    <cellStyle name="Note 3 2 2 2 2 3 2 2 2 2" xfId="1491" xr:uid="{00000000-0005-0000-0000-0000548D0000}"/>
    <cellStyle name="Note 3 2 2 2 2 3 2 2 3" xfId="20725" xr:uid="{00000000-0005-0000-0000-0000558D0000}"/>
    <cellStyle name="Note 3 2 2 2 2 3 2 3" xfId="3261" xr:uid="{00000000-0005-0000-0000-0000568D0000}"/>
    <cellStyle name="Note 3 2 2 2 2 3 2 3 2" xfId="28708" xr:uid="{00000000-0005-0000-0000-0000578D0000}"/>
    <cellStyle name="Note 3 2 2 2 2 3 2 4" xfId="3259" xr:uid="{00000000-0005-0000-0000-0000588D0000}"/>
    <cellStyle name="Note 3 2 2 2 2 3 3" xfId="24131" xr:uid="{00000000-0005-0000-0000-0000598D0000}"/>
    <cellStyle name="Note 3 2 2 2 2 3 3 2" xfId="3232" xr:uid="{00000000-0005-0000-0000-00005A8D0000}"/>
    <cellStyle name="Note 3 2 2 2 2 3 3 2 2" xfId="25606" xr:uid="{00000000-0005-0000-0000-00005B8D0000}"/>
    <cellStyle name="Note 3 2 2 2 2 3 3 3" xfId="11035" xr:uid="{00000000-0005-0000-0000-00005C8D0000}"/>
    <cellStyle name="Note 3 2 2 2 2 3 4" xfId="1490" xr:uid="{00000000-0005-0000-0000-00005D8D0000}"/>
    <cellStyle name="Note 3 2 2 2 2 3 4 2" xfId="3207" xr:uid="{00000000-0005-0000-0000-00005E8D0000}"/>
    <cellStyle name="Note 3 2 2 2 2 3 5" xfId="1489" xr:uid="{00000000-0005-0000-0000-00005F8D0000}"/>
    <cellStyle name="Note 3 2 2 2 2 4" xfId="18218" xr:uid="{00000000-0005-0000-0000-0000608D0000}"/>
    <cellStyle name="Note 3 2 2 2 2 4 2" xfId="5558" xr:uid="{00000000-0005-0000-0000-0000618D0000}"/>
    <cellStyle name="Note 3 2 2 2 2 4 2 2" xfId="1488" xr:uid="{00000000-0005-0000-0000-0000628D0000}"/>
    <cellStyle name="Note 3 2 2 2 2 4 2 2 2" xfId="1486" xr:uid="{00000000-0005-0000-0000-0000638D0000}"/>
    <cellStyle name="Note 3 2 2 2 2 4 2 3" xfId="1484" xr:uid="{00000000-0005-0000-0000-0000648D0000}"/>
    <cellStyle name="Note 3 2 2 2 2 4 3" xfId="1482" xr:uid="{00000000-0005-0000-0000-0000658D0000}"/>
    <cellStyle name="Note 3 2 2 2 2 4 3 2" xfId="1481" xr:uid="{00000000-0005-0000-0000-0000668D0000}"/>
    <cellStyle name="Note 3 2 2 2 2 4 4" xfId="1479" xr:uid="{00000000-0005-0000-0000-0000678D0000}"/>
    <cellStyle name="Note 3 2 2 2 2 5" xfId="1478" xr:uid="{00000000-0005-0000-0000-0000688D0000}"/>
    <cellStyle name="Note 3 2 2 2 2 5 2" xfId="1477" xr:uid="{00000000-0005-0000-0000-0000698D0000}"/>
    <cellStyle name="Note 3 2 2 2 2 5 2 2" xfId="2873" xr:uid="{00000000-0005-0000-0000-00006A8D0000}"/>
    <cellStyle name="Note 3 2 2 2 2 5 3" xfId="1476" xr:uid="{00000000-0005-0000-0000-00006B8D0000}"/>
    <cellStyle name="Note 3 2 2 2 2 6" xfId="1475" xr:uid="{00000000-0005-0000-0000-00006C8D0000}"/>
    <cellStyle name="Note 3 2 2 2 2 6 2" xfId="1474" xr:uid="{00000000-0005-0000-0000-00006D8D0000}"/>
    <cellStyle name="Note 3 2 2 2 2 7" xfId="16312" xr:uid="{00000000-0005-0000-0000-00006E8D0000}"/>
    <cellStyle name="Note 3 2 2 2 3" xfId="1473" xr:uid="{00000000-0005-0000-0000-00006F8D0000}"/>
    <cellStyle name="Note 3 2 2 2 3 2" xfId="18181" xr:uid="{00000000-0005-0000-0000-0000708D0000}"/>
    <cellStyle name="Note 3 2 2 2 3 2 2" xfId="32120" xr:uid="{00000000-0005-0000-0000-0000718D0000}"/>
    <cellStyle name="Note 3 2 2 2 3 2 2 2" xfId="29871" xr:uid="{00000000-0005-0000-0000-0000728D0000}"/>
    <cellStyle name="Note 3 2 2 2 3 2 2 2 2" xfId="18475" xr:uid="{00000000-0005-0000-0000-0000738D0000}"/>
    <cellStyle name="Note 3 2 2 2 3 2 2 2 2 2" xfId="1472" xr:uid="{00000000-0005-0000-0000-0000748D0000}"/>
    <cellStyle name="Note 3 2 2 2 3 2 2 2 3" xfId="1471" xr:uid="{00000000-0005-0000-0000-0000758D0000}"/>
    <cellStyle name="Note 3 2 2 2 3 2 2 3" xfId="29856" xr:uid="{00000000-0005-0000-0000-0000768D0000}"/>
    <cellStyle name="Note 3 2 2 2 3 2 2 3 2" xfId="1470" xr:uid="{00000000-0005-0000-0000-0000778D0000}"/>
    <cellStyle name="Note 3 2 2 2 3 2 2 4" xfId="6955" xr:uid="{00000000-0005-0000-0000-0000788D0000}"/>
    <cellStyle name="Note 3 2 2 2 3 2 3" xfId="21317" xr:uid="{00000000-0005-0000-0000-0000798D0000}"/>
    <cellStyle name="Note 3 2 2 2 3 2 3 2" xfId="24825" xr:uid="{00000000-0005-0000-0000-00007A8D0000}"/>
    <cellStyle name="Note 3 2 2 2 3 2 3 2 2" xfId="1469" xr:uid="{00000000-0005-0000-0000-00007B8D0000}"/>
    <cellStyle name="Note 3 2 2 2 3 2 3 3" xfId="10975" xr:uid="{00000000-0005-0000-0000-00007C8D0000}"/>
    <cellStyle name="Note 3 2 2 2 3 2 4" xfId="1468" xr:uid="{00000000-0005-0000-0000-00007D8D0000}"/>
    <cellStyle name="Note 3 2 2 2 3 2 4 2" xfId="1467" xr:uid="{00000000-0005-0000-0000-00007E8D0000}"/>
    <cellStyle name="Note 3 2 2 2 3 2 5" xfId="1466" xr:uid="{00000000-0005-0000-0000-00007F8D0000}"/>
    <cellStyle name="Note 3 2 2 2 3 3" xfId="18179" xr:uid="{00000000-0005-0000-0000-0000808D0000}"/>
    <cellStyle name="Note 3 2 2 2 3 3 2" xfId="1465" xr:uid="{00000000-0005-0000-0000-0000818D0000}"/>
    <cellStyle name="Note 3 2 2 2 3 3 2 2" xfId="28670" xr:uid="{00000000-0005-0000-0000-0000828D0000}"/>
    <cellStyle name="Note 3 2 2 2 3 3 2 2 2" xfId="1464" xr:uid="{00000000-0005-0000-0000-0000838D0000}"/>
    <cellStyle name="Note 3 2 2 2 3 3 2 3" xfId="1463" xr:uid="{00000000-0005-0000-0000-0000848D0000}"/>
    <cellStyle name="Note 3 2 2 2 3 3 3" xfId="1462" xr:uid="{00000000-0005-0000-0000-0000858D0000}"/>
    <cellStyle name="Note 3 2 2 2 3 3 3 2" xfId="1461" xr:uid="{00000000-0005-0000-0000-0000868D0000}"/>
    <cellStyle name="Note 3 2 2 2 3 3 4" xfId="1460" xr:uid="{00000000-0005-0000-0000-0000878D0000}"/>
    <cellStyle name="Note 3 2 2 2 3 4" xfId="1459" xr:uid="{00000000-0005-0000-0000-0000888D0000}"/>
    <cellStyle name="Note 3 2 2 2 3 4 2" xfId="1458" xr:uid="{00000000-0005-0000-0000-0000898D0000}"/>
    <cellStyle name="Note 3 2 2 2 3 4 2 2" xfId="1457" xr:uid="{00000000-0005-0000-0000-00008A8D0000}"/>
    <cellStyle name="Note 3 2 2 2 3 4 3" xfId="1456" xr:uid="{00000000-0005-0000-0000-00008B8D0000}"/>
    <cellStyle name="Note 3 2 2 2 3 5" xfId="1455" xr:uid="{00000000-0005-0000-0000-00008C8D0000}"/>
    <cellStyle name="Note 3 2 2 2 3 5 2" xfId="1454" xr:uid="{00000000-0005-0000-0000-00008D8D0000}"/>
    <cellStyle name="Note 3 2 2 2 3 6" xfId="1453" xr:uid="{00000000-0005-0000-0000-00008E8D0000}"/>
    <cellStyle name="Note 3 2 2 2 4" xfId="1452" xr:uid="{00000000-0005-0000-0000-00008F8D0000}"/>
    <cellStyle name="Note 3 2 2 2 4 2" xfId="18159" xr:uid="{00000000-0005-0000-0000-0000908D0000}"/>
    <cellStyle name="Note 3 2 2 2 4 2 2" xfId="1451" xr:uid="{00000000-0005-0000-0000-0000918D0000}"/>
    <cellStyle name="Note 3 2 2 2 4 2 2 2" xfId="29714" xr:uid="{00000000-0005-0000-0000-0000928D0000}"/>
    <cellStyle name="Note 3 2 2 2 4 2 2 2 2" xfId="22936" xr:uid="{00000000-0005-0000-0000-0000938D0000}"/>
    <cellStyle name="Note 3 2 2 2 4 2 2 3" xfId="29709" xr:uid="{00000000-0005-0000-0000-0000948D0000}"/>
    <cellStyle name="Note 3 2 2 2 4 2 3" xfId="1450" xr:uid="{00000000-0005-0000-0000-0000958D0000}"/>
    <cellStyle name="Note 3 2 2 2 4 2 3 2" xfId="29692" xr:uid="{00000000-0005-0000-0000-0000968D0000}"/>
    <cellStyle name="Note 3 2 2 2 4 2 4" xfId="1449" xr:uid="{00000000-0005-0000-0000-0000978D0000}"/>
    <cellStyle name="Note 3 2 2 2 4 3" xfId="23150" xr:uid="{00000000-0005-0000-0000-0000988D0000}"/>
    <cellStyle name="Note 3 2 2 2 4 3 2" xfId="6391" xr:uid="{00000000-0005-0000-0000-0000998D0000}"/>
    <cellStyle name="Note 3 2 2 2 4 3 2 2" xfId="29669" xr:uid="{00000000-0005-0000-0000-00009A8D0000}"/>
    <cellStyle name="Note 3 2 2 2 4 3 3" xfId="1448" xr:uid="{00000000-0005-0000-0000-00009B8D0000}"/>
    <cellStyle name="Note 3 2 2 2 4 4" xfId="6389" xr:uid="{00000000-0005-0000-0000-00009C8D0000}"/>
    <cellStyle name="Note 3 2 2 2 4 4 2" xfId="4288" xr:uid="{00000000-0005-0000-0000-00009D8D0000}"/>
    <cellStyle name="Note 3 2 2 2 4 5" xfId="1447" xr:uid="{00000000-0005-0000-0000-00009E8D0000}"/>
    <cellStyle name="Note 3 2 2 2 5" xfId="1446" xr:uid="{00000000-0005-0000-0000-00009F8D0000}"/>
    <cellStyle name="Note 3 2 2 2 5 2" xfId="1445" xr:uid="{00000000-0005-0000-0000-0000A08D0000}"/>
    <cellStyle name="Note 3 2 2 2 5 2 2" xfId="1444" xr:uid="{00000000-0005-0000-0000-0000A18D0000}"/>
    <cellStyle name="Note 3 2 2 2 5 2 2 2" xfId="29635" xr:uid="{00000000-0005-0000-0000-0000A28D0000}"/>
    <cellStyle name="Note 3 2 2 2 5 2 3" xfId="1443" xr:uid="{00000000-0005-0000-0000-0000A38D0000}"/>
    <cellStyle name="Note 3 2 2 2 5 3" xfId="6385" xr:uid="{00000000-0005-0000-0000-0000A48D0000}"/>
    <cellStyle name="Note 3 2 2 2 5 3 2" xfId="8353" xr:uid="{00000000-0005-0000-0000-0000A58D0000}"/>
    <cellStyle name="Note 3 2 2 2 5 4" xfId="1442" xr:uid="{00000000-0005-0000-0000-0000A68D0000}"/>
    <cellStyle name="Note 3 2 2 2 6" xfId="1441" xr:uid="{00000000-0005-0000-0000-0000A78D0000}"/>
    <cellStyle name="Note 3 2 2 2 6 2" xfId="1440" xr:uid="{00000000-0005-0000-0000-0000A88D0000}"/>
    <cellStyle name="Note 3 2 2 2 6 2 2" xfId="2551" xr:uid="{00000000-0005-0000-0000-0000A98D0000}"/>
    <cellStyle name="Note 3 2 2 2 6 3" xfId="1439" xr:uid="{00000000-0005-0000-0000-0000AA8D0000}"/>
    <cellStyle name="Note 3 2 2 2 7" xfId="1438" xr:uid="{00000000-0005-0000-0000-0000AB8D0000}"/>
    <cellStyle name="Note 3 2 2 2 7 2" xfId="1437" xr:uid="{00000000-0005-0000-0000-0000AC8D0000}"/>
    <cellStyle name="Note 3 2 2 2 8" xfId="1436" xr:uid="{00000000-0005-0000-0000-0000AD8D0000}"/>
    <cellStyle name="Note 3 2 2 3" xfId="5028" xr:uid="{00000000-0005-0000-0000-0000AE8D0000}"/>
    <cellStyle name="Note 3 2 2 3 2" xfId="1435" xr:uid="{00000000-0005-0000-0000-0000AF8D0000}"/>
    <cellStyle name="Note 3 2 2 3 2 2" xfId="33694" xr:uid="{00000000-0005-0000-0000-0000B08D0000}"/>
    <cellStyle name="Note 3 2 2 3 2 2 2" xfId="7841" xr:uid="{00000000-0005-0000-0000-0000B18D0000}"/>
    <cellStyle name="Note 3 2 2 3 2 2 2 2" xfId="1746" xr:uid="{00000000-0005-0000-0000-0000B28D0000}"/>
    <cellStyle name="Note 3 2 2 3 2 2 2 2 2" xfId="20510" xr:uid="{00000000-0005-0000-0000-0000B38D0000}"/>
    <cellStyle name="Note 3 2 2 3 2 2 2 2 2 2" xfId="1434" xr:uid="{00000000-0005-0000-0000-0000B48D0000}"/>
    <cellStyle name="Note 3 2 2 3 2 2 2 2 3" xfId="1433" xr:uid="{00000000-0005-0000-0000-0000B58D0000}"/>
    <cellStyle name="Note 3 2 2 3 2 2 2 3" xfId="1432" xr:uid="{00000000-0005-0000-0000-0000B68D0000}"/>
    <cellStyle name="Note 3 2 2 3 2 2 2 3 2" xfId="1431" xr:uid="{00000000-0005-0000-0000-0000B78D0000}"/>
    <cellStyle name="Note 3 2 2 3 2 2 2 4" xfId="1430" xr:uid="{00000000-0005-0000-0000-0000B88D0000}"/>
    <cellStyle name="Note 3 2 2 3 2 2 3" xfId="21153" xr:uid="{00000000-0005-0000-0000-0000B98D0000}"/>
    <cellStyle name="Note 3 2 2 3 2 2 3 2" xfId="1429" xr:uid="{00000000-0005-0000-0000-0000BA8D0000}"/>
    <cellStyle name="Note 3 2 2 3 2 2 3 2 2" xfId="1428" xr:uid="{00000000-0005-0000-0000-0000BB8D0000}"/>
    <cellStyle name="Note 3 2 2 3 2 2 3 3" xfId="10621" xr:uid="{00000000-0005-0000-0000-0000BC8D0000}"/>
    <cellStyle name="Note 3 2 2 3 2 2 4" xfId="1427" xr:uid="{00000000-0005-0000-0000-0000BD8D0000}"/>
    <cellStyle name="Note 3 2 2 3 2 2 4 2" xfId="1426" xr:uid="{00000000-0005-0000-0000-0000BE8D0000}"/>
    <cellStyle name="Note 3 2 2 3 2 2 5" xfId="1425" xr:uid="{00000000-0005-0000-0000-0000BF8D0000}"/>
    <cellStyle name="Note 3 2 2 3 2 3" xfId="18116" xr:uid="{00000000-0005-0000-0000-0000C08D0000}"/>
    <cellStyle name="Note 3 2 2 3 2 3 2" xfId="1424" xr:uid="{00000000-0005-0000-0000-0000C18D0000}"/>
    <cellStyle name="Note 3 2 2 3 2 3 2 2" xfId="1423" xr:uid="{00000000-0005-0000-0000-0000C28D0000}"/>
    <cellStyle name="Note 3 2 2 3 2 3 2 2 2" xfId="1422" xr:uid="{00000000-0005-0000-0000-0000C38D0000}"/>
    <cellStyle name="Note 3 2 2 3 2 3 2 3" xfId="1421" xr:uid="{00000000-0005-0000-0000-0000C48D0000}"/>
    <cellStyle name="Note 3 2 2 3 2 3 3" xfId="1420" xr:uid="{00000000-0005-0000-0000-0000C58D0000}"/>
    <cellStyle name="Note 3 2 2 3 2 3 3 2" xfId="1419" xr:uid="{00000000-0005-0000-0000-0000C68D0000}"/>
    <cellStyle name="Note 3 2 2 3 2 3 4" xfId="1418" xr:uid="{00000000-0005-0000-0000-0000C78D0000}"/>
    <cellStyle name="Note 3 2 2 3 2 4" xfId="1417" xr:uid="{00000000-0005-0000-0000-0000C88D0000}"/>
    <cellStyle name="Note 3 2 2 3 2 4 2" xfId="1416" xr:uid="{00000000-0005-0000-0000-0000C98D0000}"/>
    <cellStyle name="Note 3 2 2 3 2 4 2 2" xfId="1415" xr:uid="{00000000-0005-0000-0000-0000CA8D0000}"/>
    <cellStyle name="Note 3 2 2 3 2 4 3" xfId="22882" xr:uid="{00000000-0005-0000-0000-0000CB8D0000}"/>
    <cellStyle name="Note 3 2 2 3 2 5" xfId="1414" xr:uid="{00000000-0005-0000-0000-0000CC8D0000}"/>
    <cellStyle name="Note 3 2 2 3 2 5 2" xfId="1413" xr:uid="{00000000-0005-0000-0000-0000CD8D0000}"/>
    <cellStyle name="Note 3 2 2 3 2 6" xfId="27537" xr:uid="{00000000-0005-0000-0000-0000CE8D0000}"/>
    <cellStyle name="Note 3 2 2 3 3" xfId="1412" xr:uid="{00000000-0005-0000-0000-0000CF8D0000}"/>
    <cellStyle name="Note 3 2 2 3 3 2" xfId="18101" xr:uid="{00000000-0005-0000-0000-0000D08D0000}"/>
    <cellStyle name="Note 3 2 2 3 3 2 2" xfId="1411" xr:uid="{00000000-0005-0000-0000-0000D18D0000}"/>
    <cellStyle name="Note 3 2 2 3 3 2 2 2" xfId="1410" xr:uid="{00000000-0005-0000-0000-0000D28D0000}"/>
    <cellStyle name="Note 3 2 2 3 3 2 2 2 2" xfId="1409" xr:uid="{00000000-0005-0000-0000-0000D38D0000}"/>
    <cellStyle name="Note 3 2 2 3 3 2 2 3" xfId="1408" xr:uid="{00000000-0005-0000-0000-0000D48D0000}"/>
    <cellStyle name="Note 3 2 2 3 3 2 3" xfId="1407" xr:uid="{00000000-0005-0000-0000-0000D58D0000}"/>
    <cellStyle name="Note 3 2 2 3 3 2 3 2" xfId="1406" xr:uid="{00000000-0005-0000-0000-0000D68D0000}"/>
    <cellStyle name="Note 3 2 2 3 3 2 4" xfId="1405" xr:uid="{00000000-0005-0000-0000-0000D78D0000}"/>
    <cellStyle name="Note 3 2 2 3 3 3" xfId="1404" xr:uid="{00000000-0005-0000-0000-0000D88D0000}"/>
    <cellStyle name="Note 3 2 2 3 3 3 2" xfId="1403" xr:uid="{00000000-0005-0000-0000-0000D98D0000}"/>
    <cellStyle name="Note 3 2 2 3 3 3 2 2" xfId="30113" xr:uid="{00000000-0005-0000-0000-0000DA8D0000}"/>
    <cellStyle name="Note 3 2 2 3 3 3 3" xfId="1402" xr:uid="{00000000-0005-0000-0000-0000DB8D0000}"/>
    <cellStyle name="Note 3 2 2 3 3 4" xfId="1401" xr:uid="{00000000-0005-0000-0000-0000DC8D0000}"/>
    <cellStyle name="Note 3 2 2 3 3 4 2" xfId="1400" xr:uid="{00000000-0005-0000-0000-0000DD8D0000}"/>
    <cellStyle name="Note 3 2 2 3 3 5" xfId="1399" xr:uid="{00000000-0005-0000-0000-0000DE8D0000}"/>
    <cellStyle name="Note 3 2 2 3 4" xfId="1398" xr:uid="{00000000-0005-0000-0000-0000DF8D0000}"/>
    <cellStyle name="Note 3 2 2 3 4 2" xfId="1397" xr:uid="{00000000-0005-0000-0000-0000E08D0000}"/>
    <cellStyle name="Note 3 2 2 3 4 2 2" xfId="1396" xr:uid="{00000000-0005-0000-0000-0000E18D0000}"/>
    <cellStyle name="Note 3 2 2 3 4 2 2 2" xfId="1395" xr:uid="{00000000-0005-0000-0000-0000E28D0000}"/>
    <cellStyle name="Note 3 2 2 3 4 2 3" xfId="1394" xr:uid="{00000000-0005-0000-0000-0000E38D0000}"/>
    <cellStyle name="Note 3 2 2 3 4 3" xfId="6383" xr:uid="{00000000-0005-0000-0000-0000E48D0000}"/>
    <cellStyle name="Note 3 2 2 3 4 3 2" xfId="1393" xr:uid="{00000000-0005-0000-0000-0000E58D0000}"/>
    <cellStyle name="Note 3 2 2 3 4 4" xfId="1392" xr:uid="{00000000-0005-0000-0000-0000E68D0000}"/>
    <cellStyle name="Note 3 2 2 3 5" xfId="1391" xr:uid="{00000000-0005-0000-0000-0000E78D0000}"/>
    <cellStyle name="Note 3 2 2 3 5 2" xfId="27639" xr:uid="{00000000-0005-0000-0000-0000E88D0000}"/>
    <cellStyle name="Note 3 2 2 3 5 2 2" xfId="1390" xr:uid="{00000000-0005-0000-0000-0000E98D0000}"/>
    <cellStyle name="Note 3 2 2 3 5 3" xfId="1388" xr:uid="{00000000-0005-0000-0000-0000EA8D0000}"/>
    <cellStyle name="Note 3 2 2 3 6" xfId="1387" xr:uid="{00000000-0005-0000-0000-0000EB8D0000}"/>
    <cellStyle name="Note 3 2 2 3 6 2" xfId="33458" xr:uid="{00000000-0005-0000-0000-0000EC8D0000}"/>
    <cellStyle name="Note 3 2 2 3 7" xfId="1386" xr:uid="{00000000-0005-0000-0000-0000ED8D0000}"/>
    <cellStyle name="Note 3 2 2 4" xfId="4889" xr:uid="{00000000-0005-0000-0000-0000EE8D0000}"/>
    <cellStyle name="Note 3 2 2 4 2" xfId="4887" xr:uid="{00000000-0005-0000-0000-0000EF8D0000}"/>
    <cellStyle name="Note 3 2 2 4 2 2" xfId="14575" xr:uid="{00000000-0005-0000-0000-0000F08D0000}"/>
    <cellStyle name="Note 3 2 2 4 2 2 2" xfId="1385" xr:uid="{00000000-0005-0000-0000-0000F18D0000}"/>
    <cellStyle name="Note 3 2 2 4 2 2 2 2" xfId="1384" xr:uid="{00000000-0005-0000-0000-0000F28D0000}"/>
    <cellStyle name="Note 3 2 2 4 2 2 2 2 2" xfId="1383" xr:uid="{00000000-0005-0000-0000-0000F38D0000}"/>
    <cellStyle name="Note 3 2 2 4 2 2 2 3" xfId="1382" xr:uid="{00000000-0005-0000-0000-0000F48D0000}"/>
    <cellStyle name="Note 3 2 2 4 2 2 3" xfId="1381" xr:uid="{00000000-0005-0000-0000-0000F58D0000}"/>
    <cellStyle name="Note 3 2 2 4 2 2 3 2" xfId="1380" xr:uid="{00000000-0005-0000-0000-0000F68D0000}"/>
    <cellStyle name="Note 3 2 2 4 2 2 4" xfId="1379" xr:uid="{00000000-0005-0000-0000-0000F78D0000}"/>
    <cellStyle name="Note 3 2 2 4 2 3" xfId="1378" xr:uid="{00000000-0005-0000-0000-0000F88D0000}"/>
    <cellStyle name="Note 3 2 2 4 2 3 2" xfId="1377" xr:uid="{00000000-0005-0000-0000-0000F98D0000}"/>
    <cellStyle name="Note 3 2 2 4 2 3 2 2" xfId="1376" xr:uid="{00000000-0005-0000-0000-0000FA8D0000}"/>
    <cellStyle name="Note 3 2 2 4 2 3 3" xfId="1375" xr:uid="{00000000-0005-0000-0000-0000FB8D0000}"/>
    <cellStyle name="Note 3 2 2 4 2 4" xfId="1374" xr:uid="{00000000-0005-0000-0000-0000FC8D0000}"/>
    <cellStyle name="Note 3 2 2 4 2 4 2" xfId="19779" xr:uid="{00000000-0005-0000-0000-0000FD8D0000}"/>
    <cellStyle name="Note 3 2 2 4 2 5" xfId="1373" xr:uid="{00000000-0005-0000-0000-0000FE8D0000}"/>
    <cellStyle name="Note 3 2 2 4 3" xfId="1372" xr:uid="{00000000-0005-0000-0000-0000FF8D0000}"/>
    <cellStyle name="Note 3 2 2 4 3 2" xfId="18934" xr:uid="{00000000-0005-0000-0000-0000008E0000}"/>
    <cellStyle name="Note 3 2 2 4 3 2 2" xfId="28487" xr:uid="{00000000-0005-0000-0000-0000018E0000}"/>
    <cellStyle name="Note 3 2 2 4 3 2 2 2" xfId="1371" xr:uid="{00000000-0005-0000-0000-0000028E0000}"/>
    <cellStyle name="Note 3 2 2 4 3 2 3" xfId="1370" xr:uid="{00000000-0005-0000-0000-0000038E0000}"/>
    <cellStyle name="Note 3 2 2 4 3 3" xfId="29515" xr:uid="{00000000-0005-0000-0000-0000048E0000}"/>
    <cellStyle name="Note 3 2 2 4 3 3 2" xfId="1369" xr:uid="{00000000-0005-0000-0000-0000058E0000}"/>
    <cellStyle name="Note 3 2 2 4 3 4" xfId="1368" xr:uid="{00000000-0005-0000-0000-0000068E0000}"/>
    <cellStyle name="Note 3 2 2 4 4" xfId="1367" xr:uid="{00000000-0005-0000-0000-0000078E0000}"/>
    <cellStyle name="Note 3 2 2 4 4 2" xfId="29496" xr:uid="{00000000-0005-0000-0000-0000088E0000}"/>
    <cellStyle name="Note 3 2 2 4 4 2 2" xfId="1366" xr:uid="{00000000-0005-0000-0000-0000098E0000}"/>
    <cellStyle name="Note 3 2 2 4 4 3" xfId="1365" xr:uid="{00000000-0005-0000-0000-00000A8E0000}"/>
    <cellStyle name="Note 3 2 2 4 5" xfId="32205" xr:uid="{00000000-0005-0000-0000-00000B8E0000}"/>
    <cellStyle name="Note 3 2 2 4 5 2" xfId="1364" xr:uid="{00000000-0005-0000-0000-00000C8E0000}"/>
    <cellStyle name="Note 3 2 2 4 6" xfId="1363" xr:uid="{00000000-0005-0000-0000-00000D8E0000}"/>
    <cellStyle name="Note 3 2 2 5" xfId="4885" xr:uid="{00000000-0005-0000-0000-00000E8E0000}"/>
    <cellStyle name="Note 3 2 2 5 2" xfId="1362" xr:uid="{00000000-0005-0000-0000-00000F8E0000}"/>
    <cellStyle name="Note 3 2 2 5 2 2" xfId="1361" xr:uid="{00000000-0005-0000-0000-0000108E0000}"/>
    <cellStyle name="Note 3 2 2 5 2 2 2" xfId="12946" xr:uid="{00000000-0005-0000-0000-0000118E0000}"/>
    <cellStyle name="Note 3 2 2 5 2 2 2 2" xfId="27248" xr:uid="{00000000-0005-0000-0000-0000128E0000}"/>
    <cellStyle name="Note 3 2 2 5 2 2 3" xfId="8833" xr:uid="{00000000-0005-0000-0000-0000138E0000}"/>
    <cellStyle name="Note 3 2 2 5 2 3" xfId="1360" xr:uid="{00000000-0005-0000-0000-0000148E0000}"/>
    <cellStyle name="Note 3 2 2 5 2 3 2" xfId="8816" xr:uid="{00000000-0005-0000-0000-0000158E0000}"/>
    <cellStyle name="Note 3 2 2 5 2 4" xfId="1359" xr:uid="{00000000-0005-0000-0000-0000168E0000}"/>
    <cellStyle name="Note 3 2 2 5 3" xfId="1358" xr:uid="{00000000-0005-0000-0000-0000178E0000}"/>
    <cellStyle name="Note 3 2 2 5 3 2" xfId="26409" xr:uid="{00000000-0005-0000-0000-0000188E0000}"/>
    <cellStyle name="Note 3 2 2 5 3 2 2" xfId="8774" xr:uid="{00000000-0005-0000-0000-0000198E0000}"/>
    <cellStyle name="Note 3 2 2 5 3 3" xfId="1357" xr:uid="{00000000-0005-0000-0000-00001A8E0000}"/>
    <cellStyle name="Note 3 2 2 5 4" xfId="1356" xr:uid="{00000000-0005-0000-0000-00001B8E0000}"/>
    <cellStyle name="Note 3 2 2 5 4 2" xfId="1355" xr:uid="{00000000-0005-0000-0000-00001C8E0000}"/>
    <cellStyle name="Note 3 2 2 5 5" xfId="12152" xr:uid="{00000000-0005-0000-0000-00001D8E0000}"/>
    <cellStyle name="Note 3 2 2 6" xfId="9785" xr:uid="{00000000-0005-0000-0000-00001E8E0000}"/>
    <cellStyle name="Note 3 2 2 6 2" xfId="1354" xr:uid="{00000000-0005-0000-0000-00001F8E0000}"/>
    <cellStyle name="Note 3 2 2 6 2 2" xfId="1353" xr:uid="{00000000-0005-0000-0000-0000208E0000}"/>
    <cellStyle name="Note 3 2 2 6 2 2 2" xfId="8632" xr:uid="{00000000-0005-0000-0000-0000218E0000}"/>
    <cellStyle name="Note 3 2 2 6 2 3" xfId="1352" xr:uid="{00000000-0005-0000-0000-0000228E0000}"/>
    <cellStyle name="Note 3 2 2 6 3" xfId="1351" xr:uid="{00000000-0005-0000-0000-0000238E0000}"/>
    <cellStyle name="Note 3 2 2 6 3 2" xfId="1350" xr:uid="{00000000-0005-0000-0000-0000248E0000}"/>
    <cellStyle name="Note 3 2 2 6 4" xfId="1349" xr:uid="{00000000-0005-0000-0000-0000258E0000}"/>
    <cellStyle name="Note 3 2 2 7" xfId="9777" xr:uid="{00000000-0005-0000-0000-0000268E0000}"/>
    <cellStyle name="Note 3 2 2 7 2" xfId="1348" xr:uid="{00000000-0005-0000-0000-0000278E0000}"/>
    <cellStyle name="Note 3 2 2 7 2 2" xfId="1347" xr:uid="{00000000-0005-0000-0000-0000288E0000}"/>
    <cellStyle name="Note 3 2 2 7 3" xfId="1346" xr:uid="{00000000-0005-0000-0000-0000298E0000}"/>
    <cellStyle name="Note 3 2 2 8" xfId="24446" xr:uid="{00000000-0005-0000-0000-00002A8E0000}"/>
    <cellStyle name="Note 3 2 2 8 2" xfId="1345" xr:uid="{00000000-0005-0000-0000-00002B8E0000}"/>
    <cellStyle name="Note 3 2 2 9" xfId="1344" xr:uid="{00000000-0005-0000-0000-00002C8E0000}"/>
    <cellStyle name="Note 3 2 3" xfId="19931" xr:uid="{00000000-0005-0000-0000-00002D8E0000}"/>
    <cellStyle name="Note 3 2 3 2" xfId="1343" xr:uid="{00000000-0005-0000-0000-00002E8E0000}"/>
    <cellStyle name="Note 3 2 3 2 2" xfId="18706" xr:uid="{00000000-0005-0000-0000-00002F8E0000}"/>
    <cellStyle name="Note 3 2 3 2 2 2" xfId="12793" xr:uid="{00000000-0005-0000-0000-0000308E0000}"/>
    <cellStyle name="Note 3 2 3 2 2 2 2" xfId="1342" xr:uid="{00000000-0005-0000-0000-0000318E0000}"/>
    <cellStyle name="Note 3 2 3 2 2 2 2 2" xfId="1341" xr:uid="{00000000-0005-0000-0000-0000328E0000}"/>
    <cellStyle name="Note 3 2 3 2 2 2 2 2 2" xfId="27223" xr:uid="{00000000-0005-0000-0000-0000338E0000}"/>
    <cellStyle name="Note 3 2 3 2 2 2 2 2 2 2" xfId="29518" xr:uid="{00000000-0005-0000-0000-0000348E0000}"/>
    <cellStyle name="Note 3 2 3 2 2 2 2 2 3" xfId="27407" xr:uid="{00000000-0005-0000-0000-0000358E0000}"/>
    <cellStyle name="Note 3 2 3 2 2 2 2 3" xfId="1339" xr:uid="{00000000-0005-0000-0000-0000368E0000}"/>
    <cellStyle name="Note 3 2 3 2 2 2 2 3 2" xfId="27401" xr:uid="{00000000-0005-0000-0000-0000378E0000}"/>
    <cellStyle name="Note 3 2 3 2 2 2 2 4" xfId="1338" xr:uid="{00000000-0005-0000-0000-0000388E0000}"/>
    <cellStyle name="Note 3 2 3 2 2 2 3" xfId="24482" xr:uid="{00000000-0005-0000-0000-0000398E0000}"/>
    <cellStyle name="Note 3 2 3 2 2 2 3 2" xfId="1337" xr:uid="{00000000-0005-0000-0000-00003A8E0000}"/>
    <cellStyle name="Note 3 2 3 2 2 2 3 2 2" xfId="27395" xr:uid="{00000000-0005-0000-0000-00003B8E0000}"/>
    <cellStyle name="Note 3 2 3 2 2 2 3 3" xfId="9950" xr:uid="{00000000-0005-0000-0000-00003C8E0000}"/>
    <cellStyle name="Note 3 2 3 2 2 2 4" xfId="1336" xr:uid="{00000000-0005-0000-0000-00003D8E0000}"/>
    <cellStyle name="Note 3 2 3 2 2 2 4 2" xfId="1335" xr:uid="{00000000-0005-0000-0000-00003E8E0000}"/>
    <cellStyle name="Note 3 2 3 2 2 2 5" xfId="1334" xr:uid="{00000000-0005-0000-0000-00003F8E0000}"/>
    <cellStyle name="Note 3 2 3 2 2 3" xfId="25273" xr:uid="{00000000-0005-0000-0000-0000408E0000}"/>
    <cellStyle name="Note 3 2 3 2 2 3 2" xfId="1333" xr:uid="{00000000-0005-0000-0000-0000418E0000}"/>
    <cellStyle name="Note 3 2 3 2 2 3 2 2" xfId="1332" xr:uid="{00000000-0005-0000-0000-0000428E0000}"/>
    <cellStyle name="Note 3 2 3 2 2 3 2 2 2" xfId="26579" xr:uid="{00000000-0005-0000-0000-0000438E0000}"/>
    <cellStyle name="Note 3 2 3 2 2 3 2 3" xfId="1331" xr:uid="{00000000-0005-0000-0000-0000448E0000}"/>
    <cellStyle name="Note 3 2 3 2 2 3 3" xfId="1330" xr:uid="{00000000-0005-0000-0000-0000458E0000}"/>
    <cellStyle name="Note 3 2 3 2 2 3 3 2" xfId="1329" xr:uid="{00000000-0005-0000-0000-0000468E0000}"/>
    <cellStyle name="Note 3 2 3 2 2 3 4" xfId="1328" xr:uid="{00000000-0005-0000-0000-0000478E0000}"/>
    <cellStyle name="Note 3 2 3 2 2 4" xfId="26639" xr:uid="{00000000-0005-0000-0000-0000488E0000}"/>
    <cellStyle name="Note 3 2 3 2 2 4 2" xfId="1327" xr:uid="{00000000-0005-0000-0000-0000498E0000}"/>
    <cellStyle name="Note 3 2 3 2 2 4 2 2" xfId="1326" xr:uid="{00000000-0005-0000-0000-00004A8E0000}"/>
    <cellStyle name="Note 3 2 3 2 2 4 3" xfId="1325" xr:uid="{00000000-0005-0000-0000-00004B8E0000}"/>
    <cellStyle name="Note 3 2 3 2 2 5" xfId="31355" xr:uid="{00000000-0005-0000-0000-00004C8E0000}"/>
    <cellStyle name="Note 3 2 3 2 2 5 2" xfId="1324" xr:uid="{00000000-0005-0000-0000-00004D8E0000}"/>
    <cellStyle name="Note 3 2 3 2 2 6" xfId="1323" xr:uid="{00000000-0005-0000-0000-00004E8E0000}"/>
    <cellStyle name="Note 3 2 3 2 3" xfId="1322" xr:uid="{00000000-0005-0000-0000-00004F8E0000}"/>
    <cellStyle name="Note 3 2 3 2 3 2" xfId="1321" xr:uid="{00000000-0005-0000-0000-0000508E0000}"/>
    <cellStyle name="Note 3 2 3 2 3 2 2" xfId="1320" xr:uid="{00000000-0005-0000-0000-0000518E0000}"/>
    <cellStyle name="Note 3 2 3 2 3 2 2 2" xfId="1319" xr:uid="{00000000-0005-0000-0000-0000528E0000}"/>
    <cellStyle name="Note 3 2 3 2 3 2 2 2 2" xfId="14133" xr:uid="{00000000-0005-0000-0000-0000538E0000}"/>
    <cellStyle name="Note 3 2 3 2 3 2 2 3" xfId="1318" xr:uid="{00000000-0005-0000-0000-0000548E0000}"/>
    <cellStyle name="Note 3 2 3 2 3 2 3" xfId="1317" xr:uid="{00000000-0005-0000-0000-0000558E0000}"/>
    <cellStyle name="Note 3 2 3 2 3 2 3 2" xfId="1316" xr:uid="{00000000-0005-0000-0000-0000568E0000}"/>
    <cellStyle name="Note 3 2 3 2 3 2 4" xfId="1315" xr:uid="{00000000-0005-0000-0000-0000578E0000}"/>
    <cellStyle name="Note 3 2 3 2 3 3" xfId="30879" xr:uid="{00000000-0005-0000-0000-0000588E0000}"/>
    <cellStyle name="Note 3 2 3 2 3 3 2" xfId="1314" xr:uid="{00000000-0005-0000-0000-0000598E0000}"/>
    <cellStyle name="Note 3 2 3 2 3 3 2 2" xfId="1313" xr:uid="{00000000-0005-0000-0000-00005A8E0000}"/>
    <cellStyle name="Note 3 2 3 2 3 3 3" xfId="1312" xr:uid="{00000000-0005-0000-0000-00005B8E0000}"/>
    <cellStyle name="Note 3 2 3 2 3 4" xfId="11879" xr:uid="{00000000-0005-0000-0000-00005C8E0000}"/>
    <cellStyle name="Note 3 2 3 2 3 4 2" xfId="11876" xr:uid="{00000000-0005-0000-0000-00005D8E0000}"/>
    <cellStyle name="Note 3 2 3 2 3 5" xfId="11873" xr:uid="{00000000-0005-0000-0000-00005E8E0000}"/>
    <cellStyle name="Note 3 2 3 2 4" xfId="1311" xr:uid="{00000000-0005-0000-0000-00005F8E0000}"/>
    <cellStyle name="Note 3 2 3 2 4 2" xfId="1310" xr:uid="{00000000-0005-0000-0000-0000608E0000}"/>
    <cellStyle name="Note 3 2 3 2 4 2 2" xfId="1309" xr:uid="{00000000-0005-0000-0000-0000618E0000}"/>
    <cellStyle name="Note 3 2 3 2 4 2 2 2" xfId="1308" xr:uid="{00000000-0005-0000-0000-0000628E0000}"/>
    <cellStyle name="Note 3 2 3 2 4 2 3" xfId="1307" xr:uid="{00000000-0005-0000-0000-0000638E0000}"/>
    <cellStyle name="Note 3 2 3 2 4 3" xfId="6368" xr:uid="{00000000-0005-0000-0000-0000648E0000}"/>
    <cellStyle name="Note 3 2 3 2 4 3 2" xfId="1306" xr:uid="{00000000-0005-0000-0000-0000658E0000}"/>
    <cellStyle name="Note 3 2 3 2 4 4" xfId="11870" xr:uid="{00000000-0005-0000-0000-0000668E0000}"/>
    <cellStyle name="Note 3 2 3 2 5" xfId="23563" xr:uid="{00000000-0005-0000-0000-0000678E0000}"/>
    <cellStyle name="Note 3 2 3 2 5 2" xfId="32234" xr:uid="{00000000-0005-0000-0000-0000688E0000}"/>
    <cellStyle name="Note 3 2 3 2 5 2 2" xfId="1305" xr:uid="{00000000-0005-0000-0000-0000698E0000}"/>
    <cellStyle name="Note 3 2 3 2 5 3" xfId="1304" xr:uid="{00000000-0005-0000-0000-00006A8E0000}"/>
    <cellStyle name="Note 3 2 3 2 6" xfId="10737" xr:uid="{00000000-0005-0000-0000-00006B8E0000}"/>
    <cellStyle name="Note 3 2 3 2 6 2" xfId="9248" xr:uid="{00000000-0005-0000-0000-00006C8E0000}"/>
    <cellStyle name="Note 3 2 3 2 7" xfId="10731" xr:uid="{00000000-0005-0000-0000-00006D8E0000}"/>
    <cellStyle name="Note 3 2 3 3" xfId="5025" xr:uid="{00000000-0005-0000-0000-00006E8E0000}"/>
    <cellStyle name="Note 3 2 3 3 2" xfId="1303" xr:uid="{00000000-0005-0000-0000-00006F8E0000}"/>
    <cellStyle name="Note 3 2 3 3 2 2" xfId="1302" xr:uid="{00000000-0005-0000-0000-0000708E0000}"/>
    <cellStyle name="Note 3 2 3 3 2 2 2" xfId="1301" xr:uid="{00000000-0005-0000-0000-0000718E0000}"/>
    <cellStyle name="Note 3 2 3 3 2 2 2 2" xfId="23479" xr:uid="{00000000-0005-0000-0000-0000728E0000}"/>
    <cellStyle name="Note 3 2 3 3 2 2 2 2 2" xfId="27032" xr:uid="{00000000-0005-0000-0000-0000738E0000}"/>
    <cellStyle name="Note 3 2 3 3 2 2 2 3" xfId="1300" xr:uid="{00000000-0005-0000-0000-0000748E0000}"/>
    <cellStyle name="Note 3 2 3 3 2 2 3" xfId="1299" xr:uid="{00000000-0005-0000-0000-0000758E0000}"/>
    <cellStyle name="Note 3 2 3 3 2 2 3 2" xfId="1298" xr:uid="{00000000-0005-0000-0000-0000768E0000}"/>
    <cellStyle name="Note 3 2 3 3 2 2 4" xfId="1296" xr:uid="{00000000-0005-0000-0000-0000778E0000}"/>
    <cellStyle name="Note 3 2 3 3 2 3" xfId="30843" xr:uid="{00000000-0005-0000-0000-0000788E0000}"/>
    <cellStyle name="Note 3 2 3 3 2 3 2" xfId="1295" xr:uid="{00000000-0005-0000-0000-0000798E0000}"/>
    <cellStyle name="Note 3 2 3 3 2 3 2 2" xfId="1294" xr:uid="{00000000-0005-0000-0000-00007A8E0000}"/>
    <cellStyle name="Note 3 2 3 3 2 3 3" xfId="1293" xr:uid="{00000000-0005-0000-0000-00007B8E0000}"/>
    <cellStyle name="Note 3 2 3 3 2 4" xfId="31335" xr:uid="{00000000-0005-0000-0000-00007C8E0000}"/>
    <cellStyle name="Note 3 2 3 3 2 4 2" xfId="28762" xr:uid="{00000000-0005-0000-0000-00007D8E0000}"/>
    <cellStyle name="Note 3 2 3 3 2 5" xfId="1292" xr:uid="{00000000-0005-0000-0000-00007E8E0000}"/>
    <cellStyle name="Note 3 2 3 3 3" xfId="1291" xr:uid="{00000000-0005-0000-0000-00007F8E0000}"/>
    <cellStyle name="Note 3 2 3 3 3 2" xfId="1290" xr:uid="{00000000-0005-0000-0000-0000808E0000}"/>
    <cellStyle name="Note 3 2 3 3 3 2 2" xfId="1289" xr:uid="{00000000-0005-0000-0000-0000818E0000}"/>
    <cellStyle name="Note 3 2 3 3 3 2 2 2" xfId="1288" xr:uid="{00000000-0005-0000-0000-0000828E0000}"/>
    <cellStyle name="Note 3 2 3 3 3 2 3" xfId="1287" xr:uid="{00000000-0005-0000-0000-0000838E0000}"/>
    <cellStyle name="Note 3 2 3 3 3 3" xfId="29384" xr:uid="{00000000-0005-0000-0000-0000848E0000}"/>
    <cellStyle name="Note 3 2 3 3 3 3 2" xfId="1286" xr:uid="{00000000-0005-0000-0000-0000858E0000}"/>
    <cellStyle name="Note 3 2 3 3 3 4" xfId="11867" xr:uid="{00000000-0005-0000-0000-0000868E0000}"/>
    <cellStyle name="Note 3 2 3 3 4" xfId="1285" xr:uid="{00000000-0005-0000-0000-0000878E0000}"/>
    <cellStyle name="Note 3 2 3 3 4 2" xfId="1284" xr:uid="{00000000-0005-0000-0000-0000888E0000}"/>
    <cellStyle name="Note 3 2 3 3 4 2 2" xfId="1283" xr:uid="{00000000-0005-0000-0000-0000898E0000}"/>
    <cellStyle name="Note 3 2 3 3 4 3" xfId="1282" xr:uid="{00000000-0005-0000-0000-00008A8E0000}"/>
    <cellStyle name="Note 3 2 3 3 5" xfId="1281" xr:uid="{00000000-0005-0000-0000-00008B8E0000}"/>
    <cellStyle name="Note 3 2 3 3 5 2" xfId="1280" xr:uid="{00000000-0005-0000-0000-00008C8E0000}"/>
    <cellStyle name="Note 3 2 3 3 6" xfId="10721" xr:uid="{00000000-0005-0000-0000-00008D8E0000}"/>
    <cellStyle name="Note 3 2 3 4" xfId="17237" xr:uid="{00000000-0005-0000-0000-00008E8E0000}"/>
    <cellStyle name="Note 3 2 3 4 2" xfId="1279" xr:uid="{00000000-0005-0000-0000-00008F8E0000}"/>
    <cellStyle name="Note 3 2 3 4 2 2" xfId="1278" xr:uid="{00000000-0005-0000-0000-0000908E0000}"/>
    <cellStyle name="Note 3 2 3 4 2 2 2" xfId="1277" xr:uid="{00000000-0005-0000-0000-0000918E0000}"/>
    <cellStyle name="Note 3 2 3 4 2 2 2 2" xfId="1276" xr:uid="{00000000-0005-0000-0000-0000928E0000}"/>
    <cellStyle name="Note 3 2 3 4 2 2 3" xfId="1275" xr:uid="{00000000-0005-0000-0000-0000938E0000}"/>
    <cellStyle name="Note 3 2 3 4 2 3" xfId="30819" xr:uid="{00000000-0005-0000-0000-0000948E0000}"/>
    <cellStyle name="Note 3 2 3 4 2 3 2" xfId="1274" xr:uid="{00000000-0005-0000-0000-0000958E0000}"/>
    <cellStyle name="Note 3 2 3 4 2 4" xfId="1273" xr:uid="{00000000-0005-0000-0000-0000968E0000}"/>
    <cellStyle name="Note 3 2 3 4 3" xfId="1272" xr:uid="{00000000-0005-0000-0000-0000978E0000}"/>
    <cellStyle name="Note 3 2 3 4 3 2" xfId="29332" xr:uid="{00000000-0005-0000-0000-0000988E0000}"/>
    <cellStyle name="Note 3 2 3 4 3 2 2" xfId="1271" xr:uid="{00000000-0005-0000-0000-0000998E0000}"/>
    <cellStyle name="Note 3 2 3 4 3 3" xfId="1270" xr:uid="{00000000-0005-0000-0000-00009A8E0000}"/>
    <cellStyle name="Note 3 2 3 4 4" xfId="1269" xr:uid="{00000000-0005-0000-0000-00009B8E0000}"/>
    <cellStyle name="Note 3 2 3 4 4 2" xfId="1268" xr:uid="{00000000-0005-0000-0000-00009C8E0000}"/>
    <cellStyle name="Note 3 2 3 4 5" xfId="1267" xr:uid="{00000000-0005-0000-0000-00009D8E0000}"/>
    <cellStyle name="Note 3 2 3 5" xfId="1266" xr:uid="{00000000-0005-0000-0000-00009E8E0000}"/>
    <cellStyle name="Note 3 2 3 5 2" xfId="1265" xr:uid="{00000000-0005-0000-0000-00009F8E0000}"/>
    <cellStyle name="Note 3 2 3 5 2 2" xfId="1264" xr:uid="{00000000-0005-0000-0000-0000A08E0000}"/>
    <cellStyle name="Note 3 2 3 5 2 2 2" xfId="26584" xr:uid="{00000000-0005-0000-0000-0000A18E0000}"/>
    <cellStyle name="Note 3 2 3 5 2 3" xfId="1263" xr:uid="{00000000-0005-0000-0000-0000A28E0000}"/>
    <cellStyle name="Note 3 2 3 5 3" xfId="1262" xr:uid="{00000000-0005-0000-0000-0000A38E0000}"/>
    <cellStyle name="Note 3 2 3 5 3 2" xfId="1261" xr:uid="{00000000-0005-0000-0000-0000A48E0000}"/>
    <cellStyle name="Note 3 2 3 5 4" xfId="1260" xr:uid="{00000000-0005-0000-0000-0000A58E0000}"/>
    <cellStyle name="Note 3 2 3 6" xfId="9771" xr:uid="{00000000-0005-0000-0000-0000A68E0000}"/>
    <cellStyle name="Note 3 2 3 6 2" xfId="1259" xr:uid="{00000000-0005-0000-0000-0000A78E0000}"/>
    <cellStyle name="Note 3 2 3 6 2 2" xfId="1258" xr:uid="{00000000-0005-0000-0000-0000A88E0000}"/>
    <cellStyle name="Note 3 2 3 6 3" xfId="1257" xr:uid="{00000000-0005-0000-0000-0000A98E0000}"/>
    <cellStyle name="Note 3 2 3 7" xfId="9767" xr:uid="{00000000-0005-0000-0000-0000AA8E0000}"/>
    <cellStyle name="Note 3 2 3 7 2" xfId="7790" xr:uid="{00000000-0005-0000-0000-0000AB8E0000}"/>
    <cellStyle name="Note 3 2 3 8" xfId="1256" xr:uid="{00000000-0005-0000-0000-0000AC8E0000}"/>
    <cellStyle name="Note 3 2 4" xfId="19700" xr:uid="{00000000-0005-0000-0000-0000AD8E0000}"/>
    <cellStyle name="Note 3 2 4 2" xfId="1255" xr:uid="{00000000-0005-0000-0000-0000AE8E0000}"/>
    <cellStyle name="Note 3 2 4 2 2" xfId="1254" xr:uid="{00000000-0005-0000-0000-0000AF8E0000}"/>
    <cellStyle name="Note 3 2 4 2 2 2" xfId="1253" xr:uid="{00000000-0005-0000-0000-0000B08E0000}"/>
    <cellStyle name="Note 3 2 4 2 2 2 2" xfId="1252" xr:uid="{00000000-0005-0000-0000-0000B18E0000}"/>
    <cellStyle name="Note 3 2 4 2 2 2 2 2" xfId="1251" xr:uid="{00000000-0005-0000-0000-0000B28E0000}"/>
    <cellStyle name="Note 3 2 4 2 2 2 2 2 2" xfId="17142" xr:uid="{00000000-0005-0000-0000-0000B38E0000}"/>
    <cellStyle name="Note 3 2 4 2 2 2 2 3" xfId="1250" xr:uid="{00000000-0005-0000-0000-0000B48E0000}"/>
    <cellStyle name="Note 3 2 4 2 2 2 3" xfId="16821" xr:uid="{00000000-0005-0000-0000-0000B58E0000}"/>
    <cellStyle name="Note 3 2 4 2 2 2 3 2" xfId="1249" xr:uid="{00000000-0005-0000-0000-0000B68E0000}"/>
    <cellStyle name="Note 3 2 4 2 2 2 4" xfId="1248" xr:uid="{00000000-0005-0000-0000-0000B78E0000}"/>
    <cellStyle name="Note 3 2 4 2 2 3" xfId="31765" xr:uid="{00000000-0005-0000-0000-0000B88E0000}"/>
    <cellStyle name="Note 3 2 4 2 2 3 2" xfId="1247" xr:uid="{00000000-0005-0000-0000-0000B98E0000}"/>
    <cellStyle name="Note 3 2 4 2 2 3 2 2" xfId="5422" xr:uid="{00000000-0005-0000-0000-0000BA8E0000}"/>
    <cellStyle name="Note 3 2 4 2 2 3 3" xfId="1246" xr:uid="{00000000-0005-0000-0000-0000BB8E0000}"/>
    <cellStyle name="Note 3 2 4 2 2 4" xfId="31182" xr:uid="{00000000-0005-0000-0000-0000BC8E0000}"/>
    <cellStyle name="Note 3 2 4 2 2 4 2" xfId="1245" xr:uid="{00000000-0005-0000-0000-0000BD8E0000}"/>
    <cellStyle name="Note 3 2 4 2 2 5" xfId="34270" xr:uid="{00000000-0005-0000-0000-0000BE8E0000}"/>
    <cellStyle name="Note 3 2 4 2 3" xfId="1244" xr:uid="{00000000-0005-0000-0000-0000BF8E0000}"/>
    <cellStyle name="Note 3 2 4 2 3 2" xfId="1243" xr:uid="{00000000-0005-0000-0000-0000C08E0000}"/>
    <cellStyle name="Note 3 2 4 2 3 2 2" xfId="1242" xr:uid="{00000000-0005-0000-0000-0000C18E0000}"/>
    <cellStyle name="Note 3 2 4 2 3 2 2 2" xfId="1241" xr:uid="{00000000-0005-0000-0000-0000C28E0000}"/>
    <cellStyle name="Note 3 2 4 2 3 2 3" xfId="18747" xr:uid="{00000000-0005-0000-0000-0000C38E0000}"/>
    <cellStyle name="Note 3 2 4 2 3 3" xfId="29251" xr:uid="{00000000-0005-0000-0000-0000C48E0000}"/>
    <cellStyle name="Note 3 2 4 2 3 3 2" xfId="1240" xr:uid="{00000000-0005-0000-0000-0000C58E0000}"/>
    <cellStyle name="Note 3 2 4 2 3 4" xfId="11833" xr:uid="{00000000-0005-0000-0000-0000C68E0000}"/>
    <cellStyle name="Note 3 2 4 2 4" xfId="1239" xr:uid="{00000000-0005-0000-0000-0000C78E0000}"/>
    <cellStyle name="Note 3 2 4 2 4 2" xfId="30129" xr:uid="{00000000-0005-0000-0000-0000C88E0000}"/>
    <cellStyle name="Note 3 2 4 2 4 2 2" xfId="16347" xr:uid="{00000000-0005-0000-0000-0000C98E0000}"/>
    <cellStyle name="Note 3 2 4 2 4 3" xfId="17842" xr:uid="{00000000-0005-0000-0000-0000CA8E0000}"/>
    <cellStyle name="Note 3 2 4 2 5" xfId="1238" xr:uid="{00000000-0005-0000-0000-0000CB8E0000}"/>
    <cellStyle name="Note 3 2 4 2 5 2" xfId="33816" xr:uid="{00000000-0005-0000-0000-0000CC8E0000}"/>
    <cellStyle name="Note 3 2 4 2 6" xfId="10701" xr:uid="{00000000-0005-0000-0000-0000CD8E0000}"/>
    <cellStyle name="Note 3 2 4 3" xfId="5022" xr:uid="{00000000-0005-0000-0000-0000CE8E0000}"/>
    <cellStyle name="Note 3 2 4 3 2" xfId="1237" xr:uid="{00000000-0005-0000-0000-0000CF8E0000}"/>
    <cellStyle name="Note 3 2 4 3 2 2" xfId="1236" xr:uid="{00000000-0005-0000-0000-0000D08E0000}"/>
    <cellStyle name="Note 3 2 4 3 2 2 2" xfId="1235" xr:uid="{00000000-0005-0000-0000-0000D18E0000}"/>
    <cellStyle name="Note 3 2 4 3 2 2 2 2" xfId="1234" xr:uid="{00000000-0005-0000-0000-0000D28E0000}"/>
    <cellStyle name="Note 3 2 4 3 2 2 3" xfId="1233" xr:uid="{00000000-0005-0000-0000-0000D38E0000}"/>
    <cellStyle name="Note 3 2 4 3 2 3" xfId="27692" xr:uid="{00000000-0005-0000-0000-0000D48E0000}"/>
    <cellStyle name="Note 3 2 4 3 2 3 2" xfId="1232" xr:uid="{00000000-0005-0000-0000-0000D58E0000}"/>
    <cellStyle name="Note 3 2 4 3 2 4" xfId="1231" xr:uid="{00000000-0005-0000-0000-0000D68E0000}"/>
    <cellStyle name="Note 3 2 4 3 3" xfId="1230" xr:uid="{00000000-0005-0000-0000-0000D78E0000}"/>
    <cellStyle name="Note 3 2 4 3 3 2" xfId="1229" xr:uid="{00000000-0005-0000-0000-0000D88E0000}"/>
    <cellStyle name="Note 3 2 4 3 3 2 2" xfId="1228" xr:uid="{00000000-0005-0000-0000-0000D98E0000}"/>
    <cellStyle name="Note 3 2 4 3 3 3" xfId="1227" xr:uid="{00000000-0005-0000-0000-0000DA8E0000}"/>
    <cellStyle name="Note 3 2 4 3 4" xfId="1226" xr:uid="{00000000-0005-0000-0000-0000DB8E0000}"/>
    <cellStyle name="Note 3 2 4 3 4 2" xfId="19951" xr:uid="{00000000-0005-0000-0000-0000DC8E0000}"/>
    <cellStyle name="Note 3 2 4 3 5" xfId="1225" xr:uid="{00000000-0005-0000-0000-0000DD8E0000}"/>
    <cellStyle name="Note 3 2 4 4" xfId="4553" xr:uid="{00000000-0005-0000-0000-0000DE8E0000}"/>
    <cellStyle name="Note 3 2 4 4 2" xfId="1224" xr:uid="{00000000-0005-0000-0000-0000DF8E0000}"/>
    <cellStyle name="Note 3 2 4 4 2 2" xfId="1223" xr:uid="{00000000-0005-0000-0000-0000E08E0000}"/>
    <cellStyle name="Note 3 2 4 4 2 2 2" xfId="17966" xr:uid="{00000000-0005-0000-0000-0000E18E0000}"/>
    <cellStyle name="Note 3 2 4 4 2 3" xfId="1222" xr:uid="{00000000-0005-0000-0000-0000E28E0000}"/>
    <cellStyle name="Note 3 2 4 4 3" xfId="1221" xr:uid="{00000000-0005-0000-0000-0000E38E0000}"/>
    <cellStyle name="Note 3 2 4 4 3 2" xfId="1220" xr:uid="{00000000-0005-0000-0000-0000E48E0000}"/>
    <cellStyle name="Note 3 2 4 4 4" xfId="1219" xr:uid="{00000000-0005-0000-0000-0000E58E0000}"/>
    <cellStyle name="Note 3 2 4 5" xfId="1218" xr:uid="{00000000-0005-0000-0000-0000E68E0000}"/>
    <cellStyle name="Note 3 2 4 5 2" xfId="1217" xr:uid="{00000000-0005-0000-0000-0000E78E0000}"/>
    <cellStyle name="Note 3 2 4 5 2 2" xfId="1216" xr:uid="{00000000-0005-0000-0000-0000E88E0000}"/>
    <cellStyle name="Note 3 2 4 5 3" xfId="1215" xr:uid="{00000000-0005-0000-0000-0000E98E0000}"/>
    <cellStyle name="Note 3 2 4 6" xfId="9765" xr:uid="{00000000-0005-0000-0000-0000EA8E0000}"/>
    <cellStyle name="Note 3 2 4 6 2" xfId="1214" xr:uid="{00000000-0005-0000-0000-0000EB8E0000}"/>
    <cellStyle name="Note 3 2 4 7" xfId="1213" xr:uid="{00000000-0005-0000-0000-0000EC8E0000}"/>
    <cellStyle name="Note 3 2 5" xfId="1212" xr:uid="{00000000-0005-0000-0000-0000ED8E0000}"/>
    <cellStyle name="Note 3 2 5 2" xfId="1211" xr:uid="{00000000-0005-0000-0000-0000EE8E0000}"/>
    <cellStyle name="Note 3 2 5 2 2" xfId="1210" xr:uid="{00000000-0005-0000-0000-0000EF8E0000}"/>
    <cellStyle name="Note 3 2 5 2 2 2" xfId="1209" xr:uid="{00000000-0005-0000-0000-0000F08E0000}"/>
    <cellStyle name="Note 3 2 5 2 2 2 2" xfId="4474" xr:uid="{00000000-0005-0000-0000-0000F18E0000}"/>
    <cellStyle name="Note 3 2 5 2 2 2 2 2" xfId="34273" xr:uid="{00000000-0005-0000-0000-0000F28E0000}"/>
    <cellStyle name="Note 3 2 5 2 2 2 3" xfId="1208" xr:uid="{00000000-0005-0000-0000-0000F38E0000}"/>
    <cellStyle name="Note 3 2 5 2 2 3" xfId="32866" xr:uid="{00000000-0005-0000-0000-0000F48E0000}"/>
    <cellStyle name="Note 3 2 5 2 2 3 2" xfId="1207" xr:uid="{00000000-0005-0000-0000-0000F58E0000}"/>
    <cellStyle name="Note 3 2 5 2 2 4" xfId="1206" xr:uid="{00000000-0005-0000-0000-0000F68E0000}"/>
    <cellStyle name="Note 3 2 5 2 3" xfId="17692" xr:uid="{00000000-0005-0000-0000-0000F78E0000}"/>
    <cellStyle name="Note 3 2 5 2 3 2" xfId="1205" xr:uid="{00000000-0005-0000-0000-0000F88E0000}"/>
    <cellStyle name="Note 3 2 5 2 3 2 2" xfId="1204" xr:uid="{00000000-0005-0000-0000-0000F98E0000}"/>
    <cellStyle name="Note 3 2 5 2 3 3" xfId="1203" xr:uid="{00000000-0005-0000-0000-0000FA8E0000}"/>
    <cellStyle name="Note 3 2 5 2 4" xfId="17689" xr:uid="{00000000-0005-0000-0000-0000FB8E0000}"/>
    <cellStyle name="Note 3 2 5 2 4 2" xfId="17824" xr:uid="{00000000-0005-0000-0000-0000FC8E0000}"/>
    <cellStyle name="Note 3 2 5 2 5" xfId="1202" xr:uid="{00000000-0005-0000-0000-0000FD8E0000}"/>
    <cellStyle name="Note 3 2 5 3" xfId="1201" xr:uid="{00000000-0005-0000-0000-0000FE8E0000}"/>
    <cellStyle name="Note 3 2 5 3 2" xfId="1200" xr:uid="{00000000-0005-0000-0000-0000FF8E0000}"/>
    <cellStyle name="Note 3 2 5 3 2 2" xfId="1199" xr:uid="{00000000-0005-0000-0000-0000008F0000}"/>
    <cellStyle name="Note 3 2 5 3 2 2 2" xfId="1198" xr:uid="{00000000-0005-0000-0000-0000018F0000}"/>
    <cellStyle name="Note 3 2 5 3 2 3" xfId="1197" xr:uid="{00000000-0005-0000-0000-0000028F0000}"/>
    <cellStyle name="Note 3 2 5 3 3" xfId="32148" xr:uid="{00000000-0005-0000-0000-0000038F0000}"/>
    <cellStyle name="Note 3 2 5 3 3 2" xfId="1196" xr:uid="{00000000-0005-0000-0000-0000048F0000}"/>
    <cellStyle name="Note 3 2 5 3 4" xfId="1195" xr:uid="{00000000-0005-0000-0000-0000058F0000}"/>
    <cellStyle name="Note 3 2 5 4" xfId="1194" xr:uid="{00000000-0005-0000-0000-0000068F0000}"/>
    <cellStyle name="Note 3 2 5 4 2" xfId="1193" xr:uid="{00000000-0005-0000-0000-0000078F0000}"/>
    <cellStyle name="Note 3 2 5 4 2 2" xfId="1192" xr:uid="{00000000-0005-0000-0000-0000088F0000}"/>
    <cellStyle name="Note 3 2 5 4 3" xfId="1191" xr:uid="{00000000-0005-0000-0000-0000098F0000}"/>
    <cellStyle name="Note 3 2 5 5" xfId="1190" xr:uid="{00000000-0005-0000-0000-00000A8F0000}"/>
    <cellStyle name="Note 3 2 5 5 2" xfId="1189" xr:uid="{00000000-0005-0000-0000-00000B8F0000}"/>
    <cellStyle name="Note 3 2 5 6" xfId="1188" xr:uid="{00000000-0005-0000-0000-00000C8F0000}"/>
    <cellStyle name="Note 3 2 6" xfId="12850" xr:uid="{00000000-0005-0000-0000-00000D8F0000}"/>
    <cellStyle name="Note 3 2 6 2" xfId="1187" xr:uid="{00000000-0005-0000-0000-00000E8F0000}"/>
    <cellStyle name="Note 3 2 6 2 2" xfId="1186" xr:uid="{00000000-0005-0000-0000-00000F8F0000}"/>
    <cellStyle name="Note 3 2 6 2 2 2" xfId="1185" xr:uid="{00000000-0005-0000-0000-0000108F0000}"/>
    <cellStyle name="Note 3 2 6 2 2 2 2" xfId="1184" xr:uid="{00000000-0005-0000-0000-0000118F0000}"/>
    <cellStyle name="Note 3 2 6 2 2 3" xfId="1183" xr:uid="{00000000-0005-0000-0000-0000128F0000}"/>
    <cellStyle name="Note 3 2 6 2 3" xfId="18949" xr:uid="{00000000-0005-0000-0000-0000138F0000}"/>
    <cellStyle name="Note 3 2 6 2 3 2" xfId="1182" xr:uid="{00000000-0005-0000-0000-0000148F0000}"/>
    <cellStyle name="Note 3 2 6 2 4" xfId="1181" xr:uid="{00000000-0005-0000-0000-0000158F0000}"/>
    <cellStyle name="Note 3 2 6 3" xfId="1180" xr:uid="{00000000-0005-0000-0000-0000168F0000}"/>
    <cellStyle name="Note 3 2 6 3 2" xfId="1179" xr:uid="{00000000-0005-0000-0000-0000178F0000}"/>
    <cellStyle name="Note 3 2 6 3 2 2" xfId="1178" xr:uid="{00000000-0005-0000-0000-0000188F0000}"/>
    <cellStyle name="Note 3 2 6 3 3" xfId="1177" xr:uid="{00000000-0005-0000-0000-0000198F0000}"/>
    <cellStyle name="Note 3 2 6 4" xfId="1176" xr:uid="{00000000-0005-0000-0000-00001A8F0000}"/>
    <cellStyle name="Note 3 2 6 4 2" xfId="1175" xr:uid="{00000000-0005-0000-0000-00001B8F0000}"/>
    <cellStyle name="Note 3 2 6 5" xfId="1174" xr:uid="{00000000-0005-0000-0000-00001C8F0000}"/>
    <cellStyle name="Note 3 2 7" xfId="7101" xr:uid="{00000000-0005-0000-0000-00001D8F0000}"/>
    <cellStyle name="Note 3 2 7 2" xfId="1173" xr:uid="{00000000-0005-0000-0000-00001E8F0000}"/>
    <cellStyle name="Note 3 2 7 2 2" xfId="1172" xr:uid="{00000000-0005-0000-0000-00001F8F0000}"/>
    <cellStyle name="Note 3 2 7 2 2 2" xfId="1171" xr:uid="{00000000-0005-0000-0000-0000208F0000}"/>
    <cellStyle name="Note 3 2 7 2 3" xfId="1170" xr:uid="{00000000-0005-0000-0000-0000218F0000}"/>
    <cellStyle name="Note 3 2 7 3" xfId="1169" xr:uid="{00000000-0005-0000-0000-0000228F0000}"/>
    <cellStyle name="Note 3 2 7 3 2" xfId="1168" xr:uid="{00000000-0005-0000-0000-0000238F0000}"/>
    <cellStyle name="Note 3 2 7 4" xfId="1167" xr:uid="{00000000-0005-0000-0000-0000248F0000}"/>
    <cellStyle name="Note 3 2 8" xfId="7097" xr:uid="{00000000-0005-0000-0000-0000258F0000}"/>
    <cellStyle name="Note 3 2 8 2" xfId="1166" xr:uid="{00000000-0005-0000-0000-0000268F0000}"/>
    <cellStyle name="Note 3 2 8 2 2" xfId="19675" xr:uid="{00000000-0005-0000-0000-0000278F0000}"/>
    <cellStyle name="Note 3 2 8 3" xfId="31972" xr:uid="{00000000-0005-0000-0000-0000288F0000}"/>
    <cellStyle name="Note 3 2 9" xfId="11842" xr:uid="{00000000-0005-0000-0000-0000298F0000}"/>
    <cellStyle name="Note 3 2 9 2" xfId="11839" xr:uid="{00000000-0005-0000-0000-00002A8F0000}"/>
    <cellStyle name="Note 3 3" xfId="198" xr:uid="{00000000-0005-0000-0000-00002B8F0000}"/>
    <cellStyle name="Note 3 3 10" xfId="34533" xr:uid="{00000000-0005-0000-0000-00002C8F0000}"/>
    <cellStyle name="Note 3 3 11" xfId="1165" xr:uid="{00000000-0005-0000-0000-00002D8F0000}"/>
    <cellStyle name="Note 3 3 2" xfId="18480" xr:uid="{00000000-0005-0000-0000-00002E8F0000}"/>
    <cellStyle name="Note 3 3 2 2" xfId="1164" xr:uid="{00000000-0005-0000-0000-00002F8F0000}"/>
    <cellStyle name="Note 3 3 2 2 2" xfId="1163" xr:uid="{00000000-0005-0000-0000-0000308F0000}"/>
    <cellStyle name="Note 3 3 2 2 2 2" xfId="1162" xr:uid="{00000000-0005-0000-0000-0000318F0000}"/>
    <cellStyle name="Note 3 3 2 2 2 2 2" xfId="1161" xr:uid="{00000000-0005-0000-0000-0000328F0000}"/>
    <cellStyle name="Note 3 3 2 2 2 2 2 2" xfId="1160" xr:uid="{00000000-0005-0000-0000-0000338F0000}"/>
    <cellStyle name="Note 3 3 2 2 2 2 2 2 2" xfId="1159" xr:uid="{00000000-0005-0000-0000-0000348F0000}"/>
    <cellStyle name="Note 3 3 2 2 2 2 2 2 2 2" xfId="1158" xr:uid="{00000000-0005-0000-0000-0000358F0000}"/>
    <cellStyle name="Note 3 3 2 2 2 2 2 2 3" xfId="22285" xr:uid="{00000000-0005-0000-0000-0000368F0000}"/>
    <cellStyle name="Note 3 3 2 2 2 2 2 3" xfId="1157" xr:uid="{00000000-0005-0000-0000-0000378F0000}"/>
    <cellStyle name="Note 3 3 2 2 2 2 2 3 2" xfId="1156" xr:uid="{00000000-0005-0000-0000-0000388F0000}"/>
    <cellStyle name="Note 3 3 2 2 2 2 2 4" xfId="1155" xr:uid="{00000000-0005-0000-0000-0000398F0000}"/>
    <cellStyle name="Note 3 3 2 2 2 2 3" xfId="26514" xr:uid="{00000000-0005-0000-0000-00003A8F0000}"/>
    <cellStyle name="Note 3 3 2 2 2 2 3 2" xfId="1154" xr:uid="{00000000-0005-0000-0000-00003B8F0000}"/>
    <cellStyle name="Note 3 3 2 2 2 2 3 2 2" xfId="1153" xr:uid="{00000000-0005-0000-0000-00003C8F0000}"/>
    <cellStyle name="Note 3 3 2 2 2 2 3 3" xfId="8493" xr:uid="{00000000-0005-0000-0000-00003D8F0000}"/>
    <cellStyle name="Note 3 3 2 2 2 2 4" xfId="1152" xr:uid="{00000000-0005-0000-0000-00003E8F0000}"/>
    <cellStyle name="Note 3 3 2 2 2 2 4 2" xfId="1151" xr:uid="{00000000-0005-0000-0000-00003F8F0000}"/>
    <cellStyle name="Note 3 3 2 2 2 2 5" xfId="1150" xr:uid="{00000000-0005-0000-0000-0000408F0000}"/>
    <cellStyle name="Note 3 3 2 2 2 3" xfId="5204" xr:uid="{00000000-0005-0000-0000-0000418F0000}"/>
    <cellStyle name="Note 3 3 2 2 2 3 2" xfId="5202" xr:uid="{00000000-0005-0000-0000-0000428F0000}"/>
    <cellStyle name="Note 3 3 2 2 2 3 2 2" xfId="5200" xr:uid="{00000000-0005-0000-0000-0000438F0000}"/>
    <cellStyle name="Note 3 3 2 2 2 3 2 2 2" xfId="1149" xr:uid="{00000000-0005-0000-0000-0000448F0000}"/>
    <cellStyle name="Note 3 3 2 2 2 3 2 3" xfId="19653" xr:uid="{00000000-0005-0000-0000-0000458F0000}"/>
    <cellStyle name="Note 3 3 2 2 2 3 3" xfId="5198" xr:uid="{00000000-0005-0000-0000-0000468F0000}"/>
    <cellStyle name="Note 3 3 2 2 2 3 3 2" xfId="1148" xr:uid="{00000000-0005-0000-0000-0000478F0000}"/>
    <cellStyle name="Note 3 3 2 2 2 3 4" xfId="1147" xr:uid="{00000000-0005-0000-0000-0000488F0000}"/>
    <cellStyle name="Note 3 3 2 2 2 4" xfId="5196" xr:uid="{00000000-0005-0000-0000-0000498F0000}"/>
    <cellStyle name="Note 3 3 2 2 2 4 2" xfId="11390" xr:uid="{00000000-0005-0000-0000-00004A8F0000}"/>
    <cellStyle name="Note 3 3 2 2 2 4 2 2" xfId="1146" xr:uid="{00000000-0005-0000-0000-00004B8F0000}"/>
    <cellStyle name="Note 3 3 2 2 2 4 3" xfId="1145" xr:uid="{00000000-0005-0000-0000-00004C8F0000}"/>
    <cellStyle name="Note 3 3 2 2 2 5" xfId="5194" xr:uid="{00000000-0005-0000-0000-00004D8F0000}"/>
    <cellStyle name="Note 3 3 2 2 2 5 2" xfId="1144" xr:uid="{00000000-0005-0000-0000-00004E8F0000}"/>
    <cellStyle name="Note 3 3 2 2 2 6" xfId="1143" xr:uid="{00000000-0005-0000-0000-00004F8F0000}"/>
    <cellStyle name="Note 3 3 2 2 3" xfId="1142" xr:uid="{00000000-0005-0000-0000-0000508F0000}"/>
    <cellStyle name="Note 3 3 2 2 3 2" xfId="3418" xr:uid="{00000000-0005-0000-0000-0000518F0000}"/>
    <cellStyle name="Note 3 3 2 2 3 2 2" xfId="3416" xr:uid="{00000000-0005-0000-0000-0000528F0000}"/>
    <cellStyle name="Note 3 3 2 2 3 2 2 2" xfId="3414" xr:uid="{00000000-0005-0000-0000-0000538F0000}"/>
    <cellStyle name="Note 3 3 2 2 3 2 2 2 2" xfId="30472" xr:uid="{00000000-0005-0000-0000-0000548F0000}"/>
    <cellStyle name="Note 3 3 2 2 3 2 2 3" xfId="3412" xr:uid="{00000000-0005-0000-0000-0000558F0000}"/>
    <cellStyle name="Note 3 3 2 2 3 2 3" xfId="3410" xr:uid="{00000000-0005-0000-0000-0000568F0000}"/>
    <cellStyle name="Note 3 3 2 2 3 2 3 2" xfId="3408" xr:uid="{00000000-0005-0000-0000-0000578F0000}"/>
    <cellStyle name="Note 3 3 2 2 3 2 4" xfId="18770" xr:uid="{00000000-0005-0000-0000-0000588F0000}"/>
    <cellStyle name="Note 3 3 2 2 3 3" xfId="5190" xr:uid="{00000000-0005-0000-0000-0000598F0000}"/>
    <cellStyle name="Note 3 3 2 2 3 3 2" xfId="5187" xr:uid="{00000000-0005-0000-0000-00005A8F0000}"/>
    <cellStyle name="Note 3 3 2 2 3 3 2 2" xfId="19201" xr:uid="{00000000-0005-0000-0000-00005B8F0000}"/>
    <cellStyle name="Note 3 3 2 2 3 3 3" xfId="3406" xr:uid="{00000000-0005-0000-0000-00005C8F0000}"/>
    <cellStyle name="Note 3 3 2 2 3 4" xfId="5184" xr:uid="{00000000-0005-0000-0000-00005D8F0000}"/>
    <cellStyle name="Note 3 3 2 2 3 4 2" xfId="3404" xr:uid="{00000000-0005-0000-0000-00005E8F0000}"/>
    <cellStyle name="Note 3 3 2 2 3 5" xfId="9971" xr:uid="{00000000-0005-0000-0000-00005F8F0000}"/>
    <cellStyle name="Note 3 3 2 2 4" xfId="1141" xr:uid="{00000000-0005-0000-0000-0000608F0000}"/>
    <cellStyle name="Note 3 3 2 2 4 2" xfId="3396" xr:uid="{00000000-0005-0000-0000-0000618F0000}"/>
    <cellStyle name="Note 3 3 2 2 4 2 2" xfId="27614" xr:uid="{00000000-0005-0000-0000-0000628F0000}"/>
    <cellStyle name="Note 3 3 2 2 4 2 2 2" xfId="3394" xr:uid="{00000000-0005-0000-0000-0000638F0000}"/>
    <cellStyle name="Note 3 3 2 2 4 2 3" xfId="3392" xr:uid="{00000000-0005-0000-0000-0000648F0000}"/>
    <cellStyle name="Note 3 3 2 2 4 3" xfId="17547" xr:uid="{00000000-0005-0000-0000-0000658F0000}"/>
    <cellStyle name="Note 3 3 2 2 4 3 2" xfId="3390" xr:uid="{00000000-0005-0000-0000-0000668F0000}"/>
    <cellStyle name="Note 3 3 2 2 4 4" xfId="3388" xr:uid="{00000000-0005-0000-0000-0000678F0000}"/>
    <cellStyle name="Note 3 3 2 2 5" xfId="1140" xr:uid="{00000000-0005-0000-0000-0000688F0000}"/>
    <cellStyle name="Note 3 3 2 2 5 2" xfId="3381" xr:uid="{00000000-0005-0000-0000-0000698F0000}"/>
    <cellStyle name="Note 3 3 2 2 5 2 2" xfId="3379" xr:uid="{00000000-0005-0000-0000-00006A8F0000}"/>
    <cellStyle name="Note 3 3 2 2 5 3" xfId="3377" xr:uid="{00000000-0005-0000-0000-00006B8F0000}"/>
    <cellStyle name="Note 3 3 2 2 6" xfId="1139" xr:uid="{00000000-0005-0000-0000-00006C8F0000}"/>
    <cellStyle name="Note 3 3 2 2 6 2" xfId="3371" xr:uid="{00000000-0005-0000-0000-00006D8F0000}"/>
    <cellStyle name="Note 3 3 2 2 7" xfId="1138" xr:uid="{00000000-0005-0000-0000-00006E8F0000}"/>
    <cellStyle name="Note 3 3 2 3" xfId="1137" xr:uid="{00000000-0005-0000-0000-00006F8F0000}"/>
    <cellStyle name="Note 3 3 2 3 2" xfId="1136" xr:uid="{00000000-0005-0000-0000-0000708F0000}"/>
    <cellStyle name="Note 3 3 2 3 2 2" xfId="1135" xr:uid="{00000000-0005-0000-0000-0000718F0000}"/>
    <cellStyle name="Note 3 3 2 3 2 2 2" xfId="1134" xr:uid="{00000000-0005-0000-0000-0000728F0000}"/>
    <cellStyle name="Note 3 3 2 3 2 2 2 2" xfId="1133" xr:uid="{00000000-0005-0000-0000-0000738F0000}"/>
    <cellStyle name="Note 3 3 2 3 2 2 2 2 2" xfId="1132" xr:uid="{00000000-0005-0000-0000-0000748F0000}"/>
    <cellStyle name="Note 3 3 2 3 2 2 2 3" xfId="1131" xr:uid="{00000000-0005-0000-0000-0000758F0000}"/>
    <cellStyle name="Note 3 3 2 3 2 2 3" xfId="1130" xr:uid="{00000000-0005-0000-0000-0000768F0000}"/>
    <cellStyle name="Note 3 3 2 3 2 2 3 2" xfId="1129" xr:uid="{00000000-0005-0000-0000-0000778F0000}"/>
    <cellStyle name="Note 3 3 2 3 2 2 4" xfId="1128" xr:uid="{00000000-0005-0000-0000-0000788F0000}"/>
    <cellStyle name="Note 3 3 2 3 2 3" xfId="5173" xr:uid="{00000000-0005-0000-0000-0000798F0000}"/>
    <cellStyle name="Note 3 3 2 3 2 3 2" xfId="5171" xr:uid="{00000000-0005-0000-0000-00007A8F0000}"/>
    <cellStyle name="Note 3 3 2 3 2 3 2 2" xfId="1127" xr:uid="{00000000-0005-0000-0000-00007B8F0000}"/>
    <cellStyle name="Note 3 3 2 3 2 3 3" xfId="1126" xr:uid="{00000000-0005-0000-0000-00007C8F0000}"/>
    <cellStyle name="Note 3 3 2 3 2 4" xfId="5169" xr:uid="{00000000-0005-0000-0000-00007D8F0000}"/>
    <cellStyle name="Note 3 3 2 3 2 4 2" xfId="1125" xr:uid="{00000000-0005-0000-0000-00007E8F0000}"/>
    <cellStyle name="Note 3 3 2 3 2 5" xfId="1124" xr:uid="{00000000-0005-0000-0000-00007F8F0000}"/>
    <cellStyle name="Note 3 3 2 3 3" xfId="1123" xr:uid="{00000000-0005-0000-0000-0000808F0000}"/>
    <cellStyle name="Note 3 3 2 3 3 2" xfId="3359" xr:uid="{00000000-0005-0000-0000-0000818F0000}"/>
    <cellStyle name="Note 3 3 2 3 3 2 2" xfId="3357" xr:uid="{00000000-0005-0000-0000-0000828F0000}"/>
    <cellStyle name="Note 3 3 2 3 3 2 2 2" xfId="3355" xr:uid="{00000000-0005-0000-0000-0000838F0000}"/>
    <cellStyle name="Note 3 3 2 3 3 2 3" xfId="3353" xr:uid="{00000000-0005-0000-0000-0000848F0000}"/>
    <cellStyle name="Note 3 3 2 3 3 3" xfId="5166" xr:uid="{00000000-0005-0000-0000-0000858F0000}"/>
    <cellStyle name="Note 3 3 2 3 3 3 2" xfId="3351" xr:uid="{00000000-0005-0000-0000-0000868F0000}"/>
    <cellStyle name="Note 3 3 2 3 3 4" xfId="3349" xr:uid="{00000000-0005-0000-0000-0000878F0000}"/>
    <cellStyle name="Note 3 3 2 3 4" xfId="1122" xr:uid="{00000000-0005-0000-0000-0000888F0000}"/>
    <cellStyle name="Note 3 3 2 3 4 2" xfId="3342" xr:uid="{00000000-0005-0000-0000-0000898F0000}"/>
    <cellStyle name="Note 3 3 2 3 4 2 2" xfId="3340" xr:uid="{00000000-0005-0000-0000-00008A8F0000}"/>
    <cellStyle name="Note 3 3 2 3 4 3" xfId="3338" xr:uid="{00000000-0005-0000-0000-00008B8F0000}"/>
    <cellStyle name="Note 3 3 2 3 5" xfId="1121" xr:uid="{00000000-0005-0000-0000-00008C8F0000}"/>
    <cellStyle name="Note 3 3 2 3 5 2" xfId="3334" xr:uid="{00000000-0005-0000-0000-00008D8F0000}"/>
    <cellStyle name="Note 3 3 2 3 6" xfId="1120" xr:uid="{00000000-0005-0000-0000-00008E8F0000}"/>
    <cellStyle name="Note 3 3 2 4" xfId="4871" xr:uid="{00000000-0005-0000-0000-00008F8F0000}"/>
    <cellStyle name="Note 3 3 2 4 2" xfId="25042" xr:uid="{00000000-0005-0000-0000-0000908F0000}"/>
    <cellStyle name="Note 3 3 2 4 2 2" xfId="1119" xr:uid="{00000000-0005-0000-0000-0000918F0000}"/>
    <cellStyle name="Note 3 3 2 4 2 2 2" xfId="1118" xr:uid="{00000000-0005-0000-0000-0000928F0000}"/>
    <cellStyle name="Note 3 3 2 4 2 2 2 2" xfId="1117" xr:uid="{00000000-0005-0000-0000-0000938F0000}"/>
    <cellStyle name="Note 3 3 2 4 2 2 3" xfId="1116" xr:uid="{00000000-0005-0000-0000-0000948F0000}"/>
    <cellStyle name="Note 3 3 2 4 2 3" xfId="5160" xr:uid="{00000000-0005-0000-0000-0000958F0000}"/>
    <cellStyle name="Note 3 3 2 4 2 3 2" xfId="1115" xr:uid="{00000000-0005-0000-0000-0000968F0000}"/>
    <cellStyle name="Note 3 3 2 4 2 4" xfId="1340" xr:uid="{00000000-0005-0000-0000-0000978F0000}"/>
    <cellStyle name="Note 3 3 2 4 3" xfId="31322" xr:uid="{00000000-0005-0000-0000-0000988F0000}"/>
    <cellStyle name="Note 3 3 2 4 3 2" xfId="29821" xr:uid="{00000000-0005-0000-0000-0000998F0000}"/>
    <cellStyle name="Note 3 3 2 4 3 2 2" xfId="3328" xr:uid="{00000000-0005-0000-0000-00009A8F0000}"/>
    <cellStyle name="Note 3 3 2 4 3 3" xfId="3326" xr:uid="{00000000-0005-0000-0000-00009B8F0000}"/>
    <cellStyle name="Note 3 3 2 4 4" xfId="1114" xr:uid="{00000000-0005-0000-0000-00009C8F0000}"/>
    <cellStyle name="Note 3 3 2 4 4 2" xfId="3323" xr:uid="{00000000-0005-0000-0000-00009D8F0000}"/>
    <cellStyle name="Note 3 3 2 4 5" xfId="1113" xr:uid="{00000000-0005-0000-0000-00009E8F0000}"/>
    <cellStyle name="Note 3 3 2 5" xfId="1112" xr:uid="{00000000-0005-0000-0000-00009F8F0000}"/>
    <cellStyle name="Note 3 3 2 5 2" xfId="8141" xr:uid="{00000000-0005-0000-0000-0000A08F0000}"/>
    <cellStyle name="Note 3 3 2 5 2 2" xfId="1111" xr:uid="{00000000-0005-0000-0000-0000A18F0000}"/>
    <cellStyle name="Note 3 3 2 5 2 2 2" xfId="18022" xr:uid="{00000000-0005-0000-0000-0000A28F0000}"/>
    <cellStyle name="Note 3 3 2 5 2 3" xfId="1110" xr:uid="{00000000-0005-0000-0000-0000A38F0000}"/>
    <cellStyle name="Note 3 3 2 5 3" xfId="1109" xr:uid="{00000000-0005-0000-0000-0000A48F0000}"/>
    <cellStyle name="Note 3 3 2 5 3 2" xfId="3319" xr:uid="{00000000-0005-0000-0000-0000A58F0000}"/>
    <cellStyle name="Note 3 3 2 5 4" xfId="21095" xr:uid="{00000000-0005-0000-0000-0000A68F0000}"/>
    <cellStyle name="Note 3 3 2 6" xfId="9759" xr:uid="{00000000-0005-0000-0000-0000A78F0000}"/>
    <cellStyle name="Note 3 3 2 6 2" xfId="1108" xr:uid="{00000000-0005-0000-0000-0000A88F0000}"/>
    <cellStyle name="Note 3 3 2 6 2 2" xfId="1107" xr:uid="{00000000-0005-0000-0000-0000A98F0000}"/>
    <cellStyle name="Note 3 3 2 6 3" xfId="1106" xr:uid="{00000000-0005-0000-0000-0000AA8F0000}"/>
    <cellStyle name="Note 3 3 2 7" xfId="9753" xr:uid="{00000000-0005-0000-0000-0000AB8F0000}"/>
    <cellStyle name="Note 3 3 2 7 2" xfId="1105" xr:uid="{00000000-0005-0000-0000-0000AC8F0000}"/>
    <cellStyle name="Note 3 3 2 8" xfId="17555" xr:uid="{00000000-0005-0000-0000-0000AD8F0000}"/>
    <cellStyle name="Note 3 3 3" xfId="1104" xr:uid="{00000000-0005-0000-0000-0000AE8F0000}"/>
    <cellStyle name="Note 3 3 3 2" xfId="1103" xr:uid="{00000000-0005-0000-0000-0000AF8F0000}"/>
    <cellStyle name="Note 3 3 3 2 2" xfId="1102" xr:uid="{00000000-0005-0000-0000-0000B08F0000}"/>
    <cellStyle name="Note 3 3 3 2 2 2" xfId="1101" xr:uid="{00000000-0005-0000-0000-0000B18F0000}"/>
    <cellStyle name="Note 3 3 3 2 2 2 2" xfId="1100" xr:uid="{00000000-0005-0000-0000-0000B28F0000}"/>
    <cellStyle name="Note 3 3 3 2 2 2 2 2" xfId="1099" xr:uid="{00000000-0005-0000-0000-0000B38F0000}"/>
    <cellStyle name="Note 3 3 3 2 2 2 2 2 2" xfId="1098" xr:uid="{00000000-0005-0000-0000-0000B48F0000}"/>
    <cellStyle name="Note 3 3 3 2 2 2 2 3" xfId="1097" xr:uid="{00000000-0005-0000-0000-0000B58F0000}"/>
    <cellStyle name="Note 3 3 3 2 2 2 3" xfId="5503" xr:uid="{00000000-0005-0000-0000-0000B68F0000}"/>
    <cellStyle name="Note 3 3 3 2 2 2 3 2" xfId="15187" xr:uid="{00000000-0005-0000-0000-0000B78F0000}"/>
    <cellStyle name="Note 3 3 3 2 2 2 4" xfId="33196" xr:uid="{00000000-0005-0000-0000-0000B88F0000}"/>
    <cellStyle name="Note 3 3 3 2 2 3" xfId="30276" xr:uid="{00000000-0005-0000-0000-0000B98F0000}"/>
    <cellStyle name="Note 3 3 3 2 2 3 2" xfId="5100" xr:uid="{00000000-0005-0000-0000-0000BA8F0000}"/>
    <cellStyle name="Note 3 3 3 2 2 3 2 2" xfId="1096" xr:uid="{00000000-0005-0000-0000-0000BB8F0000}"/>
    <cellStyle name="Note 3 3 3 2 2 3 3" xfId="5018" xr:uid="{00000000-0005-0000-0000-0000BC8F0000}"/>
    <cellStyle name="Note 3 3 3 2 2 4" xfId="30273" xr:uid="{00000000-0005-0000-0000-0000BD8F0000}"/>
    <cellStyle name="Note 3 3 3 2 2 4 2" xfId="1095" xr:uid="{00000000-0005-0000-0000-0000BE8F0000}"/>
    <cellStyle name="Note 3 3 3 2 2 5" xfId="33501" xr:uid="{00000000-0005-0000-0000-0000BF8F0000}"/>
    <cellStyle name="Note 3 3 3 2 3" xfId="3946" xr:uid="{00000000-0005-0000-0000-0000C08F0000}"/>
    <cellStyle name="Note 3 3 3 2 3 2" xfId="3943" xr:uid="{00000000-0005-0000-0000-0000C18F0000}"/>
    <cellStyle name="Note 3 3 3 2 3 2 2" xfId="3940" xr:uid="{00000000-0005-0000-0000-0000C28F0000}"/>
    <cellStyle name="Note 3 3 3 2 3 2 2 2" xfId="3306" xr:uid="{00000000-0005-0000-0000-0000C38F0000}"/>
    <cellStyle name="Note 3 3 3 2 3 2 3" xfId="4297" xr:uid="{00000000-0005-0000-0000-0000C48F0000}"/>
    <cellStyle name="Note 3 3 3 2 3 3" xfId="30264" xr:uid="{00000000-0005-0000-0000-0000C58F0000}"/>
    <cellStyle name="Note 3 3 3 2 3 3 2" xfId="3304" xr:uid="{00000000-0005-0000-0000-0000C68F0000}"/>
    <cellStyle name="Note 3 3 3 2 3 4" xfId="11742" xr:uid="{00000000-0005-0000-0000-0000C78F0000}"/>
    <cellStyle name="Note 3 3 3 2 4" xfId="3938" xr:uid="{00000000-0005-0000-0000-0000C88F0000}"/>
    <cellStyle name="Note 3 3 3 2 4 2" xfId="3934" xr:uid="{00000000-0005-0000-0000-0000C98F0000}"/>
    <cellStyle name="Note 3 3 3 2 4 2 2" xfId="3297" xr:uid="{00000000-0005-0000-0000-0000CA8F0000}"/>
    <cellStyle name="Note 3 3 3 2 4 3" xfId="3295" xr:uid="{00000000-0005-0000-0000-0000CB8F0000}"/>
    <cellStyle name="Note 3 3 3 2 5" xfId="3932" xr:uid="{00000000-0005-0000-0000-0000CC8F0000}"/>
    <cellStyle name="Note 3 3 3 2 5 2" xfId="3291" xr:uid="{00000000-0005-0000-0000-0000CD8F0000}"/>
    <cellStyle name="Note 3 3 3 2 6" xfId="10652" xr:uid="{00000000-0005-0000-0000-0000CE8F0000}"/>
    <cellStyle name="Note 3 3 3 3" xfId="1094" xr:uid="{00000000-0005-0000-0000-0000CF8F0000}"/>
    <cellStyle name="Note 3 3 3 3 2" xfId="7849" xr:uid="{00000000-0005-0000-0000-0000D08F0000}"/>
    <cellStyle name="Note 3 3 3 3 2 2" xfId="1093" xr:uid="{00000000-0005-0000-0000-0000D18F0000}"/>
    <cellStyle name="Note 3 3 3 3 2 2 2" xfId="1092" xr:uid="{00000000-0005-0000-0000-0000D28F0000}"/>
    <cellStyle name="Note 3 3 3 3 2 2 2 2" xfId="1091" xr:uid="{00000000-0005-0000-0000-0000D38F0000}"/>
    <cellStyle name="Note 3 3 3 3 2 2 3" xfId="1090" xr:uid="{00000000-0005-0000-0000-0000D48F0000}"/>
    <cellStyle name="Note 3 3 3 3 2 3" xfId="30244" xr:uid="{00000000-0005-0000-0000-0000D58F0000}"/>
    <cellStyle name="Note 3 3 3 3 2 3 2" xfId="1089" xr:uid="{00000000-0005-0000-0000-0000D68F0000}"/>
    <cellStyle name="Note 3 3 3 3 2 4" xfId="1088" xr:uid="{00000000-0005-0000-0000-0000D78F0000}"/>
    <cellStyle name="Note 3 3 3 3 3" xfId="6495" xr:uid="{00000000-0005-0000-0000-0000D88F0000}"/>
    <cellStyle name="Note 3 3 3 3 3 2" xfId="3928" xr:uid="{00000000-0005-0000-0000-0000D98F0000}"/>
    <cellStyle name="Note 3 3 3 3 3 2 2" xfId="3279" xr:uid="{00000000-0005-0000-0000-0000DA8F0000}"/>
    <cellStyle name="Note 3 3 3 3 3 3" xfId="3277" xr:uid="{00000000-0005-0000-0000-0000DB8F0000}"/>
    <cellStyle name="Note 3 3 3 3 4" xfId="3926" xr:uid="{00000000-0005-0000-0000-0000DC8F0000}"/>
    <cellStyle name="Note 3 3 3 3 4 2" xfId="3272" xr:uid="{00000000-0005-0000-0000-0000DD8F0000}"/>
    <cellStyle name="Note 3 3 3 3 5" xfId="1087" xr:uid="{00000000-0005-0000-0000-0000DE8F0000}"/>
    <cellStyle name="Note 3 3 3 4" xfId="1086" xr:uid="{00000000-0005-0000-0000-0000DF8F0000}"/>
    <cellStyle name="Note 3 3 3 4 2" xfId="8135" xr:uid="{00000000-0005-0000-0000-0000E08F0000}"/>
    <cellStyle name="Note 3 3 3 4 2 2" xfId="33865" xr:uid="{00000000-0005-0000-0000-0000E18F0000}"/>
    <cellStyle name="Note 3 3 3 4 2 2 2" xfId="22281" xr:uid="{00000000-0005-0000-0000-0000E28F0000}"/>
    <cellStyle name="Note 3 3 3 4 2 3" xfId="1085" xr:uid="{00000000-0005-0000-0000-0000E38F0000}"/>
    <cellStyle name="Note 3 3 3 4 3" xfId="3924" xr:uid="{00000000-0005-0000-0000-0000E48F0000}"/>
    <cellStyle name="Note 3 3 3 4 3 2" xfId="3266" xr:uid="{00000000-0005-0000-0000-0000E58F0000}"/>
    <cellStyle name="Note 3 3 3 4 4" xfId="1084" xr:uid="{00000000-0005-0000-0000-0000E68F0000}"/>
    <cellStyle name="Note 3 3 3 5" xfId="1083" xr:uid="{00000000-0005-0000-0000-0000E78F0000}"/>
    <cellStyle name="Note 3 3 3 5 2" xfId="1082" xr:uid="{00000000-0005-0000-0000-0000E88F0000}"/>
    <cellStyle name="Note 3 3 3 5 2 2" xfId="1081" xr:uid="{00000000-0005-0000-0000-0000E98F0000}"/>
    <cellStyle name="Note 3 3 3 5 3" xfId="1080" xr:uid="{00000000-0005-0000-0000-0000EA8F0000}"/>
    <cellStyle name="Note 3 3 3 6" xfId="9744" xr:uid="{00000000-0005-0000-0000-0000EB8F0000}"/>
    <cellStyle name="Note 3 3 3 6 2" xfId="1079" xr:uid="{00000000-0005-0000-0000-0000EC8F0000}"/>
    <cellStyle name="Note 3 3 3 7" xfId="1078" xr:uid="{00000000-0005-0000-0000-0000ED8F0000}"/>
    <cellStyle name="Note 3 3 4" xfId="1077" xr:uid="{00000000-0005-0000-0000-0000EE8F0000}"/>
    <cellStyle name="Note 3 3 4 2" xfId="1076" xr:uid="{00000000-0005-0000-0000-0000EF8F0000}"/>
    <cellStyle name="Note 3 3 4 2 2" xfId="1075" xr:uid="{00000000-0005-0000-0000-0000F08F0000}"/>
    <cellStyle name="Note 3 3 4 2 2 2" xfId="11515" xr:uid="{00000000-0005-0000-0000-0000F18F0000}"/>
    <cellStyle name="Note 3 3 4 2 2 2 2" xfId="1074" xr:uid="{00000000-0005-0000-0000-0000F28F0000}"/>
    <cellStyle name="Note 3 3 4 2 2 2 2 2" xfId="1073" xr:uid="{00000000-0005-0000-0000-0000F38F0000}"/>
    <cellStyle name="Note 3 3 4 2 2 2 3" xfId="1072" xr:uid="{00000000-0005-0000-0000-0000F48F0000}"/>
    <cellStyle name="Note 3 3 4 2 2 3" xfId="31134" xr:uid="{00000000-0005-0000-0000-0000F58F0000}"/>
    <cellStyle name="Note 3 3 4 2 2 3 2" xfId="26480" xr:uid="{00000000-0005-0000-0000-0000F68F0000}"/>
    <cellStyle name="Note 3 3 4 2 2 4" xfId="1071" xr:uid="{00000000-0005-0000-0000-0000F78F0000}"/>
    <cellStyle name="Note 3 3 4 2 3" xfId="3908" xr:uid="{00000000-0005-0000-0000-0000F88F0000}"/>
    <cellStyle name="Note 3 3 4 2 3 2" xfId="3905" xr:uid="{00000000-0005-0000-0000-0000F98F0000}"/>
    <cellStyle name="Note 3 3 4 2 3 2 2" xfId="3252" xr:uid="{00000000-0005-0000-0000-0000FA8F0000}"/>
    <cellStyle name="Note 3 3 4 2 3 3" xfId="3250" xr:uid="{00000000-0005-0000-0000-0000FB8F0000}"/>
    <cellStyle name="Note 3 3 4 2 4" xfId="3903" xr:uid="{00000000-0005-0000-0000-0000FC8F0000}"/>
    <cellStyle name="Note 3 3 4 2 4 2" xfId="17811" xr:uid="{00000000-0005-0000-0000-0000FD8F0000}"/>
    <cellStyle name="Note 3 3 4 2 5" xfId="1070" xr:uid="{00000000-0005-0000-0000-0000FE8F0000}"/>
    <cellStyle name="Note 3 3 4 3" xfId="1069" xr:uid="{00000000-0005-0000-0000-0000FF8F0000}"/>
    <cellStyle name="Note 3 3 4 3 2" xfId="6493" xr:uid="{00000000-0005-0000-0000-000000900000}"/>
    <cellStyle name="Note 3 3 4 3 2 2" xfId="27928" xr:uid="{00000000-0005-0000-0000-000001900000}"/>
    <cellStyle name="Note 3 3 4 3 2 2 2" xfId="1068" xr:uid="{00000000-0005-0000-0000-000002900000}"/>
    <cellStyle name="Note 3 3 4 3 2 3" xfId="1067" xr:uid="{00000000-0005-0000-0000-000003900000}"/>
    <cellStyle name="Note 3 3 4 3 3" xfId="3900" xr:uid="{00000000-0005-0000-0000-000004900000}"/>
    <cellStyle name="Note 3 3 4 3 3 2" xfId="3238" xr:uid="{00000000-0005-0000-0000-000005900000}"/>
    <cellStyle name="Note 3 3 4 3 4" xfId="1066" xr:uid="{00000000-0005-0000-0000-000006900000}"/>
    <cellStyle name="Note 3 3 4 4" xfId="1065" xr:uid="{00000000-0005-0000-0000-000007900000}"/>
    <cellStyle name="Note 3 3 4 4 2" xfId="1064" xr:uid="{00000000-0005-0000-0000-000008900000}"/>
    <cellStyle name="Note 3 3 4 4 2 2" xfId="1063" xr:uid="{00000000-0005-0000-0000-000009900000}"/>
    <cellStyle name="Note 3 3 4 4 3" xfId="1062" xr:uid="{00000000-0005-0000-0000-00000A900000}"/>
    <cellStyle name="Note 3 3 4 5" xfId="1061" xr:uid="{00000000-0005-0000-0000-00000B900000}"/>
    <cellStyle name="Note 3 3 4 5 2" xfId="1060" xr:uid="{00000000-0005-0000-0000-00000C900000}"/>
    <cellStyle name="Note 3 3 4 6" xfId="1059" xr:uid="{00000000-0005-0000-0000-00000D900000}"/>
    <cellStyle name="Note 3 3 5" xfId="1058" xr:uid="{00000000-0005-0000-0000-00000E900000}"/>
    <cellStyle name="Note 3 3 5 2" xfId="1057" xr:uid="{00000000-0005-0000-0000-00000F900000}"/>
    <cellStyle name="Note 3 3 5 2 2" xfId="1056" xr:uid="{00000000-0005-0000-0000-000010900000}"/>
    <cellStyle name="Note 3 3 5 2 2 2" xfId="1055" xr:uid="{00000000-0005-0000-0000-000011900000}"/>
    <cellStyle name="Note 3 3 5 2 2 2 2" xfId="1054" xr:uid="{00000000-0005-0000-0000-000012900000}"/>
    <cellStyle name="Note 3 3 5 2 2 3" xfId="1053" xr:uid="{00000000-0005-0000-0000-000013900000}"/>
    <cellStyle name="Note 3 3 5 2 3" xfId="17658" xr:uid="{00000000-0005-0000-0000-000014900000}"/>
    <cellStyle name="Note 3 3 5 2 3 2" xfId="3223" xr:uid="{00000000-0005-0000-0000-000015900000}"/>
    <cellStyle name="Note 3 3 5 2 4" xfId="1052" xr:uid="{00000000-0005-0000-0000-000016900000}"/>
    <cellStyle name="Note 3 3 5 3" xfId="1051" xr:uid="{00000000-0005-0000-0000-000017900000}"/>
    <cellStyle name="Note 3 3 5 3 2" xfId="1050" xr:uid="{00000000-0005-0000-0000-000018900000}"/>
    <cellStyle name="Note 3 3 5 3 2 2" xfId="1049" xr:uid="{00000000-0005-0000-0000-000019900000}"/>
    <cellStyle name="Note 3 3 5 3 3" xfId="1048" xr:uid="{00000000-0005-0000-0000-00001A900000}"/>
    <cellStyle name="Note 3 3 5 4" xfId="1047" xr:uid="{00000000-0005-0000-0000-00001B900000}"/>
    <cellStyle name="Note 3 3 5 4 2" xfId="1046" xr:uid="{00000000-0005-0000-0000-00001C900000}"/>
    <cellStyle name="Note 3 3 5 5" xfId="1045" xr:uid="{00000000-0005-0000-0000-00001D900000}"/>
    <cellStyle name="Note 3 3 6" xfId="15397" xr:uid="{00000000-0005-0000-0000-00001E900000}"/>
    <cellStyle name="Note 3 3 6 2" xfId="1044" xr:uid="{00000000-0005-0000-0000-00001F900000}"/>
    <cellStyle name="Note 3 3 6 2 2" xfId="1043" xr:uid="{00000000-0005-0000-0000-000020900000}"/>
    <cellStyle name="Note 3 3 6 2 2 2" xfId="1042" xr:uid="{00000000-0005-0000-0000-000021900000}"/>
    <cellStyle name="Note 3 3 6 2 3" xfId="1041" xr:uid="{00000000-0005-0000-0000-000022900000}"/>
    <cellStyle name="Note 3 3 6 3" xfId="1040" xr:uid="{00000000-0005-0000-0000-000023900000}"/>
    <cellStyle name="Note 3 3 6 3 2" xfId="1039" xr:uid="{00000000-0005-0000-0000-000024900000}"/>
    <cellStyle name="Note 3 3 6 4" xfId="1038" xr:uid="{00000000-0005-0000-0000-000025900000}"/>
    <cellStyle name="Note 3 3 7" xfId="12215" xr:uid="{00000000-0005-0000-0000-000026900000}"/>
    <cellStyle name="Note 3 3 7 2" xfId="1037" xr:uid="{00000000-0005-0000-0000-000027900000}"/>
    <cellStyle name="Note 3 3 7 2 2" xfId="24925" xr:uid="{00000000-0005-0000-0000-000028900000}"/>
    <cellStyle name="Note 3 3 7 3" xfId="1036" xr:uid="{00000000-0005-0000-0000-000029900000}"/>
    <cellStyle name="Note 3 3 8" xfId="1035" xr:uid="{00000000-0005-0000-0000-00002A900000}"/>
    <cellStyle name="Note 3 3 8 2" xfId="1034" xr:uid="{00000000-0005-0000-0000-00002B900000}"/>
    <cellStyle name="Note 3 3 9" xfId="26764" xr:uid="{00000000-0005-0000-0000-00002C900000}"/>
    <cellStyle name="Note 3 4" xfId="32636" xr:uid="{00000000-0005-0000-0000-00002D900000}"/>
    <cellStyle name="Note 3 4 2" xfId="27985" xr:uid="{00000000-0005-0000-0000-00002E900000}"/>
    <cellStyle name="Note 3 4 2 2" xfId="28422" xr:uid="{00000000-0005-0000-0000-00002F900000}"/>
    <cellStyle name="Note 3 4 2 2 2" xfId="27982" xr:uid="{00000000-0005-0000-0000-000030900000}"/>
    <cellStyle name="Note 3 4 2 2 2 2" xfId="1033" xr:uid="{00000000-0005-0000-0000-000031900000}"/>
    <cellStyle name="Note 3 4 2 2 2 2 2" xfId="29328" xr:uid="{00000000-0005-0000-0000-000032900000}"/>
    <cellStyle name="Note 3 4 2 2 2 2 2 2" xfId="1032" xr:uid="{00000000-0005-0000-0000-000033900000}"/>
    <cellStyle name="Note 3 4 2 2 2 2 2 2 2" xfId="1031" xr:uid="{00000000-0005-0000-0000-000034900000}"/>
    <cellStyle name="Note 3 4 2 2 2 2 2 3" xfId="1030" xr:uid="{00000000-0005-0000-0000-000035900000}"/>
    <cellStyle name="Note 3 4 2 2 2 2 3" xfId="1029" xr:uid="{00000000-0005-0000-0000-000036900000}"/>
    <cellStyle name="Note 3 4 2 2 2 2 3 2" xfId="1028" xr:uid="{00000000-0005-0000-0000-000037900000}"/>
    <cellStyle name="Note 3 4 2 2 2 2 4" xfId="1027" xr:uid="{00000000-0005-0000-0000-000038900000}"/>
    <cellStyle name="Note 3 4 2 2 2 3" xfId="4787" xr:uid="{00000000-0005-0000-0000-000039900000}"/>
    <cellStyle name="Note 3 4 2 2 2 3 2" xfId="4785" xr:uid="{00000000-0005-0000-0000-00003A900000}"/>
    <cellStyle name="Note 3 4 2 2 2 3 2 2" xfId="1026" xr:uid="{00000000-0005-0000-0000-00003B900000}"/>
    <cellStyle name="Note 3 4 2 2 2 3 3" xfId="1025" xr:uid="{00000000-0005-0000-0000-00003C900000}"/>
    <cellStyle name="Note 3 4 2 2 2 4" xfId="4783" xr:uid="{00000000-0005-0000-0000-00003D900000}"/>
    <cellStyle name="Note 3 4 2 2 2 4 2" xfId="1024" xr:uid="{00000000-0005-0000-0000-00003E900000}"/>
    <cellStyle name="Note 3 4 2 2 2 5" xfId="18130" xr:uid="{00000000-0005-0000-0000-00003F900000}"/>
    <cellStyle name="Note 3 4 2 2 3" xfId="1023" xr:uid="{00000000-0005-0000-0000-000040900000}"/>
    <cellStyle name="Note 3 4 2 2 3 2" xfId="1022" xr:uid="{00000000-0005-0000-0000-000041900000}"/>
    <cellStyle name="Note 3 4 2 2 3 2 2" xfId="24907" xr:uid="{00000000-0005-0000-0000-000042900000}"/>
    <cellStyle name="Note 3 4 2 2 3 2 2 2" xfId="1020" xr:uid="{00000000-0005-0000-0000-000043900000}"/>
    <cellStyle name="Note 3 4 2 2 3 2 3" xfId="24220" xr:uid="{00000000-0005-0000-0000-000044900000}"/>
    <cellStyle name="Note 3 4 2 2 3 3" xfId="4781" xr:uid="{00000000-0005-0000-0000-000045900000}"/>
    <cellStyle name="Note 3 4 2 2 3 3 2" xfId="24181" xr:uid="{00000000-0005-0000-0000-000046900000}"/>
    <cellStyle name="Note 3 4 2 2 3 4" xfId="1018" xr:uid="{00000000-0005-0000-0000-000047900000}"/>
    <cellStyle name="Note 3 4 2 2 4" xfId="1016" xr:uid="{00000000-0005-0000-0000-000048900000}"/>
    <cellStyle name="Note 3 4 2 2 4 2" xfId="1015" xr:uid="{00000000-0005-0000-0000-000049900000}"/>
    <cellStyle name="Note 3 4 2 2 4 2 2" xfId="23670" xr:uid="{00000000-0005-0000-0000-00004A900000}"/>
    <cellStyle name="Note 3 4 2 2 4 3" xfId="1013" xr:uid="{00000000-0005-0000-0000-00004B900000}"/>
    <cellStyle name="Note 3 4 2 2 5" xfId="1011" xr:uid="{00000000-0005-0000-0000-00004C900000}"/>
    <cellStyle name="Note 3 4 2 2 5 2" xfId="1010" xr:uid="{00000000-0005-0000-0000-00004D900000}"/>
    <cellStyle name="Note 3 4 2 2 6" xfId="1008" xr:uid="{00000000-0005-0000-0000-00004E900000}"/>
    <cellStyle name="Note 3 4 2 3" xfId="27979" xr:uid="{00000000-0005-0000-0000-00004F900000}"/>
    <cellStyle name="Note 3 4 2 3 2" xfId="24342" xr:uid="{00000000-0005-0000-0000-000050900000}"/>
    <cellStyle name="Note 3 4 2 3 2 2" xfId="1007" xr:uid="{00000000-0005-0000-0000-000051900000}"/>
    <cellStyle name="Note 3 4 2 3 2 2 2" xfId="1006" xr:uid="{00000000-0005-0000-0000-000052900000}"/>
    <cellStyle name="Note 3 4 2 3 2 2 2 2" xfId="1005" xr:uid="{00000000-0005-0000-0000-000053900000}"/>
    <cellStyle name="Note 3 4 2 3 2 2 3" xfId="1004" xr:uid="{00000000-0005-0000-0000-000054900000}"/>
    <cellStyle name="Note 3 4 2 3 2 3" xfId="4771" xr:uid="{00000000-0005-0000-0000-000055900000}"/>
    <cellStyle name="Note 3 4 2 3 2 3 2" xfId="17985" xr:uid="{00000000-0005-0000-0000-000056900000}"/>
    <cellStyle name="Note 3 4 2 3 2 4" xfId="21508" xr:uid="{00000000-0005-0000-0000-000057900000}"/>
    <cellStyle name="Note 3 4 2 3 3" xfId="21641" xr:uid="{00000000-0005-0000-0000-000058900000}"/>
    <cellStyle name="Note 3 4 2 3 3 2" xfId="1003" xr:uid="{00000000-0005-0000-0000-000059900000}"/>
    <cellStyle name="Note 3 4 2 3 3 2 2" xfId="23944" xr:uid="{00000000-0005-0000-0000-00005A900000}"/>
    <cellStyle name="Note 3 4 2 3 3 3" xfId="1001" xr:uid="{00000000-0005-0000-0000-00005B900000}"/>
    <cellStyle name="Note 3 4 2 3 4" xfId="999" xr:uid="{00000000-0005-0000-0000-00005C900000}"/>
    <cellStyle name="Note 3 4 2 3 4 2" xfId="998" xr:uid="{00000000-0005-0000-0000-00005D900000}"/>
    <cellStyle name="Note 3 4 2 3 5" xfId="996" xr:uid="{00000000-0005-0000-0000-00005E900000}"/>
    <cellStyle name="Note 3 4 2 4" xfId="995" xr:uid="{00000000-0005-0000-0000-00005F900000}"/>
    <cellStyle name="Note 3 4 2 4 2" xfId="8108" xr:uid="{00000000-0005-0000-0000-000060900000}"/>
    <cellStyle name="Note 3 4 2 4 2 2" xfId="994" xr:uid="{00000000-0005-0000-0000-000061900000}"/>
    <cellStyle name="Note 3 4 2 4 2 2 2" xfId="21980" xr:uid="{00000000-0005-0000-0000-000062900000}"/>
    <cellStyle name="Note 3 4 2 4 2 3" xfId="993" xr:uid="{00000000-0005-0000-0000-000063900000}"/>
    <cellStyle name="Note 3 4 2 4 3" xfId="12087" xr:uid="{00000000-0005-0000-0000-000064900000}"/>
    <cellStyle name="Note 3 4 2 4 3 2" xfId="5864" xr:uid="{00000000-0005-0000-0000-000065900000}"/>
    <cellStyle name="Note 3 4 2 4 4" xfId="28140" xr:uid="{00000000-0005-0000-0000-000066900000}"/>
    <cellStyle name="Note 3 4 2 5" xfId="992" xr:uid="{00000000-0005-0000-0000-000067900000}"/>
    <cellStyle name="Note 3 4 2 5 2" xfId="991" xr:uid="{00000000-0005-0000-0000-000068900000}"/>
    <cellStyle name="Note 3 4 2 5 2 2" xfId="990" xr:uid="{00000000-0005-0000-0000-000069900000}"/>
    <cellStyle name="Note 3 4 2 5 3" xfId="6244" xr:uid="{00000000-0005-0000-0000-00006A900000}"/>
    <cellStyle name="Note 3 4 2 6" xfId="9733" xr:uid="{00000000-0005-0000-0000-00006B900000}"/>
    <cellStyle name="Note 3 4 2 6 2" xfId="989" xr:uid="{00000000-0005-0000-0000-00006C900000}"/>
    <cellStyle name="Note 3 4 2 7" xfId="988" xr:uid="{00000000-0005-0000-0000-00006D900000}"/>
    <cellStyle name="Note 3 4 3" xfId="27976" xr:uid="{00000000-0005-0000-0000-00006E900000}"/>
    <cellStyle name="Note 3 4 3 2" xfId="27969" xr:uid="{00000000-0005-0000-0000-00006F900000}"/>
    <cellStyle name="Note 3 4 3 2 2" xfId="987" xr:uid="{00000000-0005-0000-0000-000070900000}"/>
    <cellStyle name="Note 3 4 3 2 2 2" xfId="986" xr:uid="{00000000-0005-0000-0000-000071900000}"/>
    <cellStyle name="Note 3 4 3 2 2 2 2" xfId="985" xr:uid="{00000000-0005-0000-0000-000072900000}"/>
    <cellStyle name="Note 3 4 3 2 2 2 2 2" xfId="4072" xr:uid="{00000000-0005-0000-0000-000073900000}"/>
    <cellStyle name="Note 3 4 3 2 2 2 3" xfId="984" xr:uid="{00000000-0005-0000-0000-000074900000}"/>
    <cellStyle name="Note 3 4 3 2 2 3" xfId="29766" xr:uid="{00000000-0005-0000-0000-000075900000}"/>
    <cellStyle name="Note 3 4 3 2 2 3 2" xfId="983" xr:uid="{00000000-0005-0000-0000-000076900000}"/>
    <cellStyle name="Note 3 4 3 2 2 4" xfId="982" xr:uid="{00000000-0005-0000-0000-000077900000}"/>
    <cellStyle name="Note 3 4 3 2 3" xfId="3860" xr:uid="{00000000-0005-0000-0000-000078900000}"/>
    <cellStyle name="Note 3 4 3 2 3 2" xfId="3858" xr:uid="{00000000-0005-0000-0000-000079900000}"/>
    <cellStyle name="Note 3 4 3 2 3 2 2" xfId="30443" xr:uid="{00000000-0005-0000-0000-00007A900000}"/>
    <cellStyle name="Note 3 4 3 2 3 3" xfId="981" xr:uid="{00000000-0005-0000-0000-00007B900000}"/>
    <cellStyle name="Note 3 4 3 2 4" xfId="3855" xr:uid="{00000000-0005-0000-0000-00007C900000}"/>
    <cellStyle name="Note 3 4 3 2 4 2" xfId="979" xr:uid="{00000000-0005-0000-0000-00007D900000}"/>
    <cellStyle name="Note 3 4 3 2 5" xfId="977" xr:uid="{00000000-0005-0000-0000-00007E900000}"/>
    <cellStyle name="Note 3 4 3 3" xfId="976" xr:uid="{00000000-0005-0000-0000-00007F900000}"/>
    <cellStyle name="Note 3 4 3 3 2" xfId="19717" xr:uid="{00000000-0005-0000-0000-000080900000}"/>
    <cellStyle name="Note 3 4 3 3 2 2" xfId="975" xr:uid="{00000000-0005-0000-0000-000081900000}"/>
    <cellStyle name="Note 3 4 3 3 2 2 2" xfId="974" xr:uid="{00000000-0005-0000-0000-000082900000}"/>
    <cellStyle name="Note 3 4 3 3 2 3" xfId="973" xr:uid="{00000000-0005-0000-0000-000083900000}"/>
    <cellStyle name="Note 3 4 3 3 3" xfId="3852" xr:uid="{00000000-0005-0000-0000-000084900000}"/>
    <cellStyle name="Note 3 4 3 3 3 2" xfId="972" xr:uid="{00000000-0005-0000-0000-000085900000}"/>
    <cellStyle name="Note 3 4 3 3 4" xfId="970" xr:uid="{00000000-0005-0000-0000-000086900000}"/>
    <cellStyle name="Note 3 4 3 4" xfId="969" xr:uid="{00000000-0005-0000-0000-000087900000}"/>
    <cellStyle name="Note 3 4 3 4 2" xfId="968" xr:uid="{00000000-0005-0000-0000-000088900000}"/>
    <cellStyle name="Note 3 4 3 4 2 2" xfId="967" xr:uid="{00000000-0005-0000-0000-000089900000}"/>
    <cellStyle name="Note 3 4 3 4 3" xfId="5857" xr:uid="{00000000-0005-0000-0000-00008A900000}"/>
    <cellStyle name="Note 3 4 3 5" xfId="966" xr:uid="{00000000-0005-0000-0000-00008B900000}"/>
    <cellStyle name="Note 3 4 3 5 2" xfId="965" xr:uid="{00000000-0005-0000-0000-00008C900000}"/>
    <cellStyle name="Note 3 4 3 6" xfId="964" xr:uid="{00000000-0005-0000-0000-00008D900000}"/>
    <cellStyle name="Note 3 4 4" xfId="27965" xr:uid="{00000000-0005-0000-0000-00008E900000}"/>
    <cellStyle name="Note 3 4 4 2" xfId="963" xr:uid="{00000000-0005-0000-0000-00008F900000}"/>
    <cellStyle name="Note 3 4 4 2 2" xfId="962" xr:uid="{00000000-0005-0000-0000-000090900000}"/>
    <cellStyle name="Note 3 4 4 2 2 2" xfId="961" xr:uid="{00000000-0005-0000-0000-000091900000}"/>
    <cellStyle name="Note 3 4 4 2 2 2 2" xfId="960" xr:uid="{00000000-0005-0000-0000-000092900000}"/>
    <cellStyle name="Note 3 4 4 2 2 3" xfId="26834" xr:uid="{00000000-0005-0000-0000-000093900000}"/>
    <cellStyle name="Note 3 4 4 2 3" xfId="3840" xr:uid="{00000000-0005-0000-0000-000094900000}"/>
    <cellStyle name="Note 3 4 4 2 3 2" xfId="959" xr:uid="{00000000-0005-0000-0000-000095900000}"/>
    <cellStyle name="Note 3 4 4 2 4" xfId="957" xr:uid="{00000000-0005-0000-0000-000096900000}"/>
    <cellStyle name="Note 3 4 4 3" xfId="956" xr:uid="{00000000-0005-0000-0000-000097900000}"/>
    <cellStyle name="Note 3 4 4 3 2" xfId="955" xr:uid="{00000000-0005-0000-0000-000098900000}"/>
    <cellStyle name="Note 3 4 4 3 2 2" xfId="954" xr:uid="{00000000-0005-0000-0000-000099900000}"/>
    <cellStyle name="Note 3 4 4 3 3" xfId="953" xr:uid="{00000000-0005-0000-0000-00009A900000}"/>
    <cellStyle name="Note 3 4 4 4" xfId="952" xr:uid="{00000000-0005-0000-0000-00009B900000}"/>
    <cellStyle name="Note 3 4 4 4 2" xfId="951" xr:uid="{00000000-0005-0000-0000-00009C900000}"/>
    <cellStyle name="Note 3 4 4 5" xfId="950" xr:uid="{00000000-0005-0000-0000-00009D900000}"/>
    <cellStyle name="Note 3 4 5" xfId="949" xr:uid="{00000000-0005-0000-0000-00009E900000}"/>
    <cellStyle name="Note 3 4 5 2" xfId="948" xr:uid="{00000000-0005-0000-0000-00009F900000}"/>
    <cellStyle name="Note 3 4 5 2 2" xfId="947" xr:uid="{00000000-0005-0000-0000-0000A0900000}"/>
    <cellStyle name="Note 3 4 5 2 2 2" xfId="946" xr:uid="{00000000-0005-0000-0000-0000A1900000}"/>
    <cellStyle name="Note 3 4 5 2 3" xfId="945" xr:uid="{00000000-0005-0000-0000-0000A2900000}"/>
    <cellStyle name="Note 3 4 5 3" xfId="944" xr:uid="{00000000-0005-0000-0000-0000A3900000}"/>
    <cellStyle name="Note 3 4 5 3 2" xfId="943" xr:uid="{00000000-0005-0000-0000-0000A4900000}"/>
    <cellStyle name="Note 3 4 5 4" xfId="942" xr:uid="{00000000-0005-0000-0000-0000A5900000}"/>
    <cellStyle name="Note 3 4 6" xfId="941" xr:uid="{00000000-0005-0000-0000-0000A6900000}"/>
    <cellStyle name="Note 3 4 6 2" xfId="940" xr:uid="{00000000-0005-0000-0000-0000A7900000}"/>
    <cellStyle name="Note 3 4 6 2 2" xfId="939" xr:uid="{00000000-0005-0000-0000-0000A8900000}"/>
    <cellStyle name="Note 3 4 6 3" xfId="938" xr:uid="{00000000-0005-0000-0000-0000A9900000}"/>
    <cellStyle name="Note 3 4 7" xfId="937" xr:uid="{00000000-0005-0000-0000-0000AA900000}"/>
    <cellStyle name="Note 3 4 7 2" xfId="936" xr:uid="{00000000-0005-0000-0000-0000AB900000}"/>
    <cellStyle name="Note 3 4 8" xfId="4449" xr:uid="{00000000-0005-0000-0000-0000AC900000}"/>
    <cellStyle name="Note 3 4 9" xfId="34750" xr:uid="{00000000-0005-0000-0000-0000AD900000}"/>
    <cellStyle name="Note 3 5" xfId="27962" xr:uid="{00000000-0005-0000-0000-0000AE900000}"/>
    <cellStyle name="Note 3 5 2" xfId="27958" xr:uid="{00000000-0005-0000-0000-0000AF900000}"/>
    <cellStyle name="Note 3 5 2 2" xfId="22533" xr:uid="{00000000-0005-0000-0000-0000B0900000}"/>
    <cellStyle name="Note 3 5 2 2 2" xfId="11023" xr:uid="{00000000-0005-0000-0000-0000B1900000}"/>
    <cellStyle name="Note 3 5 2 2 2 2" xfId="935" xr:uid="{00000000-0005-0000-0000-0000B2900000}"/>
    <cellStyle name="Note 3 5 2 2 2 2 2" xfId="934" xr:uid="{00000000-0005-0000-0000-0000B3900000}"/>
    <cellStyle name="Note 3 5 2 2 2 2 2 2" xfId="26251" xr:uid="{00000000-0005-0000-0000-0000B4900000}"/>
    <cellStyle name="Note 3 5 2 2 2 2 3" xfId="933" xr:uid="{00000000-0005-0000-0000-0000B5900000}"/>
    <cellStyle name="Note 3 5 2 2 2 3" xfId="4631" xr:uid="{00000000-0005-0000-0000-0000B6900000}"/>
    <cellStyle name="Note 3 5 2 2 2 3 2" xfId="932" xr:uid="{00000000-0005-0000-0000-0000B7900000}"/>
    <cellStyle name="Note 3 5 2 2 2 4" xfId="931" xr:uid="{00000000-0005-0000-0000-0000B8900000}"/>
    <cellStyle name="Note 3 5 2 2 3" xfId="930" xr:uid="{00000000-0005-0000-0000-0000B9900000}"/>
    <cellStyle name="Note 3 5 2 2 3 2" xfId="2944" xr:uid="{00000000-0005-0000-0000-0000BA900000}"/>
    <cellStyle name="Note 3 5 2 2 3 2 2" xfId="21448" xr:uid="{00000000-0005-0000-0000-0000BB900000}"/>
    <cellStyle name="Note 3 5 2 2 3 3" xfId="8407" xr:uid="{00000000-0005-0000-0000-0000BC900000}"/>
    <cellStyle name="Note 3 5 2 2 4" xfId="929" xr:uid="{00000000-0005-0000-0000-0000BD900000}"/>
    <cellStyle name="Note 3 5 2 2 4 2" xfId="2936" xr:uid="{00000000-0005-0000-0000-0000BE900000}"/>
    <cellStyle name="Note 3 5 2 2 5" xfId="928" xr:uid="{00000000-0005-0000-0000-0000BF900000}"/>
    <cellStyle name="Note 3 5 2 3" xfId="927" xr:uid="{00000000-0005-0000-0000-0000C0900000}"/>
    <cellStyle name="Note 3 5 2 3 2" xfId="31526" xr:uid="{00000000-0005-0000-0000-0000C1900000}"/>
    <cellStyle name="Note 3 5 2 3 2 2" xfId="926" xr:uid="{00000000-0005-0000-0000-0000C2900000}"/>
    <cellStyle name="Note 3 5 2 3 2 2 2" xfId="925" xr:uid="{00000000-0005-0000-0000-0000C3900000}"/>
    <cellStyle name="Note 3 5 2 3 2 3" xfId="924" xr:uid="{00000000-0005-0000-0000-0000C4900000}"/>
    <cellStyle name="Note 3 5 2 3 3" xfId="923" xr:uid="{00000000-0005-0000-0000-0000C5900000}"/>
    <cellStyle name="Note 3 5 2 3 3 2" xfId="2920" xr:uid="{00000000-0005-0000-0000-0000C6900000}"/>
    <cellStyle name="Note 3 5 2 3 4" xfId="922" xr:uid="{00000000-0005-0000-0000-0000C7900000}"/>
    <cellStyle name="Note 3 5 2 4" xfId="921" xr:uid="{00000000-0005-0000-0000-0000C8900000}"/>
    <cellStyle name="Note 3 5 2 4 2" xfId="920" xr:uid="{00000000-0005-0000-0000-0000C9900000}"/>
    <cellStyle name="Note 3 5 2 4 2 2" xfId="919" xr:uid="{00000000-0005-0000-0000-0000CA900000}"/>
    <cellStyle name="Note 3 5 2 4 3" xfId="5850" xr:uid="{00000000-0005-0000-0000-0000CB900000}"/>
    <cellStyle name="Note 3 5 2 5" xfId="918" xr:uid="{00000000-0005-0000-0000-0000CC900000}"/>
    <cellStyle name="Note 3 5 2 5 2" xfId="917" xr:uid="{00000000-0005-0000-0000-0000CD900000}"/>
    <cellStyle name="Note 3 5 2 6" xfId="916" xr:uid="{00000000-0005-0000-0000-0000CE900000}"/>
    <cellStyle name="Note 3 5 3" xfId="25340" xr:uid="{00000000-0005-0000-0000-0000CF900000}"/>
    <cellStyle name="Note 3 5 3 2" xfId="915" xr:uid="{00000000-0005-0000-0000-0000D0900000}"/>
    <cellStyle name="Note 3 5 3 2 2" xfId="914" xr:uid="{00000000-0005-0000-0000-0000D1900000}"/>
    <cellStyle name="Note 3 5 3 2 2 2" xfId="913" xr:uid="{00000000-0005-0000-0000-0000D2900000}"/>
    <cellStyle name="Note 3 5 3 2 2 2 2" xfId="912" xr:uid="{00000000-0005-0000-0000-0000D3900000}"/>
    <cellStyle name="Note 3 5 3 2 2 3" xfId="911" xr:uid="{00000000-0005-0000-0000-0000D4900000}"/>
    <cellStyle name="Note 3 5 3 2 3" xfId="16532" xr:uid="{00000000-0005-0000-0000-0000D5900000}"/>
    <cellStyle name="Note 3 5 3 2 3 2" xfId="2894" xr:uid="{00000000-0005-0000-0000-0000D6900000}"/>
    <cellStyle name="Note 3 5 3 2 4" xfId="16529" xr:uid="{00000000-0005-0000-0000-0000D7900000}"/>
    <cellStyle name="Note 3 5 3 3" xfId="910" xr:uid="{00000000-0005-0000-0000-0000D8900000}"/>
    <cellStyle name="Note 3 5 3 3 2" xfId="909" xr:uid="{00000000-0005-0000-0000-0000D9900000}"/>
    <cellStyle name="Note 3 5 3 3 2 2" xfId="908" xr:uid="{00000000-0005-0000-0000-0000DA900000}"/>
    <cellStyle name="Note 3 5 3 3 3" xfId="30016" xr:uid="{00000000-0005-0000-0000-0000DB900000}"/>
    <cellStyle name="Note 3 5 3 4" xfId="907" xr:uid="{00000000-0005-0000-0000-0000DC900000}"/>
    <cellStyle name="Note 3 5 3 4 2" xfId="906" xr:uid="{00000000-0005-0000-0000-0000DD900000}"/>
    <cellStyle name="Note 3 5 3 5" xfId="905" xr:uid="{00000000-0005-0000-0000-0000DE900000}"/>
    <cellStyle name="Note 3 5 4" xfId="904" xr:uid="{00000000-0005-0000-0000-0000DF900000}"/>
    <cellStyle name="Note 3 5 4 2" xfId="32257" xr:uid="{00000000-0005-0000-0000-0000E0900000}"/>
    <cellStyle name="Note 3 5 4 2 2" xfId="903" xr:uid="{00000000-0005-0000-0000-0000E1900000}"/>
    <cellStyle name="Note 3 5 4 2 2 2" xfId="10992" xr:uid="{00000000-0005-0000-0000-0000E2900000}"/>
    <cellStyle name="Note 3 5 4 2 3" xfId="16517" xr:uid="{00000000-0005-0000-0000-0000E3900000}"/>
    <cellStyle name="Note 3 5 4 3" xfId="29367" xr:uid="{00000000-0005-0000-0000-0000E4900000}"/>
    <cellStyle name="Note 3 5 4 3 2" xfId="2857" xr:uid="{00000000-0005-0000-0000-0000E5900000}"/>
    <cellStyle name="Note 3 5 4 4" xfId="28726" xr:uid="{00000000-0005-0000-0000-0000E6900000}"/>
    <cellStyle name="Note 3 5 5" xfId="902" xr:uid="{00000000-0005-0000-0000-0000E7900000}"/>
    <cellStyle name="Note 3 5 5 2" xfId="32239" xr:uid="{00000000-0005-0000-0000-0000E8900000}"/>
    <cellStyle name="Note 3 5 5 2 2" xfId="27665" xr:uid="{00000000-0005-0000-0000-0000E9900000}"/>
    <cellStyle name="Note 3 5 5 3" xfId="901" xr:uid="{00000000-0005-0000-0000-0000EA900000}"/>
    <cellStyle name="Note 3 5 6" xfId="15224" xr:uid="{00000000-0005-0000-0000-0000EB900000}"/>
    <cellStyle name="Note 3 5 6 2" xfId="15222" xr:uid="{00000000-0005-0000-0000-0000EC900000}"/>
    <cellStyle name="Note 3 5 7" xfId="15168" xr:uid="{00000000-0005-0000-0000-0000ED900000}"/>
    <cellStyle name="Note 3 5 8" xfId="34940" xr:uid="{00000000-0005-0000-0000-0000EE900000}"/>
    <cellStyle name="Note 3 6" xfId="20278" xr:uid="{00000000-0005-0000-0000-0000EF900000}"/>
    <cellStyle name="Note 3 6 2" xfId="20969" xr:uid="{00000000-0005-0000-0000-0000F0900000}"/>
    <cellStyle name="Note 3 6 2 2" xfId="1531" xr:uid="{00000000-0005-0000-0000-0000F1900000}"/>
    <cellStyle name="Note 3 6 2 2 2" xfId="1529" xr:uid="{00000000-0005-0000-0000-0000F2900000}"/>
    <cellStyle name="Note 3 6 2 2 2 2" xfId="1527" xr:uid="{00000000-0005-0000-0000-0000F3900000}"/>
    <cellStyle name="Note 3 6 2 2 2 2 2" xfId="900" xr:uid="{00000000-0005-0000-0000-0000F4900000}"/>
    <cellStyle name="Note 3 6 2 2 2 3" xfId="899" xr:uid="{00000000-0005-0000-0000-0000F5900000}"/>
    <cellStyle name="Note 3 6 2 2 3" xfId="4520" xr:uid="{00000000-0005-0000-0000-0000F6900000}"/>
    <cellStyle name="Note 3 6 2 2 3 2" xfId="4518" xr:uid="{00000000-0005-0000-0000-0000F7900000}"/>
    <cellStyle name="Note 3 6 2 2 4" xfId="20815" xr:uid="{00000000-0005-0000-0000-0000F8900000}"/>
    <cellStyle name="Note 3 6 2 3" xfId="1525" xr:uid="{00000000-0005-0000-0000-0000F9900000}"/>
    <cellStyle name="Note 3 6 2 3 2" xfId="1523" xr:uid="{00000000-0005-0000-0000-0000FA900000}"/>
    <cellStyle name="Note 3 6 2 3 2 2" xfId="898" xr:uid="{00000000-0005-0000-0000-0000FB900000}"/>
    <cellStyle name="Note 3 6 2 3 3" xfId="4515" xr:uid="{00000000-0005-0000-0000-0000FC900000}"/>
    <cellStyle name="Note 3 6 2 4" xfId="1521" xr:uid="{00000000-0005-0000-0000-0000FD900000}"/>
    <cellStyle name="Note 3 6 2 4 2" xfId="897" xr:uid="{00000000-0005-0000-0000-0000FE900000}"/>
    <cellStyle name="Note 3 6 2 5" xfId="896" xr:uid="{00000000-0005-0000-0000-0000FF900000}"/>
    <cellStyle name="Note 3 6 3" xfId="20862" xr:uid="{00000000-0005-0000-0000-000000910000}"/>
    <cellStyle name="Note 3 6 3 2" xfId="1512" xr:uid="{00000000-0005-0000-0000-000001910000}"/>
    <cellStyle name="Note 3 6 3 2 2" xfId="1510" xr:uid="{00000000-0005-0000-0000-000002910000}"/>
    <cellStyle name="Note 3 6 3 2 2 2" xfId="895" xr:uid="{00000000-0005-0000-0000-000003910000}"/>
    <cellStyle name="Note 3 6 3 2 3" xfId="16487" xr:uid="{00000000-0005-0000-0000-000004910000}"/>
    <cellStyle name="Note 3 6 3 3" xfId="1508" xr:uid="{00000000-0005-0000-0000-000005910000}"/>
    <cellStyle name="Note 3 6 3 3 2" xfId="21863" xr:uid="{00000000-0005-0000-0000-000006910000}"/>
    <cellStyle name="Note 3 6 3 4" xfId="894" xr:uid="{00000000-0005-0000-0000-000007910000}"/>
    <cellStyle name="Note 3 6 4" xfId="893" xr:uid="{00000000-0005-0000-0000-000008910000}"/>
    <cellStyle name="Note 3 6 4 2" xfId="34221" xr:uid="{00000000-0005-0000-0000-000009910000}"/>
    <cellStyle name="Note 3 6 4 2 2" xfId="892" xr:uid="{00000000-0005-0000-0000-00000A910000}"/>
    <cellStyle name="Note 3 6 4 3" xfId="891" xr:uid="{00000000-0005-0000-0000-00000B910000}"/>
    <cellStyle name="Note 3 6 5" xfId="890" xr:uid="{00000000-0005-0000-0000-00000C910000}"/>
    <cellStyle name="Note 3 6 5 2" xfId="889" xr:uid="{00000000-0005-0000-0000-00000D910000}"/>
    <cellStyle name="Note 3 6 6" xfId="15128" xr:uid="{00000000-0005-0000-0000-00000E910000}"/>
    <cellStyle name="Note 3 6 7" xfId="35145" xr:uid="{00000000-0005-0000-0000-00000F910000}"/>
    <cellStyle name="Note 3 7" xfId="16761" xr:uid="{00000000-0005-0000-0000-000010910000}"/>
    <cellStyle name="Note 3 7 2" xfId="20852" xr:uid="{00000000-0005-0000-0000-000011910000}"/>
    <cellStyle name="Note 3 7 2 2" xfId="888" xr:uid="{00000000-0005-0000-0000-000012910000}"/>
    <cellStyle name="Note 3 7 2 2 2" xfId="886" xr:uid="{00000000-0005-0000-0000-000013910000}"/>
    <cellStyle name="Note 3 7 2 2 2 2" xfId="884" xr:uid="{00000000-0005-0000-0000-000014910000}"/>
    <cellStyle name="Note 3 7 2 2 3" xfId="4500" xr:uid="{00000000-0005-0000-0000-000015910000}"/>
    <cellStyle name="Note 3 7 2 3" xfId="883" xr:uid="{00000000-0005-0000-0000-000016910000}"/>
    <cellStyle name="Note 3 7 2 3 2" xfId="881" xr:uid="{00000000-0005-0000-0000-000017910000}"/>
    <cellStyle name="Note 3 7 2 4" xfId="31835" xr:uid="{00000000-0005-0000-0000-000018910000}"/>
    <cellStyle name="Note 3 7 3" xfId="880" xr:uid="{00000000-0005-0000-0000-000019910000}"/>
    <cellStyle name="Note 3 7 3 2" xfId="879" xr:uid="{00000000-0005-0000-0000-00001A910000}"/>
    <cellStyle name="Note 3 7 3 2 2" xfId="877" xr:uid="{00000000-0005-0000-0000-00001B910000}"/>
    <cellStyle name="Note 3 7 3 3" xfId="4503" xr:uid="{00000000-0005-0000-0000-00001C910000}"/>
    <cellStyle name="Note 3 7 4" xfId="887" xr:uid="{00000000-0005-0000-0000-00001D910000}"/>
    <cellStyle name="Note 3 7 4 2" xfId="885" xr:uid="{00000000-0005-0000-0000-00001E910000}"/>
    <cellStyle name="Note 3 7 5" xfId="882" xr:uid="{00000000-0005-0000-0000-00001F910000}"/>
    <cellStyle name="Note 3 7 6" xfId="35374" xr:uid="{00000000-0005-0000-0000-000020910000}"/>
    <cellStyle name="Note 3 8" xfId="28029" xr:uid="{00000000-0005-0000-0000-000021910000}"/>
    <cellStyle name="Note 3 8 2" xfId="876" xr:uid="{00000000-0005-0000-0000-000022910000}"/>
    <cellStyle name="Note 3 8 2 2" xfId="875" xr:uid="{00000000-0005-0000-0000-000023910000}"/>
    <cellStyle name="Note 3 8 2 2 2" xfId="873" xr:uid="{00000000-0005-0000-0000-000024910000}"/>
    <cellStyle name="Note 3 8 2 3" xfId="3792" xr:uid="{00000000-0005-0000-0000-000025910000}"/>
    <cellStyle name="Note 3 8 3" xfId="872" xr:uid="{00000000-0005-0000-0000-000026910000}"/>
    <cellStyle name="Note 3 8 3 2" xfId="871" xr:uid="{00000000-0005-0000-0000-000027910000}"/>
    <cellStyle name="Note 3 8 4" xfId="878" xr:uid="{00000000-0005-0000-0000-000028910000}"/>
    <cellStyle name="Note 3 8 5" xfId="36246" xr:uid="{00000000-0005-0000-0000-000029910000}"/>
    <cellStyle name="Note 3 9" xfId="870" xr:uid="{00000000-0005-0000-0000-00002A910000}"/>
    <cellStyle name="Note 3 9 2" xfId="869" xr:uid="{00000000-0005-0000-0000-00002B910000}"/>
    <cellStyle name="Note 3 9 2 2" xfId="868" xr:uid="{00000000-0005-0000-0000-00002C910000}"/>
    <cellStyle name="Note 3 9 3" xfId="28177" xr:uid="{00000000-0005-0000-0000-00002D910000}"/>
    <cellStyle name="Note 3 9 4" xfId="36532" xr:uid="{00000000-0005-0000-0000-00002E910000}"/>
    <cellStyle name="Note 30" xfId="35888" xr:uid="{00000000-0005-0000-0000-00002F910000}"/>
    <cellStyle name="Note 30 2" xfId="37060" xr:uid="{00000000-0005-0000-0000-000030910000}"/>
    <cellStyle name="Note 30 3" xfId="37954" xr:uid="{00000000-0005-0000-0000-000031910000}"/>
    <cellStyle name="Note 31" xfId="35890" xr:uid="{00000000-0005-0000-0000-000032910000}"/>
    <cellStyle name="Note 31 2" xfId="37062" xr:uid="{00000000-0005-0000-0000-000033910000}"/>
    <cellStyle name="Note 31 3" xfId="37957" xr:uid="{00000000-0005-0000-0000-000034910000}"/>
    <cellStyle name="Note 32" xfId="35910" xr:uid="{00000000-0005-0000-0000-000035910000}"/>
    <cellStyle name="Note 32 2" xfId="37081" xr:uid="{00000000-0005-0000-0000-000036910000}"/>
    <cellStyle name="Note 32 3" xfId="37977" xr:uid="{00000000-0005-0000-0000-000037910000}"/>
    <cellStyle name="Note 33" xfId="35930" xr:uid="{00000000-0005-0000-0000-000038910000}"/>
    <cellStyle name="Note 33 2" xfId="37100" xr:uid="{00000000-0005-0000-0000-000039910000}"/>
    <cellStyle name="Note 33 3" xfId="37997" xr:uid="{00000000-0005-0000-0000-00003A910000}"/>
    <cellStyle name="Note 34" xfId="35950" xr:uid="{00000000-0005-0000-0000-00003B910000}"/>
    <cellStyle name="Note 34 2" xfId="37119" xr:uid="{00000000-0005-0000-0000-00003C910000}"/>
    <cellStyle name="Note 34 3" xfId="38017" xr:uid="{00000000-0005-0000-0000-00003D910000}"/>
    <cellStyle name="Note 35" xfId="35970" xr:uid="{00000000-0005-0000-0000-00003E910000}"/>
    <cellStyle name="Note 35 2" xfId="37139" xr:uid="{00000000-0005-0000-0000-00003F910000}"/>
    <cellStyle name="Note 35 3" xfId="38037" xr:uid="{00000000-0005-0000-0000-000040910000}"/>
    <cellStyle name="Note 36" xfId="35990" xr:uid="{00000000-0005-0000-0000-000041910000}"/>
    <cellStyle name="Note 36 2" xfId="37159" xr:uid="{00000000-0005-0000-0000-000042910000}"/>
    <cellStyle name="Note 36 3" xfId="38057" xr:uid="{00000000-0005-0000-0000-000043910000}"/>
    <cellStyle name="Note 37" xfId="36010" xr:uid="{00000000-0005-0000-0000-000044910000}"/>
    <cellStyle name="Note 37 2" xfId="37179" xr:uid="{00000000-0005-0000-0000-000045910000}"/>
    <cellStyle name="Note 37 3" xfId="38077" xr:uid="{00000000-0005-0000-0000-000046910000}"/>
    <cellStyle name="Note 38" xfId="36030" xr:uid="{00000000-0005-0000-0000-000047910000}"/>
    <cellStyle name="Note 38 2" xfId="37199" xr:uid="{00000000-0005-0000-0000-000048910000}"/>
    <cellStyle name="Note 38 3" xfId="38097" xr:uid="{00000000-0005-0000-0000-000049910000}"/>
    <cellStyle name="Note 39" xfId="36050" xr:uid="{00000000-0005-0000-0000-00004A910000}"/>
    <cellStyle name="Note 39 2" xfId="37219" xr:uid="{00000000-0005-0000-0000-00004B910000}"/>
    <cellStyle name="Note 39 3" xfId="38117" xr:uid="{00000000-0005-0000-0000-00004C910000}"/>
    <cellStyle name="Note 4" xfId="96" xr:uid="{00000000-0005-0000-0000-00004D910000}"/>
    <cellStyle name="Note 4 10" xfId="866" xr:uid="{00000000-0005-0000-0000-00004E910000}"/>
    <cellStyle name="Note 4 10 2" xfId="37436" xr:uid="{00000000-0005-0000-0000-00004F910000}"/>
    <cellStyle name="Note 4 11" xfId="34450" xr:uid="{00000000-0005-0000-0000-000050910000}"/>
    <cellStyle name="Note 4 12" xfId="867" xr:uid="{00000000-0005-0000-0000-000051910000}"/>
    <cellStyle name="Note 4 2" xfId="157" xr:uid="{00000000-0005-0000-0000-000052910000}"/>
    <cellStyle name="Note 4 2 10" xfId="34505" xr:uid="{00000000-0005-0000-0000-000053910000}"/>
    <cellStyle name="Note 4 2 11" xfId="865" xr:uid="{00000000-0005-0000-0000-000054910000}"/>
    <cellStyle name="Note 4 2 2" xfId="10264" xr:uid="{00000000-0005-0000-0000-000055910000}"/>
    <cellStyle name="Note 4 2 2 2" xfId="864" xr:uid="{00000000-0005-0000-0000-000056910000}"/>
    <cellStyle name="Note 4 2 2 2 2" xfId="863" xr:uid="{00000000-0005-0000-0000-000057910000}"/>
    <cellStyle name="Note 4 2 2 2 2 2" xfId="862" xr:uid="{00000000-0005-0000-0000-000058910000}"/>
    <cellStyle name="Note 4 2 2 2 2 2 2" xfId="861" xr:uid="{00000000-0005-0000-0000-000059910000}"/>
    <cellStyle name="Note 4 2 2 2 2 2 2 2" xfId="860" xr:uid="{00000000-0005-0000-0000-00005A910000}"/>
    <cellStyle name="Note 4 2 2 2 2 2 2 2 2" xfId="859" xr:uid="{00000000-0005-0000-0000-00005B910000}"/>
    <cellStyle name="Note 4 2 2 2 2 2 2 2 2 2" xfId="858" xr:uid="{00000000-0005-0000-0000-00005C910000}"/>
    <cellStyle name="Note 4 2 2 2 2 2 2 2 3" xfId="857" xr:uid="{00000000-0005-0000-0000-00005D910000}"/>
    <cellStyle name="Note 4 2 2 2 2 2 2 3" xfId="856" xr:uid="{00000000-0005-0000-0000-00005E910000}"/>
    <cellStyle name="Note 4 2 2 2 2 2 2 3 2" xfId="855" xr:uid="{00000000-0005-0000-0000-00005F910000}"/>
    <cellStyle name="Note 4 2 2 2 2 2 2 4" xfId="5057" xr:uid="{00000000-0005-0000-0000-000060910000}"/>
    <cellStyle name="Note 4 2 2 2 2 2 3" xfId="18635" xr:uid="{00000000-0005-0000-0000-000061910000}"/>
    <cellStyle name="Note 4 2 2 2 2 2 3 2" xfId="854" xr:uid="{00000000-0005-0000-0000-000062910000}"/>
    <cellStyle name="Note 4 2 2 2 2 2 3 2 2" xfId="853" xr:uid="{00000000-0005-0000-0000-000063910000}"/>
    <cellStyle name="Note 4 2 2 2 2 2 3 3" xfId="852" xr:uid="{00000000-0005-0000-0000-000064910000}"/>
    <cellStyle name="Note 4 2 2 2 2 2 4" xfId="7137" xr:uid="{00000000-0005-0000-0000-000065910000}"/>
    <cellStyle name="Note 4 2 2 2 2 2 4 2" xfId="24894" xr:uid="{00000000-0005-0000-0000-000066910000}"/>
    <cellStyle name="Note 4 2 2 2 2 2 5" xfId="31044" xr:uid="{00000000-0005-0000-0000-000067910000}"/>
    <cellStyle name="Note 4 2 2 2 2 3" xfId="851" xr:uid="{00000000-0005-0000-0000-000068910000}"/>
    <cellStyle name="Note 4 2 2 2 2 3 2" xfId="850" xr:uid="{00000000-0005-0000-0000-000069910000}"/>
    <cellStyle name="Note 4 2 2 2 2 3 2 2" xfId="849" xr:uid="{00000000-0005-0000-0000-00006A910000}"/>
    <cellStyle name="Note 4 2 2 2 2 3 2 2 2" xfId="848" xr:uid="{00000000-0005-0000-0000-00006B910000}"/>
    <cellStyle name="Note 4 2 2 2 2 3 2 3" xfId="847" xr:uid="{00000000-0005-0000-0000-00006C910000}"/>
    <cellStyle name="Note 4 2 2 2 2 3 3" xfId="846" xr:uid="{00000000-0005-0000-0000-00006D910000}"/>
    <cellStyle name="Note 4 2 2 2 2 3 3 2" xfId="845" xr:uid="{00000000-0005-0000-0000-00006E910000}"/>
    <cellStyle name="Note 4 2 2 2 2 3 4" xfId="32304" xr:uid="{00000000-0005-0000-0000-00006F910000}"/>
    <cellStyle name="Note 4 2 2 2 2 4" xfId="844" xr:uid="{00000000-0005-0000-0000-000070910000}"/>
    <cellStyle name="Note 4 2 2 2 2 4 2" xfId="3202" xr:uid="{00000000-0005-0000-0000-000071910000}"/>
    <cellStyle name="Note 4 2 2 2 2 4 2 2" xfId="3200" xr:uid="{00000000-0005-0000-0000-000072910000}"/>
    <cellStyle name="Note 4 2 2 2 2 4 3" xfId="3198" xr:uid="{00000000-0005-0000-0000-000073910000}"/>
    <cellStyle name="Note 4 2 2 2 2 5" xfId="843" xr:uid="{00000000-0005-0000-0000-000074910000}"/>
    <cellStyle name="Note 4 2 2 2 2 5 2" xfId="17734" xr:uid="{00000000-0005-0000-0000-000075910000}"/>
    <cellStyle name="Note 4 2 2 2 2 6" xfId="842" xr:uid="{00000000-0005-0000-0000-000076910000}"/>
    <cellStyle name="Note 4 2 2 2 3" xfId="15603" xr:uid="{00000000-0005-0000-0000-000077910000}"/>
    <cellStyle name="Note 4 2 2 2 3 2" xfId="841" xr:uid="{00000000-0005-0000-0000-000078910000}"/>
    <cellStyle name="Note 4 2 2 2 3 2 2" xfId="2673" xr:uid="{00000000-0005-0000-0000-000079910000}"/>
    <cellStyle name="Note 4 2 2 2 3 2 2 2" xfId="16692" xr:uid="{00000000-0005-0000-0000-00007A910000}"/>
    <cellStyle name="Note 4 2 2 2 3 2 2 2 2" xfId="6774" xr:uid="{00000000-0005-0000-0000-00007B910000}"/>
    <cellStyle name="Note 4 2 2 2 3 2 2 3" xfId="6770" xr:uid="{00000000-0005-0000-0000-00007C910000}"/>
    <cellStyle name="Note 4 2 2 2 3 2 3" xfId="840" xr:uid="{00000000-0005-0000-0000-00007D910000}"/>
    <cellStyle name="Note 4 2 2 2 3 2 3 2" xfId="16674" xr:uid="{00000000-0005-0000-0000-00007E910000}"/>
    <cellStyle name="Note 4 2 2 2 3 2 4" xfId="32186" xr:uid="{00000000-0005-0000-0000-00007F910000}"/>
    <cellStyle name="Note 4 2 2 2 3 3" xfId="6729" xr:uid="{00000000-0005-0000-0000-000080910000}"/>
    <cellStyle name="Note 4 2 2 2 3 3 2" xfId="839" xr:uid="{00000000-0005-0000-0000-000081910000}"/>
    <cellStyle name="Note 4 2 2 2 3 3 2 2" xfId="6731" xr:uid="{00000000-0005-0000-0000-000082910000}"/>
    <cellStyle name="Note 4 2 2 2 3 3 3" xfId="837" xr:uid="{00000000-0005-0000-0000-000083910000}"/>
    <cellStyle name="Note 4 2 2 2 3 4" xfId="6725" xr:uid="{00000000-0005-0000-0000-000084910000}"/>
    <cellStyle name="Note 4 2 2 2 3 4 2" xfId="3184" xr:uid="{00000000-0005-0000-0000-000085910000}"/>
    <cellStyle name="Note 4 2 2 2 3 5" xfId="836" xr:uid="{00000000-0005-0000-0000-000086910000}"/>
    <cellStyle name="Note 4 2 2 2 4" xfId="28281" xr:uid="{00000000-0005-0000-0000-000087910000}"/>
    <cellStyle name="Note 4 2 2 2 4 2" xfId="835" xr:uid="{00000000-0005-0000-0000-000088910000}"/>
    <cellStyle name="Note 4 2 2 2 4 2 2" xfId="834" xr:uid="{00000000-0005-0000-0000-000089910000}"/>
    <cellStyle name="Note 4 2 2 2 4 2 2 2" xfId="6546" xr:uid="{00000000-0005-0000-0000-00008A910000}"/>
    <cellStyle name="Note 4 2 2 2 4 2 3" xfId="833" xr:uid="{00000000-0005-0000-0000-00008B910000}"/>
    <cellStyle name="Note 4 2 2 2 4 3" xfId="6722" xr:uid="{00000000-0005-0000-0000-00008C910000}"/>
    <cellStyle name="Note 4 2 2 2 4 3 2" xfId="832" xr:uid="{00000000-0005-0000-0000-00008D910000}"/>
    <cellStyle name="Note 4 2 2 2 4 4" xfId="831" xr:uid="{00000000-0005-0000-0000-00008E910000}"/>
    <cellStyle name="Note 4 2 2 2 5" xfId="830" xr:uid="{00000000-0005-0000-0000-00008F910000}"/>
    <cellStyle name="Note 4 2 2 2 5 2" xfId="829" xr:uid="{00000000-0005-0000-0000-000090910000}"/>
    <cellStyle name="Note 4 2 2 2 5 2 2" xfId="828" xr:uid="{00000000-0005-0000-0000-000091910000}"/>
    <cellStyle name="Note 4 2 2 2 5 3" xfId="827" xr:uid="{00000000-0005-0000-0000-000092910000}"/>
    <cellStyle name="Note 4 2 2 2 6" xfId="826" xr:uid="{00000000-0005-0000-0000-000093910000}"/>
    <cellStyle name="Note 4 2 2 2 6 2" xfId="825" xr:uid="{00000000-0005-0000-0000-000094910000}"/>
    <cellStyle name="Note 4 2 2 2 7" xfId="824" xr:uid="{00000000-0005-0000-0000-000095910000}"/>
    <cellStyle name="Note 4 2 2 3" xfId="1021" xr:uid="{00000000-0005-0000-0000-000096910000}"/>
    <cellStyle name="Note 4 2 2 3 2" xfId="24906" xr:uid="{00000000-0005-0000-0000-000097910000}"/>
    <cellStyle name="Note 4 2 2 3 2 2" xfId="1019" xr:uid="{00000000-0005-0000-0000-000098910000}"/>
    <cellStyle name="Note 4 2 2 3 2 2 2" xfId="26032" xr:uid="{00000000-0005-0000-0000-000099910000}"/>
    <cellStyle name="Note 4 2 2 3 2 2 2 2" xfId="823" xr:uid="{00000000-0005-0000-0000-00009A910000}"/>
    <cellStyle name="Note 4 2 2 3 2 2 2 2 2" xfId="32098" xr:uid="{00000000-0005-0000-0000-00009B910000}"/>
    <cellStyle name="Note 4 2 2 3 2 2 2 3" xfId="822" xr:uid="{00000000-0005-0000-0000-00009C910000}"/>
    <cellStyle name="Note 4 2 2 3 2 2 3" xfId="821" xr:uid="{00000000-0005-0000-0000-00009D910000}"/>
    <cellStyle name="Note 4 2 2 3 2 2 3 2" xfId="820" xr:uid="{00000000-0005-0000-0000-00009E910000}"/>
    <cellStyle name="Note 4 2 2 3 2 2 4" xfId="31721" xr:uid="{00000000-0005-0000-0000-00009F910000}"/>
    <cellStyle name="Note 4 2 2 3 2 3" xfId="819" xr:uid="{00000000-0005-0000-0000-0000A0910000}"/>
    <cellStyle name="Note 4 2 2 3 2 3 2" xfId="818" xr:uid="{00000000-0005-0000-0000-0000A1910000}"/>
    <cellStyle name="Note 4 2 2 3 2 3 2 2" xfId="817" xr:uid="{00000000-0005-0000-0000-0000A2910000}"/>
    <cellStyle name="Note 4 2 2 3 2 3 3" xfId="816" xr:uid="{00000000-0005-0000-0000-0000A3910000}"/>
    <cellStyle name="Note 4 2 2 3 2 4" xfId="815" xr:uid="{00000000-0005-0000-0000-0000A4910000}"/>
    <cellStyle name="Note 4 2 2 3 2 4 2" xfId="7329" xr:uid="{00000000-0005-0000-0000-0000A5910000}"/>
    <cellStyle name="Note 4 2 2 3 2 5" xfId="814" xr:uid="{00000000-0005-0000-0000-0000A6910000}"/>
    <cellStyle name="Note 4 2 2 3 3" xfId="24219" xr:uid="{00000000-0005-0000-0000-0000A7910000}"/>
    <cellStyle name="Note 4 2 2 3 3 2" xfId="813" xr:uid="{00000000-0005-0000-0000-0000A8910000}"/>
    <cellStyle name="Note 4 2 2 3 3 2 2" xfId="20080" xr:uid="{00000000-0005-0000-0000-0000A9910000}"/>
    <cellStyle name="Note 4 2 2 3 3 2 2 2" xfId="17425" xr:uid="{00000000-0005-0000-0000-0000AA910000}"/>
    <cellStyle name="Note 4 2 2 3 3 2 3" xfId="812" xr:uid="{00000000-0005-0000-0000-0000AB910000}"/>
    <cellStyle name="Note 4 2 2 3 3 3" xfId="6720" xr:uid="{00000000-0005-0000-0000-0000AC910000}"/>
    <cellStyle name="Note 4 2 2 3 3 3 2" xfId="21604" xr:uid="{00000000-0005-0000-0000-0000AD910000}"/>
    <cellStyle name="Note 4 2 2 3 3 4" xfId="811" xr:uid="{00000000-0005-0000-0000-0000AE910000}"/>
    <cellStyle name="Note 4 2 2 3 4" xfId="21797" xr:uid="{00000000-0005-0000-0000-0000AF910000}"/>
    <cellStyle name="Note 4 2 2 3 4 2" xfId="810" xr:uid="{00000000-0005-0000-0000-0000B0910000}"/>
    <cellStyle name="Note 4 2 2 3 4 2 2" xfId="809" xr:uid="{00000000-0005-0000-0000-0000B1910000}"/>
    <cellStyle name="Note 4 2 2 3 4 3" xfId="808" xr:uid="{00000000-0005-0000-0000-0000B2910000}"/>
    <cellStyle name="Note 4 2 2 3 5" xfId="26072" xr:uid="{00000000-0005-0000-0000-0000B3910000}"/>
    <cellStyle name="Note 4 2 2 3 5 2" xfId="807" xr:uid="{00000000-0005-0000-0000-0000B4910000}"/>
    <cellStyle name="Note 4 2 2 3 6" xfId="26070" xr:uid="{00000000-0005-0000-0000-0000B5910000}"/>
    <cellStyle name="Note 4 2 2 4" xfId="4780" xr:uid="{00000000-0005-0000-0000-0000B6910000}"/>
    <cellStyle name="Note 4 2 2 4 2" xfId="24180" xr:uid="{00000000-0005-0000-0000-0000B7910000}"/>
    <cellStyle name="Note 4 2 2 4 2 2" xfId="806" xr:uid="{00000000-0005-0000-0000-0000B8910000}"/>
    <cellStyle name="Note 4 2 2 4 2 2 2" xfId="13299" xr:uid="{00000000-0005-0000-0000-0000B9910000}"/>
    <cellStyle name="Note 4 2 2 4 2 2 2 2" xfId="10433" xr:uid="{00000000-0005-0000-0000-0000BA910000}"/>
    <cellStyle name="Note 4 2 2 4 2 2 3" xfId="10428" xr:uid="{00000000-0005-0000-0000-0000BB910000}"/>
    <cellStyle name="Note 4 2 2 4 2 3" xfId="805" xr:uid="{00000000-0005-0000-0000-0000BC910000}"/>
    <cellStyle name="Note 4 2 2 4 2 3 2" xfId="10409" xr:uid="{00000000-0005-0000-0000-0000BD910000}"/>
    <cellStyle name="Note 4 2 2 4 2 4" xfId="804" xr:uid="{00000000-0005-0000-0000-0000BE910000}"/>
    <cellStyle name="Note 4 2 2 4 3" xfId="21790" xr:uid="{00000000-0005-0000-0000-0000BF910000}"/>
    <cellStyle name="Note 4 2 2 4 3 2" xfId="28315" xr:uid="{00000000-0005-0000-0000-0000C0910000}"/>
    <cellStyle name="Note 4 2 2 4 3 2 2" xfId="10343" xr:uid="{00000000-0005-0000-0000-0000C1910000}"/>
    <cellStyle name="Note 4 2 2 4 3 3" xfId="25836" xr:uid="{00000000-0005-0000-0000-0000C2910000}"/>
    <cellStyle name="Note 4 2 2 4 4" xfId="21783" xr:uid="{00000000-0005-0000-0000-0000C3910000}"/>
    <cellStyle name="Note 4 2 2 4 4 2" xfId="25825" xr:uid="{00000000-0005-0000-0000-0000C4910000}"/>
    <cellStyle name="Note 4 2 2 4 5" xfId="27261" xr:uid="{00000000-0005-0000-0000-0000C5910000}"/>
    <cellStyle name="Note 4 2 2 5" xfId="1017" xr:uid="{00000000-0005-0000-0000-0000C6910000}"/>
    <cellStyle name="Note 4 2 2 5 2" xfId="29374" xr:uid="{00000000-0005-0000-0000-0000C7910000}"/>
    <cellStyle name="Note 4 2 2 5 2 2" xfId="803" xr:uid="{00000000-0005-0000-0000-0000C8910000}"/>
    <cellStyle name="Note 4 2 2 5 2 2 2" xfId="9607" xr:uid="{00000000-0005-0000-0000-0000C9910000}"/>
    <cellStyle name="Note 4 2 2 5 2 3" xfId="802" xr:uid="{00000000-0005-0000-0000-0000CA910000}"/>
    <cellStyle name="Note 4 2 2 5 3" xfId="18974" xr:uid="{00000000-0005-0000-0000-0000CB910000}"/>
    <cellStyle name="Note 4 2 2 5 3 2" xfId="22809" xr:uid="{00000000-0005-0000-0000-0000CC910000}"/>
    <cellStyle name="Note 4 2 2 5 4" xfId="801" xr:uid="{00000000-0005-0000-0000-0000CD910000}"/>
    <cellStyle name="Note 4 2 2 6" xfId="9716" xr:uid="{00000000-0005-0000-0000-0000CE910000}"/>
    <cellStyle name="Note 4 2 2 6 2" xfId="18088" xr:uid="{00000000-0005-0000-0000-0000CF910000}"/>
    <cellStyle name="Note 4 2 2 6 2 2" xfId="20057" xr:uid="{00000000-0005-0000-0000-0000D0910000}"/>
    <cellStyle name="Note 4 2 2 6 3" xfId="18073" xr:uid="{00000000-0005-0000-0000-0000D1910000}"/>
    <cellStyle name="Note 4 2 2 7" xfId="9713" xr:uid="{00000000-0005-0000-0000-0000D2910000}"/>
    <cellStyle name="Note 4 2 2 7 2" xfId="31862" xr:uid="{00000000-0005-0000-0000-0000D3910000}"/>
    <cellStyle name="Note 4 2 2 8" xfId="18067" xr:uid="{00000000-0005-0000-0000-0000D4910000}"/>
    <cellStyle name="Note 4 2 3" xfId="800" xr:uid="{00000000-0005-0000-0000-0000D5910000}"/>
    <cellStyle name="Note 4 2 3 2" xfId="2267" xr:uid="{00000000-0005-0000-0000-0000D6910000}"/>
    <cellStyle name="Note 4 2 3 2 2" xfId="32795" xr:uid="{00000000-0005-0000-0000-0000D7910000}"/>
    <cellStyle name="Note 4 2 3 2 2 2" xfId="799" xr:uid="{00000000-0005-0000-0000-0000D8910000}"/>
    <cellStyle name="Note 4 2 3 2 2 2 2" xfId="3721" xr:uid="{00000000-0005-0000-0000-0000D9910000}"/>
    <cellStyle name="Note 4 2 3 2 2 2 2 2" xfId="3719" xr:uid="{00000000-0005-0000-0000-0000DA910000}"/>
    <cellStyle name="Note 4 2 3 2 2 2 2 2 2" xfId="17045" xr:uid="{00000000-0005-0000-0000-0000DB910000}"/>
    <cellStyle name="Note 4 2 3 2 2 2 2 3" xfId="798" xr:uid="{00000000-0005-0000-0000-0000DC910000}"/>
    <cellStyle name="Note 4 2 3 2 2 2 3" xfId="3716" xr:uid="{00000000-0005-0000-0000-0000DD910000}"/>
    <cellStyle name="Note 4 2 3 2 2 2 3 2" xfId="796" xr:uid="{00000000-0005-0000-0000-0000DE910000}"/>
    <cellStyle name="Note 4 2 3 2 2 2 4" xfId="28728" xr:uid="{00000000-0005-0000-0000-0000DF910000}"/>
    <cellStyle name="Note 4 2 3 2 2 3" xfId="29117" xr:uid="{00000000-0005-0000-0000-0000E0910000}"/>
    <cellStyle name="Note 4 2 3 2 2 3 2" xfId="26154" xr:uid="{00000000-0005-0000-0000-0000E1910000}"/>
    <cellStyle name="Note 4 2 3 2 2 3 2 2" xfId="5532" xr:uid="{00000000-0005-0000-0000-0000E2910000}"/>
    <cellStyle name="Note 4 2 3 2 2 3 3" xfId="18272" xr:uid="{00000000-0005-0000-0000-0000E3910000}"/>
    <cellStyle name="Note 4 2 3 2 2 4" xfId="31776" xr:uid="{00000000-0005-0000-0000-0000E4910000}"/>
    <cellStyle name="Note 4 2 3 2 2 4 2" xfId="794" xr:uid="{00000000-0005-0000-0000-0000E5910000}"/>
    <cellStyle name="Note 4 2 3 2 2 5" xfId="793" xr:uid="{00000000-0005-0000-0000-0000E6910000}"/>
    <cellStyle name="Note 4 2 3 2 3" xfId="792" xr:uid="{00000000-0005-0000-0000-0000E7910000}"/>
    <cellStyle name="Note 4 2 3 2 3 2" xfId="791" xr:uid="{00000000-0005-0000-0000-0000E8910000}"/>
    <cellStyle name="Note 4 2 3 2 3 2 2" xfId="3701" xr:uid="{00000000-0005-0000-0000-0000E9910000}"/>
    <cellStyle name="Note 4 2 3 2 3 2 2 2" xfId="6974" xr:uid="{00000000-0005-0000-0000-0000EA910000}"/>
    <cellStyle name="Note 4 2 3 2 3 2 3" xfId="790" xr:uid="{00000000-0005-0000-0000-0000EB910000}"/>
    <cellStyle name="Note 4 2 3 2 3 3" xfId="12978" xr:uid="{00000000-0005-0000-0000-0000EC910000}"/>
    <cellStyle name="Note 4 2 3 2 3 3 2" xfId="789" xr:uid="{00000000-0005-0000-0000-0000ED910000}"/>
    <cellStyle name="Note 4 2 3 2 3 4" xfId="13645" xr:uid="{00000000-0005-0000-0000-0000EE910000}"/>
    <cellStyle name="Note 4 2 3 2 4" xfId="3753" xr:uid="{00000000-0005-0000-0000-0000EF910000}"/>
    <cellStyle name="Note 4 2 3 2 4 2" xfId="788" xr:uid="{00000000-0005-0000-0000-0000F0910000}"/>
    <cellStyle name="Note 4 2 3 2 4 2 2" xfId="30282" xr:uid="{00000000-0005-0000-0000-0000F1910000}"/>
    <cellStyle name="Note 4 2 3 2 4 3" xfId="787" xr:uid="{00000000-0005-0000-0000-0000F2910000}"/>
    <cellStyle name="Note 4 2 3 2 5" xfId="4260" xr:uid="{00000000-0005-0000-0000-0000F3910000}"/>
    <cellStyle name="Note 4 2 3 2 5 2" xfId="786" xr:uid="{00000000-0005-0000-0000-0000F4910000}"/>
    <cellStyle name="Note 4 2 3 2 6" xfId="12497" xr:uid="{00000000-0005-0000-0000-0000F5910000}"/>
    <cellStyle name="Note 4 2 3 3" xfId="1014" xr:uid="{00000000-0005-0000-0000-0000F6910000}"/>
    <cellStyle name="Note 4 2 3 3 2" xfId="23669" xr:uid="{00000000-0005-0000-0000-0000F7910000}"/>
    <cellStyle name="Note 4 2 3 3 2 2" xfId="785" xr:uid="{00000000-0005-0000-0000-0000F8910000}"/>
    <cellStyle name="Note 4 2 3 3 2 2 2" xfId="3660" xr:uid="{00000000-0005-0000-0000-0000F9910000}"/>
    <cellStyle name="Note 4 2 3 3 2 2 2 2" xfId="784" xr:uid="{00000000-0005-0000-0000-0000FA910000}"/>
    <cellStyle name="Note 4 2 3 3 2 2 3" xfId="782" xr:uid="{00000000-0005-0000-0000-0000FB910000}"/>
    <cellStyle name="Note 4 2 3 3 2 3" xfId="29090" xr:uid="{00000000-0005-0000-0000-0000FC910000}"/>
    <cellStyle name="Note 4 2 3 3 2 3 2" xfId="781" xr:uid="{00000000-0005-0000-0000-0000FD910000}"/>
    <cellStyle name="Note 4 2 3 3 2 4" xfId="780" xr:uid="{00000000-0005-0000-0000-0000FE910000}"/>
    <cellStyle name="Note 4 2 3 3 3" xfId="21763" xr:uid="{00000000-0005-0000-0000-0000FF910000}"/>
    <cellStyle name="Note 4 2 3 3 3 2" xfId="779" xr:uid="{00000000-0005-0000-0000-000000920000}"/>
    <cellStyle name="Note 4 2 3 3 3 2 2" xfId="778" xr:uid="{00000000-0005-0000-0000-000001920000}"/>
    <cellStyle name="Note 4 2 3 3 3 3" xfId="777" xr:uid="{00000000-0005-0000-0000-000002920000}"/>
    <cellStyle name="Note 4 2 3 3 4" xfId="22905" xr:uid="{00000000-0005-0000-0000-000003920000}"/>
    <cellStyle name="Note 4 2 3 3 4 2" xfId="776" xr:uid="{00000000-0005-0000-0000-000004920000}"/>
    <cellStyle name="Note 4 2 3 3 5" xfId="26060" xr:uid="{00000000-0005-0000-0000-000005920000}"/>
    <cellStyle name="Note 4 2 3 4" xfId="1012" xr:uid="{00000000-0005-0000-0000-000006920000}"/>
    <cellStyle name="Note 4 2 3 4 2" xfId="21759" xr:uid="{00000000-0005-0000-0000-000007920000}"/>
    <cellStyle name="Note 4 2 3 4 2 2" xfId="775" xr:uid="{00000000-0005-0000-0000-000008920000}"/>
    <cellStyle name="Note 4 2 3 4 2 2 2" xfId="8100" xr:uid="{00000000-0005-0000-0000-000009920000}"/>
    <cellStyle name="Note 4 2 3 4 2 3" xfId="774" xr:uid="{00000000-0005-0000-0000-00000A920000}"/>
    <cellStyle name="Note 4 2 3 4 3" xfId="21755" xr:uid="{00000000-0005-0000-0000-00000B920000}"/>
    <cellStyle name="Note 4 2 3 4 3 2" xfId="25805" xr:uid="{00000000-0005-0000-0000-00000C920000}"/>
    <cellStyle name="Note 4 2 3 4 4" xfId="773" xr:uid="{00000000-0005-0000-0000-00000D920000}"/>
    <cellStyle name="Note 4 2 3 5" xfId="772" xr:uid="{00000000-0005-0000-0000-00000E920000}"/>
    <cellStyle name="Note 4 2 3 5 2" xfId="29296" xr:uid="{00000000-0005-0000-0000-00000F920000}"/>
    <cellStyle name="Note 4 2 3 5 2 2" xfId="771" xr:uid="{00000000-0005-0000-0000-000010920000}"/>
    <cellStyle name="Note 4 2 3 5 3" xfId="770" xr:uid="{00000000-0005-0000-0000-000011920000}"/>
    <cellStyle name="Note 4 2 3 6" xfId="9705" xr:uid="{00000000-0005-0000-0000-000012920000}"/>
    <cellStyle name="Note 4 2 3 6 2" xfId="18060" xr:uid="{00000000-0005-0000-0000-000013920000}"/>
    <cellStyle name="Note 4 2 3 7" xfId="28785" xr:uid="{00000000-0005-0000-0000-000014920000}"/>
    <cellStyle name="Note 4 2 4" xfId="769" xr:uid="{00000000-0005-0000-0000-000015920000}"/>
    <cellStyle name="Note 4 2 4 2" xfId="768" xr:uid="{00000000-0005-0000-0000-000016920000}"/>
    <cellStyle name="Note 4 2 4 2 2" xfId="767" xr:uid="{00000000-0005-0000-0000-000017920000}"/>
    <cellStyle name="Note 4 2 4 2 2 2" xfId="766" xr:uid="{00000000-0005-0000-0000-000018920000}"/>
    <cellStyle name="Note 4 2 4 2 2 2 2" xfId="3471" xr:uid="{00000000-0005-0000-0000-000019920000}"/>
    <cellStyle name="Note 4 2 4 2 2 2 2 2" xfId="765" xr:uid="{00000000-0005-0000-0000-00001A920000}"/>
    <cellStyle name="Note 4 2 4 2 2 2 3" xfId="6345" xr:uid="{00000000-0005-0000-0000-00001B920000}"/>
    <cellStyle name="Note 4 2 4 2 2 3" xfId="31476" xr:uid="{00000000-0005-0000-0000-00001C920000}"/>
    <cellStyle name="Note 4 2 4 2 2 3 2" xfId="764" xr:uid="{00000000-0005-0000-0000-00001D920000}"/>
    <cellStyle name="Note 4 2 4 2 2 4" xfId="3519" xr:uid="{00000000-0005-0000-0000-00001E920000}"/>
    <cellStyle name="Note 4 2 4 2 3" xfId="763" xr:uid="{00000000-0005-0000-0000-00001F920000}"/>
    <cellStyle name="Note 4 2 4 2 3 2" xfId="762" xr:uid="{00000000-0005-0000-0000-000020920000}"/>
    <cellStyle name="Note 4 2 4 2 3 2 2" xfId="761" xr:uid="{00000000-0005-0000-0000-000021920000}"/>
    <cellStyle name="Note 4 2 4 2 3 3" xfId="760" xr:uid="{00000000-0005-0000-0000-000022920000}"/>
    <cellStyle name="Note 4 2 4 2 4" xfId="759" xr:uid="{00000000-0005-0000-0000-000023920000}"/>
    <cellStyle name="Note 4 2 4 2 4 2" xfId="17688" xr:uid="{00000000-0005-0000-0000-000024920000}"/>
    <cellStyle name="Note 4 2 4 2 5" xfId="758" xr:uid="{00000000-0005-0000-0000-000025920000}"/>
    <cellStyle name="Note 4 2 4 3" xfId="1009" xr:uid="{00000000-0005-0000-0000-000026920000}"/>
    <cellStyle name="Note 4 2 4 3 2" xfId="31943" xr:uid="{00000000-0005-0000-0000-000027920000}"/>
    <cellStyle name="Note 4 2 4 3 2 2" xfId="757" xr:uid="{00000000-0005-0000-0000-000028920000}"/>
    <cellStyle name="Note 4 2 4 3 2 2 2" xfId="756" xr:uid="{00000000-0005-0000-0000-000029920000}"/>
    <cellStyle name="Note 4 2 4 3 2 3" xfId="755" xr:uid="{00000000-0005-0000-0000-00002A920000}"/>
    <cellStyle name="Note 4 2 4 3 3" xfId="29666" xr:uid="{00000000-0005-0000-0000-00002B920000}"/>
    <cellStyle name="Note 4 2 4 3 3 2" xfId="754" xr:uid="{00000000-0005-0000-0000-00002C920000}"/>
    <cellStyle name="Note 4 2 4 3 4" xfId="753" xr:uid="{00000000-0005-0000-0000-00002D920000}"/>
    <cellStyle name="Note 4 2 4 4" xfId="752" xr:uid="{00000000-0005-0000-0000-00002E920000}"/>
    <cellStyle name="Note 4 2 4 4 2" xfId="21742" xr:uid="{00000000-0005-0000-0000-00002F920000}"/>
    <cellStyle name="Note 4 2 4 4 2 2" xfId="751" xr:uid="{00000000-0005-0000-0000-000030920000}"/>
    <cellStyle name="Note 4 2 4 4 3" xfId="750" xr:uid="{00000000-0005-0000-0000-000031920000}"/>
    <cellStyle name="Note 4 2 4 5" xfId="749" xr:uid="{00000000-0005-0000-0000-000032920000}"/>
    <cellStyle name="Note 4 2 4 5 2" xfId="748" xr:uid="{00000000-0005-0000-0000-000033920000}"/>
    <cellStyle name="Note 4 2 4 6" xfId="18041" xr:uid="{00000000-0005-0000-0000-000034920000}"/>
    <cellStyle name="Note 4 2 5" xfId="747" xr:uid="{00000000-0005-0000-0000-000035920000}"/>
    <cellStyle name="Note 4 2 5 2" xfId="746" xr:uid="{00000000-0005-0000-0000-000036920000}"/>
    <cellStyle name="Note 4 2 5 2 2" xfId="745" xr:uid="{00000000-0005-0000-0000-000037920000}"/>
    <cellStyle name="Note 4 2 5 2 2 2" xfId="34353" xr:uid="{00000000-0005-0000-0000-000038920000}"/>
    <cellStyle name="Note 4 2 5 2 2 2 2" xfId="3895" xr:uid="{00000000-0005-0000-0000-000039920000}"/>
    <cellStyle name="Note 4 2 5 2 2 3" xfId="33085" xr:uid="{00000000-0005-0000-0000-00003A920000}"/>
    <cellStyle name="Note 4 2 5 2 3" xfId="17645" xr:uid="{00000000-0005-0000-0000-00003B920000}"/>
    <cellStyle name="Note 4 2 5 2 3 2" xfId="3891" xr:uid="{00000000-0005-0000-0000-00003C920000}"/>
    <cellStyle name="Note 4 2 5 2 4" xfId="744" xr:uid="{00000000-0005-0000-0000-00003D920000}"/>
    <cellStyle name="Note 4 2 5 3" xfId="743" xr:uid="{00000000-0005-0000-0000-00003E920000}"/>
    <cellStyle name="Note 4 2 5 3 2" xfId="21734" xr:uid="{00000000-0005-0000-0000-00003F920000}"/>
    <cellStyle name="Note 4 2 5 3 2 2" xfId="3885" xr:uid="{00000000-0005-0000-0000-000040920000}"/>
    <cellStyle name="Note 4 2 5 3 3" xfId="742" xr:uid="{00000000-0005-0000-0000-000041920000}"/>
    <cellStyle name="Note 4 2 5 4" xfId="741" xr:uid="{00000000-0005-0000-0000-000042920000}"/>
    <cellStyle name="Note 4 2 5 4 2" xfId="740" xr:uid="{00000000-0005-0000-0000-000043920000}"/>
    <cellStyle name="Note 4 2 5 5" xfId="739" xr:uid="{00000000-0005-0000-0000-000044920000}"/>
    <cellStyle name="Note 4 2 6" xfId="32961" xr:uid="{00000000-0005-0000-0000-000045920000}"/>
    <cellStyle name="Note 4 2 6 2" xfId="738" xr:uid="{00000000-0005-0000-0000-000046920000}"/>
    <cellStyle name="Note 4 2 6 2 2" xfId="737" xr:uid="{00000000-0005-0000-0000-000047920000}"/>
    <cellStyle name="Note 4 2 6 2 2 2" xfId="3836" xr:uid="{00000000-0005-0000-0000-000048920000}"/>
    <cellStyle name="Note 4 2 6 2 3" xfId="736" xr:uid="{00000000-0005-0000-0000-000049920000}"/>
    <cellStyle name="Note 4 2 6 3" xfId="735" xr:uid="{00000000-0005-0000-0000-00004A920000}"/>
    <cellStyle name="Note 4 2 6 3 2" xfId="734" xr:uid="{00000000-0005-0000-0000-00004B920000}"/>
    <cellStyle name="Note 4 2 6 4" xfId="733" xr:uid="{00000000-0005-0000-0000-00004C920000}"/>
    <cellStyle name="Note 4 2 7" xfId="25480" xr:uid="{00000000-0005-0000-0000-00004D920000}"/>
    <cellStyle name="Note 4 2 7 2" xfId="732" xr:uid="{00000000-0005-0000-0000-00004E920000}"/>
    <cellStyle name="Note 4 2 7 2 2" xfId="731" xr:uid="{00000000-0005-0000-0000-00004F920000}"/>
    <cellStyle name="Note 4 2 7 3" xfId="730" xr:uid="{00000000-0005-0000-0000-000050920000}"/>
    <cellStyle name="Note 4 2 8" xfId="729" xr:uid="{00000000-0005-0000-0000-000051920000}"/>
    <cellStyle name="Note 4 2 8 2" xfId="728" xr:uid="{00000000-0005-0000-0000-000052920000}"/>
    <cellStyle name="Note 4 2 9" xfId="11831" xr:uid="{00000000-0005-0000-0000-000053920000}"/>
    <cellStyle name="Note 4 3" xfId="218" xr:uid="{00000000-0005-0000-0000-000054920000}"/>
    <cellStyle name="Note 4 3 10" xfId="727" xr:uid="{00000000-0005-0000-0000-000055920000}"/>
    <cellStyle name="Note 4 3 2" xfId="726" xr:uid="{00000000-0005-0000-0000-000056920000}"/>
    <cellStyle name="Note 4 3 2 2" xfId="725" xr:uid="{00000000-0005-0000-0000-000057920000}"/>
    <cellStyle name="Note 4 3 2 2 2" xfId="724" xr:uid="{00000000-0005-0000-0000-000058920000}"/>
    <cellStyle name="Note 4 3 2 2 2 2" xfId="723" xr:uid="{00000000-0005-0000-0000-000059920000}"/>
    <cellStyle name="Note 4 3 2 2 2 2 2" xfId="722" xr:uid="{00000000-0005-0000-0000-00005A920000}"/>
    <cellStyle name="Note 4 3 2 2 2 2 2 2" xfId="721" xr:uid="{00000000-0005-0000-0000-00005B920000}"/>
    <cellStyle name="Note 4 3 2 2 2 2 2 2 2" xfId="720" xr:uid="{00000000-0005-0000-0000-00005C920000}"/>
    <cellStyle name="Note 4 3 2 2 2 2 2 3" xfId="719" xr:uid="{00000000-0005-0000-0000-00005D920000}"/>
    <cellStyle name="Note 4 3 2 2 2 2 3" xfId="718" xr:uid="{00000000-0005-0000-0000-00005E920000}"/>
    <cellStyle name="Note 4 3 2 2 2 2 3 2" xfId="717" xr:uid="{00000000-0005-0000-0000-00005F920000}"/>
    <cellStyle name="Note 4 3 2 2 2 2 4" xfId="9664" xr:uid="{00000000-0005-0000-0000-000060920000}"/>
    <cellStyle name="Note 4 3 2 2 2 3" xfId="716" xr:uid="{00000000-0005-0000-0000-000061920000}"/>
    <cellStyle name="Note 4 3 2 2 2 3 2" xfId="715" xr:uid="{00000000-0005-0000-0000-000062920000}"/>
    <cellStyle name="Note 4 3 2 2 2 3 2 2" xfId="34163" xr:uid="{00000000-0005-0000-0000-000063920000}"/>
    <cellStyle name="Note 4 3 2 2 2 3 3" xfId="714" xr:uid="{00000000-0005-0000-0000-000064920000}"/>
    <cellStyle name="Note 4 3 2 2 2 4" xfId="713" xr:uid="{00000000-0005-0000-0000-000065920000}"/>
    <cellStyle name="Note 4 3 2 2 2 4 2" xfId="8747" xr:uid="{00000000-0005-0000-0000-000066920000}"/>
    <cellStyle name="Note 4 3 2 2 2 5" xfId="712" xr:uid="{00000000-0005-0000-0000-000067920000}"/>
    <cellStyle name="Note 4 3 2 2 3" xfId="711" xr:uid="{00000000-0005-0000-0000-000068920000}"/>
    <cellStyle name="Note 4 3 2 2 3 2" xfId="20674" xr:uid="{00000000-0005-0000-0000-000069920000}"/>
    <cellStyle name="Note 4 3 2 2 3 2 2" xfId="710" xr:uid="{00000000-0005-0000-0000-00006A920000}"/>
    <cellStyle name="Note 4 3 2 2 3 2 2 2" xfId="31927" xr:uid="{00000000-0005-0000-0000-00006B920000}"/>
    <cellStyle name="Note 4 3 2 2 3 2 3" xfId="709" xr:uid="{00000000-0005-0000-0000-00006C920000}"/>
    <cellStyle name="Note 4 3 2 2 3 3" xfId="6525" xr:uid="{00000000-0005-0000-0000-00006D920000}"/>
    <cellStyle name="Note 4 3 2 2 3 3 2" xfId="708" xr:uid="{00000000-0005-0000-0000-00006E920000}"/>
    <cellStyle name="Note 4 3 2 2 3 4" xfId="707" xr:uid="{00000000-0005-0000-0000-00006F920000}"/>
    <cellStyle name="Note 4 3 2 2 4" xfId="706" xr:uid="{00000000-0005-0000-0000-000070920000}"/>
    <cellStyle name="Note 4 3 2 2 4 2" xfId="705" xr:uid="{00000000-0005-0000-0000-000071920000}"/>
    <cellStyle name="Note 4 3 2 2 4 2 2" xfId="704" xr:uid="{00000000-0005-0000-0000-000072920000}"/>
    <cellStyle name="Note 4 3 2 2 4 3" xfId="703" xr:uid="{00000000-0005-0000-0000-000073920000}"/>
    <cellStyle name="Note 4 3 2 2 5" xfId="702" xr:uid="{00000000-0005-0000-0000-000074920000}"/>
    <cellStyle name="Note 4 3 2 2 5 2" xfId="701" xr:uid="{00000000-0005-0000-0000-000075920000}"/>
    <cellStyle name="Note 4 3 2 2 6" xfId="700" xr:uid="{00000000-0005-0000-0000-000076920000}"/>
    <cellStyle name="Note 4 3 2 3" xfId="1002" xr:uid="{00000000-0005-0000-0000-000077920000}"/>
    <cellStyle name="Note 4 3 2 3 2" xfId="23943" xr:uid="{00000000-0005-0000-0000-000078920000}"/>
    <cellStyle name="Note 4 3 2 3 2 2" xfId="699" xr:uid="{00000000-0005-0000-0000-000079920000}"/>
    <cellStyle name="Note 4 3 2 3 2 2 2" xfId="698" xr:uid="{00000000-0005-0000-0000-00007A920000}"/>
    <cellStyle name="Note 4 3 2 3 2 2 2 2" xfId="697" xr:uid="{00000000-0005-0000-0000-00007B920000}"/>
    <cellStyle name="Note 4 3 2 3 2 2 3" xfId="696" xr:uid="{00000000-0005-0000-0000-00007C920000}"/>
    <cellStyle name="Note 4 3 2 3 2 3" xfId="695" xr:uid="{00000000-0005-0000-0000-00007D920000}"/>
    <cellStyle name="Note 4 3 2 3 2 3 2" xfId="694" xr:uid="{00000000-0005-0000-0000-00007E920000}"/>
    <cellStyle name="Note 4 3 2 3 2 4" xfId="693" xr:uid="{00000000-0005-0000-0000-00007F920000}"/>
    <cellStyle name="Note 4 3 2 3 3" xfId="21677" xr:uid="{00000000-0005-0000-0000-000080920000}"/>
    <cellStyle name="Note 4 3 2 3 3 2" xfId="692" xr:uid="{00000000-0005-0000-0000-000081920000}"/>
    <cellStyle name="Note 4 3 2 3 3 2 2" xfId="691" xr:uid="{00000000-0005-0000-0000-000082920000}"/>
    <cellStyle name="Note 4 3 2 3 3 3" xfId="690" xr:uid="{00000000-0005-0000-0000-000083920000}"/>
    <cellStyle name="Note 4 3 2 3 4" xfId="21671" xr:uid="{00000000-0005-0000-0000-000084920000}"/>
    <cellStyle name="Note 4 3 2 3 4 2" xfId="689" xr:uid="{00000000-0005-0000-0000-000085920000}"/>
    <cellStyle name="Note 4 3 2 3 5" xfId="28066" xr:uid="{00000000-0005-0000-0000-000086920000}"/>
    <cellStyle name="Note 4 3 2 4" xfId="1000" xr:uid="{00000000-0005-0000-0000-000087920000}"/>
    <cellStyle name="Note 4 3 2 4 2" xfId="30601" xr:uid="{00000000-0005-0000-0000-000088920000}"/>
    <cellStyle name="Note 4 3 2 4 2 2" xfId="26010" xr:uid="{00000000-0005-0000-0000-000089920000}"/>
    <cellStyle name="Note 4 3 2 4 2 2 2" xfId="688" xr:uid="{00000000-0005-0000-0000-00008A920000}"/>
    <cellStyle name="Note 4 3 2 4 2 3" xfId="687" xr:uid="{00000000-0005-0000-0000-00008B920000}"/>
    <cellStyle name="Note 4 3 2 4 3" xfId="21664" xr:uid="{00000000-0005-0000-0000-00008C920000}"/>
    <cellStyle name="Note 4 3 2 4 3 2" xfId="25448" xr:uid="{00000000-0005-0000-0000-00008D920000}"/>
    <cellStyle name="Note 4 3 2 4 4" xfId="4364" xr:uid="{00000000-0005-0000-0000-00008E920000}"/>
    <cellStyle name="Note 4 3 2 5" xfId="30316" xr:uid="{00000000-0005-0000-0000-00008F920000}"/>
    <cellStyle name="Note 4 3 2 5 2" xfId="23460" xr:uid="{00000000-0005-0000-0000-000090920000}"/>
    <cellStyle name="Note 4 3 2 5 2 2" xfId="686" xr:uid="{00000000-0005-0000-0000-000091920000}"/>
    <cellStyle name="Note 4 3 2 5 3" xfId="685" xr:uid="{00000000-0005-0000-0000-000092920000}"/>
    <cellStyle name="Note 4 3 2 6" xfId="9697" xr:uid="{00000000-0005-0000-0000-000093920000}"/>
    <cellStyle name="Note 4 3 2 6 2" xfId="684" xr:uid="{00000000-0005-0000-0000-000094920000}"/>
    <cellStyle name="Note 4 3 2 7" xfId="683" xr:uid="{00000000-0005-0000-0000-000095920000}"/>
    <cellStyle name="Note 4 3 3" xfId="682" xr:uid="{00000000-0005-0000-0000-000096920000}"/>
    <cellStyle name="Note 4 3 3 2" xfId="681" xr:uid="{00000000-0005-0000-0000-000097920000}"/>
    <cellStyle name="Note 4 3 3 2 2" xfId="680" xr:uid="{00000000-0005-0000-0000-000098920000}"/>
    <cellStyle name="Note 4 3 3 2 2 2" xfId="679" xr:uid="{00000000-0005-0000-0000-000099920000}"/>
    <cellStyle name="Note 4 3 3 2 2 2 2" xfId="1872" xr:uid="{00000000-0005-0000-0000-00009A920000}"/>
    <cellStyle name="Note 4 3 3 2 2 2 2 2" xfId="2594" xr:uid="{00000000-0005-0000-0000-00009B920000}"/>
    <cellStyle name="Note 4 3 3 2 2 2 3" xfId="1865" xr:uid="{00000000-0005-0000-0000-00009C920000}"/>
    <cellStyle name="Note 4 3 3 2 2 3" xfId="28755" xr:uid="{00000000-0005-0000-0000-00009D920000}"/>
    <cellStyle name="Note 4 3 3 2 2 3 2" xfId="29807" xr:uid="{00000000-0005-0000-0000-00009E920000}"/>
    <cellStyle name="Note 4 3 3 2 2 4" xfId="678" xr:uid="{00000000-0005-0000-0000-00009F920000}"/>
    <cellStyle name="Note 4 3 3 2 3" xfId="3764" xr:uid="{00000000-0005-0000-0000-0000A0920000}"/>
    <cellStyle name="Note 4 3 3 2 3 2" xfId="3762" xr:uid="{00000000-0005-0000-0000-0000A1920000}"/>
    <cellStyle name="Note 4 3 3 2 3 2 2" xfId="1853" xr:uid="{00000000-0005-0000-0000-0000A2920000}"/>
    <cellStyle name="Note 4 3 3 2 3 3" xfId="677" xr:uid="{00000000-0005-0000-0000-0000A3920000}"/>
    <cellStyle name="Note 4 3 3 2 4" xfId="3760" xr:uid="{00000000-0005-0000-0000-0000A4920000}"/>
    <cellStyle name="Note 4 3 3 2 4 2" xfId="676" xr:uid="{00000000-0005-0000-0000-0000A5920000}"/>
    <cellStyle name="Note 4 3 3 2 5" xfId="4250" xr:uid="{00000000-0005-0000-0000-0000A6920000}"/>
    <cellStyle name="Note 4 3 3 3" xfId="997" xr:uid="{00000000-0005-0000-0000-0000A7920000}"/>
    <cellStyle name="Note 4 3 3 3 2" xfId="21658" xr:uid="{00000000-0005-0000-0000-0000A8920000}"/>
    <cellStyle name="Note 4 3 3 3 2 2" xfId="675" xr:uid="{00000000-0005-0000-0000-0000A9920000}"/>
    <cellStyle name="Note 4 3 3 3 2 2 2" xfId="1716" xr:uid="{00000000-0005-0000-0000-0000AA920000}"/>
    <cellStyle name="Note 4 3 3 3 2 3" xfId="674" xr:uid="{00000000-0005-0000-0000-0000AB920000}"/>
    <cellStyle name="Note 4 3 3 3 3" xfId="21651" xr:uid="{00000000-0005-0000-0000-0000AC920000}"/>
    <cellStyle name="Note 4 3 3 3 3 2" xfId="673" xr:uid="{00000000-0005-0000-0000-0000AD920000}"/>
    <cellStyle name="Note 4 3 3 3 4" xfId="4355" xr:uid="{00000000-0005-0000-0000-0000AE920000}"/>
    <cellStyle name="Note 4 3 3 4" xfId="672" xr:uid="{00000000-0005-0000-0000-0000AF920000}"/>
    <cellStyle name="Note 4 3 3 4 2" xfId="21646" xr:uid="{00000000-0005-0000-0000-0000B0920000}"/>
    <cellStyle name="Note 4 3 3 4 2 2" xfId="671" xr:uid="{00000000-0005-0000-0000-0000B1920000}"/>
    <cellStyle name="Note 4 3 3 4 3" xfId="670" xr:uid="{00000000-0005-0000-0000-0000B2920000}"/>
    <cellStyle name="Note 4 3 3 5" xfId="669" xr:uid="{00000000-0005-0000-0000-0000B3920000}"/>
    <cellStyle name="Note 4 3 3 5 2" xfId="668" xr:uid="{00000000-0005-0000-0000-0000B4920000}"/>
    <cellStyle name="Note 4 3 3 6" xfId="667" xr:uid="{00000000-0005-0000-0000-0000B5920000}"/>
    <cellStyle name="Note 4 3 4" xfId="666" xr:uid="{00000000-0005-0000-0000-0000B6920000}"/>
    <cellStyle name="Note 4 3 4 2" xfId="665" xr:uid="{00000000-0005-0000-0000-0000B7920000}"/>
    <cellStyle name="Note 4 3 4 2 2" xfId="664" xr:uid="{00000000-0005-0000-0000-0000B8920000}"/>
    <cellStyle name="Note 4 3 4 2 2 2" xfId="663" xr:uid="{00000000-0005-0000-0000-0000B9920000}"/>
    <cellStyle name="Note 4 3 4 2 2 2 2" xfId="3937" xr:uid="{00000000-0005-0000-0000-0000BA920000}"/>
    <cellStyle name="Note 4 3 4 2 2 3" xfId="662" xr:uid="{00000000-0005-0000-0000-0000BB920000}"/>
    <cellStyle name="Note 4 3 4 2 3" xfId="3745" xr:uid="{00000000-0005-0000-0000-0000BC920000}"/>
    <cellStyle name="Note 4 3 4 2 3 2" xfId="661" xr:uid="{00000000-0005-0000-0000-0000BD920000}"/>
    <cellStyle name="Note 4 3 4 2 4" xfId="660" xr:uid="{00000000-0005-0000-0000-0000BE920000}"/>
    <cellStyle name="Note 4 3 4 3" xfId="659" xr:uid="{00000000-0005-0000-0000-0000BF920000}"/>
    <cellStyle name="Note 4 3 4 3 2" xfId="21639" xr:uid="{00000000-0005-0000-0000-0000C0920000}"/>
    <cellStyle name="Note 4 3 4 3 2 2" xfId="658" xr:uid="{00000000-0005-0000-0000-0000C1920000}"/>
    <cellStyle name="Note 4 3 4 3 3" xfId="657" xr:uid="{00000000-0005-0000-0000-0000C2920000}"/>
    <cellStyle name="Note 4 3 4 4" xfId="656" xr:uid="{00000000-0005-0000-0000-0000C3920000}"/>
    <cellStyle name="Note 4 3 4 4 2" xfId="655" xr:uid="{00000000-0005-0000-0000-0000C4920000}"/>
    <cellStyle name="Note 4 3 4 5" xfId="654" xr:uid="{00000000-0005-0000-0000-0000C5920000}"/>
    <cellStyle name="Note 4 3 5" xfId="653" xr:uid="{00000000-0005-0000-0000-0000C6920000}"/>
    <cellStyle name="Note 4 3 5 2" xfId="652" xr:uid="{00000000-0005-0000-0000-0000C7920000}"/>
    <cellStyle name="Note 4 3 5 2 2" xfId="651" xr:uid="{00000000-0005-0000-0000-0000C8920000}"/>
    <cellStyle name="Note 4 3 5 2 2 2" xfId="3740" xr:uid="{00000000-0005-0000-0000-0000C9920000}"/>
    <cellStyle name="Note 4 3 5 2 3" xfId="8987" xr:uid="{00000000-0005-0000-0000-0000CA920000}"/>
    <cellStyle name="Note 4 3 5 3" xfId="650" xr:uid="{00000000-0005-0000-0000-0000CB920000}"/>
    <cellStyle name="Note 4 3 5 3 2" xfId="649" xr:uid="{00000000-0005-0000-0000-0000CC920000}"/>
    <cellStyle name="Note 4 3 5 4" xfId="648" xr:uid="{00000000-0005-0000-0000-0000CD920000}"/>
    <cellStyle name="Note 4 3 6" xfId="647" xr:uid="{00000000-0005-0000-0000-0000CE920000}"/>
    <cellStyle name="Note 4 3 6 2" xfId="646" xr:uid="{00000000-0005-0000-0000-0000CF920000}"/>
    <cellStyle name="Note 4 3 6 2 2" xfId="645" xr:uid="{00000000-0005-0000-0000-0000D0920000}"/>
    <cellStyle name="Note 4 3 6 3" xfId="644" xr:uid="{00000000-0005-0000-0000-0000D1920000}"/>
    <cellStyle name="Note 4 3 7" xfId="643" xr:uid="{00000000-0005-0000-0000-0000D2920000}"/>
    <cellStyle name="Note 4 3 7 2" xfId="642" xr:uid="{00000000-0005-0000-0000-0000D3920000}"/>
    <cellStyle name="Note 4 3 8" xfId="641" xr:uid="{00000000-0005-0000-0000-0000D4920000}"/>
    <cellStyle name="Note 4 3 9" xfId="34547" xr:uid="{00000000-0005-0000-0000-0000D5920000}"/>
    <cellStyle name="Note 4 4" xfId="27949" xr:uid="{00000000-0005-0000-0000-0000D6920000}"/>
    <cellStyle name="Note 4 4 2" xfId="29818" xr:uid="{00000000-0005-0000-0000-0000D7920000}"/>
    <cellStyle name="Note 4 4 2 2" xfId="29813" xr:uid="{00000000-0005-0000-0000-0000D8920000}"/>
    <cellStyle name="Note 4 4 2 2 2" xfId="640" xr:uid="{00000000-0005-0000-0000-0000D9920000}"/>
    <cellStyle name="Note 4 4 2 2 2 2" xfId="17159" xr:uid="{00000000-0005-0000-0000-0000DA920000}"/>
    <cellStyle name="Note 4 4 2 2 2 2 2" xfId="19075" xr:uid="{00000000-0005-0000-0000-0000DB920000}"/>
    <cellStyle name="Note 4 4 2 2 2 2 2 2" xfId="14408" xr:uid="{00000000-0005-0000-0000-0000DC920000}"/>
    <cellStyle name="Note 4 4 2 2 2 2 3" xfId="14405" xr:uid="{00000000-0005-0000-0000-0000DD920000}"/>
    <cellStyle name="Note 4 4 2 2 2 3" xfId="18509" xr:uid="{00000000-0005-0000-0000-0000DE920000}"/>
    <cellStyle name="Note 4 4 2 2 2 3 2" xfId="19065" xr:uid="{00000000-0005-0000-0000-0000DF920000}"/>
    <cellStyle name="Note 4 4 2 2 2 4" xfId="24385" xr:uid="{00000000-0005-0000-0000-0000E0920000}"/>
    <cellStyle name="Note 4 4 2 2 3" xfId="639" xr:uid="{00000000-0005-0000-0000-0000E1920000}"/>
    <cellStyle name="Note 4 4 2 2 3 2" xfId="17144" xr:uid="{00000000-0005-0000-0000-0000E2920000}"/>
    <cellStyle name="Note 4 4 2 2 3 2 2" xfId="14321" xr:uid="{00000000-0005-0000-0000-0000E3920000}"/>
    <cellStyle name="Note 4 4 2 2 3 3" xfId="18505" xr:uid="{00000000-0005-0000-0000-0000E4920000}"/>
    <cellStyle name="Note 4 4 2 2 4" xfId="638" xr:uid="{00000000-0005-0000-0000-0000E5920000}"/>
    <cellStyle name="Note 4 4 2 2 4 2" xfId="17129" xr:uid="{00000000-0005-0000-0000-0000E6920000}"/>
    <cellStyle name="Note 4 4 2 2 5" xfId="637" xr:uid="{00000000-0005-0000-0000-0000E7920000}"/>
    <cellStyle name="Note 4 4 2 3" xfId="5863" xr:uid="{00000000-0005-0000-0000-0000E8920000}"/>
    <cellStyle name="Note 4 4 2 3 2" xfId="21594" xr:uid="{00000000-0005-0000-0000-0000E9920000}"/>
    <cellStyle name="Note 4 4 2 3 2 2" xfId="30521" xr:uid="{00000000-0005-0000-0000-0000EA920000}"/>
    <cellStyle name="Note 4 4 2 3 2 2 2" xfId="13982" xr:uid="{00000000-0005-0000-0000-0000EB920000}"/>
    <cellStyle name="Note 4 4 2 3 2 3" xfId="18497" xr:uid="{00000000-0005-0000-0000-0000EC920000}"/>
    <cellStyle name="Note 4 4 2 3 3" xfId="20239" xr:uid="{00000000-0005-0000-0000-0000ED920000}"/>
    <cellStyle name="Note 4 4 2 3 3 2" xfId="17094" xr:uid="{00000000-0005-0000-0000-0000EE920000}"/>
    <cellStyle name="Note 4 4 2 3 4" xfId="636" xr:uid="{00000000-0005-0000-0000-0000EF920000}"/>
    <cellStyle name="Note 4 4 2 4" xfId="635" xr:uid="{00000000-0005-0000-0000-0000F0920000}"/>
    <cellStyle name="Note 4 4 2 4 2" xfId="21588" xr:uid="{00000000-0005-0000-0000-0000F1920000}"/>
    <cellStyle name="Note 4 4 2 4 2 2" xfId="28334" xr:uid="{00000000-0005-0000-0000-0000F2920000}"/>
    <cellStyle name="Note 4 4 2 4 3" xfId="5840" xr:uid="{00000000-0005-0000-0000-0000F3920000}"/>
    <cellStyle name="Note 4 4 2 5" xfId="1297" xr:uid="{00000000-0005-0000-0000-0000F4920000}"/>
    <cellStyle name="Note 4 4 2 5 2" xfId="634" xr:uid="{00000000-0005-0000-0000-0000F5920000}"/>
    <cellStyle name="Note 4 4 2 6" xfId="633" xr:uid="{00000000-0005-0000-0000-0000F6920000}"/>
    <cellStyle name="Note 4 4 3" xfId="29537" xr:uid="{00000000-0005-0000-0000-0000F7920000}"/>
    <cellStyle name="Note 4 4 3 2" xfId="632" xr:uid="{00000000-0005-0000-0000-0000F8920000}"/>
    <cellStyle name="Note 4 4 3 2 2" xfId="631" xr:uid="{00000000-0005-0000-0000-0000F9920000}"/>
    <cellStyle name="Note 4 4 3 2 2 2" xfId="17057" xr:uid="{00000000-0005-0000-0000-0000FA920000}"/>
    <cellStyle name="Note 4 4 3 2 2 2 2" xfId="17430" xr:uid="{00000000-0005-0000-0000-0000FB920000}"/>
    <cellStyle name="Note 4 4 3 2 2 3" xfId="30019" xr:uid="{00000000-0005-0000-0000-0000FC920000}"/>
    <cellStyle name="Note 4 4 3 2 3" xfId="3718" xr:uid="{00000000-0005-0000-0000-0000FD920000}"/>
    <cellStyle name="Note 4 4 3 2 3 2" xfId="17044" xr:uid="{00000000-0005-0000-0000-0000FE920000}"/>
    <cellStyle name="Note 4 4 3 2 4" xfId="797" xr:uid="{00000000-0005-0000-0000-0000FF920000}"/>
    <cellStyle name="Note 4 4 3 3" xfId="630" xr:uid="{00000000-0005-0000-0000-000000930000}"/>
    <cellStyle name="Note 4 4 3 3 2" xfId="21584" xr:uid="{00000000-0005-0000-0000-000001930000}"/>
    <cellStyle name="Note 4 4 3 3 2 2" xfId="5845" xr:uid="{00000000-0005-0000-0000-000002930000}"/>
    <cellStyle name="Note 4 4 3 3 3" xfId="795" xr:uid="{00000000-0005-0000-0000-000003930000}"/>
    <cellStyle name="Note 4 4 3 4" xfId="629" xr:uid="{00000000-0005-0000-0000-000004930000}"/>
    <cellStyle name="Note 4 4 3 4 2" xfId="628" xr:uid="{00000000-0005-0000-0000-000005930000}"/>
    <cellStyle name="Note 4 4 3 5" xfId="627" xr:uid="{00000000-0005-0000-0000-000006930000}"/>
    <cellStyle name="Note 4 4 4" xfId="626" xr:uid="{00000000-0005-0000-0000-000007930000}"/>
    <cellStyle name="Note 4 4 4 2" xfId="625" xr:uid="{00000000-0005-0000-0000-000008930000}"/>
    <cellStyle name="Note 4 4 4 2 2" xfId="624" xr:uid="{00000000-0005-0000-0000-000009930000}"/>
    <cellStyle name="Note 4 4 4 2 2 2" xfId="17008" xr:uid="{00000000-0005-0000-0000-00000A930000}"/>
    <cellStyle name="Note 4 4 4 2 3" xfId="5531" xr:uid="{00000000-0005-0000-0000-00000B930000}"/>
    <cellStyle name="Note 4 4 4 3" xfId="623" xr:uid="{00000000-0005-0000-0000-00000C930000}"/>
    <cellStyle name="Note 4 4 4 3 2" xfId="622" xr:uid="{00000000-0005-0000-0000-00000D930000}"/>
    <cellStyle name="Note 4 4 4 4" xfId="621" xr:uid="{00000000-0005-0000-0000-00000E930000}"/>
    <cellStyle name="Note 4 4 5" xfId="620" xr:uid="{00000000-0005-0000-0000-00000F930000}"/>
    <cellStyle name="Note 4 4 5 2" xfId="619" xr:uid="{00000000-0005-0000-0000-000010930000}"/>
    <cellStyle name="Note 4 4 5 2 2" xfId="20603" xr:uid="{00000000-0005-0000-0000-000011930000}"/>
    <cellStyle name="Note 4 4 5 3" xfId="618" xr:uid="{00000000-0005-0000-0000-000012930000}"/>
    <cellStyle name="Note 4 4 6" xfId="617" xr:uid="{00000000-0005-0000-0000-000013930000}"/>
    <cellStyle name="Note 4 4 6 2" xfId="616" xr:uid="{00000000-0005-0000-0000-000014930000}"/>
    <cellStyle name="Note 4 4 7" xfId="615" xr:uid="{00000000-0005-0000-0000-000015930000}"/>
    <cellStyle name="Note 4 4 8" xfId="34769" xr:uid="{00000000-0005-0000-0000-000016930000}"/>
    <cellStyle name="Note 4 5" xfId="22400" xr:uid="{00000000-0005-0000-0000-000017930000}"/>
    <cellStyle name="Note 4 5 2" xfId="29511" xr:uid="{00000000-0005-0000-0000-000018930000}"/>
    <cellStyle name="Note 4 5 2 2" xfId="614" xr:uid="{00000000-0005-0000-0000-000019930000}"/>
    <cellStyle name="Note 4 5 2 2 2" xfId="7054" xr:uid="{00000000-0005-0000-0000-00001A930000}"/>
    <cellStyle name="Note 4 5 2 2 2 2" xfId="613" xr:uid="{00000000-0005-0000-0000-00001B930000}"/>
    <cellStyle name="Note 4 5 2 2 2 2 2" xfId="612" xr:uid="{00000000-0005-0000-0000-00001C930000}"/>
    <cellStyle name="Note 4 5 2 2 2 3" xfId="1389" xr:uid="{00000000-0005-0000-0000-00001D930000}"/>
    <cellStyle name="Note 4 5 2 2 3" xfId="15798" xr:uid="{00000000-0005-0000-0000-00001E930000}"/>
    <cellStyle name="Note 4 5 2 2 3 2" xfId="611" xr:uid="{00000000-0005-0000-0000-00001F930000}"/>
    <cellStyle name="Note 4 5 2 2 4" xfId="7047" xr:uid="{00000000-0005-0000-0000-000020930000}"/>
    <cellStyle name="Note 4 5 2 3" xfId="610" xr:uid="{00000000-0005-0000-0000-000021930000}"/>
    <cellStyle name="Note 4 5 2 3 2" xfId="21560" xr:uid="{00000000-0005-0000-0000-000022930000}"/>
    <cellStyle name="Note 4 5 2 3 2 2" xfId="2534" xr:uid="{00000000-0005-0000-0000-000023930000}"/>
    <cellStyle name="Note 4 5 2 3 3" xfId="7029" xr:uid="{00000000-0005-0000-0000-000024930000}"/>
    <cellStyle name="Note 4 5 2 4" xfId="609" xr:uid="{00000000-0005-0000-0000-000025930000}"/>
    <cellStyle name="Note 4 5 2 4 2" xfId="7017" xr:uid="{00000000-0005-0000-0000-000026930000}"/>
    <cellStyle name="Note 4 5 2 5" xfId="608" xr:uid="{00000000-0005-0000-0000-000027930000}"/>
    <cellStyle name="Note 4 5 3" xfId="607" xr:uid="{00000000-0005-0000-0000-000028930000}"/>
    <cellStyle name="Note 4 5 3 2" xfId="606" xr:uid="{00000000-0005-0000-0000-000029930000}"/>
    <cellStyle name="Note 4 5 3 2 2" xfId="6979" xr:uid="{00000000-0005-0000-0000-00002A930000}"/>
    <cellStyle name="Note 4 5 3 2 2 2" xfId="605" xr:uid="{00000000-0005-0000-0000-00002B930000}"/>
    <cellStyle name="Note 4 5 3 2 3" xfId="6973" xr:uid="{00000000-0005-0000-0000-00002C930000}"/>
    <cellStyle name="Note 4 5 3 3" xfId="604" xr:uid="{00000000-0005-0000-0000-00002D930000}"/>
    <cellStyle name="Note 4 5 3 3 2" xfId="6961" xr:uid="{00000000-0005-0000-0000-00002E930000}"/>
    <cellStyle name="Note 4 5 3 4" xfId="603" xr:uid="{00000000-0005-0000-0000-00002F930000}"/>
    <cellStyle name="Note 4 5 4" xfId="602" xr:uid="{00000000-0005-0000-0000-000030930000}"/>
    <cellStyle name="Note 4 5 4 2" xfId="34344" xr:uid="{00000000-0005-0000-0000-000031930000}"/>
    <cellStyle name="Note 4 5 4 2 2" xfId="6937" xr:uid="{00000000-0005-0000-0000-000032930000}"/>
    <cellStyle name="Note 4 5 4 3" xfId="601" xr:uid="{00000000-0005-0000-0000-000033930000}"/>
    <cellStyle name="Note 4 5 5" xfId="600" xr:uid="{00000000-0005-0000-0000-000034930000}"/>
    <cellStyle name="Note 4 5 5 2" xfId="599" xr:uid="{00000000-0005-0000-0000-000035930000}"/>
    <cellStyle name="Note 4 5 6" xfId="15065" xr:uid="{00000000-0005-0000-0000-000036930000}"/>
    <cellStyle name="Note 4 5 7" xfId="34959" xr:uid="{00000000-0005-0000-0000-000037930000}"/>
    <cellStyle name="Note 4 6" xfId="31558" xr:uid="{00000000-0005-0000-0000-000038930000}"/>
    <cellStyle name="Note 4 6 2" xfId="22180" xr:uid="{00000000-0005-0000-0000-000039930000}"/>
    <cellStyle name="Note 4 6 2 2" xfId="598" xr:uid="{00000000-0005-0000-0000-00003A930000}"/>
    <cellStyle name="Note 4 6 2 2 2" xfId="22234" xr:uid="{00000000-0005-0000-0000-00003B930000}"/>
    <cellStyle name="Note 4 6 2 2 2 2" xfId="597" xr:uid="{00000000-0005-0000-0000-00003C930000}"/>
    <cellStyle name="Note 4 6 2 2 3" xfId="6866" xr:uid="{00000000-0005-0000-0000-00003D930000}"/>
    <cellStyle name="Note 4 6 2 3" xfId="17737" xr:uid="{00000000-0005-0000-0000-00003E930000}"/>
    <cellStyle name="Note 4 6 2 3 2" xfId="25419" xr:uid="{00000000-0005-0000-0000-00003F930000}"/>
    <cellStyle name="Note 4 6 2 4" xfId="18990" xr:uid="{00000000-0005-0000-0000-000040930000}"/>
    <cellStyle name="Note 4 6 3" xfId="596" xr:uid="{00000000-0005-0000-0000-000041930000}"/>
    <cellStyle name="Note 4 6 3 2" xfId="595" xr:uid="{00000000-0005-0000-0000-000042930000}"/>
    <cellStyle name="Note 4 6 3 2 2" xfId="6829" xr:uid="{00000000-0005-0000-0000-000043930000}"/>
    <cellStyle name="Note 4 6 3 3" xfId="18983" xr:uid="{00000000-0005-0000-0000-000044930000}"/>
    <cellStyle name="Note 4 6 4" xfId="594" xr:uid="{00000000-0005-0000-0000-000045930000}"/>
    <cellStyle name="Note 4 6 4 2" xfId="593" xr:uid="{00000000-0005-0000-0000-000046930000}"/>
    <cellStyle name="Note 4 6 5" xfId="592" xr:uid="{00000000-0005-0000-0000-000047930000}"/>
    <cellStyle name="Note 4 6 6" xfId="35164" xr:uid="{00000000-0005-0000-0000-000048930000}"/>
    <cellStyle name="Note 4 7" xfId="16758" xr:uid="{00000000-0005-0000-0000-000049930000}"/>
    <cellStyle name="Note 4 7 2" xfId="23560" xr:uid="{00000000-0005-0000-0000-00004A930000}"/>
    <cellStyle name="Note 4 7 2 2" xfId="591" xr:uid="{00000000-0005-0000-0000-00004B930000}"/>
    <cellStyle name="Note 4 7 2 2 2" xfId="21922" xr:uid="{00000000-0005-0000-0000-00004C930000}"/>
    <cellStyle name="Note 4 7 2 3" xfId="18965" xr:uid="{00000000-0005-0000-0000-00004D930000}"/>
    <cellStyle name="Note 4 7 3" xfId="590" xr:uid="{00000000-0005-0000-0000-00004E930000}"/>
    <cellStyle name="Note 4 7 3 2" xfId="589" xr:uid="{00000000-0005-0000-0000-00004F930000}"/>
    <cellStyle name="Note 4 7 4" xfId="874" xr:uid="{00000000-0005-0000-0000-000050930000}"/>
    <cellStyle name="Note 4 7 5" xfId="35393" xr:uid="{00000000-0005-0000-0000-000051930000}"/>
    <cellStyle name="Note 4 8" xfId="588" xr:uid="{00000000-0005-0000-0000-000052930000}"/>
    <cellStyle name="Note 4 8 2" xfId="587" xr:uid="{00000000-0005-0000-0000-000053930000}"/>
    <cellStyle name="Note 4 8 2 2" xfId="586" xr:uid="{00000000-0005-0000-0000-000054930000}"/>
    <cellStyle name="Note 4 8 3" xfId="585" xr:uid="{00000000-0005-0000-0000-000055930000}"/>
    <cellStyle name="Note 4 8 4" xfId="36265" xr:uid="{00000000-0005-0000-0000-000056930000}"/>
    <cellStyle name="Note 4 9" xfId="584" xr:uid="{00000000-0005-0000-0000-000057930000}"/>
    <cellStyle name="Note 4 9 2" xfId="583" xr:uid="{00000000-0005-0000-0000-000058930000}"/>
    <cellStyle name="Note 4 9 3" xfId="36551" xr:uid="{00000000-0005-0000-0000-000059930000}"/>
    <cellStyle name="Note 40" xfId="36070" xr:uid="{00000000-0005-0000-0000-00005A930000}"/>
    <cellStyle name="Note 40 2" xfId="37239" xr:uid="{00000000-0005-0000-0000-00005B930000}"/>
    <cellStyle name="Note 40 3" xfId="38137" xr:uid="{00000000-0005-0000-0000-00005C930000}"/>
    <cellStyle name="Note 41" xfId="36090" xr:uid="{00000000-0005-0000-0000-00005D930000}"/>
    <cellStyle name="Note 41 2" xfId="37259" xr:uid="{00000000-0005-0000-0000-00005E930000}"/>
    <cellStyle name="Note 41 3" xfId="38157" xr:uid="{00000000-0005-0000-0000-00005F930000}"/>
    <cellStyle name="Note 42" xfId="36110" xr:uid="{00000000-0005-0000-0000-000060930000}"/>
    <cellStyle name="Note 42 2" xfId="37279" xr:uid="{00000000-0005-0000-0000-000061930000}"/>
    <cellStyle name="Note 42 3" xfId="38177" xr:uid="{00000000-0005-0000-0000-000062930000}"/>
    <cellStyle name="Note 43" xfId="36130" xr:uid="{00000000-0005-0000-0000-000063930000}"/>
    <cellStyle name="Note 43 2" xfId="37299" xr:uid="{00000000-0005-0000-0000-000064930000}"/>
    <cellStyle name="Note 43 3" xfId="38197" xr:uid="{00000000-0005-0000-0000-000065930000}"/>
    <cellStyle name="Note 44" xfId="36150" xr:uid="{00000000-0005-0000-0000-000066930000}"/>
    <cellStyle name="Note 44 2" xfId="37319" xr:uid="{00000000-0005-0000-0000-000067930000}"/>
    <cellStyle name="Note 44 3" xfId="38217" xr:uid="{00000000-0005-0000-0000-000068930000}"/>
    <cellStyle name="Note 45" xfId="36170" xr:uid="{00000000-0005-0000-0000-000069930000}"/>
    <cellStyle name="Note 45 2" xfId="37339" xr:uid="{00000000-0005-0000-0000-00006A930000}"/>
    <cellStyle name="Note 45 3" xfId="38237" xr:uid="{00000000-0005-0000-0000-00006B930000}"/>
    <cellStyle name="Note 46" xfId="36190" xr:uid="{00000000-0005-0000-0000-00006C930000}"/>
    <cellStyle name="Note 46 2" xfId="37359" xr:uid="{00000000-0005-0000-0000-00006D930000}"/>
    <cellStyle name="Note 46 3" xfId="38257" xr:uid="{00000000-0005-0000-0000-00006E930000}"/>
    <cellStyle name="Note 47" xfId="36210" xr:uid="{00000000-0005-0000-0000-00006F930000}"/>
    <cellStyle name="Note 47 2" xfId="38277" xr:uid="{00000000-0005-0000-0000-000070930000}"/>
    <cellStyle name="Note 5" xfId="238" xr:uid="{00000000-0005-0000-0000-000071930000}"/>
    <cellStyle name="Note 5 10" xfId="34561" xr:uid="{00000000-0005-0000-0000-000072930000}"/>
    <cellStyle name="Note 5 11" xfId="582" xr:uid="{00000000-0005-0000-0000-000073930000}"/>
    <cellStyle name="Note 5 2" xfId="581" xr:uid="{00000000-0005-0000-0000-000074930000}"/>
    <cellStyle name="Note 5 2 2" xfId="580" xr:uid="{00000000-0005-0000-0000-000075930000}"/>
    <cellStyle name="Note 5 2 2 2" xfId="579" xr:uid="{00000000-0005-0000-0000-000076930000}"/>
    <cellStyle name="Note 5 2 2 2 2" xfId="578" xr:uid="{00000000-0005-0000-0000-000077930000}"/>
    <cellStyle name="Note 5 2 2 2 2 2" xfId="577" xr:uid="{00000000-0005-0000-0000-000078930000}"/>
    <cellStyle name="Note 5 2 2 2 2 2 2" xfId="576" xr:uid="{00000000-0005-0000-0000-000079930000}"/>
    <cellStyle name="Note 5 2 2 2 2 2 2 2" xfId="4962" xr:uid="{00000000-0005-0000-0000-00007A930000}"/>
    <cellStyle name="Note 5 2 2 2 2 2 2 2 2" xfId="575" xr:uid="{00000000-0005-0000-0000-00007B930000}"/>
    <cellStyle name="Note 5 2 2 2 2 2 2 3" xfId="2397" xr:uid="{00000000-0005-0000-0000-00007C930000}"/>
    <cellStyle name="Note 5 2 2 2 2 2 3" xfId="23104" xr:uid="{00000000-0005-0000-0000-00007D930000}"/>
    <cellStyle name="Note 5 2 2 2 2 2 3 2" xfId="23672" xr:uid="{00000000-0005-0000-0000-00007E930000}"/>
    <cellStyle name="Note 5 2 2 2 2 2 4" xfId="20642" xr:uid="{00000000-0005-0000-0000-00007F930000}"/>
    <cellStyle name="Note 5 2 2 2 2 3" xfId="16951" xr:uid="{00000000-0005-0000-0000-000080930000}"/>
    <cellStyle name="Note 5 2 2 2 2 3 2" xfId="574" xr:uid="{00000000-0005-0000-0000-000081930000}"/>
    <cellStyle name="Note 5 2 2 2 2 3 2 2" xfId="573" xr:uid="{00000000-0005-0000-0000-000082930000}"/>
    <cellStyle name="Note 5 2 2 2 2 3 3" xfId="34134" xr:uid="{00000000-0005-0000-0000-000083930000}"/>
    <cellStyle name="Note 5 2 2 2 2 4" xfId="2670" xr:uid="{00000000-0005-0000-0000-000084930000}"/>
    <cellStyle name="Note 5 2 2 2 2 4 2" xfId="572" xr:uid="{00000000-0005-0000-0000-000085930000}"/>
    <cellStyle name="Note 5 2 2 2 2 5" xfId="838" xr:uid="{00000000-0005-0000-0000-000086930000}"/>
    <cellStyle name="Note 5 2 2 2 3" xfId="571" xr:uid="{00000000-0005-0000-0000-000087930000}"/>
    <cellStyle name="Note 5 2 2 2 3 2" xfId="570" xr:uid="{00000000-0005-0000-0000-000088930000}"/>
    <cellStyle name="Note 5 2 2 2 3 2 2" xfId="569" xr:uid="{00000000-0005-0000-0000-000089930000}"/>
    <cellStyle name="Note 5 2 2 2 3 2 2 2" xfId="34161" xr:uid="{00000000-0005-0000-0000-00008A930000}"/>
    <cellStyle name="Note 5 2 2 2 3 2 3" xfId="34282" xr:uid="{00000000-0005-0000-0000-00008B930000}"/>
    <cellStyle name="Note 5 2 2 2 3 3" xfId="25664" xr:uid="{00000000-0005-0000-0000-00008C930000}"/>
    <cellStyle name="Note 5 2 2 2 3 3 2" xfId="568" xr:uid="{00000000-0005-0000-0000-00008D930000}"/>
    <cellStyle name="Note 5 2 2 2 3 4" xfId="3186" xr:uid="{00000000-0005-0000-0000-00008E930000}"/>
    <cellStyle name="Note 5 2 2 2 4" xfId="567" xr:uid="{00000000-0005-0000-0000-00008F930000}"/>
    <cellStyle name="Note 5 2 2 2 4 2" xfId="566" xr:uid="{00000000-0005-0000-0000-000090930000}"/>
    <cellStyle name="Note 5 2 2 2 4 2 2" xfId="565" xr:uid="{00000000-0005-0000-0000-000091930000}"/>
    <cellStyle name="Note 5 2 2 2 4 3" xfId="564" xr:uid="{00000000-0005-0000-0000-000092930000}"/>
    <cellStyle name="Note 5 2 2 2 5" xfId="563" xr:uid="{00000000-0005-0000-0000-000093930000}"/>
    <cellStyle name="Note 5 2 2 2 5 2" xfId="562" xr:uid="{00000000-0005-0000-0000-000094930000}"/>
    <cellStyle name="Note 5 2 2 2 6" xfId="561" xr:uid="{00000000-0005-0000-0000-000095930000}"/>
    <cellStyle name="Note 5 2 2 3" xfId="3857" xr:uid="{00000000-0005-0000-0000-000096930000}"/>
    <cellStyle name="Note 5 2 2 3 2" xfId="30442" xr:uid="{00000000-0005-0000-0000-000097930000}"/>
    <cellStyle name="Note 5 2 2 3 2 2" xfId="560" xr:uid="{00000000-0005-0000-0000-000098930000}"/>
    <cellStyle name="Note 5 2 2 3 2 2 2" xfId="23050" xr:uid="{00000000-0005-0000-0000-000099930000}"/>
    <cellStyle name="Note 5 2 2 3 2 2 2 2" xfId="559" xr:uid="{00000000-0005-0000-0000-00009A930000}"/>
    <cellStyle name="Note 5 2 2 3 2 2 3" xfId="20424" xr:uid="{00000000-0005-0000-0000-00009B930000}"/>
    <cellStyle name="Note 5 2 2 3 2 3" xfId="558" xr:uid="{00000000-0005-0000-0000-00009C930000}"/>
    <cellStyle name="Note 5 2 2 3 2 3 2" xfId="557" xr:uid="{00000000-0005-0000-0000-00009D930000}"/>
    <cellStyle name="Note 5 2 2 3 2 4" xfId="556" xr:uid="{00000000-0005-0000-0000-00009E930000}"/>
    <cellStyle name="Note 5 2 2 3 3" xfId="30175" xr:uid="{00000000-0005-0000-0000-00009F930000}"/>
    <cellStyle name="Note 5 2 2 3 3 2" xfId="555" xr:uid="{00000000-0005-0000-0000-0000A0930000}"/>
    <cellStyle name="Note 5 2 2 3 3 2 2" xfId="554" xr:uid="{00000000-0005-0000-0000-0000A1930000}"/>
    <cellStyle name="Note 5 2 2 3 3 3" xfId="553" xr:uid="{00000000-0005-0000-0000-0000A2930000}"/>
    <cellStyle name="Note 5 2 2 3 4" xfId="21384" xr:uid="{00000000-0005-0000-0000-0000A3930000}"/>
    <cellStyle name="Note 5 2 2 3 4 2" xfId="552" xr:uid="{00000000-0005-0000-0000-0000A4930000}"/>
    <cellStyle name="Note 5 2 2 3 5" xfId="25491" xr:uid="{00000000-0005-0000-0000-0000A5930000}"/>
    <cellStyle name="Note 5 2 2 4" xfId="980" xr:uid="{00000000-0005-0000-0000-0000A6930000}"/>
    <cellStyle name="Note 5 2 2 4 2" xfId="29711" xr:uid="{00000000-0005-0000-0000-0000A7930000}"/>
    <cellStyle name="Note 5 2 2 4 2 2" xfId="551" xr:uid="{00000000-0005-0000-0000-0000A8930000}"/>
    <cellStyle name="Note 5 2 2 4 2 2 2" xfId="550" xr:uid="{00000000-0005-0000-0000-0000A9930000}"/>
    <cellStyle name="Note 5 2 2 4 2 3" xfId="549" xr:uid="{00000000-0005-0000-0000-0000AA930000}"/>
    <cellStyle name="Note 5 2 2 4 3" xfId="21382" xr:uid="{00000000-0005-0000-0000-0000AB930000}"/>
    <cellStyle name="Note 5 2 2 4 3 2" xfId="31616" xr:uid="{00000000-0005-0000-0000-0000AC930000}"/>
    <cellStyle name="Note 5 2 2 4 4" xfId="548" xr:uid="{00000000-0005-0000-0000-0000AD930000}"/>
    <cellStyle name="Note 5 2 2 5" xfId="547" xr:uid="{00000000-0005-0000-0000-0000AE930000}"/>
    <cellStyle name="Note 5 2 2 5 2" xfId="21380" xr:uid="{00000000-0005-0000-0000-0000AF930000}"/>
    <cellStyle name="Note 5 2 2 5 2 2" xfId="30415" xr:uid="{00000000-0005-0000-0000-0000B0930000}"/>
    <cellStyle name="Note 5 2 2 5 3" xfId="546" xr:uid="{00000000-0005-0000-0000-0000B1930000}"/>
    <cellStyle name="Note 5 2 2 6" xfId="9687" xr:uid="{00000000-0005-0000-0000-0000B2930000}"/>
    <cellStyle name="Note 5 2 2 6 2" xfId="545" xr:uid="{00000000-0005-0000-0000-0000B3930000}"/>
    <cellStyle name="Note 5 2 2 7" xfId="544" xr:uid="{00000000-0005-0000-0000-0000B4930000}"/>
    <cellStyle name="Note 5 2 3" xfId="543" xr:uid="{00000000-0005-0000-0000-0000B5930000}"/>
    <cellStyle name="Note 5 2 3 2" xfId="542" xr:uid="{00000000-0005-0000-0000-0000B6930000}"/>
    <cellStyle name="Note 5 2 3 2 2" xfId="541" xr:uid="{00000000-0005-0000-0000-0000B7930000}"/>
    <cellStyle name="Note 5 2 3 2 2 2" xfId="20069" xr:uid="{00000000-0005-0000-0000-0000B8930000}"/>
    <cellStyle name="Note 5 2 3 2 2 2 2" xfId="29786" xr:uid="{00000000-0005-0000-0000-0000B9930000}"/>
    <cellStyle name="Note 5 2 3 2 2 2 2 2" xfId="540" xr:uid="{00000000-0005-0000-0000-0000BA930000}"/>
    <cellStyle name="Note 5 2 3 2 2 2 3" xfId="32216" xr:uid="{00000000-0005-0000-0000-0000BB930000}"/>
    <cellStyle name="Note 5 2 3 2 2 3" xfId="20059" xr:uid="{00000000-0005-0000-0000-0000BC930000}"/>
    <cellStyle name="Note 5 2 3 2 2 3 2" xfId="539" xr:uid="{00000000-0005-0000-0000-0000BD930000}"/>
    <cellStyle name="Note 5 2 3 2 2 4" xfId="20053" xr:uid="{00000000-0005-0000-0000-0000BE930000}"/>
    <cellStyle name="Note 5 2 3 2 3" xfId="538" xr:uid="{00000000-0005-0000-0000-0000BF930000}"/>
    <cellStyle name="Note 5 2 3 2 3 2" xfId="28079" xr:uid="{00000000-0005-0000-0000-0000C0930000}"/>
    <cellStyle name="Note 5 2 3 2 3 2 2" xfId="6196" xr:uid="{00000000-0005-0000-0000-0000C1930000}"/>
    <cellStyle name="Note 5 2 3 2 3 3" xfId="28075" xr:uid="{00000000-0005-0000-0000-0000C2930000}"/>
    <cellStyle name="Note 5 2 3 2 4" xfId="537" xr:uid="{00000000-0005-0000-0000-0000C3930000}"/>
    <cellStyle name="Note 5 2 3 2 4 2" xfId="21274" xr:uid="{00000000-0005-0000-0000-0000C4930000}"/>
    <cellStyle name="Note 5 2 3 2 5" xfId="536" xr:uid="{00000000-0005-0000-0000-0000C5930000}"/>
    <cellStyle name="Note 5 2 3 3" xfId="978" xr:uid="{00000000-0005-0000-0000-0000C6930000}"/>
    <cellStyle name="Note 5 2 3 3 2" xfId="30141" xr:uid="{00000000-0005-0000-0000-0000C7930000}"/>
    <cellStyle name="Note 5 2 3 3 2 2" xfId="25993" xr:uid="{00000000-0005-0000-0000-0000C8930000}"/>
    <cellStyle name="Note 5 2 3 3 2 2 2" xfId="13089" xr:uid="{00000000-0005-0000-0000-0000C9930000}"/>
    <cellStyle name="Note 5 2 3 3 2 3" xfId="33327" xr:uid="{00000000-0005-0000-0000-0000CA930000}"/>
    <cellStyle name="Note 5 2 3 3 3" xfId="21374" xr:uid="{00000000-0005-0000-0000-0000CB930000}"/>
    <cellStyle name="Note 5 2 3 3 3 2" xfId="28002" xr:uid="{00000000-0005-0000-0000-0000CC930000}"/>
    <cellStyle name="Note 5 2 3 3 4" xfId="4732" xr:uid="{00000000-0005-0000-0000-0000CD930000}"/>
    <cellStyle name="Note 5 2 3 4" xfId="31325" xr:uid="{00000000-0005-0000-0000-0000CE930000}"/>
    <cellStyle name="Note 5 2 3 4 2" xfId="18014" xr:uid="{00000000-0005-0000-0000-0000CF930000}"/>
    <cellStyle name="Note 5 2 3 4 2 2" xfId="26605" xr:uid="{00000000-0005-0000-0000-0000D0930000}"/>
    <cellStyle name="Note 5 2 3 4 3" xfId="23391" xr:uid="{00000000-0005-0000-0000-0000D1930000}"/>
    <cellStyle name="Note 5 2 3 5" xfId="31289" xr:uid="{00000000-0005-0000-0000-0000D2930000}"/>
    <cellStyle name="Note 5 2 3 5 2" xfId="25776" xr:uid="{00000000-0005-0000-0000-0000D3930000}"/>
    <cellStyle name="Note 5 2 3 6" xfId="23842" xr:uid="{00000000-0005-0000-0000-0000D4930000}"/>
    <cellStyle name="Note 5 2 4" xfId="535" xr:uid="{00000000-0005-0000-0000-0000D5930000}"/>
    <cellStyle name="Note 5 2 4 2" xfId="534" xr:uid="{00000000-0005-0000-0000-0000D6930000}"/>
    <cellStyle name="Note 5 2 4 2 2" xfId="12015" xr:uid="{00000000-0005-0000-0000-0000D7930000}"/>
    <cellStyle name="Note 5 2 4 2 2 2" xfId="19998" xr:uid="{00000000-0005-0000-0000-0000D8930000}"/>
    <cellStyle name="Note 5 2 4 2 2 2 2" xfId="28717" xr:uid="{00000000-0005-0000-0000-0000D9930000}"/>
    <cellStyle name="Note 5 2 4 2 2 3" xfId="19992" xr:uid="{00000000-0005-0000-0000-0000DA930000}"/>
    <cellStyle name="Note 5 2 4 2 3" xfId="12010" xr:uid="{00000000-0005-0000-0000-0000DB930000}"/>
    <cellStyle name="Note 5 2 4 2 3 2" xfId="27903" xr:uid="{00000000-0005-0000-0000-0000DC930000}"/>
    <cellStyle name="Note 5 2 4 2 4" xfId="13395" xr:uid="{00000000-0005-0000-0000-0000DD930000}"/>
    <cellStyle name="Note 5 2 4 3" xfId="533" xr:uid="{00000000-0005-0000-0000-0000DE930000}"/>
    <cellStyle name="Note 5 2 4 3 2" xfId="11990" xr:uid="{00000000-0005-0000-0000-0000DF930000}"/>
    <cellStyle name="Note 5 2 4 3 2 2" xfId="26537" xr:uid="{00000000-0005-0000-0000-0000E0930000}"/>
    <cellStyle name="Note 5 2 4 3 3" xfId="11986" xr:uid="{00000000-0005-0000-0000-0000E1930000}"/>
    <cellStyle name="Note 5 2 4 4" xfId="30252" xr:uid="{00000000-0005-0000-0000-0000E2930000}"/>
    <cellStyle name="Note 5 2 4 4 2" xfId="11981" xr:uid="{00000000-0005-0000-0000-0000E3930000}"/>
    <cellStyle name="Note 5 2 4 5" xfId="31213" xr:uid="{00000000-0005-0000-0000-0000E4930000}"/>
    <cellStyle name="Note 5 2 5" xfId="532" xr:uid="{00000000-0005-0000-0000-0000E5930000}"/>
    <cellStyle name="Note 5 2 5 2" xfId="531" xr:uid="{00000000-0005-0000-0000-0000E6930000}"/>
    <cellStyle name="Note 5 2 5 2 2" xfId="11957" xr:uid="{00000000-0005-0000-0000-0000E7930000}"/>
    <cellStyle name="Note 5 2 5 2 2 2" xfId="19959" xr:uid="{00000000-0005-0000-0000-0000E8930000}"/>
    <cellStyle name="Note 5 2 5 2 3" xfId="23207" xr:uid="{00000000-0005-0000-0000-0000E9930000}"/>
    <cellStyle name="Note 5 2 5 3" xfId="530" xr:uid="{00000000-0005-0000-0000-0000EA930000}"/>
    <cellStyle name="Note 5 2 5 3 2" xfId="12237" xr:uid="{00000000-0005-0000-0000-0000EB930000}"/>
    <cellStyle name="Note 5 2 5 4" xfId="31205" xr:uid="{00000000-0005-0000-0000-0000EC930000}"/>
    <cellStyle name="Note 5 2 6" xfId="529" xr:uid="{00000000-0005-0000-0000-0000ED930000}"/>
    <cellStyle name="Note 5 2 6 2" xfId="528" xr:uid="{00000000-0005-0000-0000-0000EE930000}"/>
    <cellStyle name="Note 5 2 6 2 2" xfId="11945" xr:uid="{00000000-0005-0000-0000-0000EF930000}"/>
    <cellStyle name="Note 5 2 6 3" xfId="527" xr:uid="{00000000-0005-0000-0000-0000F0930000}"/>
    <cellStyle name="Note 5 2 7" xfId="526" xr:uid="{00000000-0005-0000-0000-0000F1930000}"/>
    <cellStyle name="Note 5 2 7 2" xfId="525" xr:uid="{00000000-0005-0000-0000-0000F2930000}"/>
    <cellStyle name="Note 5 2 8" xfId="524" xr:uid="{00000000-0005-0000-0000-0000F3930000}"/>
    <cellStyle name="Note 5 2 9" xfId="34782" xr:uid="{00000000-0005-0000-0000-0000F4930000}"/>
    <cellStyle name="Note 5 3" xfId="523" xr:uid="{00000000-0005-0000-0000-0000F5930000}"/>
    <cellStyle name="Note 5 3 2" xfId="522" xr:uid="{00000000-0005-0000-0000-0000F6930000}"/>
    <cellStyle name="Note 5 3 2 2" xfId="521" xr:uid="{00000000-0005-0000-0000-0000F7930000}"/>
    <cellStyle name="Note 5 3 2 2 2" xfId="33674" xr:uid="{00000000-0005-0000-0000-0000F8930000}"/>
    <cellStyle name="Note 5 3 2 2 2 2" xfId="520" xr:uid="{00000000-0005-0000-0000-0000F9930000}"/>
    <cellStyle name="Note 5 3 2 2 2 2 2" xfId="519" xr:uid="{00000000-0005-0000-0000-0000FA930000}"/>
    <cellStyle name="Note 5 3 2 2 2 2 2 2" xfId="8745" xr:uid="{00000000-0005-0000-0000-0000FB930000}"/>
    <cellStyle name="Note 5 3 2 2 2 2 3" xfId="28377" xr:uid="{00000000-0005-0000-0000-0000FC930000}"/>
    <cellStyle name="Note 5 3 2 2 2 3" xfId="3699" xr:uid="{00000000-0005-0000-0000-0000FD930000}"/>
    <cellStyle name="Note 5 3 2 2 2 3 2" xfId="3697" xr:uid="{00000000-0005-0000-0000-0000FE930000}"/>
    <cellStyle name="Note 5 3 2 2 2 4" xfId="3695" xr:uid="{00000000-0005-0000-0000-0000FF930000}"/>
    <cellStyle name="Note 5 3 2 2 3" xfId="518" xr:uid="{00000000-0005-0000-0000-000000940000}"/>
    <cellStyle name="Note 5 3 2 2 3 2" xfId="517" xr:uid="{00000000-0005-0000-0000-000001940000}"/>
    <cellStyle name="Note 5 3 2 2 3 2 2" xfId="516" xr:uid="{00000000-0005-0000-0000-000002940000}"/>
    <cellStyle name="Note 5 3 2 2 3 3" xfId="3693" xr:uid="{00000000-0005-0000-0000-000003940000}"/>
    <cellStyle name="Note 5 3 2 2 4" xfId="14223" xr:uid="{00000000-0005-0000-0000-000004940000}"/>
    <cellStyle name="Note 5 3 2 2 4 2" xfId="515" xr:uid="{00000000-0005-0000-0000-000005940000}"/>
    <cellStyle name="Note 5 3 2 2 5" xfId="14220" xr:uid="{00000000-0005-0000-0000-000006940000}"/>
    <cellStyle name="Note 5 3 2 3" xfId="971" xr:uid="{00000000-0005-0000-0000-000007940000}"/>
    <cellStyle name="Note 5 3 2 3 2" xfId="29923" xr:uid="{00000000-0005-0000-0000-000008940000}"/>
    <cellStyle name="Note 5 3 2 3 2 2" xfId="514" xr:uid="{00000000-0005-0000-0000-000009940000}"/>
    <cellStyle name="Note 5 3 2 3 2 2 2" xfId="513" xr:uid="{00000000-0005-0000-0000-00000A940000}"/>
    <cellStyle name="Note 5 3 2 3 2 3" xfId="3686" xr:uid="{00000000-0005-0000-0000-00000B940000}"/>
    <cellStyle name="Note 5 3 2 3 3" xfId="21356" xr:uid="{00000000-0005-0000-0000-00000C940000}"/>
    <cellStyle name="Note 5 3 2 3 3 2" xfId="512" xr:uid="{00000000-0005-0000-0000-00000D940000}"/>
    <cellStyle name="Note 5 3 2 3 4" xfId="14216" xr:uid="{00000000-0005-0000-0000-00000E940000}"/>
    <cellStyle name="Note 5 3 2 4" xfId="511" xr:uid="{00000000-0005-0000-0000-00000F940000}"/>
    <cellStyle name="Note 5 3 2 4 2" xfId="21352" xr:uid="{00000000-0005-0000-0000-000010940000}"/>
    <cellStyle name="Note 5 3 2 4 2 2" xfId="510" xr:uid="{00000000-0005-0000-0000-000011940000}"/>
    <cellStyle name="Note 5 3 2 4 3" xfId="509" xr:uid="{00000000-0005-0000-0000-000012940000}"/>
    <cellStyle name="Note 5 3 2 5" xfId="508" xr:uid="{00000000-0005-0000-0000-000013940000}"/>
    <cellStyle name="Note 5 3 2 5 2" xfId="507" xr:uid="{00000000-0005-0000-0000-000014940000}"/>
    <cellStyle name="Note 5 3 2 6" xfId="506" xr:uid="{00000000-0005-0000-0000-000015940000}"/>
    <cellStyle name="Note 5 3 3" xfId="505" xr:uid="{00000000-0005-0000-0000-000016940000}"/>
    <cellStyle name="Note 5 3 3 2" xfId="504" xr:uid="{00000000-0005-0000-0000-000017940000}"/>
    <cellStyle name="Note 5 3 3 2 2" xfId="503" xr:uid="{00000000-0005-0000-0000-000018940000}"/>
    <cellStyle name="Note 5 3 3 2 2 2" xfId="5356" xr:uid="{00000000-0005-0000-0000-000019940000}"/>
    <cellStyle name="Note 5 3 3 2 2 2 2" xfId="502" xr:uid="{00000000-0005-0000-0000-00001A940000}"/>
    <cellStyle name="Note 5 3 3 2 2 3" xfId="19917" xr:uid="{00000000-0005-0000-0000-00001B940000}"/>
    <cellStyle name="Note 5 3 3 2 3" xfId="3670" xr:uid="{00000000-0005-0000-0000-00001C940000}"/>
    <cellStyle name="Note 5 3 3 2 3 2" xfId="25364" xr:uid="{00000000-0005-0000-0000-00001D940000}"/>
    <cellStyle name="Note 5 3 3 2 4" xfId="28355" xr:uid="{00000000-0005-0000-0000-00001E940000}"/>
    <cellStyle name="Note 5 3 3 3" xfId="501" xr:uid="{00000000-0005-0000-0000-00001F940000}"/>
    <cellStyle name="Note 5 3 3 3 2" xfId="21349" xr:uid="{00000000-0005-0000-0000-000020940000}"/>
    <cellStyle name="Note 5 3 3 3 2 2" xfId="23070" xr:uid="{00000000-0005-0000-0000-000021940000}"/>
    <cellStyle name="Note 5 3 3 3 3" xfId="500" xr:uid="{00000000-0005-0000-0000-000022940000}"/>
    <cellStyle name="Note 5 3 3 4" xfId="31178" xr:uid="{00000000-0005-0000-0000-000023940000}"/>
    <cellStyle name="Note 5 3 3 4 2" xfId="26830" xr:uid="{00000000-0005-0000-0000-000024940000}"/>
    <cellStyle name="Note 5 3 3 5" xfId="31173" xr:uid="{00000000-0005-0000-0000-000025940000}"/>
    <cellStyle name="Note 5 3 4" xfId="499" xr:uid="{00000000-0005-0000-0000-000026940000}"/>
    <cellStyle name="Note 5 3 4 2" xfId="498" xr:uid="{00000000-0005-0000-0000-000027940000}"/>
    <cellStyle name="Note 5 3 4 2 2" xfId="11811" xr:uid="{00000000-0005-0000-0000-000028940000}"/>
    <cellStyle name="Note 5 3 4 2 2 2" xfId="19857" xr:uid="{00000000-0005-0000-0000-000029940000}"/>
    <cellStyle name="Note 5 3 4 2 3" xfId="11808" xr:uid="{00000000-0005-0000-0000-00002A940000}"/>
    <cellStyle name="Note 5 3 4 3" xfId="497" xr:uid="{00000000-0005-0000-0000-00002B940000}"/>
    <cellStyle name="Note 5 3 4 3 2" xfId="11798" xr:uid="{00000000-0005-0000-0000-00002C940000}"/>
    <cellStyle name="Note 5 3 4 4" xfId="28724" xr:uid="{00000000-0005-0000-0000-00002D940000}"/>
    <cellStyle name="Note 5 3 5" xfId="13387" xr:uid="{00000000-0005-0000-0000-00002E940000}"/>
    <cellStyle name="Note 5 3 5 2" xfId="496" xr:uid="{00000000-0005-0000-0000-00002F940000}"/>
    <cellStyle name="Note 5 3 5 2 2" xfId="11781" xr:uid="{00000000-0005-0000-0000-000030940000}"/>
    <cellStyle name="Note 5 3 5 3" xfId="495" xr:uid="{00000000-0005-0000-0000-000031940000}"/>
    <cellStyle name="Note 5 3 6" xfId="494" xr:uid="{00000000-0005-0000-0000-000032940000}"/>
    <cellStyle name="Note 5 3 6 2" xfId="493" xr:uid="{00000000-0005-0000-0000-000033940000}"/>
    <cellStyle name="Note 5 3 7" xfId="492" xr:uid="{00000000-0005-0000-0000-000034940000}"/>
    <cellStyle name="Note 5 3 8" xfId="34978" xr:uid="{00000000-0005-0000-0000-000035940000}"/>
    <cellStyle name="Note 5 4" xfId="27939" xr:uid="{00000000-0005-0000-0000-000036940000}"/>
    <cellStyle name="Note 5 4 2" xfId="29450" xr:uid="{00000000-0005-0000-0000-000037940000}"/>
    <cellStyle name="Note 5 4 2 2" xfId="491" xr:uid="{00000000-0005-0000-0000-000038940000}"/>
    <cellStyle name="Note 5 4 2 2 2" xfId="490" xr:uid="{00000000-0005-0000-0000-000039940000}"/>
    <cellStyle name="Note 5 4 2 2 2 2" xfId="489" xr:uid="{00000000-0005-0000-0000-00003A940000}"/>
    <cellStyle name="Note 5 4 2 2 2 2 2" xfId="488" xr:uid="{00000000-0005-0000-0000-00003B940000}"/>
    <cellStyle name="Note 5 4 2 2 2 3" xfId="3459" xr:uid="{00000000-0005-0000-0000-00003C940000}"/>
    <cellStyle name="Note 5 4 2 2 3" xfId="20734" xr:uid="{00000000-0005-0000-0000-00003D940000}"/>
    <cellStyle name="Note 5 4 2 2 3 2" xfId="27464" xr:uid="{00000000-0005-0000-0000-00003E940000}"/>
    <cellStyle name="Note 5 4 2 2 4" xfId="14184" xr:uid="{00000000-0005-0000-0000-00003F940000}"/>
    <cellStyle name="Note 5 4 2 3" xfId="487" xr:uid="{00000000-0005-0000-0000-000040940000}"/>
    <cellStyle name="Note 5 4 2 3 2" xfId="21339" xr:uid="{00000000-0005-0000-0000-000041940000}"/>
    <cellStyle name="Note 5 4 2 3 2 2" xfId="486" xr:uid="{00000000-0005-0000-0000-000042940000}"/>
    <cellStyle name="Note 5 4 2 3 3" xfId="485" xr:uid="{00000000-0005-0000-0000-000043940000}"/>
    <cellStyle name="Note 5 4 2 4" xfId="484" xr:uid="{00000000-0005-0000-0000-000044940000}"/>
    <cellStyle name="Note 5 4 2 4 2" xfId="483" xr:uid="{00000000-0005-0000-0000-000045940000}"/>
    <cellStyle name="Note 5 4 2 5" xfId="482" xr:uid="{00000000-0005-0000-0000-000046940000}"/>
    <cellStyle name="Note 5 4 3" xfId="481" xr:uid="{00000000-0005-0000-0000-000047940000}"/>
    <cellStyle name="Note 5 4 3 2" xfId="480" xr:uid="{00000000-0005-0000-0000-000048940000}"/>
    <cellStyle name="Note 5 4 3 2 2" xfId="479" xr:uid="{00000000-0005-0000-0000-000049940000}"/>
    <cellStyle name="Note 5 4 3 2 2 2" xfId="19787" xr:uid="{00000000-0005-0000-0000-00004A940000}"/>
    <cellStyle name="Note 5 4 3 2 3" xfId="783" xr:uid="{00000000-0005-0000-0000-00004B940000}"/>
    <cellStyle name="Note 5 4 3 3" xfId="478" xr:uid="{00000000-0005-0000-0000-00004C940000}"/>
    <cellStyle name="Note 5 4 3 3 2" xfId="477" xr:uid="{00000000-0005-0000-0000-00004D940000}"/>
    <cellStyle name="Note 5 4 3 4" xfId="19884" xr:uid="{00000000-0005-0000-0000-00004E940000}"/>
    <cellStyle name="Note 5 4 4" xfId="476" xr:uid="{00000000-0005-0000-0000-00004F940000}"/>
    <cellStyle name="Note 5 4 4 2" xfId="475" xr:uid="{00000000-0005-0000-0000-000050940000}"/>
    <cellStyle name="Note 5 4 4 2 2" xfId="30807" xr:uid="{00000000-0005-0000-0000-000051940000}"/>
    <cellStyle name="Note 5 4 4 3" xfId="29202" xr:uid="{00000000-0005-0000-0000-000052940000}"/>
    <cellStyle name="Note 5 4 5" xfId="474" xr:uid="{00000000-0005-0000-0000-000053940000}"/>
    <cellStyle name="Note 5 4 5 2" xfId="473" xr:uid="{00000000-0005-0000-0000-000054940000}"/>
    <cellStyle name="Note 5 4 6" xfId="472" xr:uid="{00000000-0005-0000-0000-000055940000}"/>
    <cellStyle name="Note 5 4 7" xfId="35183" xr:uid="{00000000-0005-0000-0000-000056940000}"/>
    <cellStyle name="Note 5 5" xfId="27935" xr:uid="{00000000-0005-0000-0000-000057940000}"/>
    <cellStyle name="Note 5 5 2" xfId="14484" xr:uid="{00000000-0005-0000-0000-000058940000}"/>
    <cellStyle name="Note 5 5 2 2" xfId="471" xr:uid="{00000000-0005-0000-0000-000059940000}"/>
    <cellStyle name="Note 5 5 2 2 2" xfId="6672" xr:uid="{00000000-0005-0000-0000-00005A940000}"/>
    <cellStyle name="Note 5 5 2 2 2 2" xfId="470" xr:uid="{00000000-0005-0000-0000-00005B940000}"/>
    <cellStyle name="Note 5 5 2 2 3" xfId="31985" xr:uid="{00000000-0005-0000-0000-00005C940000}"/>
    <cellStyle name="Note 5 5 2 3" xfId="469" xr:uid="{00000000-0005-0000-0000-00005D940000}"/>
    <cellStyle name="Note 5 5 2 3 2" xfId="6663" xr:uid="{00000000-0005-0000-0000-00005E940000}"/>
    <cellStyle name="Note 5 5 2 4" xfId="30754" xr:uid="{00000000-0005-0000-0000-00005F940000}"/>
    <cellStyle name="Note 5 5 3" xfId="20856" xr:uid="{00000000-0005-0000-0000-000060940000}"/>
    <cellStyle name="Note 5 5 3 2" xfId="468" xr:uid="{00000000-0005-0000-0000-000061940000}"/>
    <cellStyle name="Note 5 5 3 2 2" xfId="6641" xr:uid="{00000000-0005-0000-0000-000062940000}"/>
    <cellStyle name="Note 5 5 3 3" xfId="467" xr:uid="{00000000-0005-0000-0000-000063940000}"/>
    <cellStyle name="Note 5 5 4" xfId="20850" xr:uid="{00000000-0005-0000-0000-000064940000}"/>
    <cellStyle name="Note 5 5 4 2" xfId="466" xr:uid="{00000000-0005-0000-0000-000065940000}"/>
    <cellStyle name="Note 5 5 5" xfId="465" xr:uid="{00000000-0005-0000-0000-000066940000}"/>
    <cellStyle name="Note 5 5 6" xfId="35412" xr:uid="{00000000-0005-0000-0000-000067940000}"/>
    <cellStyle name="Note 5 6" xfId="1487" xr:uid="{00000000-0005-0000-0000-000068940000}"/>
    <cellStyle name="Note 5 6 2" xfId="1485" xr:uid="{00000000-0005-0000-0000-000069940000}"/>
    <cellStyle name="Note 5 6 2 2" xfId="464" xr:uid="{00000000-0005-0000-0000-00006A940000}"/>
    <cellStyle name="Note 5 6 2 2 2" xfId="6594" xr:uid="{00000000-0005-0000-0000-00006B940000}"/>
    <cellStyle name="Note 5 6 2 3" xfId="18931" xr:uid="{00000000-0005-0000-0000-00006C940000}"/>
    <cellStyle name="Note 5 6 3" xfId="20063" xr:uid="{00000000-0005-0000-0000-00006D940000}"/>
    <cellStyle name="Note 5 6 3 2" xfId="9500" xr:uid="{00000000-0005-0000-0000-00006E940000}"/>
    <cellStyle name="Note 5 6 4" xfId="463" xr:uid="{00000000-0005-0000-0000-00006F940000}"/>
    <cellStyle name="Note 5 6 5" xfId="36284" xr:uid="{00000000-0005-0000-0000-000070940000}"/>
    <cellStyle name="Note 5 7" xfId="1483" xr:uid="{00000000-0005-0000-0000-000071940000}"/>
    <cellStyle name="Note 5 7 2" xfId="462" xr:uid="{00000000-0005-0000-0000-000072940000}"/>
    <cellStyle name="Note 5 7 2 2" xfId="461" xr:uid="{00000000-0005-0000-0000-000073940000}"/>
    <cellStyle name="Note 5 7 3" xfId="460" xr:uid="{00000000-0005-0000-0000-000074940000}"/>
    <cellStyle name="Note 5 7 4" xfId="36570" xr:uid="{00000000-0005-0000-0000-000075940000}"/>
    <cellStyle name="Note 5 8" xfId="459" xr:uid="{00000000-0005-0000-0000-000076940000}"/>
    <cellStyle name="Note 5 8 2" xfId="458" xr:uid="{00000000-0005-0000-0000-000077940000}"/>
    <cellStyle name="Note 5 8 3" xfId="37455" xr:uid="{00000000-0005-0000-0000-000078940000}"/>
    <cellStyle name="Note 5 9" xfId="457" xr:uid="{00000000-0005-0000-0000-000079940000}"/>
    <cellStyle name="Note 6" xfId="258" xr:uid="{00000000-0005-0000-0000-00007A940000}"/>
    <cellStyle name="Note 6 10" xfId="456" xr:uid="{00000000-0005-0000-0000-00007B940000}"/>
    <cellStyle name="Note 6 2" xfId="22202" xr:uid="{00000000-0005-0000-0000-00007C940000}"/>
    <cellStyle name="Note 6 2 2" xfId="455" xr:uid="{00000000-0005-0000-0000-00007D940000}"/>
    <cellStyle name="Note 6 2 2 2" xfId="454" xr:uid="{00000000-0005-0000-0000-00007E940000}"/>
    <cellStyle name="Note 6 2 2 2 2" xfId="453" xr:uid="{00000000-0005-0000-0000-00007F940000}"/>
    <cellStyle name="Note 6 2 2 2 2 2" xfId="452" xr:uid="{00000000-0005-0000-0000-000080940000}"/>
    <cellStyle name="Note 6 2 2 2 2 2 2" xfId="24024" xr:uid="{00000000-0005-0000-0000-000081940000}"/>
    <cellStyle name="Note 6 2 2 2 2 2 2 2" xfId="451" xr:uid="{00000000-0005-0000-0000-000082940000}"/>
    <cellStyle name="Note 6 2 2 2 2 2 3" xfId="26303" xr:uid="{00000000-0005-0000-0000-000083940000}"/>
    <cellStyle name="Note 6 2 2 2 2 3" xfId="450" xr:uid="{00000000-0005-0000-0000-000084940000}"/>
    <cellStyle name="Note 6 2 2 2 2 3 2" xfId="24017" xr:uid="{00000000-0005-0000-0000-000085940000}"/>
    <cellStyle name="Note 6 2 2 2 2 4" xfId="449" xr:uid="{00000000-0005-0000-0000-000086940000}"/>
    <cellStyle name="Note 6 2 2 2 3" xfId="8726" xr:uid="{00000000-0005-0000-0000-000087940000}"/>
    <cellStyle name="Note 6 2 2 2 3 2" xfId="8724" xr:uid="{00000000-0005-0000-0000-000088940000}"/>
    <cellStyle name="Note 6 2 2 2 3 2 2" xfId="23996" xr:uid="{00000000-0005-0000-0000-000089940000}"/>
    <cellStyle name="Note 6 2 2 2 3 3" xfId="27377" xr:uid="{00000000-0005-0000-0000-00008A940000}"/>
    <cellStyle name="Note 6 2 2 2 4" xfId="19588" xr:uid="{00000000-0005-0000-0000-00008B940000}"/>
    <cellStyle name="Note 6 2 2 2 4 2" xfId="8715" xr:uid="{00000000-0005-0000-0000-00008C940000}"/>
    <cellStyle name="Note 6 2 2 2 5" xfId="27245" xr:uid="{00000000-0005-0000-0000-00008D940000}"/>
    <cellStyle name="Note 6 2 2 3" xfId="958" xr:uid="{00000000-0005-0000-0000-00008E940000}"/>
    <cellStyle name="Note 6 2 2 3 2" xfId="23355" xr:uid="{00000000-0005-0000-0000-00008F940000}"/>
    <cellStyle name="Note 6 2 2 3 2 2" xfId="448" xr:uid="{00000000-0005-0000-0000-000090940000}"/>
    <cellStyle name="Note 6 2 2 3 2 2 2" xfId="20637" xr:uid="{00000000-0005-0000-0000-000091940000}"/>
    <cellStyle name="Note 6 2 2 3 2 3" xfId="447" xr:uid="{00000000-0005-0000-0000-000092940000}"/>
    <cellStyle name="Note 6 2 2 3 3" xfId="21205" xr:uid="{00000000-0005-0000-0000-000093940000}"/>
    <cellStyle name="Note 6 2 2 3 3 2" xfId="8712" xr:uid="{00000000-0005-0000-0000-000094940000}"/>
    <cellStyle name="Note 6 2 2 3 4" xfId="27237" xr:uid="{00000000-0005-0000-0000-000095940000}"/>
    <cellStyle name="Note 6 2 2 4" xfId="446" xr:uid="{00000000-0005-0000-0000-000096940000}"/>
    <cellStyle name="Note 6 2 2 4 2" xfId="10418" xr:uid="{00000000-0005-0000-0000-000097940000}"/>
    <cellStyle name="Note 6 2 2 4 2 2" xfId="445" xr:uid="{00000000-0005-0000-0000-000098940000}"/>
    <cellStyle name="Note 6 2 2 4 3" xfId="7094" xr:uid="{00000000-0005-0000-0000-000099940000}"/>
    <cellStyle name="Note 6 2 2 5" xfId="444" xr:uid="{00000000-0005-0000-0000-00009A940000}"/>
    <cellStyle name="Note 6 2 2 5 2" xfId="7084" xr:uid="{00000000-0005-0000-0000-00009B940000}"/>
    <cellStyle name="Note 6 2 2 6" xfId="23958" xr:uid="{00000000-0005-0000-0000-00009C940000}"/>
    <cellStyle name="Note 6 2 3" xfId="443" xr:uid="{00000000-0005-0000-0000-00009D940000}"/>
    <cellStyle name="Note 6 2 3 2" xfId="33340" xr:uid="{00000000-0005-0000-0000-00009E940000}"/>
    <cellStyle name="Note 6 2 3 2 2" xfId="442" xr:uid="{00000000-0005-0000-0000-00009F940000}"/>
    <cellStyle name="Note 6 2 3 2 2 2" xfId="19680" xr:uid="{00000000-0005-0000-0000-0000A0940000}"/>
    <cellStyle name="Note 6 2 3 2 2 2 2" xfId="23914" xr:uid="{00000000-0005-0000-0000-0000A1940000}"/>
    <cellStyle name="Note 6 2 3 2 2 3" xfId="19677" xr:uid="{00000000-0005-0000-0000-0000A2940000}"/>
    <cellStyle name="Note 6 2 3 2 3" xfId="8574" xr:uid="{00000000-0005-0000-0000-0000A3940000}"/>
    <cellStyle name="Note 6 2 3 2 3 2" xfId="8571" xr:uid="{00000000-0005-0000-0000-0000A4940000}"/>
    <cellStyle name="Note 6 2 3 2 4" xfId="19573" xr:uid="{00000000-0005-0000-0000-0000A5940000}"/>
    <cellStyle name="Note 6 2 3 3" xfId="441" xr:uid="{00000000-0005-0000-0000-0000A6940000}"/>
    <cellStyle name="Note 6 2 3 3 2" xfId="21200" xr:uid="{00000000-0005-0000-0000-0000A7940000}"/>
    <cellStyle name="Note 6 2 3 3 2 2" xfId="20363" xr:uid="{00000000-0005-0000-0000-0000A8940000}"/>
    <cellStyle name="Note 6 2 3 3 3" xfId="34250" xr:uid="{00000000-0005-0000-0000-0000A9940000}"/>
    <cellStyle name="Note 6 2 3 4" xfId="32021" xr:uid="{00000000-0005-0000-0000-0000AA940000}"/>
    <cellStyle name="Note 6 2 3 4 2" xfId="7060" xr:uid="{00000000-0005-0000-0000-0000AB940000}"/>
    <cellStyle name="Note 6 2 3 5" xfId="33725" xr:uid="{00000000-0005-0000-0000-0000AC940000}"/>
    <cellStyle name="Note 6 2 4" xfId="3171" xr:uid="{00000000-0005-0000-0000-0000AD940000}"/>
    <cellStyle name="Note 6 2 4 2" xfId="3169" xr:uid="{00000000-0005-0000-0000-0000AE940000}"/>
    <cellStyle name="Note 6 2 4 2 2" xfId="3167" xr:uid="{00000000-0005-0000-0000-0000AF940000}"/>
    <cellStyle name="Note 6 2 4 2 2 2" xfId="19652" xr:uid="{00000000-0005-0000-0000-0000B0940000}"/>
    <cellStyle name="Note 6 2 4 2 3" xfId="10955" xr:uid="{00000000-0005-0000-0000-0000B1940000}"/>
    <cellStyle name="Note 6 2 4 3" xfId="3095" xr:uid="{00000000-0005-0000-0000-0000B2940000}"/>
    <cellStyle name="Note 6 2 4 3 2" xfId="14626" xr:uid="{00000000-0005-0000-0000-0000B3940000}"/>
    <cellStyle name="Note 6 2 4 4" xfId="31130" xr:uid="{00000000-0005-0000-0000-0000B4940000}"/>
    <cellStyle name="Note 6 2 5" xfId="3029" xr:uid="{00000000-0005-0000-0000-0000B5940000}"/>
    <cellStyle name="Note 6 2 5 2" xfId="3027" xr:uid="{00000000-0005-0000-0000-0000B6940000}"/>
    <cellStyle name="Note 6 2 5 2 2" xfId="20186" xr:uid="{00000000-0005-0000-0000-0000B7940000}"/>
    <cellStyle name="Note 6 2 5 3" xfId="2990" xr:uid="{00000000-0005-0000-0000-0000B8940000}"/>
    <cellStyle name="Note 6 2 6" xfId="2953" xr:uid="{00000000-0005-0000-0000-0000B9940000}"/>
    <cellStyle name="Note 6 2 6 2" xfId="2951" xr:uid="{00000000-0005-0000-0000-0000BA940000}"/>
    <cellStyle name="Note 6 2 7" xfId="2902" xr:uid="{00000000-0005-0000-0000-0000BB940000}"/>
    <cellStyle name="Note 6 2 8" xfId="34795" xr:uid="{00000000-0005-0000-0000-0000BC940000}"/>
    <cellStyle name="Note 6 3" xfId="440" xr:uid="{00000000-0005-0000-0000-0000BD940000}"/>
    <cellStyle name="Note 6 3 2" xfId="439" xr:uid="{00000000-0005-0000-0000-0000BE940000}"/>
    <cellStyle name="Note 6 3 2 2" xfId="438" xr:uid="{00000000-0005-0000-0000-0000BF940000}"/>
    <cellStyle name="Note 6 3 2 2 2" xfId="437" xr:uid="{00000000-0005-0000-0000-0000C0940000}"/>
    <cellStyle name="Note 6 3 2 2 2 2" xfId="23791" xr:uid="{00000000-0005-0000-0000-0000C1940000}"/>
    <cellStyle name="Note 6 3 2 2 2 2 2" xfId="8966" xr:uid="{00000000-0005-0000-0000-0000C2940000}"/>
    <cellStyle name="Note 6 3 2 2 2 3" xfId="23751" xr:uid="{00000000-0005-0000-0000-0000C3940000}"/>
    <cellStyle name="Note 6 3 2 2 3" xfId="8308" xr:uid="{00000000-0005-0000-0000-0000C4940000}"/>
    <cellStyle name="Note 6 3 2 2 3 2" xfId="22965" xr:uid="{00000000-0005-0000-0000-0000C5940000}"/>
    <cellStyle name="Note 6 3 2 2 4" xfId="14159" xr:uid="{00000000-0005-0000-0000-0000C6940000}"/>
    <cellStyle name="Note 6 3 2 3" xfId="436" xr:uid="{00000000-0005-0000-0000-0000C7940000}"/>
    <cellStyle name="Note 6 3 2 3 2" xfId="23859" xr:uid="{00000000-0005-0000-0000-0000C8940000}"/>
    <cellStyle name="Note 6 3 2 3 2 2" xfId="32231" xr:uid="{00000000-0005-0000-0000-0000C9940000}"/>
    <cellStyle name="Note 6 3 2 3 3" xfId="22754" xr:uid="{00000000-0005-0000-0000-0000CA940000}"/>
    <cellStyle name="Note 6 3 2 4" xfId="435" xr:uid="{00000000-0005-0000-0000-0000CB940000}"/>
    <cellStyle name="Note 6 3 2 4 2" xfId="7002" xr:uid="{00000000-0005-0000-0000-0000CC940000}"/>
    <cellStyle name="Note 6 3 2 5" xfId="434" xr:uid="{00000000-0005-0000-0000-0000CD940000}"/>
    <cellStyle name="Note 6 3 3" xfId="433" xr:uid="{00000000-0005-0000-0000-0000CE940000}"/>
    <cellStyle name="Note 6 3 3 2" xfId="432" xr:uid="{00000000-0005-0000-0000-0000CF940000}"/>
    <cellStyle name="Note 6 3 3 2 2" xfId="431" xr:uid="{00000000-0005-0000-0000-0000D0940000}"/>
    <cellStyle name="Note 6 3 3 2 2 2" xfId="19613" xr:uid="{00000000-0005-0000-0000-0000D1940000}"/>
    <cellStyle name="Note 6 3 3 2 3" xfId="8248" xr:uid="{00000000-0005-0000-0000-0000D2940000}"/>
    <cellStyle name="Note 6 3 3 3" xfId="430" xr:uid="{00000000-0005-0000-0000-0000D3940000}"/>
    <cellStyle name="Note 6 3 3 3 2" xfId="429" xr:uid="{00000000-0005-0000-0000-0000D4940000}"/>
    <cellStyle name="Note 6 3 3 4" xfId="28371" xr:uid="{00000000-0005-0000-0000-0000D5940000}"/>
    <cellStyle name="Note 6 3 4" xfId="2866" xr:uid="{00000000-0005-0000-0000-0000D6940000}"/>
    <cellStyle name="Note 6 3 4 2" xfId="428" xr:uid="{00000000-0005-0000-0000-0000D7940000}"/>
    <cellStyle name="Note 6 3 4 2 2" xfId="427" xr:uid="{00000000-0005-0000-0000-0000D8940000}"/>
    <cellStyle name="Note 6 3 4 3" xfId="426" xr:uid="{00000000-0005-0000-0000-0000D9940000}"/>
    <cellStyle name="Note 6 3 5" xfId="425" xr:uid="{00000000-0005-0000-0000-0000DA940000}"/>
    <cellStyle name="Note 6 3 5 2" xfId="424" xr:uid="{00000000-0005-0000-0000-0000DB940000}"/>
    <cellStyle name="Note 6 3 6" xfId="423" xr:uid="{00000000-0005-0000-0000-0000DC940000}"/>
    <cellStyle name="Note 6 3 7" xfId="34997" xr:uid="{00000000-0005-0000-0000-0000DD940000}"/>
    <cellStyle name="Note 6 4" xfId="33554" xr:uid="{00000000-0005-0000-0000-0000DE940000}"/>
    <cellStyle name="Note 6 4 2" xfId="422" xr:uid="{00000000-0005-0000-0000-0000DF940000}"/>
    <cellStyle name="Note 6 4 2 2" xfId="421" xr:uid="{00000000-0005-0000-0000-0000E0940000}"/>
    <cellStyle name="Note 6 4 2 2 2" xfId="420" xr:uid="{00000000-0005-0000-0000-0000E1940000}"/>
    <cellStyle name="Note 6 4 2 2 2 2" xfId="419" xr:uid="{00000000-0005-0000-0000-0000E2940000}"/>
    <cellStyle name="Note 6 4 2 2 3" xfId="8131" xr:uid="{00000000-0005-0000-0000-0000E3940000}"/>
    <cellStyle name="Note 6 4 2 3" xfId="418" xr:uid="{00000000-0005-0000-0000-0000E4940000}"/>
    <cellStyle name="Note 6 4 2 3 2" xfId="31425" xr:uid="{00000000-0005-0000-0000-0000E5940000}"/>
    <cellStyle name="Note 6 4 2 4" xfId="417" xr:uid="{00000000-0005-0000-0000-0000E6940000}"/>
    <cellStyle name="Note 6 4 3" xfId="416" xr:uid="{00000000-0005-0000-0000-0000E7940000}"/>
    <cellStyle name="Note 6 4 3 2" xfId="415" xr:uid="{00000000-0005-0000-0000-0000E8940000}"/>
    <cellStyle name="Note 6 4 3 2 2" xfId="414" xr:uid="{00000000-0005-0000-0000-0000E9940000}"/>
    <cellStyle name="Note 6 4 3 3" xfId="413" xr:uid="{00000000-0005-0000-0000-0000EA940000}"/>
    <cellStyle name="Note 6 4 4" xfId="2864" xr:uid="{00000000-0005-0000-0000-0000EB940000}"/>
    <cellStyle name="Note 6 4 4 2" xfId="2862" xr:uid="{00000000-0005-0000-0000-0000EC940000}"/>
    <cellStyle name="Note 6 4 5" xfId="27456" xr:uid="{00000000-0005-0000-0000-0000ED940000}"/>
    <cellStyle name="Note 6 4 6" xfId="35203" xr:uid="{00000000-0005-0000-0000-0000EE940000}"/>
    <cellStyle name="Note 6 5" xfId="412" xr:uid="{00000000-0005-0000-0000-0000EF940000}"/>
    <cellStyle name="Note 6 5 2" xfId="411" xr:uid="{00000000-0005-0000-0000-0000F0940000}"/>
    <cellStyle name="Note 6 5 2 2" xfId="410" xr:uid="{00000000-0005-0000-0000-0000F1940000}"/>
    <cellStyle name="Note 6 5 2 2 2" xfId="7586" xr:uid="{00000000-0005-0000-0000-0000F2940000}"/>
    <cellStyle name="Note 6 5 2 3" xfId="409" xr:uid="{00000000-0005-0000-0000-0000F3940000}"/>
    <cellStyle name="Note 6 5 3" xfId="14340" xr:uid="{00000000-0005-0000-0000-0000F4940000}"/>
    <cellStyle name="Note 6 5 3 2" xfId="408" xr:uid="{00000000-0005-0000-0000-0000F5940000}"/>
    <cellStyle name="Note 6 5 4" xfId="407" xr:uid="{00000000-0005-0000-0000-0000F6940000}"/>
    <cellStyle name="Note 6 5 5" xfId="35432" xr:uid="{00000000-0005-0000-0000-0000F7940000}"/>
    <cellStyle name="Note 6 6" xfId="1480" xr:uid="{00000000-0005-0000-0000-0000F8940000}"/>
    <cellStyle name="Note 6 6 2" xfId="406" xr:uid="{00000000-0005-0000-0000-0000F9940000}"/>
    <cellStyle name="Note 6 6 2 2" xfId="405" xr:uid="{00000000-0005-0000-0000-0000FA940000}"/>
    <cellStyle name="Note 6 6 3" xfId="404" xr:uid="{00000000-0005-0000-0000-0000FB940000}"/>
    <cellStyle name="Note 6 6 4" xfId="36304" xr:uid="{00000000-0005-0000-0000-0000FC940000}"/>
    <cellStyle name="Note 6 7" xfId="403" xr:uid="{00000000-0005-0000-0000-0000FD940000}"/>
    <cellStyle name="Note 6 7 2" xfId="402" xr:uid="{00000000-0005-0000-0000-0000FE940000}"/>
    <cellStyle name="Note 6 7 3" xfId="36590" xr:uid="{00000000-0005-0000-0000-0000FF940000}"/>
    <cellStyle name="Note 6 8" xfId="401" xr:uid="{00000000-0005-0000-0000-000000950000}"/>
    <cellStyle name="Note 6 8 2" xfId="37475" xr:uid="{00000000-0005-0000-0000-000001950000}"/>
    <cellStyle name="Note 6 9" xfId="34575" xr:uid="{00000000-0005-0000-0000-000002950000}"/>
    <cellStyle name="Note 7" xfId="278" xr:uid="{00000000-0005-0000-0000-000003950000}"/>
    <cellStyle name="Note 7 2" xfId="28387" xr:uid="{00000000-0005-0000-0000-000004950000}"/>
    <cellStyle name="Note 7 2 2" xfId="21726" xr:uid="{00000000-0005-0000-0000-000005950000}"/>
    <cellStyle name="Note 7 2 2 2" xfId="7373" xr:uid="{00000000-0005-0000-0000-000006950000}"/>
    <cellStyle name="Note 7 2 2 2 2" xfId="400" xr:uid="{00000000-0005-0000-0000-000007950000}"/>
    <cellStyle name="Note 7 2 2 2 2 2" xfId="399" xr:uid="{00000000-0005-0000-0000-000008950000}"/>
    <cellStyle name="Note 7 2 2 2 2 2 2" xfId="23074" xr:uid="{00000000-0005-0000-0000-000009950000}"/>
    <cellStyle name="Note 7 2 2 2 2 3" xfId="398" xr:uid="{00000000-0005-0000-0000-00000A950000}"/>
    <cellStyle name="Note 7 2 2 2 3" xfId="26454" xr:uid="{00000000-0005-0000-0000-00000B950000}"/>
    <cellStyle name="Note 7 2 2 2 3 2" xfId="32406" xr:uid="{00000000-0005-0000-0000-00000C950000}"/>
    <cellStyle name="Note 7 2 2 2 4" xfId="18721" xr:uid="{00000000-0005-0000-0000-00000D950000}"/>
    <cellStyle name="Note 7 2 2 3" xfId="7368" xr:uid="{00000000-0005-0000-0000-00000E950000}"/>
    <cellStyle name="Note 7 2 2 3 2" xfId="29259" xr:uid="{00000000-0005-0000-0000-00000F950000}"/>
    <cellStyle name="Note 7 2 2 3 2 2" xfId="376" xr:uid="{00000000-0005-0000-0000-000010950000}"/>
    <cellStyle name="Note 7 2 2 3 3" xfId="26423" xr:uid="{00000000-0005-0000-0000-000011950000}"/>
    <cellStyle name="Note 7 2 2 4" xfId="7364" xr:uid="{00000000-0005-0000-0000-000012950000}"/>
    <cellStyle name="Note 7 2 2 4 2" xfId="6894" xr:uid="{00000000-0005-0000-0000-000013950000}"/>
    <cellStyle name="Note 7 2 2 5" xfId="33416" xr:uid="{00000000-0005-0000-0000-000014950000}"/>
    <cellStyle name="Note 7 2 3" xfId="7359" xr:uid="{00000000-0005-0000-0000-000015950000}"/>
    <cellStyle name="Note 7 2 3 2" xfId="7357" xr:uid="{00000000-0005-0000-0000-000016950000}"/>
    <cellStyle name="Note 7 2 3 2 2" xfId="386" xr:uid="{00000000-0005-0000-0000-000017950000}"/>
    <cellStyle name="Note 7 2 3 2 2 2" xfId="30738" xr:uid="{00000000-0005-0000-0000-000018950000}"/>
    <cellStyle name="Note 7 2 3 2 3" xfId="29854" xr:uid="{00000000-0005-0000-0000-000019950000}"/>
    <cellStyle name="Note 7 2 3 3" xfId="7353" xr:uid="{00000000-0005-0000-0000-00001A950000}"/>
    <cellStyle name="Note 7 2 3 3 2" xfId="393" xr:uid="{00000000-0005-0000-0000-00001B950000}"/>
    <cellStyle name="Note 7 2 3 4" xfId="15589" xr:uid="{00000000-0005-0000-0000-00001C950000}"/>
    <cellStyle name="Note 7 2 4" xfId="15329" xr:uid="{00000000-0005-0000-0000-00001D950000}"/>
    <cellStyle name="Note 7 2 4 2" xfId="7349" xr:uid="{00000000-0005-0000-0000-00001E950000}"/>
    <cellStyle name="Note 7 2 4 2 2" xfId="378" xr:uid="{00000000-0005-0000-0000-00001F950000}"/>
    <cellStyle name="Note 7 2 4 3" xfId="384" xr:uid="{00000000-0005-0000-0000-000020950000}"/>
    <cellStyle name="Note 7 2 5" xfId="22603" xr:uid="{00000000-0005-0000-0000-000021950000}"/>
    <cellStyle name="Note 7 2 5 2" xfId="395" xr:uid="{00000000-0005-0000-0000-000022950000}"/>
    <cellStyle name="Note 7 2 6" xfId="372" xr:uid="{00000000-0005-0000-0000-000023950000}"/>
    <cellStyle name="Note 7 2 7" xfId="34814" xr:uid="{00000000-0005-0000-0000-000024950000}"/>
    <cellStyle name="Note 7 3" xfId="33384" xr:uid="{00000000-0005-0000-0000-000025950000}"/>
    <cellStyle name="Note 7 3 2" xfId="9867" xr:uid="{00000000-0005-0000-0000-000026950000}"/>
    <cellStyle name="Note 7 3 2 2" xfId="7344" xr:uid="{00000000-0005-0000-0000-000027950000}"/>
    <cellStyle name="Note 7 3 2 2 2" xfId="383" xr:uid="{00000000-0005-0000-0000-000028950000}"/>
    <cellStyle name="Note 7 3 2 2 2 2" xfId="389" xr:uid="{00000000-0005-0000-0000-000029950000}"/>
    <cellStyle name="Note 7 3 2 2 3" xfId="23732" xr:uid="{00000000-0005-0000-0000-00002A950000}"/>
    <cellStyle name="Note 7 3 2 3" xfId="29861" xr:uid="{00000000-0005-0000-0000-00002B950000}"/>
    <cellStyle name="Note 7 3 2 3 2" xfId="22735" xr:uid="{00000000-0005-0000-0000-00002C950000}"/>
    <cellStyle name="Note 7 3 2 4" xfId="374" xr:uid="{00000000-0005-0000-0000-00002D950000}"/>
    <cellStyle name="Note 7 3 3" xfId="9856" xr:uid="{00000000-0005-0000-0000-00002E950000}"/>
    <cellStyle name="Note 7 3 3 2" xfId="7340" xr:uid="{00000000-0005-0000-0000-00002F950000}"/>
    <cellStyle name="Note 7 3 3 2 2" xfId="19814" xr:uid="{00000000-0005-0000-0000-000030950000}"/>
    <cellStyle name="Note 7 3 3 3" xfId="381" xr:uid="{00000000-0005-0000-0000-000031950000}"/>
    <cellStyle name="Note 7 3 4" xfId="17683" xr:uid="{00000000-0005-0000-0000-000032950000}"/>
    <cellStyle name="Note 7 3 4 2" xfId="396" xr:uid="{00000000-0005-0000-0000-000033950000}"/>
    <cellStyle name="Note 7 3 5" xfId="17681" xr:uid="{00000000-0005-0000-0000-000034950000}"/>
    <cellStyle name="Note 7 3 6" xfId="35016" xr:uid="{00000000-0005-0000-0000-000035950000}"/>
    <cellStyle name="Note 7 4" xfId="9848" xr:uid="{00000000-0005-0000-0000-000036950000}"/>
    <cellStyle name="Note 7 4 2" xfId="9842" xr:uid="{00000000-0005-0000-0000-000037950000}"/>
    <cellStyle name="Note 7 4 2 2" xfId="30369" xr:uid="{00000000-0005-0000-0000-000038950000}"/>
    <cellStyle name="Note 7 4 2 2 2" xfId="394" xr:uid="{00000000-0005-0000-0000-000039950000}"/>
    <cellStyle name="Note 7 4 2 3" xfId="379" xr:uid="{00000000-0005-0000-0000-00003A950000}"/>
    <cellStyle name="Note 7 4 3" xfId="9833" xr:uid="{00000000-0005-0000-0000-00003B950000}"/>
    <cellStyle name="Note 7 4 3 2" xfId="385" xr:uid="{00000000-0005-0000-0000-00003C950000}"/>
    <cellStyle name="Note 7 4 4" xfId="17674" xr:uid="{00000000-0005-0000-0000-00003D950000}"/>
    <cellStyle name="Note 7 4 5" xfId="35222" xr:uid="{00000000-0005-0000-0000-00003E950000}"/>
    <cellStyle name="Note 7 5" xfId="9829" xr:uid="{00000000-0005-0000-0000-00003F950000}"/>
    <cellStyle name="Note 7 5 2" xfId="34040" xr:uid="{00000000-0005-0000-0000-000040950000}"/>
    <cellStyle name="Note 7 5 2 2" xfId="392" xr:uid="{00000000-0005-0000-0000-000041950000}"/>
    <cellStyle name="Note 7 5 3" xfId="17670" xr:uid="{00000000-0005-0000-0000-000042950000}"/>
    <cellStyle name="Note 7 5 4" xfId="35451" xr:uid="{00000000-0005-0000-0000-000043950000}"/>
    <cellStyle name="Note 7 6" xfId="9825" xr:uid="{00000000-0005-0000-0000-000044950000}"/>
    <cellStyle name="Note 7 6 2" xfId="377" xr:uid="{00000000-0005-0000-0000-000045950000}"/>
    <cellStyle name="Note 7 6 3" xfId="36323" xr:uid="{00000000-0005-0000-0000-000046950000}"/>
    <cellStyle name="Note 7 7" xfId="397" xr:uid="{00000000-0005-0000-0000-000047950000}"/>
    <cellStyle name="Note 7 7 2" xfId="36609" xr:uid="{00000000-0005-0000-0000-000048950000}"/>
    <cellStyle name="Note 7 8" xfId="34589" xr:uid="{00000000-0005-0000-0000-000049950000}"/>
    <cellStyle name="Note 7 9" xfId="7376" xr:uid="{00000000-0005-0000-0000-00004A950000}"/>
    <cellStyle name="Note 8" xfId="298" xr:uid="{00000000-0005-0000-0000-00004B950000}"/>
    <cellStyle name="Note 8 2" xfId="21625" xr:uid="{00000000-0005-0000-0000-00004C950000}"/>
    <cellStyle name="Note 8 2 2" xfId="7336" xr:uid="{00000000-0005-0000-0000-00004D950000}"/>
    <cellStyle name="Note 8 2 2 2" xfId="7333" xr:uid="{00000000-0005-0000-0000-00004E950000}"/>
    <cellStyle name="Note 8 2 2 2 2" xfId="14522" xr:uid="{00000000-0005-0000-0000-00004F950000}"/>
    <cellStyle name="Note 8 2 2 2 2 2" xfId="380" xr:uid="{00000000-0005-0000-0000-000050950000}"/>
    <cellStyle name="Note 8 2 2 2 3" xfId="10143" xr:uid="{00000000-0005-0000-0000-000051950000}"/>
    <cellStyle name="Note 8 2 2 3" xfId="7331" xr:uid="{00000000-0005-0000-0000-000052950000}"/>
    <cellStyle name="Note 8 2 2 3 2" xfId="390" xr:uid="{00000000-0005-0000-0000-000053950000}"/>
    <cellStyle name="Note 8 2 2 4" xfId="4826" xr:uid="{00000000-0005-0000-0000-000054950000}"/>
    <cellStyle name="Note 8 2 3" xfId="7328" xr:uid="{00000000-0005-0000-0000-000055950000}"/>
    <cellStyle name="Note 8 2 3 2" xfId="25808" xr:uid="{00000000-0005-0000-0000-000056950000}"/>
    <cellStyle name="Note 8 2 3 2 2" xfId="375" xr:uid="{00000000-0005-0000-0000-000057950000}"/>
    <cellStyle name="Note 8 2 3 3" xfId="382" xr:uid="{00000000-0005-0000-0000-000058950000}"/>
    <cellStyle name="Note 8 2 4" xfId="7325" xr:uid="{00000000-0005-0000-0000-000059950000}"/>
    <cellStyle name="Note 8 2 4 2" xfId="388" xr:uid="{00000000-0005-0000-0000-00005A950000}"/>
    <cellStyle name="Note 8 2 5" xfId="373" xr:uid="{00000000-0005-0000-0000-00005B950000}"/>
    <cellStyle name="Note 8 2 6" xfId="34833" xr:uid="{00000000-0005-0000-0000-00005C950000}"/>
    <cellStyle name="Note 8 3" xfId="9819" xr:uid="{00000000-0005-0000-0000-00005D950000}"/>
    <cellStyle name="Note 8 3 2" xfId="9815" xr:uid="{00000000-0005-0000-0000-00005E950000}"/>
    <cellStyle name="Note 8 3 2 2" xfId="7323" xr:uid="{00000000-0005-0000-0000-00005F950000}"/>
    <cellStyle name="Note 8 3 2 2 2" xfId="361" xr:uid="{00000000-0005-0000-0000-000060950000}"/>
    <cellStyle name="Note 8 3 2 3" xfId="371" xr:uid="{00000000-0005-0000-0000-000061950000}"/>
    <cellStyle name="Note 8 3 3" xfId="9807" xr:uid="{00000000-0005-0000-0000-000062950000}"/>
    <cellStyle name="Note 8 3 3 2" xfId="367" xr:uid="{00000000-0005-0000-0000-000063950000}"/>
    <cellStyle name="Note 8 3 4" xfId="27609" xr:uid="{00000000-0005-0000-0000-000064950000}"/>
    <cellStyle name="Note 8 3 5" xfId="35035" xr:uid="{00000000-0005-0000-0000-000065950000}"/>
    <cellStyle name="Note 8 4" xfId="9803" xr:uid="{00000000-0005-0000-0000-000066950000}"/>
    <cellStyle name="Note 8 4 2" xfId="14525" xr:uid="{00000000-0005-0000-0000-000067950000}"/>
    <cellStyle name="Note 8 4 2 2" xfId="387" xr:uid="{00000000-0005-0000-0000-000068950000}"/>
    <cellStyle name="Note 8 4 3" xfId="34308" xr:uid="{00000000-0005-0000-0000-000069950000}"/>
    <cellStyle name="Note 8 4 4" xfId="35242" xr:uid="{00000000-0005-0000-0000-00006A950000}"/>
    <cellStyle name="Note 8 5" xfId="9800" xr:uid="{00000000-0005-0000-0000-00006B950000}"/>
    <cellStyle name="Note 8 5 2" xfId="362" xr:uid="{00000000-0005-0000-0000-00006C950000}"/>
    <cellStyle name="Note 8 5 3" xfId="35471" xr:uid="{00000000-0005-0000-0000-00006D950000}"/>
    <cellStyle name="Note 8 6" xfId="358" xr:uid="{00000000-0005-0000-0000-00006E950000}"/>
    <cellStyle name="Note 8 6 2" xfId="36343" xr:uid="{00000000-0005-0000-0000-00006F950000}"/>
    <cellStyle name="Note 8 7" xfId="34603" xr:uid="{00000000-0005-0000-0000-000070950000}"/>
    <cellStyle name="Note 8 8" xfId="22618" xr:uid="{00000000-0005-0000-0000-000071950000}"/>
    <cellStyle name="Note 8 8 2" xfId="37501" xr:uid="{00000000-0005-0000-0000-000072950000}"/>
    <cellStyle name="Note 9" xfId="318" xr:uid="{00000000-0005-0000-0000-000073950000}"/>
    <cellStyle name="Note 9 2" xfId="7320" xr:uid="{00000000-0005-0000-0000-000074950000}"/>
    <cellStyle name="Note 9 2 2" xfId="13352" xr:uid="{00000000-0005-0000-0000-000075950000}"/>
    <cellStyle name="Note 9 2 2 2" xfId="7318" xr:uid="{00000000-0005-0000-0000-000076950000}"/>
    <cellStyle name="Note 9 2 2 2 2" xfId="364" xr:uid="{00000000-0005-0000-0000-000077950000}"/>
    <cellStyle name="Note 9 2 2 3" xfId="368" xr:uid="{00000000-0005-0000-0000-000078950000}"/>
    <cellStyle name="Note 9 2 3" xfId="7316" xr:uid="{00000000-0005-0000-0000-000079950000}"/>
    <cellStyle name="Note 9 2 3 2" xfId="33938" xr:uid="{00000000-0005-0000-0000-00007A950000}"/>
    <cellStyle name="Note 9 2 4" xfId="365" xr:uid="{00000000-0005-0000-0000-00007B950000}"/>
    <cellStyle name="Note 9 2 5" xfId="34852" xr:uid="{00000000-0005-0000-0000-00007C950000}"/>
    <cellStyle name="Note 9 3" xfId="9796" xr:uid="{00000000-0005-0000-0000-00007D950000}"/>
    <cellStyle name="Note 9 3 2" xfId="9792" xr:uid="{00000000-0005-0000-0000-00007E950000}"/>
    <cellStyle name="Note 9 3 2 2" xfId="359" xr:uid="{00000000-0005-0000-0000-00007F950000}"/>
    <cellStyle name="Note 9 3 3" xfId="21533" xr:uid="{00000000-0005-0000-0000-000080950000}"/>
    <cellStyle name="Note 9 3 4" xfId="35054" xr:uid="{00000000-0005-0000-0000-000081950000}"/>
    <cellStyle name="Note 9 4" xfId="9788" xr:uid="{00000000-0005-0000-0000-000082950000}"/>
    <cellStyle name="Note 9 4 2" xfId="369" xr:uid="{00000000-0005-0000-0000-000083950000}"/>
    <cellStyle name="Note 9 4 3" xfId="35261" xr:uid="{00000000-0005-0000-0000-000084950000}"/>
    <cellStyle name="Note 9 5" xfId="360" xr:uid="{00000000-0005-0000-0000-000085950000}"/>
    <cellStyle name="Note 9 5 2" xfId="35490" xr:uid="{00000000-0005-0000-0000-000086950000}"/>
    <cellStyle name="Note 9 6" xfId="34617" xr:uid="{00000000-0005-0000-0000-000087950000}"/>
    <cellStyle name="Note 9 7" xfId="22612" xr:uid="{00000000-0005-0000-0000-000088950000}"/>
    <cellStyle name="Note 9 7 2" xfId="36635" xr:uid="{00000000-0005-0000-0000-000089950000}"/>
    <cellStyle name="Note 9 8" xfId="37520" xr:uid="{00000000-0005-0000-0000-00008A950000}"/>
    <cellStyle name="Output" xfId="14" builtinId="21" customBuiltin="1"/>
    <cellStyle name="Output 2" xfId="366" xr:uid="{00000000-0005-0000-0000-00008C950000}"/>
    <cellStyle name="Output 3" xfId="391" xr:uid="{00000000-0005-0000-0000-00008D950000}"/>
    <cellStyle name="Percent" xfId="2" builtinId="5"/>
    <cellStyle name="Percent 2" xfId="46" xr:uid="{00000000-0005-0000-0000-00008F950000}"/>
    <cellStyle name="Percent 3" xfId="370" xr:uid="{00000000-0005-0000-0000-000090950000}"/>
    <cellStyle name="Percent 4" xfId="4" xr:uid="{00000000-0005-0000-0000-000091950000}"/>
    <cellStyle name="Percent 5" xfId="34410" xr:uid="{00000000-0005-0000-0000-000092950000}"/>
    <cellStyle name="Style 1" xfId="13707" xr:uid="{00000000-0005-0000-0000-000093950000}"/>
    <cellStyle name="Title" xfId="5" builtinId="15" customBuiltin="1"/>
    <cellStyle name="Total" xfId="20" builtinId="25" customBuiltin="1"/>
    <cellStyle name="Total 2" xfId="76" xr:uid="{00000000-0005-0000-0000-000096950000}"/>
    <cellStyle name="Warning Text" xfId="18" builtinId="11" customBuiltin="1"/>
    <cellStyle name="Warning Text 2" xfId="74" xr:uid="{00000000-0005-0000-0000-000098950000}"/>
  </cellStyles>
  <dxfs count="1110">
    <dxf>
      <fill>
        <patternFill>
          <bgColor rgb="FFDE787A"/>
        </patternFill>
      </fill>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1086" headerRowBorderDxfId="1085">
  <tableColumns count="26">
    <tableColumn id="1" xr3:uid="{00000000-0010-0000-0300-000001000000}" name="Sr. No." dataDxfId="1084"/>
    <tableColumn id="8" xr3:uid="{00000000-0010-0000-0300-000008000000}" name="Date" dataDxfId="1083"/>
    <tableColumn id="2" xr3:uid="{00000000-0010-0000-0300-000002000000}" name="Finacial Year" dataDxfId="1082">
      <calculatedColumnFormula>YEAR(MC[[#This Row],[Date]])+IF(MONTH(MC[[#This Row],[Date]])&gt;=4,1,0)</calculatedColumnFormula>
    </tableColumn>
    <tableColumn id="3" xr3:uid="{00000000-0010-0000-0300-000003000000}" name="Calendor Year" dataDxfId="1081">
      <calculatedColumnFormula>YEAR(MC[[#This Row],[Date]])</calculatedColumnFormula>
    </tableColumn>
    <tableColumn id="4" xr3:uid="{00000000-0010-0000-0300-000004000000}" name="Contrcatual Year" dataDxfId="1080"/>
    <tableColumn id="5" xr3:uid="{00000000-0010-0000-0300-000005000000}" name="Operating Year" dataDxfId="1079"/>
    <tableColumn id="6" xr3:uid="{00000000-0010-0000-0300-000006000000}" name="Month Year" dataDxfId="1078">
      <calculatedColumnFormula>TEXT(MC[[#This Row],[Date]],"mmm-yy")</calculatedColumnFormula>
    </tableColumn>
    <tableColumn id="7" xr3:uid="{00000000-0010-0000-0300-000007000000}" name="Days" dataDxfId="1077">
      <calculatedColumnFormula>DAY(EOMONTH(MC[[#This Row],[Month Year]],0))</calculatedColumnFormula>
    </tableColumn>
    <tableColumn id="9" xr3:uid="{00000000-0010-0000-0300-000009000000}" name="Cycle Number" dataDxfId="1076"/>
    <tableColumn id="10" xr3:uid="{00000000-0010-0000-0300-00000A000000}" name="Resources" dataDxfId="1075"/>
    <tableColumn id="11" xr3:uid="{00000000-0010-0000-0300-00000B000000}" name="Blk1" dataDxfId="1074"/>
    <tableColumn id="12" xr3:uid="{00000000-0010-0000-0300-00000C000000}" name="Blk2" dataDxfId="1073"/>
    <tableColumn id="13" xr3:uid="{00000000-0010-0000-0300-00000D000000}" name="Blk3" dataDxfId="1072"/>
    <tableColumn id="14" xr3:uid="{00000000-0010-0000-0300-00000E000000}" name="Blk4" dataDxfId="1071"/>
    <tableColumn id="15" xr3:uid="{00000000-0010-0000-0300-00000F000000}" name="Blk5" dataDxfId="1070"/>
    <tableColumn id="16" xr3:uid="{00000000-0010-0000-0300-000010000000}" name="Blk6" dataDxfId="1069"/>
    <tableColumn id="25" xr3:uid="{00000000-0010-0000-0300-000019000000}" name="Blk7" dataDxfId="1068"/>
    <tableColumn id="26" xr3:uid="{00000000-0010-0000-0300-00001A000000}" name="Blk8" dataDxfId="1067">
      <calculatedColumnFormula>120*50</calculatedColumnFormula>
    </tableColumn>
    <tableColumn id="17" xr3:uid="{00000000-0010-0000-0300-000011000000}" name="Total NO. Module cleaned" dataDxfId="1066">
      <calculatedColumnFormula>SUM(MC[[#This Row],[Blk1]:[Blk8]])</calculatedColumnFormula>
    </tableColumn>
    <tableColumn id="18" xr3:uid="{00000000-0010-0000-0300-000012000000}" name="Morning Start Time" dataDxfId="1065"/>
    <tableColumn id="19" xr3:uid="{00000000-0010-0000-0300-000013000000}" name="Morning End Time" dataDxfId="1064"/>
    <tableColumn id="20" xr3:uid="{00000000-0010-0000-0300-000014000000}" name="Evening Start Time" dataDxfId="1063"/>
    <tableColumn id="21" xr3:uid="{00000000-0010-0000-0300-000015000000}" name="Evening End time" dataDxfId="1062"/>
    <tableColumn id="22" xr3:uid="{00000000-0010-0000-0300-000016000000}" name="Brush/MOP Replcemnet" dataDxfId="1061"/>
    <tableColumn id="24" xr3:uid="{00000000-0010-0000-0300-000018000000}" name="Water Test Report" dataDxfId="1060"/>
    <tableColumn id="23" xr3:uid="{00000000-0010-0000-0300-000017000000}" name="Remarks for the day" dataDxfId="1059"/>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31" totalsRowShown="0" headerRowDxfId="1058" dataDxfId="1056" headerRowBorderDxfId="1057" tableBorderDxfId="1055" totalsRowBorderDxfId="1054">
  <autoFilter ref="B3:KQ131" xr:uid="{00000000-0009-0000-0100-000001000000}"/>
  <tableColumns count="302">
    <tableColumn id="7" xr3:uid="{00000000-0010-0000-0400-000007000000}" name="Date" dataDxfId="1053"/>
    <tableColumn id="1" xr3:uid="{00000000-0010-0000-0400-000001000000}" name="Finacial Year" dataDxfId="1052">
      <calculatedColumnFormula>YEAR(RD[[#This Row],[Date]])+IF(MONTH(RD[[#This Row],[Date]])&gt;=4,1,0)</calculatedColumnFormula>
    </tableColumn>
    <tableColumn id="2" xr3:uid="{00000000-0010-0000-0400-000002000000}" name="Calendor Year" dataDxfId="1051">
      <calculatedColumnFormula>YEAR(B4)</calculatedColumnFormula>
    </tableColumn>
    <tableColumn id="3" xr3:uid="{00000000-0010-0000-0400-000003000000}" name="Contrcatual Year" dataDxfId="1050"/>
    <tableColumn id="4" xr3:uid="{00000000-0010-0000-0400-000004000000}" name="Operating Year" dataDxfId="1049"/>
    <tableColumn id="5" xr3:uid="{00000000-0010-0000-0400-000005000000}" name="Month Year" dataDxfId="1048">
      <calculatedColumnFormula>TEXT(RD[[#This Row],[Date]],"mmm-yy")</calculatedColumnFormula>
    </tableColumn>
    <tableColumn id="6" xr3:uid="{00000000-0010-0000-0400-000006000000}" name="Days" dataDxfId="1047">
      <calculatedColumnFormula>DAY(EOMONTH(B4,0))</calculatedColumnFormula>
    </tableColumn>
    <tableColumn id="8" xr3:uid="{00000000-0010-0000-0400-000008000000}" name="Plant DC Capcity (MW)" dataDxfId="1046">
      <calculatedColumnFormula>'Basic Data '!$S$2</calculatedColumnFormula>
    </tableColumn>
    <tableColumn id="9" xr3:uid="{00000000-0010-0000-0400-000009000000}" name="Sunrise Time (POA&gt;20 W/m2)" dataDxfId="1045"/>
    <tableColumn id="10" xr3:uid="{00000000-0010-0000-0400-00000A000000}" name="Sunset Time (POA&lt;20 W/m2)" dataDxfId="1044"/>
    <tableColumn id="11" xr3:uid="{00000000-0010-0000-0400-00000B000000}" name="BLK1_INV1" dataDxfId="1043"/>
    <tableColumn id="12" xr3:uid="{00000000-0010-0000-0400-00000C000000}" name="BLK1_INV2" dataDxfId="1042">
      <calculatedColumnFormula>RD[[#This Row],[BLK1_INV1]]+1</calculatedColumnFormula>
    </tableColumn>
    <tableColumn id="13" xr3:uid="{00000000-0010-0000-0400-00000D000000}" name="BLK1_INV3" dataDxfId="1041">
      <calculatedColumnFormula>RD[[#This Row],[BLK1_INV1]]+1</calculatedColumnFormula>
    </tableColumn>
    <tableColumn id="14" xr3:uid="{00000000-0010-0000-0400-00000E000000}" name="BLK1_INV4" dataDxfId="1040">
      <calculatedColumnFormula>RD[[#This Row],[BLK1_INV1]]+1</calculatedColumnFormula>
    </tableColumn>
    <tableColumn id="15" xr3:uid="{00000000-0010-0000-0400-00000F000000}" name="BLK1_INV5" dataDxfId="1039">
      <calculatedColumnFormula>RD[[#This Row],[BLK1_INV1]]+1</calculatedColumnFormula>
    </tableColumn>
    <tableColumn id="16" xr3:uid="{00000000-0010-0000-0400-000010000000}" name="BLK1_INV6" dataDxfId="1038">
      <calculatedColumnFormula>RD[[#This Row],[BLK1_INV1]]+1</calculatedColumnFormula>
    </tableColumn>
    <tableColumn id="17" xr3:uid="{00000000-0010-0000-0400-000011000000}" name="BLK1_INV7" dataDxfId="1037">
      <calculatedColumnFormula>RD[[#This Row],[BLK1_INV1]]+1</calculatedColumnFormula>
    </tableColumn>
    <tableColumn id="18" xr3:uid="{00000000-0010-0000-0400-000012000000}" name="BLK1_INV8" dataDxfId="1036">
      <calculatedColumnFormula>RD[[#This Row],[BLK1_INV1]]+1</calculatedColumnFormula>
    </tableColumn>
    <tableColumn id="19" xr3:uid="{00000000-0010-0000-0400-000013000000}" name="BLK1_INV9" dataDxfId="1035">
      <calculatedColumnFormula>RD[[#This Row],[BLK1_INV1]]+1</calculatedColumnFormula>
    </tableColumn>
    <tableColumn id="20" xr3:uid="{00000000-0010-0000-0400-000014000000}" name="BLK1_INV10" dataDxfId="1034">
      <calculatedColumnFormula>RD[[#This Row],[BLK1_INV1]]+1</calculatedColumnFormula>
    </tableColumn>
    <tableColumn id="21" xr3:uid="{00000000-0010-0000-0400-000015000000}" name="BLK1_INV11" dataDxfId="1033">
      <calculatedColumnFormula>RD[[#This Row],[BLK1_INV1]]+1</calculatedColumnFormula>
    </tableColumn>
    <tableColumn id="22" xr3:uid="{00000000-0010-0000-0400-000016000000}" name="BLK1_INV12" dataDxfId="1032">
      <calculatedColumnFormula>RD[[#This Row],[BLK1_INV1]]+1</calculatedColumnFormula>
    </tableColumn>
    <tableColumn id="23" xr3:uid="{00000000-0010-0000-0400-000017000000}" name="BLK1_INV13" dataDxfId="1031">
      <calculatedColumnFormula>RD[[#This Row],[BLK1_INV1]]+1</calculatedColumnFormula>
    </tableColumn>
    <tableColumn id="24" xr3:uid="{00000000-0010-0000-0400-000018000000}" name="BLK1_INV14" dataDxfId="1030">
      <calculatedColumnFormula>RD[[#This Row],[BLK1_INV1]]+1</calculatedColumnFormula>
    </tableColumn>
    <tableColumn id="25" xr3:uid="{00000000-0010-0000-0400-000019000000}" name="BLK1_INV15" dataDxfId="1029">
      <calculatedColumnFormula>RD[[#This Row],[BLK1_INV1]]+1</calculatedColumnFormula>
    </tableColumn>
    <tableColumn id="26" xr3:uid="{00000000-0010-0000-0400-00001A000000}" name="BLK1_INV16" dataDxfId="1028">
      <calculatedColumnFormula>RD[[#This Row],[BLK1_INV1]]+1</calculatedColumnFormula>
    </tableColumn>
    <tableColumn id="27" xr3:uid="{00000000-0010-0000-0400-00001B000000}" name="BLK1_INV17" dataDxfId="1027">
      <calculatedColumnFormula>RD[[#This Row],[BLK1_INV1]]+1</calculatedColumnFormula>
    </tableColumn>
    <tableColumn id="28" xr3:uid="{00000000-0010-0000-0400-00001C000000}" name="BLK1_INV18" dataDxfId="1026">
      <calculatedColumnFormula>RD[[#This Row],[BLK1_INV1]]+1</calculatedColumnFormula>
    </tableColumn>
    <tableColumn id="29" xr3:uid="{00000000-0010-0000-0400-00001D000000}" name="BLK1_INV19" dataDxfId="1025">
      <calculatedColumnFormula>RD[[#This Row],[BLK1_INV1]]+1</calculatedColumnFormula>
    </tableColumn>
    <tableColumn id="30" xr3:uid="{00000000-0010-0000-0400-00001E000000}" name="BLK1_INV20" dataDxfId="1024">
      <calculatedColumnFormula>RD[[#This Row],[BLK1_INV1]]+1</calculatedColumnFormula>
    </tableColumn>
    <tableColumn id="31" xr3:uid="{00000000-0010-0000-0400-00001F000000}" name="BLK1_INV21" dataDxfId="1023">
      <calculatedColumnFormula>RD[[#This Row],[BLK1_INV1]]+1</calculatedColumnFormula>
    </tableColumn>
    <tableColumn id="32" xr3:uid="{00000000-0010-0000-0400-000020000000}" name="BLK1_INV22" dataDxfId="1022">
      <calculatedColumnFormula>RD[[#This Row],[BLK1_INV1]]+1</calculatedColumnFormula>
    </tableColumn>
    <tableColumn id="33" xr3:uid="{00000000-0010-0000-0400-000021000000}" name="BLK1_INV23" dataDxfId="1021">
      <calculatedColumnFormula>RD[[#This Row],[BLK1_INV1]]+1</calculatedColumnFormula>
    </tableColumn>
    <tableColumn id="34" xr3:uid="{00000000-0010-0000-0400-000022000000}" name="BLK1_INV24" dataDxfId="1020">
      <calculatedColumnFormula>RD[[#This Row],[BLK1_INV1]]+1</calculatedColumnFormula>
    </tableColumn>
    <tableColumn id="35" xr3:uid="{00000000-0010-0000-0400-000023000000}" name="BLK1_INV25" dataDxfId="1019">
      <calculatedColumnFormula>RD[[#This Row],[BLK1_INV1]]+1</calculatedColumnFormula>
    </tableColumn>
    <tableColumn id="36" xr3:uid="{00000000-0010-0000-0400-000024000000}" name="BLK1_INV26" dataDxfId="1018">
      <calculatedColumnFormula>RD[[#This Row],[BLK1_INV1]]+1</calculatedColumnFormula>
    </tableColumn>
    <tableColumn id="37" xr3:uid="{00000000-0010-0000-0400-000025000000}" name="BLK1_INV27" dataDxfId="1017">
      <calculatedColumnFormula>RD[[#This Row],[BLK1_INV1]]+1</calculatedColumnFormula>
    </tableColumn>
    <tableColumn id="38" xr3:uid="{00000000-0010-0000-0400-000026000000}" name="BLK1_INV28" dataDxfId="1016">
      <calculatedColumnFormula>RD[[#This Row],[BLK1_INV1]]+1</calculatedColumnFormula>
    </tableColumn>
    <tableColumn id="39" xr3:uid="{00000000-0010-0000-0400-000027000000}" name="BLK1_INV29" dataDxfId="1015">
      <calculatedColumnFormula>RD[[#This Row],[BLK1_INV1]]+1</calculatedColumnFormula>
    </tableColumn>
    <tableColumn id="40" xr3:uid="{00000000-0010-0000-0400-000028000000}" name="BLK1_INV30" dataDxfId="1014">
      <calculatedColumnFormula>RD[[#This Row],[BLK1_INV1]]+1</calculatedColumnFormula>
    </tableColumn>
    <tableColumn id="41" xr3:uid="{00000000-0010-0000-0400-000029000000}" name="BLK1_INV31" dataDxfId="1013">
      <calculatedColumnFormula>RD[[#This Row],[BLK1_INV1]]+1</calculatedColumnFormula>
    </tableColumn>
    <tableColumn id="168" xr3:uid="{00000000-0010-0000-0400-0000A8000000}" name="BLK1_INV32" dataDxfId="1012"/>
    <tableColumn id="42" xr3:uid="{00000000-0010-0000-0400-00002A000000}" name="BLK2_INV1" dataDxfId="1011">
      <calculatedColumnFormula>RD[[#This Row],[BLK1_INV1]]+1</calculatedColumnFormula>
    </tableColumn>
    <tableColumn id="43" xr3:uid="{00000000-0010-0000-0400-00002B000000}" name="BLK2_INV2" dataDxfId="1010">
      <calculatedColumnFormula>RD[[#This Row],[BLK1_INV1]]+1</calculatedColumnFormula>
    </tableColumn>
    <tableColumn id="44" xr3:uid="{00000000-0010-0000-0400-00002C000000}" name="BLK2_INV3" dataDxfId="1009">
      <calculatedColumnFormula>RD[[#This Row],[BLK1_INV1]]+1</calculatedColumnFormula>
    </tableColumn>
    <tableColumn id="45" xr3:uid="{00000000-0010-0000-0400-00002D000000}" name="BLK2_INV4" dataDxfId="1008">
      <calculatedColumnFormula>RD[[#This Row],[BLK1_INV1]]+1</calculatedColumnFormula>
    </tableColumn>
    <tableColumn id="46" xr3:uid="{00000000-0010-0000-0400-00002E000000}" name="BLK2_INV5" dataDxfId="1007">
      <calculatedColumnFormula>RD[[#This Row],[BLK1_INV1]]+1</calculatedColumnFormula>
    </tableColumn>
    <tableColumn id="47" xr3:uid="{00000000-0010-0000-0400-00002F000000}" name="BLK2_INV6" dataDxfId="1006">
      <calculatedColumnFormula>RD[[#This Row],[BLK1_INV1]]+1</calculatedColumnFormula>
    </tableColumn>
    <tableColumn id="48" xr3:uid="{00000000-0010-0000-0400-000030000000}" name="BLK2_INV7" dataDxfId="1005">
      <calculatedColumnFormula>RD[[#This Row],[BLK1_INV1]]+1</calculatedColumnFormula>
    </tableColumn>
    <tableColumn id="49" xr3:uid="{00000000-0010-0000-0400-000031000000}" name="BLK2_INV8" dataDxfId="1004">
      <calculatedColumnFormula>RD[[#This Row],[BLK1_INV1]]+1</calculatedColumnFormula>
    </tableColumn>
    <tableColumn id="50" xr3:uid="{00000000-0010-0000-0400-000032000000}" name="BLK2_INV9" dataDxfId="1003">
      <calculatedColumnFormula>RD[[#This Row],[BLK1_INV1]]+1</calculatedColumnFormula>
    </tableColumn>
    <tableColumn id="51" xr3:uid="{00000000-0010-0000-0400-000033000000}" name="BLK2_INV10" dataDxfId="1002">
      <calculatedColumnFormula>RD[[#This Row],[BLK1_INV1]]+1</calculatedColumnFormula>
    </tableColumn>
    <tableColumn id="52" xr3:uid="{00000000-0010-0000-0400-000034000000}" name="BLK2_INV11" dataDxfId="1001">
      <calculatedColumnFormula>RD[[#This Row],[BLK1_INV1]]+1</calculatedColumnFormula>
    </tableColumn>
    <tableColumn id="53" xr3:uid="{00000000-0010-0000-0400-000035000000}" name="BLK2_INV12" dataDxfId="1000">
      <calculatedColumnFormula>RD[[#This Row],[BLK1_INV1]]+1</calculatedColumnFormula>
    </tableColumn>
    <tableColumn id="54" xr3:uid="{00000000-0010-0000-0400-000036000000}" name="BLK2_INV13" dataDxfId="999">
      <calculatedColumnFormula>RD[[#This Row],[BLK1_INV1]]+1</calculatedColumnFormula>
    </tableColumn>
    <tableColumn id="55" xr3:uid="{00000000-0010-0000-0400-000037000000}" name="BLK2_INV14" dataDxfId="998">
      <calculatedColumnFormula>RD[[#This Row],[BLK1_INV1]]+1</calculatedColumnFormula>
    </tableColumn>
    <tableColumn id="56" xr3:uid="{00000000-0010-0000-0400-000038000000}" name="BLK2_INV15" dataDxfId="997">
      <calculatedColumnFormula>RD[[#This Row],[BLK1_INV1]]+1</calculatedColumnFormula>
    </tableColumn>
    <tableColumn id="57" xr3:uid="{00000000-0010-0000-0400-000039000000}" name="BLK2_INV16" dataDxfId="996">
      <calculatedColumnFormula>RD[[#This Row],[BLK1_INV1]]+1</calculatedColumnFormula>
    </tableColumn>
    <tableColumn id="58" xr3:uid="{00000000-0010-0000-0400-00003A000000}" name="BLK2_INV17" dataDxfId="995">
      <calculatedColumnFormula>RD[[#This Row],[BLK1_INV1]]+1</calculatedColumnFormula>
    </tableColumn>
    <tableColumn id="59" xr3:uid="{00000000-0010-0000-0400-00003B000000}" name="BLK2_INV18" dataDxfId="994">
      <calculatedColumnFormula>RD[[#This Row],[BLK1_INV1]]+1</calculatedColumnFormula>
    </tableColumn>
    <tableColumn id="60" xr3:uid="{00000000-0010-0000-0400-00003C000000}" name="BLK2_INV19" dataDxfId="993">
      <calculatedColumnFormula>RD[[#This Row],[BLK1_INV1]]+1</calculatedColumnFormula>
    </tableColumn>
    <tableColumn id="61" xr3:uid="{00000000-0010-0000-0400-00003D000000}" name="BLK2_INV20" dataDxfId="992">
      <calculatedColumnFormula>RD[[#This Row],[BLK1_INV1]]+1</calculatedColumnFormula>
    </tableColumn>
    <tableColumn id="62" xr3:uid="{00000000-0010-0000-0400-00003E000000}" name="BLK2_INV21" dataDxfId="991">
      <calculatedColumnFormula>RD[[#This Row],[BLK1_INV1]]+1</calculatedColumnFormula>
    </tableColumn>
    <tableColumn id="63" xr3:uid="{00000000-0010-0000-0400-00003F000000}" name="BLK2_INV22" dataDxfId="990">
      <calculatedColumnFormula>RD[[#This Row],[BLK1_INV1]]+1</calculatedColumnFormula>
    </tableColumn>
    <tableColumn id="64" xr3:uid="{00000000-0010-0000-0400-000040000000}" name="BLK2_INV23" dataDxfId="989">
      <calculatedColumnFormula>RD[[#This Row],[BLK1_INV1]]+1</calculatedColumnFormula>
    </tableColumn>
    <tableColumn id="65" xr3:uid="{00000000-0010-0000-0400-000041000000}" name="BLK2_INV24" dataDxfId="988">
      <calculatedColumnFormula>RD[[#This Row],[BLK1_INV1]]+1</calculatedColumnFormula>
    </tableColumn>
    <tableColumn id="66" xr3:uid="{00000000-0010-0000-0400-000042000000}" name="BLK2_INV25" dataDxfId="987">
      <calculatedColumnFormula>RD[[#This Row],[BLK1_INV1]]+1</calculatedColumnFormula>
    </tableColumn>
    <tableColumn id="67" xr3:uid="{00000000-0010-0000-0400-000043000000}" name="BLK2_INV26" dataDxfId="986">
      <calculatedColumnFormula>RD[[#This Row],[BLK1_INV1]]+1</calculatedColumnFormula>
    </tableColumn>
    <tableColumn id="68" xr3:uid="{00000000-0010-0000-0400-000044000000}" name="BLK2_INV27" dataDxfId="985">
      <calculatedColumnFormula>RD[[#This Row],[BLK1_INV1]]+1</calculatedColumnFormula>
    </tableColumn>
    <tableColumn id="69" xr3:uid="{00000000-0010-0000-0400-000045000000}" name="BLK2_INV28" dataDxfId="984">
      <calculatedColumnFormula>RD[[#This Row],[BLK1_INV1]]+1</calculatedColumnFormula>
    </tableColumn>
    <tableColumn id="70" xr3:uid="{00000000-0010-0000-0400-000046000000}" name="BLK2_INV29" dataDxfId="983">
      <calculatedColumnFormula>RD[[#This Row],[BLK1_INV1]]+1</calculatedColumnFormula>
    </tableColumn>
    <tableColumn id="71" xr3:uid="{00000000-0010-0000-0400-000047000000}" name="BLK2_INV30" dataDxfId="982">
      <calculatedColumnFormula>RD[[#This Row],[BLK1_INV1]]+1</calculatedColumnFormula>
    </tableColumn>
    <tableColumn id="72" xr3:uid="{00000000-0010-0000-0400-000048000000}" name="BLK2_INV31" dataDxfId="981">
      <calculatedColumnFormula>RD[[#This Row],[BLK1_INV1]]+1</calculatedColumnFormula>
    </tableColumn>
    <tableColumn id="173" xr3:uid="{D2B3E73E-6D62-4187-A33B-6C21600B70F6}" name="BLK2_INV32" dataDxfId="980"/>
    <tableColumn id="73" xr3:uid="{00000000-0010-0000-0400-000049000000}" name="BLK3_INV1" dataDxfId="979">
      <calculatedColumnFormula>RD[[#This Row],[BLK1_INV1]]+1</calculatedColumnFormula>
    </tableColumn>
    <tableColumn id="74" xr3:uid="{00000000-0010-0000-0400-00004A000000}" name="BLK3_INV2" dataDxfId="978">
      <calculatedColumnFormula>RD[[#This Row],[BLK1_INV1]]+1</calculatedColumnFormula>
    </tableColumn>
    <tableColumn id="75" xr3:uid="{00000000-0010-0000-0400-00004B000000}" name="BLK3_INV3" dataDxfId="977">
      <calculatedColumnFormula>RD[[#This Row],[BLK1_INV1]]+1</calculatedColumnFormula>
    </tableColumn>
    <tableColumn id="76" xr3:uid="{00000000-0010-0000-0400-00004C000000}" name="BLK3_INV4" dataDxfId="976">
      <calculatedColumnFormula>RD[[#This Row],[BLK1_INV1]]+1</calculatedColumnFormula>
    </tableColumn>
    <tableColumn id="77" xr3:uid="{00000000-0010-0000-0400-00004D000000}" name="BLK3_INV5" dataDxfId="975">
      <calculatedColumnFormula>RD[[#This Row],[BLK1_INV1]]+1</calculatedColumnFormula>
    </tableColumn>
    <tableColumn id="78" xr3:uid="{00000000-0010-0000-0400-00004E000000}" name="BLK3_INV6" dataDxfId="974">
      <calculatedColumnFormula>RD[[#This Row],[BLK1_INV1]]+1</calculatedColumnFormula>
    </tableColumn>
    <tableColumn id="79" xr3:uid="{00000000-0010-0000-0400-00004F000000}" name="BLK3_INV7" dataDxfId="973">
      <calculatedColumnFormula>RD[[#This Row],[BLK1_INV1]]+1</calculatedColumnFormula>
    </tableColumn>
    <tableColumn id="80" xr3:uid="{00000000-0010-0000-0400-000050000000}" name="BLK3_INV8" dataDxfId="972">
      <calculatedColumnFormula>RD[[#This Row],[BLK1_INV1]]+1</calculatedColumnFormula>
    </tableColumn>
    <tableColumn id="81" xr3:uid="{00000000-0010-0000-0400-000051000000}" name="BLK3_INV9" dataDxfId="971">
      <calculatedColumnFormula>RD[[#This Row],[BLK1_INV1]]+1</calculatedColumnFormula>
    </tableColumn>
    <tableColumn id="82" xr3:uid="{00000000-0010-0000-0400-000052000000}" name="BLK3_INV10" dataDxfId="970">
      <calculatedColumnFormula>RD[[#This Row],[BLK1_INV1]]+1</calculatedColumnFormula>
    </tableColumn>
    <tableColumn id="83" xr3:uid="{00000000-0010-0000-0400-000053000000}" name="BLK3_INV11" dataDxfId="969">
      <calculatedColumnFormula>RD[[#This Row],[BLK1_INV1]]+1</calculatedColumnFormula>
    </tableColumn>
    <tableColumn id="84" xr3:uid="{00000000-0010-0000-0400-000054000000}" name="BLK3_INV12" dataDxfId="968">
      <calculatedColumnFormula>RD[[#This Row],[BLK1_INV1]]+1</calculatedColumnFormula>
    </tableColumn>
    <tableColumn id="85" xr3:uid="{00000000-0010-0000-0400-000055000000}" name="BLK3_INV13" dataDxfId="967">
      <calculatedColumnFormula>RD[[#This Row],[BLK1_INV1]]+1</calculatedColumnFormula>
    </tableColumn>
    <tableColumn id="86" xr3:uid="{00000000-0010-0000-0400-000056000000}" name="BLK3_INV14" dataDxfId="966">
      <calculatedColumnFormula>RD[[#This Row],[BLK1_INV1]]+1</calculatedColumnFormula>
    </tableColumn>
    <tableColumn id="87" xr3:uid="{00000000-0010-0000-0400-000057000000}" name="BLK3_INV15" dataDxfId="965">
      <calculatedColumnFormula>RD[[#This Row],[BLK1_INV1]]+1</calculatedColumnFormula>
    </tableColumn>
    <tableColumn id="88" xr3:uid="{00000000-0010-0000-0400-000058000000}" name="BLK3_INV16" dataDxfId="964">
      <calculatedColumnFormula>RD[[#This Row],[BLK1_INV1]]+1</calculatedColumnFormula>
    </tableColumn>
    <tableColumn id="89" xr3:uid="{00000000-0010-0000-0400-000059000000}" name="BLK3_INV17" dataDxfId="963">
      <calculatedColumnFormula>RD[[#This Row],[BLK1_INV1]]+1</calculatedColumnFormula>
    </tableColumn>
    <tableColumn id="90" xr3:uid="{00000000-0010-0000-0400-00005A000000}" name="BLK3_INV18" dataDxfId="962">
      <calculatedColumnFormula>RD[[#This Row],[BLK1_INV1]]+1</calculatedColumnFormula>
    </tableColumn>
    <tableColumn id="91" xr3:uid="{00000000-0010-0000-0400-00005B000000}" name="BLK3_INV19" dataDxfId="961">
      <calculatedColumnFormula>RD[[#This Row],[BLK1_INV1]]+1</calculatedColumnFormula>
    </tableColumn>
    <tableColumn id="92" xr3:uid="{00000000-0010-0000-0400-00005C000000}" name="BLK3_INV20" dataDxfId="960">
      <calculatedColumnFormula>RD[[#This Row],[BLK1_INV1]]+1</calculatedColumnFormula>
    </tableColumn>
    <tableColumn id="93" xr3:uid="{00000000-0010-0000-0400-00005D000000}" name="BLK3_INV21" dataDxfId="959">
      <calculatedColumnFormula>RD[[#This Row],[BLK1_INV1]]+1</calculatedColumnFormula>
    </tableColumn>
    <tableColumn id="94" xr3:uid="{00000000-0010-0000-0400-00005E000000}" name="BLK3_INV22" dataDxfId="958">
      <calculatedColumnFormula>RD[[#This Row],[BLK1_INV1]]+1</calculatedColumnFormula>
    </tableColumn>
    <tableColumn id="95" xr3:uid="{00000000-0010-0000-0400-00005F000000}" name="BLK3_INV23" dataDxfId="957">
      <calculatedColumnFormula>RD[[#This Row],[BLK1_INV1]]+1</calculatedColumnFormula>
    </tableColumn>
    <tableColumn id="96" xr3:uid="{00000000-0010-0000-0400-000060000000}" name="BLK3_INV24" dataDxfId="956">
      <calculatedColumnFormula>RD[[#This Row],[BLK1_INV1]]+1</calculatedColumnFormula>
    </tableColumn>
    <tableColumn id="97" xr3:uid="{00000000-0010-0000-0400-000061000000}" name="BLK3_INV25" dataDxfId="955">
      <calculatedColumnFormula>RD[[#This Row],[BLK1_INV1]]+1</calculatedColumnFormula>
    </tableColumn>
    <tableColumn id="98" xr3:uid="{00000000-0010-0000-0400-000062000000}" name="BLK3_INV26" dataDxfId="954">
      <calculatedColumnFormula>RD[[#This Row],[BLK1_INV1]]+1</calculatedColumnFormula>
    </tableColumn>
    <tableColumn id="99" xr3:uid="{00000000-0010-0000-0400-000063000000}" name="BLK3_INV27" dataDxfId="953"/>
    <tableColumn id="100" xr3:uid="{00000000-0010-0000-0400-000064000000}" name="BLK3_INV28" dataDxfId="952"/>
    <tableColumn id="101" xr3:uid="{00000000-0010-0000-0400-000065000000}" name="BLK3_INV29" dataDxfId="951"/>
    <tableColumn id="102" xr3:uid="{00000000-0010-0000-0400-000066000000}" name="BLK3_INV30" dataDxfId="950"/>
    <tableColumn id="103" xr3:uid="{00000000-0010-0000-0400-000067000000}" name="BLK3_INV31" dataDxfId="949"/>
    <tableColumn id="104" xr3:uid="{00000000-0010-0000-0400-000068000000}" name="BLK4_INV1" dataDxfId="948"/>
    <tableColumn id="105" xr3:uid="{00000000-0010-0000-0400-000069000000}" name="BLK4_INV2" dataDxfId="947"/>
    <tableColumn id="106" xr3:uid="{00000000-0010-0000-0400-00006A000000}" name="BLK4_INV3" dataDxfId="946"/>
    <tableColumn id="107" xr3:uid="{00000000-0010-0000-0400-00006B000000}" name="BLK4_INV4" dataDxfId="945"/>
    <tableColumn id="108" xr3:uid="{00000000-0010-0000-0400-00006C000000}" name="BLK4_INV5" dataDxfId="944"/>
    <tableColumn id="109" xr3:uid="{00000000-0010-0000-0400-00006D000000}" name="BLK4_INV6" dataDxfId="943"/>
    <tableColumn id="110" xr3:uid="{00000000-0010-0000-0400-00006E000000}" name="BLK4_INV7" dataDxfId="942"/>
    <tableColumn id="111" xr3:uid="{00000000-0010-0000-0400-00006F000000}" name="BLK4_INV8" dataDxfId="941"/>
    <tableColumn id="112" xr3:uid="{00000000-0010-0000-0400-000070000000}" name="BLK4_INV9" dataDxfId="940"/>
    <tableColumn id="113" xr3:uid="{00000000-0010-0000-0400-000071000000}" name="BLK4_INV10" dataDxfId="939"/>
    <tableColumn id="114" xr3:uid="{00000000-0010-0000-0400-000072000000}" name="BLK4_INV11" dataDxfId="938"/>
    <tableColumn id="115" xr3:uid="{00000000-0010-0000-0400-000073000000}" name="BLK4_INV12" dataDxfId="937"/>
    <tableColumn id="116" xr3:uid="{00000000-0010-0000-0400-000074000000}" name="BLK4_INV13" dataDxfId="936"/>
    <tableColumn id="117" xr3:uid="{00000000-0010-0000-0400-000075000000}" name="BLK4_INV14" dataDxfId="935"/>
    <tableColumn id="118" xr3:uid="{00000000-0010-0000-0400-000076000000}" name="BLK4_INV15" dataDxfId="934"/>
    <tableColumn id="119" xr3:uid="{00000000-0010-0000-0400-000077000000}" name="BLK4_INV16" dataDxfId="933"/>
    <tableColumn id="120" xr3:uid="{00000000-0010-0000-0400-000078000000}" name="BLK4_INV17" dataDxfId="932"/>
    <tableColumn id="121" xr3:uid="{00000000-0010-0000-0400-000079000000}" name="BLK4_INV18" dataDxfId="931"/>
    <tableColumn id="122" xr3:uid="{00000000-0010-0000-0400-00007A000000}" name="BLK4_INV19" dataDxfId="930"/>
    <tableColumn id="123" xr3:uid="{00000000-0010-0000-0400-00007B000000}" name="BLK4_INV20" dataDxfId="929"/>
    <tableColumn id="124" xr3:uid="{00000000-0010-0000-0400-00007C000000}" name="BLK4_INV21" dataDxfId="928"/>
    <tableColumn id="125" xr3:uid="{00000000-0010-0000-0400-00007D000000}" name="BLK4_INV22" dataDxfId="927"/>
    <tableColumn id="126" xr3:uid="{00000000-0010-0000-0400-00007E000000}" name="BLK4_INV23" dataDxfId="926"/>
    <tableColumn id="127" xr3:uid="{00000000-0010-0000-0400-00007F000000}" name="BLK4_INV24" dataDxfId="925"/>
    <tableColumn id="128" xr3:uid="{00000000-0010-0000-0400-000080000000}" name="BLK4_INV25" dataDxfId="924"/>
    <tableColumn id="129" xr3:uid="{00000000-0010-0000-0400-000081000000}" name="BLK4_INV26" dataDxfId="923"/>
    <tableColumn id="130" xr3:uid="{00000000-0010-0000-0400-000082000000}" name="BLK4_INV27" dataDxfId="922"/>
    <tableColumn id="131" xr3:uid="{00000000-0010-0000-0400-000083000000}" name="BLK4_INV28" dataDxfId="921"/>
    <tableColumn id="132" xr3:uid="{00000000-0010-0000-0400-000084000000}" name="BLK4_INV29" dataDxfId="920"/>
    <tableColumn id="133" xr3:uid="{00000000-0010-0000-0400-000085000000}" name="BLK4_INV30" dataDxfId="919"/>
    <tableColumn id="134" xr3:uid="{00000000-0010-0000-0400-000086000000}" name="BLK4_INV31" dataDxfId="918"/>
    <tableColumn id="135" xr3:uid="{00000000-0010-0000-0400-000087000000}" name="BLK5_INV1" dataDxfId="917"/>
    <tableColumn id="136" xr3:uid="{00000000-0010-0000-0400-000088000000}" name="BLK5_INV2" dataDxfId="916"/>
    <tableColumn id="137" xr3:uid="{00000000-0010-0000-0400-000089000000}" name="BLK5_INV3" dataDxfId="915"/>
    <tableColumn id="138" xr3:uid="{00000000-0010-0000-0400-00008A000000}" name="BLK5_INV4" dataDxfId="914"/>
    <tableColumn id="139" xr3:uid="{00000000-0010-0000-0400-00008B000000}" name="BLK5_INV5" dataDxfId="913"/>
    <tableColumn id="140" xr3:uid="{00000000-0010-0000-0400-00008C000000}" name="BLK5_INV6" dataDxfId="912"/>
    <tableColumn id="141" xr3:uid="{00000000-0010-0000-0400-00008D000000}" name="BLK5_INV7" dataDxfId="911"/>
    <tableColumn id="142" xr3:uid="{00000000-0010-0000-0400-00008E000000}" name="BLK5_INV8" dataDxfId="910"/>
    <tableColumn id="143" xr3:uid="{00000000-0010-0000-0400-00008F000000}" name="BLK5_INV9" dataDxfId="909"/>
    <tableColumn id="144" xr3:uid="{00000000-0010-0000-0400-000090000000}" name="BLK5_INV10" dataDxfId="908"/>
    <tableColumn id="145" xr3:uid="{00000000-0010-0000-0400-000091000000}" name="BLK5_INV11" dataDxfId="907"/>
    <tableColumn id="146" xr3:uid="{00000000-0010-0000-0400-000092000000}" name="BLK5_INV12" dataDxfId="906"/>
    <tableColumn id="147" xr3:uid="{00000000-0010-0000-0400-000093000000}" name="BLK5_INV13" dataDxfId="905"/>
    <tableColumn id="148" xr3:uid="{00000000-0010-0000-0400-000094000000}" name="BLK5_INV14" dataDxfId="904"/>
    <tableColumn id="149" xr3:uid="{00000000-0010-0000-0400-000095000000}" name="BLK5_INV15" dataDxfId="903"/>
    <tableColumn id="150" xr3:uid="{00000000-0010-0000-0400-000096000000}" name="BLK5_INV16" dataDxfId="902"/>
    <tableColumn id="151" xr3:uid="{00000000-0010-0000-0400-000097000000}" name="BLK5_INV17" dataDxfId="901"/>
    <tableColumn id="152" xr3:uid="{00000000-0010-0000-0400-000098000000}" name="BLK5_INV18" dataDxfId="900"/>
    <tableColumn id="153" xr3:uid="{00000000-0010-0000-0400-000099000000}" name="BLK5_INV19" dataDxfId="899"/>
    <tableColumn id="154" xr3:uid="{00000000-0010-0000-0400-00009A000000}" name="BLK5_INV20" dataDxfId="898"/>
    <tableColumn id="155" xr3:uid="{00000000-0010-0000-0400-00009B000000}" name="BLK5_INV21" dataDxfId="897"/>
    <tableColumn id="156" xr3:uid="{00000000-0010-0000-0400-00009C000000}" name="BLK5_INV22" dataDxfId="896"/>
    <tableColumn id="157" xr3:uid="{00000000-0010-0000-0400-00009D000000}" name="BLK5_INV23" dataDxfId="895"/>
    <tableColumn id="158" xr3:uid="{00000000-0010-0000-0400-00009E000000}" name="BLK5_INV24" dataDxfId="894"/>
    <tableColumn id="159" xr3:uid="{00000000-0010-0000-0400-00009F000000}" name="BLK5_INV25" dataDxfId="893"/>
    <tableColumn id="160" xr3:uid="{00000000-0010-0000-0400-0000A0000000}" name="BLK5_INV26" dataDxfId="892"/>
    <tableColumn id="161" xr3:uid="{00000000-0010-0000-0400-0000A1000000}" name="BLK5_INV27" dataDxfId="891"/>
    <tableColumn id="162" xr3:uid="{00000000-0010-0000-0400-0000A2000000}" name="BLK5_INV28" dataDxfId="890"/>
    <tableColumn id="163" xr3:uid="{00000000-0010-0000-0400-0000A3000000}" name="BLK5_INV29" dataDxfId="889"/>
    <tableColumn id="164" xr3:uid="{00000000-0010-0000-0400-0000A4000000}" name="BLK5_INV30" dataDxfId="888"/>
    <tableColumn id="165" xr3:uid="{00000000-0010-0000-0400-0000A5000000}" name="BLK5_INV31" dataDxfId="887"/>
    <tableColumn id="166" xr3:uid="{00000000-0010-0000-0400-0000A6000000}" name="BLK5_INV32" dataDxfId="886"/>
    <tableColumn id="274" xr3:uid="{00000000-0010-0000-0400-000012010000}" name="BLK6_INV1" dataDxfId="885"/>
    <tableColumn id="275" xr3:uid="{00000000-0010-0000-0400-000013010000}" name="BLK6_INV2" dataDxfId="884"/>
    <tableColumn id="276" xr3:uid="{00000000-0010-0000-0400-000014010000}" name="BLK6_INV3" dataDxfId="883"/>
    <tableColumn id="277" xr3:uid="{00000000-0010-0000-0400-000015010000}" name="BLK6_INV4" dataDxfId="882"/>
    <tableColumn id="278" xr3:uid="{00000000-0010-0000-0400-000016010000}" name="BLK6_INV5" dataDxfId="881"/>
    <tableColumn id="279" xr3:uid="{00000000-0010-0000-0400-000017010000}" name="BLK6_INV6" dataDxfId="880"/>
    <tableColumn id="280" xr3:uid="{00000000-0010-0000-0400-000018010000}" name="BLK6_INV7" dataDxfId="879"/>
    <tableColumn id="281" xr3:uid="{00000000-0010-0000-0400-000019010000}" name="BLK6_INV8" dataDxfId="878"/>
    <tableColumn id="282" xr3:uid="{00000000-0010-0000-0400-00001A010000}" name="BLK6_INV9" dataDxfId="877"/>
    <tableColumn id="283" xr3:uid="{00000000-0010-0000-0400-00001B010000}" name="BLK6_INV10" dataDxfId="876"/>
    <tableColumn id="284" xr3:uid="{00000000-0010-0000-0400-00001C010000}" name="BLK6_INV11" dataDxfId="875"/>
    <tableColumn id="285" xr3:uid="{00000000-0010-0000-0400-00001D010000}" name="BLK6_INV12" dataDxfId="874"/>
    <tableColumn id="286" xr3:uid="{00000000-0010-0000-0400-00001E010000}" name="BLK6_INV13" dataDxfId="873"/>
    <tableColumn id="287" xr3:uid="{00000000-0010-0000-0400-00001F010000}" name="BLK6_INV14" dataDxfId="872"/>
    <tableColumn id="288" xr3:uid="{00000000-0010-0000-0400-000020010000}" name="BLK6_INV15" dataDxfId="871"/>
    <tableColumn id="289" xr3:uid="{00000000-0010-0000-0400-000021010000}" name="BLK6_INV16" dataDxfId="870"/>
    <tableColumn id="290" xr3:uid="{00000000-0010-0000-0400-000022010000}" name="BLK6_INV17" dataDxfId="869"/>
    <tableColumn id="291" xr3:uid="{00000000-0010-0000-0400-000023010000}" name="BLK6_INV18" dataDxfId="868"/>
    <tableColumn id="292" xr3:uid="{00000000-0010-0000-0400-000024010000}" name="BLK6_INV19" dataDxfId="867"/>
    <tableColumn id="293" xr3:uid="{00000000-0010-0000-0400-000025010000}" name="BLK6_INV20" dataDxfId="866"/>
    <tableColumn id="294" xr3:uid="{00000000-0010-0000-0400-000026010000}" name="BLK6_INV21" dataDxfId="865"/>
    <tableColumn id="295" xr3:uid="{00000000-0010-0000-0400-000027010000}" name="BLK6_INV22" dataDxfId="864"/>
    <tableColumn id="296" xr3:uid="{00000000-0010-0000-0400-000028010000}" name="BLK6_INV23" dataDxfId="863"/>
    <tableColumn id="297" xr3:uid="{00000000-0010-0000-0400-000029010000}" name="BLK6_INV24" dataDxfId="862"/>
    <tableColumn id="298" xr3:uid="{00000000-0010-0000-0400-00002A010000}" name="BLK6_INV25" dataDxfId="861"/>
    <tableColumn id="299" xr3:uid="{00000000-0010-0000-0400-00002B010000}" name="BLK6_INV26" dataDxfId="860"/>
    <tableColumn id="300" xr3:uid="{00000000-0010-0000-0400-00002C010000}" name="BLK6_INV27" dataDxfId="859"/>
    <tableColumn id="301" xr3:uid="{00000000-0010-0000-0400-00002D010000}" name="BLK6_INV28" dataDxfId="858"/>
    <tableColumn id="302" xr3:uid="{00000000-0010-0000-0400-00002E010000}" name="BLK6_INV29" dataDxfId="857"/>
    <tableColumn id="303" xr3:uid="{00000000-0010-0000-0400-00002F010000}" name="BLK6_INV30" dataDxfId="856"/>
    <tableColumn id="304" xr3:uid="{00000000-0010-0000-0400-000030010000}" name="BLK6_INV31" dataDxfId="855"/>
    <tableColumn id="305" xr3:uid="{00000000-0010-0000-0400-000031010000}" name="BLK6_INV32" dataDxfId="854"/>
    <tableColumn id="306" xr3:uid="{00000000-0010-0000-0400-000032010000}" name="BLK7_INV1" dataDxfId="853"/>
    <tableColumn id="307" xr3:uid="{00000000-0010-0000-0400-000033010000}" name="BLK7_INV2" dataDxfId="852"/>
    <tableColumn id="308" xr3:uid="{00000000-0010-0000-0400-000034010000}" name="BLK7_INV3" dataDxfId="851"/>
    <tableColumn id="309" xr3:uid="{00000000-0010-0000-0400-000035010000}" name="BLK7_INV4" dataDxfId="850"/>
    <tableColumn id="310" xr3:uid="{00000000-0010-0000-0400-000036010000}" name="BLK7_INV5" dataDxfId="849"/>
    <tableColumn id="311" xr3:uid="{00000000-0010-0000-0400-000037010000}" name="BLK7_INV6" dataDxfId="848"/>
    <tableColumn id="312" xr3:uid="{00000000-0010-0000-0400-000038010000}" name="BLK7_INV7" dataDxfId="847"/>
    <tableColumn id="313" xr3:uid="{00000000-0010-0000-0400-000039010000}" name="BLK7_INV8" dataDxfId="846"/>
    <tableColumn id="314" xr3:uid="{00000000-0010-0000-0400-00003A010000}" name="BLK7_INV9" dataDxfId="845"/>
    <tableColumn id="315" xr3:uid="{00000000-0010-0000-0400-00003B010000}" name="BLK7_INV10" dataDxfId="844"/>
    <tableColumn id="316" xr3:uid="{00000000-0010-0000-0400-00003C010000}" name="BLK7_INV11" dataDxfId="843"/>
    <tableColumn id="317" xr3:uid="{00000000-0010-0000-0400-00003D010000}" name="BLK7_INV12" dataDxfId="842"/>
    <tableColumn id="318" xr3:uid="{00000000-0010-0000-0400-00003E010000}" name="BLK7_INV13" dataDxfId="841"/>
    <tableColumn id="319" xr3:uid="{00000000-0010-0000-0400-00003F010000}" name="BLK7_INV14" dataDxfId="840"/>
    <tableColumn id="320" xr3:uid="{00000000-0010-0000-0400-000040010000}" name="BLK7_INV15" dataDxfId="839"/>
    <tableColumn id="321" xr3:uid="{00000000-0010-0000-0400-000041010000}" name="BLK7_INV16" dataDxfId="838"/>
    <tableColumn id="322" xr3:uid="{00000000-0010-0000-0400-000042010000}" name="BLK7_INV17" dataDxfId="837"/>
    <tableColumn id="323" xr3:uid="{00000000-0010-0000-0400-000043010000}" name="BLK7_INV18" dataDxfId="836"/>
    <tableColumn id="324" xr3:uid="{00000000-0010-0000-0400-000044010000}" name="BLK7_INV19" dataDxfId="835"/>
    <tableColumn id="325" xr3:uid="{00000000-0010-0000-0400-000045010000}" name="BLK7_INV20" dataDxfId="834"/>
    <tableColumn id="326" xr3:uid="{00000000-0010-0000-0400-000046010000}" name="BLK7_INV21" dataDxfId="833"/>
    <tableColumn id="327" xr3:uid="{00000000-0010-0000-0400-000047010000}" name="BLK7_INV22" dataDxfId="832"/>
    <tableColumn id="328" xr3:uid="{00000000-0010-0000-0400-000048010000}" name="BLK7_INV23" dataDxfId="831"/>
    <tableColumn id="329" xr3:uid="{00000000-0010-0000-0400-000049010000}" name="BLK7_INV24" dataDxfId="830"/>
    <tableColumn id="330" xr3:uid="{00000000-0010-0000-0400-00004A010000}" name="BLK7_INV25" dataDxfId="829"/>
    <tableColumn id="331" xr3:uid="{00000000-0010-0000-0400-00004B010000}" name="BLK7_INV26" dataDxfId="828"/>
    <tableColumn id="332" xr3:uid="{00000000-0010-0000-0400-00004C010000}" name="BLK7_INV27" dataDxfId="827"/>
    <tableColumn id="333" xr3:uid="{00000000-0010-0000-0400-00004D010000}" name="BLK7_INV28" dataDxfId="826"/>
    <tableColumn id="169" xr3:uid="{00000000-0010-0000-0400-0000A9000000}" name="BLK7_INV29" dataDxfId="825"/>
    <tableColumn id="170" xr3:uid="{00000000-0010-0000-0400-0000AA000000}" name="BLK7_INV30" dataDxfId="824"/>
    <tableColumn id="171" xr3:uid="{00000000-0010-0000-0400-0000AB000000}" name="BLK7_INV31" dataDxfId="823"/>
    <tableColumn id="174" xr3:uid="{D37C006D-7970-4C77-86A3-36144D35C6AB}" name="BLK7_INV32" dataDxfId="822"/>
    <tableColumn id="334" xr3:uid="{00000000-0010-0000-0400-00004E010000}" name="BLK8_INV1" dataDxfId="821"/>
    <tableColumn id="335" xr3:uid="{00000000-0010-0000-0400-00004F010000}" name="BLK8_INV2" dataDxfId="820"/>
    <tableColumn id="336" xr3:uid="{00000000-0010-0000-0400-000050010000}" name="BLK8_INV3" dataDxfId="819"/>
    <tableColumn id="337" xr3:uid="{00000000-0010-0000-0400-000051010000}" name="BLK8_INV4" dataDxfId="818"/>
    <tableColumn id="338" xr3:uid="{00000000-0010-0000-0400-000052010000}" name="BLK8_INV5" dataDxfId="817"/>
    <tableColumn id="339" xr3:uid="{00000000-0010-0000-0400-000053010000}" name="BLK8_INV6" dataDxfId="816"/>
    <tableColumn id="340" xr3:uid="{00000000-0010-0000-0400-000054010000}" name="BLK8_INV7" dataDxfId="815"/>
    <tableColumn id="341" xr3:uid="{00000000-0010-0000-0400-000055010000}" name="BLK8_INV8" dataDxfId="814"/>
    <tableColumn id="342" xr3:uid="{00000000-0010-0000-0400-000056010000}" name="BLK8_INV9" dataDxfId="813"/>
    <tableColumn id="343" xr3:uid="{00000000-0010-0000-0400-000057010000}" name="BLK8_INV10" dataDxfId="812"/>
    <tableColumn id="344" xr3:uid="{00000000-0010-0000-0400-000058010000}" name="BLK8_INV11" dataDxfId="811"/>
    <tableColumn id="345" xr3:uid="{00000000-0010-0000-0400-000059010000}" name="BLK8_INV12" dataDxfId="810"/>
    <tableColumn id="346" xr3:uid="{00000000-0010-0000-0400-00005A010000}" name="BLK8_INV13" dataDxfId="809"/>
    <tableColumn id="347" xr3:uid="{00000000-0010-0000-0400-00005B010000}" name="BLK8_INV14" dataDxfId="808"/>
    <tableColumn id="348" xr3:uid="{00000000-0010-0000-0400-00005C010000}" name="BLK8_INV15" dataDxfId="807"/>
    <tableColumn id="349" xr3:uid="{00000000-0010-0000-0400-00005D010000}" name="BLK8_INV16" dataDxfId="806"/>
    <tableColumn id="350" xr3:uid="{00000000-0010-0000-0400-00005E010000}" name="BLK8_INV17" dataDxfId="805"/>
    <tableColumn id="351" xr3:uid="{00000000-0010-0000-0400-00005F010000}" name="BLK8_INV18" dataDxfId="804"/>
    <tableColumn id="352" xr3:uid="{00000000-0010-0000-0400-000060010000}" name="BLK8_INV19" dataDxfId="803"/>
    <tableColumn id="353" xr3:uid="{00000000-0010-0000-0400-000061010000}" name="BLK8_INV20" dataDxfId="802"/>
    <tableColumn id="354" xr3:uid="{00000000-0010-0000-0400-000062010000}" name="BLK8_INV21" dataDxfId="801"/>
    <tableColumn id="355" xr3:uid="{00000000-0010-0000-0400-000063010000}" name="BLK8_INV22" dataDxfId="800"/>
    <tableColumn id="356" xr3:uid="{00000000-0010-0000-0400-000064010000}" name="BLK8_INV23" dataDxfId="799"/>
    <tableColumn id="357" xr3:uid="{00000000-0010-0000-0400-000065010000}" name="BLK8_INV24" dataDxfId="798"/>
    <tableColumn id="358" xr3:uid="{00000000-0010-0000-0400-000066010000}" name="BLK8_INV25" dataDxfId="797"/>
    <tableColumn id="359" xr3:uid="{00000000-0010-0000-0400-000067010000}" name="BLK8_INV26" dataDxfId="796"/>
    <tableColumn id="360" xr3:uid="{00000000-0010-0000-0400-000068010000}" name="BLK8_INV27" dataDxfId="795"/>
    <tableColumn id="175" xr3:uid="{1521660E-69DB-4077-84DD-34A1AB504D33}" name="BLK8_INV28" dataDxfId="794"/>
    <tableColumn id="172" xr3:uid="{00000000-0010-0000-0400-0000AC000000}" name="AT (°C) 14 Hours" dataDxfId="793"/>
    <tableColumn id="177" xr3:uid="{00000000-0010-0000-0400-0000B1000000}" name="MT (°C) Gen. Hours" dataDxfId="792"/>
    <tableColumn id="183" xr3:uid="{00000000-0010-0000-0400-0000B7000000}" name="WS_Avg (m/s) (24 Hours)" dataDxfId="791"/>
    <tableColumn id="189" xr3:uid="{00000000-0010-0000-0400-0000BD000000}" name="WS_Max (m/s)" dataDxfId="790"/>
    <tableColumn id="167" xr3:uid="{00000000-0010-0000-0400-0000A7000000}" name="Rain (mm)" dataDxfId="789"/>
    <tableColumn id="195" xr3:uid="{00000000-0010-0000-0400-0000C3000000}" name="GHI " dataDxfId="788"/>
    <tableColumn id="207" xr3:uid="{00000000-0010-0000-0400-0000CF000000}" name="POA" dataDxfId="787"/>
    <tableColumn id="219" xr3:uid="{00000000-0010-0000-0400-0000DB000000}" name="GHI_Lost " dataDxfId="786"/>
    <tableColumn id="225" xr3:uid="{00000000-0010-0000-0400-0000E1000000}" name="POA_Lost" dataDxfId="785"/>
    <tableColumn id="231" xr3:uid="{00000000-0010-0000-0400-0000E7000000}" name="33kV_IC1_ExPort" dataDxfId="784"/>
    <tableColumn id="232" xr3:uid="{00000000-0010-0000-0400-0000E8000000}" name="33kV_IC1_Import" dataDxfId="783"/>
    <tableColumn id="233" xr3:uid="{00000000-0010-0000-0400-0000E9000000}" name="33kV_IC2_ExPort" dataDxfId="782"/>
    <tableColumn id="234" xr3:uid="{00000000-0010-0000-0400-0000EA000000}" name="33kV_IC2_Import" dataDxfId="781"/>
    <tableColumn id="369" xr3:uid="{00000000-0010-0000-0400-000071010000}" name="33kV_IC3_ExPort" dataDxfId="780"/>
    <tableColumn id="370" xr3:uid="{00000000-0010-0000-0400-000072010000}" name="33kV_IC3_Import" dataDxfId="779"/>
    <tableColumn id="371" xr3:uid="{00000000-0010-0000-0400-000073010000}" name="33kV_IC4_ExPort" dataDxfId="778"/>
    <tableColumn id="372" xr3:uid="{00000000-0010-0000-0400-000074010000}" name="33kV_IC4_Import" dataDxfId="777"/>
    <tableColumn id="235" xr3:uid="{00000000-0010-0000-0400-0000EB000000}" name=" " dataDxfId="776"/>
    <tableColumn id="236" xr3:uid="{00000000-0010-0000-0400-0000EC000000}" name="I31kV_PQM_Im" dataDxfId="775"/>
    <tableColumn id="249" xr3:uid="{00000000-0010-0000-0400-0000F9000000}" name="33kV_IC1_ExPort(KWh)" dataDxfId="774" dataCellStyle="Comma"/>
    <tableColumn id="250" xr3:uid="{00000000-0010-0000-0400-0000FA000000}" name="33kV_IC1_Import(KWh)" dataDxfId="773" dataCellStyle="Comma"/>
    <tableColumn id="251" xr3:uid="{00000000-0010-0000-0400-0000FB000000}" name="33kV_IC2_ExPort(KWh)" dataDxfId="772" dataCellStyle="Comma"/>
    <tableColumn id="252" xr3:uid="{00000000-0010-0000-0400-0000FC000000}" name="33kV_IC2_Import(KWh)" dataDxfId="771" dataCellStyle="Comma"/>
    <tableColumn id="373" xr3:uid="{00000000-0010-0000-0400-000075010000}" name="33kV_IC3_ExPort(KWh)" dataDxfId="770" dataCellStyle="Comma"/>
    <tableColumn id="374" xr3:uid="{00000000-0010-0000-0400-000076010000}" name="33kV_IC3_Import(KWh)" dataDxfId="769" dataCellStyle="Comma"/>
    <tableColumn id="375" xr3:uid="{00000000-0010-0000-0400-000077010000}" name="33kV_IC4_ExPort(kWh)" dataDxfId="768" dataCellStyle="Comma"/>
    <tableColumn id="376" xr3:uid="{00000000-0010-0000-0400-000078010000}" name="33kV_IC4_Import(KWh)" dataDxfId="767" dataCellStyle="Comma"/>
    <tableColumn id="253" xr3:uid="{00000000-0010-0000-0400-0000FD000000}" name="132kV_PQM_Ex(KWh)" dataDxfId="766" dataCellStyle="Comma"/>
    <tableColumn id="254" xr3:uid="{00000000-0010-0000-0400-0000FE000000}" name="132kV_PQM_Im(KWh)" dataDxfId="765" dataCellStyle="Comma"/>
    <tableColumn id="255" xr3:uid="{00000000-0010-0000-0400-0000FF000000}" name="33kV_Net_Ex (kWh)" dataDxfId="764" dataCellStyle="Comma">
      <calculatedColumnFormula>(JU4+JW4)-(JV4+JX4)</calculatedColumnFormula>
    </tableColumn>
    <tableColumn id="256" xr3:uid="{00000000-0010-0000-0400-000000010000}" name="132kV_Net_Ex (kWh)" dataDxfId="763" dataCellStyle="Comma">
      <calculatedColumnFormula>IFERROR(KC4-KD4,"")</calculatedColumnFormula>
    </tableColumn>
    <tableColumn id="257" xr3:uid="{00000000-0010-0000-0400-000001010000}" name="Operating Hours" dataDxfId="762" dataCellStyle="Comma">
      <calculatedColumnFormula>(RD[[#This Row],[Sunset Time (POA&lt;20 W/m2)]]-RD[[#This Row],[Sunrise Time (POA&gt;20 W/m2)]])*24</calculatedColumnFormula>
    </tableColumn>
    <tableColumn id="258" xr3:uid="{00000000-0010-0000-0400-000002010000}" name="GHI (KWh/m2)2" dataDxfId="761">
      <calculatedColumnFormula>RD[[#This Row],[GHI ]]</calculatedColumnFormula>
    </tableColumn>
    <tableColumn id="260" xr3:uid="{00000000-0010-0000-0400-000004010000}" name="POA(KWh/m2)2" dataDxfId="760">
      <calculatedColumnFormula>RD[[#This Row],[POA]]</calculatedColumnFormula>
    </tableColumn>
    <tableColumn id="264" xr3:uid="{00000000-0010-0000-0400-000008010000}" name="Amm_Temp(°C)" dataDxfId="759">
      <calculatedColumnFormula>RD[[#This Row],[AT (°C) 14 Hours]]</calculatedColumnFormula>
    </tableColumn>
    <tableColumn id="265" xr3:uid="{00000000-0010-0000-0400-000009010000}" name="Mod_Temp(°C)" dataDxfId="758">
      <calculatedColumnFormula>RD[[#This Row],[MT (°C) Gen. Hours]]</calculatedColumnFormula>
    </tableColumn>
    <tableColumn id="266" xr3:uid="{00000000-0010-0000-0400-00000A010000}" name="WS_Avg(m/s)" dataDxfId="757">
      <calculatedColumnFormula>RD[[#This Row],[WS_Avg (m/s) (24 Hours)]]</calculatedColumnFormula>
    </tableColumn>
    <tableColumn id="267" xr3:uid="{00000000-0010-0000-0400-00000B010000}" name="WS_Max(m/s)" dataDxfId="756">
      <calculatedColumnFormula>RD[[#This Row],[WS_Max (m/s)]]</calculatedColumnFormula>
    </tableColumn>
    <tableColumn id="268" xr3:uid="{00000000-0010-0000-0400-00000C010000}" name="Inv_Exp(KWh)" dataDxfId="755">
      <calculatedColumnFormula>SUM(RD[[#This Row],[BLK1_INV1]:[BLK8_INV27]])</calculatedColumnFormula>
    </tableColumn>
    <tableColumn id="269" xr3:uid="{00000000-0010-0000-0400-00000D010000}" name="WPR_Eac" dataDxfId="754"/>
    <tableColumn id="270" xr3:uid="{00000000-0010-0000-0400-00000E010000}" name="WPR_Edc" dataDxfId="753"/>
    <tableColumn id="271" xr3:uid="{00000000-0010-0000-0400-00000F010000}" name="WPR" dataDxfId="752">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751" totalsRowDxfId="748" headerRowBorderDxfId="750" tableBorderDxfId="749" totalsRowBorderDxfId="747">
  <autoFilter ref="A1:AS369" xr:uid="{3B203726-2095-49D8-A694-A659B4A14C0A}"/>
  <tableColumns count="45">
    <tableColumn id="1" xr3:uid="{49331164-3EAB-44DA-90A7-516EFC04B490}" name="Date" dataDxfId="746" totalsRowDxfId="745"/>
    <tableColumn id="2" xr3:uid="{2D110DEE-5BF3-454F-9218-CCE60A151302}" name="Financial Year" dataDxfId="744" totalsRowDxfId="743">
      <calculatedColumnFormula>YEAR(Table13[[#This Row],[Date]])+IF(MONTH(Table13[[#This Row],[Date]])&gt;=4,1,0)</calculatedColumnFormula>
    </tableColumn>
    <tableColumn id="3" xr3:uid="{37DFA36D-1BBA-4A44-A7D9-F26561F835F6}" name="Calendar Year" dataDxfId="742" totalsRowDxfId="741">
      <calculatedColumnFormula>YEAR(Table13[[#This Row],[Date]])</calculatedColumnFormula>
    </tableColumn>
    <tableColumn id="4" xr3:uid="{E9FAE028-4151-4FCB-BF43-2D43738476A8}" name="Month Year" dataDxfId="740" totalsRowDxfId="739">
      <calculatedColumnFormula>Table13[[#This Row],[Date]]-DAY(Table13[[#This Row],[Date]])+1</calculatedColumnFormula>
    </tableColumn>
    <tableColumn id="5" xr3:uid="{87B68F0A-9F82-4CDE-9EAA-DE532516DCA5}" name="Days" dataDxfId="738" totalsRowDxfId="737">
      <calculatedColumnFormula>DAY(EOMONTH(A2,0))</calculatedColumnFormula>
    </tableColumn>
    <tableColumn id="6" xr3:uid="{33DA5E20-FC7B-4D81-8F60-ADE4F9AAD842}" name="Operating Hours" dataDxfId="736">
      <calculatedColumnFormula>IFERROR(_xlfn.XLOOKUP($A2,Raw_Data!$B:$B,Raw_Data!$KG:$KG),"")</calculatedColumnFormula>
    </tableColumn>
    <tableColumn id="7" xr3:uid="{58F2F89C-1D98-42BE-B0E7-7809ADF8B85A}" name="GHI-UP (KWh/m2)" dataDxfId="735" totalsRowDxfId="734">
      <calculatedColumnFormula>IFERROR(_xlfn.XLOOKUP($A2,Raw_Data!$B:$B,Raw_Data!KH:KH),"")</calculatedColumnFormula>
    </tableColumn>
    <tableColumn id="8" xr3:uid="{D10AA21C-FB29-49C0-962E-D7DB33D1FFA7}" name="GHI-Down(KWh/m2)" dataDxfId="733" totalsRowDxfId="732"/>
    <tableColumn id="9" xr3:uid="{DFBDBA3B-ACBF-47E0-A773-88EF915D4C27}" name="POA-UP(KWh/m2)" dataDxfId="731" totalsRowDxfId="730">
      <calculatedColumnFormula>IFERROR(_xlfn.XLOOKUP($A2,Raw_Data!$B:$B,Raw_Data!$KI:$KI),"")</calculatedColumnFormula>
    </tableColumn>
    <tableColumn id="10" xr3:uid="{19829804-03CF-4955-9789-A937DA3C2C45}" name="POA-Down(KWh/m2)" dataDxfId="729"/>
    <tableColumn id="11" xr3:uid="{87AC32BE-04A9-42BB-A85D-14F59A2A1BF9}" name="Amb_Temp(°C)" dataDxfId="728" totalsRowDxfId="727">
      <calculatedColumnFormula>IFERROR(_xlfn.XLOOKUP($A2,Raw_Data!$B:$B,Raw_Data!KJ:KJ),"")</calculatedColumnFormula>
    </tableColumn>
    <tableColumn id="12" xr3:uid="{1D75C511-BEEE-41CD-AE72-FD39512392BC}" name="Mod_Temp(°C)" dataDxfId="726" totalsRowDxfId="725">
      <calculatedColumnFormula>IFERROR(_xlfn.XLOOKUP($A2,Raw_Data!$B:$B,Raw_Data!KK:KK),"")</calculatedColumnFormula>
    </tableColumn>
    <tableColumn id="13" xr3:uid="{854248A8-4A8F-4035-88A7-C4C68BDB5DF7}" name="WS_Avg(m/s)" dataDxfId="724" totalsRowDxfId="723">
      <calculatedColumnFormula>IFERROR(_xlfn.XLOOKUP($A2,Raw_Data!$B:$B,Raw_Data!KL:KL),"")</calculatedColumnFormula>
    </tableColumn>
    <tableColumn id="14" xr3:uid="{FBB52B0A-F091-4917-B4BC-792FC5D96FC9}" name="WS_Max(m/s)" dataDxfId="722" totalsRowDxfId="721">
      <calculatedColumnFormula>IFERROR(_xlfn.XLOOKUP($A2,Raw_Data!$B:$B,Raw_Data!KM:KM),"")</calculatedColumnFormula>
    </tableColumn>
    <tableColumn id="15" xr3:uid="{FC90C8C1-B608-4C30-86A6-1422B7F0DB38}" name="PA(%)" dataDxfId="720" totalsRowDxfId="719">
      <calculatedColumnFormula>IFERROR(1-SUMIF(PA!$B:$B,$A2,PA!AJ:AJ)/($AA2+SUMIF(PA!$B:$B,$A2,PA!AJ:AJ)),"")</calculatedColumnFormula>
    </tableColumn>
    <tableColumn id="16" xr3:uid="{031E2A96-98CB-40F3-AB2B-50D61CAFA61E}" name="MA (%)" dataDxfId="718" totalsRowDxfId="717"/>
    <tableColumn id="17" xr3:uid="{AEA3A465-AF29-49F4-9C94-77A812F882A4}" name="IGA (%)" dataDxfId="716" totalsRowDxfId="715"/>
    <tableColumn id="18" xr3:uid="{283929F0-2115-4FC5-888B-EF8432A7E0BB}" name="EGA(%)" dataDxfId="714">
      <calculatedColumnFormula>IFERROR(1-SUMIF(GA!$C:$C,$A2,GA!$X:$X)/($AA2+SUMIF(GA!$C:$C,$A2,GA!$X:$X)),"")</calculatedColumnFormula>
    </tableColumn>
    <tableColumn id="19" xr3:uid="{DB115EE3-EFE5-4DB4-ACB5-E1B13AFD64FF}" name="EMA (%)" dataDxfId="713" totalsRowDxfId="712"/>
    <tableColumn id="20" xr3:uid="{A49BD202-0098-4877-A3DF-B33540A5A044}" name="TA (%)" dataDxfId="711" totalsRowDxfId="710"/>
    <tableColumn id="21" xr3:uid="{8BEDF9D7-76FE-42C2-A225-EDA6B635BF33}" name="PR(%)" dataDxfId="709" totalsRowDxfId="708">
      <calculatedColumnFormula>IFERROR(AA2/I2/AB2/1000,"")</calculatedColumnFormula>
    </tableColumn>
    <tableColumn id="22" xr3:uid="{D15BCCC4-2EF2-42FC-A7D3-90060D608014}" name="WPR(%)" dataDxfId="707" totalsRowDxfId="706">
      <calculatedColumnFormula>IFERROR(_xlfn.XLOOKUP($A2,Raw_Data!$B:$B,Raw_Data!$KQ:$KQ),"")</calculatedColumnFormula>
    </tableColumn>
    <tableColumn id="23" xr3:uid="{F2969299-67B3-4F43-9970-8ACEB0754219}" name="CUF(%)" dataDxfId="705" totalsRowDxfId="704">
      <calculatedColumnFormula>IFERROR(AA2/(24*AB2*1000),"")</calculatedColumnFormula>
    </tableColumn>
    <tableColumn id="24" xr3:uid="{69914939-A5C1-445B-A68E-B18042777754}" name="Gen_Exp (kWh)" dataDxfId="703" totalsRowDxfId="702">
      <calculatedColumnFormula>IFERROR(_xlfn.XLOOKUP($A2,Raw_Data!$B:$B,Raw_Data!$KN:$KN),"")</calculatedColumnFormula>
    </tableColumn>
    <tableColumn id="25" xr3:uid="{A6A7272D-B6B7-48A3-A9F4-0B349A9BA1A5}" name="Mtr_Export (kWh)" dataDxfId="701" totalsRowDxfId="700">
      <calculatedColumnFormula>IFERROR(_xlfn.XLOOKUP($A2,Raw_Data!$B:$B,Raw_Data!$KC:$KC),"")</calculatedColumnFormula>
    </tableColumn>
    <tableColumn id="26" xr3:uid="{1287878D-6530-4708-9198-0C07D74CDDA5}" name="Mtr_Import (kWh)" dataDxfId="699" totalsRowDxfId="698">
      <calculatedColumnFormula>IFERROR(_xlfn.XLOOKUP($A2,Raw_Data!$B:$B,Raw_Data!$KD:$KD),"")</calculatedColumnFormula>
    </tableColumn>
    <tableColumn id="27" xr3:uid="{BFC39E57-4975-4F67-87C7-BEDA6ADB82A8}" name="Mtr_Net_Exp (KWh)" dataDxfId="697">
      <calculatedColumnFormula>IFERROR(_xlfn.XLOOKUP($A2,Raw_Data!$B:$B,Raw_Data!$KF:$KF),"")</calculatedColumnFormula>
    </tableColumn>
    <tableColumn id="28" xr3:uid="{F771343E-28FA-43EC-818A-A4A1064E1C12}" name="Operational Capacity (MW)" dataDxfId="696" totalsRowDxfId="695">
      <calculatedColumnFormula>IFERROR(_xlfn.XLOOKUP($A2,Raw_Data!$B:$B,Raw_Data!I:I)/1000,"")</calculatedColumnFormula>
    </tableColumn>
    <tableColumn id="29" xr3:uid="{B63F84BD-286E-4F4F-B9C4-1CF27F227DAE}" name="Bugt_Resource" dataDxfId="694" totalsRowDxfId="693">
      <calculatedColumnFormula>IFERROR(_xlfn.XLOOKUP($D2,'Modelling New'!$D:$D,'Modelling New'!$P:$P),"")</calculatedColumnFormula>
    </tableColumn>
    <tableColumn id="30" xr3:uid="{5B376AB6-CF9C-42D3-B833-3C8A9F272FCD}" name="Bugt_Energy" dataDxfId="692">
      <calculatedColumnFormula>IFERROR(_xlfn.XLOOKUP($D2,'Modelling New'!$D:$D,'Modelling New'!$T:$T)*1000,"")</calculatedColumnFormula>
    </tableColumn>
    <tableColumn id="43" xr3:uid="{8EBA8262-02E2-485D-B2CD-E236A343A4AD}" name="Bugt PR" dataDxfId="691">
      <calculatedColumnFormula>IFERROR(_xlfn.XLOOKUP($D2,'Modelling New'!$D:$D,'Modelling New'!$O:$O),"")</calculatedColumnFormula>
    </tableColumn>
    <tableColumn id="42" xr3:uid="{4CDA2AD1-CDB5-4FC2-BB6C-493E34B7F743}" name="Bugt CUF" dataDxfId="690" totalsRowDxfId="689">
      <calculatedColumnFormula>IFERROR(_xlfn.XLOOKUP($D2,'Modelling New'!$D:$D,'Modelling New'!$W:$W),"")</calculatedColumnFormula>
    </tableColumn>
    <tableColumn id="31" xr3:uid="{DEA2AEF8-25BC-4B90-AB15-018053AA0DA0}" name="Bugt_PA" dataDxfId="688" totalsRowDxfId="687">
      <calculatedColumnFormula>IFERROR(_xlfn.XLOOKUP($D2,'Modelling New'!$D:$D,'Modelling New'!$AE:$AE),"")</calculatedColumnFormula>
    </tableColumn>
    <tableColumn id="32" xr3:uid="{530311D8-D9AB-4B3D-8FFC-4BBA7630AC9E}" name="Bugt_EGA" dataDxfId="686" totalsRowDxfId="685">
      <calculatedColumnFormula>IFERROR(_xlfn.XLOOKUP($D2,'Modelling New'!$D:$D,'Modelling New'!$AF:$AF),"")</calculatedColumnFormula>
    </tableColumn>
    <tableColumn id="33" xr3:uid="{73D5A29F-6704-4558-B1F6-21E5217B1779}" name="Expected Energy" dataDxfId="684" totalsRowDxfId="683"/>
    <tableColumn id="34" xr3:uid="{C6EE79F6-FE41-4904-8187-0053AAD099E7}" name="Actual Energy WPR" dataDxfId="682" totalsRowDxfId="681"/>
    <tableColumn id="35" xr3:uid="{DBC7D838-FEB6-418C-B358-21D7838203A0}" name="RA (%)" dataDxfId="680" totalsRowDxfId="679"/>
    <tableColumn id="36" xr3:uid="{790EBCFF-F6E1-47A3-8B3F-0D8EFA397E48}" name="Mod Clean Dry (Num)" dataDxfId="678" totalsRowDxfId="677"/>
    <tableColumn id="37" xr3:uid="{49F8C4C4-1657-4839-8511-D3D012676E43}" name="Mod Clean Wet (Num)" dataDxfId="676" totalsRowDxfId="675"/>
    <tableColumn id="38" xr3:uid="{9AE27CB4-C6B7-4D24-8FF4-077BAE181FE5}" name="Line Loss(%)" dataDxfId="674" totalsRowDxfId="673"/>
    <tableColumn id="39" xr3:uid="{E0EE24BD-846E-4620-8DA7-AD3B7879EEE8}" name="Reactive Power (%)" dataDxfId="672"/>
    <tableColumn id="40" xr3:uid="{7E75F90B-5C77-42D6-BC4C-CFDA882DE538}" name="Bugt Line loss (%) (Wind)" dataDxfId="671" totalsRowDxfId="670"/>
    <tableColumn id="41" xr3:uid="{5F964522-45B8-4CA3-8C82-AAA02167987E}" name="Bugt Reactive Power (%) (Wind)" dataDxfId="669" totalsRowDxfId="668"/>
    <tableColumn id="45" xr3:uid="{53F5A90A-5D5D-46B1-B329-AF28B53869D7}" name="Bugt Capacity" dataDxfId="667" totalsRowDxfId="666">
      <calculatedColumnFormula>IFERROR(_xlfn.XLOOKUP($D1,'Modelling New'!$D:$D,'Modelling New'!$N:$N),"")</calculatedColumnFormula>
    </tableColumn>
    <tableColumn id="44" xr3:uid="{9308A95A-73E6-4885-A1C1-365931361676}" name="CC*Bugt" dataDxfId="665" totalsRowDxfId="664"/>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31" totalsRowShown="0" headerRowDxfId="663" headerRowBorderDxfId="662" tableBorderDxfId="661" totalsRowBorderDxfId="660">
  <autoFilter ref="A3:AL631" xr:uid="{00000000-000C-0000-FFFF-FFFF05000000}">
    <filterColumn colId="1">
      <filters>
        <dateGroupItem year="2025" month="7" dateTimeGrouping="month"/>
      </filters>
    </filterColumn>
  </autoFilter>
  <tableColumns count="38">
    <tableColumn id="1" xr3:uid="{00000000-0010-0000-0500-000001000000}" name="Sr. No." dataDxfId="659" totalsRowDxfId="658"/>
    <tableColumn id="2" xr3:uid="{00000000-0010-0000-0500-000002000000}" name="Date" dataDxfId="657" totalsRowDxfId="656"/>
    <tableColumn id="3" xr3:uid="{00000000-0010-0000-0500-000003000000}" name="Financial Year" dataDxfId="655" totalsRowDxfId="654"/>
    <tableColumn id="4" xr3:uid="{00000000-0010-0000-0500-000004000000}" name="Calendar Year" dataDxfId="653" totalsRowDxfId="652">
      <calculatedColumnFormula>YEAR(PA[[#This Row],[Date]])</calculatedColumnFormula>
    </tableColumn>
    <tableColumn id="5" xr3:uid="{00000000-0010-0000-0500-000005000000}" name="9" dataDxfId="651" totalsRowDxfId="650"/>
    <tableColumn id="6" xr3:uid="{00000000-0010-0000-0500-000006000000}" name="Operating Year" dataDxfId="649" totalsRowDxfId="648"/>
    <tableColumn id="7" xr3:uid="{00000000-0010-0000-0500-000007000000}" name="Month Year" dataDxfId="647" totalsRowDxfId="646"/>
    <tableColumn id="8" xr3:uid="{00000000-0010-0000-0500-000008000000}" name="Days" totalsRowDxfId="645">
      <calculatedColumnFormula>DAY(EOMONTH(PA[[#This Row],[Date]], 0))</calculatedColumnFormula>
    </tableColumn>
    <tableColumn id="9" xr3:uid="{00000000-0010-0000-0500-000009000000}" name="Sunrise Time (POA&gt;20 W/m2)" dataDxfId="644" totalsRowDxfId="643"/>
    <tableColumn id="10" xr3:uid="{00000000-0010-0000-0500-00000A000000}" name="Sunset Time (POA&lt;20 W/m2)" dataDxfId="642" totalsRowDxfId="641"/>
    <tableColumn id="11" xr3:uid="{00000000-0010-0000-0500-00000B000000}" name="Total Generation Time" dataDxfId="640" totalsRowDxfId="639">
      <calculatedColumnFormula>IFERROR((PA[[#This Row],[Sunset Time (POA&lt;20 W/m2)]]-PA[[#This Row],[Sunrise Time (POA&gt;20 W/m2)]])*24,"")</calculatedColumnFormula>
    </tableColumn>
    <tableColumn id="12" xr3:uid="{00000000-0010-0000-0500-00000C000000}" name="Inverter  Station Number (if Bd in filed)" dataDxfId="638" totalsRowDxfId="637"/>
    <tableColumn id="14" xr3:uid="{00000000-0010-0000-0500-00000E000000}" name="LT Number (If breakdwon in Below LT Panel)" dataDxfId="636" totalsRowDxfId="635"/>
    <tableColumn id="36" xr3:uid="{00000000-0010-0000-0500-000024000000}" name="ACCB Number (If BD below ACCB)" dataDxfId="634" totalsRowDxfId="633"/>
    <tableColumn id="13" xr3:uid="{00000000-0010-0000-0500-00000D000000}" name="Inverter number (If Inv or Str BD)" dataDxfId="632" totalsRowDxfId="631"/>
    <tableColumn id="15" xr3:uid="{00000000-0010-0000-0500-00000F000000}" name="String Type(If String BD, No other filed to be inserted)" dataDxfId="630" totalsRowDxfId="629"/>
    <tableColumn id="16" xr3:uid="{00000000-0010-0000-0500-000010000000}" name="Equipment (If any BD above LT panel)" dataDxfId="628" totalsRowDxfId="627"/>
    <tableColumn id="17" xr3:uid="{00000000-0010-0000-0500-000011000000}" name="Affected Equipment " dataDxfId="626" totalsRowDxfId="625">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624" totalsRowDxfId="623">
      <calculatedColumnFormula>_xlfn.XLOOKUP(PA[[#This Row],[Affected Equipment ]],'Basic Data '!$A:$A,'Basic Data '!$B:$B)</calculatedColumnFormula>
    </tableColumn>
    <tableColumn id="19" xr3:uid="{00000000-0010-0000-0500-000013000000}" name="Plant Equivalent Weightage" dataDxfId="622" totalsRowDxfId="621">
      <calculatedColumnFormula>IFERROR(_xlfn.XLOOKUP(PA[[#This Row],[Affected Equipment ]],'Basic Data '!A:A,'Basic Data '!C:C),"")</calculatedColumnFormula>
    </tableColumn>
    <tableColumn id="20" xr3:uid="{00000000-0010-0000-0500-000014000000}" name="Fault Category" dataDxfId="620" totalsRowDxfId="619"/>
    <tableColumn id="21" xr3:uid="{00000000-0010-0000-0500-000015000000}" name="Fault Code (As per HMI)" dataDxfId="618" totalsRowDxfId="617"/>
    <tableColumn id="22" xr3:uid="{00000000-0010-0000-0500-000016000000}" name="Breakdown Description" dataDxfId="616" totalsRowDxfId="615"/>
    <tableColumn id="23" xr3:uid="{00000000-0010-0000-0500-000017000000}" name="Fault Time" dataDxfId="614" totalsRowDxfId="613"/>
    <tableColumn id="24" xr3:uid="{00000000-0010-0000-0500-000018000000}" name="Acknowledgement Time " dataDxfId="612" totalsRowDxfId="611"/>
    <tableColumn id="25" xr3:uid="{00000000-0010-0000-0500-000019000000}" name="Work Start time on Fault" dataDxfId="610" totalsRowDxfId="609"/>
    <tableColumn id="26" xr3:uid="{00000000-0010-0000-0500-00001A000000}" name="Work Completion time on fault" dataDxfId="608" totalsRowDxfId="607"/>
    <tableColumn id="27" xr3:uid="{00000000-0010-0000-0500-00001B000000}" name="Acknow. time " dataDxfId="606" totalsRowDxfId="605">
      <calculatedColumnFormula>IF(PA[[#This Row],[Acknowledgement Time ]]="NA","",(PA[[#This Row],[Acknowledgement Time ]]-PA[[#This Row],[Fault Time]])*24)</calculatedColumnFormula>
    </tableColumn>
    <tableColumn id="28" xr3:uid="{00000000-0010-0000-0500-00001C000000}" name="Response Time" dataDxfId="604" totalsRowDxfId="603">
      <calculatedColumnFormula>IF(PA[[#This Row],[Work Start time on Fault]]="NA","",(PA[[#This Row],[Work Start time on Fault]]-PA[[#This Row],[Fault Time]])*24)</calculatedColumnFormula>
    </tableColumn>
    <tableColumn id="29" xr3:uid="{00000000-0010-0000-0500-00001D000000}" name="Resolution Time" dataDxfId="602" totalsRowDxfId="601">
      <calculatedColumnFormula>IF(PA[[#This Row],[Status]]="Open","",(PA[[#This Row],[Work Completion time on fault]]-PA[[#This Row],[Fault Time]])*24)</calculatedColumnFormula>
    </tableColumn>
    <tableColumn id="30" xr3:uid="{00000000-0010-0000-0500-00001E000000}" name="Breakdown Time" dataDxfId="600" totalsRowDxfId="599">
      <calculatedColumnFormula>IFERROR((PA[[#This Row],[Work Completion time on fault]]-PA[[#This Row],[Fault Time]])*24,"")</calculatedColumnFormula>
    </tableColumn>
    <tableColumn id="31" xr3:uid="{00000000-0010-0000-0500-00001F000000}" name="Action taken" dataDxfId="598" totalsRowDxfId="597"/>
    <tableColumn id="32" xr3:uid="{00000000-0010-0000-0500-000020000000}" name="Status" dataDxfId="596" totalsRowDxfId="595"/>
    <tableColumn id="33" xr3:uid="{00000000-0010-0000-0500-000021000000}" name="Plant Equivalent breakdown" dataDxfId="594" totalsRowDxfId="593">
      <calculatedColumnFormula>IFERROR(PA[[#This Row],[Breakdown Time]]*PA[[#This Row],[Plant Equivalent Weightage]],"")</calculatedColumnFormula>
    </tableColumn>
    <tableColumn id="34" xr3:uid="{00000000-0010-0000-0500-000022000000}" name="Lost PoA(kWh/m2)" dataDxfId="592" totalsRowDxfId="591"/>
    <tableColumn id="35" xr3:uid="{00000000-0010-0000-0500-000023000000}" name="Approximate Energy Loss (KWh)" dataDxfId="590" totalsRowDxfId="589">
      <calculatedColumnFormula>IF(PA[[#This Row],[Lost PoA(kWh/m2)]]&gt;0,VLOOKUP(PA[[#This Row],[Date]],#REF!,16,0)*PA[[#This Row],[Lost PoA(kWh/m2)]]*S4,0)</calculatedColumnFormula>
    </tableColumn>
    <tableColumn id="37" xr3:uid="{D8CCC3CB-99ED-466C-B42A-5892D9F8A5D8}" name="PTW No." totalsRowDxfId="588"/>
    <tableColumn id="38" xr3:uid="{C89C5126-6A14-4A35-A95B-24D8AA547E7E}" name="Job Card No." totalsRowDxfId="587"/>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586" dataDxfId="584" headerRowBorderDxfId="585" tableBorderDxfId="583" totalsRowBorderDxfId="582">
  <tableColumns count="40">
    <tableColumn id="1" xr3:uid="{7B2E1B10-0299-4518-A1FD-6E02E1E9C380}" name="Sr. No." dataDxfId="581"/>
    <tableColumn id="2" xr3:uid="{92015E87-FBE9-4863-B82B-85947C05D7C5}" name="Month Name" dataDxfId="580"/>
    <tableColumn id="3" xr3:uid="{95DFB51B-C0A5-4870-919A-189632071F24}" name="Month Number" dataDxfId="579"/>
    <tableColumn id="4" xr3:uid="{5F4BDB3D-0337-404E-8607-E9125808800E}" name="Month" dataDxfId="578"/>
    <tableColumn id="5" xr3:uid="{6A9345FC-645A-405F-9371-057518E40B0D}" name="CY" dataDxfId="577">
      <calculatedColumnFormula>YEAR(D2)</calculatedColumnFormula>
    </tableColumn>
    <tableColumn id="6" xr3:uid="{59CEFE7E-9B91-4D2E-A1FC-A61D6BB217DA}" name="FY" dataDxfId="576"/>
    <tableColumn id="7" xr3:uid="{72E919BE-CF43-42B3-BE0B-58AC84F923B3}" name="No. of Days in Month" dataDxfId="575">
      <calculatedColumnFormula>DAY(EOMONTH(D2,0))</calculatedColumnFormula>
    </tableColumn>
    <tableColumn id="8" xr3:uid="{C6938CC9-5034-41D1-8E14-BD669497696F}" name="GHI" dataDxfId="574"/>
    <tableColumn id="9" xr3:uid="{E12FACAF-DBE3-4B58-ABD6-05001E91BB3A}" name="POA" dataDxfId="573"/>
    <tableColumn id="10" xr3:uid="{12FAB84B-82E8-41B8-A4BE-BA3C1046980C}" name="WS" dataDxfId="572"/>
    <tableColumn id="11" xr3:uid="{D3C4D3B4-70F2-4932-B22F-4EF80BECF804}" name="Tamb" dataDxfId="571"/>
    <tableColumn id="12" xr3:uid="{E233462A-23D7-45D8-AC6F-81DA13F9084C}" name="Tmod" dataDxfId="570"/>
    <tableColumn id="13" xr3:uid="{7C104789-1FA1-4A71-94BE-7B950D9D6498}" name="Egrid (MWh)" dataDxfId="569"/>
    <tableColumn id="14" xr3:uid="{AB26A7CB-06EE-44F5-B8A5-B62A0C57C169}" name="Bugt_Capacity" dataDxfId="568"/>
    <tableColumn id="15" xr3:uid="{84AD1D76-86A1-47CE-819B-9DCFFB649ADB}" name="PR" dataDxfId="567">
      <calculatedColumnFormula>IFERROR(M2/I2/N2,"")</calculatedColumnFormula>
    </tableColumn>
    <tableColumn id="16" xr3:uid="{CE6C2D67-E40E-4775-A5DE-7F26E80DF638}" name="Daily POA" dataDxfId="566">
      <calculatedColumnFormula>IFERROR(I2/G2,"")</calculatedColumnFormula>
    </tableColumn>
    <tableColumn id="17" xr3:uid="{7527786A-ED87-4E75-B260-19FAB9550F9C}" name="Days Operated" dataDxfId="565">
      <calculatedColumnFormula>COUNTIFS('Daily KPI'!$D:$D,D2,'Daily KPI'!$F:$F,"&gt;0")</calculatedColumnFormula>
    </tableColumn>
    <tableColumn id="18" xr3:uid="{9074833B-1268-4C1D-993B-0F3151B48BBE}" name="MTD POA" dataDxfId="564">
      <calculatedColumnFormula>I2/G2*Q2</calculatedColumnFormula>
    </tableColumn>
    <tableColumn id="27" xr3:uid="{BCCDE85D-7C23-4301-8186-A751DD589D26}" name="YTD POA" dataDxfId="563">
      <calculatedColumnFormula>SUMIF($F$2:F2,F2,$R$2:R2)</calculatedColumnFormula>
    </tableColumn>
    <tableColumn id="19" xr3:uid="{8235E5FB-3E26-4E52-8E19-2F2993521EEB}" name="Daily Energy (MWh)" dataDxfId="562">
      <calculatedColumnFormula>M2/G2</calculatedColumnFormula>
    </tableColumn>
    <tableColumn id="20" xr3:uid="{B02F29F5-F360-48B7-B617-AA685F233D69}" name="MTD Energy (MWh)" dataDxfId="561">
      <calculatedColumnFormula>M2/G2*Q2</calculatedColumnFormula>
    </tableColumn>
    <tableColumn id="28" xr3:uid="{EE16DB2A-0A6F-4FD4-947E-917072257015}" name="YTD Energy (MWh)" dataDxfId="560">
      <calculatedColumnFormula>SUMIF($F$2:F2,F2,$U$2:U2)</calculatedColumnFormula>
    </tableColumn>
    <tableColumn id="38" xr3:uid="{BEDC4B8F-95B7-4972-8715-228C715C4E11}" name="Bugt CUF (%)" dataDxfId="559" dataCellStyle="Percent">
      <calculatedColumnFormula>IFERROR(T2/(24*N2),"")</calculatedColumnFormula>
    </tableColumn>
    <tableColumn id="37" xr3:uid="{ED60FB18-3140-4A56-BB36-900157DC2305}" name="Bugt CUF (%) MTD" dataDxfId="558" dataCellStyle="Percent">
      <calculatedColumnFormula>IFERROR(U2/(24*N2*G2),"")</calculatedColumnFormula>
    </tableColumn>
    <tableColumn id="36" xr3:uid="{CB6EDCB7-A91E-48B2-BDC1-21DFA6B4D1C1}" name="Bugt CUF (%)YTD" dataDxfId="557" dataCellStyle="Percent">
      <calculatedColumnFormula>IFERROR(V2/(24*N2*SUMIFS($Q:$Q,$F:$F,$F2,$D:$D,"&lt;="&amp;D2)),"")</calculatedColumnFormula>
    </tableColumn>
    <tableColumn id="21" xr3:uid="{6B672FC8-FE39-4056-9109-939BEC9AB7B4}" name="Ave. Cap MTD" dataDxfId="556">
      <calculatedColumnFormula>IFERROR(AVERAGEIF('Daily KPI'!$D:$D,Table14[[#This Row],[Month]],'Daily KPI'!AB:AB),"")</calculatedColumnFormula>
    </tableColumn>
    <tableColumn id="29" xr3:uid="{D61064F6-01AE-4441-B130-F0082AFD50F7}" name="Ave. Cap YTD" dataDxfId="555">
      <calculatedColumnFormula>IFERROR(AVERAGEIF($F$2:F2,F2,$N$2:N2),"")</calculatedColumnFormula>
    </tableColumn>
    <tableColumn id="22" xr3:uid="{819AC15E-6F11-4C0E-B0D0-A2015D7A0147}" name="CC Energy MTD" dataDxfId="554"/>
    <tableColumn id="31" xr3:uid="{244B772D-43D8-4EAD-9B2A-8E414DEB93EB}" name="WS MTD" dataDxfId="553"/>
    <tableColumn id="23" xr3:uid="{18D6D62D-4BC5-436C-8463-1EEEEEE632E6}" name="WS YTD" dataDxfId="552"/>
    <tableColumn id="24" xr3:uid="{40C0EB30-B3C7-4B06-894B-2A0A60BE6884}" name="Bugt PA" dataDxfId="551"/>
    <tableColumn id="25" xr3:uid="{A8D16B50-AB0C-4530-8E60-7BD5FE98DE86}" name="Bugt EGA" dataDxfId="550"/>
    <tableColumn id="35" xr3:uid="{3E3BA4EE-68F0-4011-A040-97EF026CB7FE}" name="Bugt TA" dataDxfId="549" dataCellStyle="Percent"/>
    <tableColumn id="26" xr3:uid="{93F2791A-E9CF-4ACA-BE97-7A908579F197}" name="Bugt MA" dataDxfId="548" dataCellStyle="Percent"/>
    <tableColumn id="30" xr3:uid="{F9FB10AB-62EF-43A1-BF10-161AC377C4D6}" name="Bugt IGA" dataDxfId="547" dataCellStyle="Percent"/>
    <tableColumn id="32" xr3:uid="{7EB0B29D-0273-475E-B56F-C9439C93E6F7}" name="Corelation" dataDxfId="546" dataCellStyle="Percent"/>
    <tableColumn id="33" xr3:uid="{387C5FC5-7362-4368-A010-4C527EECF054}" name="Bugt Line loss" dataDxfId="545" dataCellStyle="Percent"/>
    <tableColumn id="34" xr3:uid="{CECC43BB-DA13-4AC7-AE65-E9E196DB48E0}" name="Bugt Reactive Power" dataDxfId="544" dataCellStyle="Percent"/>
    <tableColumn id="40" xr3:uid="{A0B92E6B-2F19-4B5C-BE3F-DFD8EAC82180}" name="CC*Bugt (MTD)" dataDxfId="543" dataCellStyle="Percent"/>
    <tableColumn id="41" xr3:uid="{879AD165-2B1A-404A-9D18-C9011CA9CED5}" name="CC*Bugt (YTD)" dataDxfId="542" dataCellStyle="Percent"/>
  </tableColumns>
  <tableStyleInfo name="TableStyleMedium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541" dataDxfId="539" headerRowBorderDxfId="540" tableBorderDxfId="538" totalsRowBorderDxfId="537">
  <tableColumns count="23">
    <tableColumn id="1" xr3:uid="{00000000-0010-0000-0600-000001000000}" name="Sr. No." dataDxfId="536"/>
    <tableColumn id="2" xr3:uid="{00000000-0010-0000-0600-000002000000}" name="Date" dataDxfId="535"/>
    <tableColumn id="3" xr3:uid="{00000000-0010-0000-0600-000003000000}" name="Financial Year" dataDxfId="534">
      <calculatedColumnFormula>YEAR(GA[[#This Row],[Date]])+IF(MONTH(GA[[#This Row],[Date]])&gt;=4,1,0)</calculatedColumnFormula>
    </tableColumn>
    <tableColumn id="4" xr3:uid="{00000000-0010-0000-0600-000004000000}" name="Calendar Year" dataDxfId="533">
      <calculatedColumnFormula>YEAR(GA[[#This Row],[Date]])</calculatedColumnFormula>
    </tableColumn>
    <tableColumn id="5" xr3:uid="{00000000-0010-0000-0600-000005000000}" name="Contractual Year" dataDxfId="532"/>
    <tableColumn id="6" xr3:uid="{00000000-0010-0000-0600-000006000000}" name="Operating Year" dataDxfId="531"/>
    <tableColumn id="7" xr3:uid="{00000000-0010-0000-0600-000007000000}" name="Month Year" dataDxfId="530">
      <calculatedColumnFormula>GA[[#This Row],[Date]]-DAY(GA[[#This Row],[Date]])+1</calculatedColumnFormula>
    </tableColumn>
    <tableColumn id="8" xr3:uid="{00000000-0010-0000-0600-000008000000}" name="Days" dataDxfId="529">
      <calculatedColumnFormula>DAY(EOMONTH(GA[[#This Row],[Month Year]],0))</calculatedColumnFormula>
    </tableColumn>
    <tableColumn id="9" xr3:uid="{00000000-0010-0000-0600-000009000000}" name="Sunrise Time (POA&gt;20 W/m2)" dataDxfId="528">
      <calculatedColumnFormula>_xlfn.XLOOKUP(GA[[#This Row],[Date]],RD[Date],RD[Sunrise Time (POA&gt;20 W/m2)],0)</calculatedColumnFormula>
    </tableColumn>
    <tableColumn id="10" xr3:uid="{00000000-0010-0000-0600-00000A000000}" name="Sunset Time (POA&lt;20 W/m2)" dataDxfId="527">
      <calculatedColumnFormula>_xlfn.XLOOKUP(GA[[#This Row],[Date]],RD[Date],RD[Sunset Time (POA&lt;20 W/m2)],0)</calculatedColumnFormula>
    </tableColumn>
    <tableColumn id="11" xr3:uid="{00000000-0010-0000-0600-00000B000000}" name="Total Generation Time" dataDxfId="526">
      <calculatedColumnFormula>(GA[[#This Row],[Sunset Time (POA&lt;20 W/m2)]]-GA[[#This Row],[Sunrise Time (POA&gt;20 W/m2)]])*24</calculatedColumnFormula>
    </tableColumn>
    <tableColumn id="12" xr3:uid="{00000000-0010-0000-0600-00000C000000}" name="Affected Equipment " dataDxfId="525"/>
    <tableColumn id="13" xr3:uid="{00000000-0010-0000-0600-00000D000000}" name="DC Capacity Affected (kW)" dataDxfId="524">
      <calculatedColumnFormula>_xlfn.XLOOKUP(GA[[#This Row],[Affected Equipment ]],'Basic Data '!$A:$A,'Basic Data '!$B:$B,0)</calculatedColumnFormula>
    </tableColumn>
    <tableColumn id="14" xr3:uid="{00000000-0010-0000-0600-00000E000000}" name="Plant Equivalent Weightage" dataDxfId="523" dataCellStyle="Percent">
      <calculatedColumnFormula>_xlfn.XLOOKUP(GA[[#This Row],[Affected Equipment ]],'Basic Data '!$A:$A,'Basic Data '!$C:$C,0)</calculatedColumnFormula>
    </tableColumn>
    <tableColumn id="16" xr3:uid="{00000000-0010-0000-0600-000010000000}" name="Breakdown Description" dataDxfId="522"/>
    <tableColumn id="17" xr3:uid="{00000000-0010-0000-0600-000011000000}" name="Fault Time" dataDxfId="521"/>
    <tableColumn id="18" xr3:uid="{00000000-0010-0000-0600-000012000000}" name="Work Completion time on fault" dataDxfId="520"/>
    <tableColumn id="19" xr3:uid="{00000000-0010-0000-0600-000013000000}" name="Breakdown Time" dataDxfId="519">
      <calculatedColumnFormula>(GA[[#This Row],[Work Completion time on fault]]-GA[[#This Row],[Fault Time]])*24</calculatedColumnFormula>
    </tableColumn>
    <tableColumn id="20" xr3:uid="{00000000-0010-0000-0600-000014000000}" name="Action taken" dataDxfId="518"/>
    <tableColumn id="21" xr3:uid="{00000000-0010-0000-0600-000015000000}" name="Status" dataDxfId="517"/>
    <tableColumn id="22" xr3:uid="{00000000-0010-0000-0600-000016000000}" name="Plant Equivalent breakdown" dataDxfId="516">
      <calculatedColumnFormula>GA[[#This Row],[Breakdown Time]]*GA[[#This Row],[Plant Equivalent Weightage]]</calculatedColumnFormula>
    </tableColumn>
    <tableColumn id="23" xr3:uid="{00000000-0010-0000-0600-000017000000}" name="Lost PoA(kWh/m2)" dataDxfId="515"/>
    <tableColumn id="24" xr3:uid="{00000000-0010-0000-0600-000018000000}" name="Approximate Energy Loss (KWh)" dataDxfId="514"/>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513" dataDxfId="511" headerRowBorderDxfId="512" tableBorderDxfId="510" totalsRowBorderDxfId="509">
  <autoFilter ref="B3:IS53" xr:uid="{00000000-0009-0000-0100-000008000000}"/>
  <tableColumns count="252">
    <tableColumn id="1" xr3:uid="{00000000-0010-0000-0700-000001000000}" name="Date" dataDxfId="508">
      <calculatedColumnFormula>B3+1</calculatedColumnFormula>
    </tableColumn>
    <tableColumn id="2" xr3:uid="{00000000-0010-0000-0700-000002000000}" name="BLK1_INV1" dataDxfId="507">
      <calculatedColumnFormula>IFERROR(VLOOKUP($B4,RD[#All],C$2,0)/C$1,"")</calculatedColumnFormula>
    </tableColumn>
    <tableColumn id="3" xr3:uid="{00000000-0010-0000-0700-000003000000}" name="BLK1_INV2" dataDxfId="506">
      <calculatedColumnFormula>IFERROR(VLOOKUP($B4,RD[#All],D$2,0)/D$1,"")</calculatedColumnFormula>
    </tableColumn>
    <tableColumn id="4" xr3:uid="{00000000-0010-0000-0700-000004000000}" name="BLK1_INV3" dataDxfId="505">
      <calculatedColumnFormula>IFERROR(VLOOKUP($B4,RD[#All],E$2,0)/E$1,"")</calculatedColumnFormula>
    </tableColumn>
    <tableColumn id="5" xr3:uid="{00000000-0010-0000-0700-000005000000}" name="BLK1_INV4" dataDxfId="504">
      <calculatedColumnFormula>IFERROR(VLOOKUP($B4,RD[#All],F$2,0)/F$1,"")</calculatedColumnFormula>
    </tableColumn>
    <tableColumn id="6" xr3:uid="{00000000-0010-0000-0700-000006000000}" name="BLK1_INV5" dataDxfId="503">
      <calculatedColumnFormula>IFERROR(VLOOKUP($B4,RD[#All],G$2,0)/G$1,"")</calculatedColumnFormula>
    </tableColumn>
    <tableColumn id="7" xr3:uid="{00000000-0010-0000-0700-000007000000}" name="BLK1_INV6" dataDxfId="502">
      <calculatedColumnFormula>IFERROR(VLOOKUP($B4,RD[#All],H$2,0)/H$1,"")</calculatedColumnFormula>
    </tableColumn>
    <tableColumn id="8" xr3:uid="{00000000-0010-0000-0700-000008000000}" name="BLK1_INV7" dataDxfId="501">
      <calculatedColumnFormula>IFERROR(VLOOKUP($B4,RD[#All],I$2,0)/I$1,"")</calculatedColumnFormula>
    </tableColumn>
    <tableColumn id="9" xr3:uid="{00000000-0010-0000-0700-000009000000}" name="BLK1_INV8" dataDxfId="500">
      <calculatedColumnFormula>IFERROR(VLOOKUP($B4,RD[#All],J$2,0)/J$1,"")</calculatedColumnFormula>
    </tableColumn>
    <tableColumn id="10" xr3:uid="{00000000-0010-0000-0700-00000A000000}" name="BLK1_INV9" dataDxfId="499">
      <calculatedColumnFormula>IFERROR(VLOOKUP($B4,RD[#All],K$2,0)/K$1,"")</calculatedColumnFormula>
    </tableColumn>
    <tableColumn id="11" xr3:uid="{00000000-0010-0000-0700-00000B000000}" name="BLK1_INV10" dataDxfId="498">
      <calculatedColumnFormula>IFERROR(VLOOKUP($B4,RD[#All],L$2,0)/L$1,"")</calculatedColumnFormula>
    </tableColumn>
    <tableColumn id="12" xr3:uid="{00000000-0010-0000-0700-00000C000000}" name="BLK1_INV11" dataDxfId="497">
      <calculatedColumnFormula>IFERROR(VLOOKUP($B4,RD[#All],M$2,0)/M$1,"")</calculatedColumnFormula>
    </tableColumn>
    <tableColumn id="13" xr3:uid="{00000000-0010-0000-0700-00000D000000}" name="BLK1_INV12" dataDxfId="496">
      <calculatedColumnFormula>IFERROR(VLOOKUP($B4,RD[#All],N$2,0)/N$1,"")</calculatedColumnFormula>
    </tableColumn>
    <tableColumn id="14" xr3:uid="{00000000-0010-0000-0700-00000E000000}" name="BLK1_INV13" dataDxfId="495">
      <calculatedColumnFormula>IFERROR(VLOOKUP($B4,RD[#All],O$2,0)/O$1,"")</calculatedColumnFormula>
    </tableColumn>
    <tableColumn id="15" xr3:uid="{00000000-0010-0000-0700-00000F000000}" name="BLK1_INV14" dataDxfId="494">
      <calculatedColumnFormula>IFERROR(VLOOKUP($B4,RD[#All],P$2,0)/P$1,"")</calculatedColumnFormula>
    </tableColumn>
    <tableColumn id="16" xr3:uid="{00000000-0010-0000-0700-000010000000}" name="BLK1_INV15" dataDxfId="493">
      <calculatedColumnFormula>IFERROR(VLOOKUP($B4,RD[#All],Q$2,0)/Q$1,"")</calculatedColumnFormula>
    </tableColumn>
    <tableColumn id="17" xr3:uid="{00000000-0010-0000-0700-000011000000}" name="BLK1_INV16" dataDxfId="492">
      <calculatedColumnFormula>IFERROR(VLOOKUP($B4,RD[#All],R$2,0)/R$1,"")</calculatedColumnFormula>
    </tableColumn>
    <tableColumn id="18" xr3:uid="{00000000-0010-0000-0700-000012000000}" name="BLK1_INV17" dataDxfId="491">
      <calculatedColumnFormula>IFERROR(VLOOKUP($B4,RD[#All],S$2,0)/S$1,"")</calculatedColumnFormula>
    </tableColumn>
    <tableColumn id="19" xr3:uid="{00000000-0010-0000-0700-000013000000}" name="BLK1_INV18" dataDxfId="490">
      <calculatedColumnFormula>IFERROR(VLOOKUP($B4,RD[#All],T$2,0)/T$1,"")</calculatedColumnFormula>
    </tableColumn>
    <tableColumn id="20" xr3:uid="{00000000-0010-0000-0700-000014000000}" name="BLK1_INV19" dataDxfId="489">
      <calculatedColumnFormula>IFERROR(VLOOKUP($B4,RD[#All],U$2,0)/U$1,"")</calculatedColumnFormula>
    </tableColumn>
    <tableColumn id="21" xr3:uid="{00000000-0010-0000-0700-000015000000}" name="BLK1_INV20" dataDxfId="488">
      <calculatedColumnFormula>IFERROR(VLOOKUP($B4,RD[#All],V$2,0)/V$1,"")</calculatedColumnFormula>
    </tableColumn>
    <tableColumn id="22" xr3:uid="{00000000-0010-0000-0700-000016000000}" name="BLK1_INV21" dataDxfId="487">
      <calculatedColumnFormula>IFERROR(VLOOKUP($B4,RD[#All],W$2,0)/W$1,"")</calculatedColumnFormula>
    </tableColumn>
    <tableColumn id="23" xr3:uid="{00000000-0010-0000-0700-000017000000}" name="BLK1_INV22" dataDxfId="486">
      <calculatedColumnFormula>IFERROR(VLOOKUP($B4,RD[#All],X$2,0)/X$1,"")</calculatedColumnFormula>
    </tableColumn>
    <tableColumn id="24" xr3:uid="{00000000-0010-0000-0700-000018000000}" name="BLK1_INV23" dataDxfId="485">
      <calculatedColumnFormula>IFERROR(VLOOKUP($B4,RD[#All],Y$2,0)/Y$1,"")</calculatedColumnFormula>
    </tableColumn>
    <tableColumn id="25" xr3:uid="{00000000-0010-0000-0700-000019000000}" name="BLK1_INV24" dataDxfId="484">
      <calculatedColumnFormula>IFERROR(VLOOKUP($B4,RD[#All],Z$2,0)/Z$1,"")</calculatedColumnFormula>
    </tableColumn>
    <tableColumn id="26" xr3:uid="{00000000-0010-0000-0700-00001A000000}" name="BLK1_INV25" dataDxfId="483">
      <calculatedColumnFormula>IFERROR(VLOOKUP($B4,RD[#All],AA$2,0)/AA$1,"")</calculatedColumnFormula>
    </tableColumn>
    <tableColumn id="27" xr3:uid="{00000000-0010-0000-0700-00001B000000}" name="BLK1_INV26" dataDxfId="482">
      <calculatedColumnFormula>IFERROR(VLOOKUP($B4,RD[#All],AB$2,0)/AB$1,"")</calculatedColumnFormula>
    </tableColumn>
    <tableColumn id="28" xr3:uid="{00000000-0010-0000-0700-00001C000000}" name="BLK1_INV27" dataDxfId="481">
      <calculatedColumnFormula>IFERROR(VLOOKUP($B4,RD[#All],AC$2,0)/AC$1,"")</calculatedColumnFormula>
    </tableColumn>
    <tableColumn id="29" xr3:uid="{00000000-0010-0000-0700-00001D000000}" name="BLK1_INV28" dataDxfId="480">
      <calculatedColumnFormula>IFERROR(VLOOKUP($B4,RD[#All],AD$2,0)/AD$1,"")</calculatedColumnFormula>
    </tableColumn>
    <tableColumn id="30" xr3:uid="{00000000-0010-0000-0700-00001E000000}" name="BLK1_INV29" dataDxfId="479">
      <calculatedColumnFormula>IFERROR(VLOOKUP($B4,RD[#All],AE$2,0)/AE$1,"")</calculatedColumnFormula>
    </tableColumn>
    <tableColumn id="31" xr3:uid="{00000000-0010-0000-0700-00001F000000}" name="BLK1_INV30" dataDxfId="478">
      <calculatedColumnFormula>IFERROR(VLOOKUP($B4,RD[#All],AF$2,0)/AF$1,"")</calculatedColumnFormula>
    </tableColumn>
    <tableColumn id="32" xr3:uid="{00000000-0010-0000-0700-000020000000}" name="BLK1_INV31" dataDxfId="477">
      <calculatedColumnFormula>IFERROR(VLOOKUP($B4,RD[#All],AG$2,0)/AG$1,"")</calculatedColumnFormula>
    </tableColumn>
    <tableColumn id="250" xr3:uid="{00000000-0010-0000-0700-0000FA000000}" name="BLK1_INV32" dataDxfId="476">
      <calculatedColumnFormula>IFERROR(VLOOKUP($B4,RD[#All],AH$2,0)/AH$1,"")</calculatedColumnFormula>
    </tableColumn>
    <tableColumn id="33" xr3:uid="{00000000-0010-0000-0700-000021000000}" name="BLK2_INV1" dataDxfId="475">
      <calculatedColumnFormula>IFERROR(VLOOKUP($B4,RD[#All],AI$2,0)/AI$1,"")</calculatedColumnFormula>
    </tableColumn>
    <tableColumn id="34" xr3:uid="{00000000-0010-0000-0700-000022000000}" name="BLK2_INV2" dataDxfId="474">
      <calculatedColumnFormula>IFERROR(VLOOKUP($B4,RD[#All],AJ$2,0)/AJ$1,"")</calculatedColumnFormula>
    </tableColumn>
    <tableColumn id="35" xr3:uid="{00000000-0010-0000-0700-000023000000}" name="BLK2_INV3" dataDxfId="473">
      <calculatedColumnFormula>IFERROR(VLOOKUP($B4,RD[#All],AK$2,0)/AK$1,"")</calculatedColumnFormula>
    </tableColumn>
    <tableColumn id="36" xr3:uid="{00000000-0010-0000-0700-000024000000}" name="BLK2_INV4" dataDxfId="472">
      <calculatedColumnFormula>IFERROR(VLOOKUP($B4,RD[#All],AL$2,0)/AL$1,"")</calculatedColumnFormula>
    </tableColumn>
    <tableColumn id="37" xr3:uid="{00000000-0010-0000-0700-000025000000}" name="BLK2_INV5" dataDxfId="471">
      <calculatedColumnFormula>IFERROR(VLOOKUP($B4,RD[#All],AM$2,0)/AM$1,"")</calculatedColumnFormula>
    </tableColumn>
    <tableColumn id="38" xr3:uid="{00000000-0010-0000-0700-000026000000}" name="BLK2_INV6" dataDxfId="470">
      <calculatedColumnFormula>IFERROR(VLOOKUP($B4,RD[#All],AN$2,0)/AN$1,"")</calculatedColumnFormula>
    </tableColumn>
    <tableColumn id="39" xr3:uid="{00000000-0010-0000-0700-000027000000}" name="BLK2_INV7" dataDxfId="469">
      <calculatedColumnFormula>IFERROR(VLOOKUP($B4,RD[#All],AO$2,0)/AO$1,"")</calculatedColumnFormula>
    </tableColumn>
    <tableColumn id="40" xr3:uid="{00000000-0010-0000-0700-000028000000}" name="BLK2_INV8" dataDxfId="468">
      <calculatedColumnFormula>IFERROR(VLOOKUP($B4,RD[#All],AP$2,0)/AP$1,"")</calculatedColumnFormula>
    </tableColumn>
    <tableColumn id="41" xr3:uid="{00000000-0010-0000-0700-000029000000}" name="BLK2_INV9" dataDxfId="467">
      <calculatedColumnFormula>IFERROR(VLOOKUP($B4,RD[#All],AQ$2,0)/AQ$1,"")</calculatedColumnFormula>
    </tableColumn>
    <tableColumn id="42" xr3:uid="{00000000-0010-0000-0700-00002A000000}" name="BLK2_INV10" dataDxfId="466">
      <calculatedColumnFormula>IFERROR(VLOOKUP($B4,RD[#All],AR$2,0)/AR$1,"")</calculatedColumnFormula>
    </tableColumn>
    <tableColumn id="43" xr3:uid="{00000000-0010-0000-0700-00002B000000}" name="BLK2_INV11" dataDxfId="465">
      <calculatedColumnFormula>IFERROR(VLOOKUP($B4,RD[#All],AS$2,0)/AS$1,"")</calculatedColumnFormula>
    </tableColumn>
    <tableColumn id="44" xr3:uid="{00000000-0010-0000-0700-00002C000000}" name="BLK2_INV12" dataDxfId="464">
      <calculatedColumnFormula>IFERROR(VLOOKUP($B4,RD[#All],AT$2,0)/AT$1,"")</calculatedColumnFormula>
    </tableColumn>
    <tableColumn id="45" xr3:uid="{00000000-0010-0000-0700-00002D000000}" name="BLK2_INV13" dataDxfId="463">
      <calculatedColumnFormula>IFERROR(VLOOKUP($B4,RD[#All],AU$2,0)/AU$1,"")</calculatedColumnFormula>
    </tableColumn>
    <tableColumn id="46" xr3:uid="{00000000-0010-0000-0700-00002E000000}" name="BLK2_INV14" dataDxfId="462">
      <calculatedColumnFormula>IFERROR(VLOOKUP($B4,RD[#All],AV$2,0)/AV$1,"")</calculatedColumnFormula>
    </tableColumn>
    <tableColumn id="47" xr3:uid="{00000000-0010-0000-0700-00002F000000}" name="BLK2_INV15" dataDxfId="461">
      <calculatedColumnFormula>IFERROR(VLOOKUP($B4,RD[#All],AW$2,0)/AW$1,"")</calculatedColumnFormula>
    </tableColumn>
    <tableColumn id="48" xr3:uid="{00000000-0010-0000-0700-000030000000}" name="BLK2_INV16" dataDxfId="460">
      <calculatedColumnFormula>IFERROR(VLOOKUP($B4,RD[#All],AX$2,0)/AX$1,"")</calculatedColumnFormula>
    </tableColumn>
    <tableColumn id="49" xr3:uid="{00000000-0010-0000-0700-000031000000}" name="BLK2_INV17" dataDxfId="459">
      <calculatedColumnFormula>IFERROR(VLOOKUP($B4,RD[#All],AY$2,0)/AY$1,"")</calculatedColumnFormula>
    </tableColumn>
    <tableColumn id="50" xr3:uid="{00000000-0010-0000-0700-000032000000}" name="BLK2_INV18" dataDxfId="458">
      <calculatedColumnFormula>IFERROR(VLOOKUP($B4,RD[#All],AZ$2,0)/AZ$1,"")</calculatedColumnFormula>
    </tableColumn>
    <tableColumn id="51" xr3:uid="{00000000-0010-0000-0700-000033000000}" name="BLK2_INV19" dataDxfId="457">
      <calculatedColumnFormula>IFERROR(VLOOKUP($B4,RD[#All],BA$2,0)/BA$1,"")</calculatedColumnFormula>
    </tableColumn>
    <tableColumn id="52" xr3:uid="{00000000-0010-0000-0700-000034000000}" name="BLK2_INV20" dataDxfId="456">
      <calculatedColumnFormula>IFERROR(VLOOKUP($B4,RD[#All],BB$2,0)/BB$1,"")</calculatedColumnFormula>
    </tableColumn>
    <tableColumn id="53" xr3:uid="{00000000-0010-0000-0700-000035000000}" name="BLK2_INV21" dataDxfId="455">
      <calculatedColumnFormula>IFERROR(VLOOKUP($B4,RD[#All],BC$2,0)/BC$1,"")</calculatedColumnFormula>
    </tableColumn>
    <tableColumn id="54" xr3:uid="{00000000-0010-0000-0700-000036000000}" name="BLK2_INV22" dataDxfId="454">
      <calculatedColumnFormula>IFERROR(VLOOKUP($B4,RD[#All],BD$2,0)/BD$1,"")</calculatedColumnFormula>
    </tableColumn>
    <tableColumn id="55" xr3:uid="{00000000-0010-0000-0700-000037000000}" name="BLK2_INV23" dataDxfId="453">
      <calculatedColumnFormula>IFERROR(VLOOKUP($B4,RD[#All],BE$2,0)/BE$1,"")</calculatedColumnFormula>
    </tableColumn>
    <tableColumn id="56" xr3:uid="{00000000-0010-0000-0700-000038000000}" name="BLK2_INV24" dataDxfId="452">
      <calculatedColumnFormula>IFERROR(VLOOKUP($B4,RD[#All],BF$2,0)/BF$1,"")</calculatedColumnFormula>
    </tableColumn>
    <tableColumn id="57" xr3:uid="{00000000-0010-0000-0700-000039000000}" name="BLK2_INV25" dataDxfId="451">
      <calculatedColumnFormula>IFERROR(VLOOKUP($B4,RD[#All],BG$2,0)/BG$1,"")</calculatedColumnFormula>
    </tableColumn>
    <tableColumn id="58" xr3:uid="{00000000-0010-0000-0700-00003A000000}" name="BLK2_INV26" dataDxfId="450">
      <calculatedColumnFormula>IFERROR(VLOOKUP($B4,RD[#All],BH$2,0)/BH$1,"")</calculatedColumnFormula>
    </tableColumn>
    <tableColumn id="59" xr3:uid="{00000000-0010-0000-0700-00003B000000}" name="BLK2_INV27" dataDxfId="449">
      <calculatedColumnFormula>IFERROR(VLOOKUP($B4,RD[#All],BI$2,0)/BI$1,"")</calculatedColumnFormula>
    </tableColumn>
    <tableColumn id="60" xr3:uid="{00000000-0010-0000-0700-00003C000000}" name="BLK2_INV28" dataDxfId="448">
      <calculatedColumnFormula>IFERROR(VLOOKUP($B4,RD[#All],BJ$2,0)/BJ$1,"")</calculatedColumnFormula>
    </tableColumn>
    <tableColumn id="61" xr3:uid="{00000000-0010-0000-0700-00003D000000}" name="BLK2_INV29" dataDxfId="447">
      <calculatedColumnFormula>IFERROR(VLOOKUP($B4,RD[#All],BK$2,0)/BK$1,"")</calculatedColumnFormula>
    </tableColumn>
    <tableColumn id="62" xr3:uid="{00000000-0010-0000-0700-00003E000000}" name="BLK2_INV30" dataDxfId="446">
      <calculatedColumnFormula>IFERROR(VLOOKUP($B4,RD[#All],BL$2,0)/BL$1,"")</calculatedColumnFormula>
    </tableColumn>
    <tableColumn id="63" xr3:uid="{00000000-0010-0000-0700-00003F000000}" name="BLK2_INV31" dataDxfId="445">
      <calculatedColumnFormula>IFERROR(VLOOKUP($B4,RD[#All],BM$2,0)/BM$1,"")</calculatedColumnFormula>
    </tableColumn>
    <tableColumn id="245" xr3:uid="{1FDB18A3-A28F-4A50-9093-0C0098A24873}" name="BLK2_INV32" dataDxfId="444">
      <calculatedColumnFormula>IFERROR(VLOOKUP($B4,RD[#All],BN$2,0)/BN$1,"")</calculatedColumnFormula>
    </tableColumn>
    <tableColumn id="64" xr3:uid="{00000000-0010-0000-0700-000040000000}" name="BLK3_INV1" dataDxfId="443">
      <calculatedColumnFormula>IFERROR(VLOOKUP($B4,RD[#All],BO$2,0)/BO$1,"")</calculatedColumnFormula>
    </tableColumn>
    <tableColumn id="65" xr3:uid="{00000000-0010-0000-0700-000041000000}" name="BLK3_INV2" dataDxfId="442">
      <calculatedColumnFormula>IFERROR(VLOOKUP($B4,RD[#All],BP$2,0)/BP$1,"")</calculatedColumnFormula>
    </tableColumn>
    <tableColumn id="66" xr3:uid="{00000000-0010-0000-0700-000042000000}" name="BLK3_INV3" dataDxfId="441">
      <calculatedColumnFormula>IFERROR(VLOOKUP($B4,RD[#All],BQ$2,0)/BQ$1,"")</calculatedColumnFormula>
    </tableColumn>
    <tableColumn id="67" xr3:uid="{00000000-0010-0000-0700-000043000000}" name="BLK3_INV4" dataDxfId="440">
      <calculatedColumnFormula>IFERROR(VLOOKUP($B4,RD[#All],BR$2,0)/BR$1,"")</calculatedColumnFormula>
    </tableColumn>
    <tableColumn id="68" xr3:uid="{00000000-0010-0000-0700-000044000000}" name="BLK3_INV5" dataDxfId="439">
      <calculatedColumnFormula>IFERROR(VLOOKUP($B4,RD[#All],BS$2,0)/BS$1,"")</calculatedColumnFormula>
    </tableColumn>
    <tableColumn id="69" xr3:uid="{00000000-0010-0000-0700-000045000000}" name="BLK3_INV6" dataDxfId="438">
      <calculatedColumnFormula>IFERROR(VLOOKUP($B4,RD[#All],BT$2,0)/BT$1,"")</calculatedColumnFormula>
    </tableColumn>
    <tableColumn id="70" xr3:uid="{00000000-0010-0000-0700-000046000000}" name="BLK3_INV7" dataDxfId="437">
      <calculatedColumnFormula>IFERROR(VLOOKUP($B4,RD[#All],BU$2,0)/BU$1,"")</calculatedColumnFormula>
    </tableColumn>
    <tableColumn id="71" xr3:uid="{00000000-0010-0000-0700-000047000000}" name="BLK3_INV8" dataDxfId="436">
      <calculatedColumnFormula>IFERROR(VLOOKUP($B4,RD[#All],BV$2,0)/BV$1,"")</calculatedColumnFormula>
    </tableColumn>
    <tableColumn id="72" xr3:uid="{00000000-0010-0000-0700-000048000000}" name="BLK3_INV9" dataDxfId="435">
      <calculatedColumnFormula>IFERROR(VLOOKUP($B4,RD[#All],BW$2,0)/BW$1,"")</calculatedColumnFormula>
    </tableColumn>
    <tableColumn id="73" xr3:uid="{00000000-0010-0000-0700-000049000000}" name="BLK3_INV10" dataDxfId="434">
      <calculatedColumnFormula>IFERROR(VLOOKUP($B4,RD[#All],BX$2,0)/BX$1,"")</calculatedColumnFormula>
    </tableColumn>
    <tableColumn id="74" xr3:uid="{00000000-0010-0000-0700-00004A000000}" name="BLK3_INV11" dataDxfId="433">
      <calculatedColumnFormula>IFERROR(VLOOKUP($B4,RD[#All],BY$2,0)/BY$1,"")</calculatedColumnFormula>
    </tableColumn>
    <tableColumn id="75" xr3:uid="{00000000-0010-0000-0700-00004B000000}" name="BLK3_INV12" dataDxfId="432">
      <calculatedColumnFormula>IFERROR(VLOOKUP($B4,RD[#All],BZ$2,0)/BZ$1,"")</calculatedColumnFormula>
    </tableColumn>
    <tableColumn id="76" xr3:uid="{00000000-0010-0000-0700-00004C000000}" name="BLK3_INV13" dataDxfId="431">
      <calculatedColumnFormula>IFERROR(VLOOKUP($B4,RD[#All],CA$2,0)/CA$1,"")</calculatedColumnFormula>
    </tableColumn>
    <tableColumn id="77" xr3:uid="{00000000-0010-0000-0700-00004D000000}" name="BLK3_INV14" dataDxfId="430">
      <calculatedColumnFormula>IFERROR(VLOOKUP($B4,RD[#All],CB$2,0)/CB$1,"")</calculatedColumnFormula>
    </tableColumn>
    <tableColumn id="78" xr3:uid="{00000000-0010-0000-0700-00004E000000}" name="BLK3_INV15" dataDxfId="429">
      <calculatedColumnFormula>IFERROR(VLOOKUP($B4,RD[#All],CC$2,0)/CC$1,"")</calculatedColumnFormula>
    </tableColumn>
    <tableColumn id="79" xr3:uid="{00000000-0010-0000-0700-00004F000000}" name="BLK3_INV16" dataDxfId="428">
      <calculatedColumnFormula>IFERROR(VLOOKUP($B4,RD[#All],CD$2,0)/CD$1,"")</calculatedColumnFormula>
    </tableColumn>
    <tableColumn id="80" xr3:uid="{00000000-0010-0000-0700-000050000000}" name="BLK3_INV17" dataDxfId="427">
      <calculatedColumnFormula>IFERROR(VLOOKUP($B4,RD[#All],CE$2,0)/CE$1,"")</calculatedColumnFormula>
    </tableColumn>
    <tableColumn id="81" xr3:uid="{00000000-0010-0000-0700-000051000000}" name="BLK3_INV18" dataDxfId="426">
      <calculatedColumnFormula>IFERROR(VLOOKUP($B4,RD[#All],CF$2,0)/CF$1,"")</calculatedColumnFormula>
    </tableColumn>
    <tableColumn id="82" xr3:uid="{00000000-0010-0000-0700-000052000000}" name="BLK3_INV19" dataDxfId="425">
      <calculatedColumnFormula>IFERROR(VLOOKUP($B4,RD[#All],CG$2,0)/CG$1,"")</calculatedColumnFormula>
    </tableColumn>
    <tableColumn id="83" xr3:uid="{00000000-0010-0000-0700-000053000000}" name="BLK3_INV20" dataDxfId="424">
      <calculatedColumnFormula>IFERROR(VLOOKUP($B4,RD[#All],CH$2,0)/CH$1,"")</calculatedColumnFormula>
    </tableColumn>
    <tableColumn id="84" xr3:uid="{00000000-0010-0000-0700-000054000000}" name="BLK3_INV21" dataDxfId="423">
      <calculatedColumnFormula>IFERROR(VLOOKUP($B4,RD[#All],CI$2,0)/CI$1,"")</calculatedColumnFormula>
    </tableColumn>
    <tableColumn id="85" xr3:uid="{00000000-0010-0000-0700-000055000000}" name="BLK3_INV22" dataDxfId="422">
      <calculatedColumnFormula>IFERROR(VLOOKUP($B4,RD[#All],CJ$2,0)/CJ$1,"")</calculatedColumnFormula>
    </tableColumn>
    <tableColumn id="86" xr3:uid="{00000000-0010-0000-0700-000056000000}" name="BLK3_INV23" dataDxfId="421">
      <calculatedColumnFormula>IFERROR(VLOOKUP($B4,RD[#All],CK$2,0)/CK$1,"")</calculatedColumnFormula>
    </tableColumn>
    <tableColumn id="87" xr3:uid="{00000000-0010-0000-0700-000057000000}" name="BLK3_INV24" dataDxfId="420">
      <calculatedColumnFormula>IFERROR(VLOOKUP($B4,RD[#All],CL$2,0)/CL$1,"")</calculatedColumnFormula>
    </tableColumn>
    <tableColumn id="88" xr3:uid="{00000000-0010-0000-0700-000058000000}" name="BLK3_INV25" dataDxfId="419">
      <calculatedColumnFormula>IFERROR(VLOOKUP($B4,RD[#All],CM$2,0)/CM$1,"")</calculatedColumnFormula>
    </tableColumn>
    <tableColumn id="89" xr3:uid="{00000000-0010-0000-0700-000059000000}" name="BLK3_INV26" dataDxfId="418">
      <calculatedColumnFormula>IFERROR(VLOOKUP($B4,RD[#All],CN$2,0)/CN$1,"")</calculatedColumnFormula>
    </tableColumn>
    <tableColumn id="90" xr3:uid="{00000000-0010-0000-0700-00005A000000}" name="BLK3_INV27" dataDxfId="417">
      <calculatedColumnFormula>IFERROR(VLOOKUP($B4,RD[#All],CO$2,0)/CO$1,"")</calculatedColumnFormula>
    </tableColumn>
    <tableColumn id="91" xr3:uid="{00000000-0010-0000-0700-00005B000000}" name="BLK3_INV28" dataDxfId="416">
      <calculatedColumnFormula>IFERROR(VLOOKUP($B4,RD[#All],CP$2,0)/CP$1,"")</calculatedColumnFormula>
    </tableColumn>
    <tableColumn id="92" xr3:uid="{00000000-0010-0000-0700-00005C000000}" name="BLK3_INV29" dataDxfId="415">
      <calculatedColumnFormula>IFERROR(VLOOKUP($B4,RD[#All],CQ$2,0)/CQ$1,"")</calculatedColumnFormula>
    </tableColumn>
    <tableColumn id="93" xr3:uid="{00000000-0010-0000-0700-00005D000000}" name="BLK3_INV30" dataDxfId="414">
      <calculatedColumnFormula>IFERROR(VLOOKUP($B4,RD[#All],CR$2,0)/CR$1,"")</calculatedColumnFormula>
    </tableColumn>
    <tableColumn id="94" xr3:uid="{00000000-0010-0000-0700-00005E000000}" name="BLK3_INV31" dataDxfId="413">
      <calculatedColumnFormula>IFERROR(VLOOKUP($B4,RD[#All],CS$2,0)/CS$1,"")</calculatedColumnFormula>
    </tableColumn>
    <tableColumn id="95" xr3:uid="{00000000-0010-0000-0700-00005F000000}" name="BLK4_INV1" dataDxfId="412">
      <calculatedColumnFormula>IFERROR(VLOOKUP($B4,RD[#All],CT$2,0)/CT$1,"")</calculatedColumnFormula>
    </tableColumn>
    <tableColumn id="96" xr3:uid="{00000000-0010-0000-0700-000060000000}" name="BLK4_INV2" dataDxfId="411">
      <calculatedColumnFormula>IFERROR(VLOOKUP($B4,RD[#All],CU$2,0)/CU$1,"")</calculatedColumnFormula>
    </tableColumn>
    <tableColumn id="97" xr3:uid="{00000000-0010-0000-0700-000061000000}" name="BLK4_INV3" dataDxfId="410">
      <calculatedColumnFormula>IFERROR(VLOOKUP($B4,RD[#All],CV$2,0)/CV$1,"")</calculatedColumnFormula>
    </tableColumn>
    <tableColumn id="98" xr3:uid="{00000000-0010-0000-0700-000062000000}" name="BLK4_INV4" dataDxfId="409">
      <calculatedColumnFormula>IFERROR(VLOOKUP($B4,RD[#All],CW$2,0)/CW$1,"")</calculatedColumnFormula>
    </tableColumn>
    <tableColumn id="99" xr3:uid="{00000000-0010-0000-0700-000063000000}" name="BLK4_INV5" dataDxfId="408">
      <calculatedColumnFormula>IFERROR(VLOOKUP($B4,RD[#All],CX$2,0)/CX$1,"")</calculatedColumnFormula>
    </tableColumn>
    <tableColumn id="100" xr3:uid="{00000000-0010-0000-0700-000064000000}" name="BLK4_INV6" dataDxfId="407">
      <calculatedColumnFormula>IFERROR(VLOOKUP($B4,RD[#All],CY$2,0)/CY$1,"")</calculatedColumnFormula>
    </tableColumn>
    <tableColumn id="101" xr3:uid="{00000000-0010-0000-0700-000065000000}" name="BLK4_INV7" dataDxfId="406">
      <calculatedColumnFormula>IFERROR(VLOOKUP($B4,RD[#All],CZ$2,0)/CZ$1,"")</calculatedColumnFormula>
    </tableColumn>
    <tableColumn id="102" xr3:uid="{00000000-0010-0000-0700-000066000000}" name="BLK4_INV8" dataDxfId="405">
      <calculatedColumnFormula>IFERROR(VLOOKUP($B4,RD[#All],DA$2,0)/DA$1,"")</calculatedColumnFormula>
    </tableColumn>
    <tableColumn id="103" xr3:uid="{00000000-0010-0000-0700-000067000000}" name="BLK4_INV9" dataDxfId="404">
      <calculatedColumnFormula>IFERROR(VLOOKUP($B4,RD[#All],DB$2,0)/DB$1,"")</calculatedColumnFormula>
    </tableColumn>
    <tableColumn id="104" xr3:uid="{00000000-0010-0000-0700-000068000000}" name="BLK4_INV10" dataDxfId="403">
      <calculatedColumnFormula>IFERROR(VLOOKUP($B4,RD[#All],DC$2,0)/DC$1,"")</calculatedColumnFormula>
    </tableColumn>
    <tableColumn id="105" xr3:uid="{00000000-0010-0000-0700-000069000000}" name="BLK4_INV11" dataDxfId="402">
      <calculatedColumnFormula>IFERROR(VLOOKUP($B4,RD[#All],DD$2,0)/DD$1,"")</calculatedColumnFormula>
    </tableColumn>
    <tableColumn id="106" xr3:uid="{00000000-0010-0000-0700-00006A000000}" name="BLK4_INV12" dataDxfId="401">
      <calculatedColumnFormula>IFERROR(VLOOKUP($B4,RD[#All],DE$2,0)/DE$1,"")</calculatedColumnFormula>
    </tableColumn>
    <tableColumn id="107" xr3:uid="{00000000-0010-0000-0700-00006B000000}" name="BLK4_INV13" dataDxfId="400">
      <calculatedColumnFormula>IFERROR(VLOOKUP($B4,RD[#All],DF$2,0)/DF$1,"")</calculatedColumnFormula>
    </tableColumn>
    <tableColumn id="108" xr3:uid="{00000000-0010-0000-0700-00006C000000}" name="BLK4_INV14" dataDxfId="399">
      <calculatedColumnFormula>IFERROR(VLOOKUP($B4,RD[#All],DG$2,0)/DG$1,"")</calculatedColumnFormula>
    </tableColumn>
    <tableColumn id="109" xr3:uid="{00000000-0010-0000-0700-00006D000000}" name="BLK4_INV15" dataDxfId="398">
      <calculatedColumnFormula>IFERROR(VLOOKUP($B4,RD[#All],DH$2,0)/DH$1,"")</calculatedColumnFormula>
    </tableColumn>
    <tableColumn id="110" xr3:uid="{00000000-0010-0000-0700-00006E000000}" name="BLK4_INV16" dataDxfId="397">
      <calculatedColumnFormula>IFERROR(VLOOKUP($B4,RD[#All],DI$2,0)/DI$1,"")</calculatedColumnFormula>
    </tableColumn>
    <tableColumn id="111" xr3:uid="{00000000-0010-0000-0700-00006F000000}" name="BLK4_INV17" dataDxfId="396">
      <calculatedColumnFormula>IFERROR(VLOOKUP($B4,RD[#All],DJ$2,0)/DJ$1,"")</calculatedColumnFormula>
    </tableColumn>
    <tableColumn id="112" xr3:uid="{00000000-0010-0000-0700-000070000000}" name="BLK4_INV18" dataDxfId="395">
      <calculatedColumnFormula>IFERROR(VLOOKUP($B4,RD[#All],DK$2,0)/DK$1,"")</calculatedColumnFormula>
    </tableColumn>
    <tableColumn id="113" xr3:uid="{00000000-0010-0000-0700-000071000000}" name="BLK4_INV19" dataDxfId="394">
      <calculatedColumnFormula>IFERROR(VLOOKUP($B4,RD[#All],DL$2,0)/DL$1,"")</calculatedColumnFormula>
    </tableColumn>
    <tableColumn id="114" xr3:uid="{00000000-0010-0000-0700-000072000000}" name="BLK4_INV20" dataDxfId="393">
      <calculatedColumnFormula>IFERROR(VLOOKUP($B4,RD[#All],DM$2,0)/DM$1,"")</calculatedColumnFormula>
    </tableColumn>
    <tableColumn id="115" xr3:uid="{00000000-0010-0000-0700-000073000000}" name="BLK4_INV21" dataDxfId="392">
      <calculatedColumnFormula>IFERROR(VLOOKUP($B4,RD[#All],DN$2,0)/DN$1,"")</calculatedColumnFormula>
    </tableColumn>
    <tableColumn id="116" xr3:uid="{00000000-0010-0000-0700-000074000000}" name="BLK4_INV22" dataDxfId="391">
      <calculatedColumnFormula>IFERROR(VLOOKUP($B4,RD[#All],DO$2,0)/DO$1,"")</calculatedColumnFormula>
    </tableColumn>
    <tableColumn id="117" xr3:uid="{00000000-0010-0000-0700-000075000000}" name="BLK4_INV23" dataDxfId="390">
      <calculatedColumnFormula>IFERROR(VLOOKUP($B4,RD[#All],DP$2,0)/DP$1,"")</calculatedColumnFormula>
    </tableColumn>
    <tableColumn id="118" xr3:uid="{00000000-0010-0000-0700-000076000000}" name="BLK4_INV24" dataDxfId="389">
      <calculatedColumnFormula>IFERROR(VLOOKUP($B4,RD[#All],DQ$2,0)/DQ$1,"")</calculatedColumnFormula>
    </tableColumn>
    <tableColumn id="119" xr3:uid="{00000000-0010-0000-0700-000077000000}" name="BLK4_INV25" dataDxfId="388">
      <calculatedColumnFormula>IFERROR(VLOOKUP($B4,RD[#All],DR$2,0)/DR$1,"")</calculatedColumnFormula>
    </tableColumn>
    <tableColumn id="120" xr3:uid="{00000000-0010-0000-0700-000078000000}" name="BLK4_INV26" dataDxfId="387">
      <calculatedColumnFormula>IFERROR(VLOOKUP($B4,RD[#All],DS$2,0)/DS$1,"")</calculatedColumnFormula>
    </tableColumn>
    <tableColumn id="121" xr3:uid="{00000000-0010-0000-0700-000079000000}" name="BLK4_INV27" dataDxfId="386">
      <calculatedColumnFormula>IFERROR(VLOOKUP($B4,RD[#All],DT$2,0)/DT$1,"")</calculatedColumnFormula>
    </tableColumn>
    <tableColumn id="122" xr3:uid="{00000000-0010-0000-0700-00007A000000}" name="BLK4_INV28" dataDxfId="385">
      <calculatedColumnFormula>IFERROR(VLOOKUP($B4,RD[#All],DU$2,0)/DU$1,"")</calculatedColumnFormula>
    </tableColumn>
    <tableColumn id="123" xr3:uid="{00000000-0010-0000-0700-00007B000000}" name="BLK4_INV29" dataDxfId="384">
      <calculatedColumnFormula>IFERROR(VLOOKUP($B4,RD[#All],DV$2,0)/DV$1,"")</calculatedColumnFormula>
    </tableColumn>
    <tableColumn id="124" xr3:uid="{00000000-0010-0000-0700-00007C000000}" name="BLK4_INV30" dataDxfId="383">
      <calculatedColumnFormula>IFERROR(VLOOKUP($B4,RD[#All],DW$2,0)/DW$1,"")</calculatedColumnFormula>
    </tableColumn>
    <tableColumn id="125" xr3:uid="{00000000-0010-0000-0700-00007D000000}" name="BLK4_INV31" dataDxfId="382">
      <calculatedColumnFormula>IFERROR(VLOOKUP($B4,RD[#All],DX$2,0)/DX$1,"")</calculatedColumnFormula>
    </tableColumn>
    <tableColumn id="126" xr3:uid="{00000000-0010-0000-0700-00007E000000}" name="BLK5_INV1" dataDxfId="381">
      <calculatedColumnFormula>IFERROR(VLOOKUP($B4,RD[#All],DY$2,0)/DY$1,"")</calculatedColumnFormula>
    </tableColumn>
    <tableColumn id="127" xr3:uid="{00000000-0010-0000-0700-00007F000000}" name="BLK5_INV2" dataDxfId="380">
      <calculatedColumnFormula>IFERROR(VLOOKUP($B4,RD[#All],DZ$2,0)/DZ$1,"")</calculatedColumnFormula>
    </tableColumn>
    <tableColumn id="128" xr3:uid="{00000000-0010-0000-0700-000080000000}" name="BLK5_INV3" dataDxfId="379">
      <calculatedColumnFormula>IFERROR(VLOOKUP($B4,RD[#All],EA$2,0)/EA$1,"")</calculatedColumnFormula>
    </tableColumn>
    <tableColumn id="129" xr3:uid="{00000000-0010-0000-0700-000081000000}" name="BLK5_INV4" dataDxfId="378">
      <calculatedColumnFormula>IFERROR(VLOOKUP($B4,RD[#All],EB$2,0)/EB$1,"")</calculatedColumnFormula>
    </tableColumn>
    <tableColumn id="130" xr3:uid="{00000000-0010-0000-0700-000082000000}" name="BLK5_INV5" dataDxfId="377">
      <calculatedColumnFormula>IFERROR(VLOOKUP($B4,RD[#All],EC$2,0)/EC$1,"")</calculatedColumnFormula>
    </tableColumn>
    <tableColumn id="131" xr3:uid="{00000000-0010-0000-0700-000083000000}" name="BLK5_INV6" dataDxfId="376">
      <calculatedColumnFormula>IFERROR(VLOOKUP($B4,RD[#All],ED$2,0)/ED$1,"")</calculatedColumnFormula>
    </tableColumn>
    <tableColumn id="132" xr3:uid="{00000000-0010-0000-0700-000084000000}" name="BLK5_INV7" dataDxfId="375">
      <calculatedColumnFormula>IFERROR(VLOOKUP($B4,RD[#All],EE$2,0)/EE$1,"")</calculatedColumnFormula>
    </tableColumn>
    <tableColumn id="133" xr3:uid="{00000000-0010-0000-0700-000085000000}" name="BLK5_INV8" dataDxfId="374">
      <calculatedColumnFormula>IFERROR(VLOOKUP($B4,RD[#All],EF$2,0)/EF$1,"")</calculatedColumnFormula>
    </tableColumn>
    <tableColumn id="134" xr3:uid="{00000000-0010-0000-0700-000086000000}" name="BLK5_INV9" dataDxfId="373">
      <calculatedColumnFormula>IFERROR(VLOOKUP($B4,RD[#All],EG$2,0)/EG$1,"")</calculatedColumnFormula>
    </tableColumn>
    <tableColumn id="135" xr3:uid="{00000000-0010-0000-0700-000087000000}" name="BLK5_INV10" dataDxfId="372">
      <calculatedColumnFormula>IFERROR(VLOOKUP($B4,RD[#All],EH$2,0)/EH$1,"")</calculatedColumnFormula>
    </tableColumn>
    <tableColumn id="136" xr3:uid="{00000000-0010-0000-0700-000088000000}" name="BLK5_INV11" dataDxfId="371">
      <calculatedColumnFormula>IFERROR(VLOOKUP($B4,RD[#All],EI$2,0)/EI$1,"")</calculatedColumnFormula>
    </tableColumn>
    <tableColumn id="137" xr3:uid="{00000000-0010-0000-0700-000089000000}" name="BLK5_INV12" dataDxfId="370">
      <calculatedColumnFormula>IFERROR(VLOOKUP($B4,RD[#All],EJ$2,0)/EJ$1,"")</calculatedColumnFormula>
    </tableColumn>
    <tableColumn id="138" xr3:uid="{00000000-0010-0000-0700-00008A000000}" name="BLK5_INV13" dataDxfId="369">
      <calculatedColumnFormula>IFERROR(VLOOKUP($B4,RD[#All],EK$2,0)/EK$1,"")</calculatedColumnFormula>
    </tableColumn>
    <tableColumn id="139" xr3:uid="{00000000-0010-0000-0700-00008B000000}" name="BLK5_INV14" dataDxfId="368">
      <calculatedColumnFormula>IFERROR(VLOOKUP($B4,RD[#All],EL$2,0)/EL$1,"")</calculatedColumnFormula>
    </tableColumn>
    <tableColumn id="140" xr3:uid="{00000000-0010-0000-0700-00008C000000}" name="BLK5_INV15" dataDxfId="367">
      <calculatedColumnFormula>IFERROR(VLOOKUP($B4,RD[#All],EM$2,0)/EM$1,"")</calculatedColumnFormula>
    </tableColumn>
    <tableColumn id="141" xr3:uid="{00000000-0010-0000-0700-00008D000000}" name="BLK5_INV16" dataDxfId="366">
      <calculatedColumnFormula>IFERROR(VLOOKUP($B4,RD[#All],EN$2,0)/EN$1,"")</calculatedColumnFormula>
    </tableColumn>
    <tableColumn id="142" xr3:uid="{00000000-0010-0000-0700-00008E000000}" name="BLK5_INV17" dataDxfId="365">
      <calculatedColumnFormula>IFERROR(VLOOKUP($B4,RD[#All],EO$2,0)/EO$1,"")</calculatedColumnFormula>
    </tableColumn>
    <tableColumn id="143" xr3:uid="{00000000-0010-0000-0700-00008F000000}" name="BLK5_INV18" dataDxfId="364">
      <calculatedColumnFormula>IFERROR(VLOOKUP($B4,RD[#All],EP$2,0)/EP$1,"")</calculatedColumnFormula>
    </tableColumn>
    <tableColumn id="144" xr3:uid="{00000000-0010-0000-0700-000090000000}" name="BLK5_INV19" dataDxfId="363">
      <calculatedColumnFormula>IFERROR(VLOOKUP($B4,RD[#All],EQ$2,0)/EQ$1,"")</calculatedColumnFormula>
    </tableColumn>
    <tableColumn id="145" xr3:uid="{00000000-0010-0000-0700-000091000000}" name="BLK5_INV20" dataDxfId="362">
      <calculatedColumnFormula>IFERROR(VLOOKUP($B4,RD[#All],ER$2,0)/ER$1,"")</calculatedColumnFormula>
    </tableColumn>
    <tableColumn id="146" xr3:uid="{00000000-0010-0000-0700-000092000000}" name="BLK5_INV21" dataDxfId="361">
      <calculatedColumnFormula>IFERROR(VLOOKUP($B4,RD[#All],ES$2,0)/ES$1,"")</calculatedColumnFormula>
    </tableColumn>
    <tableColumn id="147" xr3:uid="{00000000-0010-0000-0700-000093000000}" name="BLK5_INV22" dataDxfId="360">
      <calculatedColumnFormula>IFERROR(VLOOKUP($B4,RD[#All],ET$2,0)/ET$1,"")</calculatedColumnFormula>
    </tableColumn>
    <tableColumn id="148" xr3:uid="{00000000-0010-0000-0700-000094000000}" name="BLK5_INV23" dataDxfId="359">
      <calculatedColumnFormula>IFERROR(VLOOKUP($B4,RD[#All],EU$2,0)/EU$1,"")</calculatedColumnFormula>
    </tableColumn>
    <tableColumn id="149" xr3:uid="{00000000-0010-0000-0700-000095000000}" name="BLK5_INV24" dataDxfId="358">
      <calculatedColumnFormula>IFERROR(VLOOKUP($B4,RD[#All],EV$2,0)/EV$1,"")</calculatedColumnFormula>
    </tableColumn>
    <tableColumn id="150" xr3:uid="{00000000-0010-0000-0700-000096000000}" name="BLK5_INV25" dataDxfId="357">
      <calculatedColumnFormula>IFERROR(VLOOKUP($B4,RD[#All],EW$2,0)/EW$1,"")</calculatedColumnFormula>
    </tableColumn>
    <tableColumn id="151" xr3:uid="{00000000-0010-0000-0700-000097000000}" name="BLK5_INV26" dataDxfId="356">
      <calculatedColumnFormula>IFERROR(VLOOKUP($B4,RD[#All],EX$2,0)/EX$1,"")</calculatedColumnFormula>
    </tableColumn>
    <tableColumn id="152" xr3:uid="{00000000-0010-0000-0700-000098000000}" name="BLK5_INV27" dataDxfId="355">
      <calculatedColumnFormula>IFERROR(VLOOKUP($B4,RD[#All],EY$2,0)/EY$1,"")</calculatedColumnFormula>
    </tableColumn>
    <tableColumn id="153" xr3:uid="{00000000-0010-0000-0700-000099000000}" name="BLK5_INV28" dataDxfId="354">
      <calculatedColumnFormula>IFERROR(VLOOKUP($B4,RD[#All],EZ$2,0)/EZ$1,"")</calculatedColumnFormula>
    </tableColumn>
    <tableColumn id="154" xr3:uid="{00000000-0010-0000-0700-00009A000000}" name="BLK5_INV29" dataDxfId="353">
      <calculatedColumnFormula>IFERROR(VLOOKUP($B4,RD[#All],FA$2,0)/FA$1,"")</calculatedColumnFormula>
    </tableColumn>
    <tableColumn id="155" xr3:uid="{00000000-0010-0000-0700-00009B000000}" name="BLK5_INV30" dataDxfId="352">
      <calculatedColumnFormula>IFERROR(VLOOKUP($B4,RD[#All],FB$2,0)/FB$1,"")</calculatedColumnFormula>
    </tableColumn>
    <tableColumn id="156" xr3:uid="{00000000-0010-0000-0700-00009C000000}" name="BLK5_INV31" dataDxfId="351">
      <calculatedColumnFormula>IFERROR(VLOOKUP($B4,RD[#All],FC$2,0)/FC$1,"")</calculatedColumnFormula>
    </tableColumn>
    <tableColumn id="157" xr3:uid="{00000000-0010-0000-0700-00009D000000}" name="BLK5_INV32" dataDxfId="350">
      <calculatedColumnFormula>IFERROR(VLOOKUP($B4,RD[#All],FD$2,0)/FD$1,"")</calculatedColumnFormula>
    </tableColumn>
    <tableColumn id="158" xr3:uid="{00000000-0010-0000-0700-00009E000000}" name="BLK6_INV1" dataDxfId="349">
      <calculatedColumnFormula>IFERROR(VLOOKUP($B4,RD[#All],FE$2,0)/FE$1,"")</calculatedColumnFormula>
    </tableColumn>
    <tableColumn id="159" xr3:uid="{00000000-0010-0000-0700-00009F000000}" name="BLK6_INV2" dataDxfId="348">
      <calculatedColumnFormula>IFERROR(VLOOKUP($B4,RD[#All],FF$2,0)/FF$1,"")</calculatedColumnFormula>
    </tableColumn>
    <tableColumn id="160" xr3:uid="{00000000-0010-0000-0700-0000A0000000}" name="BLK6_INV3" dataDxfId="347">
      <calculatedColumnFormula>IFERROR(VLOOKUP($B4,RD[#All],FG$2,0)/FG$1,"")</calculatedColumnFormula>
    </tableColumn>
    <tableColumn id="161" xr3:uid="{00000000-0010-0000-0700-0000A1000000}" name="BLK6_INV4" dataDxfId="346">
      <calculatedColumnFormula>IFERROR(VLOOKUP($B4,RD[#All],FH$2,0)/FH$1,"")</calculatedColumnFormula>
    </tableColumn>
    <tableColumn id="162" xr3:uid="{00000000-0010-0000-0700-0000A2000000}" name="BLK6_INV5" dataDxfId="345">
      <calculatedColumnFormula>IFERROR(VLOOKUP($B4,RD[#All],FI$2,0)/FI$1,"")</calculatedColumnFormula>
    </tableColumn>
    <tableColumn id="163" xr3:uid="{00000000-0010-0000-0700-0000A3000000}" name="BLK6_INV6" dataDxfId="344">
      <calculatedColumnFormula>IFERROR(VLOOKUP($B4,RD[#All],FJ$2,0)/FJ$1,"")</calculatedColumnFormula>
    </tableColumn>
    <tableColumn id="164" xr3:uid="{00000000-0010-0000-0700-0000A4000000}" name="BLK6_INV7" dataDxfId="343">
      <calculatedColumnFormula>IFERROR(VLOOKUP($B4,RD[#All],FK$2,0)/FK$1,"")</calculatedColumnFormula>
    </tableColumn>
    <tableColumn id="165" xr3:uid="{00000000-0010-0000-0700-0000A5000000}" name="BLK6_INV8" dataDxfId="342">
      <calculatedColumnFormula>IFERROR(VLOOKUP($B4,RD[#All],FL$2,0)/FL$1,"")</calculatedColumnFormula>
    </tableColumn>
    <tableColumn id="166" xr3:uid="{00000000-0010-0000-0700-0000A6000000}" name="BLK6_INV9" dataDxfId="341">
      <calculatedColumnFormula>IFERROR(VLOOKUP($B4,RD[#All],FM$2,0)/FM$1,"")</calculatedColumnFormula>
    </tableColumn>
    <tableColumn id="167" xr3:uid="{00000000-0010-0000-0700-0000A7000000}" name="BLK6_INV10" dataDxfId="340">
      <calculatedColumnFormula>IFERROR(VLOOKUP($B4,RD[#All],FN$2,0)/FN$1,"")</calculatedColumnFormula>
    </tableColumn>
    <tableColumn id="168" xr3:uid="{00000000-0010-0000-0700-0000A8000000}" name="BLK6_INV11" dataDxfId="339">
      <calculatedColumnFormula>IFERROR(VLOOKUP($B4,RD[#All],FO$2,0)/FO$1,"")</calculatedColumnFormula>
    </tableColumn>
    <tableColumn id="169" xr3:uid="{00000000-0010-0000-0700-0000A9000000}" name="BLK6_INV12" dataDxfId="338">
      <calculatedColumnFormula>IFERROR(VLOOKUP($B4,RD[#All],FP$2,0)/FP$1,"")</calculatedColumnFormula>
    </tableColumn>
    <tableColumn id="170" xr3:uid="{00000000-0010-0000-0700-0000AA000000}" name="BLK6_INV13" dataDxfId="337">
      <calculatedColumnFormula>IFERROR(VLOOKUP($B4,RD[#All],FQ$2,0)/FQ$1,"")</calculatedColumnFormula>
    </tableColumn>
    <tableColumn id="171" xr3:uid="{00000000-0010-0000-0700-0000AB000000}" name="BLK6_INV14" dataDxfId="336">
      <calculatedColumnFormula>IFERROR(VLOOKUP($B4,RD[#All],FR$2,0)/FR$1,"")</calculatedColumnFormula>
    </tableColumn>
    <tableColumn id="172" xr3:uid="{00000000-0010-0000-0700-0000AC000000}" name="BLK6_INV15" dataDxfId="335">
      <calculatedColumnFormula>IFERROR(VLOOKUP($B4,RD[#All],FS$2,0)/FS$1,"")</calculatedColumnFormula>
    </tableColumn>
    <tableColumn id="173" xr3:uid="{00000000-0010-0000-0700-0000AD000000}" name="BLK6_INV16" dataDxfId="334">
      <calculatedColumnFormula>IFERROR(VLOOKUP($B4,RD[#All],FT$2,0)/FT$1,"")</calculatedColumnFormula>
    </tableColumn>
    <tableColumn id="174" xr3:uid="{00000000-0010-0000-0700-0000AE000000}" name="BLK6_INV17" dataDxfId="333">
      <calculatedColumnFormula>IFERROR(VLOOKUP($B4,RD[#All],FU$2,0)/FU$1,"")</calculatedColumnFormula>
    </tableColumn>
    <tableColumn id="175" xr3:uid="{00000000-0010-0000-0700-0000AF000000}" name="BLK6_INV18" dataDxfId="332">
      <calculatedColumnFormula>IFERROR(VLOOKUP($B4,RD[#All],FV$2,0)/FV$1,"")</calculatedColumnFormula>
    </tableColumn>
    <tableColumn id="176" xr3:uid="{00000000-0010-0000-0700-0000B0000000}" name="BLK6_INV19" dataDxfId="331">
      <calculatedColumnFormula>IFERROR(VLOOKUP($B4,RD[#All],FW$2,0)/FW$1,"")</calculatedColumnFormula>
    </tableColumn>
    <tableColumn id="177" xr3:uid="{00000000-0010-0000-0700-0000B1000000}" name="BLK6_INV20" dataDxfId="330">
      <calculatedColumnFormula>IFERROR(VLOOKUP($B4,RD[#All],FX$2,0)/FX$1,"")</calculatedColumnFormula>
    </tableColumn>
    <tableColumn id="178" xr3:uid="{00000000-0010-0000-0700-0000B2000000}" name="BLK6_INV21" dataDxfId="329">
      <calculatedColumnFormula>IFERROR(VLOOKUP($B4,RD[#All],FY$2,0)/FY$1,"")</calculatedColumnFormula>
    </tableColumn>
    <tableColumn id="179" xr3:uid="{00000000-0010-0000-0700-0000B3000000}" name="BLK6_INV22" dataDxfId="328">
      <calculatedColumnFormula>IFERROR(VLOOKUP($B4,RD[#All],FZ$2,0)/FZ$1,"")</calculatedColumnFormula>
    </tableColumn>
    <tableColumn id="180" xr3:uid="{00000000-0010-0000-0700-0000B4000000}" name="BLK6_INV23" dataDxfId="327">
      <calculatedColumnFormula>IFERROR(VLOOKUP($B4,RD[#All],GA$2,0)/GA$1,"")</calculatedColumnFormula>
    </tableColumn>
    <tableColumn id="181" xr3:uid="{00000000-0010-0000-0700-0000B5000000}" name="BLK6_INV24" dataDxfId="326">
      <calculatedColumnFormula>IFERROR(VLOOKUP($B4,RD[#All],GB$2,0)/GB$1,"")</calculatedColumnFormula>
    </tableColumn>
    <tableColumn id="182" xr3:uid="{00000000-0010-0000-0700-0000B6000000}" name="BLK6_INV25" dataDxfId="325">
      <calculatedColumnFormula>IFERROR(VLOOKUP($B4,RD[#All],GC$2,0)/GC$1,"")</calculatedColumnFormula>
    </tableColumn>
    <tableColumn id="183" xr3:uid="{00000000-0010-0000-0700-0000B7000000}" name="BLK6_INV26" dataDxfId="324">
      <calculatedColumnFormula>IFERROR(VLOOKUP($B4,RD[#All],GD$2,0)/GD$1,"")</calculatedColumnFormula>
    </tableColumn>
    <tableColumn id="184" xr3:uid="{00000000-0010-0000-0700-0000B8000000}" name="BLK6_INV27" dataDxfId="323">
      <calculatedColumnFormula>IFERROR(VLOOKUP($B4,RD[#All],GE$2,0)/GE$1,"")</calculatedColumnFormula>
    </tableColumn>
    <tableColumn id="185" xr3:uid="{00000000-0010-0000-0700-0000B9000000}" name="BLK6_INV28" dataDxfId="322">
      <calculatedColumnFormula>IFERROR(VLOOKUP($B4,RD[#All],GF$2,0)/GF$1,"")</calculatedColumnFormula>
    </tableColumn>
    <tableColumn id="186" xr3:uid="{00000000-0010-0000-0700-0000BA000000}" name="BLK6_INV29" dataDxfId="321">
      <calculatedColumnFormula>IFERROR(VLOOKUP($B4,RD[#All],GG$2,0)/GG$1,"")</calculatedColumnFormula>
    </tableColumn>
    <tableColumn id="187" xr3:uid="{00000000-0010-0000-0700-0000BB000000}" name="BLK6_INV30" dataDxfId="320">
      <calculatedColumnFormula>IFERROR(VLOOKUP($B4,RD[#All],GH$2,0)/GH$1,"")</calculatedColumnFormula>
    </tableColumn>
    <tableColumn id="188" xr3:uid="{00000000-0010-0000-0700-0000BC000000}" name="BLK6_INV31" dataDxfId="319">
      <calculatedColumnFormula>IFERROR(VLOOKUP($B4,RD[#All],GI$2,0)/GI$1,"")</calculatedColumnFormula>
    </tableColumn>
    <tableColumn id="189" xr3:uid="{00000000-0010-0000-0700-0000BD000000}" name="BLK6_INV32" dataDxfId="318">
      <calculatedColumnFormula>IFERROR(VLOOKUP($B4,RD[#All],GJ$2,0)/GJ$1,"")</calculatedColumnFormula>
    </tableColumn>
    <tableColumn id="190" xr3:uid="{00000000-0010-0000-0700-0000BE000000}" name="BLK7_INV1" dataDxfId="317">
      <calculatedColumnFormula>IFERROR(VLOOKUP($B4,RD[#All],GK$2,0)/GK$1,"")</calculatedColumnFormula>
    </tableColumn>
    <tableColumn id="191" xr3:uid="{00000000-0010-0000-0700-0000BF000000}" name="BLK7_INV2" dataDxfId="316">
      <calculatedColumnFormula>IFERROR(VLOOKUP($B4,RD[#All],GL$2,0)/GL$1,"")</calculatedColumnFormula>
    </tableColumn>
    <tableColumn id="192" xr3:uid="{00000000-0010-0000-0700-0000C0000000}" name="BLK7_INV3" dataDxfId="315">
      <calculatedColumnFormula>IFERROR(VLOOKUP($B4,RD[#All],GM$2,0)/GM$1,"")</calculatedColumnFormula>
    </tableColumn>
    <tableColumn id="193" xr3:uid="{00000000-0010-0000-0700-0000C1000000}" name="BLK7_INV4" dataDxfId="314">
      <calculatedColumnFormula>IFERROR(VLOOKUP($B4,RD[#All],GN$2,0)/GN$1,"")</calculatedColumnFormula>
    </tableColumn>
    <tableColumn id="194" xr3:uid="{00000000-0010-0000-0700-0000C2000000}" name="BLK7_INV5" dataDxfId="313">
      <calculatedColumnFormula>IFERROR(VLOOKUP($B4,RD[#All],GO$2,0)/GO$1,"")</calculatedColumnFormula>
    </tableColumn>
    <tableColumn id="195" xr3:uid="{00000000-0010-0000-0700-0000C3000000}" name="BLK7_INV6" dataDxfId="312">
      <calculatedColumnFormula>IFERROR(VLOOKUP($B4,RD[#All],GP$2,0)/GP$1,"")</calculatedColumnFormula>
    </tableColumn>
    <tableColumn id="196" xr3:uid="{00000000-0010-0000-0700-0000C4000000}" name="BLK7_INV7" dataDxfId="311">
      <calculatedColumnFormula>IFERROR(VLOOKUP($B4,RD[#All],GQ$2,0)/GQ$1,"")</calculatedColumnFormula>
    </tableColumn>
    <tableColumn id="197" xr3:uid="{00000000-0010-0000-0700-0000C5000000}" name="BLK7_INV8" dataDxfId="310">
      <calculatedColumnFormula>IFERROR(VLOOKUP($B4,RD[#All],GR$2,0)/GR$1,"")</calculatedColumnFormula>
    </tableColumn>
    <tableColumn id="198" xr3:uid="{00000000-0010-0000-0700-0000C6000000}" name="BLK7_INV9" dataDxfId="309">
      <calculatedColumnFormula>IFERROR(VLOOKUP($B4,RD[#All],GS$2,0)/GS$1,"")</calculatedColumnFormula>
    </tableColumn>
    <tableColumn id="199" xr3:uid="{00000000-0010-0000-0700-0000C7000000}" name="BLK7_INV10" dataDxfId="308">
      <calculatedColumnFormula>IFERROR(VLOOKUP($B4,RD[#All],GT$2,0)/GT$1,"")</calculatedColumnFormula>
    </tableColumn>
    <tableColumn id="200" xr3:uid="{00000000-0010-0000-0700-0000C8000000}" name="BLK7_INV11" dataDxfId="307">
      <calculatedColumnFormula>IFERROR(VLOOKUP($B4,RD[#All],GU$2,0)/GU$1,"")</calculatedColumnFormula>
    </tableColumn>
    <tableColumn id="201" xr3:uid="{00000000-0010-0000-0700-0000C9000000}" name="BLK7_INV12" dataDxfId="306">
      <calculatedColumnFormula>IFERROR(VLOOKUP($B4,RD[#All],GV$2,0)/GV$1,"")</calculatedColumnFormula>
    </tableColumn>
    <tableColumn id="202" xr3:uid="{00000000-0010-0000-0700-0000CA000000}" name="BLK7_INV13" dataDxfId="305">
      <calculatedColumnFormula>IFERROR(VLOOKUP($B4,RD[#All],GW$2,0)/GW$1,"")</calculatedColumnFormula>
    </tableColumn>
    <tableColumn id="203" xr3:uid="{00000000-0010-0000-0700-0000CB000000}" name="BLK7_INV14" dataDxfId="304">
      <calculatedColumnFormula>IFERROR(VLOOKUP($B4,RD[#All],GX$2,0)/GX$1,"")</calculatedColumnFormula>
    </tableColumn>
    <tableColumn id="204" xr3:uid="{00000000-0010-0000-0700-0000CC000000}" name="BLK7_INV15" dataDxfId="303">
      <calculatedColumnFormula>IFERROR(VLOOKUP($B4,RD[#All],GY$2,0)/GY$1,"")</calculatedColumnFormula>
    </tableColumn>
    <tableColumn id="205" xr3:uid="{00000000-0010-0000-0700-0000CD000000}" name="BLK7_INV16" dataDxfId="302">
      <calculatedColumnFormula>IFERROR(VLOOKUP($B4,RD[#All],GZ$2,0)/GZ$1,"")</calculatedColumnFormula>
    </tableColumn>
    <tableColumn id="206" xr3:uid="{00000000-0010-0000-0700-0000CE000000}" name="BLK7_INV17" dataDxfId="301">
      <calculatedColumnFormula>IFERROR(VLOOKUP($B4,RD[#All],HA$2,0)/HA$1,"")</calculatedColumnFormula>
    </tableColumn>
    <tableColumn id="207" xr3:uid="{00000000-0010-0000-0700-0000CF000000}" name="BLK7_INV18" dataDxfId="300">
      <calculatedColumnFormula>IFERROR(VLOOKUP($B4,RD[#All],HB$2,0)/HB$1,"")</calculatedColumnFormula>
    </tableColumn>
    <tableColumn id="208" xr3:uid="{00000000-0010-0000-0700-0000D0000000}" name="BLK7_INV19" dataDxfId="299">
      <calculatedColumnFormula>IFERROR(VLOOKUP($B4,RD[#All],HC$2,0)/HC$1,"")</calculatedColumnFormula>
    </tableColumn>
    <tableColumn id="209" xr3:uid="{00000000-0010-0000-0700-0000D1000000}" name="BLK7_INV20" dataDxfId="298">
      <calculatedColumnFormula>IFERROR(VLOOKUP($B4,RD[#All],HD$2,0)/HD$1,"")</calculatedColumnFormula>
    </tableColumn>
    <tableColumn id="210" xr3:uid="{00000000-0010-0000-0700-0000D2000000}" name="BLK7_INV21" dataDxfId="297">
      <calculatedColumnFormula>IFERROR(VLOOKUP($B4,RD[#All],HE$2,0)/HE$1,"")</calculatedColumnFormula>
    </tableColumn>
    <tableColumn id="211" xr3:uid="{00000000-0010-0000-0700-0000D3000000}" name="BLK7_INV22" dataDxfId="296">
      <calculatedColumnFormula>IFERROR(VLOOKUP($B4,RD[#All],HF$2,0)/HF$1,"")</calculatedColumnFormula>
    </tableColumn>
    <tableColumn id="212" xr3:uid="{00000000-0010-0000-0700-0000D4000000}" name="BLK7_INV23" dataDxfId="295">
      <calculatedColumnFormula>IFERROR(VLOOKUP($B4,RD[#All],HG$2,0)/HG$1,"")</calculatedColumnFormula>
    </tableColumn>
    <tableColumn id="213" xr3:uid="{00000000-0010-0000-0700-0000D5000000}" name="BLK7_INV24" dataDxfId="294">
      <calculatedColumnFormula>IFERROR(VLOOKUP($B4,RD[#All],HH$2,0)/HH$1,"")</calculatedColumnFormula>
    </tableColumn>
    <tableColumn id="214" xr3:uid="{00000000-0010-0000-0700-0000D6000000}" name="BLK7_INV25" dataDxfId="293">
      <calculatedColumnFormula>IFERROR(VLOOKUP($B4,RD[#All],HI$2,0)/HI$1,"")</calculatedColumnFormula>
    </tableColumn>
    <tableColumn id="215" xr3:uid="{00000000-0010-0000-0700-0000D7000000}" name="BLK7_INV26" dataDxfId="292">
      <calculatedColumnFormula>IFERROR(VLOOKUP($B4,RD[#All],HJ$2,0)/HJ$1,"")</calculatedColumnFormula>
    </tableColumn>
    <tableColumn id="216" xr3:uid="{00000000-0010-0000-0700-0000D8000000}" name="BLK7_INV27" dataDxfId="291">
      <calculatedColumnFormula>IFERROR(VLOOKUP($B4,RD[#All],HK$2,0)/HK$1,"")</calculatedColumnFormula>
    </tableColumn>
    <tableColumn id="217" xr3:uid="{00000000-0010-0000-0700-0000D9000000}" name="BLK7_INV28" dataDxfId="290">
      <calculatedColumnFormula>IFERROR(VLOOKUP($B4,RD[#All],HL$2,0)/HL$1,"")</calculatedColumnFormula>
    </tableColumn>
    <tableColumn id="247" xr3:uid="{00000000-0010-0000-0700-0000F7000000}" name="BLK7_INV29" dataDxfId="289">
      <calculatedColumnFormula>IFERROR(VLOOKUP($B4,RD[#All],HM$2,0)/HM$1,"")</calculatedColumnFormula>
    </tableColumn>
    <tableColumn id="248" xr3:uid="{00000000-0010-0000-0700-0000F8000000}" name="BLK7_INV30" dataDxfId="288">
      <calculatedColumnFormula>IFERROR(VLOOKUP($B4,RD[#All],HN$2,0)/HN$1,"")</calculatedColumnFormula>
    </tableColumn>
    <tableColumn id="249" xr3:uid="{00000000-0010-0000-0700-0000F9000000}" name="BLK7_INV31" dataDxfId="287">
      <calculatedColumnFormula>IFERROR(VLOOKUP($B4,RD[#All],HO$2,0)/HO$1,"")</calculatedColumnFormula>
    </tableColumn>
    <tableColumn id="251" xr3:uid="{0CCA5337-94F5-4DBB-A31F-2424D18CEF08}" name="BLK7_INV32" dataDxfId="286">
      <calculatedColumnFormula>IFERROR(VLOOKUP($B4,RD[#All],HP$2,0)/HP$1,"")</calculatedColumnFormula>
    </tableColumn>
    <tableColumn id="218" xr3:uid="{00000000-0010-0000-0700-0000DA000000}" name="BLK8_INV1" dataDxfId="285">
      <calculatedColumnFormula>IFERROR(VLOOKUP($B4,RD[#All],HQ$2,0)/HQ$1,"")</calculatedColumnFormula>
    </tableColumn>
    <tableColumn id="219" xr3:uid="{00000000-0010-0000-0700-0000DB000000}" name="BLK8_INV2" dataDxfId="284">
      <calculatedColumnFormula>IFERROR(VLOOKUP($B4,RD[#All],HR$2,0)/HR$1,"")</calculatedColumnFormula>
    </tableColumn>
    <tableColumn id="220" xr3:uid="{00000000-0010-0000-0700-0000DC000000}" name="BLK8_INV3" dataDxfId="283">
      <calculatedColumnFormula>IFERROR(VLOOKUP($B4,RD[#All],HS$2,0)/HS$1,"")</calculatedColumnFormula>
    </tableColumn>
    <tableColumn id="221" xr3:uid="{00000000-0010-0000-0700-0000DD000000}" name="BLK8_INV4" dataDxfId="282">
      <calculatedColumnFormula>IFERROR(VLOOKUP($B4,RD[#All],HT$2,0)/HT$1,"")</calculatedColumnFormula>
    </tableColumn>
    <tableColumn id="222" xr3:uid="{00000000-0010-0000-0700-0000DE000000}" name="BLK8_INV5" dataDxfId="281">
      <calculatedColumnFormula>IFERROR(VLOOKUP($B4,RD[#All],HU$2,0)/HU$1,"")</calculatedColumnFormula>
    </tableColumn>
    <tableColumn id="223" xr3:uid="{00000000-0010-0000-0700-0000DF000000}" name="BLK8_INV6" dataDxfId="280">
      <calculatedColumnFormula>IFERROR(VLOOKUP($B4,RD[#All],HV$2,0)/HV$1,"")</calculatedColumnFormula>
    </tableColumn>
    <tableColumn id="224" xr3:uid="{00000000-0010-0000-0700-0000E0000000}" name="BLK8_INV7" dataDxfId="279">
      <calculatedColumnFormula>IFERROR(VLOOKUP($B4,RD[#All],HW$2,0)/HW$1,"")</calculatedColumnFormula>
    </tableColumn>
    <tableColumn id="225" xr3:uid="{00000000-0010-0000-0700-0000E1000000}" name="BLK8_INV8" dataDxfId="278">
      <calculatedColumnFormula>IFERROR(VLOOKUP($B4,RD[#All],HX$2,0)/HX$1,"")</calculatedColumnFormula>
    </tableColumn>
    <tableColumn id="226" xr3:uid="{00000000-0010-0000-0700-0000E2000000}" name="BLK8_INV9" dataDxfId="277">
      <calculatedColumnFormula>IFERROR(VLOOKUP($B4,RD[#All],HY$2,0)/HY$1,"")</calculatedColumnFormula>
    </tableColumn>
    <tableColumn id="227" xr3:uid="{00000000-0010-0000-0700-0000E3000000}" name="BLK8_INV10" dataDxfId="276">
      <calculatedColumnFormula>IFERROR(VLOOKUP($B4,RD[#All],HZ$2,0)/HZ$1,"")</calculatedColumnFormula>
    </tableColumn>
    <tableColumn id="228" xr3:uid="{00000000-0010-0000-0700-0000E4000000}" name="BLK8_INV11" dataDxfId="275">
      <calculatedColumnFormula>IFERROR(VLOOKUP($B4,RD[#All],IA$2,0)/IA$1,"")</calculatedColumnFormula>
    </tableColumn>
    <tableColumn id="229" xr3:uid="{00000000-0010-0000-0700-0000E5000000}" name="BLK8_INV12" dataDxfId="274">
      <calculatedColumnFormula>IFERROR(VLOOKUP($B4,RD[#All],IB$2,0)/IB$1,"")</calculatedColumnFormula>
    </tableColumn>
    <tableColumn id="230" xr3:uid="{00000000-0010-0000-0700-0000E6000000}" name="BLK8_INV13" dataDxfId="273">
      <calculatedColumnFormula>IFERROR(VLOOKUP($B4,RD[#All],IC$2,0)/IC$1,"")</calculatedColumnFormula>
    </tableColumn>
    <tableColumn id="231" xr3:uid="{00000000-0010-0000-0700-0000E7000000}" name="BLK8_INV14" dataDxfId="272">
      <calculatedColumnFormula>IFERROR(VLOOKUP($B4,RD[#All],ID$2,0)/ID$1,"")</calculatedColumnFormula>
    </tableColumn>
    <tableColumn id="232" xr3:uid="{00000000-0010-0000-0700-0000E8000000}" name="BLK8_INV15" dataDxfId="271">
      <calculatedColumnFormula>IFERROR(VLOOKUP($B4,RD[#All],IE$2,0)/IE$1,"")</calculatedColumnFormula>
    </tableColumn>
    <tableColumn id="233" xr3:uid="{00000000-0010-0000-0700-0000E9000000}" name="BLK8_INV16" dataDxfId="270">
      <calculatedColumnFormula>IFERROR(VLOOKUP($B4,RD[#All],IF$2,0)/IF$1,"")</calculatedColumnFormula>
    </tableColumn>
    <tableColumn id="234" xr3:uid="{00000000-0010-0000-0700-0000EA000000}" name="BLK8_INV17" dataDxfId="269">
      <calculatedColumnFormula>IFERROR(VLOOKUP($B4,RD[#All],IG$2,0)/IG$1,"")</calculatedColumnFormula>
    </tableColumn>
    <tableColumn id="235" xr3:uid="{00000000-0010-0000-0700-0000EB000000}" name="BLK8_INV18" dataDxfId="268">
      <calculatedColumnFormula>IFERROR(VLOOKUP($B4,RD[#All],IH$2,0)/IH$1,"")</calculatedColumnFormula>
    </tableColumn>
    <tableColumn id="236" xr3:uid="{00000000-0010-0000-0700-0000EC000000}" name="BLK8_INV19" dataDxfId="267">
      <calculatedColumnFormula>IFERROR(VLOOKUP($B4,RD[#All],II$2,0)/II$1,"")</calculatedColumnFormula>
    </tableColumn>
    <tableColumn id="237" xr3:uid="{00000000-0010-0000-0700-0000ED000000}" name="BLK8_INV20" dataDxfId="266">
      <calculatedColumnFormula>IFERROR(VLOOKUP($B4,RD[#All],IJ$2,0)/IJ$1,"")</calculatedColumnFormula>
    </tableColumn>
    <tableColumn id="238" xr3:uid="{00000000-0010-0000-0700-0000EE000000}" name="BLK8_INV21" dataDxfId="265">
      <calculatedColumnFormula>IFERROR(VLOOKUP($B4,RD[#All],IK$2,0)/IK$1,"")</calculatedColumnFormula>
    </tableColumn>
    <tableColumn id="239" xr3:uid="{00000000-0010-0000-0700-0000EF000000}" name="BLK8_INV22" dataDxfId="264">
      <calculatedColumnFormula>IFERROR(VLOOKUP($B4,RD[#All],IL$2,0)/IL$1,"")</calculatedColumnFormula>
    </tableColumn>
    <tableColumn id="240" xr3:uid="{00000000-0010-0000-0700-0000F0000000}" name="BLK8_INV23" dataDxfId="263">
      <calculatedColumnFormula>IFERROR(VLOOKUP($B4,RD[#All],IM$2,0)/IM$1,"")</calculatedColumnFormula>
    </tableColumn>
    <tableColumn id="241" xr3:uid="{00000000-0010-0000-0700-0000F1000000}" name="BLK8_INV24" dataDxfId="262">
      <calculatedColumnFormula>IFERROR(VLOOKUP($B4,RD[#All],IN$2,0)/IN$1,"")</calculatedColumnFormula>
    </tableColumn>
    <tableColumn id="242" xr3:uid="{00000000-0010-0000-0700-0000F2000000}" name="BLK8_INV25" dataDxfId="261">
      <calculatedColumnFormula>IFERROR(VLOOKUP($B4,RD[#All],IO$2,0)/IO$1,"")</calculatedColumnFormula>
    </tableColumn>
    <tableColumn id="243" xr3:uid="{00000000-0010-0000-0700-0000F3000000}" name="BLK8_INV26" dataDxfId="260">
      <calculatedColumnFormula>IFERROR(VLOOKUP($B4,RD[#All],IP$2,0)/IP$1,"")</calculatedColumnFormula>
    </tableColumn>
    <tableColumn id="244" xr3:uid="{00000000-0010-0000-0700-0000F4000000}" name="BLK8_INV27" dataDxfId="259">
      <calculatedColumnFormula>IFERROR(VLOOKUP($B4,RD[#All],IQ$2,0)/IQ$1,"")</calculatedColumnFormula>
    </tableColumn>
    <tableColumn id="252" xr3:uid="{2B1C56FE-7A93-430A-A0A6-4E280E7325D8}" name="BLK8_INV28" dataDxfId="258">
      <calculatedColumnFormula>IFERROR(VLOOKUP($B4,RD[#All],IR$2,0)/IR$1,"")</calculatedColumnFormula>
    </tableColumn>
    <tableColumn id="246" xr3:uid="{00000000-0010-0000-0700-0000F6000000}" name="Plnat" dataDxfId="257">
      <calculatedColumnFormula>IFERROR(AVERAGEIF(Inv_SY_B[[#This Row],[BLK1_INV1]:[BLK8_INV27]],"&gt;"&amp;0.1,Inv_SY_B[[#This Row],[BLK1_INV1]:[BLK8_INV27]]),"")</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256" dataDxfId="254" headerRowBorderDxfId="255" tableBorderDxfId="253" totalsRowBorderDxfId="252">
  <autoFilter ref="B3:IR62" xr:uid="{00000000-0009-0000-0100-000009000000}"/>
  <tableColumns count="251">
    <tableColumn id="1" xr3:uid="{00000000-0010-0000-0800-000001000000}" name="Date" dataDxfId="251">
      <calculatedColumnFormula>B3+1</calculatedColumnFormula>
    </tableColumn>
    <tableColumn id="2" xr3:uid="{00000000-0010-0000-0800-000002000000}" name="BLK1_INV1" dataDxfId="250">
      <calculatedColumnFormula>IFERROR(Inv_SY_B!C4/Inv_SY_B!$IS4-1,"")</calculatedColumnFormula>
    </tableColumn>
    <tableColumn id="3" xr3:uid="{00000000-0010-0000-0800-000003000000}" name="BLK1_INV2" dataDxfId="249" dataCellStyle="Percent">
      <calculatedColumnFormula>IFERROR(Inv_SY_B!D4/Inv_SY_B!$IS4-1,"")</calculatedColumnFormula>
    </tableColumn>
    <tableColumn id="4" xr3:uid="{00000000-0010-0000-0800-000004000000}" name="BLK1_INV3" dataDxfId="248" dataCellStyle="Percent">
      <calculatedColumnFormula>IFERROR(Inv_SY_B!E4/Inv_SY_B!$IS4-1,"")</calculatedColumnFormula>
    </tableColumn>
    <tableColumn id="5" xr3:uid="{00000000-0010-0000-0800-000005000000}" name="BLK1_INV4" dataDxfId="247" dataCellStyle="Percent">
      <calculatedColumnFormula>IFERROR(Inv_SY_B!F4/Inv_SY_B!$IS4-1,"")</calculatedColumnFormula>
    </tableColumn>
    <tableColumn id="6" xr3:uid="{00000000-0010-0000-0800-000006000000}" name="BLK1_INV5" dataDxfId="246" dataCellStyle="Percent">
      <calculatedColumnFormula>IFERROR(Inv_SY_B!G4/Inv_SY_B!$IS4-1,"")</calculatedColumnFormula>
    </tableColumn>
    <tableColumn id="7" xr3:uid="{00000000-0010-0000-0800-000007000000}" name="BLK1_INV6" dataDxfId="245" dataCellStyle="Percent">
      <calculatedColumnFormula>IFERROR(Inv_SY_B!H4/Inv_SY_B!$IS4-1,"")</calculatedColumnFormula>
    </tableColumn>
    <tableColumn id="8" xr3:uid="{00000000-0010-0000-0800-000008000000}" name="BLK1_INV7" dataDxfId="244" dataCellStyle="Percent">
      <calculatedColumnFormula>IFERROR(Inv_SY_B!I4/Inv_SY_B!$IS4-1,"")</calculatedColumnFormula>
    </tableColumn>
    <tableColumn id="9" xr3:uid="{00000000-0010-0000-0800-000009000000}" name="BLK1_INV8" dataDxfId="243" dataCellStyle="Percent">
      <calculatedColumnFormula>IFERROR(Inv_SY_B!J4/Inv_SY_B!$IS4-1,"")</calculatedColumnFormula>
    </tableColumn>
    <tableColumn id="10" xr3:uid="{00000000-0010-0000-0800-00000A000000}" name="BLK1_INV9" dataDxfId="242" dataCellStyle="Percent">
      <calculatedColumnFormula>IFERROR(Inv_SY_B!K4/Inv_SY_B!$IS4-1,"")</calculatedColumnFormula>
    </tableColumn>
    <tableColumn id="11" xr3:uid="{00000000-0010-0000-0800-00000B000000}" name="BLK1_INV10" dataDxfId="241" dataCellStyle="Percent">
      <calculatedColumnFormula>IFERROR(Inv_SY_B!L4/Inv_SY_B!$IS4-1,"")</calculatedColumnFormula>
    </tableColumn>
    <tableColumn id="12" xr3:uid="{00000000-0010-0000-0800-00000C000000}" name="BLK1_INV11" dataDxfId="240" dataCellStyle="Percent">
      <calculatedColumnFormula>IFERROR(Inv_SY_B!M4/Inv_SY_B!$IS4-1,"")</calculatedColumnFormula>
    </tableColumn>
    <tableColumn id="13" xr3:uid="{00000000-0010-0000-0800-00000D000000}" name="BLK1_INV12" dataDxfId="239" dataCellStyle="Percent">
      <calculatedColumnFormula>IFERROR(Inv_SY_B!N4/Inv_SY_B!$IS4-1,"")</calculatedColumnFormula>
    </tableColumn>
    <tableColumn id="14" xr3:uid="{00000000-0010-0000-0800-00000E000000}" name="BLK1_INV13" dataDxfId="238" dataCellStyle="Percent">
      <calculatedColumnFormula>IFERROR(Inv_SY_B!O4/Inv_SY_B!$IS4-1,"")</calculatedColumnFormula>
    </tableColumn>
    <tableColumn id="15" xr3:uid="{00000000-0010-0000-0800-00000F000000}" name="BLK1_INV14" dataDxfId="237" dataCellStyle="Percent">
      <calculatedColumnFormula>IFERROR(Inv_SY_B!P4/Inv_SY_B!$IS4-1,"")</calculatedColumnFormula>
    </tableColumn>
    <tableColumn id="16" xr3:uid="{00000000-0010-0000-0800-000010000000}" name="BLK1_INV15" dataDxfId="236" dataCellStyle="Percent">
      <calculatedColumnFormula>IFERROR(Inv_SY_B!Q4/Inv_SY_B!$IS4-1,"")</calculatedColumnFormula>
    </tableColumn>
    <tableColumn id="17" xr3:uid="{00000000-0010-0000-0800-000011000000}" name="BLK1_INV16" dataDxfId="235" dataCellStyle="Percent">
      <calculatedColumnFormula>IFERROR(Inv_SY_B!R4/Inv_SY_B!$IS4-1,"")</calculatedColumnFormula>
    </tableColumn>
    <tableColumn id="18" xr3:uid="{00000000-0010-0000-0800-000012000000}" name="BLK1_INV17" dataDxfId="234" dataCellStyle="Percent">
      <calculatedColumnFormula>IFERROR(Inv_SY_B!S4/Inv_SY_B!$IS4-1,"")</calculatedColumnFormula>
    </tableColumn>
    <tableColumn id="19" xr3:uid="{00000000-0010-0000-0800-000013000000}" name="BLK1_INV18" dataDxfId="233" dataCellStyle="Percent">
      <calculatedColumnFormula>IFERROR(Inv_SY_B!T4/Inv_SY_B!$IS4-1,"")</calculatedColumnFormula>
    </tableColumn>
    <tableColumn id="20" xr3:uid="{00000000-0010-0000-0800-000014000000}" name="BLK1_INV19" dataDxfId="232" dataCellStyle="Percent">
      <calculatedColumnFormula>IFERROR(Inv_SY_B!U4/Inv_SY_B!$IS4-1,"")</calculatedColumnFormula>
    </tableColumn>
    <tableColumn id="21" xr3:uid="{00000000-0010-0000-0800-000015000000}" name="BLK1_INV20" dataDxfId="231" dataCellStyle="Percent">
      <calculatedColumnFormula>IFERROR(Inv_SY_B!V4/Inv_SY_B!$IS4-1,"")</calculatedColumnFormula>
    </tableColumn>
    <tableColumn id="22" xr3:uid="{00000000-0010-0000-0800-000016000000}" name="BLK1_INV21" dataDxfId="230" dataCellStyle="Percent">
      <calculatedColumnFormula>IFERROR(Inv_SY_B!W4/Inv_SY_B!$IS4-1,"")</calculatedColumnFormula>
    </tableColumn>
    <tableColumn id="23" xr3:uid="{00000000-0010-0000-0800-000017000000}" name="BLK1_INV22" dataDxfId="229" dataCellStyle="Percent">
      <calculatedColumnFormula>IFERROR(Inv_SY_B!X4/Inv_SY_B!$IS4-1,"")</calculatedColumnFormula>
    </tableColumn>
    <tableColumn id="24" xr3:uid="{00000000-0010-0000-0800-000018000000}" name="BLK1_INV23" dataDxfId="228" dataCellStyle="Percent">
      <calculatedColumnFormula>IFERROR(Inv_SY_B!Y4/Inv_SY_B!$IS4-1,"")</calculatedColumnFormula>
    </tableColumn>
    <tableColumn id="25" xr3:uid="{00000000-0010-0000-0800-000019000000}" name="BLK1_INV24" dataDxfId="227" dataCellStyle="Percent">
      <calculatedColumnFormula>IFERROR(Inv_SY_B!Z4/Inv_SY_B!$IS4-1,"")</calculatedColumnFormula>
    </tableColumn>
    <tableColumn id="26" xr3:uid="{00000000-0010-0000-0800-00001A000000}" name="BLK1_INV25" dataDxfId="226" dataCellStyle="Percent">
      <calculatedColumnFormula>IFERROR(Inv_SY_B!AA4/Inv_SY_B!$IS4-1,"")</calculatedColumnFormula>
    </tableColumn>
    <tableColumn id="27" xr3:uid="{00000000-0010-0000-0800-00001B000000}" name="BLK1_INV26" dataDxfId="225" dataCellStyle="Percent">
      <calculatedColumnFormula>IFERROR(Inv_SY_B!AB4/Inv_SY_B!$IS4-1,"")</calculatedColumnFormula>
    </tableColumn>
    <tableColumn id="28" xr3:uid="{00000000-0010-0000-0800-00001C000000}" name="BLK1_INV27" dataDxfId="224" dataCellStyle="Percent">
      <calculatedColumnFormula>IFERROR(Inv_SY_B!AC4/Inv_SY_B!$IS4-1,"")</calculatedColumnFormula>
    </tableColumn>
    <tableColumn id="29" xr3:uid="{00000000-0010-0000-0800-00001D000000}" name="BLK1_INV28" dataDxfId="223" dataCellStyle="Percent">
      <calculatedColumnFormula>IFERROR(Inv_SY_B!AD4/Inv_SY_B!$IS4-1,"")</calculatedColumnFormula>
    </tableColumn>
    <tableColumn id="30" xr3:uid="{00000000-0010-0000-0800-00001E000000}" name="BLK1_INV29" dataDxfId="222" dataCellStyle="Percent">
      <calculatedColumnFormula>IFERROR(Inv_SY_B!AE4/Inv_SY_B!$IS4-1,"")</calculatedColumnFormula>
    </tableColumn>
    <tableColumn id="31" xr3:uid="{00000000-0010-0000-0800-00001F000000}" name="BLK1_INV30" dataDxfId="221" dataCellStyle="Percent">
      <calculatedColumnFormula>IFERROR(Inv_SY_B!AF4/Inv_SY_B!$IS4-1,"")</calculatedColumnFormula>
    </tableColumn>
    <tableColumn id="32" xr3:uid="{00000000-0010-0000-0800-000020000000}" name="BLK1_INV31" dataDxfId="220" dataCellStyle="Percent">
      <calculatedColumnFormula>IFERROR(Inv_SY_B!AG4/Inv_SY_B!$IS4-1,"")</calculatedColumnFormula>
    </tableColumn>
    <tableColumn id="246" xr3:uid="{00000000-0010-0000-0800-0000F6000000}" name="BLK1_INV32" dataDxfId="219" dataCellStyle="Percent">
      <calculatedColumnFormula>IFERROR(Inv_SY_B!AH4/Inv_SY_B!$IS4-1,"")</calculatedColumnFormula>
    </tableColumn>
    <tableColumn id="33" xr3:uid="{00000000-0010-0000-0800-000021000000}" name="BLK2_INV1" dataDxfId="218" dataCellStyle="Percent">
      <calculatedColumnFormula>IFERROR(Inv_SY_B!AI4/Inv_SY_B!$IS4-1,"")</calculatedColumnFormula>
    </tableColumn>
    <tableColumn id="34" xr3:uid="{00000000-0010-0000-0800-000022000000}" name="BLK2_INV2" dataDxfId="217" dataCellStyle="Percent">
      <calculatedColumnFormula>IFERROR(Inv_SY_B!AJ4/Inv_SY_B!$IS4-1,"")</calculatedColumnFormula>
    </tableColumn>
    <tableColumn id="35" xr3:uid="{00000000-0010-0000-0800-000023000000}" name="BLK2_INV3" dataDxfId="216" dataCellStyle="Percent">
      <calculatedColumnFormula>IFERROR(Inv_SY_B!AK4/Inv_SY_B!$IS4-1,"")</calculatedColumnFormula>
    </tableColumn>
    <tableColumn id="36" xr3:uid="{00000000-0010-0000-0800-000024000000}" name="BLK2_INV4" dataDxfId="215" dataCellStyle="Percent">
      <calculatedColumnFormula>IFERROR(Inv_SY_B!AL4/Inv_SY_B!$IS4-1,"")</calculatedColumnFormula>
    </tableColumn>
    <tableColumn id="37" xr3:uid="{00000000-0010-0000-0800-000025000000}" name="BLK2_INV5" dataDxfId="214" dataCellStyle="Percent">
      <calculatedColumnFormula>IFERROR(Inv_SY_B!AM4/Inv_SY_B!$IS4-1,"")</calculatedColumnFormula>
    </tableColumn>
    <tableColumn id="38" xr3:uid="{00000000-0010-0000-0800-000026000000}" name="BLK2_INV6" dataDxfId="213" dataCellStyle="Percent">
      <calculatedColumnFormula>IFERROR(Inv_SY_B!AN4/Inv_SY_B!$IS4-1,"")</calculatedColumnFormula>
    </tableColumn>
    <tableColumn id="39" xr3:uid="{00000000-0010-0000-0800-000027000000}" name="BLK2_INV7" dataDxfId="212" dataCellStyle="Percent">
      <calculatedColumnFormula>IFERROR(Inv_SY_B!AO4/Inv_SY_B!$IS4-1,"")</calculatedColumnFormula>
    </tableColumn>
    <tableColumn id="40" xr3:uid="{00000000-0010-0000-0800-000028000000}" name="BLK2_INV8" dataDxfId="211" dataCellStyle="Percent">
      <calculatedColumnFormula>IFERROR(Inv_SY_B!AP4/Inv_SY_B!$IS4-1,"")</calculatedColumnFormula>
    </tableColumn>
    <tableColumn id="41" xr3:uid="{00000000-0010-0000-0800-000029000000}" name="BLK2_INV9" dataDxfId="210" dataCellStyle="Percent">
      <calculatedColumnFormula>IFERROR(Inv_SY_B!AQ4/Inv_SY_B!$IS4-1,"")</calculatedColumnFormula>
    </tableColumn>
    <tableColumn id="42" xr3:uid="{00000000-0010-0000-0800-00002A000000}" name="BLK2_INV10" dataDxfId="209" dataCellStyle="Percent">
      <calculatedColumnFormula>IFERROR(Inv_SY_B!AR4/Inv_SY_B!$IS4-1,"")</calculatedColumnFormula>
    </tableColumn>
    <tableColumn id="43" xr3:uid="{00000000-0010-0000-0800-00002B000000}" name="BLK2_INV11" dataDxfId="208" dataCellStyle="Percent">
      <calculatedColumnFormula>IFERROR(Inv_SY_B!AS4/Inv_SY_B!$IS4-1,"")</calculatedColumnFormula>
    </tableColumn>
    <tableColumn id="44" xr3:uid="{00000000-0010-0000-0800-00002C000000}" name="BLK2_INV12" dataDxfId="207" dataCellStyle="Percent">
      <calculatedColumnFormula>IFERROR(Inv_SY_B!AT4/Inv_SY_B!$IS4-1,"")</calculatedColumnFormula>
    </tableColumn>
    <tableColumn id="45" xr3:uid="{00000000-0010-0000-0800-00002D000000}" name="BLK2_INV13" dataDxfId="206" dataCellStyle="Percent">
      <calculatedColumnFormula>IFERROR(Inv_SY_B!AU4/Inv_SY_B!$IS4-1,"")</calculatedColumnFormula>
    </tableColumn>
    <tableColumn id="46" xr3:uid="{00000000-0010-0000-0800-00002E000000}" name="BLK2_INV14" dataDxfId="205" dataCellStyle="Percent">
      <calculatedColumnFormula>IFERROR(Inv_SY_B!AV4/Inv_SY_B!$IS4-1,"")</calculatedColumnFormula>
    </tableColumn>
    <tableColumn id="47" xr3:uid="{00000000-0010-0000-0800-00002F000000}" name="BLK2_INV15" dataDxfId="204" dataCellStyle="Percent">
      <calculatedColumnFormula>IFERROR(Inv_SY_B!AW4/Inv_SY_B!$IS4-1,"")</calculatedColumnFormula>
    </tableColumn>
    <tableColumn id="48" xr3:uid="{00000000-0010-0000-0800-000030000000}" name="BLK2_INV16" dataDxfId="203" dataCellStyle="Percent">
      <calculatedColumnFormula>IFERROR(Inv_SY_B!AX4/Inv_SY_B!$IS4-1,"")</calculatedColumnFormula>
    </tableColumn>
    <tableColumn id="49" xr3:uid="{00000000-0010-0000-0800-000031000000}" name="BLK2_INV17" dataDxfId="202" dataCellStyle="Percent">
      <calculatedColumnFormula>IFERROR(Inv_SY_B!AY4/Inv_SY_B!$IS4-1,"")</calculatedColumnFormula>
    </tableColumn>
    <tableColumn id="50" xr3:uid="{00000000-0010-0000-0800-000032000000}" name="BLK2_INV18" dataDxfId="201" dataCellStyle="Percent">
      <calculatedColumnFormula>IFERROR(Inv_SY_B!AZ4/Inv_SY_B!$IS4-1,"")</calculatedColumnFormula>
    </tableColumn>
    <tableColumn id="51" xr3:uid="{00000000-0010-0000-0800-000033000000}" name="BLK2_INV19" dataDxfId="200" dataCellStyle="Percent">
      <calculatedColumnFormula>IFERROR(Inv_SY_B!BA4/Inv_SY_B!$IS4-1,"")</calculatedColumnFormula>
    </tableColumn>
    <tableColumn id="52" xr3:uid="{00000000-0010-0000-0800-000034000000}" name="BLK2_INV20" dataDxfId="199" dataCellStyle="Percent">
      <calculatedColumnFormula>IFERROR(Inv_SY_B!BB4/Inv_SY_B!$IS4-1,"")</calculatedColumnFormula>
    </tableColumn>
    <tableColumn id="53" xr3:uid="{00000000-0010-0000-0800-000035000000}" name="BLK2_INV21" dataDxfId="198" dataCellStyle="Percent">
      <calculatedColumnFormula>IFERROR(Inv_SY_B!BC4/Inv_SY_B!$IS4-1,"")</calculatedColumnFormula>
    </tableColumn>
    <tableColumn id="54" xr3:uid="{00000000-0010-0000-0800-000036000000}" name="BLK2_INV22" dataDxfId="197" dataCellStyle="Percent">
      <calculatedColumnFormula>IFERROR(Inv_SY_B!BD4/Inv_SY_B!$IS4-1,"")</calculatedColumnFormula>
    </tableColumn>
    <tableColumn id="55" xr3:uid="{00000000-0010-0000-0800-000037000000}" name="BLK2_INV23" dataDxfId="196" dataCellStyle="Percent">
      <calculatedColumnFormula>IFERROR(Inv_SY_B!BE4/Inv_SY_B!$IS4-1,"")</calculatedColumnFormula>
    </tableColumn>
    <tableColumn id="56" xr3:uid="{00000000-0010-0000-0800-000038000000}" name="BLK2_INV24" dataDxfId="195" dataCellStyle="Percent">
      <calculatedColumnFormula>IFERROR(Inv_SY_B!BF4/Inv_SY_B!$IS4-1,"")</calculatedColumnFormula>
    </tableColumn>
    <tableColumn id="57" xr3:uid="{00000000-0010-0000-0800-000039000000}" name="BLK2_INV25" dataDxfId="194" dataCellStyle="Percent">
      <calculatedColumnFormula>IFERROR(Inv_SY_B!BG4/Inv_SY_B!$IS4-1,"")</calculatedColumnFormula>
    </tableColumn>
    <tableColumn id="58" xr3:uid="{00000000-0010-0000-0800-00003A000000}" name="BLK2_INV26" dataDxfId="193" dataCellStyle="Percent">
      <calculatedColumnFormula>IFERROR(Inv_SY_B!BH4/Inv_SY_B!$IS4-1,"")</calculatedColumnFormula>
    </tableColumn>
    <tableColumn id="59" xr3:uid="{00000000-0010-0000-0800-00003B000000}" name="BLK2_INV27" dataDxfId="192" dataCellStyle="Percent">
      <calculatedColumnFormula>IFERROR(Inv_SY_B!BI4/Inv_SY_B!$IS4-1,"")</calculatedColumnFormula>
    </tableColumn>
    <tableColumn id="60" xr3:uid="{00000000-0010-0000-0800-00003C000000}" name="BLK2_INV28" dataDxfId="191" dataCellStyle="Percent">
      <calculatedColumnFormula>IFERROR(Inv_SY_B!BJ4/Inv_SY_B!$IS4-1,"")</calculatedColumnFormula>
    </tableColumn>
    <tableColumn id="61" xr3:uid="{00000000-0010-0000-0800-00003D000000}" name="BLK2_INV29" dataDxfId="190" dataCellStyle="Percent">
      <calculatedColumnFormula>IFERROR(Inv_SY_B!BK4/Inv_SY_B!$IS4-1,"")</calculatedColumnFormula>
    </tableColumn>
    <tableColumn id="62" xr3:uid="{00000000-0010-0000-0800-00003E000000}" name="BLK2_INV30" dataDxfId="189" dataCellStyle="Percent">
      <calculatedColumnFormula>IFERROR(Inv_SY_B!BL4/Inv_SY_B!$IS4-1,"")</calculatedColumnFormula>
    </tableColumn>
    <tableColumn id="63" xr3:uid="{00000000-0010-0000-0800-00003F000000}" name="BLK2_INV31" dataDxfId="188" dataCellStyle="Percent">
      <calculatedColumnFormula>IFERROR(Inv_SY_B!BM4/Inv_SY_B!$IS4-1,"")</calculatedColumnFormula>
    </tableColumn>
    <tableColumn id="245" xr3:uid="{14AC78DD-1243-4444-9BDF-1F911EFB2913}" name="BLK2_INV32" dataDxfId="187" dataCellStyle="Percent">
      <calculatedColumnFormula>IFERROR(Inv_SY_B!BN4/Inv_SY_B!$IS4-1,"")</calculatedColumnFormula>
    </tableColumn>
    <tableColumn id="64" xr3:uid="{00000000-0010-0000-0800-000040000000}" name="BLK3_INV1" dataDxfId="186" dataCellStyle="Percent">
      <calculatedColumnFormula>IFERROR(Inv_SY_B!BO4/Inv_SY_B!$IS4-1,"")</calculatedColumnFormula>
    </tableColumn>
    <tableColumn id="65" xr3:uid="{00000000-0010-0000-0800-000041000000}" name="BLK3_INV2" dataDxfId="185" dataCellStyle="Percent">
      <calculatedColumnFormula>IFERROR(Inv_SY_B!BP4/Inv_SY_B!$IS4-1,"")</calculatedColumnFormula>
    </tableColumn>
    <tableColumn id="66" xr3:uid="{00000000-0010-0000-0800-000042000000}" name="BLK3_INV3" dataDxfId="184" dataCellStyle="Percent">
      <calculatedColumnFormula>IFERROR(Inv_SY_B!BQ4/Inv_SY_B!$IS4-1,"")</calculatedColumnFormula>
    </tableColumn>
    <tableColumn id="67" xr3:uid="{00000000-0010-0000-0800-000043000000}" name="BLK3_INV4" dataDxfId="183" dataCellStyle="Percent">
      <calculatedColumnFormula>IFERROR(Inv_SY_B!BR4/Inv_SY_B!$IS4-1,"")</calculatedColumnFormula>
    </tableColumn>
    <tableColumn id="68" xr3:uid="{00000000-0010-0000-0800-000044000000}" name="BLK3_INV5" dataDxfId="182" dataCellStyle="Percent">
      <calculatedColumnFormula>IFERROR(Inv_SY_B!BS4/Inv_SY_B!$IS4-1,"")</calculatedColumnFormula>
    </tableColumn>
    <tableColumn id="69" xr3:uid="{00000000-0010-0000-0800-000045000000}" name="BLK3_INV6" dataDxfId="181" dataCellStyle="Percent">
      <calculatedColumnFormula>IFERROR(Inv_SY_B!BT4/Inv_SY_B!$IS4-1,"")</calculatedColumnFormula>
    </tableColumn>
    <tableColumn id="70" xr3:uid="{00000000-0010-0000-0800-000046000000}" name="BLK3_INV7" dataDxfId="180" dataCellStyle="Percent">
      <calculatedColumnFormula>IFERROR(Inv_SY_B!BU4/Inv_SY_B!$IS4-1,"")</calculatedColumnFormula>
    </tableColumn>
    <tableColumn id="71" xr3:uid="{00000000-0010-0000-0800-000047000000}" name="BLK3_INV8" dataDxfId="179" dataCellStyle="Percent">
      <calculatedColumnFormula>IFERROR(Inv_SY_B!BV4/Inv_SY_B!$IS4-1,"")</calculatedColumnFormula>
    </tableColumn>
    <tableColumn id="72" xr3:uid="{00000000-0010-0000-0800-000048000000}" name="BLK3_INV9" dataDxfId="178" dataCellStyle="Percent">
      <calculatedColumnFormula>IFERROR(Inv_SY_B!BW4/Inv_SY_B!$IS4-1,"")</calculatedColumnFormula>
    </tableColumn>
    <tableColumn id="73" xr3:uid="{00000000-0010-0000-0800-000049000000}" name="BLK3_INV10" dataDxfId="177" dataCellStyle="Percent">
      <calculatedColumnFormula>IFERROR(Inv_SY_B!BX4/Inv_SY_B!$IS4-1,"")</calculatedColumnFormula>
    </tableColumn>
    <tableColumn id="74" xr3:uid="{00000000-0010-0000-0800-00004A000000}" name="BLK3_INV11" dataDxfId="176" dataCellStyle="Percent">
      <calculatedColumnFormula>IFERROR(Inv_SY_B!BY4/Inv_SY_B!$IS4-1,"")</calculatedColumnFormula>
    </tableColumn>
    <tableColumn id="75" xr3:uid="{00000000-0010-0000-0800-00004B000000}" name="BLK3_INV12" dataDxfId="175" dataCellStyle="Percent">
      <calculatedColumnFormula>IFERROR(Inv_SY_B!BZ4/Inv_SY_B!$IS4-1,"")</calculatedColumnFormula>
    </tableColumn>
    <tableColumn id="76" xr3:uid="{00000000-0010-0000-0800-00004C000000}" name="BLK3_INV13" dataDxfId="174" dataCellStyle="Percent">
      <calculatedColumnFormula>IFERROR(Inv_SY_B!CA4/Inv_SY_B!$IS4-1,"")</calculatedColumnFormula>
    </tableColumn>
    <tableColumn id="77" xr3:uid="{00000000-0010-0000-0800-00004D000000}" name="BLK3_INV14" dataDxfId="173" dataCellStyle="Percent">
      <calculatedColumnFormula>IFERROR(Inv_SY_B!CB4/Inv_SY_B!$IS4-1,"")</calculatedColumnFormula>
    </tableColumn>
    <tableColumn id="78" xr3:uid="{00000000-0010-0000-0800-00004E000000}" name="BLK3_INV15" dataDxfId="172" dataCellStyle="Percent">
      <calculatedColumnFormula>IFERROR(Inv_SY_B!CC4/Inv_SY_B!$IS4-1,"")</calculatedColumnFormula>
    </tableColumn>
    <tableColumn id="79" xr3:uid="{00000000-0010-0000-0800-00004F000000}" name="BLK3_INV16" dataDxfId="171" dataCellStyle="Percent">
      <calculatedColumnFormula>IFERROR(Inv_SY_B!CD4/Inv_SY_B!$IS4-1,"")</calculatedColumnFormula>
    </tableColumn>
    <tableColumn id="80" xr3:uid="{00000000-0010-0000-0800-000050000000}" name="BLK3_INV17" dataDxfId="170" dataCellStyle="Percent">
      <calculatedColumnFormula>IFERROR(Inv_SY_B!CE4/Inv_SY_B!$IS4-1,"")</calculatedColumnFormula>
    </tableColumn>
    <tableColumn id="81" xr3:uid="{00000000-0010-0000-0800-000051000000}" name="BLK3_INV18" dataDxfId="169" dataCellStyle="Percent">
      <calculatedColumnFormula>IFERROR(Inv_SY_B!CF4/Inv_SY_B!$IS4-1,"")</calculatedColumnFormula>
    </tableColumn>
    <tableColumn id="82" xr3:uid="{00000000-0010-0000-0800-000052000000}" name="BLK3_INV19" dataDxfId="168" dataCellStyle="Percent">
      <calculatedColumnFormula>IFERROR(Inv_SY_B!CG4/Inv_SY_B!$IS4-1,"")</calculatedColumnFormula>
    </tableColumn>
    <tableColumn id="83" xr3:uid="{00000000-0010-0000-0800-000053000000}" name="BLK3_INV20" dataDxfId="167" dataCellStyle="Percent">
      <calculatedColumnFormula>IFERROR(Inv_SY_B!CH4/Inv_SY_B!$IS4-1,"")</calculatedColumnFormula>
    </tableColumn>
    <tableColumn id="84" xr3:uid="{00000000-0010-0000-0800-000054000000}" name="BLK3_INV21" dataDxfId="166" dataCellStyle="Percent">
      <calculatedColumnFormula>IFERROR(Inv_SY_B!CI4/Inv_SY_B!$IS4-1,"")</calculatedColumnFormula>
    </tableColumn>
    <tableColumn id="85" xr3:uid="{00000000-0010-0000-0800-000055000000}" name="BLK3_INV22" dataDxfId="165" dataCellStyle="Percent">
      <calculatedColumnFormula>IFERROR(Inv_SY_B!CJ4/Inv_SY_B!$IS4-1,"")</calculatedColumnFormula>
    </tableColumn>
    <tableColumn id="86" xr3:uid="{00000000-0010-0000-0800-000056000000}" name="BLK3_INV23" dataDxfId="164" dataCellStyle="Percent">
      <calculatedColumnFormula>IFERROR(Inv_SY_B!CK4/Inv_SY_B!$IS4-1,"")</calculatedColumnFormula>
    </tableColumn>
    <tableColumn id="87" xr3:uid="{00000000-0010-0000-0800-000057000000}" name="BLK3_INV24" dataDxfId="163" dataCellStyle="Percent">
      <calculatedColumnFormula>IFERROR(Inv_SY_B!CL4/Inv_SY_B!$IS4-1,"")</calculatedColumnFormula>
    </tableColumn>
    <tableColumn id="88" xr3:uid="{00000000-0010-0000-0800-000058000000}" name="BLK3_INV25" dataDxfId="162" dataCellStyle="Percent">
      <calculatedColumnFormula>IFERROR(Inv_SY_B!CM4/Inv_SY_B!$IS4-1,"")</calculatedColumnFormula>
    </tableColumn>
    <tableColumn id="89" xr3:uid="{00000000-0010-0000-0800-000059000000}" name="BLK3_INV26" dataDxfId="161" dataCellStyle="Percent">
      <calculatedColumnFormula>IFERROR(Inv_SY_B!CN4/Inv_SY_B!$IS4-1,"")</calculatedColumnFormula>
    </tableColumn>
    <tableColumn id="90" xr3:uid="{00000000-0010-0000-0800-00005A000000}" name="BLK3_INV27" dataDxfId="160" dataCellStyle="Percent">
      <calculatedColumnFormula>IFERROR(Inv_SY_B!CO4/Inv_SY_B!$IS4-1,"")</calculatedColumnFormula>
    </tableColumn>
    <tableColumn id="91" xr3:uid="{00000000-0010-0000-0800-00005B000000}" name="BLK3_INV28" dataDxfId="159" dataCellStyle="Percent">
      <calculatedColumnFormula>IFERROR(Inv_SY_B!CP4/Inv_SY_B!$IS4-1,"")</calculatedColumnFormula>
    </tableColumn>
    <tableColumn id="92" xr3:uid="{00000000-0010-0000-0800-00005C000000}" name="BLK3_INV29" dataDxfId="158" dataCellStyle="Percent">
      <calculatedColumnFormula>IFERROR(Inv_SY_B!CQ4/Inv_SY_B!$IS4-1,"")</calculatedColumnFormula>
    </tableColumn>
    <tableColumn id="93" xr3:uid="{00000000-0010-0000-0800-00005D000000}" name="BLK3_INV30" dataDxfId="157" dataCellStyle="Percent">
      <calculatedColumnFormula>IFERROR(Inv_SY_B!CR4/Inv_SY_B!$IS4-1,"")</calculatedColumnFormula>
    </tableColumn>
    <tableColumn id="94" xr3:uid="{00000000-0010-0000-0800-00005E000000}" name="BLK3_INV31" dataDxfId="156" dataCellStyle="Percent">
      <calculatedColumnFormula>IFERROR(Inv_SY_B!CS4/Inv_SY_B!$IS4-1,"")</calculatedColumnFormula>
    </tableColumn>
    <tableColumn id="95" xr3:uid="{00000000-0010-0000-0800-00005F000000}" name="BLK4_INV1" dataDxfId="155" dataCellStyle="Percent">
      <calculatedColumnFormula>IFERROR(Inv_SY_B!CT4/Inv_SY_B!$IS4-1,"")</calculatedColumnFormula>
    </tableColumn>
    <tableColumn id="96" xr3:uid="{00000000-0010-0000-0800-000060000000}" name="BLK4_INV2" dataDxfId="154" dataCellStyle="Percent">
      <calculatedColumnFormula>IFERROR(Inv_SY_B!CU4/Inv_SY_B!$IS4-1,"")</calculatedColumnFormula>
    </tableColumn>
    <tableColumn id="97" xr3:uid="{00000000-0010-0000-0800-000061000000}" name="BLK4_INV3" dataDxfId="153" dataCellStyle="Percent">
      <calculatedColumnFormula>IFERROR(Inv_SY_B!CV4/Inv_SY_B!$IS4-1,"")</calculatedColumnFormula>
    </tableColumn>
    <tableColumn id="98" xr3:uid="{00000000-0010-0000-0800-000062000000}" name="BLK4_INV4" dataDxfId="152" dataCellStyle="Percent">
      <calculatedColumnFormula>IFERROR(Inv_SY_B!CW4/Inv_SY_B!$IS4-1,"")</calculatedColumnFormula>
    </tableColumn>
    <tableColumn id="99" xr3:uid="{00000000-0010-0000-0800-000063000000}" name="BLK4_INV5" dataDxfId="151" dataCellStyle="Percent">
      <calculatedColumnFormula>IFERROR(Inv_SY_B!CX4/Inv_SY_B!$IS4-1,"")</calculatedColumnFormula>
    </tableColumn>
    <tableColumn id="100" xr3:uid="{00000000-0010-0000-0800-000064000000}" name="BLK4_INV6" dataDxfId="150" dataCellStyle="Percent">
      <calculatedColumnFormula>IFERROR(Inv_SY_B!CY4/Inv_SY_B!$IS4-1,"")</calculatedColumnFormula>
    </tableColumn>
    <tableColumn id="101" xr3:uid="{00000000-0010-0000-0800-000065000000}" name="BLK4_INV7" dataDxfId="149" dataCellStyle="Percent">
      <calculatedColumnFormula>IFERROR(Inv_SY_B!CZ4/Inv_SY_B!$IS4-1,"")</calculatedColumnFormula>
    </tableColumn>
    <tableColumn id="102" xr3:uid="{00000000-0010-0000-0800-000066000000}" name="BLK4_INV8" dataDxfId="148" dataCellStyle="Percent">
      <calculatedColumnFormula>IFERROR(Inv_SY_B!DA4/Inv_SY_B!$IS4-1,"")</calculatedColumnFormula>
    </tableColumn>
    <tableColumn id="103" xr3:uid="{00000000-0010-0000-0800-000067000000}" name="BLK4_INV9" dataDxfId="147" dataCellStyle="Percent">
      <calculatedColumnFormula>IFERROR(Inv_SY_B!DB4/Inv_SY_B!$IS4-1,"")</calculatedColumnFormula>
    </tableColumn>
    <tableColumn id="104" xr3:uid="{00000000-0010-0000-0800-000068000000}" name="BLK4_INV10" dataDxfId="146" dataCellStyle="Percent">
      <calculatedColumnFormula>IFERROR(Inv_SY_B!DC4/Inv_SY_B!$IS4-1,"")</calculatedColumnFormula>
    </tableColumn>
    <tableColumn id="105" xr3:uid="{00000000-0010-0000-0800-000069000000}" name="BLK4_INV11" dataDxfId="145" dataCellStyle="Percent">
      <calculatedColumnFormula>IFERROR(Inv_SY_B!DD4/Inv_SY_B!$IS4-1,"")</calculatedColumnFormula>
    </tableColumn>
    <tableColumn id="106" xr3:uid="{00000000-0010-0000-0800-00006A000000}" name="BLK4_INV12" dataDxfId="144" dataCellStyle="Percent">
      <calculatedColumnFormula>IFERROR(Inv_SY_B!DE4/Inv_SY_B!$IS4-1,"")</calculatedColumnFormula>
    </tableColumn>
    <tableColumn id="107" xr3:uid="{00000000-0010-0000-0800-00006B000000}" name="BLK4_INV13" dataDxfId="143" dataCellStyle="Percent">
      <calculatedColumnFormula>IFERROR(Inv_SY_B!DF4/Inv_SY_B!$IS4-1,"")</calculatedColumnFormula>
    </tableColumn>
    <tableColumn id="108" xr3:uid="{00000000-0010-0000-0800-00006C000000}" name="BLK4_INV14" dataDxfId="142" dataCellStyle="Percent">
      <calculatedColumnFormula>IFERROR(Inv_SY_B!DG4/Inv_SY_B!$IS4-1,"")</calculatedColumnFormula>
    </tableColumn>
    <tableColumn id="109" xr3:uid="{00000000-0010-0000-0800-00006D000000}" name="BLK4_INV15" dataDxfId="141" dataCellStyle="Percent">
      <calculatedColumnFormula>IFERROR(Inv_SY_B!DH4/Inv_SY_B!$IS4-1,"")</calculatedColumnFormula>
    </tableColumn>
    <tableColumn id="110" xr3:uid="{00000000-0010-0000-0800-00006E000000}" name="BLK4_INV16" dataDxfId="140" dataCellStyle="Percent">
      <calculatedColumnFormula>IFERROR(Inv_SY_B!DI4/Inv_SY_B!$IS4-1,"")</calculatedColumnFormula>
    </tableColumn>
    <tableColumn id="111" xr3:uid="{00000000-0010-0000-0800-00006F000000}" name="BLK4_INV17" dataDxfId="139" dataCellStyle="Percent">
      <calculatedColumnFormula>IFERROR(Inv_SY_B!DJ4/Inv_SY_B!$IS4-1,"")</calculatedColumnFormula>
    </tableColumn>
    <tableColumn id="112" xr3:uid="{00000000-0010-0000-0800-000070000000}" name="BLK4_INV18" dataDxfId="138" dataCellStyle="Percent">
      <calculatedColumnFormula>IFERROR(Inv_SY_B!DK4/Inv_SY_B!$IS4-1,"")</calculatedColumnFormula>
    </tableColumn>
    <tableColumn id="113" xr3:uid="{00000000-0010-0000-0800-000071000000}" name="BLK4_INV19" dataDxfId="137" dataCellStyle="Percent">
      <calculatedColumnFormula>IFERROR(Inv_SY_B!DL4/Inv_SY_B!$IS4-1,"")</calculatedColumnFormula>
    </tableColumn>
    <tableColumn id="114" xr3:uid="{00000000-0010-0000-0800-000072000000}" name="BLK4_INV20" dataDxfId="136" dataCellStyle="Percent">
      <calculatedColumnFormula>IFERROR(Inv_SY_B!DM4/Inv_SY_B!$IS4-1,"")</calculatedColumnFormula>
    </tableColumn>
    <tableColumn id="115" xr3:uid="{00000000-0010-0000-0800-000073000000}" name="BLK4_INV21" dataDxfId="135" dataCellStyle="Percent">
      <calculatedColumnFormula>IFERROR(Inv_SY_B!DN4/Inv_SY_B!$IS4-1,"")</calculatedColumnFormula>
    </tableColumn>
    <tableColumn id="116" xr3:uid="{00000000-0010-0000-0800-000074000000}" name="BLK4_INV22" dataDxfId="134" dataCellStyle="Percent">
      <calculatedColumnFormula>IFERROR(Inv_SY_B!DO4/Inv_SY_B!$IS4-1,"")</calculatedColumnFormula>
    </tableColumn>
    <tableColumn id="117" xr3:uid="{00000000-0010-0000-0800-000075000000}" name="BLK4_INV23" dataDxfId="133" dataCellStyle="Percent">
      <calculatedColumnFormula>IFERROR(Inv_SY_B!DP4/Inv_SY_B!$IS4-1,"")</calculatedColumnFormula>
    </tableColumn>
    <tableColumn id="118" xr3:uid="{00000000-0010-0000-0800-000076000000}" name="BLK4_INV24" dataDxfId="132" dataCellStyle="Percent">
      <calculatedColumnFormula>IFERROR(Inv_SY_B!DQ4/Inv_SY_B!$IS4-1,"")</calculatedColumnFormula>
    </tableColumn>
    <tableColumn id="119" xr3:uid="{00000000-0010-0000-0800-000077000000}" name="BLK4_INV25" dataDxfId="131" dataCellStyle="Percent">
      <calculatedColumnFormula>IFERROR(Inv_SY_B!DR4/Inv_SY_B!$IS4-1,"")</calculatedColumnFormula>
    </tableColumn>
    <tableColumn id="120" xr3:uid="{00000000-0010-0000-0800-000078000000}" name="BLK4_INV26" dataDxfId="130" dataCellStyle="Percent">
      <calculatedColumnFormula>IFERROR(Inv_SY_B!DS4/Inv_SY_B!$IS4-1,"")</calculatedColumnFormula>
    </tableColumn>
    <tableColumn id="121" xr3:uid="{00000000-0010-0000-0800-000079000000}" name="BLK4_INV27" dataDxfId="129" dataCellStyle="Percent">
      <calculatedColumnFormula>IFERROR(Inv_SY_B!DT4/Inv_SY_B!$IS4-1,"")</calculatedColumnFormula>
    </tableColumn>
    <tableColumn id="122" xr3:uid="{00000000-0010-0000-0800-00007A000000}" name="BLK4_INV28" dataDxfId="128" dataCellStyle="Percent">
      <calculatedColumnFormula>IFERROR(Inv_SY_B!DU4/Inv_SY_B!$IS4-1,"")</calculatedColumnFormula>
    </tableColumn>
    <tableColumn id="123" xr3:uid="{00000000-0010-0000-0800-00007B000000}" name="BLK4_INV29" dataDxfId="127" dataCellStyle="Percent">
      <calculatedColumnFormula>IFERROR(Inv_SY_B!DV4/Inv_SY_B!$IS4-1,"")</calculatedColumnFormula>
    </tableColumn>
    <tableColumn id="124" xr3:uid="{00000000-0010-0000-0800-00007C000000}" name="BLK4_INV30" dataDxfId="126" dataCellStyle="Percent">
      <calculatedColumnFormula>IFERROR(Inv_SY_B!DW4/Inv_SY_B!$IS4-1,"")</calculatedColumnFormula>
    </tableColumn>
    <tableColumn id="125" xr3:uid="{00000000-0010-0000-0800-00007D000000}" name="BLK4_INV31" dataDxfId="125" dataCellStyle="Percent">
      <calculatedColumnFormula>IFERROR(Inv_SY_B!DX4/Inv_SY_B!$IS4-1,"")</calculatedColumnFormula>
    </tableColumn>
    <tableColumn id="126" xr3:uid="{00000000-0010-0000-0800-00007E000000}" name="BLK5_INV1" dataDxfId="124" dataCellStyle="Percent">
      <calculatedColumnFormula>IFERROR(Inv_SY_B!DY4/Inv_SY_B!$IS4-1,"")</calculatedColumnFormula>
    </tableColumn>
    <tableColumn id="127" xr3:uid="{00000000-0010-0000-0800-00007F000000}" name="BLK5_INV2" dataDxfId="123" dataCellStyle="Percent">
      <calculatedColumnFormula>IFERROR(Inv_SY_B!DZ4/Inv_SY_B!$IS4-1,"")</calculatedColumnFormula>
    </tableColumn>
    <tableColumn id="128" xr3:uid="{00000000-0010-0000-0800-000080000000}" name="BLK5_INV3" dataDxfId="122" dataCellStyle="Percent">
      <calculatedColumnFormula>IFERROR(Inv_SY_B!EA4/Inv_SY_B!$IS4-1,"")</calculatedColumnFormula>
    </tableColumn>
    <tableColumn id="129" xr3:uid="{00000000-0010-0000-0800-000081000000}" name="BLK5_INV4" dataDxfId="121" dataCellStyle="Percent">
      <calculatedColumnFormula>IFERROR(Inv_SY_B!EB4/Inv_SY_B!$IS4-1,"")</calculatedColumnFormula>
    </tableColumn>
    <tableColumn id="130" xr3:uid="{00000000-0010-0000-0800-000082000000}" name="BLK5_INV5" dataDxfId="120" dataCellStyle="Percent">
      <calculatedColumnFormula>IFERROR(Inv_SY_B!EC4/Inv_SY_B!$IS4-1,"")</calculatedColumnFormula>
    </tableColumn>
    <tableColumn id="131" xr3:uid="{00000000-0010-0000-0800-000083000000}" name="BLK5_INV6" dataDxfId="119" dataCellStyle="Percent">
      <calculatedColumnFormula>IFERROR(Inv_SY_B!ED4/Inv_SY_B!$IS4-1,"")</calculatedColumnFormula>
    </tableColumn>
    <tableColumn id="132" xr3:uid="{00000000-0010-0000-0800-000084000000}" name="BLK5_INV7" dataDxfId="118" dataCellStyle="Percent">
      <calculatedColumnFormula>IFERROR(Inv_SY_B!EE4/Inv_SY_B!$IS4-1,"")</calculatedColumnFormula>
    </tableColumn>
    <tableColumn id="133" xr3:uid="{00000000-0010-0000-0800-000085000000}" name="BLK5_INV8" dataDxfId="117" dataCellStyle="Percent">
      <calculatedColumnFormula>IFERROR(Inv_SY_B!EF4/Inv_SY_B!$IS4-1,"")</calculatedColumnFormula>
    </tableColumn>
    <tableColumn id="134" xr3:uid="{00000000-0010-0000-0800-000086000000}" name="BLK5_INV9" dataDxfId="116" dataCellStyle="Percent">
      <calculatedColumnFormula>IFERROR(Inv_SY_B!EG4/Inv_SY_B!$IS4-1,"")</calculatedColumnFormula>
    </tableColumn>
    <tableColumn id="135" xr3:uid="{00000000-0010-0000-0800-000087000000}" name="BLK5_INV10" dataDxfId="115" dataCellStyle="Percent">
      <calculatedColumnFormula>IFERROR(Inv_SY_B!EH4/Inv_SY_B!$IS4-1,"")</calculatedColumnFormula>
    </tableColumn>
    <tableColumn id="136" xr3:uid="{00000000-0010-0000-0800-000088000000}" name="BLK5_INV11" dataDxfId="114" dataCellStyle="Percent">
      <calculatedColumnFormula>IFERROR(Inv_SY_B!EI4/Inv_SY_B!$IS4-1,"")</calculatedColumnFormula>
    </tableColumn>
    <tableColumn id="137" xr3:uid="{00000000-0010-0000-0800-000089000000}" name="BLK5_INV12" dataDxfId="113" dataCellStyle="Percent">
      <calculatedColumnFormula>IFERROR(Inv_SY_B!EJ4/Inv_SY_B!$IS4-1,"")</calculatedColumnFormula>
    </tableColumn>
    <tableColumn id="138" xr3:uid="{00000000-0010-0000-0800-00008A000000}" name="BLK5_INV13" dataDxfId="112" dataCellStyle="Percent">
      <calculatedColumnFormula>IFERROR(Inv_SY_B!EK4/Inv_SY_B!$IS4-1,"")</calculatedColumnFormula>
    </tableColumn>
    <tableColumn id="139" xr3:uid="{00000000-0010-0000-0800-00008B000000}" name="BLK5_INV14" dataDxfId="111" dataCellStyle="Percent">
      <calculatedColumnFormula>IFERROR(Inv_SY_B!EL4/Inv_SY_B!$IS4-1,"")</calculatedColumnFormula>
    </tableColumn>
    <tableColumn id="140" xr3:uid="{00000000-0010-0000-0800-00008C000000}" name="BLK5_INV15" dataDxfId="110" dataCellStyle="Percent">
      <calculatedColumnFormula>IFERROR(Inv_SY_B!EM4/Inv_SY_B!$IS4-1,"")</calculatedColumnFormula>
    </tableColumn>
    <tableColumn id="141" xr3:uid="{00000000-0010-0000-0800-00008D000000}" name="BLK5_INV16" dataDxfId="109" dataCellStyle="Percent">
      <calculatedColumnFormula>IFERROR(Inv_SY_B!EN4/Inv_SY_B!$IS4-1,"")</calculatedColumnFormula>
    </tableColumn>
    <tableColumn id="142" xr3:uid="{00000000-0010-0000-0800-00008E000000}" name="BLK5_INV17" dataDxfId="108" dataCellStyle="Percent">
      <calculatedColumnFormula>IFERROR(Inv_SY_B!EO4/Inv_SY_B!$IS4-1,"")</calculatedColumnFormula>
    </tableColumn>
    <tableColumn id="143" xr3:uid="{00000000-0010-0000-0800-00008F000000}" name="BLK5_INV18" dataDxfId="107" dataCellStyle="Percent">
      <calculatedColumnFormula>IFERROR(Inv_SY_B!EP4/Inv_SY_B!$IS4-1,"")</calculatedColumnFormula>
    </tableColumn>
    <tableColumn id="144" xr3:uid="{00000000-0010-0000-0800-000090000000}" name="BLK5_INV19" dataDxfId="106" dataCellStyle="Percent">
      <calculatedColumnFormula>IFERROR(Inv_SY_B!EQ4/Inv_SY_B!$IS4-1,"")</calculatedColumnFormula>
    </tableColumn>
    <tableColumn id="145" xr3:uid="{00000000-0010-0000-0800-000091000000}" name="BLK5_INV20" dataDxfId="105" dataCellStyle="Percent">
      <calculatedColumnFormula>IFERROR(Inv_SY_B!ER4/Inv_SY_B!$IS4-1,"")</calculatedColumnFormula>
    </tableColumn>
    <tableColumn id="146" xr3:uid="{00000000-0010-0000-0800-000092000000}" name="BLK5_INV21" dataDxfId="104" dataCellStyle="Percent">
      <calculatedColumnFormula>IFERROR(Inv_SY_B!ES4/Inv_SY_B!$IS4-1,"")</calculatedColumnFormula>
    </tableColumn>
    <tableColumn id="147" xr3:uid="{00000000-0010-0000-0800-000093000000}" name="BLK5_INV22" dataDxfId="103" dataCellStyle="Percent">
      <calculatedColumnFormula>IFERROR(Inv_SY_B!ET4/Inv_SY_B!$IS4-1,"")</calculatedColumnFormula>
    </tableColumn>
    <tableColumn id="148" xr3:uid="{00000000-0010-0000-0800-000094000000}" name="BLK5_INV23" dataDxfId="102" dataCellStyle="Percent">
      <calculatedColumnFormula>IFERROR(Inv_SY_B!EU4/Inv_SY_B!$IS4-1,"")</calculatedColumnFormula>
    </tableColumn>
    <tableColumn id="149" xr3:uid="{00000000-0010-0000-0800-000095000000}" name="BLK5_INV24" dataDxfId="101" dataCellStyle="Percent">
      <calculatedColumnFormula>IFERROR(Inv_SY_B!EV4/Inv_SY_B!$IS4-1,"")</calculatedColumnFormula>
    </tableColumn>
    <tableColumn id="150" xr3:uid="{00000000-0010-0000-0800-000096000000}" name="BLK5_INV25" dataDxfId="100" dataCellStyle="Percent">
      <calculatedColumnFormula>IFERROR(Inv_SY_B!EW4/Inv_SY_B!$IS4-1,"")</calculatedColumnFormula>
    </tableColumn>
    <tableColumn id="151" xr3:uid="{00000000-0010-0000-0800-000097000000}" name="BLK5_INV26" dataDxfId="99" dataCellStyle="Percent">
      <calculatedColumnFormula>IFERROR(Inv_SY_B!EX4/Inv_SY_B!$IS4-1,"")</calculatedColumnFormula>
    </tableColumn>
    <tableColumn id="152" xr3:uid="{00000000-0010-0000-0800-000098000000}" name="BLK5_INV27" dataDxfId="98" dataCellStyle="Percent">
      <calculatedColumnFormula>IFERROR(Inv_SY_B!EY4/Inv_SY_B!$IS4-1,"")</calculatedColumnFormula>
    </tableColumn>
    <tableColumn id="153" xr3:uid="{00000000-0010-0000-0800-000099000000}" name="BLK5_INV28" dataDxfId="97" dataCellStyle="Percent">
      <calculatedColumnFormula>IFERROR(Inv_SY_B!EZ4/Inv_SY_B!$IS4-1,"")</calculatedColumnFormula>
    </tableColumn>
    <tableColumn id="154" xr3:uid="{00000000-0010-0000-0800-00009A000000}" name="BLK5_INV29" dataDxfId="96" dataCellStyle="Percent">
      <calculatedColumnFormula>IFERROR(Inv_SY_B!FA4/Inv_SY_B!$IS4-1,"")</calculatedColumnFormula>
    </tableColumn>
    <tableColumn id="155" xr3:uid="{00000000-0010-0000-0800-00009B000000}" name="BLK5_INV30" dataDxfId="95" dataCellStyle="Percent">
      <calculatedColumnFormula>IFERROR(Inv_SY_B!FB4/Inv_SY_B!$IS4-1,"")</calculatedColumnFormula>
    </tableColumn>
    <tableColumn id="156" xr3:uid="{00000000-0010-0000-0800-00009C000000}" name="BLK5_INV31" dataDxfId="94" dataCellStyle="Percent">
      <calculatedColumnFormula>IFERROR(Inv_SY_B!FC4/Inv_SY_B!$IS4-1,"")</calculatedColumnFormula>
    </tableColumn>
    <tableColumn id="157" xr3:uid="{00000000-0010-0000-0800-00009D000000}" name="BLK5_INV32" dataDxfId="93" dataCellStyle="Percent">
      <calculatedColumnFormula>IFERROR(Inv_SY_B!FD4/Inv_SY_B!$IS4-1,"")</calculatedColumnFormula>
    </tableColumn>
    <tableColumn id="158" xr3:uid="{00000000-0010-0000-0800-00009E000000}" name="BLK6_INV1" dataDxfId="92" dataCellStyle="Percent">
      <calculatedColumnFormula>IFERROR(Inv_SY_B!FE4/Inv_SY_B!$IS4-1,"")</calculatedColumnFormula>
    </tableColumn>
    <tableColumn id="159" xr3:uid="{00000000-0010-0000-0800-00009F000000}" name="BLK6_INV2" dataDxfId="91" dataCellStyle="Percent">
      <calculatedColumnFormula>IFERROR(Inv_SY_B!FF4/Inv_SY_B!$IS4-1,"")</calculatedColumnFormula>
    </tableColumn>
    <tableColumn id="160" xr3:uid="{00000000-0010-0000-0800-0000A0000000}" name="BLK6_INV3" dataDxfId="90" dataCellStyle="Percent">
      <calculatedColumnFormula>IFERROR(Inv_SY_B!FG4/Inv_SY_B!$IS4-1,"")</calculatedColumnFormula>
    </tableColumn>
    <tableColumn id="161" xr3:uid="{00000000-0010-0000-0800-0000A1000000}" name="BLK6_INV4" dataDxfId="89" dataCellStyle="Percent">
      <calculatedColumnFormula>IFERROR(Inv_SY_B!FH4/Inv_SY_B!$IS4-1,"")</calculatedColumnFormula>
    </tableColumn>
    <tableColumn id="162" xr3:uid="{00000000-0010-0000-0800-0000A2000000}" name="BLK6_INV5" dataDxfId="88" dataCellStyle="Percent">
      <calculatedColumnFormula>IFERROR(Inv_SY_B!FI4/Inv_SY_B!$IS4-1,"")</calculatedColumnFormula>
    </tableColumn>
    <tableColumn id="163" xr3:uid="{00000000-0010-0000-0800-0000A3000000}" name="BLK6_INV6" dataDxfId="87" dataCellStyle="Percent">
      <calculatedColumnFormula>IFERROR(Inv_SY_B!FJ4/Inv_SY_B!$IS4-1,"")</calculatedColumnFormula>
    </tableColumn>
    <tableColumn id="164" xr3:uid="{00000000-0010-0000-0800-0000A4000000}" name="BLK6_INV7" dataDxfId="86" dataCellStyle="Percent">
      <calculatedColumnFormula>IFERROR(Inv_SY_B!FK4/Inv_SY_B!$IS4-1,"")</calculatedColumnFormula>
    </tableColumn>
    <tableColumn id="165" xr3:uid="{00000000-0010-0000-0800-0000A5000000}" name="BLK6_INV8" dataDxfId="85" dataCellStyle="Percent">
      <calculatedColumnFormula>IFERROR(Inv_SY_B!FL4/Inv_SY_B!$IS4-1,"")</calculatedColumnFormula>
    </tableColumn>
    <tableColumn id="166" xr3:uid="{00000000-0010-0000-0800-0000A6000000}" name="BLK6_INV9" dataDxfId="84" dataCellStyle="Percent">
      <calculatedColumnFormula>IFERROR(Inv_SY_B!FM4/Inv_SY_B!$IS4-1,"")</calculatedColumnFormula>
    </tableColumn>
    <tableColumn id="167" xr3:uid="{00000000-0010-0000-0800-0000A7000000}" name="BLK6_INV10" dataDxfId="83" dataCellStyle="Percent">
      <calculatedColumnFormula>IFERROR(Inv_SY_B!FN4/Inv_SY_B!$IS4-1,"")</calculatedColumnFormula>
    </tableColumn>
    <tableColumn id="168" xr3:uid="{00000000-0010-0000-0800-0000A8000000}" name="BLK6_INV11" dataDxfId="82" dataCellStyle="Percent">
      <calculatedColumnFormula>IFERROR(Inv_SY_B!FO4/Inv_SY_B!$IS4-1,"")</calculatedColumnFormula>
    </tableColumn>
    <tableColumn id="169" xr3:uid="{00000000-0010-0000-0800-0000A9000000}" name="BLK6_INV12" dataDxfId="81" dataCellStyle="Percent">
      <calculatedColumnFormula>IFERROR(Inv_SY_B!FP4/Inv_SY_B!$IS4-1,"")</calculatedColumnFormula>
    </tableColumn>
    <tableColumn id="170" xr3:uid="{00000000-0010-0000-0800-0000AA000000}" name="BLK6_INV13" dataDxfId="80" dataCellStyle="Percent">
      <calculatedColumnFormula>IFERROR(Inv_SY_B!FQ4/Inv_SY_B!$IS4-1,"")</calculatedColumnFormula>
    </tableColumn>
    <tableColumn id="171" xr3:uid="{00000000-0010-0000-0800-0000AB000000}" name="BLK6_INV14" dataDxfId="79" dataCellStyle="Percent">
      <calculatedColumnFormula>IFERROR(Inv_SY_B!FR4/Inv_SY_B!$IS4-1,"")</calculatedColumnFormula>
    </tableColumn>
    <tableColumn id="172" xr3:uid="{00000000-0010-0000-0800-0000AC000000}" name="BLK6_INV15" dataDxfId="78" dataCellStyle="Percent">
      <calculatedColumnFormula>IFERROR(Inv_SY_B!FS4/Inv_SY_B!$IS4-1,"")</calculatedColumnFormula>
    </tableColumn>
    <tableColumn id="173" xr3:uid="{00000000-0010-0000-0800-0000AD000000}" name="BLK6_INV16" dataDxfId="77" dataCellStyle="Percent">
      <calculatedColumnFormula>IFERROR(Inv_SY_B!FT4/Inv_SY_B!$IS4-1,"")</calculatedColumnFormula>
    </tableColumn>
    <tableColumn id="174" xr3:uid="{00000000-0010-0000-0800-0000AE000000}" name="BLK6_INV17" dataDxfId="76" dataCellStyle="Percent">
      <calculatedColumnFormula>IFERROR(Inv_SY_B!FU4/Inv_SY_B!$IS4-1,"")</calculatedColumnFormula>
    </tableColumn>
    <tableColumn id="175" xr3:uid="{00000000-0010-0000-0800-0000AF000000}" name="BLK6_INV18" dataDxfId="75" dataCellStyle="Percent">
      <calculatedColumnFormula>IFERROR(Inv_SY_B!FV4/Inv_SY_B!$IS4-1,"")</calculatedColumnFormula>
    </tableColumn>
    <tableColumn id="176" xr3:uid="{00000000-0010-0000-0800-0000B0000000}" name="BLK6_INV19" dataDxfId="74" dataCellStyle="Percent">
      <calculatedColumnFormula>IFERROR(Inv_SY_B!FW4/Inv_SY_B!$IS4-1,"")</calculatedColumnFormula>
    </tableColumn>
    <tableColumn id="177" xr3:uid="{00000000-0010-0000-0800-0000B1000000}" name="BLK6_INV20" dataDxfId="73" dataCellStyle="Percent">
      <calculatedColumnFormula>IFERROR(Inv_SY_B!FX4/Inv_SY_B!$IS4-1,"")</calculatedColumnFormula>
    </tableColumn>
    <tableColumn id="178" xr3:uid="{00000000-0010-0000-0800-0000B2000000}" name="BLK6_INV21" dataDxfId="72" dataCellStyle="Percent">
      <calculatedColumnFormula>IFERROR(Inv_SY_B!FY4/Inv_SY_B!$IS4-1,"")</calculatedColumnFormula>
    </tableColumn>
    <tableColumn id="179" xr3:uid="{00000000-0010-0000-0800-0000B3000000}" name="BLK6_INV22" dataDxfId="71" dataCellStyle="Percent">
      <calculatedColumnFormula>IFERROR(Inv_SY_B!FZ4/Inv_SY_B!$IS4-1,"")</calculatedColumnFormula>
    </tableColumn>
    <tableColumn id="180" xr3:uid="{00000000-0010-0000-0800-0000B4000000}" name="BLK6_INV23" dataDxfId="70" dataCellStyle="Percent">
      <calculatedColumnFormula>IFERROR(Inv_SY_B!GA4/Inv_SY_B!$IS4-1,"")</calculatedColumnFormula>
    </tableColumn>
    <tableColumn id="181" xr3:uid="{00000000-0010-0000-0800-0000B5000000}" name="BLK6_INV24" dataDxfId="69" dataCellStyle="Percent">
      <calculatedColumnFormula>IFERROR(Inv_SY_B!GB4/Inv_SY_B!$IS4-1,"")</calculatedColumnFormula>
    </tableColumn>
    <tableColumn id="182" xr3:uid="{00000000-0010-0000-0800-0000B6000000}" name="BLK6_INV25" dataDxfId="68" dataCellStyle="Percent">
      <calculatedColumnFormula>IFERROR(Inv_SY_B!GC4/Inv_SY_B!$IS4-1,"")</calculatedColumnFormula>
    </tableColumn>
    <tableColumn id="183" xr3:uid="{00000000-0010-0000-0800-0000B7000000}" name="BLK6_INV26" dataDxfId="67" dataCellStyle="Percent">
      <calculatedColumnFormula>IFERROR(Inv_SY_B!GD4/Inv_SY_B!$IS4-1,"")</calculatedColumnFormula>
    </tableColumn>
    <tableColumn id="184" xr3:uid="{00000000-0010-0000-0800-0000B8000000}" name="BLK6_INV27" dataDxfId="66" dataCellStyle="Percent">
      <calculatedColumnFormula>IFERROR(Inv_SY_B!GE4/Inv_SY_B!$IS4-1,"")</calculatedColumnFormula>
    </tableColumn>
    <tableColumn id="185" xr3:uid="{00000000-0010-0000-0800-0000B9000000}" name="BLK6_INV28" dataDxfId="65" dataCellStyle="Percent">
      <calculatedColumnFormula>IFERROR(Inv_SY_B!GF4/Inv_SY_B!$IS4-1,"")</calculatedColumnFormula>
    </tableColumn>
    <tableColumn id="186" xr3:uid="{00000000-0010-0000-0800-0000BA000000}" name="BLK6_INV29" dataDxfId="64" dataCellStyle="Percent">
      <calculatedColumnFormula>IFERROR(Inv_SY_B!GG4/Inv_SY_B!$IS4-1,"")</calculatedColumnFormula>
    </tableColumn>
    <tableColumn id="187" xr3:uid="{00000000-0010-0000-0800-0000BB000000}" name="BLK6_INV30" dataDxfId="63" dataCellStyle="Percent">
      <calculatedColumnFormula>IFERROR(Inv_SY_B!GH4/Inv_SY_B!$IS4-1,"")</calculatedColumnFormula>
    </tableColumn>
    <tableColumn id="188" xr3:uid="{00000000-0010-0000-0800-0000BC000000}" name="BLK6_INV31" dataDxfId="62" dataCellStyle="Percent">
      <calculatedColumnFormula>IFERROR(Inv_SY_B!GI4/Inv_SY_B!$IS4-1,"")</calculatedColumnFormula>
    </tableColumn>
    <tableColumn id="189" xr3:uid="{00000000-0010-0000-0800-0000BD000000}" name="BLK6_INV32" dataDxfId="61" dataCellStyle="Percent">
      <calculatedColumnFormula>IFERROR(Inv_SY_B!GJ4/Inv_SY_B!$IS4-1,"")</calculatedColumnFormula>
    </tableColumn>
    <tableColumn id="190" xr3:uid="{00000000-0010-0000-0800-0000BE000000}" name="BLK7_INV1" dataDxfId="60" dataCellStyle="Percent">
      <calculatedColumnFormula>IFERROR(Inv_SY_B!GK4/Inv_SY_B!$IS4-1,"")</calculatedColumnFormula>
    </tableColumn>
    <tableColumn id="191" xr3:uid="{00000000-0010-0000-0800-0000BF000000}" name="BLK7_INV2" dataDxfId="59" dataCellStyle="Percent">
      <calculatedColumnFormula>IFERROR(Inv_SY_B!GL4/Inv_SY_B!$IS4-1,"")</calculatedColumnFormula>
    </tableColumn>
    <tableColumn id="192" xr3:uid="{00000000-0010-0000-0800-0000C0000000}" name="BLK7_INV3" dataDxfId="58" dataCellStyle="Percent">
      <calculatedColumnFormula>IFERROR(Inv_SY_B!GM4/Inv_SY_B!$IS4-1,"")</calculatedColumnFormula>
    </tableColumn>
    <tableColumn id="193" xr3:uid="{00000000-0010-0000-0800-0000C1000000}" name="BLK7_INV4" dataDxfId="57" dataCellStyle="Percent">
      <calculatedColumnFormula>IFERROR(Inv_SY_B!GN4/Inv_SY_B!$IS4-1,"")</calculatedColumnFormula>
    </tableColumn>
    <tableColumn id="194" xr3:uid="{00000000-0010-0000-0800-0000C2000000}" name="BLK7_INV5" dataDxfId="56" dataCellStyle="Percent">
      <calculatedColumnFormula>IFERROR(Inv_SY_B!GO4/Inv_SY_B!$IS4-1,"")</calculatedColumnFormula>
    </tableColumn>
    <tableColumn id="195" xr3:uid="{00000000-0010-0000-0800-0000C3000000}" name="BLK7_INV6" dataDxfId="55" dataCellStyle="Percent">
      <calculatedColumnFormula>IFERROR(Inv_SY_B!GP4/Inv_SY_B!$IS4-1,"")</calculatedColumnFormula>
    </tableColumn>
    <tableColumn id="196" xr3:uid="{00000000-0010-0000-0800-0000C4000000}" name="BLK7_INV7" dataDxfId="54" dataCellStyle="Percent">
      <calculatedColumnFormula>IFERROR(Inv_SY_B!GQ4/Inv_SY_B!$IS4-1,"")</calculatedColumnFormula>
    </tableColumn>
    <tableColumn id="197" xr3:uid="{00000000-0010-0000-0800-0000C5000000}" name="BLK7_INV8" dataDxfId="53" dataCellStyle="Percent">
      <calculatedColumnFormula>IFERROR(Inv_SY_B!GR4/Inv_SY_B!$IS4-1,"")</calculatedColumnFormula>
    </tableColumn>
    <tableColumn id="198" xr3:uid="{00000000-0010-0000-0800-0000C6000000}" name="BLK7_INV9" dataDxfId="52" dataCellStyle="Percent">
      <calculatedColumnFormula>IFERROR(Inv_SY_B!GS4/Inv_SY_B!$IS4-1,"")</calculatedColumnFormula>
    </tableColumn>
    <tableColumn id="199" xr3:uid="{00000000-0010-0000-0800-0000C7000000}" name="BLK7_INV10" dataDxfId="51" dataCellStyle="Percent">
      <calculatedColumnFormula>IFERROR(Inv_SY_B!GT4/Inv_SY_B!$IS4-1,"")</calculatedColumnFormula>
    </tableColumn>
    <tableColumn id="200" xr3:uid="{00000000-0010-0000-0800-0000C8000000}" name="BLK7_INV11" dataDxfId="50" dataCellStyle="Percent">
      <calculatedColumnFormula>IFERROR(Inv_SY_B!GU4/Inv_SY_B!$IS4-1,"")</calculatedColumnFormula>
    </tableColumn>
    <tableColumn id="201" xr3:uid="{00000000-0010-0000-0800-0000C9000000}" name="BLK7_INV12" dataDxfId="49" dataCellStyle="Percent">
      <calculatedColumnFormula>IFERROR(Inv_SY_B!GV4/Inv_SY_B!$IS4-1,"")</calculatedColumnFormula>
    </tableColumn>
    <tableColumn id="202" xr3:uid="{00000000-0010-0000-0800-0000CA000000}" name="BLK7_INV13" dataDxfId="48" dataCellStyle="Percent">
      <calculatedColumnFormula>IFERROR(Inv_SY_B!GW4/Inv_SY_B!$IS4-1,"")</calculatedColumnFormula>
    </tableColumn>
    <tableColumn id="203" xr3:uid="{00000000-0010-0000-0800-0000CB000000}" name="BLK7_INV14" dataDxfId="47" dataCellStyle="Percent">
      <calculatedColumnFormula>IFERROR(Inv_SY_B!GX4/Inv_SY_B!$IS4-1,"")</calculatedColumnFormula>
    </tableColumn>
    <tableColumn id="204" xr3:uid="{00000000-0010-0000-0800-0000CC000000}" name="BLK7_INV15" dataDxfId="46" dataCellStyle="Percent">
      <calculatedColumnFormula>IFERROR(Inv_SY_B!GY4/Inv_SY_B!$IS4-1,"")</calculatedColumnFormula>
    </tableColumn>
    <tableColumn id="205" xr3:uid="{00000000-0010-0000-0800-0000CD000000}" name="BLK7_INV16" dataDxfId="45" dataCellStyle="Percent">
      <calculatedColumnFormula>IFERROR(Inv_SY_B!GZ4/Inv_SY_B!$IS4-1,"")</calculatedColumnFormula>
    </tableColumn>
    <tableColumn id="206" xr3:uid="{00000000-0010-0000-0800-0000CE000000}" name="BLK7_INV17" dataDxfId="44" dataCellStyle="Percent">
      <calculatedColumnFormula>IFERROR(Inv_SY_B!HA4/Inv_SY_B!$IS4-1,"")</calculatedColumnFormula>
    </tableColumn>
    <tableColumn id="207" xr3:uid="{00000000-0010-0000-0800-0000CF000000}" name="BLK7_INV18" dataDxfId="43" dataCellStyle="Percent">
      <calculatedColumnFormula>IFERROR(Inv_SY_B!HB4/Inv_SY_B!$IS4-1,"")</calculatedColumnFormula>
    </tableColumn>
    <tableColumn id="208" xr3:uid="{00000000-0010-0000-0800-0000D0000000}" name="BLK7_INV19" dataDxfId="42" dataCellStyle="Percent">
      <calculatedColumnFormula>IFERROR(Inv_SY_B!HC4/Inv_SY_B!$IS4-1,"")</calculatedColumnFormula>
    </tableColumn>
    <tableColumn id="209" xr3:uid="{00000000-0010-0000-0800-0000D1000000}" name="BLK7_INV20" dataDxfId="41" dataCellStyle="Percent">
      <calculatedColumnFormula>IFERROR(Inv_SY_B!HD4/Inv_SY_B!$IS4-1,"")</calculatedColumnFormula>
    </tableColumn>
    <tableColumn id="210" xr3:uid="{00000000-0010-0000-0800-0000D2000000}" name="BLK7_INV21" dataDxfId="40" dataCellStyle="Percent">
      <calculatedColumnFormula>IFERROR(Inv_SY_B!HE4/Inv_SY_B!$IS4-1,"")</calculatedColumnFormula>
    </tableColumn>
    <tableColumn id="211" xr3:uid="{00000000-0010-0000-0800-0000D3000000}" name="BLK7_INV22" dataDxfId="39" dataCellStyle="Percent">
      <calculatedColumnFormula>IFERROR(Inv_SY_B!HF4/Inv_SY_B!$IS4-1,"")</calculatedColumnFormula>
    </tableColumn>
    <tableColumn id="212" xr3:uid="{00000000-0010-0000-0800-0000D4000000}" name="BLK7_INV23" dataDxfId="38" dataCellStyle="Percent">
      <calculatedColumnFormula>IFERROR(Inv_SY_B!HG4/Inv_SY_B!$IS4-1,"")</calculatedColumnFormula>
    </tableColumn>
    <tableColumn id="213" xr3:uid="{00000000-0010-0000-0800-0000D5000000}" name="BLK7_INV24" dataDxfId="37" dataCellStyle="Percent">
      <calculatedColumnFormula>IFERROR(Inv_SY_B!HH4/Inv_SY_B!$IS4-1,"")</calculatedColumnFormula>
    </tableColumn>
    <tableColumn id="214" xr3:uid="{00000000-0010-0000-0800-0000D6000000}" name="BLK7_INV25" dataDxfId="36" dataCellStyle="Percent">
      <calculatedColumnFormula>IFERROR(Inv_SY_B!HI4/Inv_SY_B!$IS4-1,"")</calculatedColumnFormula>
    </tableColumn>
    <tableColumn id="215" xr3:uid="{00000000-0010-0000-0800-0000D7000000}" name="BLK7_INV26" dataDxfId="35" dataCellStyle="Percent">
      <calculatedColumnFormula>IFERROR(Inv_SY_B!HJ4/Inv_SY_B!$IS4-1,"")</calculatedColumnFormula>
    </tableColumn>
    <tableColumn id="216" xr3:uid="{00000000-0010-0000-0800-0000D8000000}" name="BLK7_INV27" dataDxfId="34" dataCellStyle="Percent">
      <calculatedColumnFormula>IFERROR(Inv_SY_B!HK4/Inv_SY_B!$IS4-1,"")</calculatedColumnFormula>
    </tableColumn>
    <tableColumn id="217" xr3:uid="{00000000-0010-0000-0800-0000D9000000}" name="BLK7_INV28" dataDxfId="33" dataCellStyle="Percent">
      <calculatedColumnFormula>IFERROR(Inv_SY_B!HL4/Inv_SY_B!$IS4-1,"")</calculatedColumnFormula>
    </tableColumn>
    <tableColumn id="247" xr3:uid="{00000000-0010-0000-0800-0000F7000000}" name="BLK7_INV29" dataDxfId="32" dataCellStyle="Percent">
      <calculatedColumnFormula>IFERROR(Inv_SY_B!HM4/Inv_SY_B!$IS4-1,"")</calculatedColumnFormula>
    </tableColumn>
    <tableColumn id="248" xr3:uid="{00000000-0010-0000-0800-0000F8000000}" name="BLK7_INV30" dataDxfId="31" dataCellStyle="Percent">
      <calculatedColumnFormula>IFERROR(Inv_SY_B!HN4/Inv_SY_B!$IS4-1,"")</calculatedColumnFormula>
    </tableColumn>
    <tableColumn id="249" xr3:uid="{00000000-0010-0000-0800-0000F9000000}" name="BLK7_INV31" dataDxfId="30" dataCellStyle="Percent">
      <calculatedColumnFormula>IFERROR(Inv_SY_B!HO4/Inv_SY_B!$IS4-1,"")</calculatedColumnFormula>
    </tableColumn>
    <tableColumn id="250" xr3:uid="{E16D115E-10AA-477E-9E45-BB36153EB32C}" name="BLK7_INV32" dataDxfId="29" dataCellStyle="Percent">
      <calculatedColumnFormula>IFERROR(Inv_SY_B!HP4/Inv_SY_B!$IS4-1,"")</calculatedColumnFormula>
    </tableColumn>
    <tableColumn id="218" xr3:uid="{00000000-0010-0000-0800-0000DA000000}" name="BLK8_INV1" dataDxfId="28" dataCellStyle="Percent">
      <calculatedColumnFormula>IFERROR(Inv_SY_B!HQ4/Inv_SY_B!$IS4-1,"")</calculatedColumnFormula>
    </tableColumn>
    <tableColumn id="219" xr3:uid="{00000000-0010-0000-0800-0000DB000000}" name="BLK8_INV2" dataDxfId="27" dataCellStyle="Percent">
      <calculatedColumnFormula>IFERROR(Inv_SY_B!HR4/Inv_SY_B!$IS4-1,"")</calculatedColumnFormula>
    </tableColumn>
    <tableColumn id="220" xr3:uid="{00000000-0010-0000-0800-0000DC000000}" name="BLK8_INV3" dataDxfId="26" dataCellStyle="Percent">
      <calculatedColumnFormula>IFERROR(Inv_SY_B!HS4/Inv_SY_B!$IS4-1,"")</calculatedColumnFormula>
    </tableColumn>
    <tableColumn id="221" xr3:uid="{00000000-0010-0000-0800-0000DD000000}" name="BLK8_INV4" dataDxfId="25" dataCellStyle="Percent">
      <calculatedColumnFormula>IFERROR(Inv_SY_B!HT4/Inv_SY_B!$IS4-1,"")</calculatedColumnFormula>
    </tableColumn>
    <tableColumn id="222" xr3:uid="{00000000-0010-0000-0800-0000DE000000}" name="BLK8_INV5" dataDxfId="24" dataCellStyle="Percent">
      <calculatedColumnFormula>IFERROR(Inv_SY_B!HU4/Inv_SY_B!$IS4-1,"")</calculatedColumnFormula>
    </tableColumn>
    <tableColumn id="223" xr3:uid="{00000000-0010-0000-0800-0000DF000000}" name="BLK8_INV6" dataDxfId="23" dataCellStyle="Percent">
      <calculatedColumnFormula>IFERROR(Inv_SY_B!HV4/Inv_SY_B!$IS4-1,"")</calculatedColumnFormula>
    </tableColumn>
    <tableColumn id="224" xr3:uid="{00000000-0010-0000-0800-0000E0000000}" name="BLK8_INV7" dataDxfId="22" dataCellStyle="Percent">
      <calculatedColumnFormula>IFERROR(Inv_SY_B!HW4/Inv_SY_B!$IS4-1,"")</calculatedColumnFormula>
    </tableColumn>
    <tableColumn id="225" xr3:uid="{00000000-0010-0000-0800-0000E1000000}" name="BLK8_INV8" dataDxfId="21" dataCellStyle="Percent">
      <calculatedColumnFormula>IFERROR(Inv_SY_B!HX4/Inv_SY_B!$IS4-1,"")</calculatedColumnFormula>
    </tableColumn>
    <tableColumn id="226" xr3:uid="{00000000-0010-0000-0800-0000E2000000}" name="BLK8_INV9" dataDxfId="20" dataCellStyle="Percent">
      <calculatedColumnFormula>IFERROR(Inv_SY_B!HY4/Inv_SY_B!$IS4-1,"")</calculatedColumnFormula>
    </tableColumn>
    <tableColumn id="227" xr3:uid="{00000000-0010-0000-0800-0000E3000000}" name="BLK8_INV10" dataDxfId="19" dataCellStyle="Percent">
      <calculatedColumnFormula>IFERROR(Inv_SY_B!HZ4/Inv_SY_B!$IS4-1,"")</calculatedColumnFormula>
    </tableColumn>
    <tableColumn id="228" xr3:uid="{00000000-0010-0000-0800-0000E4000000}" name="BLK8_INV11" dataDxfId="18" dataCellStyle="Percent">
      <calculatedColumnFormula>IFERROR(Inv_SY_B!IA4/Inv_SY_B!$IS4-1,"")</calculatedColumnFormula>
    </tableColumn>
    <tableColumn id="229" xr3:uid="{00000000-0010-0000-0800-0000E5000000}" name="BLK8_INV12" dataDxfId="17" dataCellStyle="Percent">
      <calculatedColumnFormula>IFERROR(Inv_SY_B!IB4/Inv_SY_B!$IS4-1,"")</calculatedColumnFormula>
    </tableColumn>
    <tableColumn id="230" xr3:uid="{00000000-0010-0000-0800-0000E6000000}" name="BLK8_INV13" dataDxfId="16" dataCellStyle="Percent">
      <calculatedColumnFormula>IFERROR(Inv_SY_B!IC4/Inv_SY_B!$IS4-1,"")</calculatedColumnFormula>
    </tableColumn>
    <tableColumn id="231" xr3:uid="{00000000-0010-0000-0800-0000E7000000}" name="BLK8_INV14" dataDxfId="15" dataCellStyle="Percent">
      <calculatedColumnFormula>IFERROR(Inv_SY_B!ID4/Inv_SY_B!$IS4-1,"")</calculatedColumnFormula>
    </tableColumn>
    <tableColumn id="232" xr3:uid="{00000000-0010-0000-0800-0000E8000000}" name="BLK8_INV15" dataDxfId="14" dataCellStyle="Percent">
      <calculatedColumnFormula>IFERROR(Inv_SY_B!IE4/Inv_SY_B!$IS4-1,"")</calculatedColumnFormula>
    </tableColumn>
    <tableColumn id="233" xr3:uid="{00000000-0010-0000-0800-0000E9000000}" name="BLK8_INV16" dataDxfId="13" dataCellStyle="Percent">
      <calculatedColumnFormula>IFERROR(Inv_SY_B!IF4/Inv_SY_B!$IS4-1,"")</calculatedColumnFormula>
    </tableColumn>
    <tableColumn id="234" xr3:uid="{00000000-0010-0000-0800-0000EA000000}" name="BLK8_INV17" dataDxfId="12" dataCellStyle="Percent">
      <calculatedColumnFormula>IFERROR(Inv_SY_B!IG4/Inv_SY_B!$IS4-1,"")</calculatedColumnFormula>
    </tableColumn>
    <tableColumn id="235" xr3:uid="{00000000-0010-0000-0800-0000EB000000}" name="BLK8_INV18" dataDxfId="11" dataCellStyle="Percent">
      <calculatedColumnFormula>IFERROR(Inv_SY_B!IH4/Inv_SY_B!$IS4-1,"")</calculatedColumnFormula>
    </tableColumn>
    <tableColumn id="236" xr3:uid="{00000000-0010-0000-0800-0000EC000000}" name="BLK8_INV19" dataDxfId="10" dataCellStyle="Percent">
      <calculatedColumnFormula>IFERROR(Inv_SY_B!II4/Inv_SY_B!$IS4-1,"")</calculatedColumnFormula>
    </tableColumn>
    <tableColumn id="237" xr3:uid="{00000000-0010-0000-0800-0000ED000000}" name="BLK8_INV20" dataDxfId="9" dataCellStyle="Percent">
      <calculatedColumnFormula>IFERROR(Inv_SY_B!IJ4/Inv_SY_B!$IS4-1,"")</calculatedColumnFormula>
    </tableColumn>
    <tableColumn id="238" xr3:uid="{00000000-0010-0000-0800-0000EE000000}" name="BLK8_INV21" dataDxfId="8" dataCellStyle="Percent">
      <calculatedColumnFormula>IFERROR(Inv_SY_B!IK4/Inv_SY_B!$IS4-1,"")</calculatedColumnFormula>
    </tableColumn>
    <tableColumn id="239" xr3:uid="{00000000-0010-0000-0800-0000EF000000}" name="BLK8_INV22" dataDxfId="7" dataCellStyle="Percent">
      <calculatedColumnFormula>IFERROR(Inv_SY_B!IL4/Inv_SY_B!$IS4-1,"")</calculatedColumnFormula>
    </tableColumn>
    <tableColumn id="240" xr3:uid="{00000000-0010-0000-0800-0000F0000000}" name="BLK8_INV23" dataDxfId="6" dataCellStyle="Percent">
      <calculatedColumnFormula>IFERROR(Inv_SY_B!IM4/Inv_SY_B!$IS4-1,"")</calculatedColumnFormula>
    </tableColumn>
    <tableColumn id="241" xr3:uid="{00000000-0010-0000-0800-0000F1000000}" name="BLK8_INV24" dataDxfId="5" dataCellStyle="Percent">
      <calculatedColumnFormula>IFERROR(Inv_SY_B!IN4/Inv_SY_B!$IS4-1,"")</calculatedColumnFormula>
    </tableColumn>
    <tableColumn id="242" xr3:uid="{00000000-0010-0000-0800-0000F2000000}" name="BLK8_INV25" dataDxfId="4" dataCellStyle="Percent">
      <calculatedColumnFormula>IFERROR(Inv_SY_B!IO4/Inv_SY_B!$IS4-1,"")</calculatedColumnFormula>
    </tableColumn>
    <tableColumn id="243" xr3:uid="{00000000-0010-0000-0800-0000F3000000}" name="BLK8_INV26" dataDxfId="3" dataCellStyle="Percent">
      <calculatedColumnFormula>IFERROR(Inv_SY_B!IP4/Inv_SY_B!$IS4-1,"")</calculatedColumnFormula>
    </tableColumn>
    <tableColumn id="244" xr3:uid="{00000000-0010-0000-0800-0000F4000000}" name="BLK8_INV27" dataDxfId="2" dataCellStyle="Percent">
      <calculatedColumnFormula>IFERROR(Inv_SY_B!IQ4/Inv_SY_B!$IS4-1,"")</calculatedColumnFormula>
    </tableColumn>
    <tableColumn id="251" xr3:uid="{40859422-EA0A-4572-866B-DE80509A2056}" name="BLK8_INV28" dataDxfId="1" dataCellStyle="Percent">
      <calculatedColumnFormula>IFERROR(Inv_SY_B!IR4/Inv_SY_B!$IS4-1,"")</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tabSelected="1" zoomScale="90" zoomScaleNormal="90" workbookViewId="0">
      <selection activeCell="B3" sqref="B3:F3"/>
    </sheetView>
  </sheetViews>
  <sheetFormatPr defaultColWidth="8.453125" defaultRowHeight="14.5" x14ac:dyDescent="0.35"/>
  <cols>
    <col min="1" max="1" width="14.453125" style="41" customWidth="1"/>
    <col min="2" max="2" width="17.453125" style="41" bestFit="1" customWidth="1"/>
    <col min="3" max="4" width="13.81640625" style="41" customWidth="1"/>
    <col min="5" max="5" width="18.81640625" style="41" customWidth="1"/>
    <col min="6" max="6" width="23.453125" style="41" customWidth="1"/>
    <col min="7" max="16384" width="8.453125" style="41"/>
  </cols>
  <sheetData>
    <row r="1" spans="1:9" ht="15.5" x14ac:dyDescent="0.35">
      <c r="A1" s="363" t="s">
        <v>0</v>
      </c>
      <c r="B1" s="364"/>
      <c r="C1" s="364"/>
      <c r="D1" s="364"/>
      <c r="E1" s="364"/>
      <c r="F1" s="365"/>
    </row>
    <row r="2" spans="1:9" x14ac:dyDescent="0.35">
      <c r="A2" s="71" t="s">
        <v>1</v>
      </c>
      <c r="B2" s="366">
        <v>45839</v>
      </c>
      <c r="C2" s="367"/>
      <c r="D2" s="367"/>
      <c r="E2" s="367"/>
      <c r="F2" s="368"/>
    </row>
    <row r="3" spans="1:9" x14ac:dyDescent="0.35">
      <c r="A3" s="71" t="s">
        <v>2</v>
      </c>
      <c r="B3" s="369">
        <v>45867</v>
      </c>
      <c r="C3" s="370"/>
      <c r="D3" s="370"/>
      <c r="E3" s="370"/>
      <c r="F3" s="371"/>
    </row>
    <row r="4" spans="1:9" x14ac:dyDescent="0.35">
      <c r="A4" s="71" t="s">
        <v>3</v>
      </c>
      <c r="B4" s="372" t="s">
        <v>4</v>
      </c>
      <c r="C4" s="373"/>
      <c r="D4" s="373"/>
      <c r="E4" s="373"/>
      <c r="F4" s="374"/>
    </row>
    <row r="5" spans="1:9" x14ac:dyDescent="0.35">
      <c r="A5" s="71" t="s">
        <v>5</v>
      </c>
      <c r="B5" s="360">
        <v>45748</v>
      </c>
      <c r="C5" s="361"/>
      <c r="D5" s="361"/>
      <c r="E5" s="361"/>
      <c r="F5" s="362"/>
    </row>
    <row r="6" spans="1:9" x14ac:dyDescent="0.35">
      <c r="A6" s="71" t="s">
        <v>6</v>
      </c>
      <c r="B6" s="360">
        <v>46112</v>
      </c>
      <c r="C6" s="361"/>
      <c r="D6" s="361"/>
      <c r="E6" s="361"/>
      <c r="F6" s="362"/>
    </row>
    <row r="7" spans="1:9" ht="2.15" customHeight="1" x14ac:dyDescent="0.35">
      <c r="A7" s="72"/>
      <c r="B7" s="73"/>
      <c r="C7" s="73"/>
      <c r="D7" s="73"/>
      <c r="E7" s="73"/>
      <c r="F7" s="73"/>
    </row>
    <row r="8" spans="1:9" x14ac:dyDescent="0.35">
      <c r="A8" s="74" t="s">
        <v>7</v>
      </c>
      <c r="B8" s="74" t="s">
        <v>8</v>
      </c>
      <c r="C8" s="74" t="s">
        <v>9</v>
      </c>
      <c r="D8" s="74" t="s">
        <v>10</v>
      </c>
      <c r="E8" s="74" t="s">
        <v>11</v>
      </c>
      <c r="F8" s="74" t="s">
        <v>12</v>
      </c>
    </row>
    <row r="9" spans="1:9" x14ac:dyDescent="0.35">
      <c r="A9" s="375">
        <v>1</v>
      </c>
      <c r="B9" s="72" t="s">
        <v>13</v>
      </c>
      <c r="C9" s="75">
        <f>_xlfn.XLOOKUP($B$3,'Daily KPI'!$A:$A,'Daily KPI'!$AD:$AD,0)/1000</f>
        <v>224.11206615792483</v>
      </c>
      <c r="D9" s="76">
        <f>_xlfn.XLOOKUP(B3,'Daily KPI'!$A:$A,'Daily KPI'!$AA:$AA,0)/1000</f>
        <v>69.948779000038144</v>
      </c>
      <c r="E9" s="77">
        <f>-(C9-D9)/C9</f>
        <v>-0.68788481495348219</v>
      </c>
      <c r="F9" s="234"/>
    </row>
    <row r="10" spans="1:9" x14ac:dyDescent="0.35">
      <c r="A10" s="376"/>
      <c r="B10" s="72" t="s">
        <v>14</v>
      </c>
      <c r="C10" s="75">
        <f>Monthly_KPI!E4</f>
        <v>6499.2499185798197</v>
      </c>
      <c r="D10" s="78">
        <f>Monthly_KPI!F4</f>
        <v>6252.6846730000534</v>
      </c>
      <c r="E10" s="77">
        <f t="shared" ref="E10:E26" si="0">-(C10-D10)/C10</f>
        <v>-3.7937492582781666E-2</v>
      </c>
      <c r="F10" s="234"/>
      <c r="I10" s="91"/>
    </row>
    <row r="11" spans="1:9" x14ac:dyDescent="0.35">
      <c r="A11" s="377"/>
      <c r="B11" s="72" t="s">
        <v>15</v>
      </c>
      <c r="C11" s="75">
        <f>Annual_KPI!E4</f>
        <v>34655.104389456275</v>
      </c>
      <c r="D11" s="78">
        <f>Annual_KPI!F4</f>
        <v>32796.103117285573</v>
      </c>
      <c r="E11" s="77">
        <f t="shared" si="0"/>
        <v>-5.3642928074292537E-2</v>
      </c>
      <c r="F11" s="234"/>
    </row>
    <row r="12" spans="1:9" x14ac:dyDescent="0.35">
      <c r="A12" s="375">
        <v>2</v>
      </c>
      <c r="B12" s="72" t="s">
        <v>16</v>
      </c>
      <c r="C12" s="79">
        <f>_xlfn.XLOOKUP($B$3,'Daily KPI'!$A:$A,'Daily KPI'!$AF:$AF,0)</f>
        <v>0.13988469412898213</v>
      </c>
      <c r="D12" s="80">
        <f>_xlfn.XLOOKUP($B$3,'Daily KPI'!$A:$A,'Daily KPI'!$W:$W,0)</f>
        <v>4.3663407615504461E-2</v>
      </c>
      <c r="E12" s="77">
        <f t="shared" si="0"/>
        <v>-0.68786143553887191</v>
      </c>
      <c r="F12" s="235"/>
    </row>
    <row r="13" spans="1:9" x14ac:dyDescent="0.35">
      <c r="A13" s="376"/>
      <c r="B13" s="72" t="s">
        <v>17</v>
      </c>
      <c r="C13" s="79">
        <f>Monthly_KPI!I4</f>
        <v>0.13988469412898213</v>
      </c>
      <c r="D13" s="80">
        <f>Monthly_KPI!J4</f>
        <v>0.13457781958301918</v>
      </c>
      <c r="E13" s="77">
        <f t="shared" si="0"/>
        <v>-3.7937492582781784E-2</v>
      </c>
      <c r="F13" s="234"/>
    </row>
    <row r="14" spans="1:9" x14ac:dyDescent="0.35">
      <c r="A14" s="377"/>
      <c r="B14" s="72" t="s">
        <v>18</v>
      </c>
      <c r="C14" s="79">
        <f>Annual_KPI!I4</f>
        <v>0.18025649550520703</v>
      </c>
      <c r="D14" s="80">
        <f>Annual_KPI!J4</f>
        <v>0.17058700928189718</v>
      </c>
      <c r="E14" s="77">
        <f t="shared" si="0"/>
        <v>-5.3642928074292488E-2</v>
      </c>
      <c r="F14" s="234"/>
    </row>
    <row r="15" spans="1:9" x14ac:dyDescent="0.35">
      <c r="A15" s="375">
        <v>3</v>
      </c>
      <c r="B15" s="72" t="s">
        <v>19</v>
      </c>
      <c r="C15" s="230">
        <f>_xlfn.XLOOKUP($B$3,'Daily KPI'!$A:$A,'Daily KPI'!$AE:$AE,0)</f>
        <v>0.77092009208861256</v>
      </c>
      <c r="D15" s="80">
        <f>_xlfn.XLOOKUP($B$3,'Daily KPI'!$A:$A,'Daily KPI'!$U:$U,0)</f>
        <v>0.82513526202528109</v>
      </c>
      <c r="E15" s="98">
        <f t="shared" si="0"/>
        <v>7.0325278187764267E-2</v>
      </c>
      <c r="F15" s="236"/>
    </row>
    <row r="16" spans="1:9" x14ac:dyDescent="0.35">
      <c r="A16" s="376"/>
      <c r="B16" s="72" t="s">
        <v>20</v>
      </c>
      <c r="C16" s="79">
        <f>Monthly_KPI!G4</f>
        <v>0.77092009208861256</v>
      </c>
      <c r="D16" s="80">
        <f>Monthly_KPI!H4</f>
        <v>0.77964177151474412</v>
      </c>
      <c r="E16" s="77">
        <f t="shared" si="0"/>
        <v>1.1313337809762328E-2</v>
      </c>
      <c r="F16" s="234"/>
    </row>
    <row r="17" spans="1:6" x14ac:dyDescent="0.35">
      <c r="A17" s="377"/>
      <c r="B17" s="72" t="s">
        <v>21</v>
      </c>
      <c r="C17" s="79">
        <f>Annual_KPI!G4</f>
        <v>0.76154624740705668</v>
      </c>
      <c r="D17" s="80">
        <f>Annual_KPI!H4</f>
        <v>0.76257725430741263</v>
      </c>
      <c r="E17" s="77">
        <f t="shared" si="0"/>
        <v>1.3538336034960073E-3</v>
      </c>
      <c r="F17" s="234"/>
    </row>
    <row r="18" spans="1:6" x14ac:dyDescent="0.35">
      <c r="A18" s="375">
        <v>4</v>
      </c>
      <c r="B18" s="72" t="s">
        <v>22</v>
      </c>
      <c r="C18" s="213">
        <f>_xlfn.XLOOKUP($B$3,'Daily KPI'!$A:$A,'Daily KPI'!$AC:$AC,0)</f>
        <v>4.354838709677419</v>
      </c>
      <c r="D18" s="214">
        <f>_xlfn.XLOOKUP($B$3,'Daily KPI'!$A:$A,'Daily KPI'!$I:$I,0)</f>
        <v>1.27</v>
      </c>
      <c r="E18" s="77">
        <f t="shared" si="0"/>
        <v>-0.70837037037037032</v>
      </c>
      <c r="F18" s="234"/>
    </row>
    <row r="19" spans="1:6" x14ac:dyDescent="0.35">
      <c r="A19" s="376"/>
      <c r="B19" s="72" t="s">
        <v>23</v>
      </c>
      <c r="C19" s="213">
        <f>Monthly_KPI!C4</f>
        <v>126.29032258064515</v>
      </c>
      <c r="D19" s="214">
        <f>Monthly_KPI!D4</f>
        <v>120.13999999999999</v>
      </c>
      <c r="E19" s="77">
        <f t="shared" si="0"/>
        <v>-4.8699872286079228E-2</v>
      </c>
      <c r="F19" s="236"/>
    </row>
    <row r="20" spans="1:6" x14ac:dyDescent="0.35">
      <c r="A20" s="377"/>
      <c r="B20" s="72" t="s">
        <v>24</v>
      </c>
      <c r="C20" s="213">
        <f>Annual_KPI!C4</f>
        <v>681.6903225806451</v>
      </c>
      <c r="D20" s="214">
        <f>Annual_KPI!D4</f>
        <v>644.2502499999996</v>
      </c>
      <c r="E20" s="77">
        <f t="shared" si="0"/>
        <v>-5.492240587912451E-2</v>
      </c>
      <c r="F20" s="236"/>
    </row>
    <row r="21" spans="1:6" x14ac:dyDescent="0.35">
      <c r="A21" s="375">
        <v>5</v>
      </c>
      <c r="B21" s="72" t="s">
        <v>25</v>
      </c>
      <c r="C21" s="81">
        <f>_xlfn.XLOOKUP($B$3,'Daily KPI'!$A:$A,'Daily KPI'!$AG:$AG)</f>
        <v>0.995</v>
      </c>
      <c r="D21" s="80">
        <f>_xlfn.XLOOKUP($B$3,'Daily KPI'!$A:$A,'Daily KPI'!$O:$O,0)</f>
        <v>0.99216463948985767</v>
      </c>
      <c r="E21" s="77">
        <f t="shared" si="0"/>
        <v>-2.8496085529068605E-3</v>
      </c>
      <c r="F21" s="236"/>
    </row>
    <row r="22" spans="1:6" x14ac:dyDescent="0.35">
      <c r="A22" s="376"/>
      <c r="B22" s="72" t="s">
        <v>26</v>
      </c>
      <c r="C22" s="81">
        <f>_xlfn.XLOOKUP($B$2,'Modelling New'!$D:$D,'Modelling New'!$AE:$AE)</f>
        <v>0.995</v>
      </c>
      <c r="D22" s="80">
        <f>Monthly_KPI!N4</f>
        <v>0.99656299761457878</v>
      </c>
      <c r="E22" s="77">
        <f t="shared" si="0"/>
        <v>1.5708518739485299E-3</v>
      </c>
      <c r="F22" s="236"/>
    </row>
    <row r="23" spans="1:6" x14ac:dyDescent="0.35">
      <c r="A23" s="377"/>
      <c r="B23" s="72" t="s">
        <v>27</v>
      </c>
      <c r="C23" s="81">
        <f>_xlfn.XLOOKUP($B$2,'Modelling New'!$D:$D,'Modelling New'!$AE:$AE)</f>
        <v>0.995</v>
      </c>
      <c r="D23" s="80">
        <f>Annual_KPI!N4</f>
        <v>0.98932964899806353</v>
      </c>
      <c r="E23" s="77">
        <f t="shared" si="0"/>
        <v>-5.6988452280768535E-3</v>
      </c>
      <c r="F23" s="234"/>
    </row>
    <row r="24" spans="1:6" x14ac:dyDescent="0.35">
      <c r="A24" s="375">
        <v>6</v>
      </c>
      <c r="B24" s="72" t="s">
        <v>28</v>
      </c>
      <c r="C24" s="81">
        <f>_xlfn.XLOOKUP($B$3,'Daily KPI'!$A:$A,'Daily KPI'!$AH:$AH)</f>
        <v>0.995</v>
      </c>
      <c r="D24" s="80">
        <f>_xlfn.XLOOKUP($B$3,'Daily KPI'!$A:$A,'Daily KPI'!$R:$R,0)</f>
        <v>1</v>
      </c>
      <c r="E24" s="77">
        <f t="shared" si="0"/>
        <v>5.0251256281407079E-3</v>
      </c>
      <c r="F24" s="234"/>
    </row>
    <row r="25" spans="1:6" x14ac:dyDescent="0.35">
      <c r="A25" s="376"/>
      <c r="B25" s="72" t="s">
        <v>29</v>
      </c>
      <c r="C25" s="81">
        <f>_xlfn.XLOOKUP($B$2,'Modelling New'!$D:$D,'Modelling New'!$AF:$AF)</f>
        <v>0.995</v>
      </c>
      <c r="D25" s="80">
        <f>Monthly_KPI!L4</f>
        <v>1</v>
      </c>
      <c r="E25" s="77">
        <f t="shared" si="0"/>
        <v>5.0251256281407079E-3</v>
      </c>
      <c r="F25" s="234"/>
    </row>
    <row r="26" spans="1:6" x14ac:dyDescent="0.35">
      <c r="A26" s="377"/>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1640625" defaultRowHeight="15" customHeight="1" x14ac:dyDescent="0.3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s>
  <sheetData>
    <row r="1" spans="1:16" ht="22" customHeight="1" x14ac:dyDescent="0.35">
      <c r="A1" s="29" t="s">
        <v>31</v>
      </c>
      <c r="B1" s="30">
        <f>Dashboard!B3</f>
        <v>45867</v>
      </c>
      <c r="C1" s="40">
        <f>Dashboard!B2</f>
        <v>45839</v>
      </c>
    </row>
    <row r="2" spans="1:16" ht="21" x14ac:dyDescent="0.35">
      <c r="A2" s="378" t="s">
        <v>32</v>
      </c>
      <c r="B2" s="378"/>
      <c r="C2" s="378"/>
      <c r="D2" s="378"/>
      <c r="E2" s="378"/>
      <c r="F2" s="378"/>
      <c r="G2" s="378"/>
      <c r="H2" s="378"/>
      <c r="I2" s="378"/>
      <c r="J2" s="378"/>
      <c r="K2" s="378"/>
      <c r="L2" s="378"/>
      <c r="M2" s="378"/>
      <c r="N2" s="378"/>
      <c r="O2" s="378"/>
      <c r="P2" s="378"/>
    </row>
    <row r="3" spans="1:16" ht="29" x14ac:dyDescent="0.3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49999999999999" customHeight="1" x14ac:dyDescent="0.35">
      <c r="A4" s="212">
        <f>YEAR($B$1)+IF(MONTH($B$1)&gt;=4,1,0)</f>
        <v>2026</v>
      </c>
      <c r="B4" s="43">
        <f>($B$1-Dashboard!$B$5)+1</f>
        <v>120</v>
      </c>
      <c r="C4" s="43">
        <f>_xlfn.XLOOKUP($C$1,'Modelling New'!$D:$D,'Modelling New'!$S:$S,0)</f>
        <v>681.6903225806451</v>
      </c>
      <c r="D4" s="44">
        <f>IFERROR(SUMIFS('Daily KPI'!$I:$I,'Daily KPI'!$B:$B,$A$4),"")</f>
        <v>644.2502499999996</v>
      </c>
      <c r="E4" s="43">
        <f>_xlfn.XLOOKUP($C$1,'Modelling New'!$D:$D,'Modelling New'!$V:$V,0)</f>
        <v>34655.104389456275</v>
      </c>
      <c r="F4" s="44">
        <f>IFERROR(SUMIFS('Daily KPI'!$AA:$AA,'Daily KPI'!$B:$B,$A$4)/1000,"")</f>
        <v>32796.103117285573</v>
      </c>
      <c r="G4" s="45">
        <f>IFERROR(E4/C4/'Modelling New'!$AQ$1,"")</f>
        <v>0.76154624740705668</v>
      </c>
      <c r="H4" s="46">
        <f>IFERROR(F4/D4/'Modelling New'!$AQ$1,"")</f>
        <v>0.76257725430741263</v>
      </c>
      <c r="I4" s="45">
        <f>IFERROR(E4/(B4*24*'Modelling New'!$AQ$1),"")</f>
        <v>0.18025649550520703</v>
      </c>
      <c r="J4" s="46">
        <f>IFERROR(F4/(B4*24*'Modelling New'!$AQ$1),"")</f>
        <v>0.17058700928189718</v>
      </c>
      <c r="K4" s="45">
        <f>_xlfn.XLOOKUP($C$1,'Modelling New'!$D:$D,'Modelling New'!$AF:$AF)</f>
        <v>0.995</v>
      </c>
      <c r="L4" s="47">
        <f>IFERROR(AVERAGEIFS('Daily KPI'!$R:$R,'Daily KPI'!$B:$B,$A4),"")</f>
        <v>1</v>
      </c>
      <c r="M4" s="45">
        <f>_xlfn.XLOOKUP($C$1,'Modelling New'!$D:$D,'Modelling New'!$AE:$AE)</f>
        <v>0.995</v>
      </c>
      <c r="N4" s="47">
        <f>IFERROR(AVERAGEIFS('Daily KPI'!$O:$O,'Daily KPI'!$B:$B,$A4,'Daily KPI'!$A:$A,"&lt;="&amp;$B$1),"")</f>
        <v>0.98932964899806353</v>
      </c>
      <c r="O4" s="50">
        <f>SUMIFS(Raw_Data!$KO:$KO,Raw_Data!$C:$C,$A$4,Raw_Data!$B:$B,"&lt;="&amp;$B$1,Raw_Data!$B:$B,"&gt;="&amp;Dashboard!$B$5)/1000</f>
        <v>0</v>
      </c>
      <c r="P4" s="50">
        <f>SUMIFS(Raw_Data!$KP:$KP,Raw_Data!$C:$C,$A$4,Raw_Data!$B:$B,"&lt;="&amp;$B$1,Raw_Data!$B:$B,"&gt;="&amp;Dashboard!$B$5)/1000</f>
        <v>0</v>
      </c>
    </row>
    <row r="6" spans="1:16" ht="30.75" hidden="1" customHeight="1" x14ac:dyDescent="0.35"/>
    <row r="7" spans="1:16" ht="27" customHeight="1" x14ac:dyDescent="0.35">
      <c r="A7" s="378" t="s">
        <v>49</v>
      </c>
      <c r="B7" s="378"/>
      <c r="C7" s="378"/>
      <c r="D7" s="378"/>
      <c r="E7" s="378"/>
      <c r="F7" s="378"/>
      <c r="G7" s="378"/>
      <c r="H7" s="378"/>
      <c r="I7" s="378"/>
      <c r="J7" s="378"/>
      <c r="K7" s="378"/>
      <c r="L7" s="378"/>
      <c r="M7" s="378"/>
      <c r="N7" s="378"/>
      <c r="O7" s="378"/>
      <c r="P7" s="378"/>
    </row>
    <row r="8" spans="1:16" ht="18.75" hidden="1" customHeight="1" x14ac:dyDescent="0.35"/>
    <row r="9" spans="1:16" ht="61.5" customHeight="1" x14ac:dyDescent="0.3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ht="14.5" x14ac:dyDescent="0.3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ht="14.5" x14ac:dyDescent="0.3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ht="14.5" x14ac:dyDescent="0.3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ht="14.5" x14ac:dyDescent="0.35">
      <c r="A13" s="33">
        <v>45839</v>
      </c>
      <c r="B13" s="34">
        <f>_xlfn.XLOOKUP($A13,'Modelling New'!$D:$D,'Modelling New'!$Q:$Q)</f>
        <v>29</v>
      </c>
      <c r="C13" s="34">
        <f>_xlfn.XLOOKUP($A13,'Modelling New'!$D:$D,'Modelling New'!$R:$R)</f>
        <v>126.29032258064515</v>
      </c>
      <c r="D13" s="35">
        <f>SUMIF('Daily KPI'!$D:$D,$A13,'Daily KPI'!$I:$I)</f>
        <v>120.13999999999999</v>
      </c>
      <c r="E13" s="34">
        <f>_xlfn.XLOOKUP($A13,'Modelling New'!$D:$D,'Modelling New'!$U:$U)</f>
        <v>6499.2499185798197</v>
      </c>
      <c r="F13" s="35">
        <f>SUMIF('Daily KPI'!$D:$D,A13,'Daily KPI'!$AA:$AA)/1000</f>
        <v>6252.6846730000534</v>
      </c>
      <c r="G13" s="36">
        <f>IFERROR(E13/C13/'Modelling New'!$AQ$1,"")</f>
        <v>0.77092009208861256</v>
      </c>
      <c r="H13" s="37">
        <f>IFERROR(F13/D13/'Modelling New'!$AQ$1,"")</f>
        <v>0.77964177151474412</v>
      </c>
      <c r="I13" s="36">
        <f>IFERROR(E13/(B13*24*'Modelling New'!$AQ$1),"")</f>
        <v>0.13988469412898213</v>
      </c>
      <c r="J13" s="37">
        <f>IFERROR(F13/(B13*24*'Modelling New'!$AQ$1),"")</f>
        <v>0.13457781958301918</v>
      </c>
      <c r="K13" s="36">
        <f>_xlfn.XLOOKUP($A13,'Modelling New'!$D:$D,'Modelling New'!$AF:$AF)</f>
        <v>0.995</v>
      </c>
      <c r="L13" s="37">
        <f>IFERROR(AVERAGEIF('Daily KPI'!$D:$D,$A13,'Daily KPI'!$R:$R),"")</f>
        <v>1</v>
      </c>
      <c r="M13" s="36">
        <f>_xlfn.XLOOKUP($A13,'Modelling New'!$D:$D,'Modelling New'!$AE:$AE)</f>
        <v>0.995</v>
      </c>
      <c r="N13" s="37">
        <f>IFERROR(AVERAGEIF('Daily KPI'!$D:$D,$A13,'Daily KPI'!$O:$O),"")</f>
        <v>0.99656299761457878</v>
      </c>
      <c r="O13" s="48">
        <f>SUMIF(RD[Month Year],A13,RD[WPR_Eac])/1000</f>
        <v>0</v>
      </c>
      <c r="P13" s="49">
        <f>SUMIF(RD[Month Year],A13,RD[WPR_Edc])/1000</f>
        <v>0</v>
      </c>
    </row>
    <row r="14" spans="1:16" ht="14.5" x14ac:dyDescent="0.35">
      <c r="A14" s="33">
        <v>45870</v>
      </c>
      <c r="B14" s="34">
        <f>_xlfn.XLOOKUP($A14,'Modelling New'!$D:$D,'Modelling New'!$Q:$Q)</f>
        <v>0</v>
      </c>
      <c r="C14" s="34">
        <f>_xlfn.XLOOKUP($A14,'Modelling New'!$D:$D,'Modelling New'!$R:$R)</f>
        <v>0</v>
      </c>
      <c r="D14" s="35">
        <f>SUMIF('Daily KPI'!$D:$D,$A14,'Daily KPI'!$I:$I)</f>
        <v>0</v>
      </c>
      <c r="E14" s="34">
        <f>_xlfn.XLOOKUP($A14,'Modelling New'!$D:$D,'Modelling New'!$U:$U)</f>
        <v>0</v>
      </c>
      <c r="F14" s="35">
        <f>SUMIF('Daily KPI'!$D:$D,A14,'Daily KPI'!$AA:$AA)/1000</f>
        <v>0</v>
      </c>
      <c r="G14" s="36" t="str">
        <f>IFERROR(E14/C14/'Modelling New'!$AQ$1,"")</f>
        <v/>
      </c>
      <c r="H14" s="37" t="str">
        <f>IFERROR(F14/D14/'Modelling New'!$AQ$1,"")</f>
        <v/>
      </c>
      <c r="I14" s="36" t="str">
        <f>IFERROR(E14/(B14*24*'Modelling New'!$AQ$1),"")</f>
        <v/>
      </c>
      <c r="J14" s="37" t="str">
        <f>IFERROR(F14/(B14*24*'Modelling New'!$AQ$1),"")</f>
        <v/>
      </c>
      <c r="K14" s="36">
        <f>_xlfn.XLOOKUP($A14,'Modelling New'!$D:$D,'Modelling New'!$AF:$AF)</f>
        <v>0.995</v>
      </c>
      <c r="L14" s="37" t="str">
        <f>IFERROR(AVERAGEIF('Daily KPI'!$D:$D,$A14,'Daily KPI'!$R:$R),"")</f>
        <v/>
      </c>
      <c r="M14" s="36">
        <f>_xlfn.XLOOKUP($A14,'Modelling New'!$D:$D,'Modelling New'!$AE:$AE)</f>
        <v>0.995</v>
      </c>
      <c r="N14" s="37" t="str">
        <f>IFERROR(AVERAGEIF('Daily KPI'!$D:$D,$A14,'Daily KPI'!$O:$O),"")</f>
        <v/>
      </c>
      <c r="O14" s="48">
        <f>SUMIF(RD[Month Year],A14,RD[WPR_Eac])/1000</f>
        <v>0</v>
      </c>
      <c r="P14" s="49">
        <f>SUMIF(RD[Month Year],A14,RD[WPR_Edc])/1000</f>
        <v>0</v>
      </c>
    </row>
    <row r="15" spans="1:16" ht="14.5" x14ac:dyDescent="0.3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3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3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3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3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3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3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1640625" defaultRowHeight="14.5" x14ac:dyDescent="0.35"/>
  <cols>
    <col min="2" max="2" width="10.1796875" bestFit="1" customWidth="1"/>
    <col min="3" max="3" width="13.453125" customWidth="1"/>
    <col min="4" max="4" width="12" customWidth="1"/>
    <col min="5" max="5" width="12.453125" customWidth="1"/>
    <col min="6" max="6" width="13.453125" customWidth="1"/>
    <col min="8" max="8" width="11.81640625" bestFit="1" customWidth="1"/>
    <col min="9" max="9" width="10.453125" customWidth="1"/>
    <col min="10" max="10" width="11.1796875" customWidth="1"/>
    <col min="12" max="12" width="9.453125" customWidth="1"/>
    <col min="14" max="14" width="9.453125" customWidth="1"/>
    <col min="15" max="16" width="12.81640625" bestFit="1" customWidth="1"/>
  </cols>
  <sheetData>
    <row r="1" spans="1:16" x14ac:dyDescent="0.35">
      <c r="A1" s="29" t="s">
        <v>31</v>
      </c>
      <c r="B1" s="30">
        <f>Dashboard!B3</f>
        <v>45867</v>
      </c>
    </row>
    <row r="2" spans="1:16" ht="21" x14ac:dyDescent="0.35">
      <c r="A2" s="378" t="s">
        <v>50</v>
      </c>
      <c r="B2" s="378"/>
      <c r="C2" s="378"/>
      <c r="D2" s="378"/>
      <c r="E2" s="378"/>
      <c r="F2" s="378"/>
      <c r="G2" s="378"/>
      <c r="H2" s="378"/>
      <c r="I2" s="378"/>
      <c r="J2" s="378"/>
      <c r="K2" s="378"/>
      <c r="L2" s="378"/>
      <c r="M2" s="378"/>
      <c r="N2" s="378"/>
      <c r="O2" s="378"/>
      <c r="P2" s="378"/>
    </row>
    <row r="3" spans="1:16" ht="43.5" x14ac:dyDescent="0.3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35">
      <c r="A4" s="40">
        <f>Dashboard!B2</f>
        <v>45839</v>
      </c>
      <c r="B4" s="34">
        <f>DAY(B1)</f>
        <v>29</v>
      </c>
      <c r="C4" s="34">
        <f>_xlfn.XLOOKUP($A$4,'Modelling New'!$D:$D,'Modelling New'!$R:$R,0)</f>
        <v>126.29032258064515</v>
      </c>
      <c r="D4" s="35">
        <f>SUMIF('Daily KPI'!$D:$D,$A4,'Daily KPI'!$I:$I)</f>
        <v>120.13999999999999</v>
      </c>
      <c r="E4" s="34">
        <f>_xlfn.XLOOKUP($A$4,'Modelling New'!$D:$D,'Modelling New'!$U:$U,0)</f>
        <v>6499.2499185798197</v>
      </c>
      <c r="F4" s="35">
        <f>SUMIF('Daily KPI'!$D:$D,$A4,'Daily KPI'!$AA:$AA)/1000</f>
        <v>6252.6846730000534</v>
      </c>
      <c r="G4" s="36">
        <f>IFERROR(E4/C4/'Modelling New'!$AQ$1,"")</f>
        <v>0.77092009208861256</v>
      </c>
      <c r="H4" s="37">
        <f>IFERROR(F4/D4/'Modelling New'!$AQ$1,"")</f>
        <v>0.77964177151474412</v>
      </c>
      <c r="I4" s="36">
        <f>IFERROR(E4/(B4*24*'Modelling New'!$AQ$1),"")</f>
        <v>0.13988469412898213</v>
      </c>
      <c r="J4" s="37">
        <f>IFERROR(F4/(B4*24*'Modelling New'!$AQ$1),"")</f>
        <v>0.13457781958301918</v>
      </c>
      <c r="K4" s="36">
        <f>_xlfn.XLOOKUP($A$4,'Modelling New'!$D:$D,'Modelling New'!$AF:$AF)</f>
        <v>0.995</v>
      </c>
      <c r="L4" s="37">
        <f>IFERROR(AVERAGEIF('Daily KPI'!$D:$D,$A4,'Daily KPI'!$R:$R),"")</f>
        <v>1</v>
      </c>
      <c r="M4" s="36">
        <f>_xlfn.XLOOKUP($A$4,'Modelling New'!$D:$D,'Modelling New'!$AE:$AE)</f>
        <v>0.995</v>
      </c>
      <c r="N4" s="37">
        <f>IFERROR(AVERAGEIF('Daily KPI'!$D:$D,$A4,'Daily KPI'!$O:$O),"")</f>
        <v>0.99656299761457878</v>
      </c>
      <c r="O4" s="48">
        <f>SUMIF(RD[Month Year],$A4,RD[WPR_Eac])</f>
        <v>0</v>
      </c>
      <c r="P4" s="49">
        <f>SUMIF(RD[Month Year],$A4,RD[WPR_Edc])</f>
        <v>0</v>
      </c>
    </row>
    <row r="7" spans="1:16" x14ac:dyDescent="0.35">
      <c r="A7" s="29" t="s">
        <v>51</v>
      </c>
      <c r="B7" s="30">
        <f>B8-6</f>
        <v>45861</v>
      </c>
      <c r="D7" s="27"/>
      <c r="F7" s="27"/>
    </row>
    <row r="8" spans="1:16" x14ac:dyDescent="0.35">
      <c r="A8" s="29" t="s">
        <v>52</v>
      </c>
      <c r="B8" s="30">
        <f>B1</f>
        <v>45867</v>
      </c>
    </row>
    <row r="9" spans="1:16" ht="21" x14ac:dyDescent="0.35">
      <c r="A9" s="378" t="s">
        <v>53</v>
      </c>
      <c r="B9" s="378"/>
      <c r="C9" s="378"/>
      <c r="D9" s="378"/>
      <c r="E9" s="378"/>
      <c r="F9" s="378"/>
      <c r="G9" s="378"/>
      <c r="H9" s="378"/>
      <c r="I9" s="378"/>
      <c r="J9" s="378"/>
      <c r="K9" s="378"/>
      <c r="L9" s="378"/>
      <c r="M9" s="378"/>
      <c r="N9" s="378"/>
      <c r="O9" s="378"/>
      <c r="P9" s="378"/>
    </row>
    <row r="10" spans="1:16" ht="43.5" x14ac:dyDescent="0.3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35">
      <c r="A11" s="40">
        <f>A4</f>
        <v>45839</v>
      </c>
      <c r="B11" s="34">
        <f>(B8-B7)+1</f>
        <v>7</v>
      </c>
      <c r="C11" s="34">
        <f>IFERROR(SUMIFS('Daily KPI'!$AC:$AC,'Daily KPI'!$A:$A,"&gt;="&amp;$B$7,'Daily KPI'!$A:$A,"&lt;="&amp;$B$8),"")</f>
        <v>30.483870967741936</v>
      </c>
      <c r="D11" s="35">
        <f>SUMIFS('Daily KPI'!$I:$I,'Daily KPI'!$A:$A,"&gt;="&amp;$B$7,'Daily KPI'!$A:$A,"&lt;="&amp;$B$8)</f>
        <v>26.150000000000002</v>
      </c>
      <c r="E11" s="34">
        <f>IFERROR(SUMIFS('Daily KPI'!$AD:$AD,'Daily KPI'!$A:$A,"&gt;="&amp;$B$7,'Daily KPI'!$A:$A,"&lt;="&amp;$B$8),"")/1000</f>
        <v>1568.7844631054741</v>
      </c>
      <c r="F11" s="35">
        <f>SUMIFS('Daily KPI'!$AA:$AA,'Daily KPI'!$A:$A,"&gt;="&amp;$B$7,'Daily KPI'!$A:$A,"&lt;="&amp;$B$8)/1000</f>
        <v>1382.4212940000491</v>
      </c>
      <c r="G11" s="36">
        <f>IFERROR(E11/C11/'Modelling New'!$AQ$1,"")</f>
        <v>0.77092009208861267</v>
      </c>
      <c r="H11" s="37">
        <f>IFERROR(F11/D11/'Modelling New'!$AQ$1,"")</f>
        <v>0.79192658293729212</v>
      </c>
      <c r="I11" s="36">
        <f>IFERROR(E11/($B$11*24*'Modelling New'!$AQ$1),"")</f>
        <v>0.13988469412898213</v>
      </c>
      <c r="J11" s="37">
        <f>IFERROR(F11/($B$11*24*'Modelling New'!$AQ$1),"")</f>
        <v>0.12326714371315588</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0.99411772378043817</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1640625" defaultRowHeight="14.5" x14ac:dyDescent="0.35"/>
  <cols>
    <col min="1" max="1" width="13.453125" customWidth="1"/>
    <col min="2" max="2" width="11.453125" customWidth="1"/>
    <col min="3" max="6" width="13.453125" customWidth="1"/>
    <col min="7" max="7" width="10.7265625" style="1" customWidth="1"/>
    <col min="8" max="8" width="8.7265625" style="1"/>
    <col min="9" max="9" width="13.1796875" customWidth="1"/>
    <col min="10" max="10" width="21.1796875" bestFit="1" customWidth="1"/>
    <col min="11" max="11" width="13.453125" customWidth="1"/>
    <col min="12" max="13" width="11.453125" bestFit="1" customWidth="1"/>
    <col min="14" max="19" width="13.453125" customWidth="1"/>
    <col min="20" max="20" width="22.453125" bestFit="1" customWidth="1"/>
    <col min="21" max="21" width="16.453125" customWidth="1"/>
    <col min="22" max="22" width="48.453125" customWidth="1"/>
  </cols>
  <sheetData>
    <row r="1" spans="1:21" hidden="1" x14ac:dyDescent="0.35">
      <c r="S1" s="1"/>
    </row>
    <row r="2" spans="1:21"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3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3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3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3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3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3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3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3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3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3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3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3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3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3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3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3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3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3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3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3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3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3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3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3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3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3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3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3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3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3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3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3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3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3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3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3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3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3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3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3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3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3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3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3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3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3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3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3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3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3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3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3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3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3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3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3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3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3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3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3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3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3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3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3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3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3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3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3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3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3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3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3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3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3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3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3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3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3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3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3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3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3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3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3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3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3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3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3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3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3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3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3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3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3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3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3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3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3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3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3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3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3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3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3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3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3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3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3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3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3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3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3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3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3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3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3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3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3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3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3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3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3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3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3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3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3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3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3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3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3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3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3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3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3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3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3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3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3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3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3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3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3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3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3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3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3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3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3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3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3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3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3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3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3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3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3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3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3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3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3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3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3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3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3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3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3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3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3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3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3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3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3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3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3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3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3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3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3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3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3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3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3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3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3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3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3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3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3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3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3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3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3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3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3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3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3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3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3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3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3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3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3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3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3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3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3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3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3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3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3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3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3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3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3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3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3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3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3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3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3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3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3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3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3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3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3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3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3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3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3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3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3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3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3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3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3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3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3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3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3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3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3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3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3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3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3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3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3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3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3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3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3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3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3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3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3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3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3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3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3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3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3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3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3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3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3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3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3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3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3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3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3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3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3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3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3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3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3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3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3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3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3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3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3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3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3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3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3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3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3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3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3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3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3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3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3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3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3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3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3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3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3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3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3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3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3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3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3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3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3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3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3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3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3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3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3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3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3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3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3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3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3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3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3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3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3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3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3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3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3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3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3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3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3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3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3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3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3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3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3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3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3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3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3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3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3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3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3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3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3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3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3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3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3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3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3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3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3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3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3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3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3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3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3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3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3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3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3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3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3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3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3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3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3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3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3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3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3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3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3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3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3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3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3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3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3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3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3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3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3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3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3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3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3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3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3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3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3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3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3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3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3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3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3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3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3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3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3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3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3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3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3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3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3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3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3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3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3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3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3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3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3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3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3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3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3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3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3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3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3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3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3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3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3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3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3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3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3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3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3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3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3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3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3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3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3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3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3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3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3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3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3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3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3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3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3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3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3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3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3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3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3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3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3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3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3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3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3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3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3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3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3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3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3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3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3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3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3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3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3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3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3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3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3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3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3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3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3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3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3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3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3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3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3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3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3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3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3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3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3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3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3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3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3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3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3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3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3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3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3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3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3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3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3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3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3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3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3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3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3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3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3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3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3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3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3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3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3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3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3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3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3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3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3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3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3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3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3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3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3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3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3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3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3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3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3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3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3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3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3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3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3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3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3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3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3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3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3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3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3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3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3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3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3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3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3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3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3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3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3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3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3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3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3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3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3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3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3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3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3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3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3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3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3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3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3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3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3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3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3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3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3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3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3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3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3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3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3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3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3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3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3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3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3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3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3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3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3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3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3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3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3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3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3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3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3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3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3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3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3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3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3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3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3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3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3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3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3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3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3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3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3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3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3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3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3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3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3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3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3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3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1640625" defaultRowHeight="14.5" x14ac:dyDescent="0.35"/>
  <cols>
    <col min="1" max="1" width="13.453125" customWidth="1"/>
    <col min="2" max="2" width="11.453125" customWidth="1"/>
    <col min="3" max="4" width="13.453125" customWidth="1"/>
    <col min="5" max="6" width="13.453125" hidden="1" customWidth="1"/>
    <col min="7" max="7" width="10.7265625" style="1" customWidth="1"/>
    <col min="8" max="8" width="8.7265625" style="1"/>
    <col min="10" max="10" width="14.54296875" bestFit="1" customWidth="1"/>
    <col min="11" max="11" width="13.453125" customWidth="1"/>
    <col min="12" max="13" width="11.453125" bestFit="1" customWidth="1"/>
    <col min="14" max="19" width="13.453125" customWidth="1"/>
    <col min="20" max="20" width="11.1796875" style="1" customWidth="1"/>
    <col min="21" max="23" width="13.453125" customWidth="1"/>
    <col min="24" max="24" width="14.7265625" customWidth="1"/>
    <col min="25" max="25" width="13.453125" customWidth="1"/>
    <col min="26" max="26" width="43.453125" customWidth="1"/>
    <col min="27" max="27" width="48.453125" customWidth="1"/>
  </cols>
  <sheetData>
    <row r="1" spans="1:26" hidden="1" x14ac:dyDescent="0.35">
      <c r="S1" s="1"/>
      <c r="T1"/>
    </row>
    <row r="2" spans="1:26"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3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3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3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3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3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3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3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3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3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3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3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3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3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3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3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3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3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3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3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3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3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3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3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3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3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3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3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3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3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3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3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3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3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3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3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3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3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3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3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3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3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3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3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3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3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3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3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3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3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3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3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3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3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3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3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3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3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3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3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3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3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3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3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3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3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3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3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3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3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3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3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3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3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3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3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3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3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3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3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3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3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3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3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3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3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3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3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3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3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3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3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3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3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3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3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3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3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3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3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3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3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3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3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3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3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3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3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3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3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3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3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3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3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3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3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3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3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3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3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3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3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3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3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3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3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3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3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3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3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3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3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3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3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3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3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3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3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3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3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3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3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3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3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3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3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3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3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3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3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3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3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3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3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3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3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3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3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3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3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3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3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3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3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3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3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3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3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3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3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3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3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3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3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3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3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3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3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3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3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3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3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3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3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3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3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3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3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3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3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3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3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3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3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3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3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3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3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3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3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3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3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3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3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3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3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3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3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3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3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3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3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3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3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3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3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3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3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3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3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3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3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3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3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3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3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3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3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3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3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3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3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3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3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3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3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3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3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3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3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3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3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3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3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3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3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3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3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3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3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3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3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3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3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3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3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3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3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3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3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3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3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3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3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3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3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3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3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3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3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3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3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3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3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3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3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3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3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3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3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3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3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3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3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3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3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3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3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3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3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3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3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3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3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3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3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3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3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3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3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3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3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3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3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3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3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3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3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3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3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3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3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3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3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3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3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3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3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3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3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3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3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3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3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3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3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3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3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3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3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3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3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3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3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3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3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3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3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3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3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3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3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3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3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3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3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3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3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3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3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3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3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3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3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3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3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3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3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3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3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3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3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3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3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3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3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3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3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3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3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3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3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3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3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3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3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3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3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3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3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3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3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3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3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3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3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3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3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3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3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3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3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3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3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3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3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3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3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3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3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3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3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3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3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3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3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3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3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3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3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3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3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3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3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3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3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3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3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3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3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3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3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3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3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3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3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3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3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3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3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3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3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3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3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3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3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3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3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3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3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3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3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3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3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3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3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3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3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3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3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3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3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3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3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3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3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3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3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3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3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3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3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3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3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3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3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3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3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3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3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3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3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3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3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3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3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3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3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3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3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3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3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3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3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3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3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3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3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3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3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3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3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3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3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3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3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3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3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3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3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3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3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3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3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3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3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3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3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3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3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3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3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3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3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3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3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3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3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3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3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3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3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3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3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3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3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3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3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3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3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3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3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3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3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3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3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3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3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3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3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3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3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3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3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3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3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3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3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3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3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3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3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3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3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3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3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3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3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3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3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3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3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3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3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3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3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3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3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3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3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3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3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3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3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3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3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3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3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3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3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3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35">
      <c r="A583" s="106">
        <v>581</v>
      </c>
      <c r="B583" s="168">
        <f t="shared" si="19"/>
        <v>45780</v>
      </c>
      <c r="C583" s="126">
        <f>YEAR(MC[[#This Row],[Date]])+IF(MONTH(MC[[#This Row],[Date]])&gt;=4,1,0)</f>
        <v>2026</v>
      </c>
      <c r="D583" s="102">
        <f>YEAR(MC[[#This Row],[Date]])</f>
        <v>2025</v>
      </c>
      <c r="E583" s="167"/>
      <c r="F583" s="106"/>
      <c r="G583" s="1" t="str">
        <f>TEXT(MC[[#This Row],[Date]],"mmm-yy")</f>
        <v>May-25</v>
      </c>
      <c r="H583" s="1">
        <f>DAY(EOMONTH(MC[[#This Row],[Month Year]],0))</f>
        <v>31</v>
      </c>
      <c r="I583" s="106"/>
      <c r="J583" s="106" t="s">
        <v>142</v>
      </c>
      <c r="K583" s="106">
        <v>7050</v>
      </c>
      <c r="L583" s="106"/>
      <c r="M583" s="106"/>
      <c r="N583" s="106">
        <v>6600</v>
      </c>
      <c r="O583" s="106">
        <v>7150</v>
      </c>
      <c r="P583" s="106"/>
      <c r="Q583" s="106">
        <v>5500</v>
      </c>
      <c r="R583" s="106"/>
      <c r="S583" s="1">
        <v>26300</v>
      </c>
      <c r="T583" s="106"/>
      <c r="U583" s="106"/>
      <c r="V583" s="106"/>
      <c r="W583" s="106"/>
      <c r="X583" s="106"/>
      <c r="Y583" s="106"/>
      <c r="Z583" s="106"/>
    </row>
    <row r="584" spans="1:26" ht="29" x14ac:dyDescent="0.35">
      <c r="A584" s="106">
        <v>582</v>
      </c>
      <c r="B584" s="168">
        <f t="shared" si="19"/>
        <v>45781</v>
      </c>
      <c r="C584" s="126">
        <f>YEAR(MC[[#This Row],[Date]])+IF(MONTH(MC[[#This Row],[Date]])&gt;=4,1,0)</f>
        <v>2026</v>
      </c>
      <c r="D584" s="102">
        <f>YEAR(MC[[#This Row],[Date]])</f>
        <v>2025</v>
      </c>
      <c r="E584" s="167"/>
      <c r="F584" s="106"/>
      <c r="G584" s="1" t="str">
        <f>TEXT(MC[[#This Row],[Date]],"mmm-yy")</f>
        <v>May-25</v>
      </c>
      <c r="H584" s="1">
        <f>DAY(EOMONTH(MC[[#This Row],[Month Year]],0))</f>
        <v>31</v>
      </c>
      <c r="I584" s="106"/>
      <c r="J584" s="106" t="s">
        <v>142</v>
      </c>
      <c r="K584" s="106"/>
      <c r="L584" s="106"/>
      <c r="M584" s="106"/>
      <c r="N584" s="106"/>
      <c r="O584" s="106"/>
      <c r="P584" s="106"/>
      <c r="Q584" s="106"/>
      <c r="R584" s="106"/>
      <c r="S584" s="1">
        <v>0</v>
      </c>
      <c r="T584" s="106"/>
      <c r="U584" s="106"/>
      <c r="V584" s="106"/>
      <c r="W584" s="106"/>
      <c r="X584" s="106"/>
      <c r="Y584" s="106"/>
      <c r="Z584" s="350" t="s">
        <v>1277</v>
      </c>
    </row>
    <row r="585" spans="1:26" ht="29" x14ac:dyDescent="0.35">
      <c r="A585" s="106">
        <v>583</v>
      </c>
      <c r="B585" s="168">
        <f t="shared" si="19"/>
        <v>45782</v>
      </c>
      <c r="C585" s="126">
        <f>YEAR(MC[[#This Row],[Date]])+IF(MONTH(MC[[#This Row],[Date]])&gt;=4,1,0)</f>
        <v>2026</v>
      </c>
      <c r="D585" s="102">
        <f>YEAR(MC[[#This Row],[Date]])</f>
        <v>2025</v>
      </c>
      <c r="E585" s="167"/>
      <c r="F585" s="106"/>
      <c r="G585" s="1" t="str">
        <f>TEXT(MC[[#This Row],[Date]],"mmm-yy")</f>
        <v>May-25</v>
      </c>
      <c r="H585" s="1">
        <f>DAY(EOMONTH(MC[[#This Row],[Month Year]],0))</f>
        <v>31</v>
      </c>
      <c r="I585" s="106"/>
      <c r="J585" s="106" t="s">
        <v>142</v>
      </c>
      <c r="K585" s="106"/>
      <c r="L585" s="106"/>
      <c r="M585" s="106"/>
      <c r="N585" s="106"/>
      <c r="O585" s="106"/>
      <c r="P585" s="106"/>
      <c r="Q585" s="106"/>
      <c r="R585" s="106"/>
      <c r="S585" s="1">
        <v>0</v>
      </c>
      <c r="T585" s="106"/>
      <c r="U585" s="106"/>
      <c r="V585" s="106"/>
      <c r="W585" s="106"/>
      <c r="X585" s="106"/>
      <c r="Y585" s="106"/>
      <c r="Z585" s="350" t="s">
        <v>1278</v>
      </c>
    </row>
    <row r="586" spans="1:26" ht="29" x14ac:dyDescent="0.35">
      <c r="A586" s="106">
        <v>584</v>
      </c>
      <c r="B586" s="168">
        <f t="shared" si="19"/>
        <v>45783</v>
      </c>
      <c r="C586" s="126">
        <f>YEAR(MC[[#This Row],[Date]])+IF(MONTH(MC[[#This Row],[Date]])&gt;=4,1,0)</f>
        <v>2026</v>
      </c>
      <c r="D586" s="102">
        <f>YEAR(MC[[#This Row],[Date]])</f>
        <v>2025</v>
      </c>
      <c r="E586" s="167"/>
      <c r="F586" s="106"/>
      <c r="G586" s="1" t="str">
        <f>TEXT(MC[[#This Row],[Date]],"mmm-yy")</f>
        <v>May-25</v>
      </c>
      <c r="H586" s="1">
        <f>DAY(EOMONTH(MC[[#This Row],[Month Year]],0))</f>
        <v>31</v>
      </c>
      <c r="I586" s="106"/>
      <c r="J586" s="106" t="s">
        <v>142</v>
      </c>
      <c r="K586" s="106"/>
      <c r="L586" s="106"/>
      <c r="M586" s="106"/>
      <c r="N586" s="106"/>
      <c r="O586" s="106"/>
      <c r="P586" s="106"/>
      <c r="Q586" s="106"/>
      <c r="R586" s="106"/>
      <c r="S586" s="1">
        <v>0</v>
      </c>
      <c r="T586" s="106"/>
      <c r="U586" s="106"/>
      <c r="V586" s="106"/>
      <c r="W586" s="106"/>
      <c r="X586" s="106"/>
      <c r="Y586" s="106"/>
      <c r="Z586" s="350" t="s">
        <v>1279</v>
      </c>
    </row>
    <row r="587" spans="1:26" ht="29" x14ac:dyDescent="0.35">
      <c r="A587" s="106">
        <v>585</v>
      </c>
      <c r="B587" s="168">
        <f t="shared" si="19"/>
        <v>45784</v>
      </c>
      <c r="C587" s="126">
        <f>YEAR(MC[[#This Row],[Date]])+IF(MONTH(MC[[#This Row],[Date]])&gt;=4,1,0)</f>
        <v>2026</v>
      </c>
      <c r="D587" s="102">
        <f>YEAR(MC[[#This Row],[Date]])</f>
        <v>2025</v>
      </c>
      <c r="E587" s="167"/>
      <c r="F587" s="106"/>
      <c r="G587" s="1" t="str">
        <f>TEXT(MC[[#This Row],[Date]],"mmm-yy")</f>
        <v>May-25</v>
      </c>
      <c r="H587" s="1">
        <f>DAY(EOMONTH(MC[[#This Row],[Month Year]],0))</f>
        <v>31</v>
      </c>
      <c r="I587" s="106"/>
      <c r="J587" s="106" t="s">
        <v>142</v>
      </c>
      <c r="K587" s="106"/>
      <c r="L587" s="106"/>
      <c r="M587" s="106"/>
      <c r="N587" s="106"/>
      <c r="O587" s="106"/>
      <c r="P587" s="106"/>
      <c r="Q587" s="106"/>
      <c r="R587" s="106"/>
      <c r="S587" s="1">
        <v>0</v>
      </c>
      <c r="T587" s="106"/>
      <c r="U587" s="106"/>
      <c r="V587" s="106"/>
      <c r="W587" s="106"/>
      <c r="X587" s="106"/>
      <c r="Y587" s="106"/>
      <c r="Z587" s="350" t="s">
        <v>1280</v>
      </c>
    </row>
    <row r="588" spans="1:26" ht="29" x14ac:dyDescent="0.35">
      <c r="A588" s="106">
        <v>586</v>
      </c>
      <c r="B588" s="168">
        <f t="shared" si="19"/>
        <v>45785</v>
      </c>
      <c r="C588" s="126">
        <f>YEAR(MC[[#This Row],[Date]])+IF(MONTH(MC[[#This Row],[Date]])&gt;=4,1,0)</f>
        <v>2026</v>
      </c>
      <c r="D588" s="102">
        <f>YEAR(MC[[#This Row],[Date]])</f>
        <v>2025</v>
      </c>
      <c r="E588" s="167"/>
      <c r="F588" s="106"/>
      <c r="G588" s="1" t="str">
        <f>TEXT(MC[[#This Row],[Date]],"mmm-yy")</f>
        <v>May-25</v>
      </c>
      <c r="H588" s="1">
        <f>DAY(EOMONTH(MC[[#This Row],[Month Year]],0))</f>
        <v>31</v>
      </c>
      <c r="I588" s="106"/>
      <c r="J588" s="106" t="s">
        <v>142</v>
      </c>
      <c r="K588" s="106"/>
      <c r="L588" s="106"/>
      <c r="M588" s="106"/>
      <c r="N588" s="106"/>
      <c r="O588" s="106"/>
      <c r="P588" s="106"/>
      <c r="Q588" s="106"/>
      <c r="R588" s="106"/>
      <c r="S588" s="1">
        <v>0</v>
      </c>
      <c r="T588" s="106"/>
      <c r="U588" s="106"/>
      <c r="V588" s="106"/>
      <c r="W588" s="106"/>
      <c r="X588" s="106"/>
      <c r="Y588" s="106"/>
      <c r="Z588" s="350" t="s">
        <v>1281</v>
      </c>
    </row>
    <row r="589" spans="1:26" ht="29" x14ac:dyDescent="0.35">
      <c r="A589" s="106">
        <v>587</v>
      </c>
      <c r="B589" s="168">
        <f t="shared" si="19"/>
        <v>45786</v>
      </c>
      <c r="C589" s="126">
        <f>YEAR(MC[[#This Row],[Date]])+IF(MONTH(MC[[#This Row],[Date]])&gt;=4,1,0)</f>
        <v>2026</v>
      </c>
      <c r="D589" s="102">
        <f>YEAR(MC[[#This Row],[Date]])</f>
        <v>2025</v>
      </c>
      <c r="E589" s="167"/>
      <c r="F589" s="106"/>
      <c r="G589" s="1" t="str">
        <f>TEXT(MC[[#This Row],[Date]],"mmm-yy")</f>
        <v>May-25</v>
      </c>
      <c r="H589" s="1">
        <f>DAY(EOMONTH(MC[[#This Row],[Month Year]],0))</f>
        <v>31</v>
      </c>
      <c r="I589" s="106"/>
      <c r="J589" s="106" t="s">
        <v>142</v>
      </c>
      <c r="K589" s="106"/>
      <c r="L589" s="106"/>
      <c r="M589" s="106"/>
      <c r="N589" s="106"/>
      <c r="O589" s="106"/>
      <c r="P589" s="106"/>
      <c r="Q589" s="106"/>
      <c r="R589" s="106"/>
      <c r="S589" s="1">
        <v>0</v>
      </c>
      <c r="T589" s="106"/>
      <c r="U589" s="106"/>
      <c r="V589" s="106"/>
      <c r="W589" s="106"/>
      <c r="X589" s="106"/>
      <c r="Y589" s="106"/>
      <c r="Z589" s="350" t="s">
        <v>1282</v>
      </c>
    </row>
    <row r="590" spans="1:26" ht="29" x14ac:dyDescent="0.35">
      <c r="A590" s="106">
        <v>588</v>
      </c>
      <c r="B590" s="168">
        <f t="shared" si="19"/>
        <v>45787</v>
      </c>
      <c r="C590" s="126">
        <f>YEAR(MC[[#This Row],[Date]])+IF(MONTH(MC[[#This Row],[Date]])&gt;=4,1,0)</f>
        <v>2026</v>
      </c>
      <c r="D590" s="102">
        <f>YEAR(MC[[#This Row],[Date]])</f>
        <v>2025</v>
      </c>
      <c r="E590" s="167"/>
      <c r="F590" s="106"/>
      <c r="G590" s="1" t="str">
        <f>TEXT(MC[[#This Row],[Date]],"mmm-yy")</f>
        <v>May-25</v>
      </c>
      <c r="H590" s="1">
        <f>DAY(EOMONTH(MC[[#This Row],[Month Year]],0))</f>
        <v>31</v>
      </c>
      <c r="I590" s="106"/>
      <c r="J590" s="106" t="s">
        <v>142</v>
      </c>
      <c r="K590" s="106"/>
      <c r="L590" s="106"/>
      <c r="M590" s="106"/>
      <c r="N590" s="106"/>
      <c r="O590" s="106"/>
      <c r="P590" s="106"/>
      <c r="Q590" s="106"/>
      <c r="R590" s="106"/>
      <c r="S590" s="1">
        <v>0</v>
      </c>
      <c r="T590" s="106"/>
      <c r="U590" s="106"/>
      <c r="V590" s="106"/>
      <c r="W590" s="106"/>
      <c r="X590" s="106"/>
      <c r="Y590" s="106"/>
      <c r="Z590" s="350" t="s">
        <v>1283</v>
      </c>
    </row>
    <row r="591" spans="1:26" ht="29" x14ac:dyDescent="0.35">
      <c r="A591" s="106">
        <v>589</v>
      </c>
      <c r="B591" s="168">
        <f t="shared" si="19"/>
        <v>45788</v>
      </c>
      <c r="C591" s="126">
        <f>YEAR(MC[[#This Row],[Date]])+IF(MONTH(MC[[#This Row],[Date]])&gt;=4,1,0)</f>
        <v>2026</v>
      </c>
      <c r="D591" s="102">
        <f>YEAR(MC[[#This Row],[Date]])</f>
        <v>2025</v>
      </c>
      <c r="E591" s="167"/>
      <c r="F591" s="106"/>
      <c r="G591" s="1" t="str">
        <f>TEXT(MC[[#This Row],[Date]],"mmm-yy")</f>
        <v>May-25</v>
      </c>
      <c r="H591" s="1">
        <f>DAY(EOMONTH(MC[[#This Row],[Month Year]],0))</f>
        <v>31</v>
      </c>
      <c r="I591" s="106"/>
      <c r="J591" s="106" t="s">
        <v>142</v>
      </c>
      <c r="K591" s="106"/>
      <c r="L591" s="106"/>
      <c r="M591" s="106"/>
      <c r="N591" s="106"/>
      <c r="O591" s="106"/>
      <c r="P591" s="106"/>
      <c r="Q591" s="106"/>
      <c r="R591" s="106"/>
      <c r="S591" s="1">
        <v>0</v>
      </c>
      <c r="T591" s="106"/>
      <c r="U591" s="106"/>
      <c r="V591" s="106"/>
      <c r="W591" s="106"/>
      <c r="X591" s="106"/>
      <c r="Y591" s="106"/>
      <c r="Z591" s="350" t="s">
        <v>1284</v>
      </c>
    </row>
    <row r="592" spans="1:26" ht="29" x14ac:dyDescent="0.35">
      <c r="A592" s="106">
        <v>590</v>
      </c>
      <c r="B592" s="168">
        <f t="shared" ref="B592:B630" si="20">B591+1</f>
        <v>45789</v>
      </c>
      <c r="C592" s="126">
        <f>YEAR(MC[[#This Row],[Date]])+IF(MONTH(MC[[#This Row],[Date]])&gt;=4,1,0)</f>
        <v>2026</v>
      </c>
      <c r="D592" s="102">
        <f>YEAR(MC[[#This Row],[Date]])</f>
        <v>2025</v>
      </c>
      <c r="E592" s="167"/>
      <c r="F592" s="106"/>
      <c r="G592" s="1" t="str">
        <f>TEXT(MC[[#This Row],[Date]],"mmm-yy")</f>
        <v>May-25</v>
      </c>
      <c r="H592" s="1">
        <f>DAY(EOMONTH(MC[[#This Row],[Month Year]],0))</f>
        <v>31</v>
      </c>
      <c r="I592" s="106"/>
      <c r="J592" s="106" t="s">
        <v>142</v>
      </c>
      <c r="K592" s="106"/>
      <c r="L592" s="106"/>
      <c r="M592" s="106"/>
      <c r="N592" s="106"/>
      <c r="O592" s="106"/>
      <c r="P592" s="106"/>
      <c r="Q592" s="106"/>
      <c r="R592" s="106"/>
      <c r="S592" s="1">
        <v>0</v>
      </c>
      <c r="T592" s="106"/>
      <c r="U592" s="106"/>
      <c r="V592" s="106"/>
      <c r="W592" s="106"/>
      <c r="X592" s="106"/>
      <c r="Y592" s="106"/>
      <c r="Z592" s="350" t="s">
        <v>1285</v>
      </c>
    </row>
    <row r="593" spans="1:26" ht="29" x14ac:dyDescent="0.35">
      <c r="A593" s="106">
        <v>591</v>
      </c>
      <c r="B593" s="168">
        <f t="shared" si="20"/>
        <v>45790</v>
      </c>
      <c r="C593" s="126">
        <f>YEAR(MC[[#This Row],[Date]])+IF(MONTH(MC[[#This Row],[Date]])&gt;=4,1,0)</f>
        <v>2026</v>
      </c>
      <c r="D593" s="102">
        <f>YEAR(MC[[#This Row],[Date]])</f>
        <v>2025</v>
      </c>
      <c r="E593" s="167"/>
      <c r="F593" s="106"/>
      <c r="G593" s="1" t="str">
        <f>TEXT(MC[[#This Row],[Date]],"mmm-yy")</f>
        <v>May-25</v>
      </c>
      <c r="H593" s="1">
        <f>DAY(EOMONTH(MC[[#This Row],[Month Year]],0))</f>
        <v>31</v>
      </c>
      <c r="I593" s="106"/>
      <c r="J593" s="106" t="s">
        <v>142</v>
      </c>
      <c r="K593" s="106"/>
      <c r="L593" s="106"/>
      <c r="M593" s="106"/>
      <c r="N593" s="106"/>
      <c r="O593" s="106"/>
      <c r="P593" s="106"/>
      <c r="Q593" s="106"/>
      <c r="R593" s="106"/>
      <c r="S593" s="1">
        <v>0</v>
      </c>
      <c r="T593" s="106"/>
      <c r="U593" s="106"/>
      <c r="V593" s="106"/>
      <c r="W593" s="106"/>
      <c r="X593" s="106"/>
      <c r="Y593" s="106"/>
      <c r="Z593" s="350" t="s">
        <v>1286</v>
      </c>
    </row>
    <row r="594" spans="1:26" ht="29" x14ac:dyDescent="0.35">
      <c r="A594" s="106">
        <v>592</v>
      </c>
      <c r="B594" s="168">
        <f t="shared" si="20"/>
        <v>45791</v>
      </c>
      <c r="C594" s="126">
        <f>YEAR(MC[[#This Row],[Date]])+IF(MONTH(MC[[#This Row],[Date]])&gt;=4,1,0)</f>
        <v>2026</v>
      </c>
      <c r="D594" s="102">
        <f>YEAR(MC[[#This Row],[Date]])</f>
        <v>2025</v>
      </c>
      <c r="E594" s="167"/>
      <c r="F594" s="106"/>
      <c r="G594" s="1" t="str">
        <f>TEXT(MC[[#This Row],[Date]],"mmm-yy")</f>
        <v>May-25</v>
      </c>
      <c r="H594" s="1">
        <f>DAY(EOMONTH(MC[[#This Row],[Month Year]],0))</f>
        <v>31</v>
      </c>
      <c r="I594" s="106"/>
      <c r="J594" s="106" t="s">
        <v>142</v>
      </c>
      <c r="K594" s="106"/>
      <c r="L594" s="106"/>
      <c r="M594" s="106"/>
      <c r="N594" s="106"/>
      <c r="O594" s="106"/>
      <c r="P594" s="106"/>
      <c r="Q594" s="106"/>
      <c r="R594" s="106"/>
      <c r="S594" s="1">
        <v>0</v>
      </c>
      <c r="T594" s="106"/>
      <c r="U594" s="106"/>
      <c r="V594" s="106"/>
      <c r="W594" s="106"/>
      <c r="X594" s="106"/>
      <c r="Y594" s="106"/>
      <c r="Z594" s="350" t="s">
        <v>1287</v>
      </c>
    </row>
    <row r="595" spans="1:26" ht="29" x14ac:dyDescent="0.35">
      <c r="A595" s="106">
        <v>593</v>
      </c>
      <c r="B595" s="168">
        <f t="shared" si="20"/>
        <v>45792</v>
      </c>
      <c r="C595" s="126">
        <f>YEAR(MC[[#This Row],[Date]])+IF(MONTH(MC[[#This Row],[Date]])&gt;=4,1,0)</f>
        <v>2026</v>
      </c>
      <c r="D595" s="102">
        <f>YEAR(MC[[#This Row],[Date]])</f>
        <v>2025</v>
      </c>
      <c r="E595" s="167"/>
      <c r="F595" s="106"/>
      <c r="G595" s="1" t="str">
        <f>TEXT(MC[[#This Row],[Date]],"mmm-yy")</f>
        <v>May-25</v>
      </c>
      <c r="H595" s="1">
        <f>DAY(EOMONTH(MC[[#This Row],[Month Year]],0))</f>
        <v>31</v>
      </c>
      <c r="I595" s="106"/>
      <c r="J595" s="106" t="s">
        <v>142</v>
      </c>
      <c r="K595" s="106"/>
      <c r="L595" s="106"/>
      <c r="M595" s="106"/>
      <c r="N595" s="106"/>
      <c r="O595" s="106"/>
      <c r="P595" s="106"/>
      <c r="Q595" s="106"/>
      <c r="R595" s="106"/>
      <c r="S595" s="1">
        <v>0</v>
      </c>
      <c r="T595" s="106"/>
      <c r="U595" s="106"/>
      <c r="V595" s="106"/>
      <c r="W595" s="106"/>
      <c r="X595" s="106"/>
      <c r="Y595" s="106"/>
      <c r="Z595" s="350" t="s">
        <v>1288</v>
      </c>
    </row>
    <row r="596" spans="1:26" ht="29" x14ac:dyDescent="0.35">
      <c r="A596" s="106">
        <v>594</v>
      </c>
      <c r="B596" s="168">
        <f t="shared" si="20"/>
        <v>45793</v>
      </c>
      <c r="C596" s="126">
        <f>YEAR(MC[[#This Row],[Date]])+IF(MONTH(MC[[#This Row],[Date]])&gt;=4,1,0)</f>
        <v>2026</v>
      </c>
      <c r="D596" s="102">
        <f>YEAR(MC[[#This Row],[Date]])</f>
        <v>2025</v>
      </c>
      <c r="E596" s="167"/>
      <c r="F596" s="106"/>
      <c r="G596" s="1" t="str">
        <f>TEXT(MC[[#This Row],[Date]],"mmm-yy")</f>
        <v>May-25</v>
      </c>
      <c r="H596" s="1">
        <f>DAY(EOMONTH(MC[[#This Row],[Month Year]],0))</f>
        <v>31</v>
      </c>
      <c r="I596" s="106"/>
      <c r="J596" s="106" t="s">
        <v>142</v>
      </c>
      <c r="K596" s="106"/>
      <c r="L596" s="106"/>
      <c r="M596" s="106"/>
      <c r="N596" s="106"/>
      <c r="O596" s="106"/>
      <c r="P596" s="106"/>
      <c r="Q596" s="106"/>
      <c r="R596" s="106"/>
      <c r="S596" s="1">
        <v>0</v>
      </c>
      <c r="T596" s="106"/>
      <c r="U596" s="106"/>
      <c r="V596" s="106"/>
      <c r="W596" s="106"/>
      <c r="X596" s="106"/>
      <c r="Y596" s="106"/>
      <c r="Z596" s="350" t="s">
        <v>1289</v>
      </c>
    </row>
    <row r="597" spans="1:26" x14ac:dyDescent="0.35">
      <c r="A597" s="106">
        <v>595</v>
      </c>
      <c r="B597" s="168">
        <f t="shared" si="20"/>
        <v>45794</v>
      </c>
      <c r="C597" s="126">
        <f>YEAR(MC[[#This Row],[Date]])+IF(MONTH(MC[[#This Row],[Date]])&gt;=4,1,0)</f>
        <v>2026</v>
      </c>
      <c r="D597" s="102">
        <f>YEAR(MC[[#This Row],[Date]])</f>
        <v>2025</v>
      </c>
      <c r="E597" s="167"/>
      <c r="F597" s="106"/>
      <c r="G597" s="1" t="str">
        <f>TEXT(MC[[#This Row],[Date]],"mmm-yy")</f>
        <v>May-25</v>
      </c>
      <c r="H597" s="1">
        <f>DAY(EOMONTH(MC[[#This Row],[Month Year]],0))</f>
        <v>31</v>
      </c>
      <c r="I597" s="106"/>
      <c r="J597" s="106" t="s">
        <v>142</v>
      </c>
      <c r="K597" s="106">
        <v>5500</v>
      </c>
      <c r="L597" s="106"/>
      <c r="M597" s="106"/>
      <c r="N597" s="106">
        <v>3250</v>
      </c>
      <c r="O597" s="106"/>
      <c r="P597" s="106">
        <v>4000</v>
      </c>
      <c r="Q597" s="106"/>
      <c r="R597" s="106">
        <v>2250</v>
      </c>
      <c r="S597" s="1">
        <v>15000</v>
      </c>
      <c r="T597" s="107">
        <v>0.375</v>
      </c>
      <c r="U597" s="107">
        <v>0.5</v>
      </c>
      <c r="V597" s="107">
        <v>0.58333333333333337</v>
      </c>
      <c r="W597" s="107">
        <v>0.75</v>
      </c>
      <c r="X597" s="106"/>
      <c r="Y597" s="106"/>
      <c r="Z597" s="350"/>
    </row>
    <row r="598" spans="1:26" x14ac:dyDescent="0.35">
      <c r="A598" s="106">
        <v>596</v>
      </c>
      <c r="B598" s="168">
        <f t="shared" si="20"/>
        <v>45795</v>
      </c>
      <c r="C598" s="126">
        <f>YEAR(MC[[#This Row],[Date]])+IF(MONTH(MC[[#This Row],[Date]])&gt;=4,1,0)</f>
        <v>2026</v>
      </c>
      <c r="D598" s="102">
        <f>YEAR(MC[[#This Row],[Date]])</f>
        <v>2025</v>
      </c>
      <c r="E598" s="167"/>
      <c r="F598" s="106"/>
      <c r="G598" s="1" t="str">
        <f>TEXT(MC[[#This Row],[Date]],"mmm-yy")</f>
        <v>May-25</v>
      </c>
      <c r="H598" s="1">
        <f>DAY(EOMONTH(MC[[#This Row],[Month Year]],0))</f>
        <v>31</v>
      </c>
      <c r="I598" s="106"/>
      <c r="J598" s="106" t="s">
        <v>142</v>
      </c>
      <c r="K598" s="106">
        <v>7750</v>
      </c>
      <c r="L598" s="106"/>
      <c r="M598" s="106"/>
      <c r="N598" s="106">
        <v>7250</v>
      </c>
      <c r="O598" s="106"/>
      <c r="P598" s="106">
        <v>7450</v>
      </c>
      <c r="Q598" s="106"/>
      <c r="R598" s="106">
        <v>3750</v>
      </c>
      <c r="S598" s="1">
        <v>26200</v>
      </c>
      <c r="T598" s="107">
        <v>0.375</v>
      </c>
      <c r="U598" s="107">
        <v>0.5</v>
      </c>
      <c r="V598" s="107">
        <v>0.58333333333333337</v>
      </c>
      <c r="W598" s="107">
        <v>0.75</v>
      </c>
      <c r="X598" s="106"/>
      <c r="Y598" s="106"/>
      <c r="Z598" s="350"/>
    </row>
    <row r="599" spans="1:26" x14ac:dyDescent="0.35">
      <c r="A599" s="106">
        <v>597</v>
      </c>
      <c r="B599" s="168">
        <f t="shared" si="20"/>
        <v>45796</v>
      </c>
      <c r="C599" s="126">
        <f>YEAR(MC[[#This Row],[Date]])+IF(MONTH(MC[[#This Row],[Date]])&gt;=4,1,0)</f>
        <v>2026</v>
      </c>
      <c r="D599" s="102">
        <f>YEAR(MC[[#This Row],[Date]])</f>
        <v>2025</v>
      </c>
      <c r="E599" s="167"/>
      <c r="F599" s="106"/>
      <c r="G599" s="1" t="str">
        <f>TEXT(MC[[#This Row],[Date]],"mmm-yy")</f>
        <v>May-25</v>
      </c>
      <c r="H599" s="1">
        <f>DAY(EOMONTH(MC[[#This Row],[Month Year]],0))</f>
        <v>31</v>
      </c>
      <c r="I599" s="106"/>
      <c r="J599" s="106" t="s">
        <v>142</v>
      </c>
      <c r="K599" s="106">
        <v>7450</v>
      </c>
      <c r="L599" s="106"/>
      <c r="M599" s="106"/>
      <c r="N599" s="106">
        <v>7550</v>
      </c>
      <c r="O599" s="106"/>
      <c r="P599" s="106">
        <v>7250</v>
      </c>
      <c r="Q599" s="106"/>
      <c r="R599" s="106">
        <v>5250</v>
      </c>
      <c r="S599" s="1">
        <v>27500</v>
      </c>
      <c r="T599" s="107">
        <v>0.375</v>
      </c>
      <c r="U599" s="107">
        <v>0.5</v>
      </c>
      <c r="V599" s="107">
        <v>0.58333333333333337</v>
      </c>
      <c r="W599" s="107">
        <v>0.75</v>
      </c>
      <c r="X599" s="106"/>
      <c r="Y599" s="106"/>
      <c r="Z599" s="350"/>
    </row>
    <row r="600" spans="1:26" x14ac:dyDescent="0.35">
      <c r="A600" s="106">
        <v>598</v>
      </c>
      <c r="B600" s="168">
        <f t="shared" si="20"/>
        <v>45797</v>
      </c>
      <c r="C600" s="126">
        <f>YEAR(MC[[#This Row],[Date]])+IF(MONTH(MC[[#This Row],[Date]])&gt;=4,1,0)</f>
        <v>2026</v>
      </c>
      <c r="D600" s="102">
        <f>YEAR(MC[[#This Row],[Date]])</f>
        <v>2025</v>
      </c>
      <c r="E600" s="167"/>
      <c r="F600" s="106"/>
      <c r="G600" s="1" t="str">
        <f>TEXT(MC[[#This Row],[Date]],"mmm-yy")</f>
        <v>May-25</v>
      </c>
      <c r="H600" s="1">
        <f>DAY(EOMONTH(MC[[#This Row],[Month Year]],0))</f>
        <v>31</v>
      </c>
      <c r="I600" s="106"/>
      <c r="J600" s="106" t="s">
        <v>142</v>
      </c>
      <c r="K600" s="106"/>
      <c r="L600" s="106">
        <v>7650</v>
      </c>
      <c r="M600" s="106"/>
      <c r="N600" s="106">
        <v>1400</v>
      </c>
      <c r="O600" s="106">
        <v>5400</v>
      </c>
      <c r="P600" s="106"/>
      <c r="Q600" s="106"/>
      <c r="R600" s="106">
        <v>5100</v>
      </c>
      <c r="S600" s="1">
        <v>19550</v>
      </c>
      <c r="T600" s="107">
        <v>0.375</v>
      </c>
      <c r="U600" s="107">
        <v>0.5</v>
      </c>
      <c r="V600" s="107">
        <v>0.58333333333333337</v>
      </c>
      <c r="W600" s="107">
        <v>0.75</v>
      </c>
      <c r="X600" s="106"/>
      <c r="Y600" s="106"/>
      <c r="Z600" s="350"/>
    </row>
    <row r="601" spans="1:26" x14ac:dyDescent="0.35">
      <c r="A601" s="106">
        <v>599</v>
      </c>
      <c r="B601" s="168">
        <f t="shared" si="20"/>
        <v>45798</v>
      </c>
      <c r="C601" s="126">
        <f>YEAR(MC[[#This Row],[Date]])+IF(MONTH(MC[[#This Row],[Date]])&gt;=4,1,0)</f>
        <v>2026</v>
      </c>
      <c r="D601" s="102">
        <f>YEAR(MC[[#This Row],[Date]])</f>
        <v>2025</v>
      </c>
      <c r="E601" s="167"/>
      <c r="F601" s="106"/>
      <c r="G601" s="1" t="str">
        <f>TEXT(MC[[#This Row],[Date]],"mmm-yy")</f>
        <v>May-25</v>
      </c>
      <c r="H601" s="1">
        <f>DAY(EOMONTH(MC[[#This Row],[Month Year]],0))</f>
        <v>31</v>
      </c>
      <c r="I601" s="106"/>
      <c r="J601" s="106" t="s">
        <v>142</v>
      </c>
      <c r="K601" s="106"/>
      <c r="L601" s="106">
        <v>7400</v>
      </c>
      <c r="M601" s="106">
        <v>7700</v>
      </c>
      <c r="N601" s="106"/>
      <c r="O601" s="106">
        <v>5400</v>
      </c>
      <c r="P601" s="106">
        <v>1700</v>
      </c>
      <c r="Q601" s="106">
        <v>7750</v>
      </c>
      <c r="R601" s="106"/>
      <c r="S601" s="1">
        <v>29950</v>
      </c>
      <c r="T601" s="107">
        <v>0.375</v>
      </c>
      <c r="U601" s="107">
        <v>0.5</v>
      </c>
      <c r="V601" s="107">
        <v>0.58333333333333337</v>
      </c>
      <c r="W601" s="107">
        <v>0.75</v>
      </c>
      <c r="X601" s="106"/>
      <c r="Y601" s="106"/>
      <c r="Z601" s="350"/>
    </row>
    <row r="602" spans="1:26" x14ac:dyDescent="0.35">
      <c r="A602" s="106">
        <v>600</v>
      </c>
      <c r="B602" s="168">
        <f t="shared" si="20"/>
        <v>45799</v>
      </c>
      <c r="C602" s="126">
        <f>YEAR(MC[[#This Row],[Date]])+IF(MONTH(MC[[#This Row],[Date]])&gt;=4,1,0)</f>
        <v>2026</v>
      </c>
      <c r="D602" s="102">
        <f>YEAR(MC[[#This Row],[Date]])</f>
        <v>2025</v>
      </c>
      <c r="E602" s="167"/>
      <c r="F602" s="106"/>
      <c r="G602" s="1" t="str">
        <f>TEXT(MC[[#This Row],[Date]],"mmm-yy")</f>
        <v>May-25</v>
      </c>
      <c r="H602" s="1">
        <f>DAY(EOMONTH(MC[[#This Row],[Month Year]],0))</f>
        <v>31</v>
      </c>
      <c r="I602" s="106"/>
      <c r="J602" s="106" t="s">
        <v>142</v>
      </c>
      <c r="K602" s="106"/>
      <c r="L602" s="106">
        <v>4600</v>
      </c>
      <c r="M602" s="106">
        <v>5950</v>
      </c>
      <c r="N602" s="106"/>
      <c r="O602" s="106">
        <v>7000</v>
      </c>
      <c r="P602" s="106"/>
      <c r="Q602" s="106">
        <v>5100</v>
      </c>
      <c r="R602" s="106"/>
      <c r="S602" s="1">
        <v>22650</v>
      </c>
      <c r="T602" s="107">
        <v>0.375</v>
      </c>
      <c r="U602" s="107">
        <v>0.5</v>
      </c>
      <c r="V602" s="107">
        <v>0.58333333333333337</v>
      </c>
      <c r="W602" s="107">
        <v>0.75</v>
      </c>
      <c r="X602" s="106"/>
      <c r="Y602" s="106"/>
      <c r="Z602" s="350"/>
    </row>
    <row r="603" spans="1:26" x14ac:dyDescent="0.35">
      <c r="A603" s="106">
        <v>601</v>
      </c>
      <c r="B603" s="168">
        <f t="shared" si="20"/>
        <v>45800</v>
      </c>
      <c r="C603" s="126">
        <f>YEAR(MC[[#This Row],[Date]])+IF(MONTH(MC[[#This Row],[Date]])&gt;=4,1,0)</f>
        <v>2026</v>
      </c>
      <c r="D603" s="102">
        <f>YEAR(MC[[#This Row],[Date]])</f>
        <v>2025</v>
      </c>
      <c r="E603" s="167"/>
      <c r="F603" s="106"/>
      <c r="G603" s="1" t="str">
        <f>TEXT(MC[[#This Row],[Date]],"mmm-yy")</f>
        <v>May-25</v>
      </c>
      <c r="H603" s="1">
        <f>DAY(EOMONTH(MC[[#This Row],[Month Year]],0))</f>
        <v>31</v>
      </c>
      <c r="I603" s="106"/>
      <c r="J603" s="106" t="s">
        <v>142</v>
      </c>
      <c r="K603" s="106"/>
      <c r="L603" s="106"/>
      <c r="M603" s="106"/>
      <c r="N603" s="106"/>
      <c r="O603" s="106">
        <v>3900</v>
      </c>
      <c r="P603" s="106"/>
      <c r="Q603" s="106">
        <v>3250</v>
      </c>
      <c r="R603" s="106">
        <v>3500</v>
      </c>
      <c r="S603" s="1">
        <v>10650</v>
      </c>
      <c r="T603" s="107">
        <v>0.375</v>
      </c>
      <c r="U603" s="107">
        <v>0.5</v>
      </c>
      <c r="V603" s="107">
        <v>0.58333333333333337</v>
      </c>
      <c r="W603" s="107">
        <v>0.75</v>
      </c>
      <c r="X603" s="106"/>
      <c r="Y603" s="106"/>
      <c r="Z603" s="350"/>
    </row>
    <row r="604" spans="1:26" x14ac:dyDescent="0.35">
      <c r="A604" s="106">
        <v>602</v>
      </c>
      <c r="B604" s="168">
        <f t="shared" si="20"/>
        <v>45801</v>
      </c>
      <c r="C604" s="126">
        <f>YEAR(MC[[#This Row],[Date]])+IF(MONTH(MC[[#This Row],[Date]])&gt;=4,1,0)</f>
        <v>2026</v>
      </c>
      <c r="D604" s="102">
        <f>YEAR(MC[[#This Row],[Date]])</f>
        <v>2025</v>
      </c>
      <c r="E604" s="167"/>
      <c r="F604" s="106"/>
      <c r="G604" s="1" t="str">
        <f>TEXT(MC[[#This Row],[Date]],"mmm-yy")</f>
        <v>May-25</v>
      </c>
      <c r="H604" s="1">
        <f>DAY(EOMONTH(MC[[#This Row],[Month Year]],0))</f>
        <v>31</v>
      </c>
      <c r="I604" s="106"/>
      <c r="J604" s="106" t="s">
        <v>142</v>
      </c>
      <c r="K604" s="106"/>
      <c r="L604" s="106"/>
      <c r="M604" s="106"/>
      <c r="N604" s="106">
        <v>3000</v>
      </c>
      <c r="O604" s="106">
        <v>3650</v>
      </c>
      <c r="P604" s="106"/>
      <c r="Q604" s="106"/>
      <c r="R604" s="106">
        <v>3400</v>
      </c>
      <c r="S604" s="1">
        <v>10050</v>
      </c>
      <c r="T604" s="107">
        <v>0.375</v>
      </c>
      <c r="U604" s="107">
        <v>0.5</v>
      </c>
      <c r="V604" s="107">
        <v>0.58333333333333337</v>
      </c>
      <c r="W604" s="107">
        <v>0.75</v>
      </c>
      <c r="X604" s="106"/>
      <c r="Y604" s="106"/>
      <c r="Z604" s="350"/>
    </row>
    <row r="605" spans="1:26" x14ac:dyDescent="0.35">
      <c r="A605" s="106">
        <v>603</v>
      </c>
      <c r="B605" s="168">
        <f t="shared" si="20"/>
        <v>45802</v>
      </c>
      <c r="C605" s="126">
        <f>YEAR(MC[[#This Row],[Date]])+IF(MONTH(MC[[#This Row],[Date]])&gt;=4,1,0)</f>
        <v>2026</v>
      </c>
      <c r="D605" s="102">
        <f>YEAR(MC[[#This Row],[Date]])</f>
        <v>2025</v>
      </c>
      <c r="E605" s="167"/>
      <c r="F605" s="106"/>
      <c r="G605" s="1" t="str">
        <f>TEXT(MC[[#This Row],[Date]],"mmm-yy")</f>
        <v>May-25</v>
      </c>
      <c r="H605" s="1">
        <f>DAY(EOMONTH(MC[[#This Row],[Month Year]],0))</f>
        <v>31</v>
      </c>
      <c r="I605" s="106"/>
      <c r="J605" s="106" t="s">
        <v>142</v>
      </c>
      <c r="K605" s="106">
        <v>7600</v>
      </c>
      <c r="L605" s="106"/>
      <c r="M605" s="106"/>
      <c r="N605" s="106">
        <v>7600</v>
      </c>
      <c r="O605" s="106"/>
      <c r="P605" s="106"/>
      <c r="Q605" s="106"/>
      <c r="R605" s="106">
        <v>7550</v>
      </c>
      <c r="S605" s="1">
        <v>22750</v>
      </c>
      <c r="T605" s="107">
        <v>0.375</v>
      </c>
      <c r="U605" s="107">
        <v>0.5</v>
      </c>
      <c r="V605" s="107">
        <v>0.58333333333333337</v>
      </c>
      <c r="W605" s="107">
        <v>0.75</v>
      </c>
      <c r="X605" s="106"/>
      <c r="Y605" s="106"/>
      <c r="Z605" s="350"/>
    </row>
    <row r="606" spans="1:26" x14ac:dyDescent="0.35">
      <c r="A606" s="106">
        <v>604</v>
      </c>
      <c r="B606" s="168">
        <f t="shared" si="20"/>
        <v>45803</v>
      </c>
      <c r="C606" s="126">
        <f>YEAR(MC[[#This Row],[Date]])+IF(MONTH(MC[[#This Row],[Date]])&gt;=4,1,0)</f>
        <v>2026</v>
      </c>
      <c r="D606" s="102">
        <f>YEAR(MC[[#This Row],[Date]])</f>
        <v>2025</v>
      </c>
      <c r="E606" s="167"/>
      <c r="F606" s="106"/>
      <c r="G606" s="1" t="str">
        <f>TEXT(MC[[#This Row],[Date]],"mmm-yy")</f>
        <v>May-25</v>
      </c>
      <c r="H606" s="1">
        <f>DAY(EOMONTH(MC[[#This Row],[Month Year]],0))</f>
        <v>31</v>
      </c>
      <c r="I606" s="106"/>
      <c r="J606" s="106" t="s">
        <v>142</v>
      </c>
      <c r="K606" s="106"/>
      <c r="L606" s="106"/>
      <c r="M606" s="106"/>
      <c r="N606" s="106"/>
      <c r="O606" s="106"/>
      <c r="P606" s="106"/>
      <c r="Q606" s="106"/>
      <c r="R606" s="106"/>
      <c r="S606" s="1">
        <v>0</v>
      </c>
      <c r="T606" s="106"/>
      <c r="U606" s="106"/>
      <c r="V606" s="106"/>
      <c r="W606" s="106"/>
      <c r="X606" s="106"/>
      <c r="Y606" s="106"/>
      <c r="Z606" s="350"/>
    </row>
    <row r="607" spans="1:26" x14ac:dyDescent="0.35">
      <c r="A607" s="106">
        <v>605</v>
      </c>
      <c r="B607" s="168">
        <f t="shared" si="20"/>
        <v>45804</v>
      </c>
      <c r="C607" s="126">
        <f>YEAR(MC[[#This Row],[Date]])+IF(MONTH(MC[[#This Row],[Date]])&gt;=4,1,0)</f>
        <v>2026</v>
      </c>
      <c r="D607" s="102">
        <f>YEAR(MC[[#This Row],[Date]])</f>
        <v>2025</v>
      </c>
      <c r="E607" s="167"/>
      <c r="F607" s="106"/>
      <c r="G607" s="1" t="str">
        <f>TEXT(MC[[#This Row],[Date]],"mmm-yy")</f>
        <v>May-25</v>
      </c>
      <c r="H607" s="1">
        <f>DAY(EOMONTH(MC[[#This Row],[Month Year]],0))</f>
        <v>31</v>
      </c>
      <c r="I607" s="106"/>
      <c r="J607" s="106" t="s">
        <v>142</v>
      </c>
      <c r="K607" s="106"/>
      <c r="L607" s="106"/>
      <c r="M607" s="106"/>
      <c r="N607" s="106"/>
      <c r="O607" s="106"/>
      <c r="P607" s="106"/>
      <c r="Q607" s="106"/>
      <c r="R607" s="106"/>
      <c r="S607" s="1">
        <v>0</v>
      </c>
      <c r="T607" s="106"/>
      <c r="U607" s="106"/>
      <c r="V607" s="106"/>
      <c r="W607" s="106"/>
      <c r="X607" s="106"/>
      <c r="Y607" s="106"/>
      <c r="Z607" s="350"/>
    </row>
    <row r="608" spans="1:26" x14ac:dyDescent="0.35">
      <c r="A608" s="106">
        <v>606</v>
      </c>
      <c r="B608" s="168">
        <f t="shared" si="20"/>
        <v>45805</v>
      </c>
      <c r="C608" s="126">
        <f>YEAR(MC[[#This Row],[Date]])+IF(MONTH(MC[[#This Row],[Date]])&gt;=4,1,0)</f>
        <v>2026</v>
      </c>
      <c r="D608" s="102">
        <f>YEAR(MC[[#This Row],[Date]])</f>
        <v>2025</v>
      </c>
      <c r="E608" s="167"/>
      <c r="F608" s="106"/>
      <c r="G608" s="1" t="str">
        <f>TEXT(MC[[#This Row],[Date]],"mmm-yy")</f>
        <v>May-25</v>
      </c>
      <c r="H608" s="1">
        <f>DAY(EOMONTH(MC[[#This Row],[Month Year]],0))</f>
        <v>31</v>
      </c>
      <c r="I608" s="106"/>
      <c r="J608" s="106" t="s">
        <v>142</v>
      </c>
      <c r="K608" s="106"/>
      <c r="L608" s="106">
        <v>7000</v>
      </c>
      <c r="M608" s="106">
        <v>3500</v>
      </c>
      <c r="N608" s="106"/>
      <c r="O608" s="106">
        <v>5250</v>
      </c>
      <c r="P608" s="106"/>
      <c r="Q608" s="106">
        <v>4000</v>
      </c>
      <c r="R608" s="106"/>
      <c r="S608" s="1">
        <v>19750</v>
      </c>
      <c r="T608" s="107">
        <v>0.375</v>
      </c>
      <c r="U608" s="107">
        <v>0.5</v>
      </c>
      <c r="V608" s="107">
        <v>0.58333333333333337</v>
      </c>
      <c r="W608" s="107">
        <v>0.75</v>
      </c>
      <c r="X608" s="106"/>
      <c r="Y608" s="106"/>
      <c r="Z608" s="350"/>
    </row>
    <row r="609" spans="1:26" x14ac:dyDescent="0.35">
      <c r="A609" s="106">
        <v>607</v>
      </c>
      <c r="B609" s="168">
        <f t="shared" si="20"/>
        <v>45806</v>
      </c>
      <c r="C609" s="126">
        <f>YEAR(MC[[#This Row],[Date]])+IF(MONTH(MC[[#This Row],[Date]])&gt;=4,1,0)</f>
        <v>2026</v>
      </c>
      <c r="D609" s="102">
        <f>YEAR(MC[[#This Row],[Date]])</f>
        <v>2025</v>
      </c>
      <c r="E609" s="167"/>
      <c r="F609" s="106"/>
      <c r="G609" s="1" t="str">
        <f>TEXT(MC[[#This Row],[Date]],"mmm-yy")</f>
        <v>May-25</v>
      </c>
      <c r="H609" s="1">
        <f>DAY(EOMONTH(MC[[#This Row],[Month Year]],0))</f>
        <v>31</v>
      </c>
      <c r="I609" s="106"/>
      <c r="J609" s="106" t="s">
        <v>142</v>
      </c>
      <c r="K609" s="106"/>
      <c r="L609" s="106"/>
      <c r="M609" s="106"/>
      <c r="N609" s="106"/>
      <c r="O609" s="106"/>
      <c r="P609" s="106"/>
      <c r="Q609" s="106"/>
      <c r="R609" s="106"/>
      <c r="S609" s="1">
        <v>0</v>
      </c>
      <c r="T609" s="106"/>
      <c r="U609" s="106"/>
      <c r="V609" s="106"/>
      <c r="W609" s="106"/>
      <c r="X609" s="106"/>
      <c r="Y609" s="106"/>
      <c r="Z609" s="350"/>
    </row>
    <row r="610" spans="1:26" x14ac:dyDescent="0.35">
      <c r="A610" s="106">
        <v>608</v>
      </c>
      <c r="B610" s="168">
        <f t="shared" si="20"/>
        <v>45807</v>
      </c>
      <c r="C610" s="126">
        <f>YEAR(MC[[#This Row],[Date]])+IF(MONTH(MC[[#This Row],[Date]])&gt;=4,1,0)</f>
        <v>2026</v>
      </c>
      <c r="D610" s="102">
        <f>YEAR(MC[[#This Row],[Date]])</f>
        <v>2025</v>
      </c>
      <c r="E610" s="167"/>
      <c r="F610" s="106"/>
      <c r="G610" s="1" t="str">
        <f>TEXT(MC[[#This Row],[Date]],"mmm-yy")</f>
        <v>May-25</v>
      </c>
      <c r="H610" s="1">
        <f>DAY(EOMONTH(MC[[#This Row],[Month Year]],0))</f>
        <v>31</v>
      </c>
      <c r="I610" s="106"/>
      <c r="J610" s="106" t="s">
        <v>142</v>
      </c>
      <c r="K610" s="106"/>
      <c r="L610" s="106">
        <v>4400</v>
      </c>
      <c r="M610" s="106"/>
      <c r="N610" s="106"/>
      <c r="O610" s="106"/>
      <c r="P610" s="106">
        <v>6900</v>
      </c>
      <c r="Q610" s="106"/>
      <c r="R610" s="106"/>
      <c r="S610" s="1">
        <v>11300</v>
      </c>
      <c r="T610" s="107">
        <v>0.375</v>
      </c>
      <c r="U610" s="107">
        <v>0.5</v>
      </c>
      <c r="V610" s="107">
        <v>0.58333333333333337</v>
      </c>
      <c r="W610" s="107">
        <v>0.75</v>
      </c>
      <c r="X610" s="106"/>
      <c r="Y610" s="106"/>
      <c r="Z610" s="350"/>
    </row>
    <row r="611" spans="1:26" x14ac:dyDescent="0.35">
      <c r="A611" s="106">
        <v>609</v>
      </c>
      <c r="B611" s="168">
        <f t="shared" si="20"/>
        <v>45808</v>
      </c>
      <c r="C611" s="126">
        <f>YEAR(MC[[#This Row],[Date]])+IF(MONTH(MC[[#This Row],[Date]])&gt;=4,1,0)</f>
        <v>2026</v>
      </c>
      <c r="D611" s="102">
        <f>YEAR(MC[[#This Row],[Date]])</f>
        <v>2025</v>
      </c>
      <c r="E611" s="167"/>
      <c r="F611" s="106"/>
      <c r="G611" s="1" t="str">
        <f>TEXT(MC[[#This Row],[Date]],"mmm-yy")</f>
        <v>May-25</v>
      </c>
      <c r="H611" s="1">
        <f>DAY(EOMONTH(MC[[#This Row],[Month Year]],0))</f>
        <v>31</v>
      </c>
      <c r="I611" s="106"/>
      <c r="J611" s="106" t="s">
        <v>142</v>
      </c>
      <c r="K611" s="106"/>
      <c r="L611" s="106">
        <v>7000</v>
      </c>
      <c r="M611" s="106">
        <v>7250</v>
      </c>
      <c r="N611" s="106"/>
      <c r="O611" s="106"/>
      <c r="P611" s="106">
        <v>7000</v>
      </c>
      <c r="Q611" s="106">
        <v>8250</v>
      </c>
      <c r="R611" s="106"/>
      <c r="S611" s="1">
        <v>29500</v>
      </c>
      <c r="T611" s="107">
        <v>0.375</v>
      </c>
      <c r="U611" s="107">
        <v>0.5</v>
      </c>
      <c r="V611" s="107">
        <v>0.58333333333333337</v>
      </c>
      <c r="W611" s="107">
        <v>0.75</v>
      </c>
      <c r="X611" s="106"/>
      <c r="Y611" s="106"/>
      <c r="Z611" s="350"/>
    </row>
    <row r="612" spans="1:26" x14ac:dyDescent="0.35">
      <c r="A612" s="106">
        <v>610</v>
      </c>
      <c r="B612" s="168">
        <f t="shared" si="20"/>
        <v>45809</v>
      </c>
      <c r="C612" s="126">
        <f>YEAR(MC[[#This Row],[Date]])+IF(MONTH(MC[[#This Row],[Date]])&gt;=4,1,0)</f>
        <v>2026</v>
      </c>
      <c r="D612" s="102">
        <f>YEAR(MC[[#This Row],[Date]])</f>
        <v>2025</v>
      </c>
      <c r="E612" s="167"/>
      <c r="F612" s="106"/>
      <c r="G612" s="1" t="str">
        <f>TEXT(MC[[#This Row],[Date]],"mmm-yy")</f>
        <v>Jun-25</v>
      </c>
      <c r="H612" s="1">
        <f>DAY(EOMONTH(MC[[#This Row],[Month Year]],0))</f>
        <v>30</v>
      </c>
      <c r="I612" s="106"/>
      <c r="J612" s="106" t="s">
        <v>142</v>
      </c>
      <c r="K612" s="106"/>
      <c r="L612" s="106">
        <v>8250</v>
      </c>
      <c r="M612" s="106">
        <v>7250</v>
      </c>
      <c r="N612" s="106"/>
      <c r="O612" s="106"/>
      <c r="P612" s="106">
        <v>5400</v>
      </c>
      <c r="Q612" s="106">
        <v>6600</v>
      </c>
      <c r="R612" s="106"/>
      <c r="S612" s="1">
        <v>27500</v>
      </c>
      <c r="T612" s="107">
        <v>0.375</v>
      </c>
      <c r="U612" s="107">
        <v>0.5</v>
      </c>
      <c r="V612" s="107">
        <v>0.58333333333333337</v>
      </c>
      <c r="W612" s="107">
        <v>0.75</v>
      </c>
      <c r="X612" s="106"/>
      <c r="Y612" s="106"/>
      <c r="Z612" s="350"/>
    </row>
    <row r="613" spans="1:26" x14ac:dyDescent="0.35">
      <c r="A613" s="106">
        <v>611</v>
      </c>
      <c r="B613" s="168">
        <f t="shared" si="20"/>
        <v>45810</v>
      </c>
      <c r="C613" s="126">
        <f>YEAR(MC[[#This Row],[Date]])+IF(MONTH(MC[[#This Row],[Date]])&gt;=4,1,0)</f>
        <v>2026</v>
      </c>
      <c r="D613" s="102">
        <f>YEAR(MC[[#This Row],[Date]])</f>
        <v>2025</v>
      </c>
      <c r="E613" s="167"/>
      <c r="F613" s="106"/>
      <c r="G613" s="1" t="str">
        <f>TEXT(MC[[#This Row],[Date]],"mmm-yy")</f>
        <v>Jun-25</v>
      </c>
      <c r="H613" s="1">
        <f>DAY(EOMONTH(MC[[#This Row],[Month Year]],0))</f>
        <v>30</v>
      </c>
      <c r="I613" s="106"/>
      <c r="J613" s="106" t="s">
        <v>142</v>
      </c>
      <c r="K613" s="106">
        <v>6000</v>
      </c>
      <c r="L613" s="106"/>
      <c r="M613" s="106">
        <v>6400</v>
      </c>
      <c r="N613" s="106">
        <v>2400</v>
      </c>
      <c r="O613" s="106"/>
      <c r="P613" s="106">
        <v>6050</v>
      </c>
      <c r="Q613" s="106">
        <v>1100</v>
      </c>
      <c r="R613" s="106">
        <v>4500</v>
      </c>
      <c r="S613" s="1">
        <v>26450</v>
      </c>
      <c r="T613" s="107">
        <v>0.375</v>
      </c>
      <c r="U613" s="107">
        <v>0.5</v>
      </c>
      <c r="V613" s="107">
        <v>0.58333333333333337</v>
      </c>
      <c r="W613" s="107">
        <v>0.75</v>
      </c>
      <c r="X613" s="106"/>
      <c r="Y613" s="106"/>
      <c r="Z613" s="350"/>
    </row>
    <row r="614" spans="1:26" x14ac:dyDescent="0.35">
      <c r="A614" s="106">
        <v>612</v>
      </c>
      <c r="B614" s="168">
        <f t="shared" si="20"/>
        <v>45811</v>
      </c>
      <c r="C614" s="126">
        <f>YEAR(MC[[#This Row],[Date]])+IF(MONTH(MC[[#This Row],[Date]])&gt;=4,1,0)</f>
        <v>2026</v>
      </c>
      <c r="D614" s="102">
        <f>YEAR(MC[[#This Row],[Date]])</f>
        <v>2025</v>
      </c>
      <c r="E614" s="167"/>
      <c r="F614" s="106"/>
      <c r="G614" s="1" t="str">
        <f>TEXT(MC[[#This Row],[Date]],"mmm-yy")</f>
        <v>Jun-25</v>
      </c>
      <c r="H614" s="1">
        <f>DAY(EOMONTH(MC[[#This Row],[Month Year]],0))</f>
        <v>30</v>
      </c>
      <c r="I614" s="106"/>
      <c r="J614" s="106" t="s">
        <v>142</v>
      </c>
      <c r="K614" s="106">
        <v>6600</v>
      </c>
      <c r="L614" s="106"/>
      <c r="M614" s="106"/>
      <c r="N614" s="106">
        <v>7800</v>
      </c>
      <c r="O614" s="106">
        <v>7250</v>
      </c>
      <c r="P614" s="106"/>
      <c r="Q614" s="106"/>
      <c r="R614" s="106">
        <v>5500</v>
      </c>
      <c r="S614" s="1">
        <v>27150</v>
      </c>
      <c r="T614" s="107">
        <v>0.375</v>
      </c>
      <c r="U614" s="107">
        <v>0.5</v>
      </c>
      <c r="V614" s="107">
        <v>0.58333333333333337</v>
      </c>
      <c r="W614" s="107">
        <v>0.75</v>
      </c>
      <c r="X614" s="106"/>
      <c r="Y614" s="106"/>
      <c r="Z614" s="350"/>
    </row>
    <row r="615" spans="1:26" x14ac:dyDescent="0.35">
      <c r="A615" s="106">
        <v>613</v>
      </c>
      <c r="B615" s="168">
        <f t="shared" si="20"/>
        <v>45812</v>
      </c>
      <c r="C615" s="126">
        <f>YEAR(MC[[#This Row],[Date]])+IF(MONTH(MC[[#This Row],[Date]])&gt;=4,1,0)</f>
        <v>2026</v>
      </c>
      <c r="D615" s="102">
        <f>YEAR(MC[[#This Row],[Date]])</f>
        <v>2025</v>
      </c>
      <c r="E615" s="167"/>
      <c r="F615" s="106"/>
      <c r="G615" s="1" t="str">
        <f>TEXT(MC[[#This Row],[Date]],"mmm-yy")</f>
        <v>Jun-25</v>
      </c>
      <c r="H615" s="1">
        <f>DAY(EOMONTH(MC[[#This Row],[Month Year]],0))</f>
        <v>30</v>
      </c>
      <c r="I615" s="106"/>
      <c r="J615" s="106" t="s">
        <v>142</v>
      </c>
      <c r="K615" s="106">
        <v>7500</v>
      </c>
      <c r="L615" s="106"/>
      <c r="M615" s="106"/>
      <c r="N615" s="106">
        <v>7500</v>
      </c>
      <c r="O615" s="106">
        <v>7800</v>
      </c>
      <c r="P615" s="106"/>
      <c r="Q615" s="106"/>
      <c r="R615" s="106">
        <v>6600</v>
      </c>
      <c r="S615" s="1">
        <v>29400</v>
      </c>
      <c r="T615" s="107">
        <v>0.375</v>
      </c>
      <c r="U615" s="107">
        <v>0.5</v>
      </c>
      <c r="V615" s="107">
        <v>0.58333333333333337</v>
      </c>
      <c r="W615" s="107">
        <v>0.75</v>
      </c>
      <c r="X615" s="106"/>
      <c r="Y615" s="106"/>
      <c r="Z615" s="350"/>
    </row>
    <row r="616" spans="1:26" x14ac:dyDescent="0.35">
      <c r="A616" s="106">
        <v>614</v>
      </c>
      <c r="B616" s="168">
        <f t="shared" si="20"/>
        <v>45813</v>
      </c>
      <c r="C616" s="126">
        <f>YEAR(MC[[#This Row],[Date]])+IF(MONTH(MC[[#This Row],[Date]])&gt;=4,1,0)</f>
        <v>2026</v>
      </c>
      <c r="D616" s="102">
        <f>YEAR(MC[[#This Row],[Date]])</f>
        <v>2025</v>
      </c>
      <c r="E616" s="167"/>
      <c r="F616" s="106"/>
      <c r="G616" s="1" t="str">
        <f>TEXT(MC[[#This Row],[Date]],"mmm-yy")</f>
        <v>Jun-25</v>
      </c>
      <c r="H616" s="1">
        <f>DAY(EOMONTH(MC[[#This Row],[Month Year]],0))</f>
        <v>30</v>
      </c>
      <c r="I616" s="106"/>
      <c r="J616" s="106" t="s">
        <v>142</v>
      </c>
      <c r="K616" s="106">
        <v>4500</v>
      </c>
      <c r="L616" s="106">
        <v>7250</v>
      </c>
      <c r="M616" s="106">
        <v>7200</v>
      </c>
      <c r="N616" s="106">
        <v>1850</v>
      </c>
      <c r="O616" s="106"/>
      <c r="P616" s="106">
        <v>7800</v>
      </c>
      <c r="Q616" s="106">
        <v>7750</v>
      </c>
      <c r="R616" s="106"/>
      <c r="S616" s="1">
        <v>36350</v>
      </c>
      <c r="T616" s="107">
        <v>0.375</v>
      </c>
      <c r="U616" s="107">
        <v>0.5</v>
      </c>
      <c r="V616" s="107">
        <v>0.58333333333333337</v>
      </c>
      <c r="W616" s="107">
        <v>0.75</v>
      </c>
      <c r="X616" s="106"/>
      <c r="Y616" s="106"/>
      <c r="Z616" s="350"/>
    </row>
    <row r="617" spans="1:26" x14ac:dyDescent="0.35">
      <c r="A617" s="106">
        <v>615</v>
      </c>
      <c r="B617" s="168">
        <f t="shared" si="20"/>
        <v>45814</v>
      </c>
      <c r="C617" s="126">
        <f>YEAR(MC[[#This Row],[Date]])+IF(MONTH(MC[[#This Row],[Date]])&gt;=4,1,0)</f>
        <v>2026</v>
      </c>
      <c r="D617" s="102">
        <f>YEAR(MC[[#This Row],[Date]])</f>
        <v>2025</v>
      </c>
      <c r="E617" s="167"/>
      <c r="F617" s="106"/>
      <c r="G617" s="1" t="str">
        <f>TEXT(MC[[#This Row],[Date]],"mmm-yy")</f>
        <v>Jun-25</v>
      </c>
      <c r="H617" s="1">
        <f>DAY(EOMONTH(MC[[#This Row],[Month Year]],0))</f>
        <v>30</v>
      </c>
      <c r="I617" s="106"/>
      <c r="J617" s="106" t="s">
        <v>142</v>
      </c>
      <c r="K617" s="106"/>
      <c r="L617" s="106"/>
      <c r="M617" s="106"/>
      <c r="N617" s="106"/>
      <c r="O617" s="106"/>
      <c r="P617" s="106"/>
      <c r="Q617" s="106"/>
      <c r="R617" s="106"/>
      <c r="S617" s="1">
        <v>0</v>
      </c>
      <c r="T617" s="106"/>
      <c r="U617" s="106"/>
      <c r="V617" s="106"/>
      <c r="W617" s="106"/>
      <c r="X617" s="106"/>
      <c r="Y617" s="106"/>
      <c r="Z617" s="350"/>
    </row>
    <row r="618" spans="1:26" x14ac:dyDescent="0.35">
      <c r="A618" s="106">
        <v>616</v>
      </c>
      <c r="B618" s="168">
        <f t="shared" si="20"/>
        <v>45815</v>
      </c>
      <c r="C618" s="126">
        <f>YEAR(MC[[#This Row],[Date]])+IF(MONTH(MC[[#This Row],[Date]])&gt;=4,1,0)</f>
        <v>2026</v>
      </c>
      <c r="D618" s="102">
        <f>YEAR(MC[[#This Row],[Date]])</f>
        <v>2025</v>
      </c>
      <c r="E618" s="167"/>
      <c r="F618" s="106"/>
      <c r="G618" s="1" t="str">
        <f>TEXT(MC[[#This Row],[Date]],"mmm-yy")</f>
        <v>Jun-25</v>
      </c>
      <c r="H618" s="1">
        <f>DAY(EOMONTH(MC[[#This Row],[Month Year]],0))</f>
        <v>30</v>
      </c>
      <c r="I618" s="106"/>
      <c r="J618" s="106" t="s">
        <v>142</v>
      </c>
      <c r="K618" s="106"/>
      <c r="L618" s="106">
        <v>7800</v>
      </c>
      <c r="M618" s="106">
        <v>7200</v>
      </c>
      <c r="N618" s="106"/>
      <c r="O618" s="106"/>
      <c r="P618" s="106">
        <v>6500</v>
      </c>
      <c r="Q618" s="106">
        <v>7200</v>
      </c>
      <c r="R618" s="106"/>
      <c r="S618" s="1">
        <v>28700</v>
      </c>
      <c r="T618" s="107">
        <v>0.375</v>
      </c>
      <c r="U618" s="107">
        <v>0.5</v>
      </c>
      <c r="V618" s="107">
        <v>0.58333333333333337</v>
      </c>
      <c r="W618" s="107">
        <v>0.75</v>
      </c>
      <c r="X618" s="106"/>
      <c r="Y618" s="106"/>
      <c r="Z618" s="350"/>
    </row>
    <row r="619" spans="1:26" x14ac:dyDescent="0.35">
      <c r="A619" s="106">
        <v>617</v>
      </c>
      <c r="B619" s="168">
        <f t="shared" si="20"/>
        <v>45816</v>
      </c>
      <c r="C619" s="126">
        <f>YEAR(MC[[#This Row],[Date]])+IF(MONTH(MC[[#This Row],[Date]])&gt;=4,1,0)</f>
        <v>2026</v>
      </c>
      <c r="D619" s="102">
        <f>YEAR(MC[[#This Row],[Date]])</f>
        <v>2025</v>
      </c>
      <c r="E619" s="167"/>
      <c r="F619" s="106"/>
      <c r="G619" s="1" t="str">
        <f>TEXT(MC[[#This Row],[Date]],"mmm-yy")</f>
        <v>Jun-25</v>
      </c>
      <c r="H619" s="1">
        <f>DAY(EOMONTH(MC[[#This Row],[Month Year]],0))</f>
        <v>30</v>
      </c>
      <c r="I619" s="106"/>
      <c r="J619" s="106" t="s">
        <v>142</v>
      </c>
      <c r="K619" s="106">
        <v>1300</v>
      </c>
      <c r="L619" s="106">
        <v>2650</v>
      </c>
      <c r="M619" s="106"/>
      <c r="N619" s="106"/>
      <c r="O619" s="106"/>
      <c r="P619" s="106">
        <v>6100</v>
      </c>
      <c r="Q619" s="106">
        <v>1100</v>
      </c>
      <c r="R619" s="106">
        <v>4900</v>
      </c>
      <c r="S619" s="1">
        <v>16050</v>
      </c>
      <c r="T619" s="107">
        <v>0.375</v>
      </c>
      <c r="U619" s="107">
        <v>0.5</v>
      </c>
      <c r="V619" s="107">
        <v>0.58333333333333337</v>
      </c>
      <c r="W619" s="107">
        <v>0.75</v>
      </c>
      <c r="X619" s="106"/>
      <c r="Y619" s="106"/>
      <c r="Z619" s="350"/>
    </row>
    <row r="620" spans="1:26" x14ac:dyDescent="0.35">
      <c r="A620" s="106">
        <v>618</v>
      </c>
      <c r="B620" s="168">
        <f t="shared" si="20"/>
        <v>45817</v>
      </c>
      <c r="C620" s="126">
        <f>YEAR(MC[[#This Row],[Date]])+IF(MONTH(MC[[#This Row],[Date]])&gt;=4,1,0)</f>
        <v>2026</v>
      </c>
      <c r="D620" s="102">
        <f>YEAR(MC[[#This Row],[Date]])</f>
        <v>2025</v>
      </c>
      <c r="E620" s="167"/>
      <c r="F620" s="106"/>
      <c r="G620" s="1" t="str">
        <f>TEXT(MC[[#This Row],[Date]],"mmm-yy")</f>
        <v>Jun-25</v>
      </c>
      <c r="H620" s="1">
        <f>DAY(EOMONTH(MC[[#This Row],[Month Year]],0))</f>
        <v>30</v>
      </c>
      <c r="I620" s="106"/>
      <c r="J620" s="106" t="s">
        <v>142</v>
      </c>
      <c r="K620" s="106">
        <v>7300</v>
      </c>
      <c r="L620" s="106"/>
      <c r="M620" s="106">
        <v>4800</v>
      </c>
      <c r="N620" s="106">
        <v>3250</v>
      </c>
      <c r="O620" s="106">
        <v>8600</v>
      </c>
      <c r="P620" s="106"/>
      <c r="Q620" s="106"/>
      <c r="R620" s="106">
        <v>5000</v>
      </c>
      <c r="S620" s="1">
        <v>28950</v>
      </c>
      <c r="T620" s="107">
        <v>0.375</v>
      </c>
      <c r="U620" s="107">
        <v>0.5</v>
      </c>
      <c r="V620" s="107">
        <v>0.58333333333333337</v>
      </c>
      <c r="W620" s="107">
        <v>0.75</v>
      </c>
      <c r="X620" s="106"/>
      <c r="Y620" s="106"/>
      <c r="Z620" s="350"/>
    </row>
    <row r="621" spans="1:26" x14ac:dyDescent="0.35">
      <c r="A621" s="106">
        <v>619</v>
      </c>
      <c r="B621" s="168">
        <f t="shared" si="20"/>
        <v>45818</v>
      </c>
      <c r="C621" s="126">
        <f>YEAR(MC[[#This Row],[Date]])+IF(MONTH(MC[[#This Row],[Date]])&gt;=4,1,0)</f>
        <v>2026</v>
      </c>
      <c r="D621" s="102">
        <f>YEAR(MC[[#This Row],[Date]])</f>
        <v>2025</v>
      </c>
      <c r="E621" s="167"/>
      <c r="F621" s="106"/>
      <c r="G621" s="1" t="str">
        <f>TEXT(MC[[#This Row],[Date]],"mmm-yy")</f>
        <v>Jun-25</v>
      </c>
      <c r="H621" s="1">
        <f>DAY(EOMONTH(MC[[#This Row],[Month Year]],0))</f>
        <v>30</v>
      </c>
      <c r="I621" s="106"/>
      <c r="J621" s="106" t="s">
        <v>142</v>
      </c>
      <c r="K621" s="106">
        <v>5800</v>
      </c>
      <c r="L621" s="106"/>
      <c r="M621" s="106"/>
      <c r="N621" s="106">
        <v>7300</v>
      </c>
      <c r="O621" s="106">
        <v>8000</v>
      </c>
      <c r="P621" s="106"/>
      <c r="Q621" s="106"/>
      <c r="R621" s="106">
        <v>6750</v>
      </c>
      <c r="S621" s="1">
        <v>27850</v>
      </c>
      <c r="T621" s="107">
        <v>0.375</v>
      </c>
      <c r="U621" s="107">
        <v>0.5</v>
      </c>
      <c r="V621" s="107">
        <v>0.58333333333333337</v>
      </c>
      <c r="W621" s="107">
        <v>0.75</v>
      </c>
      <c r="X621" s="106"/>
      <c r="Y621" s="106"/>
      <c r="Z621" s="350"/>
    </row>
    <row r="622" spans="1:26" x14ac:dyDescent="0.35">
      <c r="A622" s="106">
        <v>620</v>
      </c>
      <c r="B622" s="168">
        <f t="shared" si="20"/>
        <v>45819</v>
      </c>
      <c r="C622" s="126">
        <f>YEAR(MC[[#This Row],[Date]])+IF(MONTH(MC[[#This Row],[Date]])&gt;=4,1,0)</f>
        <v>2026</v>
      </c>
      <c r="D622" s="102">
        <f>YEAR(MC[[#This Row],[Date]])</f>
        <v>2025</v>
      </c>
      <c r="E622" s="167"/>
      <c r="F622" s="106"/>
      <c r="G622" s="1" t="str">
        <f>TEXT(MC[[#This Row],[Date]],"mmm-yy")</f>
        <v>Jun-25</v>
      </c>
      <c r="H622" s="1">
        <f>DAY(EOMONTH(MC[[#This Row],[Month Year]],0))</f>
        <v>30</v>
      </c>
      <c r="I622" s="106"/>
      <c r="J622" s="106" t="s">
        <v>142</v>
      </c>
      <c r="K622" s="106">
        <v>5700</v>
      </c>
      <c r="L622" s="106">
        <v>2000</v>
      </c>
      <c r="M622" s="106">
        <v>4050</v>
      </c>
      <c r="N622" s="106">
        <v>7200</v>
      </c>
      <c r="O622" s="106">
        <v>3900</v>
      </c>
      <c r="P622" s="106"/>
      <c r="Q622" s="106"/>
      <c r="R622" s="106"/>
      <c r="S622" s="1">
        <v>22850</v>
      </c>
      <c r="T622" s="107">
        <v>0.375</v>
      </c>
      <c r="U622" s="107">
        <v>0.5</v>
      </c>
      <c r="V622" s="107">
        <v>0.58333333333333337</v>
      </c>
      <c r="W622" s="107">
        <v>0.75</v>
      </c>
      <c r="X622" s="106"/>
      <c r="Y622" s="106"/>
      <c r="Z622" s="350"/>
    </row>
    <row r="623" spans="1:26" x14ac:dyDescent="0.35">
      <c r="A623" s="106">
        <v>621</v>
      </c>
      <c r="B623" s="168">
        <f t="shared" si="20"/>
        <v>45820</v>
      </c>
      <c r="C623" s="126">
        <f>YEAR(MC[[#This Row],[Date]])+IF(MONTH(MC[[#This Row],[Date]])&gt;=4,1,0)</f>
        <v>2026</v>
      </c>
      <c r="D623" s="102">
        <f>YEAR(MC[[#This Row],[Date]])</f>
        <v>2025</v>
      </c>
      <c r="E623" s="167"/>
      <c r="F623" s="106"/>
      <c r="G623" s="1" t="str">
        <f>TEXT(MC[[#This Row],[Date]],"mmm-yy")</f>
        <v>Jun-25</v>
      </c>
      <c r="H623" s="1">
        <f>DAY(EOMONTH(MC[[#This Row],[Month Year]],0))</f>
        <v>30</v>
      </c>
      <c r="I623" s="106"/>
      <c r="J623" s="106" t="s">
        <v>142</v>
      </c>
      <c r="K623" s="106"/>
      <c r="L623" s="106">
        <v>7200</v>
      </c>
      <c r="M623" s="106">
        <v>7700</v>
      </c>
      <c r="N623" s="106">
        <v>1800</v>
      </c>
      <c r="O623" s="106"/>
      <c r="P623" s="106">
        <v>5450</v>
      </c>
      <c r="Q623" s="106">
        <v>7000</v>
      </c>
      <c r="R623" s="106"/>
      <c r="S623" s="1">
        <v>29150</v>
      </c>
      <c r="T623" s="107">
        <v>0.375</v>
      </c>
      <c r="U623" s="107">
        <v>0.5</v>
      </c>
      <c r="V623" s="107">
        <v>0.58333333333333337</v>
      </c>
      <c r="W623" s="107">
        <v>0.75</v>
      </c>
      <c r="X623" s="106"/>
      <c r="Y623" s="106"/>
      <c r="Z623" s="350"/>
    </row>
    <row r="624" spans="1:26" x14ac:dyDescent="0.35">
      <c r="A624" s="106">
        <v>622</v>
      </c>
      <c r="B624" s="168">
        <f t="shared" si="20"/>
        <v>45821</v>
      </c>
      <c r="C624" s="126">
        <f>YEAR(MC[[#This Row],[Date]])+IF(MONTH(MC[[#This Row],[Date]])&gt;=4,1,0)</f>
        <v>2026</v>
      </c>
      <c r="D624" s="102">
        <f>YEAR(MC[[#This Row],[Date]])</f>
        <v>2025</v>
      </c>
      <c r="E624" s="167"/>
      <c r="F624" s="106"/>
      <c r="G624" s="1" t="str">
        <f>TEXT(MC[[#This Row],[Date]],"mmm-yy")</f>
        <v>Jun-25</v>
      </c>
      <c r="H624" s="1">
        <f>DAY(EOMONTH(MC[[#This Row],[Month Year]],0))</f>
        <v>30</v>
      </c>
      <c r="I624" s="106"/>
      <c r="J624" s="106" t="s">
        <v>142</v>
      </c>
      <c r="K624" s="106"/>
      <c r="L624" s="106">
        <v>7500</v>
      </c>
      <c r="M624" s="106">
        <v>7600</v>
      </c>
      <c r="N624" s="106"/>
      <c r="O624" s="106"/>
      <c r="P624" s="106">
        <v>7700</v>
      </c>
      <c r="Q624" s="106">
        <v>7250</v>
      </c>
      <c r="R624" s="106"/>
      <c r="S624" s="1">
        <v>30050</v>
      </c>
      <c r="T624" s="107">
        <v>0.375</v>
      </c>
      <c r="U624" s="107">
        <v>0.5</v>
      </c>
      <c r="V624" s="107">
        <v>0.58333333333333337</v>
      </c>
      <c r="W624" s="107">
        <v>0.75</v>
      </c>
      <c r="X624" s="106"/>
      <c r="Y624" s="106"/>
      <c r="Z624" s="350"/>
    </row>
    <row r="625" spans="1:26" x14ac:dyDescent="0.35">
      <c r="A625" s="106">
        <v>623</v>
      </c>
      <c r="B625" s="168">
        <f t="shared" si="20"/>
        <v>45822</v>
      </c>
      <c r="C625" s="126">
        <f>YEAR(MC[[#This Row],[Date]])+IF(MONTH(MC[[#This Row],[Date]])&gt;=4,1,0)</f>
        <v>2026</v>
      </c>
      <c r="D625" s="102">
        <f>YEAR(MC[[#This Row],[Date]])</f>
        <v>2025</v>
      </c>
      <c r="E625" s="167"/>
      <c r="F625" s="106"/>
      <c r="G625" s="1" t="str">
        <f>TEXT(MC[[#This Row],[Date]],"mmm-yy")</f>
        <v>Jun-25</v>
      </c>
      <c r="H625" s="1">
        <f>DAY(EOMONTH(MC[[#This Row],[Month Year]],0))</f>
        <v>30</v>
      </c>
      <c r="I625" s="106"/>
      <c r="J625" s="106" t="s">
        <v>142</v>
      </c>
      <c r="K625" s="106">
        <v>4000</v>
      </c>
      <c r="L625" s="106">
        <v>3000</v>
      </c>
      <c r="M625" s="106"/>
      <c r="N625" s="106">
        <v>7500</v>
      </c>
      <c r="O625" s="106"/>
      <c r="P625" s="106">
        <v>7700</v>
      </c>
      <c r="Q625" s="106">
        <v>2300</v>
      </c>
      <c r="R625" s="106">
        <v>6300</v>
      </c>
      <c r="S625" s="1">
        <v>30800</v>
      </c>
      <c r="T625" s="107">
        <v>0.375</v>
      </c>
      <c r="U625" s="107">
        <v>0.5</v>
      </c>
      <c r="V625" s="107">
        <v>0.58333333333333337</v>
      </c>
      <c r="W625" s="107">
        <v>0.75</v>
      </c>
      <c r="X625" s="106"/>
      <c r="Y625" s="106"/>
      <c r="Z625" s="350"/>
    </row>
    <row r="626" spans="1:26" x14ac:dyDescent="0.35">
      <c r="A626" s="106">
        <v>624</v>
      </c>
      <c r="B626" s="168">
        <f t="shared" si="20"/>
        <v>45823</v>
      </c>
      <c r="C626" s="126">
        <f>YEAR(MC[[#This Row],[Date]])+IF(MONTH(MC[[#This Row],[Date]])&gt;=4,1,0)</f>
        <v>2026</v>
      </c>
      <c r="D626" s="102">
        <f>YEAR(MC[[#This Row],[Date]])</f>
        <v>2025</v>
      </c>
      <c r="E626" s="167"/>
      <c r="F626" s="106"/>
      <c r="G626" s="1" t="str">
        <f>TEXT(MC[[#This Row],[Date]],"mmm-yy")</f>
        <v>Jun-25</v>
      </c>
      <c r="H626" s="1">
        <f>DAY(EOMONTH(MC[[#This Row],[Month Year]],0))</f>
        <v>30</v>
      </c>
      <c r="I626" s="106"/>
      <c r="J626" s="106" t="s">
        <v>142</v>
      </c>
      <c r="K626" s="106">
        <v>8000</v>
      </c>
      <c r="L626" s="106"/>
      <c r="M626" s="106"/>
      <c r="N626" s="106">
        <v>9700</v>
      </c>
      <c r="O626" s="106">
        <v>7750</v>
      </c>
      <c r="P626" s="106"/>
      <c r="Q626" s="106"/>
      <c r="R626" s="106">
        <v>6000</v>
      </c>
      <c r="S626" s="1">
        <v>31450</v>
      </c>
      <c r="T626" s="107">
        <v>0.375</v>
      </c>
      <c r="U626" s="107">
        <v>0.5</v>
      </c>
      <c r="V626" s="107">
        <v>0.58333333333333337</v>
      </c>
      <c r="W626" s="107">
        <v>0.75</v>
      </c>
      <c r="X626" s="106"/>
      <c r="Y626" s="106"/>
      <c r="Z626" s="350"/>
    </row>
    <row r="627" spans="1:26" x14ac:dyDescent="0.35">
      <c r="A627" s="106">
        <v>625</v>
      </c>
      <c r="B627" s="168">
        <f t="shared" si="20"/>
        <v>45824</v>
      </c>
      <c r="C627" s="126">
        <f>YEAR(MC[[#This Row],[Date]])+IF(MONTH(MC[[#This Row],[Date]])&gt;=4,1,0)</f>
        <v>2026</v>
      </c>
      <c r="D627" s="102">
        <f>YEAR(MC[[#This Row],[Date]])</f>
        <v>2025</v>
      </c>
      <c r="E627" s="167"/>
      <c r="F627" s="106"/>
      <c r="G627" s="1" t="str">
        <f>TEXT(MC[[#This Row],[Date]],"mmm-yy")</f>
        <v>Jun-25</v>
      </c>
      <c r="H627" s="1">
        <f>DAY(EOMONTH(MC[[#This Row],[Month Year]],0))</f>
        <v>30</v>
      </c>
      <c r="I627" s="106"/>
      <c r="J627" s="106" t="s">
        <v>142</v>
      </c>
      <c r="K627" s="106">
        <v>8000</v>
      </c>
      <c r="L627" s="106"/>
      <c r="M627" s="106"/>
      <c r="N627" s="106">
        <v>3150</v>
      </c>
      <c r="O627" s="106">
        <v>6050</v>
      </c>
      <c r="P627" s="106">
        <v>4500</v>
      </c>
      <c r="Q627" s="106"/>
      <c r="R627" s="106">
        <v>6500</v>
      </c>
      <c r="S627" s="1">
        <v>28200</v>
      </c>
      <c r="T627" s="107">
        <v>0.375</v>
      </c>
      <c r="U627" s="107">
        <v>0.5</v>
      </c>
      <c r="V627" s="107">
        <v>0.58333333333333337</v>
      </c>
      <c r="W627" s="107">
        <v>0.75</v>
      </c>
      <c r="X627" s="106"/>
      <c r="Y627" s="106"/>
      <c r="Z627" s="350"/>
    </row>
    <row r="628" spans="1:26" x14ac:dyDescent="0.35">
      <c r="A628" s="106">
        <v>626</v>
      </c>
      <c r="B628" s="168">
        <f t="shared" si="20"/>
        <v>45825</v>
      </c>
      <c r="C628" s="126">
        <f>YEAR(MC[[#This Row],[Date]])+IF(MONTH(MC[[#This Row],[Date]])&gt;=4,1,0)</f>
        <v>2026</v>
      </c>
      <c r="D628" s="102">
        <f>YEAR(MC[[#This Row],[Date]])</f>
        <v>2025</v>
      </c>
      <c r="E628" s="167"/>
      <c r="F628" s="106"/>
      <c r="G628" s="1" t="str">
        <f>TEXT(MC[[#This Row],[Date]],"mmm-yy")</f>
        <v>Jun-25</v>
      </c>
      <c r="H628" s="1">
        <f>DAY(EOMONTH(MC[[#This Row],[Month Year]],0))</f>
        <v>30</v>
      </c>
      <c r="I628" s="106"/>
      <c r="J628" s="106" t="s">
        <v>142</v>
      </c>
      <c r="K628" s="106"/>
      <c r="L628" s="106">
        <v>7500</v>
      </c>
      <c r="M628" s="106"/>
      <c r="N628" s="106"/>
      <c r="O628" s="106">
        <v>6800</v>
      </c>
      <c r="P628" s="106">
        <v>7550</v>
      </c>
      <c r="Q628" s="106">
        <v>7100</v>
      </c>
      <c r="R628" s="106"/>
      <c r="S628" s="1">
        <v>28950</v>
      </c>
      <c r="T628" s="107">
        <v>0.375</v>
      </c>
      <c r="U628" s="107">
        <v>0.5</v>
      </c>
      <c r="V628" s="107">
        <v>0.58333333333333337</v>
      </c>
      <c r="W628" s="107">
        <v>0.75</v>
      </c>
      <c r="X628" s="106"/>
      <c r="Y628" s="106"/>
      <c r="Z628" s="350"/>
    </row>
    <row r="629" spans="1:26" x14ac:dyDescent="0.35">
      <c r="A629" s="106">
        <v>627</v>
      </c>
      <c r="B629" s="168">
        <f t="shared" si="20"/>
        <v>45826</v>
      </c>
      <c r="C629" s="126">
        <f>YEAR(MC[[#This Row],[Date]])+IF(MONTH(MC[[#This Row],[Date]])&gt;=4,1,0)</f>
        <v>2026</v>
      </c>
      <c r="D629" s="102">
        <f>YEAR(MC[[#This Row],[Date]])</f>
        <v>2025</v>
      </c>
      <c r="E629" s="167"/>
      <c r="F629" s="106"/>
      <c r="G629" s="1" t="str">
        <f>TEXT(MC[[#This Row],[Date]],"mmm-yy")</f>
        <v>Jun-25</v>
      </c>
      <c r="H629" s="1">
        <f>DAY(EOMONTH(MC[[#This Row],[Month Year]],0))</f>
        <v>30</v>
      </c>
      <c r="I629" s="106"/>
      <c r="J629" s="106" t="s">
        <v>142</v>
      </c>
      <c r="K629" s="106"/>
      <c r="L629" s="106">
        <v>7500</v>
      </c>
      <c r="M629" s="106">
        <v>7400</v>
      </c>
      <c r="N629" s="106"/>
      <c r="O629" s="106"/>
      <c r="P629" s="106">
        <v>7600</v>
      </c>
      <c r="Q629" s="106">
        <v>7150</v>
      </c>
      <c r="R629" s="106"/>
      <c r="S629" s="1">
        <v>29650</v>
      </c>
      <c r="T629" s="107">
        <v>0.375</v>
      </c>
      <c r="U629" s="107">
        <v>0.5</v>
      </c>
      <c r="V629" s="107">
        <v>0.58333333333333337</v>
      </c>
      <c r="W629" s="107">
        <v>0.75</v>
      </c>
      <c r="X629" s="106"/>
      <c r="Y629" s="106"/>
      <c r="Z629" s="350"/>
    </row>
    <row r="630" spans="1:26" x14ac:dyDescent="0.35">
      <c r="A630" s="106">
        <v>628</v>
      </c>
      <c r="B630" s="168">
        <f t="shared" si="20"/>
        <v>45827</v>
      </c>
      <c r="C630" s="126">
        <f>YEAR(MC[[#This Row],[Date]])+IF(MONTH(MC[[#This Row],[Date]])&gt;=4,1,0)</f>
        <v>2026</v>
      </c>
      <c r="D630" s="102">
        <f>YEAR(MC[[#This Row],[Date]])</f>
        <v>2025</v>
      </c>
      <c r="E630" s="167"/>
      <c r="F630" s="106"/>
      <c r="G630" s="1" t="str">
        <f>TEXT(MC[[#This Row],[Date]],"mmm-yy")</f>
        <v>Jun-25</v>
      </c>
      <c r="H630" s="1">
        <f>DAY(EOMONTH(MC[[#This Row],[Month Year]],0))</f>
        <v>30</v>
      </c>
      <c r="I630" s="106"/>
      <c r="J630" s="106" t="s">
        <v>142</v>
      </c>
      <c r="K630" s="106">
        <v>2500</v>
      </c>
      <c r="L630" s="106">
        <v>4500</v>
      </c>
      <c r="M630" s="106"/>
      <c r="N630" s="106"/>
      <c r="O630" s="106">
        <v>6600</v>
      </c>
      <c r="P630" s="106">
        <v>1100</v>
      </c>
      <c r="Q630" s="106">
        <v>6500</v>
      </c>
      <c r="R630" s="106"/>
      <c r="S630" s="1">
        <v>21200</v>
      </c>
      <c r="T630" s="107">
        <v>0.375</v>
      </c>
      <c r="U630" s="107">
        <v>0.5</v>
      </c>
      <c r="V630" s="107">
        <v>0.58333333333333337</v>
      </c>
      <c r="W630" s="107">
        <v>0.75</v>
      </c>
      <c r="X630" s="106"/>
      <c r="Y630" s="106"/>
      <c r="Z630" s="350"/>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50"/>
  <sheetViews>
    <sheetView zoomScale="80" zoomScaleNormal="90" workbookViewId="0">
      <pane xSplit="3" ySplit="3" topLeftCell="IV112" activePane="bottomRight" state="frozen"/>
      <selection pane="topRight" activeCell="C5" sqref="C5"/>
      <selection pane="bottomLeft" activeCell="A6" sqref="A6"/>
      <selection pane="bottomRight" activeCell="JD126" sqref="JD126"/>
    </sheetView>
  </sheetViews>
  <sheetFormatPr defaultColWidth="8.81640625" defaultRowHeight="15" customHeight="1" x14ac:dyDescent="0.35"/>
  <cols>
    <col min="1" max="1" width="0.81640625" customWidth="1"/>
    <col min="2" max="2" width="14.453125" style="1" customWidth="1"/>
    <col min="3" max="3" width="11.26953125" style="1" customWidth="1"/>
    <col min="4" max="4" width="12.453125" style="1" customWidth="1"/>
    <col min="5" max="5" width="12.26953125" style="1" customWidth="1"/>
    <col min="6" max="6" width="13" style="1" customWidth="1"/>
    <col min="7" max="7" width="10.7265625" style="1" customWidth="1"/>
    <col min="8" max="8" width="8.7265625" style="1"/>
    <col min="10" max="10" width="12" customWidth="1"/>
    <col min="11" max="11" width="12.26953125" customWidth="1"/>
    <col min="12" max="12" width="13.81640625" customWidth="1"/>
    <col min="13" max="22" width="12.26953125" customWidth="1"/>
    <col min="23" max="23" width="16" customWidth="1"/>
    <col min="24" max="24" width="12.26953125" customWidth="1"/>
    <col min="25" max="25" width="13.81640625" customWidth="1"/>
    <col min="26" max="26" width="12.26953125" customWidth="1"/>
    <col min="27" max="27" width="11.81640625" customWidth="1"/>
    <col min="28" max="28" width="14.453125" customWidth="1"/>
    <col min="29" max="31" width="12.26953125" customWidth="1"/>
    <col min="32" max="32" width="14" customWidth="1"/>
    <col min="33" max="36" width="12.26953125" customWidth="1"/>
    <col min="37" max="37" width="11.26953125" customWidth="1"/>
    <col min="38" max="38" width="16.81640625" customWidth="1"/>
    <col min="39" max="39" width="12.26953125" customWidth="1"/>
    <col min="40" max="40" width="16.453125" customWidth="1"/>
    <col min="41" max="41" width="12.26953125" customWidth="1"/>
    <col min="42" max="43" width="14.453125" customWidth="1"/>
    <col min="44" max="45" width="12.26953125" customWidth="1"/>
    <col min="46" max="46" width="14.453125" customWidth="1"/>
    <col min="47" max="48" width="12.26953125" customWidth="1"/>
    <col min="49" max="49" width="11.453125" customWidth="1"/>
    <col min="50" max="54" width="12.26953125" customWidth="1"/>
    <col min="55" max="55" width="14.453125" customWidth="1"/>
    <col min="56" max="58" width="12.26953125" customWidth="1"/>
    <col min="59" max="59" width="15.453125" customWidth="1"/>
    <col min="60" max="60" width="12.26953125" customWidth="1"/>
    <col min="61" max="61" width="14" customWidth="1"/>
    <col min="62" max="64" width="12.26953125" customWidth="1"/>
    <col min="65" max="65" width="14" customWidth="1"/>
    <col min="66" max="68" width="12.26953125" customWidth="1"/>
    <col min="69" max="69" width="16" customWidth="1"/>
    <col min="70" max="70" width="12.26953125" customWidth="1"/>
    <col min="71" max="71" width="15.453125" customWidth="1"/>
    <col min="72" max="73" width="12.26953125" customWidth="1"/>
    <col min="74" max="75" width="13.453125" customWidth="1"/>
    <col min="76" max="76" width="14.81640625" customWidth="1"/>
    <col min="77" max="86" width="12.26953125" customWidth="1"/>
    <col min="87" max="95" width="13" customWidth="1"/>
    <col min="96" max="96" width="14" customWidth="1"/>
    <col min="97" max="122" width="13" customWidth="1"/>
    <col min="123" max="123" width="17.26953125" customWidth="1"/>
    <col min="124" max="132" width="13" customWidth="1"/>
    <col min="133" max="133" width="15.26953125" customWidth="1"/>
    <col min="134" max="180" width="13" customWidth="1"/>
    <col min="181" max="181" width="16.26953125" customWidth="1"/>
    <col min="182" max="228" width="13" customWidth="1"/>
    <col min="229" max="229" width="16" customWidth="1"/>
    <col min="230" max="231" width="13" customWidth="1"/>
    <col min="232" max="233" width="15.453125" customWidth="1"/>
    <col min="234" max="243" width="13" customWidth="1"/>
    <col min="244" max="244" width="15" customWidth="1"/>
    <col min="245" max="261" width="13" customWidth="1"/>
    <col min="262" max="262" width="15.81640625" customWidth="1"/>
    <col min="263" max="263" width="12.453125" customWidth="1"/>
    <col min="264" max="264" width="11.453125" bestFit="1" customWidth="1"/>
    <col min="265" max="265" width="12" bestFit="1" customWidth="1"/>
    <col min="266" max="266" width="12" customWidth="1"/>
    <col min="267" max="267" width="12.26953125" customWidth="1"/>
    <col min="268" max="268" width="14.1796875" customWidth="1"/>
    <col min="269" max="269" width="13.1796875" customWidth="1"/>
    <col min="270" max="270" width="11.453125" customWidth="1"/>
    <col min="271" max="271" width="17.1796875" customWidth="1"/>
    <col min="272" max="272" width="17.453125" customWidth="1"/>
    <col min="273" max="274" width="14.26953125" customWidth="1"/>
    <col min="275" max="275" width="13.453125" customWidth="1"/>
    <col min="276" max="276" width="14" customWidth="1"/>
    <col min="277" max="277" width="17.1796875" customWidth="1"/>
    <col min="278" max="278" width="22.1796875" customWidth="1"/>
    <col min="279" max="279" width="19.26953125" customWidth="1"/>
    <col min="280" max="280" width="16.26953125" customWidth="1"/>
    <col min="281" max="281" width="16" customWidth="1"/>
    <col min="282" max="286" width="11.81640625" customWidth="1"/>
    <col min="287" max="287" width="14.453125" customWidth="1"/>
    <col min="288" max="288" width="11.81640625" customWidth="1"/>
    <col min="289" max="289" width="16.81640625" customWidth="1"/>
    <col min="290" max="290" width="11.81640625" customWidth="1"/>
    <col min="291" max="291" width="14.453125" customWidth="1"/>
    <col min="292" max="292" width="15.453125" bestFit="1" customWidth="1"/>
    <col min="293" max="293" width="17.453125" style="1" customWidth="1"/>
    <col min="294" max="294" width="13.26953125" style="1" bestFit="1" customWidth="1"/>
    <col min="300" max="300" width="15.1796875" bestFit="1" customWidth="1"/>
    <col min="301" max="301" width="12.26953125" bestFit="1" customWidth="1"/>
    <col min="302" max="302" width="10.7265625" customWidth="1"/>
    <col min="303" max="303" width="9.453125" customWidth="1"/>
  </cols>
  <sheetData>
    <row r="1" spans="2:303" ht="14.5" x14ac:dyDescent="0.35"/>
    <row r="2" spans="2:303" ht="14.5" hidden="1" x14ac:dyDescent="0.3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3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3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3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3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3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3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6">
        <v>1496</v>
      </c>
      <c r="M8" s="276">
        <v>1535</v>
      </c>
      <c r="N8" s="276">
        <v>1432</v>
      </c>
      <c r="O8" s="276">
        <v>1434</v>
      </c>
      <c r="P8" s="276">
        <v>1510</v>
      </c>
      <c r="Q8" s="276">
        <v>1388</v>
      </c>
      <c r="R8" s="276">
        <v>1470</v>
      </c>
      <c r="S8" s="276">
        <v>1398</v>
      </c>
      <c r="T8" s="276">
        <v>1390</v>
      </c>
      <c r="U8" s="276">
        <v>1404</v>
      </c>
      <c r="V8" s="276">
        <v>1498</v>
      </c>
      <c r="W8" s="276">
        <v>1454</v>
      </c>
      <c r="X8" s="276">
        <v>1451</v>
      </c>
      <c r="Y8" s="276">
        <v>1304</v>
      </c>
      <c r="Z8" s="276">
        <v>1370</v>
      </c>
      <c r="AA8" s="276">
        <v>1415</v>
      </c>
      <c r="AB8" s="276">
        <v>1352</v>
      </c>
      <c r="AC8" s="276">
        <v>1360</v>
      </c>
      <c r="AD8" s="276">
        <v>1511</v>
      </c>
      <c r="AE8" s="276">
        <v>1547</v>
      </c>
      <c r="AF8" s="276">
        <v>1439</v>
      </c>
      <c r="AG8" s="276">
        <v>1384</v>
      </c>
      <c r="AH8" s="276">
        <v>1583</v>
      </c>
      <c r="AI8" s="276">
        <v>1480</v>
      </c>
      <c r="AJ8" s="276">
        <v>1562</v>
      </c>
      <c r="AK8" s="276">
        <v>1558</v>
      </c>
      <c r="AL8" s="276">
        <v>1551</v>
      </c>
      <c r="AM8" s="276">
        <v>1580</v>
      </c>
      <c r="AN8" s="276">
        <v>1546</v>
      </c>
      <c r="AO8" s="276">
        <v>1599</v>
      </c>
      <c r="AP8" s="276">
        <v>1526</v>
      </c>
      <c r="AQ8" s="276">
        <v>1490</v>
      </c>
      <c r="AR8" s="276">
        <v>1330</v>
      </c>
      <c r="AS8" s="276">
        <v>1703</v>
      </c>
      <c r="AT8" s="276">
        <v>1370</v>
      </c>
      <c r="AU8" s="276">
        <v>1522</v>
      </c>
      <c r="AV8" s="276">
        <v>1467</v>
      </c>
      <c r="AW8" s="276">
        <v>1380</v>
      </c>
      <c r="AX8" s="276">
        <v>1409</v>
      </c>
      <c r="AY8" s="276">
        <v>1449</v>
      </c>
      <c r="AZ8" s="276">
        <v>1402</v>
      </c>
      <c r="BA8" s="276">
        <v>1381</v>
      </c>
      <c r="BB8" s="276">
        <v>1414</v>
      </c>
      <c r="BC8" s="276">
        <v>1427</v>
      </c>
      <c r="BD8" s="276">
        <v>1418</v>
      </c>
      <c r="BE8" s="276">
        <v>1439</v>
      </c>
      <c r="BF8" s="276">
        <v>1538</v>
      </c>
      <c r="BG8" s="276">
        <v>1358</v>
      </c>
      <c r="BH8" s="276">
        <v>1480</v>
      </c>
      <c r="BI8" s="276">
        <v>1410</v>
      </c>
      <c r="BJ8" s="276">
        <v>1370</v>
      </c>
      <c r="BK8" s="276">
        <v>1378</v>
      </c>
      <c r="BL8" s="276">
        <v>1507</v>
      </c>
      <c r="BM8" s="276">
        <v>1561</v>
      </c>
      <c r="BN8" s="276">
        <v>1480</v>
      </c>
      <c r="BO8" s="276">
        <v>1490</v>
      </c>
      <c r="BP8" s="276">
        <v>1510</v>
      </c>
      <c r="BQ8" s="276">
        <v>1404</v>
      </c>
      <c r="BR8" s="276">
        <v>1568</v>
      </c>
      <c r="BS8" s="276">
        <v>1520</v>
      </c>
      <c r="BT8" s="276">
        <v>1413</v>
      </c>
      <c r="BU8" s="276">
        <v>1563</v>
      </c>
      <c r="BV8" s="276">
        <v>1340</v>
      </c>
      <c r="BW8" s="276">
        <v>1300</v>
      </c>
      <c r="BX8" s="276">
        <v>1410</v>
      </c>
      <c r="BY8" s="276">
        <v>1573</v>
      </c>
      <c r="BZ8" s="276">
        <v>1581</v>
      </c>
      <c r="CA8" s="276">
        <v>1410</v>
      </c>
      <c r="CB8" s="276">
        <v>1436</v>
      </c>
      <c r="CC8" s="276">
        <v>1444</v>
      </c>
      <c r="CD8" s="276">
        <v>1278</v>
      </c>
      <c r="CE8" s="276">
        <v>1319</v>
      </c>
      <c r="CF8" s="276">
        <v>1390</v>
      </c>
      <c r="CG8" s="276">
        <v>1464</v>
      </c>
      <c r="CH8" s="276">
        <v>1498</v>
      </c>
      <c r="CI8" s="276">
        <v>1571</v>
      </c>
      <c r="CJ8" s="276">
        <v>1594</v>
      </c>
      <c r="CK8" s="276">
        <v>1333</v>
      </c>
      <c r="CL8" s="276">
        <v>1364</v>
      </c>
      <c r="CM8" s="276">
        <v>1499</v>
      </c>
      <c r="CN8" s="276">
        <v>1418</v>
      </c>
      <c r="CO8" s="276">
        <v>1406</v>
      </c>
      <c r="CP8" s="276">
        <v>1390</v>
      </c>
      <c r="CQ8" s="276">
        <v>1402</v>
      </c>
      <c r="CR8" s="276">
        <v>1423</v>
      </c>
      <c r="CS8" s="276">
        <v>1389</v>
      </c>
      <c r="CT8" s="276">
        <v>1438</v>
      </c>
      <c r="CU8" s="276">
        <v>1361</v>
      </c>
      <c r="CV8" s="276">
        <v>1420</v>
      </c>
      <c r="CW8" s="276">
        <v>1394</v>
      </c>
      <c r="CX8" s="276">
        <v>1490</v>
      </c>
      <c r="CY8" s="276">
        <v>1490</v>
      </c>
      <c r="CZ8" s="276">
        <v>1456</v>
      </c>
      <c r="DA8" s="276">
        <v>1300</v>
      </c>
      <c r="DB8" s="276">
        <v>1582</v>
      </c>
      <c r="DC8" s="276">
        <v>1351</v>
      </c>
      <c r="DD8" s="276">
        <v>1371</v>
      </c>
      <c r="DE8" s="276">
        <v>1399</v>
      </c>
      <c r="DF8" s="276">
        <v>1393</v>
      </c>
      <c r="DG8" s="276">
        <v>1340</v>
      </c>
      <c r="DH8" s="276">
        <v>1417</v>
      </c>
      <c r="DI8" s="276">
        <v>1374</v>
      </c>
      <c r="DJ8" s="276">
        <v>1397</v>
      </c>
      <c r="DK8" s="276">
        <v>1355</v>
      </c>
      <c r="DL8" s="276">
        <v>1583</v>
      </c>
      <c r="DM8" s="276">
        <v>1290</v>
      </c>
      <c r="DN8" s="276">
        <v>1623</v>
      </c>
      <c r="DO8" s="276">
        <v>1547</v>
      </c>
      <c r="DP8" s="276">
        <v>1351</v>
      </c>
      <c r="DQ8" s="276">
        <v>1581</v>
      </c>
      <c r="DR8" s="276">
        <v>1472</v>
      </c>
      <c r="DS8" s="276">
        <v>1511</v>
      </c>
      <c r="DT8" s="276">
        <v>1562</v>
      </c>
      <c r="DU8" s="276">
        <v>1586</v>
      </c>
      <c r="DV8" s="276">
        <v>1381</v>
      </c>
      <c r="DW8" s="276">
        <v>1416</v>
      </c>
      <c r="DX8" s="276">
        <v>1544</v>
      </c>
      <c r="DY8" s="276">
        <v>1519</v>
      </c>
      <c r="DZ8" s="276">
        <v>1543</v>
      </c>
      <c r="EA8" s="276">
        <v>1432</v>
      </c>
      <c r="EB8" s="276">
        <v>1468</v>
      </c>
      <c r="EC8" s="276">
        <v>1549</v>
      </c>
      <c r="ED8" s="276">
        <v>1507</v>
      </c>
      <c r="EE8" s="276">
        <v>1387</v>
      </c>
      <c r="EF8" s="276">
        <v>1456</v>
      </c>
      <c r="EG8" s="276">
        <v>1577</v>
      </c>
      <c r="EH8" s="276">
        <v>0</v>
      </c>
      <c r="EI8" s="276">
        <v>1341</v>
      </c>
      <c r="EJ8" s="276">
        <v>1646</v>
      </c>
      <c r="EK8" s="276">
        <v>1631</v>
      </c>
      <c r="EL8" s="276">
        <v>1498</v>
      </c>
      <c r="EM8" s="276">
        <v>1510</v>
      </c>
      <c r="EN8" s="276">
        <v>1488</v>
      </c>
      <c r="EO8" s="276">
        <v>1178</v>
      </c>
      <c r="EP8" s="276">
        <v>1507</v>
      </c>
      <c r="EQ8" s="276">
        <v>1490</v>
      </c>
      <c r="ER8" s="276">
        <v>1482</v>
      </c>
      <c r="ES8" s="276">
        <v>1387</v>
      </c>
      <c r="ET8" s="276">
        <v>1495</v>
      </c>
      <c r="EU8" s="276">
        <v>1292</v>
      </c>
      <c r="EV8" s="276">
        <v>1398</v>
      </c>
      <c r="EW8" s="276">
        <v>1411</v>
      </c>
      <c r="EX8" s="276">
        <v>1413</v>
      </c>
      <c r="EY8" s="276">
        <v>1426</v>
      </c>
      <c r="EZ8" s="276">
        <v>1278</v>
      </c>
      <c r="FA8" s="276">
        <v>1586</v>
      </c>
      <c r="FB8" s="276">
        <v>1396</v>
      </c>
      <c r="FC8" s="276">
        <v>1274</v>
      </c>
      <c r="FD8" s="276">
        <v>1492</v>
      </c>
      <c r="FE8" s="276">
        <v>1487</v>
      </c>
      <c r="FF8" s="276">
        <v>1529</v>
      </c>
      <c r="FG8" s="276">
        <v>1414</v>
      </c>
      <c r="FH8" s="276">
        <v>1531</v>
      </c>
      <c r="FI8" s="276">
        <v>1422</v>
      </c>
      <c r="FJ8" s="276">
        <v>1391</v>
      </c>
      <c r="FK8" s="276">
        <v>1369</v>
      </c>
      <c r="FL8" s="276">
        <v>1387</v>
      </c>
      <c r="FM8" s="276">
        <v>1333</v>
      </c>
      <c r="FN8" s="276">
        <v>1290</v>
      </c>
      <c r="FO8" s="276">
        <v>1292</v>
      </c>
      <c r="FP8" s="276">
        <v>1445</v>
      </c>
      <c r="FQ8" s="276">
        <v>1282</v>
      </c>
      <c r="FR8" s="276">
        <v>1360</v>
      </c>
      <c r="FS8" s="276">
        <v>1378</v>
      </c>
      <c r="FT8" s="276">
        <v>1478</v>
      </c>
      <c r="FU8" s="276">
        <v>1398</v>
      </c>
      <c r="FV8" s="276">
        <v>1335</v>
      </c>
      <c r="FW8" s="276">
        <v>1501</v>
      </c>
      <c r="FX8" s="276">
        <v>1398</v>
      </c>
      <c r="FY8" s="276">
        <v>1378</v>
      </c>
      <c r="FZ8" s="276">
        <v>1390</v>
      </c>
      <c r="GA8" s="276">
        <v>1321</v>
      </c>
      <c r="GB8" s="276">
        <v>1477</v>
      </c>
      <c r="GC8" s="276">
        <v>1397</v>
      </c>
      <c r="GD8" s="276">
        <v>1508</v>
      </c>
      <c r="GE8" s="276">
        <v>1392</v>
      </c>
      <c r="GF8" s="276">
        <v>1373</v>
      </c>
      <c r="GG8" s="276">
        <v>1242</v>
      </c>
      <c r="GH8" s="276">
        <v>1630</v>
      </c>
      <c r="GI8" s="276">
        <v>1441</v>
      </c>
      <c r="GJ8" s="276">
        <v>1419</v>
      </c>
      <c r="GK8" s="276">
        <v>1464</v>
      </c>
      <c r="GL8" s="276">
        <v>1505</v>
      </c>
      <c r="GM8" s="276">
        <v>1445</v>
      </c>
      <c r="GN8" s="276">
        <v>1467</v>
      </c>
      <c r="GO8" s="276">
        <v>1510</v>
      </c>
      <c r="GP8" s="276">
        <v>1460</v>
      </c>
      <c r="GQ8" s="276">
        <v>1467</v>
      </c>
      <c r="GR8" s="276">
        <v>1393</v>
      </c>
      <c r="GS8" s="276">
        <v>1410</v>
      </c>
      <c r="GT8" s="276">
        <v>1296</v>
      </c>
      <c r="GU8" s="276">
        <v>1320</v>
      </c>
      <c r="GV8" s="276">
        <v>1313</v>
      </c>
      <c r="GW8" s="276">
        <v>1305</v>
      </c>
      <c r="GX8" s="276">
        <v>1425</v>
      </c>
      <c r="GY8" s="276">
        <v>1282</v>
      </c>
      <c r="GZ8" s="276">
        <v>1188</v>
      </c>
      <c r="HA8" s="276">
        <v>1446</v>
      </c>
      <c r="HB8" s="276"/>
      <c r="HC8" s="276"/>
      <c r="HD8" s="276">
        <v>1265</v>
      </c>
      <c r="HE8" s="276">
        <v>990</v>
      </c>
      <c r="HF8" s="276">
        <v>1410</v>
      </c>
      <c r="HG8" s="276"/>
      <c r="HH8" s="276">
        <v>1534</v>
      </c>
      <c r="HI8" s="276">
        <v>1310</v>
      </c>
      <c r="HJ8" s="276">
        <v>1390</v>
      </c>
      <c r="HK8" s="276">
        <v>1339</v>
      </c>
      <c r="HL8" s="276">
        <v>1387</v>
      </c>
      <c r="HM8" s="276">
        <v>1387</v>
      </c>
      <c r="HN8" s="276">
        <v>1401</v>
      </c>
      <c r="HO8" s="276">
        <v>1412</v>
      </c>
      <c r="HP8" s="276">
        <v>1411</v>
      </c>
      <c r="HQ8" s="276">
        <v>1422</v>
      </c>
      <c r="HR8" s="276">
        <v>1470</v>
      </c>
      <c r="HS8" s="276">
        <v>1490</v>
      </c>
      <c r="HT8" s="276">
        <v>1460</v>
      </c>
      <c r="HU8" s="276">
        <v>1710</v>
      </c>
      <c r="HV8" s="276">
        <v>1272</v>
      </c>
      <c r="HW8" s="276">
        <v>1186</v>
      </c>
      <c r="HX8" s="276" t="s">
        <v>437</v>
      </c>
      <c r="HY8" s="276">
        <v>910</v>
      </c>
      <c r="HZ8" s="276">
        <v>992</v>
      </c>
      <c r="IA8" s="276">
        <v>1173</v>
      </c>
      <c r="IB8" s="276">
        <v>1363</v>
      </c>
      <c r="IC8" s="276">
        <v>1546</v>
      </c>
      <c r="ID8" s="276">
        <v>1344</v>
      </c>
      <c r="IE8" s="276">
        <v>1400</v>
      </c>
      <c r="IF8" s="276">
        <v>1510</v>
      </c>
      <c r="IG8" s="276">
        <v>1498</v>
      </c>
      <c r="IH8" s="276">
        <v>1472</v>
      </c>
      <c r="II8" s="276">
        <v>1489</v>
      </c>
      <c r="IJ8" s="276">
        <v>1123</v>
      </c>
      <c r="IK8" s="276">
        <v>1303</v>
      </c>
      <c r="IL8" s="276">
        <v>1177</v>
      </c>
      <c r="IM8" s="276">
        <v>1289</v>
      </c>
      <c r="IN8" s="276">
        <v>1043</v>
      </c>
      <c r="IO8" s="276"/>
      <c r="IP8" s="276">
        <v>1175</v>
      </c>
      <c r="IQ8" s="276">
        <v>1450</v>
      </c>
      <c r="IR8" s="276">
        <v>690</v>
      </c>
      <c r="IS8" s="276">
        <v>1310</v>
      </c>
      <c r="IT8" s="276">
        <v>1290</v>
      </c>
      <c r="IU8" s="276"/>
      <c r="IV8" s="276"/>
      <c r="IW8" s="276">
        <v>1368</v>
      </c>
      <c r="IX8" s="276">
        <v>1012</v>
      </c>
      <c r="IY8" s="276">
        <v>1390</v>
      </c>
      <c r="IZ8" s="276">
        <v>1190</v>
      </c>
      <c r="JA8" s="276">
        <v>1158</v>
      </c>
      <c r="JB8" s="277">
        <v>26.5</v>
      </c>
      <c r="JC8" s="277">
        <v>39.700000000000003</v>
      </c>
      <c r="JD8" s="277">
        <v>1.9</v>
      </c>
      <c r="JE8" s="277">
        <v>5.9</v>
      </c>
      <c r="JF8" s="277"/>
      <c r="JG8" s="11">
        <v>0</v>
      </c>
      <c r="JH8" s="278">
        <v>6.87</v>
      </c>
      <c r="JI8" s="279"/>
      <c r="JJ8" s="279"/>
      <c r="JK8" s="276">
        <v>81114928.986000001</v>
      </c>
      <c r="JL8" s="276">
        <v>281280.78399999999</v>
      </c>
      <c r="JM8" s="276">
        <v>54257592.783</v>
      </c>
      <c r="JN8" s="276">
        <v>61077.805999999997</v>
      </c>
      <c r="JO8" s="276">
        <v>81897649.596000001</v>
      </c>
      <c r="JP8" s="276">
        <v>185319.82800000001</v>
      </c>
      <c r="JQ8" s="276">
        <v>59218660.671999998</v>
      </c>
      <c r="JR8" s="276">
        <v>55054.694000000003</v>
      </c>
      <c r="JS8" s="277">
        <v>307612421.63599998</v>
      </c>
      <c r="JT8" s="277">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3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3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3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3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3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3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3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3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3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3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3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3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3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3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3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3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3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3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3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3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3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3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3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3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3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3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3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3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3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3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3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3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0">
        <v>85432.474000006914</v>
      </c>
      <c r="JZ40" s="280">
        <v>49.36699999999837</v>
      </c>
      <c r="KA40" s="280">
        <v>65838.021000005305</v>
      </c>
      <c r="KB40" s="280">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3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6">
        <v>927.5</v>
      </c>
      <c r="M41" s="276">
        <v>900.4</v>
      </c>
      <c r="N41" s="276">
        <v>867.5</v>
      </c>
      <c r="O41" s="276">
        <v>865.8</v>
      </c>
      <c r="P41" s="276">
        <v>933.3</v>
      </c>
      <c r="Q41" s="276">
        <v>861.3</v>
      </c>
      <c r="R41" s="276">
        <v>868.1</v>
      </c>
      <c r="S41" s="276">
        <v>864.7</v>
      </c>
      <c r="T41" s="276">
        <v>893.3</v>
      </c>
      <c r="U41" s="276">
        <v>901.5</v>
      </c>
      <c r="V41" s="276">
        <v>877.5</v>
      </c>
      <c r="W41" s="276">
        <v>875.4</v>
      </c>
      <c r="X41" s="276">
        <v>862.5</v>
      </c>
      <c r="Y41" s="276">
        <v>811.6</v>
      </c>
      <c r="Z41" s="276">
        <v>856.7</v>
      </c>
      <c r="AA41" s="276">
        <v>854.1</v>
      </c>
      <c r="AB41" s="276">
        <v>822.7</v>
      </c>
      <c r="AC41" s="276">
        <v>856.2</v>
      </c>
      <c r="AD41" s="276">
        <v>925</v>
      </c>
      <c r="AE41" s="276">
        <v>925.5</v>
      </c>
      <c r="AF41" s="276">
        <v>861.6</v>
      </c>
      <c r="AG41" s="276">
        <v>857.7</v>
      </c>
      <c r="AH41" s="276">
        <v>944.4</v>
      </c>
      <c r="AI41" s="276">
        <v>962.7</v>
      </c>
      <c r="AJ41" s="276">
        <v>929.6</v>
      </c>
      <c r="AK41" s="276">
        <v>912.4</v>
      </c>
      <c r="AL41" s="276">
        <v>907.1</v>
      </c>
      <c r="AM41" s="276">
        <v>942.3</v>
      </c>
      <c r="AN41" s="276">
        <v>942.5</v>
      </c>
      <c r="AO41" s="276">
        <v>935.4</v>
      </c>
      <c r="AP41" s="276">
        <v>929.5</v>
      </c>
      <c r="AQ41" s="276">
        <v>934.9</v>
      </c>
      <c r="AR41" s="276">
        <v>805.9</v>
      </c>
      <c r="AS41" s="276">
        <v>1065.4000000000001</v>
      </c>
      <c r="AT41" s="276">
        <v>841.4</v>
      </c>
      <c r="AU41" s="276">
        <v>938.1</v>
      </c>
      <c r="AV41" s="276">
        <v>861.6</v>
      </c>
      <c r="AW41" s="276">
        <v>853.1</v>
      </c>
      <c r="AX41" s="276">
        <v>864.9</v>
      </c>
      <c r="AY41" s="276">
        <v>874.9</v>
      </c>
      <c r="AZ41" s="276">
        <v>859.6</v>
      </c>
      <c r="BA41" s="276">
        <v>846.8</v>
      </c>
      <c r="BB41" s="276">
        <v>863.1</v>
      </c>
      <c r="BC41" s="276">
        <v>855.8</v>
      </c>
      <c r="BD41" s="276">
        <v>871.8</v>
      </c>
      <c r="BE41" s="276">
        <v>878.3</v>
      </c>
      <c r="BF41" s="276">
        <v>946.8</v>
      </c>
      <c r="BG41" s="276">
        <v>865.7</v>
      </c>
      <c r="BH41" s="276">
        <v>899.4</v>
      </c>
      <c r="BI41" s="276">
        <v>884.6</v>
      </c>
      <c r="BJ41" s="276">
        <v>842</v>
      </c>
      <c r="BK41" s="276">
        <v>871.8</v>
      </c>
      <c r="BL41" s="276">
        <v>994.1</v>
      </c>
      <c r="BM41" s="276">
        <v>984.5</v>
      </c>
      <c r="BN41" s="276">
        <v>931.7</v>
      </c>
      <c r="BO41" s="276">
        <v>942.5</v>
      </c>
      <c r="BP41" s="276">
        <v>984</v>
      </c>
      <c r="BQ41" s="276">
        <v>868.7</v>
      </c>
      <c r="BR41" s="276">
        <v>968.1</v>
      </c>
      <c r="BS41" s="276">
        <v>978.7</v>
      </c>
      <c r="BT41" s="276">
        <v>873.6</v>
      </c>
      <c r="BU41" s="276">
        <v>976.5</v>
      </c>
      <c r="BV41" s="276">
        <v>870</v>
      </c>
      <c r="BW41" s="276">
        <v>847</v>
      </c>
      <c r="BX41" s="276">
        <v>931.4</v>
      </c>
      <c r="BY41" s="276">
        <v>918.7</v>
      </c>
      <c r="BZ41" s="276">
        <v>934.7</v>
      </c>
      <c r="CA41" s="276">
        <v>905</v>
      </c>
      <c r="CB41" s="276">
        <v>855.6</v>
      </c>
      <c r="CC41" s="276">
        <v>779</v>
      </c>
      <c r="CD41" s="276">
        <v>861.2</v>
      </c>
      <c r="CE41" s="276">
        <v>860</v>
      </c>
      <c r="CF41" s="276">
        <v>877.9</v>
      </c>
      <c r="CG41" s="276">
        <v>861.5</v>
      </c>
      <c r="CH41" s="276">
        <v>965.7</v>
      </c>
      <c r="CI41" s="276">
        <v>1001.5</v>
      </c>
      <c r="CJ41" s="276">
        <v>960</v>
      </c>
      <c r="CK41" s="276">
        <v>834.2</v>
      </c>
      <c r="CL41" s="276">
        <v>832.7</v>
      </c>
      <c r="CM41" s="276">
        <v>922.6</v>
      </c>
      <c r="CN41" s="276">
        <v>867.9</v>
      </c>
      <c r="CO41" s="276">
        <v>865.1</v>
      </c>
      <c r="CP41" s="276">
        <v>861.8</v>
      </c>
      <c r="CQ41" s="276">
        <v>864.7</v>
      </c>
      <c r="CR41" s="276">
        <v>864.7</v>
      </c>
      <c r="CS41" s="276">
        <v>871.3</v>
      </c>
      <c r="CT41" s="276">
        <v>880.1</v>
      </c>
      <c r="CU41" s="276">
        <v>868.5</v>
      </c>
      <c r="CV41" s="276">
        <v>874.1</v>
      </c>
      <c r="CW41" s="276">
        <v>855.7</v>
      </c>
      <c r="CX41" s="276">
        <v>888.1</v>
      </c>
      <c r="CY41" s="276">
        <v>934.6</v>
      </c>
      <c r="CZ41" s="276">
        <v>870.2</v>
      </c>
      <c r="DA41" s="276">
        <v>879</v>
      </c>
      <c r="DB41" s="276">
        <v>932.5</v>
      </c>
      <c r="DC41" s="276">
        <v>821.7</v>
      </c>
      <c r="DD41" s="276">
        <v>835.9</v>
      </c>
      <c r="DE41" s="276">
        <v>866.3</v>
      </c>
      <c r="DF41" s="276">
        <v>857.2</v>
      </c>
      <c r="DG41" s="276">
        <v>853.5</v>
      </c>
      <c r="DH41" s="276">
        <v>885.5</v>
      </c>
      <c r="DI41" s="276">
        <v>860.4</v>
      </c>
      <c r="DJ41" s="276">
        <v>880</v>
      </c>
      <c r="DK41" s="276">
        <v>862.8</v>
      </c>
      <c r="DL41" s="276">
        <v>979.2</v>
      </c>
      <c r="DM41" s="276">
        <v>867.2</v>
      </c>
      <c r="DN41" s="276">
        <v>1019</v>
      </c>
      <c r="DO41" s="276">
        <v>954.6</v>
      </c>
      <c r="DP41" s="276">
        <v>872</v>
      </c>
      <c r="DQ41" s="276">
        <v>962.1</v>
      </c>
      <c r="DR41" s="276">
        <v>938.8</v>
      </c>
      <c r="DS41" s="276">
        <v>892.7</v>
      </c>
      <c r="DT41" s="276">
        <v>955.7</v>
      </c>
      <c r="DU41" s="276">
        <v>962.7</v>
      </c>
      <c r="DV41" s="276">
        <v>858.7</v>
      </c>
      <c r="DW41" s="276">
        <v>863.7</v>
      </c>
      <c r="DX41" s="276">
        <v>946.7</v>
      </c>
      <c r="DY41" s="276">
        <v>956.3</v>
      </c>
      <c r="DZ41" s="276">
        <v>960.4</v>
      </c>
      <c r="EA41" s="276">
        <v>859.3</v>
      </c>
      <c r="EB41" s="276">
        <v>875.6</v>
      </c>
      <c r="EC41" s="276">
        <v>938.8</v>
      </c>
      <c r="ED41" s="276">
        <v>934.6</v>
      </c>
      <c r="EE41" s="276">
        <v>856.3</v>
      </c>
      <c r="EF41" s="276">
        <v>872</v>
      </c>
      <c r="EG41" s="276">
        <v>940.1</v>
      </c>
      <c r="EH41" s="276">
        <v>834.3</v>
      </c>
      <c r="EI41" s="276">
        <v>835.1</v>
      </c>
      <c r="EJ41" s="276">
        <v>941.9</v>
      </c>
      <c r="EK41" s="276">
        <v>945.2</v>
      </c>
      <c r="EL41" s="276">
        <v>901.7</v>
      </c>
      <c r="EM41" s="276">
        <v>908.1</v>
      </c>
      <c r="EN41" s="276">
        <v>905.2</v>
      </c>
      <c r="EO41" s="276">
        <v>768.3</v>
      </c>
      <c r="EP41" s="276">
        <v>962.4</v>
      </c>
      <c r="EQ41" s="276">
        <v>926.3</v>
      </c>
      <c r="ER41" s="276">
        <v>931.2</v>
      </c>
      <c r="ES41" s="276">
        <v>879.7</v>
      </c>
      <c r="ET41" s="276">
        <v>876</v>
      </c>
      <c r="EU41" s="276">
        <v>858.2</v>
      </c>
      <c r="EV41" s="276">
        <v>832.5</v>
      </c>
      <c r="EW41" s="276">
        <v>903.3</v>
      </c>
      <c r="EX41" s="276">
        <v>769.1</v>
      </c>
      <c r="EY41" s="276">
        <v>947.7</v>
      </c>
      <c r="EZ41" s="276">
        <v>783.9</v>
      </c>
      <c r="FA41" s="276">
        <v>924.6</v>
      </c>
      <c r="FB41" s="276">
        <v>846.4</v>
      </c>
      <c r="FC41" s="276">
        <v>785.7</v>
      </c>
      <c r="FD41" s="276">
        <v>906.4</v>
      </c>
      <c r="FE41" s="276">
        <v>923.7</v>
      </c>
      <c r="FF41" s="276">
        <v>930.3</v>
      </c>
      <c r="FG41" s="276">
        <v>853.5</v>
      </c>
      <c r="FH41" s="276">
        <v>945.6</v>
      </c>
      <c r="FI41" s="276">
        <v>861.8</v>
      </c>
      <c r="FJ41" s="276">
        <v>850.5</v>
      </c>
      <c r="FK41" s="276">
        <v>831.1</v>
      </c>
      <c r="FL41" s="276">
        <v>827.7</v>
      </c>
      <c r="FM41" s="276">
        <v>810.9</v>
      </c>
      <c r="FN41" s="276">
        <v>850.9</v>
      </c>
      <c r="FO41" s="276">
        <v>817.6</v>
      </c>
      <c r="FP41" s="276">
        <v>959.3</v>
      </c>
      <c r="FQ41" s="276">
        <v>830.1</v>
      </c>
      <c r="FR41" s="276">
        <v>951.6</v>
      </c>
      <c r="FS41" s="276">
        <v>922.6</v>
      </c>
      <c r="FT41" s="276">
        <v>953.3</v>
      </c>
      <c r="FU41" s="276">
        <v>791.8</v>
      </c>
      <c r="FV41" s="276">
        <v>806</v>
      </c>
      <c r="FW41" s="276">
        <v>919.7</v>
      </c>
      <c r="FX41" s="276">
        <v>839.3</v>
      </c>
      <c r="FY41" s="276">
        <v>804.3</v>
      </c>
      <c r="FZ41" s="276">
        <v>826.6</v>
      </c>
      <c r="GA41" s="276">
        <v>816.5</v>
      </c>
      <c r="GB41" s="276">
        <v>909.2</v>
      </c>
      <c r="GC41" s="276">
        <v>853.8</v>
      </c>
      <c r="GD41" s="276">
        <v>977.1</v>
      </c>
      <c r="GE41" s="276">
        <v>845.9</v>
      </c>
      <c r="GF41" s="276">
        <v>949.1</v>
      </c>
      <c r="GG41" s="276">
        <v>796.3</v>
      </c>
      <c r="GH41" s="276">
        <v>974</v>
      </c>
      <c r="GI41" s="276">
        <v>864.5</v>
      </c>
      <c r="GJ41" s="276">
        <v>905.7</v>
      </c>
      <c r="GK41" s="276">
        <v>917.4</v>
      </c>
      <c r="GL41" s="276">
        <v>975.6</v>
      </c>
      <c r="GM41" s="276">
        <v>952.9</v>
      </c>
      <c r="GN41" s="276">
        <v>890.1</v>
      </c>
      <c r="GO41" s="276">
        <v>972.6</v>
      </c>
      <c r="GP41" s="276">
        <v>884</v>
      </c>
      <c r="GQ41" s="276">
        <v>892</v>
      </c>
      <c r="GR41" s="276">
        <v>858.8</v>
      </c>
      <c r="GS41" s="276">
        <v>792.6</v>
      </c>
      <c r="GT41" s="276">
        <v>797.5</v>
      </c>
      <c r="GU41" s="276">
        <v>780.6</v>
      </c>
      <c r="GV41" s="276">
        <v>773.3</v>
      </c>
      <c r="GW41" s="276">
        <v>807.5</v>
      </c>
      <c r="GX41" s="276">
        <v>852.7</v>
      </c>
      <c r="GY41" s="276">
        <v>818.4</v>
      </c>
      <c r="GZ41" s="276">
        <v>710.3</v>
      </c>
      <c r="HA41" s="276">
        <v>859.8</v>
      </c>
      <c r="HB41" s="276"/>
      <c r="HC41" s="276"/>
      <c r="HD41" s="276">
        <v>782.6</v>
      </c>
      <c r="HE41" s="276">
        <v>541.4</v>
      </c>
      <c r="HF41" s="276">
        <v>827</v>
      </c>
      <c r="HG41" s="276"/>
      <c r="HH41" s="276">
        <v>917.1</v>
      </c>
      <c r="HI41" s="276">
        <v>765.1</v>
      </c>
      <c r="HJ41" s="276">
        <v>854.3</v>
      </c>
      <c r="HK41" s="276">
        <v>827.3</v>
      </c>
      <c r="HL41" s="276">
        <v>854.2</v>
      </c>
      <c r="HM41" s="276">
        <v>860.3</v>
      </c>
      <c r="HN41" s="276">
        <v>862.9</v>
      </c>
      <c r="HO41" s="276">
        <v>866</v>
      </c>
      <c r="HP41" s="276">
        <v>868.7</v>
      </c>
      <c r="HQ41" s="276">
        <v>876.1</v>
      </c>
      <c r="HR41" s="276">
        <v>809.1</v>
      </c>
      <c r="HS41" s="276">
        <v>865</v>
      </c>
      <c r="HT41" s="276">
        <v>926</v>
      </c>
      <c r="HU41" s="276">
        <v>940.2</v>
      </c>
      <c r="HV41" s="276">
        <v>807</v>
      </c>
      <c r="HW41" s="276">
        <v>718.3</v>
      </c>
      <c r="HX41" s="276">
        <v>644.6</v>
      </c>
      <c r="HY41" s="276">
        <v>568.5</v>
      </c>
      <c r="HZ41" s="276">
        <v>623.4</v>
      </c>
      <c r="IA41" s="276">
        <v>749.5</v>
      </c>
      <c r="IB41" s="276">
        <v>893</v>
      </c>
      <c r="IC41" s="276">
        <v>957.9</v>
      </c>
      <c r="ID41" s="276">
        <v>881.2</v>
      </c>
      <c r="IE41" s="276">
        <v>888.7</v>
      </c>
      <c r="IF41" s="276">
        <v>810.5</v>
      </c>
      <c r="IG41" s="276">
        <v>931.4</v>
      </c>
      <c r="IH41" s="276">
        <v>913.5</v>
      </c>
      <c r="II41" s="276">
        <v>913.6</v>
      </c>
      <c r="IJ41" s="276">
        <v>727.1</v>
      </c>
      <c r="IK41" s="276">
        <v>857.6</v>
      </c>
      <c r="IL41" s="276">
        <v>736</v>
      </c>
      <c r="IM41" s="276">
        <v>814.6</v>
      </c>
      <c r="IN41" s="276">
        <v>719.9</v>
      </c>
      <c r="IO41" s="276"/>
      <c r="IP41" s="276">
        <v>1139.9000000000001</v>
      </c>
      <c r="IQ41" s="276">
        <v>868.9</v>
      </c>
      <c r="IR41" s="276">
        <v>397.2</v>
      </c>
      <c r="IS41" s="276">
        <v>813.4</v>
      </c>
      <c r="IT41" s="276">
        <v>780.9</v>
      </c>
      <c r="IU41" s="276"/>
      <c r="IV41" s="276"/>
      <c r="IW41" s="276">
        <v>870.2</v>
      </c>
      <c r="IX41" s="276">
        <v>900.7</v>
      </c>
      <c r="IY41" s="276">
        <v>568</v>
      </c>
      <c r="IZ41" s="276">
        <v>748.4</v>
      </c>
      <c r="JA41" s="276">
        <v>741.8</v>
      </c>
      <c r="JB41" s="277">
        <v>27.91</v>
      </c>
      <c r="JC41" s="277">
        <v>34.01</v>
      </c>
      <c r="JD41" s="277">
        <v>2.69</v>
      </c>
      <c r="JE41" s="277">
        <v>9.1</v>
      </c>
      <c r="JF41" s="277"/>
      <c r="JG41" s="277">
        <v>0</v>
      </c>
      <c r="JH41" s="278">
        <v>4.1399999999999997</v>
      </c>
      <c r="JI41" s="279"/>
      <c r="JJ41" s="279"/>
      <c r="JK41" s="276">
        <v>83784058.891000003</v>
      </c>
      <c r="JL41" s="276">
        <v>281898.85100000002</v>
      </c>
      <c r="JM41" s="276">
        <v>56864716.575000003</v>
      </c>
      <c r="JN41" s="276">
        <v>61479.68</v>
      </c>
      <c r="JO41" s="276">
        <v>84577882.490999997</v>
      </c>
      <c r="JP41" s="276">
        <v>186757.95300000001</v>
      </c>
      <c r="JQ41" s="276">
        <v>61253729.251000002</v>
      </c>
      <c r="JR41" s="276">
        <v>55528.862000000001</v>
      </c>
      <c r="JS41" s="277">
        <v>317591883.67199999</v>
      </c>
      <c r="JT41" s="277">
        <v>83756.214000000007</v>
      </c>
      <c r="JU41" s="281">
        <f t="shared" ref="JU41:KD41" si="123">IF((JK41-JK40)&lt;0,"",(JK41-JK40))</f>
        <v>57234.168999999762</v>
      </c>
      <c r="JV41" s="281">
        <f t="shared" si="123"/>
        <v>16</v>
      </c>
      <c r="JW41" s="281">
        <f t="shared" si="123"/>
        <v>54914.285000003874</v>
      </c>
      <c r="JX41" s="281">
        <f t="shared" si="123"/>
        <v>12</v>
      </c>
      <c r="JY41" s="282">
        <f t="shared" si="123"/>
        <v>56020.466999992728</v>
      </c>
      <c r="JZ41" s="282">
        <f t="shared" si="123"/>
        <v>50</v>
      </c>
      <c r="KA41" s="282">
        <f t="shared" si="123"/>
        <v>43492.826999999583</v>
      </c>
      <c r="KB41" s="282">
        <f t="shared" si="123"/>
        <v>18</v>
      </c>
      <c r="KC41" s="281">
        <f t="shared" si="123"/>
        <v>211396.79199999571</v>
      </c>
      <c r="KD41" s="281">
        <f t="shared" si="123"/>
        <v>63.762000000002445</v>
      </c>
      <c r="KE41" s="283">
        <f t="shared" ref="KE41" si="124">(JU41+JW41)-(JV41+JX41)</f>
        <v>112120.45400000364</v>
      </c>
      <c r="KF41" s="283">
        <f t="shared" ref="KF41" si="125">IFERROR(KC41-KD41,"")</f>
        <v>211333.02999999572</v>
      </c>
      <c r="KG41" s="284">
        <v>11.999999999999998</v>
      </c>
      <c r="KH41" s="285">
        <v>0</v>
      </c>
      <c r="KI41" s="285">
        <v>4.1399999999999997</v>
      </c>
      <c r="KJ41" s="285">
        <v>27.91</v>
      </c>
      <c r="KK41" s="285">
        <v>34.01</v>
      </c>
      <c r="KL41" s="285">
        <v>2.69</v>
      </c>
      <c r="KM41" s="285">
        <v>9.1</v>
      </c>
      <c r="KN41" s="286">
        <v>212087.70000000004</v>
      </c>
      <c r="KO41" s="221"/>
      <c r="KP41" s="222"/>
      <c r="KQ41" s="132" t="str">
        <f>IFERROR(RD[[#This Row],[WPR_Eac]]/RD[[#This Row],[WPR_Edc]],"")</f>
        <v/>
      </c>
    </row>
    <row r="42" spans="2:303" ht="15" customHeight="1" x14ac:dyDescent="0.3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7">
        <v>30.59</v>
      </c>
      <c r="JC42" s="287">
        <v>43.32</v>
      </c>
      <c r="JD42" s="287">
        <v>1.89</v>
      </c>
      <c r="JE42" s="287">
        <v>5.0999999999999996</v>
      </c>
      <c r="JF42" s="287"/>
      <c r="JG42" s="287">
        <v>0</v>
      </c>
      <c r="JH42" s="259">
        <v>6.31</v>
      </c>
      <c r="JI42" s="288"/>
      <c r="JJ42" s="288"/>
      <c r="JK42" s="260">
        <v>83869638.121000007</v>
      </c>
      <c r="JL42" s="276">
        <v>281921.136</v>
      </c>
      <c r="JM42" s="260">
        <v>56947478.718000002</v>
      </c>
      <c r="JN42" s="276">
        <v>61523.885000000002</v>
      </c>
      <c r="JO42" s="260">
        <v>84663181.628000006</v>
      </c>
      <c r="JP42" s="276">
        <v>186809.826</v>
      </c>
      <c r="JQ42" s="260">
        <v>61320152.130999997</v>
      </c>
      <c r="JR42" s="276">
        <v>55583.377</v>
      </c>
      <c r="JS42" s="287">
        <v>317911517.35000002</v>
      </c>
      <c r="JT42" s="287">
        <v>83859.521999999997</v>
      </c>
      <c r="JU42" s="281">
        <f t="shared" ref="JU42" si="128">IF((JK42-JK41)&lt;0,"",(JK42-JK41))</f>
        <v>85579.230000004172</v>
      </c>
      <c r="JV42" s="281">
        <f t="shared" ref="JV42" si="129">IF((JL42-JL41)&lt;0,"",(JL42-JL41))</f>
        <v>22.284999999974389</v>
      </c>
      <c r="JW42" s="281">
        <f t="shared" ref="JW42" si="130">IF((JM42-JM41)&lt;0,"",(JM42-JM41))</f>
        <v>82762.142999999225</v>
      </c>
      <c r="JX42" s="281">
        <f t="shared" ref="JX42" si="131">IF((JN42-JN41)&lt;0,"",(JN42-JN41))</f>
        <v>44.205000000001746</v>
      </c>
      <c r="JY42" s="282">
        <f t="shared" ref="JY42" si="132">IF((JO42-JO41)&lt;0,"",(JO42-JO41))</f>
        <v>85299.137000009418</v>
      </c>
      <c r="JZ42" s="282">
        <f t="shared" ref="JZ42" si="133">IF((JP42-JP41)&lt;0,"",(JP42-JP41))</f>
        <v>51.872999999992317</v>
      </c>
      <c r="KA42" s="282">
        <f t="shared" ref="KA42" si="134">IF((JQ42-JQ41)&lt;0,"",(JQ42-JQ41))</f>
        <v>66422.879999995232</v>
      </c>
      <c r="KB42" s="282">
        <f t="shared" ref="KB42" si="135">IF((JR42-JR41)&lt;0,"",(JR42-JR41))</f>
        <v>54.514999999999418</v>
      </c>
      <c r="KC42" s="281">
        <f t="shared" ref="KC42" si="136">IF((JS42-JS41)&lt;0,"",(JS42-JS41))</f>
        <v>319633.6780000329</v>
      </c>
      <c r="KD42" s="281">
        <f t="shared" ref="KD42" si="137">IF((JT42-JT41)&lt;0,"",(JT42-JT41))</f>
        <v>103.30799999998999</v>
      </c>
      <c r="KE42" s="289">
        <f t="shared" ref="KE42:KE53" si="138">(JU42+JW42)-(JV42+JX42)</f>
        <v>168274.88300000341</v>
      </c>
      <c r="KF42" s="289">
        <f t="shared" ref="KF42:KF53" si="139">IFERROR(KC42-KD42,"")</f>
        <v>319530.37000003294</v>
      </c>
      <c r="KG42" s="290">
        <f>(RD[[#This Row],[Sunset Time (POA&lt;20 W/m2)]]-RD[[#This Row],[Sunrise Time (POA&gt;20 W/m2)]])*24</f>
        <v>12.249999999999996</v>
      </c>
      <c r="KH42" s="291">
        <f>RD[[#This Row],[GHI ]]</f>
        <v>0</v>
      </c>
      <c r="KI42" s="291">
        <f>RD[[#This Row],[POA]]</f>
        <v>6.31</v>
      </c>
      <c r="KJ42" s="291">
        <f>RD[[#This Row],[AT (°C) 14 Hours]]</f>
        <v>30.59</v>
      </c>
      <c r="KK42" s="291">
        <f>RD[[#This Row],[MT (°C) Gen. Hours]]</f>
        <v>43.32</v>
      </c>
      <c r="KL42" s="291">
        <f>RD[[#This Row],[WS_Avg (m/s) (24 Hours)]]</f>
        <v>1.89</v>
      </c>
      <c r="KM42" s="291">
        <f>RD[[#This Row],[WS_Max (m/s)]]</f>
        <v>5.0999999999999996</v>
      </c>
      <c r="KN42" s="292">
        <f>SUM(RD[[#This Row],[BLK1_INV1]:[BLK8_INV27]])</f>
        <v>321279.50000000023</v>
      </c>
      <c r="KO42" s="95"/>
      <c r="KP42" s="55"/>
      <c r="KQ42" s="90" t="str">
        <f>IFERROR(RD[[#This Row],[WPR_Eac]]/RD[[#This Row],[WPR_Edc]],"")</f>
        <v/>
      </c>
    </row>
    <row r="43" spans="2:303" ht="15" customHeight="1" x14ac:dyDescent="0.3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7">
        <v>26.11</v>
      </c>
      <c r="JC43" s="287">
        <v>40.909999999999997</v>
      </c>
      <c r="JD43" s="287">
        <v>2.1</v>
      </c>
      <c r="JE43" s="287">
        <v>4.9000000000000004</v>
      </c>
      <c r="JF43" s="287"/>
      <c r="JG43" s="287">
        <v>0</v>
      </c>
      <c r="JH43" s="259">
        <v>5.46</v>
      </c>
      <c r="JI43" s="288"/>
      <c r="JJ43" s="288"/>
      <c r="JK43" s="260">
        <v>83924495.221000001</v>
      </c>
      <c r="JL43" s="260">
        <v>281921.74300000002</v>
      </c>
      <c r="JM43" s="260">
        <v>56999990.354999997</v>
      </c>
      <c r="JN43" s="260">
        <v>61559.483</v>
      </c>
      <c r="JO43" s="260">
        <v>84717738.397</v>
      </c>
      <c r="JP43" s="260">
        <v>186820.49900000001</v>
      </c>
      <c r="JQ43" s="260">
        <v>61362560.511</v>
      </c>
      <c r="JR43" s="260">
        <v>55627.81</v>
      </c>
      <c r="JS43" s="287">
        <v>318115576.32700002</v>
      </c>
      <c r="JT43" s="287">
        <v>83861.638000000006</v>
      </c>
      <c r="JU43" s="281">
        <f t="shared" ref="JU43:JU44" si="140">IF((JK43-JK42)&lt;0,"",(JK43-JK42))</f>
        <v>54857.09999999404</v>
      </c>
      <c r="JV43" s="281">
        <f t="shared" ref="JV43:JV45" si="141">IF((JL43-JL42)&lt;0,"",(JL43-JL42))</f>
        <v>0.60700000001816079</v>
      </c>
      <c r="JW43" s="281">
        <f t="shared" ref="JW43" si="142">IF((JM43-JM42)&lt;0,"",(JM43-JM42))</f>
        <v>52511.636999994516</v>
      </c>
      <c r="JX43" s="281">
        <f t="shared" ref="JX43" si="143">IF((JN43-JN42)&lt;0,"",(JN43-JN42))</f>
        <v>35.597999999998137</v>
      </c>
      <c r="JY43" s="282">
        <f t="shared" ref="JY43" si="144">IF((JO43-JO42)&lt;0,"",(JO43-JO42))</f>
        <v>54556.768999993801</v>
      </c>
      <c r="JZ43" s="282">
        <f t="shared" ref="JZ43:JZ44" si="145">IF((JP43-JP42)&lt;0,"",(JP43-JP42))</f>
        <v>10.673000000009779</v>
      </c>
      <c r="KA43" s="282">
        <f t="shared" ref="KA43" si="146">IF((JQ43-JQ42)&lt;0,"",(JQ43-JQ42))</f>
        <v>42408.380000002682</v>
      </c>
      <c r="KB43" s="282">
        <f t="shared" ref="KB43" si="147">IF((JR43-JR42)&lt;0,"",(JR43-JR42))</f>
        <v>44.432999999997264</v>
      </c>
      <c r="KC43" s="281">
        <f t="shared" ref="KC43" si="148">IF((JS43-JS42)&lt;0,"",(JS43-JS42))</f>
        <v>204058.97699999809</v>
      </c>
      <c r="KD43" s="281">
        <f t="shared" ref="KD43" si="149">IF((JT43-JT42)&lt;0,"",(JT43-JT42))</f>
        <v>2.1160000000090804</v>
      </c>
      <c r="KE43" s="289">
        <f t="shared" ref="KE43:KE45" si="150">(JU43+JW43)-(JV43+JX43)</f>
        <v>107332.53199998854</v>
      </c>
      <c r="KF43" s="289">
        <f t="shared" ref="KF43" si="151">IFERROR(KC43-KD43,"")</f>
        <v>204056.86099999808</v>
      </c>
      <c r="KG43" s="290">
        <f>(RD[[#This Row],[Sunset Time (POA&lt;20 W/m2)]]-RD[[#This Row],[Sunrise Time (POA&gt;20 W/m2)]])*24</f>
        <v>12.566666666666666</v>
      </c>
      <c r="KH43" s="291">
        <f>RD[[#This Row],[GHI ]]</f>
        <v>0</v>
      </c>
      <c r="KI43" s="291">
        <f>RD[[#This Row],[POA]]</f>
        <v>5.46</v>
      </c>
      <c r="KJ43" s="291">
        <f>RD[[#This Row],[AT (°C) 14 Hours]]</f>
        <v>26.11</v>
      </c>
      <c r="KK43" s="291">
        <f>RD[[#This Row],[MT (°C) Gen. Hours]]</f>
        <v>40.909999999999997</v>
      </c>
      <c r="KL43" s="291">
        <f>RD[[#This Row],[WS_Avg (m/s) (24 Hours)]]</f>
        <v>2.1</v>
      </c>
      <c r="KM43" s="291">
        <f>RD[[#This Row],[WS_Max (m/s)]]</f>
        <v>4.9000000000000004</v>
      </c>
      <c r="KN43" s="292">
        <f>SUM(RD[[#This Row],[BLK1_INV1]:[BLK8_INV27]])</f>
        <v>213164.2000000001</v>
      </c>
      <c r="KO43" s="95"/>
      <c r="KP43" s="55"/>
      <c r="KQ43" s="90" t="str">
        <f>IFERROR(RD[[#This Row],[WPR_Eac]]/RD[[#This Row],[WPR_Edc]],"")</f>
        <v/>
      </c>
    </row>
    <row r="44" spans="2:303" ht="15" customHeight="1" x14ac:dyDescent="0.3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7">
        <v>31.23</v>
      </c>
      <c r="JC44" s="287">
        <v>40.22</v>
      </c>
      <c r="JD44" s="287">
        <v>2.0499999999999998</v>
      </c>
      <c r="JE44" s="287">
        <v>7.9</v>
      </c>
      <c r="JF44" s="287"/>
      <c r="JG44" s="287">
        <v>0</v>
      </c>
      <c r="JH44" s="259">
        <v>6.54</v>
      </c>
      <c r="JI44" s="288"/>
      <c r="JJ44" s="288"/>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7">
        <v>318419804.81300002</v>
      </c>
      <c r="JT44" s="287">
        <v>83928.17</v>
      </c>
      <c r="JU44" s="281">
        <f t="shared" si="140"/>
        <v>113591.2310000062</v>
      </c>
      <c r="JV44" s="281">
        <f t="shared" si="141"/>
        <v>16.601999999955297</v>
      </c>
      <c r="JW44" s="281">
        <f t="shared" ref="JW44" si="152">IF((JM44-JM43)&lt;0,"",(JM44-JM43))</f>
        <v>81503.382000006735</v>
      </c>
      <c r="JX44" s="281">
        <f t="shared" ref="JX44" si="153">IF((JN44-JN43)&lt;0,"",(JN44-JN43))</f>
        <v>11.60899999999674</v>
      </c>
      <c r="JY44" s="282">
        <f t="shared" ref="JY44" si="154">IF((JO44-JO43)&lt;0,"",(JO44-JO43))</f>
        <v>77207.474000006914</v>
      </c>
      <c r="JZ44" s="282">
        <f t="shared" si="145"/>
        <v>19.50099999998929</v>
      </c>
      <c r="KA44" s="282">
        <f t="shared" ref="KA44" si="155">IF((JQ44-JQ43)&lt;0,"",(JQ44-JQ43))</f>
        <v>66106.906999997795</v>
      </c>
      <c r="KB44" s="282">
        <f t="shared" ref="KB44" si="156">IF((JR44-JR43)&lt;0,"",(JR44-JR43))</f>
        <v>15.789000000004307</v>
      </c>
      <c r="KC44" s="281">
        <f t="shared" ref="KC44" si="157">IF((JS44-JS43)&lt;0,"",(JS44-JS43))</f>
        <v>304228.48600000143</v>
      </c>
      <c r="KD44" s="281">
        <f t="shared" ref="KD44:KD47" si="158">IF((JT44-JT43)&lt;0,"",(JT44-JT43))</f>
        <v>66.531999999991967</v>
      </c>
      <c r="KE44" s="289">
        <f t="shared" si="150"/>
        <v>195066.40200001298</v>
      </c>
      <c r="KF44" s="289">
        <f t="shared" ref="KF44" si="159">IFERROR(KC44-KD44,"")</f>
        <v>304161.95400000142</v>
      </c>
      <c r="KG44" s="290">
        <f>(RD[[#This Row],[Sunset Time (POA&lt;20 W/m2)]]-RD[[#This Row],[Sunrise Time (POA&gt;20 W/m2)]])*24</f>
        <v>12.450000000000001</v>
      </c>
      <c r="KH44" s="291">
        <f>RD[[#This Row],[GHI ]]</f>
        <v>0</v>
      </c>
      <c r="KI44" s="291">
        <f>RD[[#This Row],[POA]]</f>
        <v>6.54</v>
      </c>
      <c r="KJ44" s="291">
        <f>RD[[#This Row],[AT (°C) 14 Hours]]</f>
        <v>31.23</v>
      </c>
      <c r="KK44" s="291">
        <f>RD[[#This Row],[MT (°C) Gen. Hours]]</f>
        <v>40.22</v>
      </c>
      <c r="KL44" s="291">
        <f>RD[[#This Row],[WS_Avg (m/s) (24 Hours)]]</f>
        <v>2.0499999999999998</v>
      </c>
      <c r="KM44" s="291">
        <f>RD[[#This Row],[WS_Max (m/s)]]</f>
        <v>7.9</v>
      </c>
      <c r="KN44" s="292">
        <f>SUM(RD[[#This Row],[BLK1_INV1]:[BLK8_INV27]])</f>
        <v>302578</v>
      </c>
      <c r="KO44" s="95"/>
      <c r="KP44" s="55"/>
      <c r="KQ44" s="90" t="str">
        <f>IFERROR(RD[[#This Row],[WPR_Eac]]/RD[[#This Row],[WPR_Edc]],"")</f>
        <v/>
      </c>
    </row>
    <row r="45" spans="2:303" ht="15" customHeight="1" x14ac:dyDescent="0.3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7">
        <v>32.39</v>
      </c>
      <c r="JC45" s="287">
        <v>43.99</v>
      </c>
      <c r="JD45" s="287">
        <v>1.81</v>
      </c>
      <c r="JE45" s="287">
        <v>7.1</v>
      </c>
      <c r="JF45" s="287"/>
      <c r="JG45" s="287">
        <v>0</v>
      </c>
      <c r="JH45" s="259">
        <v>6.68</v>
      </c>
      <c r="JI45" s="288"/>
      <c r="JJ45" s="288"/>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7">
        <v>318747693.79900002</v>
      </c>
      <c r="JT45" s="287">
        <v>83981.736000000004</v>
      </c>
      <c r="JU45" s="281">
        <f t="shared" ref="JU45:JU48" si="160">IF((JK45-JK44)&lt;0,"",(JK45-JK44))</f>
        <v>55010.46099999547</v>
      </c>
      <c r="JV45" s="281">
        <f t="shared" si="141"/>
        <v>13.907000000006519</v>
      </c>
      <c r="JW45" s="281">
        <f t="shared" ref="JW45:JW48" si="161">IF((JM45-JM44)&lt;0,"",(JM45-JM44))</f>
        <v>84138.259999997914</v>
      </c>
      <c r="JX45" s="281">
        <f t="shared" ref="JX45:JX48" si="162">IF((JN45-JN44)&lt;0,"",(JN45-JN44))</f>
        <v>11.631000000001222</v>
      </c>
      <c r="JY45" s="282">
        <f t="shared" ref="JY45:JY48" si="163">IF((JO45-JO44)&lt;0,"",(JO45-JO44))</f>
        <v>88048.570999994874</v>
      </c>
      <c r="JZ45" s="282">
        <f t="shared" ref="JZ45:JZ48" si="164">IF((JP45-JP44)&lt;0,"",(JP45-JP44))</f>
        <v>49.538000000000466</v>
      </c>
      <c r="KA45" s="282">
        <f t="shared" ref="KA45:KA48" si="165">IF((JQ45-JQ44)&lt;0,"",(JQ45-JQ44))</f>
        <v>66933.499000005424</v>
      </c>
      <c r="KB45" s="282">
        <f t="shared" ref="KB45:KB48" si="166">IF((JR45-JR44)&lt;0,"",(JR45-JR44))</f>
        <v>14.023000000001048</v>
      </c>
      <c r="KC45" s="281">
        <f t="shared" ref="KC45:KC48" si="167">IF((JS45-JS44)&lt;0,"",(JS45-JS44))</f>
        <v>327888.98600000143</v>
      </c>
      <c r="KD45" s="281">
        <f t="shared" si="158"/>
        <v>53.56600000000617</v>
      </c>
      <c r="KE45" s="289">
        <f t="shared" si="150"/>
        <v>139123.18299999338</v>
      </c>
      <c r="KF45" s="289">
        <f t="shared" ref="KF45:KF48" si="168">IFERROR(KC45-KD45,"")</f>
        <v>327835.42000000144</v>
      </c>
      <c r="KG45" s="290">
        <f>(RD[[#This Row],[Sunset Time (POA&lt;20 W/m2)]]-RD[[#This Row],[Sunrise Time (POA&gt;20 W/m2)]])*24</f>
        <v>12.149999999999997</v>
      </c>
      <c r="KH45" s="291">
        <f>RD[[#This Row],[GHI ]]</f>
        <v>0</v>
      </c>
      <c r="KI45" s="291">
        <f>RD[[#This Row],[POA]]</f>
        <v>6.68</v>
      </c>
      <c r="KJ45" s="291">
        <f>RD[[#This Row],[AT (°C) 14 Hours]]</f>
        <v>32.39</v>
      </c>
      <c r="KK45" s="291">
        <f>RD[[#This Row],[MT (°C) Gen. Hours]]</f>
        <v>43.99</v>
      </c>
      <c r="KL45" s="291">
        <f>RD[[#This Row],[WS_Avg (m/s) (24 Hours)]]</f>
        <v>1.81</v>
      </c>
      <c r="KM45" s="291">
        <f>RD[[#This Row],[WS_Max (m/s)]]</f>
        <v>7.1</v>
      </c>
      <c r="KN45" s="292">
        <f>SUM(RD[[#This Row],[BLK1_INV1]:[BLK8_INV27]])</f>
        <v>328786</v>
      </c>
      <c r="KO45" s="95"/>
      <c r="KP45" s="55"/>
      <c r="KQ45" s="90" t="str">
        <f>IFERROR(RD[[#This Row],[WPR_Eac]]/RD[[#This Row],[WPR_Edc]],"")</f>
        <v/>
      </c>
    </row>
    <row r="46" spans="2:303" ht="15" customHeight="1" x14ac:dyDescent="0.3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7">
        <v>29.02</v>
      </c>
      <c r="JC46" s="287">
        <v>40.1</v>
      </c>
      <c r="JD46" s="287">
        <v>1.6</v>
      </c>
      <c r="JE46" s="287">
        <v>5.4</v>
      </c>
      <c r="JF46" s="287"/>
      <c r="JG46" s="287">
        <v>0</v>
      </c>
      <c r="JH46" s="259">
        <v>5.78</v>
      </c>
      <c r="JI46" s="288"/>
      <c r="JJ46" s="288"/>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7">
        <v>319031987.79000002</v>
      </c>
      <c r="JT46" s="11">
        <v>84029.622000000003</v>
      </c>
      <c r="JU46" s="281">
        <f t="shared" ref="JU46" si="169">IF((JK46-JK45)&lt;0,"",(JK46-JK45))</f>
        <v>76984.848999992013</v>
      </c>
      <c r="JV46" s="281">
        <f t="shared" ref="JV46:JV48" si="170">IF((JL46-JL45)&lt;0,"",(JL46-JL45))</f>
        <v>12.064000000013039</v>
      </c>
      <c r="JW46" s="281">
        <f t="shared" ref="JW46:JW47" si="171">IF((JM46-JM45)&lt;0,"",(JM46-JM45))</f>
        <v>73302.708999998868</v>
      </c>
      <c r="JX46" s="281">
        <f t="shared" ref="JX46" si="172">IF((JN46-JN45)&lt;0,"",(JN46-JN45))</f>
        <v>10.562000000005355</v>
      </c>
      <c r="JY46" s="282">
        <f t="shared" ref="JY46" si="173">IF((JO46-JO45)&lt;0,"",(JO46-JO45))</f>
        <v>75092.74699999392</v>
      </c>
      <c r="JZ46" s="282">
        <f t="shared" ref="JZ46" si="174">IF((JP46-JP45)&lt;0,"",(JP46-JP45))</f>
        <v>31.108000000007451</v>
      </c>
      <c r="KA46" s="282">
        <f t="shared" ref="KA46" si="175">IF((JQ46-JQ45)&lt;0,"",(JQ46-JQ45))</f>
        <v>59062.886999994516</v>
      </c>
      <c r="KB46" s="282">
        <f t="shared" ref="KB46" si="176">IF((JR46-JR45)&lt;0,"",(JR46-JR45))</f>
        <v>13.865999999994528</v>
      </c>
      <c r="KC46" s="281">
        <f t="shared" ref="KC46" si="177">IF((JS46-JS45)&lt;0,"",(JS46-JS45))</f>
        <v>284293.99099999666</v>
      </c>
      <c r="KD46" s="281">
        <f t="shared" ref="KD46" si="178">IF((JT46-JT45)&lt;0,"",(JT46-JT45))</f>
        <v>47.885999999998603</v>
      </c>
      <c r="KE46" s="289">
        <f t="shared" ref="KE46" si="179">(JU46+JW46)-(JV46+JX46)</f>
        <v>150264.93199999086</v>
      </c>
      <c r="KF46" s="289">
        <f t="shared" ref="KF46" si="180">IFERROR(KC46-KD46,"")</f>
        <v>284246.10499999666</v>
      </c>
      <c r="KG46" s="290">
        <f>(RD[[#This Row],[Sunset Time (POA&lt;20 W/m2)]]-RD[[#This Row],[Sunrise Time (POA&gt;20 W/m2)]])*24</f>
        <v>12.083333333333336</v>
      </c>
      <c r="KH46" s="291">
        <f>RD[[#This Row],[GHI ]]</f>
        <v>0</v>
      </c>
      <c r="KI46" s="291">
        <f>RD[[#This Row],[POA]]</f>
        <v>5.78</v>
      </c>
      <c r="KJ46" s="291">
        <f>RD[[#This Row],[AT (°C) 14 Hours]]</f>
        <v>29.02</v>
      </c>
      <c r="KK46" s="291">
        <f>RD[[#This Row],[MT (°C) Gen. Hours]]</f>
        <v>40.1</v>
      </c>
      <c r="KL46" s="291">
        <f>RD[[#This Row],[WS_Avg (m/s) (24 Hours)]]</f>
        <v>1.6</v>
      </c>
      <c r="KM46" s="291">
        <f>RD[[#This Row],[WS_Max (m/s)]]</f>
        <v>5.4</v>
      </c>
      <c r="KN46" s="292">
        <f>SUM(RD[[#This Row],[BLK1_INV1]:[BLK8_INV27]])</f>
        <v>283650.66251000005</v>
      </c>
      <c r="KO46" s="95"/>
      <c r="KP46" s="55"/>
      <c r="KQ46" s="90" t="str">
        <f>IFERROR(RD[[#This Row],[WPR_Eac]]/RD[[#This Row],[WPR_Edc]],"")</f>
        <v/>
      </c>
    </row>
    <row r="47" spans="2:303" ht="15" customHeight="1" x14ac:dyDescent="0.3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7">
        <v>31.8</v>
      </c>
      <c r="JC47" s="287">
        <v>43.4</v>
      </c>
      <c r="JD47" s="287">
        <v>1.5</v>
      </c>
      <c r="JE47" s="287">
        <v>4.8</v>
      </c>
      <c r="JF47" s="287"/>
      <c r="JG47" s="287">
        <v>0</v>
      </c>
      <c r="JH47" s="259">
        <v>6.7</v>
      </c>
      <c r="JI47" s="288"/>
      <c r="JJ47" s="288"/>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7">
        <v>319368171.542</v>
      </c>
      <c r="JT47" s="287">
        <v>84092.853000000003</v>
      </c>
      <c r="JU47" s="281">
        <f t="shared" si="160"/>
        <v>90823.957000002265</v>
      </c>
      <c r="JV47" s="281">
        <f t="shared" si="170"/>
        <v>16.198000000033062</v>
      </c>
      <c r="JW47" s="281">
        <f t="shared" si="171"/>
        <v>86695.607000000775</v>
      </c>
      <c r="JX47" s="281">
        <f t="shared" si="162"/>
        <v>39.097999999998137</v>
      </c>
      <c r="JY47" s="282">
        <f t="shared" si="163"/>
        <v>88151.358999997377</v>
      </c>
      <c r="JZ47" s="282">
        <f t="shared" si="164"/>
        <v>25.413000000000466</v>
      </c>
      <c r="KA47" s="282">
        <f t="shared" si="165"/>
        <v>70632.723999999464</v>
      </c>
      <c r="KB47" s="282">
        <f t="shared" si="166"/>
        <v>48.814000000005763</v>
      </c>
      <c r="KC47" s="281">
        <f t="shared" si="167"/>
        <v>336183.75199997425</v>
      </c>
      <c r="KD47" s="281">
        <f t="shared" si="158"/>
        <v>63.230999999999767</v>
      </c>
      <c r="KE47" s="289">
        <f t="shared" ref="KE47:KE48" si="181">(JU47+JW47)-(JV47+JX47)</f>
        <v>177464.26800000301</v>
      </c>
      <c r="KF47" s="289">
        <f t="shared" si="168"/>
        <v>336120.52099997422</v>
      </c>
      <c r="KG47" s="290">
        <f>(RD[[#This Row],[Sunset Time (POA&lt;20 W/m2)]]-RD[[#This Row],[Sunrise Time (POA&gt;20 W/m2)]])*24</f>
        <v>12.45</v>
      </c>
      <c r="KH47" s="291">
        <f>RD[[#This Row],[GHI ]]</f>
        <v>0</v>
      </c>
      <c r="KI47" s="291">
        <f>RD[[#This Row],[POA]]</f>
        <v>6.7</v>
      </c>
      <c r="KJ47" s="291">
        <f>RD[[#This Row],[AT (°C) 14 Hours]]</f>
        <v>31.8</v>
      </c>
      <c r="KK47" s="291">
        <f>RD[[#This Row],[MT (°C) Gen. Hours]]</f>
        <v>43.4</v>
      </c>
      <c r="KL47" s="291">
        <f>RD[[#This Row],[WS_Avg (m/s) (24 Hours)]]</f>
        <v>1.5</v>
      </c>
      <c r="KM47" s="291">
        <f>RD[[#This Row],[WS_Max (m/s)]]</f>
        <v>4.8</v>
      </c>
      <c r="KN47" s="292">
        <f>SUM(RD[[#This Row],[BLK1_INV1]:[BLK8_INV27]])</f>
        <v>338732</v>
      </c>
      <c r="KO47" s="95"/>
      <c r="KP47" s="55"/>
      <c r="KQ47" s="90" t="str">
        <f>IFERROR(RD[[#This Row],[WPR_Eac]]/RD[[#This Row],[WPR_Edc]],"")</f>
        <v/>
      </c>
    </row>
    <row r="48" spans="2:303" ht="15" customHeight="1" x14ac:dyDescent="0.3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7">
        <v>35.130000000000003</v>
      </c>
      <c r="JC48" s="287">
        <v>43.88</v>
      </c>
      <c r="JD48" s="287">
        <v>1.88</v>
      </c>
      <c r="JE48" s="287">
        <v>7.3</v>
      </c>
      <c r="JF48" s="287"/>
      <c r="JG48" s="287">
        <v>0</v>
      </c>
      <c r="JH48" s="259">
        <v>6.85</v>
      </c>
      <c r="JI48" s="288"/>
      <c r="JJ48" s="288"/>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7">
        <v>319711873.32599998</v>
      </c>
      <c r="JT48" s="287">
        <v>84154.281000000003</v>
      </c>
      <c r="JU48" s="281">
        <f t="shared" si="160"/>
        <v>92615.898000001907</v>
      </c>
      <c r="JV48" s="281">
        <f t="shared" si="170"/>
        <v>15.21999999997206</v>
      </c>
      <c r="JW48" s="281">
        <f t="shared" si="161"/>
        <v>88493.842000000179</v>
      </c>
      <c r="JX48" s="281">
        <f t="shared" si="162"/>
        <v>9.0239999999976135</v>
      </c>
      <c r="JY48" s="282">
        <f t="shared" si="163"/>
        <v>90995.907000005245</v>
      </c>
      <c r="JZ48" s="282">
        <f t="shared" si="164"/>
        <v>26.509999999980209</v>
      </c>
      <c r="KA48" s="282">
        <f t="shared" si="165"/>
        <v>71846.103000000119</v>
      </c>
      <c r="KB48" s="282">
        <f t="shared" si="166"/>
        <v>14.090999999993073</v>
      </c>
      <c r="KC48" s="281">
        <f t="shared" si="167"/>
        <v>343701.7839999795</v>
      </c>
      <c r="KD48" s="281">
        <f t="shared" ref="KD48" si="182">IF((JT48-JT47)&lt;0,"",(JT48-JT47))</f>
        <v>61.427999999999884</v>
      </c>
      <c r="KE48" s="289">
        <f t="shared" si="181"/>
        <v>181085.49600000211</v>
      </c>
      <c r="KF48" s="289">
        <f t="shared" si="168"/>
        <v>343640.35599997948</v>
      </c>
      <c r="KG48" s="290">
        <f>(RD[[#This Row],[Sunset Time (POA&lt;20 W/m2)]]-RD[[#This Row],[Sunrise Time (POA&gt;20 W/m2)]])*24</f>
        <v>12.316666666666668</v>
      </c>
      <c r="KH48" s="291">
        <f>RD[[#This Row],[GHI ]]</f>
        <v>0</v>
      </c>
      <c r="KI48" s="291">
        <f>RD[[#This Row],[POA]]</f>
        <v>6.85</v>
      </c>
      <c r="KJ48" s="291">
        <f>RD[[#This Row],[AT (°C) 14 Hours]]</f>
        <v>35.130000000000003</v>
      </c>
      <c r="KK48" s="291">
        <f>RD[[#This Row],[MT (°C) Gen. Hours]]</f>
        <v>43.88</v>
      </c>
      <c r="KL48" s="291">
        <f>RD[[#This Row],[WS_Avg (m/s) (24 Hours)]]</f>
        <v>1.88</v>
      </c>
      <c r="KM48" s="291">
        <f>RD[[#This Row],[WS_Max (m/s)]]</f>
        <v>7.3</v>
      </c>
      <c r="KN48" s="292">
        <f>SUM(RD[[#This Row],[BLK1_INV1]:[BLK8_INV27]])</f>
        <v>345699</v>
      </c>
      <c r="KO48" s="95"/>
      <c r="KP48" s="55"/>
      <c r="KQ48" s="90" t="str">
        <f>IFERROR(RD[[#This Row],[WPR_Eac]]/RD[[#This Row],[WPR_Edc]],"")</f>
        <v/>
      </c>
    </row>
    <row r="49" spans="2:303" ht="15" customHeight="1" x14ac:dyDescent="0.3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7">
        <v>34.36</v>
      </c>
      <c r="JC49" s="287">
        <v>42.16</v>
      </c>
      <c r="JD49" s="287">
        <v>1.65</v>
      </c>
      <c r="JE49" s="287">
        <v>11.7</v>
      </c>
      <c r="JF49" s="287"/>
      <c r="JG49" s="287">
        <v>0</v>
      </c>
      <c r="JH49" s="259">
        <v>5.73</v>
      </c>
      <c r="JI49" s="288"/>
      <c r="JJ49" s="288"/>
      <c r="JK49" s="260">
        <v>84429612.061000004</v>
      </c>
      <c r="JL49" s="260">
        <v>282011.53499999997</v>
      </c>
      <c r="JM49" s="260">
        <v>57488191.803999998</v>
      </c>
      <c r="JN49" s="260">
        <v>61677.351999999999</v>
      </c>
      <c r="JO49" s="260">
        <v>85214024.795000002</v>
      </c>
      <c r="JP49" s="260">
        <v>187000.005</v>
      </c>
      <c r="JQ49" s="260">
        <v>61757442.493000001</v>
      </c>
      <c r="JR49" s="260">
        <v>55778.947</v>
      </c>
      <c r="JS49" s="287">
        <v>319998971.92900002</v>
      </c>
      <c r="JT49" s="287">
        <v>84220.239000000001</v>
      </c>
      <c r="JU49" s="281">
        <f t="shared" ref="JU49:JU50" si="183">IF((JK49-JK48)&lt;0,"",(JK49-JK48))</f>
        <v>76090.444000005722</v>
      </c>
      <c r="JV49" s="281">
        <f t="shared" ref="JV49:JV50" si="184">IF((JL49-JL48)&lt;0,"",(JL49-JL48))</f>
        <v>15.800999999977648</v>
      </c>
      <c r="JW49" s="281">
        <f t="shared" ref="JW49:JW50" si="185">IF((JM49-JM48)&lt;0,"",(JM49-JM48))</f>
        <v>74067.648999996483</v>
      </c>
      <c r="JX49" s="281">
        <f t="shared" ref="JX49:JX50" si="186">IF((JN49-JN48)&lt;0,"",(JN49-JN48))</f>
        <v>35.944999999999709</v>
      </c>
      <c r="JY49" s="282">
        <f t="shared" ref="JY49:JY50" si="187">IF((JO49-JO48)&lt;0,"",(JO49-JO48))</f>
        <v>76790.340000003576</v>
      </c>
      <c r="JZ49" s="282">
        <f t="shared" ref="JZ49:JZ50" si="188">IF((JP49-JP48)&lt;0,"",(JP49-JP48))</f>
        <v>27.436000000016065</v>
      </c>
      <c r="KA49" s="282">
        <f t="shared" ref="KA49:KA50" si="189">IF((JQ49-JQ48)&lt;0,"",(JQ49-JQ48))</f>
        <v>60299.862000003457</v>
      </c>
      <c r="KB49" s="282">
        <f t="shared" ref="KB49:KB50" si="190">IF((JR49-JR48)&lt;0,"",(JR49-JR48))</f>
        <v>44.554000000003725</v>
      </c>
      <c r="KC49" s="281">
        <f t="shared" ref="KC49:KC50" si="191">IF((JS49-JS48)&lt;0,"",(JS49-JS48))</f>
        <v>287098.60300004482</v>
      </c>
      <c r="KD49" s="281">
        <f t="shared" ref="KD49:KD57" si="192">IF((JT49-JT48)&lt;0,"",(JT49-JT48))</f>
        <v>65.957999999998719</v>
      </c>
      <c r="KE49" s="289">
        <f t="shared" ref="KE49" si="193">(JU49+JW49)-(JV49+JX49)</f>
        <v>150106.34700000222</v>
      </c>
      <c r="KF49" s="289">
        <f t="shared" ref="KF49" si="194">IFERROR(KC49-KD49,"")</f>
        <v>287032.64500004484</v>
      </c>
      <c r="KG49" s="290">
        <f>(RD[[#This Row],[Sunset Time (POA&lt;20 W/m2)]]-RD[[#This Row],[Sunrise Time (POA&gt;20 W/m2)]])*24</f>
        <v>12.450000000000001</v>
      </c>
      <c r="KH49" s="291">
        <f>RD[[#This Row],[GHI ]]</f>
        <v>0</v>
      </c>
      <c r="KI49" s="291">
        <f>RD[[#This Row],[POA]]</f>
        <v>5.73</v>
      </c>
      <c r="KJ49" s="291">
        <f>RD[[#This Row],[AT (°C) 14 Hours]]</f>
        <v>34.36</v>
      </c>
      <c r="KK49" s="291">
        <f>RD[[#This Row],[MT (°C) Gen. Hours]]</f>
        <v>42.16</v>
      </c>
      <c r="KL49" s="291">
        <f>RD[[#This Row],[WS_Avg (m/s) (24 Hours)]]</f>
        <v>1.65</v>
      </c>
      <c r="KM49" s="291">
        <f>RD[[#This Row],[WS_Max (m/s)]]</f>
        <v>11.7</v>
      </c>
      <c r="KN49" s="292">
        <f>SUM(RD[[#This Row],[BLK1_INV1]:[BLK8_INV27]])</f>
        <v>286967.70000000007</v>
      </c>
      <c r="KO49" s="95"/>
      <c r="KP49" s="55"/>
      <c r="KQ49" s="90" t="str">
        <f>IFERROR(RD[[#This Row],[WPR_Eac]]/RD[[#This Row],[WPR_Edc]],"")</f>
        <v/>
      </c>
    </row>
    <row r="50" spans="2:303" ht="15" customHeight="1" x14ac:dyDescent="0.3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7">
        <v>38.200000000000003</v>
      </c>
      <c r="JC50" s="287">
        <v>45.38</v>
      </c>
      <c r="JD50" s="287">
        <v>2.6</v>
      </c>
      <c r="JE50" s="287">
        <v>7.1</v>
      </c>
      <c r="JF50" s="287"/>
      <c r="JG50" s="287">
        <v>0</v>
      </c>
      <c r="JH50" s="259">
        <v>6.95</v>
      </c>
      <c r="JI50" s="288"/>
      <c r="JJ50" s="288"/>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7">
        <v>320347094.315</v>
      </c>
      <c r="JT50" s="287">
        <v>84286.91</v>
      </c>
      <c r="JU50" s="281">
        <f t="shared" si="183"/>
        <v>93520.540999993682</v>
      </c>
      <c r="JV50" s="281">
        <f t="shared" si="184"/>
        <v>16.693000000028405</v>
      </c>
      <c r="JW50" s="281">
        <f t="shared" si="185"/>
        <v>89445.681000001729</v>
      </c>
      <c r="JX50" s="281">
        <f t="shared" si="186"/>
        <v>26.895000000004075</v>
      </c>
      <c r="JY50" s="282">
        <f t="shared" si="187"/>
        <v>92546.449000000954</v>
      </c>
      <c r="JZ50" s="282">
        <f t="shared" si="188"/>
        <v>45.60999999998603</v>
      </c>
      <c r="KA50" s="282">
        <f t="shared" si="189"/>
        <v>72862.608000002801</v>
      </c>
      <c r="KB50" s="282">
        <f t="shared" si="190"/>
        <v>28.836000000002969</v>
      </c>
      <c r="KC50" s="281">
        <f t="shared" si="191"/>
        <v>348122.38599997759</v>
      </c>
      <c r="KD50" s="281">
        <f t="shared" si="192"/>
        <v>66.671000000002095</v>
      </c>
      <c r="KE50" s="289">
        <f t="shared" si="138"/>
        <v>182922.63399999536</v>
      </c>
      <c r="KF50" s="289">
        <f t="shared" si="139"/>
        <v>348055.71499997762</v>
      </c>
      <c r="KG50" s="290">
        <f>(RD[[#This Row],[Sunset Time (POA&lt;20 W/m2)]]-RD[[#This Row],[Sunrise Time (POA&gt;20 W/m2)]])*24</f>
        <v>12.916666666666668</v>
      </c>
      <c r="KH50" s="291">
        <f>RD[[#This Row],[GHI ]]</f>
        <v>0</v>
      </c>
      <c r="KI50" s="291">
        <f>RD[[#This Row],[POA]]</f>
        <v>6.95</v>
      </c>
      <c r="KJ50" s="291">
        <f>RD[[#This Row],[AT (°C) 14 Hours]]</f>
        <v>38.200000000000003</v>
      </c>
      <c r="KK50" s="291">
        <f>RD[[#This Row],[MT (°C) Gen. Hours]]</f>
        <v>45.38</v>
      </c>
      <c r="KL50" s="291">
        <f>RD[[#This Row],[WS_Avg (m/s) (24 Hours)]]</f>
        <v>2.6</v>
      </c>
      <c r="KM50" s="291">
        <f>RD[[#This Row],[WS_Max (m/s)]]</f>
        <v>7.1</v>
      </c>
      <c r="KN50" s="292">
        <f>SUM(RD[[#This Row],[BLK1_INV1]:[BLK8_INV27]])</f>
        <v>201945</v>
      </c>
      <c r="KO50" s="95"/>
      <c r="KP50" s="55"/>
      <c r="KQ50" s="90" t="str">
        <f>IFERROR(RD[[#This Row],[WPR_Eac]]/RD[[#This Row],[WPR_Edc]],"")</f>
        <v/>
      </c>
    </row>
    <row r="51" spans="2:303" ht="15" customHeight="1" x14ac:dyDescent="0.3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7">
        <v>38.520000000000003</v>
      </c>
      <c r="JC51" s="287">
        <v>46.82</v>
      </c>
      <c r="JD51" s="287">
        <v>2.0499999999999998</v>
      </c>
      <c r="JE51" s="287">
        <v>5.8</v>
      </c>
      <c r="JF51" s="287"/>
      <c r="JG51" s="287">
        <v>0</v>
      </c>
      <c r="JH51" s="259">
        <v>6.81</v>
      </c>
      <c r="JI51" s="288"/>
      <c r="JJ51" s="288"/>
      <c r="JK51" s="260">
        <v>84614020.421000004</v>
      </c>
      <c r="JL51" s="260">
        <v>282042.85499999998</v>
      </c>
      <c r="JM51" s="260">
        <v>57664448.689999998</v>
      </c>
      <c r="JN51" s="260">
        <v>61713.366999999998</v>
      </c>
      <c r="JO51" s="260">
        <v>85396598.142000005</v>
      </c>
      <c r="JP51" s="260">
        <v>187073.753</v>
      </c>
      <c r="JQ51" s="260">
        <v>61901422.817000002</v>
      </c>
      <c r="JR51" s="260">
        <v>55823.055</v>
      </c>
      <c r="JS51" s="287">
        <v>320685759.85900003</v>
      </c>
      <c r="JT51" s="287">
        <v>84346.922000000006</v>
      </c>
      <c r="JU51" s="281">
        <f t="shared" ref="JU51:JU57" si="195">IF((JK51-JK50)&lt;0,"",(JK51-JK50))</f>
        <v>90887.819000005722</v>
      </c>
      <c r="JV51" s="281">
        <f t="shared" ref="JV51:JV57" si="196">IF((JL51-JL50)&lt;0,"",(JL51-JL50))</f>
        <v>14.62699999997858</v>
      </c>
      <c r="JW51" s="281">
        <f t="shared" ref="JW51:JW57" si="197">IF((JM51-JM50)&lt;0,"",(JM51-JM50))</f>
        <v>86811.204999998212</v>
      </c>
      <c r="JX51" s="281">
        <f t="shared" ref="JX51:JX57" si="198">IF((JN51-JN50)&lt;0,"",(JN51-JN50))</f>
        <v>9.1199999999953434</v>
      </c>
      <c r="JY51" s="282">
        <f t="shared" ref="JY51:JY57" si="199">IF((JO51-JO50)&lt;0,"",(JO51-JO50))</f>
        <v>90026.898000001907</v>
      </c>
      <c r="JZ51" s="282">
        <f t="shared" ref="JZ51:JZ57" si="200">IF((JP51-JP50)&lt;0,"",(JP51-JP50))</f>
        <v>28.138000000006286</v>
      </c>
      <c r="KA51" s="282">
        <f t="shared" ref="KA51:KA57" si="201">IF((JQ51-JQ50)&lt;0,"",(JQ51-JQ50))</f>
        <v>71117.715999998152</v>
      </c>
      <c r="KB51" s="282">
        <f t="shared" ref="KB51:KB57" si="202">IF((JR51-JR50)&lt;0,"",(JR51-JR50))</f>
        <v>15.271999999997206</v>
      </c>
      <c r="KC51" s="281">
        <f t="shared" ref="KC51:KC54" si="203">IF((JS51-JS50)&lt;0,"",(JS51-JS50))</f>
        <v>338665.54400002956</v>
      </c>
      <c r="KD51" s="281">
        <f t="shared" si="192"/>
        <v>60.012000000002445</v>
      </c>
      <c r="KE51" s="289">
        <f t="shared" si="138"/>
        <v>177675.27700000396</v>
      </c>
      <c r="KF51" s="289">
        <f>IFERROR(KC51-KD51,"")</f>
        <v>338605.53200002958</v>
      </c>
      <c r="KG51" s="290">
        <f>(RD[[#This Row],[Sunset Time (POA&lt;20 W/m2)]]-RD[[#This Row],[Sunrise Time (POA&gt;20 W/m2)]])*24</f>
        <v>12.899999999999999</v>
      </c>
      <c r="KH51" s="291">
        <f>RD[[#This Row],[GHI ]]</f>
        <v>0</v>
      </c>
      <c r="KI51" s="291">
        <f>RD[[#This Row],[POA]]</f>
        <v>6.81</v>
      </c>
      <c r="KJ51" s="291">
        <f>RD[[#This Row],[AT (°C) 14 Hours]]</f>
        <v>38.520000000000003</v>
      </c>
      <c r="KK51" s="291">
        <f>RD[[#This Row],[MT (°C) Gen. Hours]]</f>
        <v>46.82</v>
      </c>
      <c r="KL51" s="291">
        <f>RD[[#This Row],[WS_Avg (m/s) (24 Hours)]]</f>
        <v>2.0499999999999998</v>
      </c>
      <c r="KM51" s="291">
        <f>RD[[#This Row],[WS_Max (m/s)]]</f>
        <v>5.8</v>
      </c>
      <c r="KN51" s="292">
        <f>SUM(RD[[#This Row],[BLK1_INV1]:[BLK8_INV27]])</f>
        <v>334705.40000000002</v>
      </c>
      <c r="KO51" s="95"/>
      <c r="KP51" s="55"/>
      <c r="KQ51" s="90" t="str">
        <f>IFERROR(RD[[#This Row],[WPR_Eac]]/RD[[#This Row],[WPR_Edc]],"")</f>
        <v/>
      </c>
    </row>
    <row r="52" spans="2:303" ht="15" customHeight="1" x14ac:dyDescent="0.3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7">
        <v>37.78</v>
      </c>
      <c r="JC52" s="287">
        <v>42.3</v>
      </c>
      <c r="JD52" s="287">
        <v>2.2999999999999998</v>
      </c>
      <c r="JE52" s="287">
        <v>11.3</v>
      </c>
      <c r="JF52" s="287"/>
      <c r="JG52" s="287">
        <v>0</v>
      </c>
      <c r="JH52" s="259">
        <v>5.56</v>
      </c>
      <c r="JI52" s="288"/>
      <c r="JJ52" s="288"/>
      <c r="JK52" s="260">
        <v>84689361.033000007</v>
      </c>
      <c r="JL52" s="260">
        <v>282058.64</v>
      </c>
      <c r="JM52" s="260">
        <v>57735686.702</v>
      </c>
      <c r="JN52" s="260">
        <v>61735.502999999997</v>
      </c>
      <c r="JO52" s="260">
        <v>85470963.709999993</v>
      </c>
      <c r="JP52" s="260">
        <v>187105.571</v>
      </c>
      <c r="JQ52" s="260">
        <v>61960225.141999997</v>
      </c>
      <c r="JR52" s="260">
        <v>55851.671000000002</v>
      </c>
      <c r="JS52" s="287">
        <v>320965372.62400001</v>
      </c>
      <c r="JT52" s="287">
        <v>84407.417000000001</v>
      </c>
      <c r="JU52" s="281">
        <f t="shared" si="195"/>
        <v>75340.612000003457</v>
      </c>
      <c r="JV52" s="281">
        <f t="shared" si="196"/>
        <v>15.785000000032596</v>
      </c>
      <c r="JW52" s="281">
        <f t="shared" si="197"/>
        <v>71238.012000001967</v>
      </c>
      <c r="JX52" s="281">
        <f t="shared" si="198"/>
        <v>22.135999999998603</v>
      </c>
      <c r="JY52" s="282">
        <f t="shared" si="199"/>
        <v>74365.567999988794</v>
      </c>
      <c r="JZ52" s="282">
        <f t="shared" si="200"/>
        <v>31.817999999999302</v>
      </c>
      <c r="KA52" s="282">
        <f t="shared" si="201"/>
        <v>58802.32499999553</v>
      </c>
      <c r="KB52" s="282">
        <f t="shared" si="202"/>
        <v>28.616000000001804</v>
      </c>
      <c r="KC52" s="281">
        <f t="shared" si="203"/>
        <v>279612.76499998569</v>
      </c>
      <c r="KD52" s="281">
        <f t="shared" si="192"/>
        <v>60.494999999995343</v>
      </c>
      <c r="KE52" s="289">
        <f t="shared" si="138"/>
        <v>146540.70300000539</v>
      </c>
      <c r="KF52" s="289">
        <f t="shared" si="139"/>
        <v>279552.2699999857</v>
      </c>
      <c r="KG52" s="290">
        <f>(RD[[#This Row],[Sunset Time (POA&lt;20 W/m2)]]-RD[[#This Row],[Sunrise Time (POA&gt;20 W/m2)]])*24</f>
        <v>13.149999999999999</v>
      </c>
      <c r="KH52" s="291">
        <f>RD[[#This Row],[GHI ]]</f>
        <v>0</v>
      </c>
      <c r="KI52" s="291">
        <f>RD[[#This Row],[POA]]</f>
        <v>5.56</v>
      </c>
      <c r="KJ52" s="291">
        <f>RD[[#This Row],[AT (°C) 14 Hours]]</f>
        <v>37.78</v>
      </c>
      <c r="KK52" s="291">
        <f>RD[[#This Row],[MT (°C) Gen. Hours]]</f>
        <v>42.3</v>
      </c>
      <c r="KL52" s="291">
        <f>RD[[#This Row],[WS_Avg (m/s) (24 Hours)]]</f>
        <v>2.2999999999999998</v>
      </c>
      <c r="KM52" s="291">
        <f>RD[[#This Row],[WS_Max (m/s)]]</f>
        <v>11.3</v>
      </c>
      <c r="KN52" s="292">
        <f>SUM(RD[[#This Row],[BLK1_INV1]:[BLK8_INV27]])</f>
        <v>292468</v>
      </c>
      <c r="KO52" s="95"/>
      <c r="KP52" s="55"/>
      <c r="KQ52" s="90" t="str">
        <f>IFERROR(RD[[#This Row],[WPR_Eac]]/RD[[#This Row],[WPR_Edc]],"")</f>
        <v/>
      </c>
    </row>
    <row r="53" spans="2:303" ht="15" customHeight="1" x14ac:dyDescent="0.3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7">
        <v>34.4</v>
      </c>
      <c r="JC53" s="287">
        <v>42</v>
      </c>
      <c r="JD53" s="287">
        <v>2.7</v>
      </c>
      <c r="JE53" s="287">
        <v>19.29</v>
      </c>
      <c r="JF53" s="287"/>
      <c r="JG53" s="287">
        <v>0</v>
      </c>
      <c r="JH53" s="259">
        <v>4.84</v>
      </c>
      <c r="JI53" s="288"/>
      <c r="JJ53" s="288"/>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7">
        <v>321211838.83700001</v>
      </c>
      <c r="JT53" s="287">
        <v>84479.581000000006</v>
      </c>
      <c r="JU53" s="281">
        <f t="shared" si="195"/>
        <v>66656.752999991179</v>
      </c>
      <c r="JV53" s="281">
        <f t="shared" si="196"/>
        <v>19.336999999999534</v>
      </c>
      <c r="JW53" s="281">
        <f t="shared" si="197"/>
        <v>62997.700999997556</v>
      </c>
      <c r="JX53" s="281">
        <f t="shared" si="198"/>
        <v>36.012000000002445</v>
      </c>
      <c r="JY53" s="282">
        <f t="shared" si="199"/>
        <v>65919.859999999404</v>
      </c>
      <c r="JZ53" s="282">
        <f t="shared" si="200"/>
        <v>38.845999999990454</v>
      </c>
      <c r="KA53" s="282">
        <f t="shared" si="201"/>
        <v>51034.708000004292</v>
      </c>
      <c r="KB53" s="282">
        <f t="shared" si="202"/>
        <v>38.144999999996799</v>
      </c>
      <c r="KC53" s="281">
        <f t="shared" si="203"/>
        <v>246466.21299999952</v>
      </c>
      <c r="KD53" s="281">
        <f t="shared" si="192"/>
        <v>72.164000000004307</v>
      </c>
      <c r="KE53" s="289">
        <f t="shared" si="138"/>
        <v>129599.10499998873</v>
      </c>
      <c r="KF53" s="289">
        <f t="shared" si="139"/>
        <v>246394.04899999953</v>
      </c>
      <c r="KG53" s="290">
        <f>(RD[[#This Row],[Sunset Time (POA&lt;20 W/m2)]]-RD[[#This Row],[Sunrise Time (POA&gt;20 W/m2)]])*24</f>
        <v>12.966666666666669</v>
      </c>
      <c r="KH53" s="291">
        <f>RD[[#This Row],[GHI ]]</f>
        <v>0</v>
      </c>
      <c r="KI53" s="291">
        <f>RD[[#This Row],[POA]]</f>
        <v>4.84</v>
      </c>
      <c r="KJ53" s="291">
        <f>RD[[#This Row],[AT (°C) 14 Hours]]</f>
        <v>34.4</v>
      </c>
      <c r="KK53" s="291">
        <f>RD[[#This Row],[MT (°C) Gen. Hours]]</f>
        <v>42</v>
      </c>
      <c r="KL53" s="291">
        <f>RD[[#This Row],[WS_Avg (m/s) (24 Hours)]]</f>
        <v>2.7</v>
      </c>
      <c r="KM53" s="291">
        <f>RD[[#This Row],[WS_Max (m/s)]]</f>
        <v>19.29</v>
      </c>
      <c r="KN53" s="292">
        <f>SUM(RD[[#This Row],[BLK1_INV1]:[BLK8_INV27]])</f>
        <v>254893</v>
      </c>
      <c r="KO53" s="95"/>
      <c r="KP53" s="55"/>
      <c r="KQ53" s="90" t="str">
        <f>IFERROR(RD[[#This Row],[WPR_Eac]]/RD[[#This Row],[WPR_Edc]],"")</f>
        <v/>
      </c>
    </row>
    <row r="54" spans="2:303" ht="15" customHeight="1" x14ac:dyDescent="0.3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7">
        <v>32.299999999999997</v>
      </c>
      <c r="JC54" s="287">
        <v>41.68</v>
      </c>
      <c r="JD54" s="287">
        <v>1.1399999999999999</v>
      </c>
      <c r="JE54" s="287">
        <v>4.7</v>
      </c>
      <c r="JF54" s="287"/>
      <c r="JG54" s="287">
        <v>0</v>
      </c>
      <c r="JH54" s="259">
        <v>6.4</v>
      </c>
      <c r="JI54" s="288"/>
      <c r="JJ54" s="288"/>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7">
        <v>321539137.16900003</v>
      </c>
      <c r="JT54" s="287">
        <v>84534.380999999994</v>
      </c>
      <c r="JU54" s="281">
        <f t="shared" si="195"/>
        <v>88178.077999994159</v>
      </c>
      <c r="JV54" s="281">
        <f t="shared" si="196"/>
        <v>13.706999999994878</v>
      </c>
      <c r="JW54" s="281">
        <f t="shared" si="197"/>
        <v>84204.438000001013</v>
      </c>
      <c r="JX54" s="281">
        <f t="shared" si="198"/>
        <v>7.4020000000018626</v>
      </c>
      <c r="JY54" s="282">
        <f t="shared" si="199"/>
        <v>87863.388000011444</v>
      </c>
      <c r="JZ54" s="282">
        <f t="shared" si="200"/>
        <v>13.63300000000163</v>
      </c>
      <c r="KA54" s="282">
        <f t="shared" si="201"/>
        <v>67256.129000000656</v>
      </c>
      <c r="KB54" s="282">
        <f t="shared" si="202"/>
        <v>12.936999999998079</v>
      </c>
      <c r="KC54" s="281">
        <f t="shared" si="203"/>
        <v>327298.33200001717</v>
      </c>
      <c r="KD54" s="281">
        <f t="shared" si="192"/>
        <v>54.799999999988358</v>
      </c>
      <c r="KE54" s="289">
        <f t="shared" ref="KE54:KE71" si="206">(JU54+JW54)-(JV54+JX54)</f>
        <v>172361.40699999518</v>
      </c>
      <c r="KF54" s="289">
        <f t="shared" ref="KF54:KF67" si="207">IFERROR(KC54-KD54,"")</f>
        <v>327243.53200001718</v>
      </c>
      <c r="KG54" s="290">
        <f>(RD[[#This Row],[Sunset Time (POA&lt;20 W/m2)]]-RD[[#This Row],[Sunrise Time (POA&gt;20 W/m2)]])*24</f>
        <v>13.149999999999999</v>
      </c>
      <c r="KH54" s="291">
        <f>RD[[#This Row],[GHI ]]</f>
        <v>0</v>
      </c>
      <c r="KI54" s="291">
        <f>RD[[#This Row],[POA]]</f>
        <v>6.4</v>
      </c>
      <c r="KJ54" s="291">
        <f>RD[[#This Row],[AT (°C) 14 Hours]]</f>
        <v>32.299999999999997</v>
      </c>
      <c r="KK54" s="291">
        <f>RD[[#This Row],[MT (°C) Gen. Hours]]</f>
        <v>41.68</v>
      </c>
      <c r="KL54" s="291">
        <f>RD[[#This Row],[WS_Avg (m/s) (24 Hours)]]</f>
        <v>1.1399999999999999</v>
      </c>
      <c r="KM54" s="291">
        <f>RD[[#This Row],[WS_Max (m/s)]]</f>
        <v>4.7</v>
      </c>
      <c r="KN54" s="292">
        <f>SUM(RD[[#This Row],[BLK1_INV1]:[BLK8_INV27]])</f>
        <v>332920</v>
      </c>
      <c r="KO54" s="95"/>
      <c r="KP54" s="55"/>
      <c r="KQ54" s="90" t="str">
        <f>IFERROR(RD[[#This Row],[WPR_Eac]]/RD[[#This Row],[WPR_Edc]],"")</f>
        <v/>
      </c>
    </row>
    <row r="55" spans="2:303" ht="15" customHeight="1" x14ac:dyDescent="0.3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7">
        <v>36.200000000000003</v>
      </c>
      <c r="JC55" s="287">
        <v>40</v>
      </c>
      <c r="JD55" s="287">
        <v>1.1000000000000001</v>
      </c>
      <c r="JE55" s="287">
        <v>4.2</v>
      </c>
      <c r="JF55" s="287"/>
      <c r="JG55" s="287">
        <v>0</v>
      </c>
      <c r="JH55" s="259">
        <v>6.27</v>
      </c>
      <c r="JI55" s="288"/>
      <c r="JJ55" s="288"/>
      <c r="JK55" s="260">
        <v>84931095.141000003</v>
      </c>
      <c r="JL55" s="260">
        <v>282106.83899999998</v>
      </c>
      <c r="JM55" s="260">
        <v>57965993.75</v>
      </c>
      <c r="JN55" s="260">
        <v>61788.116000000002</v>
      </c>
      <c r="JO55" s="260">
        <v>85711093.858999997</v>
      </c>
      <c r="JP55" s="260">
        <v>187189.533</v>
      </c>
      <c r="JQ55" s="260">
        <v>62145633.467</v>
      </c>
      <c r="JR55" s="260">
        <v>55919.966999999997</v>
      </c>
      <c r="JS55" s="287">
        <v>321862485.79299998</v>
      </c>
      <c r="JT55" s="287">
        <v>84589.751999999993</v>
      </c>
      <c r="JU55" s="281">
        <f t="shared" si="195"/>
        <v>86899.277000010014</v>
      </c>
      <c r="JV55" s="281">
        <f t="shared" si="196"/>
        <v>15.154999999969732</v>
      </c>
      <c r="JW55" s="281">
        <f t="shared" si="197"/>
        <v>83104.909000001848</v>
      </c>
      <c r="JX55" s="281">
        <f t="shared" si="198"/>
        <v>9.1990000000005239</v>
      </c>
      <c r="JY55" s="282">
        <f t="shared" si="199"/>
        <v>86346.900999993086</v>
      </c>
      <c r="JZ55" s="282">
        <f t="shared" si="200"/>
        <v>31.483000000007451</v>
      </c>
      <c r="KA55" s="282">
        <f t="shared" si="201"/>
        <v>67117.487999998033</v>
      </c>
      <c r="KB55" s="282">
        <f t="shared" si="202"/>
        <v>17.213999999999942</v>
      </c>
      <c r="KC55" s="281">
        <f t="shared" ref="KC55:KC60" si="208">IF((JS55-JS54)&lt;0,"",(JS55-JS54))</f>
        <v>323348.62399995327</v>
      </c>
      <c r="KD55" s="281">
        <f t="shared" si="192"/>
        <v>55.370999999999185</v>
      </c>
      <c r="KE55" s="289">
        <f t="shared" si="206"/>
        <v>169979.8320000119</v>
      </c>
      <c r="KF55" s="289">
        <f t="shared" si="207"/>
        <v>323293.25299995329</v>
      </c>
      <c r="KG55" s="290">
        <f>(RD[[#This Row],[Sunset Time (POA&lt;20 W/m2)]]-RD[[#This Row],[Sunrise Time (POA&gt;20 W/m2)]])*24</f>
        <v>13.216666666666665</v>
      </c>
      <c r="KH55" s="291">
        <f>RD[[#This Row],[GHI ]]</f>
        <v>0</v>
      </c>
      <c r="KI55" s="291">
        <f>RD[[#This Row],[POA]]</f>
        <v>6.27</v>
      </c>
      <c r="KJ55" s="291">
        <f>RD[[#This Row],[AT (°C) 14 Hours]]</f>
        <v>36.200000000000003</v>
      </c>
      <c r="KK55" s="291">
        <f>RD[[#This Row],[MT (°C) Gen. Hours]]</f>
        <v>40</v>
      </c>
      <c r="KL55" s="291">
        <f>RD[[#This Row],[WS_Avg (m/s) (24 Hours)]]</f>
        <v>1.1000000000000001</v>
      </c>
      <c r="KM55" s="291">
        <f>RD[[#This Row],[WS_Max (m/s)]]</f>
        <v>4.2</v>
      </c>
      <c r="KN55" s="292">
        <f>SUM(RD[[#This Row],[BLK1_INV1]:[BLK8_INV27]])</f>
        <v>324288</v>
      </c>
      <c r="KO55" s="95"/>
      <c r="KP55" s="55"/>
      <c r="KQ55" s="90" t="str">
        <f>IFERROR(RD[[#This Row],[WPR_Eac]]/RD[[#This Row],[WPR_Edc]],"")</f>
        <v/>
      </c>
    </row>
    <row r="56" spans="2:303" ht="15" customHeight="1" x14ac:dyDescent="0.3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7">
        <v>36.200000000000003</v>
      </c>
      <c r="JC56" s="287">
        <v>38.229999999999997</v>
      </c>
      <c r="JD56" s="287">
        <v>1.3</v>
      </c>
      <c r="JE56" s="287">
        <v>6.3</v>
      </c>
      <c r="JF56" s="287"/>
      <c r="JG56" s="287">
        <v>0</v>
      </c>
      <c r="JH56" s="259">
        <v>6.27</v>
      </c>
      <c r="JI56" s="288"/>
      <c r="JJ56" s="288"/>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7">
        <v>322183673.47399998</v>
      </c>
      <c r="JT56" s="287">
        <v>84680.597999999998</v>
      </c>
      <c r="JU56" s="281">
        <f t="shared" si="195"/>
        <v>86348.918999999762</v>
      </c>
      <c r="JV56" s="281">
        <f t="shared" si="196"/>
        <v>24.967000000004191</v>
      </c>
      <c r="JW56" s="281">
        <f t="shared" si="197"/>
        <v>82185.601000003517</v>
      </c>
      <c r="JX56" s="281">
        <f t="shared" si="198"/>
        <v>26.080999999998312</v>
      </c>
      <c r="JY56" s="282">
        <f t="shared" si="199"/>
        <v>85695.36400000751</v>
      </c>
      <c r="JZ56" s="282">
        <f t="shared" si="200"/>
        <v>33.078999999997905</v>
      </c>
      <c r="KA56" s="282">
        <f t="shared" si="201"/>
        <v>67089.072999998927</v>
      </c>
      <c r="KB56" s="282">
        <f t="shared" si="202"/>
        <v>30.188000000001921</v>
      </c>
      <c r="KC56" s="281">
        <f t="shared" si="208"/>
        <v>321187.68099999428</v>
      </c>
      <c r="KD56" s="281">
        <f t="shared" si="192"/>
        <v>90.846000000005006</v>
      </c>
      <c r="KE56" s="289">
        <f t="shared" si="206"/>
        <v>168483.47200000327</v>
      </c>
      <c r="KF56" s="289">
        <f t="shared" si="207"/>
        <v>321096.83499999426</v>
      </c>
      <c r="KG56" s="290">
        <f>(RD[[#This Row],[Sunset Time (POA&lt;20 W/m2)]]-RD[[#This Row],[Sunrise Time (POA&gt;20 W/m2)]])*24</f>
        <v>13.200000000000001</v>
      </c>
      <c r="KH56" s="291">
        <f>RD[[#This Row],[GHI ]]</f>
        <v>0</v>
      </c>
      <c r="KI56" s="291">
        <f>RD[[#This Row],[POA]]</f>
        <v>6.27</v>
      </c>
      <c r="KJ56" s="291">
        <f>RD[[#This Row],[AT (°C) 14 Hours]]</f>
        <v>36.200000000000003</v>
      </c>
      <c r="KK56" s="291">
        <f>RD[[#This Row],[MT (°C) Gen. Hours]]</f>
        <v>38.229999999999997</v>
      </c>
      <c r="KL56" s="291">
        <f>RD[[#This Row],[WS_Avg (m/s) (24 Hours)]]</f>
        <v>1.3</v>
      </c>
      <c r="KM56" s="291">
        <f>RD[[#This Row],[WS_Max (m/s)]]</f>
        <v>6.3</v>
      </c>
      <c r="KN56" s="292">
        <f>SUM(RD[[#This Row],[BLK1_INV1]:[BLK8_INV27]])</f>
        <v>323147</v>
      </c>
      <c r="KO56" s="95"/>
      <c r="KP56" s="55"/>
      <c r="KQ56" s="90" t="str">
        <f>IFERROR(RD[[#This Row],[WPR_Eac]]/RD[[#This Row],[WPR_Edc]],"")</f>
        <v/>
      </c>
    </row>
    <row r="57" spans="2:303" ht="15" customHeight="1" x14ac:dyDescent="0.3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7">
        <v>35.5</v>
      </c>
      <c r="JC57" s="287">
        <v>28</v>
      </c>
      <c r="JD57" s="287">
        <v>1.1000000000000001</v>
      </c>
      <c r="JE57" s="287">
        <v>4.3</v>
      </c>
      <c r="JF57" s="287"/>
      <c r="JG57" s="287">
        <v>0</v>
      </c>
      <c r="JH57" s="259">
        <v>5.79</v>
      </c>
      <c r="JI57" s="288"/>
      <c r="JJ57" s="288"/>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7">
        <v>322478484.40700001</v>
      </c>
      <c r="JT57" s="287">
        <v>84768.572</v>
      </c>
      <c r="JU57" s="281">
        <f t="shared" si="195"/>
        <v>79559.053999990225</v>
      </c>
      <c r="JV57" s="281">
        <f t="shared" si="196"/>
        <v>26.396000000007916</v>
      </c>
      <c r="JW57" s="281">
        <f t="shared" si="197"/>
        <v>75405.865999996662</v>
      </c>
      <c r="JX57" s="281">
        <f t="shared" si="198"/>
        <v>21.599000000001979</v>
      </c>
      <c r="JY57" s="282">
        <f t="shared" si="199"/>
        <v>78339.730999991298</v>
      </c>
      <c r="JZ57" s="282">
        <f t="shared" si="200"/>
        <v>24.146999999997206</v>
      </c>
      <c r="KA57" s="282">
        <f t="shared" si="201"/>
        <v>61600.273000001907</v>
      </c>
      <c r="KB57" s="282">
        <f t="shared" si="202"/>
        <v>25.686999999998079</v>
      </c>
      <c r="KC57" s="281">
        <f t="shared" si="208"/>
        <v>294810.93300002813</v>
      </c>
      <c r="KD57" s="281">
        <f t="shared" si="192"/>
        <v>87.974000000001979</v>
      </c>
      <c r="KE57" s="289">
        <f t="shared" si="206"/>
        <v>154916.92499998689</v>
      </c>
      <c r="KF57" s="289">
        <f t="shared" si="207"/>
        <v>294722.95900002815</v>
      </c>
      <c r="KG57" s="290">
        <f>(RD[[#This Row],[Sunset Time (POA&lt;20 W/m2)]]-RD[[#This Row],[Sunrise Time (POA&gt;20 W/m2)]])*24</f>
        <v>13.183333333333332</v>
      </c>
      <c r="KH57" s="291">
        <f>RD[[#This Row],[GHI ]]</f>
        <v>0</v>
      </c>
      <c r="KI57" s="291">
        <f>RD[[#This Row],[POA]]</f>
        <v>5.79</v>
      </c>
      <c r="KJ57" s="291">
        <f>RD[[#This Row],[AT (°C) 14 Hours]]</f>
        <v>35.5</v>
      </c>
      <c r="KK57" s="291">
        <f>RD[[#This Row],[MT (°C) Gen. Hours]]</f>
        <v>28</v>
      </c>
      <c r="KL57" s="291">
        <f>RD[[#This Row],[WS_Avg (m/s) (24 Hours)]]</f>
        <v>1.1000000000000001</v>
      </c>
      <c r="KM57" s="291">
        <f>RD[[#This Row],[WS_Max (m/s)]]</f>
        <v>4.3</v>
      </c>
      <c r="KN57" s="292">
        <f>SUM(RD[[#This Row],[BLK1_INV1]:[BLK8_INV27]])</f>
        <v>297837.60000000003</v>
      </c>
      <c r="KO57" s="95"/>
      <c r="KP57" s="55"/>
      <c r="KQ57" s="90" t="str">
        <f>IFERROR(RD[[#This Row],[WPR_Eac]]/RD[[#This Row],[WPR_Edc]],"")</f>
        <v/>
      </c>
    </row>
    <row r="58" spans="2:303" ht="15" customHeight="1" x14ac:dyDescent="0.3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7">
        <v>33.799999999999997</v>
      </c>
      <c r="JC58" s="287">
        <v>43.42</v>
      </c>
      <c r="JD58" s="287">
        <v>3.64</v>
      </c>
      <c r="JE58" s="287">
        <v>8.3000000000000007</v>
      </c>
      <c r="JF58" s="287"/>
      <c r="JG58" s="287">
        <v>6.88</v>
      </c>
      <c r="JH58" s="259">
        <v>6.41</v>
      </c>
      <c r="JI58" s="288"/>
      <c r="JJ58" s="288"/>
      <c r="JK58" s="260">
        <v>85184158.709000006</v>
      </c>
      <c r="JL58" s="260">
        <v>282186.32</v>
      </c>
      <c r="JM58" s="260">
        <v>58207030.718999997</v>
      </c>
      <c r="JN58" s="260">
        <v>61858.544999999998</v>
      </c>
      <c r="JO58" s="260">
        <v>85961987.152999997</v>
      </c>
      <c r="JP58" s="260">
        <v>187281.33</v>
      </c>
      <c r="JQ58" s="260">
        <v>62341902.178999998</v>
      </c>
      <c r="JR58" s="260">
        <v>56009.599000000002</v>
      </c>
      <c r="JS58" s="287">
        <v>322803070.42000002</v>
      </c>
      <c r="JT58" s="287">
        <v>84859.421000000002</v>
      </c>
      <c r="JU58" s="281">
        <f t="shared" ref="JU58" si="209">IF((JK58-JK57)&lt;0,"",(JK58-JK57))</f>
        <v>87155.595000013709</v>
      </c>
      <c r="JV58" s="281">
        <f t="shared" ref="JV58" si="210">IF((JL58-JL57)&lt;0,"",(JL58-JL57))</f>
        <v>28.118000000016764</v>
      </c>
      <c r="JW58" s="281">
        <f t="shared" ref="JW58" si="211">IF((JM58-JM57)&lt;0,"",(JM58-JM57))</f>
        <v>83445.501999996603</v>
      </c>
      <c r="JX58" s="281">
        <f t="shared" ref="JX58" si="212">IF((JN58-JN57)&lt;0,"",(JN58-JN57))</f>
        <v>22.748999999996158</v>
      </c>
      <c r="JY58" s="282">
        <f t="shared" ref="JY58" si="213">IF((JO58-JO57)&lt;0,"",(JO58-JO57))</f>
        <v>86858.199000000954</v>
      </c>
      <c r="JZ58" s="282">
        <f t="shared" ref="JZ58" si="214">IF((JP58-JP57)&lt;0,"",(JP58-JP57))</f>
        <v>34.570999999996275</v>
      </c>
      <c r="KA58" s="282">
        <f t="shared" ref="KA58" si="215">IF((JQ58-JQ57)&lt;0,"",(JQ58-JQ57))</f>
        <v>67579.365999996662</v>
      </c>
      <c r="KB58" s="282">
        <f t="shared" ref="KB58" si="216">IF((JR58-JR57)&lt;0,"",(JR58-JR57))</f>
        <v>33.757000000005064</v>
      </c>
      <c r="KC58" s="281">
        <f t="shared" si="208"/>
        <v>324586.01300001144</v>
      </c>
      <c r="KD58" s="281">
        <f t="shared" ref="KD58" si="217">IF((JT58-JT57)&lt;0,"",(JT58-JT57))</f>
        <v>90.849000000001979</v>
      </c>
      <c r="KE58" s="289">
        <f t="shared" si="206"/>
        <v>170550.23000001028</v>
      </c>
      <c r="KF58" s="289">
        <f t="shared" si="207"/>
        <v>324495.16400001146</v>
      </c>
      <c r="KG58" s="290">
        <f>(RD[[#This Row],[Sunset Time (POA&lt;20 W/m2)]]-RD[[#This Row],[Sunrise Time (POA&gt;20 W/m2)]])*24</f>
        <v>13.216666666666669</v>
      </c>
      <c r="KH58" s="291">
        <f>RD[[#This Row],[GHI ]]</f>
        <v>6.88</v>
      </c>
      <c r="KI58" s="291">
        <f>RD[[#This Row],[POA]]</f>
        <v>6.41</v>
      </c>
      <c r="KJ58" s="291">
        <f>RD[[#This Row],[AT (°C) 14 Hours]]</f>
        <v>33.799999999999997</v>
      </c>
      <c r="KK58" s="291">
        <f>RD[[#This Row],[MT (°C) Gen. Hours]]</f>
        <v>43.42</v>
      </c>
      <c r="KL58" s="291">
        <f>RD[[#This Row],[WS_Avg (m/s) (24 Hours)]]</f>
        <v>3.64</v>
      </c>
      <c r="KM58" s="291">
        <f>RD[[#This Row],[WS_Max (m/s)]]</f>
        <v>8.3000000000000007</v>
      </c>
      <c r="KN58" s="292">
        <f>SUM(RD[[#This Row],[BLK1_INV1]:[BLK8_INV28]])</f>
        <v>327534.79999999993</v>
      </c>
      <c r="KO58" s="95"/>
      <c r="KP58" s="55"/>
      <c r="KQ58" s="90" t="str">
        <f>IFERROR(RD[[#This Row],[WPR_Eac]]/RD[[#This Row],[WPR_Edc]],"")</f>
        <v/>
      </c>
    </row>
    <row r="59" spans="2:303" ht="15" customHeight="1" x14ac:dyDescent="0.3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7">
        <v>34.93</v>
      </c>
      <c r="JC59" s="287">
        <v>46.23</v>
      </c>
      <c r="JD59" s="287">
        <v>3.32</v>
      </c>
      <c r="JE59" s="287">
        <v>7.1</v>
      </c>
      <c r="JF59" s="287"/>
      <c r="JG59" s="287">
        <v>6.9</v>
      </c>
      <c r="JH59" s="259">
        <v>6.38</v>
      </c>
      <c r="JI59" s="288"/>
      <c r="JJ59" s="288"/>
      <c r="JK59" s="260">
        <v>85271343.806999996</v>
      </c>
      <c r="JL59" s="260">
        <v>282224.43800000002</v>
      </c>
      <c r="JM59" s="260">
        <v>58289730.442000002</v>
      </c>
      <c r="JN59" s="260">
        <v>61891.294000000002</v>
      </c>
      <c r="JO59" s="260">
        <v>86048437.603</v>
      </c>
      <c r="JP59" s="260">
        <v>187325.90100000001</v>
      </c>
      <c r="JQ59" s="260">
        <v>62409065.75</v>
      </c>
      <c r="JR59" s="260">
        <v>56053.356</v>
      </c>
      <c r="JS59" s="287">
        <v>323126301.23500001</v>
      </c>
      <c r="JT59" s="287">
        <v>84960.27</v>
      </c>
      <c r="JU59" s="281">
        <f t="shared" ref="JU59" si="218">IF((JK59-JK58)&lt;0,"",(JK59-JK58))</f>
        <v>87185.097999989986</v>
      </c>
      <c r="JV59" s="281">
        <f t="shared" ref="JV59" si="219">IF((JL59-JL58)&lt;0,"",(JL59-JL58))</f>
        <v>38.118000000016764</v>
      </c>
      <c r="JW59" s="281">
        <f t="shared" ref="JW59" si="220">IF((JM59-JM58)&lt;0,"",(JM59-JM58))</f>
        <v>82699.723000004888</v>
      </c>
      <c r="JX59" s="281">
        <f t="shared" ref="JX59" si="221">IF((JN59-JN58)&lt;0,"",(JN59-JN58))</f>
        <v>32.749000000003434</v>
      </c>
      <c r="JY59" s="282">
        <f t="shared" ref="JY59" si="222">IF((JO59-JO58)&lt;0,"",(JO59-JO58))</f>
        <v>86450.45000000298</v>
      </c>
      <c r="JZ59" s="282">
        <f t="shared" ref="JZ59" si="223">IF((JP59-JP58)&lt;0,"",(JP59-JP58))</f>
        <v>44.571000000025379</v>
      </c>
      <c r="KA59" s="282">
        <f t="shared" ref="KA59" si="224">IF((JQ59-JQ58)&lt;0,"",(JQ59-JQ58))</f>
        <v>67163.571000002325</v>
      </c>
      <c r="KB59" s="282">
        <f t="shared" ref="KB59" si="225">IF((JR59-JR58)&lt;0,"",(JR59-JR58))</f>
        <v>43.756999999997788</v>
      </c>
      <c r="KC59" s="281">
        <f t="shared" si="208"/>
        <v>323230.81499999762</v>
      </c>
      <c r="KD59" s="281">
        <f t="shared" ref="KD59" si="226">IF((JT59-JT58)&lt;0,"",(JT59-JT58))</f>
        <v>100.84900000000198</v>
      </c>
      <c r="KE59" s="289">
        <f t="shared" si="206"/>
        <v>169813.95399999485</v>
      </c>
      <c r="KF59" s="289">
        <f t="shared" si="207"/>
        <v>323129.96599999763</v>
      </c>
      <c r="KG59" s="290">
        <f>(RD[[#This Row],[Sunset Time (POA&lt;20 W/m2)]]-RD[[#This Row],[Sunrise Time (POA&gt;20 W/m2)]])*24</f>
        <v>13.266666666666667</v>
      </c>
      <c r="KH59" s="291">
        <f>RD[[#This Row],[GHI ]]</f>
        <v>6.9</v>
      </c>
      <c r="KI59" s="291">
        <f>RD[[#This Row],[POA]]</f>
        <v>6.38</v>
      </c>
      <c r="KJ59" s="291">
        <f>RD[[#This Row],[AT (°C) 14 Hours]]</f>
        <v>34.93</v>
      </c>
      <c r="KK59" s="291">
        <f>RD[[#This Row],[MT (°C) Gen. Hours]]</f>
        <v>46.23</v>
      </c>
      <c r="KL59" s="291">
        <f>RD[[#This Row],[WS_Avg (m/s) (24 Hours)]]</f>
        <v>3.32</v>
      </c>
      <c r="KM59" s="291">
        <f>RD[[#This Row],[WS_Max (m/s)]]</f>
        <v>7.1</v>
      </c>
      <c r="KN59" s="292">
        <f>SUM(RD[[#This Row],[BLK1_INV1]:[BLK8_INV27]])</f>
        <v>326090.96999999997</v>
      </c>
      <c r="KO59" s="95"/>
      <c r="KP59" s="55"/>
      <c r="KQ59" s="90" t="str">
        <f>IFERROR(RD[[#This Row],[WPR_Eac]]/RD[[#This Row],[WPR_Edc]],"")</f>
        <v/>
      </c>
    </row>
    <row r="60" spans="2:303" ht="15" customHeight="1" x14ac:dyDescent="0.35">
      <c r="B60" s="52">
        <v>45801</v>
      </c>
      <c r="C60" s="9">
        <f>YEAR(RD[[#This Row],[Date]])+IF(MONTH(RD[[#This Row],[Date]])&gt;=4,1,0)</f>
        <v>2026</v>
      </c>
      <c r="D60" s="6">
        <f t="shared" si="204"/>
        <v>2025</v>
      </c>
      <c r="E60" s="7"/>
      <c r="F60" s="7"/>
      <c r="G60" s="8" t="str">
        <f>TEXT(RD[[#This Row],[Date]],"mmm-yy")</f>
        <v>May-25</v>
      </c>
      <c r="H60" s="6">
        <f t="shared" si="205"/>
        <v>31</v>
      </c>
      <c r="I60" s="9">
        <f>'Basic Data '!$S$2</f>
        <v>66750</v>
      </c>
      <c r="J60" s="293">
        <v>0.21875</v>
      </c>
      <c r="K60" s="293">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4">
        <v>35.89</v>
      </c>
      <c r="JC60" s="294">
        <v>44.51</v>
      </c>
      <c r="JD60" s="294">
        <v>4.63</v>
      </c>
      <c r="JE60" s="294">
        <v>7.7</v>
      </c>
      <c r="JF60" s="294"/>
      <c r="JG60" s="294">
        <v>6.17</v>
      </c>
      <c r="JH60" s="349">
        <v>5.67</v>
      </c>
      <c r="JI60" s="295"/>
      <c r="JJ60" s="295"/>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4">
        <v>323414575.72100002</v>
      </c>
      <c r="JT60" s="294">
        <v>85081.119000000006</v>
      </c>
      <c r="JU60" s="281">
        <f t="shared" ref="JU60" si="227">IF((JK60-JK59)&lt;0,"",(JK60-JK59))</f>
        <v>77460.186000004411</v>
      </c>
      <c r="JV60" s="281">
        <f t="shared" ref="JV60" si="228">IF((JL60-JL59)&lt;0,"",(JL60-JL59))</f>
        <v>48.117999999958556</v>
      </c>
      <c r="JW60" s="281">
        <f t="shared" ref="JW60" si="229">IF((JM60-JM59)&lt;0,"",(JM60-JM59))</f>
        <v>73938.875</v>
      </c>
      <c r="JX60" s="281">
        <f t="shared" ref="JX60" si="230">IF((JN60-JN59)&lt;0,"",(JN60-JN59))</f>
        <v>46.748999999996158</v>
      </c>
      <c r="JY60" s="282">
        <f t="shared" ref="JY60" si="231">IF((JO60-JO59)&lt;0,"",(JO60-JO59))</f>
        <v>77082.019999995828</v>
      </c>
      <c r="JZ60" s="282">
        <f t="shared" ref="JZ60" si="232">IF((JP60-JP59)&lt;0,"",(JP60-JP59))</f>
        <v>55.570999999996275</v>
      </c>
      <c r="KA60" s="282">
        <f t="shared" ref="KA60" si="233">IF((JQ60-JQ59)&lt;0,"",(JQ60-JQ59))</f>
        <v>60047.311999998987</v>
      </c>
      <c r="KB60" s="282">
        <f t="shared" ref="KB60" si="234">IF((JR60-JR59)&lt;0,"",(JR60-JR59))</f>
        <v>57.756999999997788</v>
      </c>
      <c r="KC60" s="281">
        <f t="shared" si="208"/>
        <v>288274.48600000143</v>
      </c>
      <c r="KD60" s="281">
        <f t="shared" ref="KD60" si="235">IF((JT60-JT59)&lt;0,"",(JT60-JT59))</f>
        <v>120.84900000000198</v>
      </c>
      <c r="KE60" s="289">
        <f t="shared" ref="KE60" si="236">(JU60+JW60)-(JV60+JX60)</f>
        <v>151304.19400000444</v>
      </c>
      <c r="KF60" s="289">
        <f t="shared" ref="KF60" si="237">IFERROR(KC60-KD60,"")</f>
        <v>288153.63700000144</v>
      </c>
      <c r="KG60" s="290">
        <f>(RD[[#This Row],[Sunset Time (POA&lt;20 W/m2)]]-RD[[#This Row],[Sunrise Time (POA&gt;20 W/m2)]])*24</f>
        <v>13.233333333333334</v>
      </c>
      <c r="KH60" s="291">
        <f>RD[[#This Row],[GHI ]]</f>
        <v>6.17</v>
      </c>
      <c r="KI60" s="291">
        <f>RD[[#This Row],[POA]]</f>
        <v>5.67</v>
      </c>
      <c r="KJ60" s="291">
        <f>RD[[#This Row],[AT (°C) 14 Hours]]</f>
        <v>35.89</v>
      </c>
      <c r="KK60" s="291">
        <f>RD[[#This Row],[MT (°C) Gen. Hours]]</f>
        <v>44.51</v>
      </c>
      <c r="KL60" s="291">
        <f>RD[[#This Row],[WS_Avg (m/s) (24 Hours)]]</f>
        <v>4.63</v>
      </c>
      <c r="KM60" s="291">
        <f>RD[[#This Row],[WS_Max (m/s)]]</f>
        <v>7.7</v>
      </c>
      <c r="KN60" s="292">
        <f>SUM(RD[[#This Row],[BLK1_INV1]:[BLK8_INV28]])</f>
        <v>290997.69999999995</v>
      </c>
      <c r="KO60" s="95"/>
      <c r="KP60" s="55"/>
      <c r="KQ60" s="90" t="str">
        <f>IFERROR(RD[[#This Row],[WPR_Eac]]/RD[[#This Row],[WPR_Edc]],"")</f>
        <v/>
      </c>
    </row>
    <row r="61" spans="2:303" ht="15" customHeight="1" x14ac:dyDescent="0.3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7">
        <v>36.28</v>
      </c>
      <c r="JC61" s="287">
        <v>44.75</v>
      </c>
      <c r="JD61" s="287">
        <v>2.4</v>
      </c>
      <c r="JE61" s="287">
        <v>6.5</v>
      </c>
      <c r="JF61" s="287"/>
      <c r="JG61" s="287">
        <v>6.76</v>
      </c>
      <c r="JH61" s="259">
        <v>6.25</v>
      </c>
      <c r="JI61" s="288"/>
      <c r="JJ61" s="288"/>
      <c r="JK61" s="260">
        <v>85437787.569000006</v>
      </c>
      <c r="JL61" s="260">
        <v>282335.674</v>
      </c>
      <c r="JM61" s="260">
        <v>58448978.722000003</v>
      </c>
      <c r="JN61" s="260">
        <v>61998.792000000001</v>
      </c>
      <c r="JO61" s="260">
        <v>86213949.856000006</v>
      </c>
      <c r="JP61" s="260">
        <v>187445.04300000001</v>
      </c>
      <c r="JQ61" s="260">
        <v>62538374.164999999</v>
      </c>
      <c r="JR61" s="260">
        <v>56181.87</v>
      </c>
      <c r="JS61" s="287">
        <v>323746300.69499999</v>
      </c>
      <c r="JT61" s="287">
        <v>85241.967999999993</v>
      </c>
      <c r="JU61" s="281">
        <f t="shared" ref="JU61" si="238">IF((JK61-JK60)&lt;0,"",(JK61-JK60))</f>
        <v>88983.576000005007</v>
      </c>
      <c r="JV61" s="281">
        <f t="shared" ref="JV61" si="239">IF((JL61-JL60)&lt;0,"",(JL61-JL60))</f>
        <v>63.118000000016764</v>
      </c>
      <c r="JW61" s="281">
        <f t="shared" ref="JW61" si="240">IF((JM61-JM60)&lt;0,"",(JM61-JM60))</f>
        <v>85309.405000001192</v>
      </c>
      <c r="JX61" s="281">
        <f t="shared" ref="JX61" si="241">IF((JN61-JN60)&lt;0,"",(JN61-JN60))</f>
        <v>60.749000000003434</v>
      </c>
      <c r="JY61" s="282">
        <f t="shared" ref="JY61" si="242">IF((JO61-JO60)&lt;0,"",(JO61-JO60))</f>
        <v>88430.233000010252</v>
      </c>
      <c r="JZ61" s="282">
        <f t="shared" ref="JZ61" si="243">IF((JP61-JP60)&lt;0,"",(JP61-JP60))</f>
        <v>63.570999999996275</v>
      </c>
      <c r="KA61" s="282">
        <f t="shared" ref="KA61" si="244">IF((JQ61-JQ60)&lt;0,"",(JQ61-JQ60))</f>
        <v>69261.103000000119</v>
      </c>
      <c r="KB61" s="282">
        <f t="shared" ref="KB61" si="245">IF((JR61-JR60)&lt;0,"",(JR61-JR60))</f>
        <v>70.757000000005064</v>
      </c>
      <c r="KC61" s="281">
        <f t="shared" ref="KC61" si="246">IF((JS61-JS60)&lt;0,"",(JS61-JS60))</f>
        <v>331724.97399997711</v>
      </c>
      <c r="KD61" s="281">
        <f t="shared" ref="KD61" si="247">IF((JT61-JT60)&lt;0,"",(JT61-JT60))</f>
        <v>160.84899999998743</v>
      </c>
      <c r="KE61" s="289">
        <f t="shared" si="206"/>
        <v>174169.11400000617</v>
      </c>
      <c r="KF61" s="289">
        <f t="shared" si="207"/>
        <v>331564.12499997712</v>
      </c>
      <c r="KG61" s="290">
        <f>(RD[[#This Row],[Sunset Time (POA&lt;20 W/m2)]]-RD[[#This Row],[Sunrise Time (POA&gt;20 W/m2)]])*24</f>
        <v>12.766666666666664</v>
      </c>
      <c r="KH61" s="291">
        <f>RD[[#This Row],[GHI ]]</f>
        <v>6.76</v>
      </c>
      <c r="KI61" s="291">
        <f>RD[[#This Row],[POA]]</f>
        <v>6.25</v>
      </c>
      <c r="KJ61" s="291">
        <f>RD[[#This Row],[AT (°C) 14 Hours]]</f>
        <v>36.28</v>
      </c>
      <c r="KK61" s="291">
        <f>RD[[#This Row],[MT (°C) Gen. Hours]]</f>
        <v>44.75</v>
      </c>
      <c r="KL61" s="291">
        <f>RD[[#This Row],[WS_Avg (m/s) (24 Hours)]]</f>
        <v>2.4</v>
      </c>
      <c r="KM61" s="291">
        <f>RD[[#This Row],[WS_Max (m/s)]]</f>
        <v>6.5</v>
      </c>
      <c r="KN61" s="292">
        <f>SUM(RD[[#This Row],[BLK1_INV1]:[BLK8_INV28]])</f>
        <v>333824.30000000005</v>
      </c>
      <c r="KO61" s="95"/>
      <c r="KP61" s="55"/>
      <c r="KQ61" s="90" t="str">
        <f>IFERROR(RD[[#This Row],[WPR_Eac]]/RD[[#This Row],[WPR_Edc]],"")</f>
        <v/>
      </c>
    </row>
    <row r="62" spans="2:303" ht="15" customHeight="1" x14ac:dyDescent="0.3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7">
        <v>32.47</v>
      </c>
      <c r="JC62" s="287">
        <v>39.01</v>
      </c>
      <c r="JD62" s="287">
        <v>3.18</v>
      </c>
      <c r="JE62" s="287">
        <v>8.3000000000000007</v>
      </c>
      <c r="JF62" s="287"/>
      <c r="JG62" s="287">
        <v>5.25</v>
      </c>
      <c r="JH62" s="259">
        <v>4.8099999999999996</v>
      </c>
      <c r="JI62" s="288"/>
      <c r="JJ62" s="288"/>
      <c r="JK62" s="260">
        <v>85506921.011999995</v>
      </c>
      <c r="JL62" s="264">
        <v>282398.79200000002</v>
      </c>
      <c r="JM62" s="260">
        <v>58515310.987999998</v>
      </c>
      <c r="JN62" s="264">
        <v>62059.540999999997</v>
      </c>
      <c r="JO62" s="260">
        <v>86282183.959000006</v>
      </c>
      <c r="JP62" s="264">
        <v>187508.614</v>
      </c>
      <c r="JQ62" s="260">
        <v>62591209.703000002</v>
      </c>
      <c r="JR62" s="264">
        <v>56252.627</v>
      </c>
      <c r="JS62" s="287">
        <v>324002684.18099999</v>
      </c>
      <c r="JT62" s="294">
        <v>85402.816999999995</v>
      </c>
      <c r="JU62" s="281">
        <f t="shared" ref="JU62" si="248">IF((JK62-JK61)&lt;0,"",(JK62-JK61))</f>
        <v>69133.442999988794</v>
      </c>
      <c r="JV62" s="281">
        <f t="shared" ref="JV62" si="249">IF((JL62-JL61)&lt;0,"",(JL62-JL61))</f>
        <v>63.118000000016764</v>
      </c>
      <c r="JW62" s="281">
        <f t="shared" ref="JW62" si="250">IF((JM62-JM61)&lt;0,"",(JM62-JM61))</f>
        <v>66332.265999995172</v>
      </c>
      <c r="JX62" s="281">
        <f t="shared" ref="JX62" si="251">IF((JN62-JN61)&lt;0,"",(JN62-JN61))</f>
        <v>60.748999999996158</v>
      </c>
      <c r="JY62" s="282">
        <f t="shared" ref="JY62" si="252">IF((JO62-JO61)&lt;0,"",(JO62-JO61))</f>
        <v>68234.103000000119</v>
      </c>
      <c r="JZ62" s="282">
        <f t="shared" ref="JZ62" si="253">IF((JP62-JP61)&lt;0,"",(JP62-JP61))</f>
        <v>63.570999999996275</v>
      </c>
      <c r="KA62" s="282">
        <f t="shared" ref="KA62" si="254">IF((JQ62-JQ61)&lt;0,"",(JQ62-JQ61))</f>
        <v>52835.538000002503</v>
      </c>
      <c r="KB62" s="282">
        <f t="shared" ref="KB62" si="255">IF((JR62-JR61)&lt;0,"",(JR62-JR61))</f>
        <v>70.756999999997788</v>
      </c>
      <c r="KC62" s="281">
        <f t="shared" ref="KC62" si="256">IF((JS62-JS61)&lt;0,"",(JS62-JS61))</f>
        <v>256383.48600000143</v>
      </c>
      <c r="KD62" s="281">
        <f t="shared" ref="KD62" si="257">IF((JT62-JT61)&lt;0,"",(JT62-JT61))</f>
        <v>160.84900000000198</v>
      </c>
      <c r="KE62" s="289">
        <f t="shared" si="206"/>
        <v>135341.84199998394</v>
      </c>
      <c r="KF62" s="289">
        <f t="shared" si="207"/>
        <v>256222.63700000144</v>
      </c>
      <c r="KG62" s="290">
        <f>(RD[[#This Row],[Sunset Time (POA&lt;20 W/m2)]]-RD[[#This Row],[Sunrise Time (POA&gt;20 W/m2)]])*24</f>
        <v>13.283333333333331</v>
      </c>
      <c r="KH62" s="291">
        <f>RD[[#This Row],[GHI ]]</f>
        <v>5.25</v>
      </c>
      <c r="KI62" s="291">
        <f>RD[[#This Row],[POA]]</f>
        <v>4.8099999999999996</v>
      </c>
      <c r="KJ62" s="291">
        <f>RD[[#This Row],[AT (°C) 14 Hours]]</f>
        <v>32.47</v>
      </c>
      <c r="KK62" s="291">
        <f>RD[[#This Row],[MT (°C) Gen. Hours]]</f>
        <v>39.01</v>
      </c>
      <c r="KL62" s="291">
        <f>RD[[#This Row],[WS_Avg (m/s) (24 Hours)]]</f>
        <v>3.18</v>
      </c>
      <c r="KM62" s="291">
        <f>RD[[#This Row],[WS_Max (m/s)]]</f>
        <v>8.3000000000000007</v>
      </c>
      <c r="KN62" s="292">
        <f>SUM(RD[[#This Row],[BLK1_INV1]:[BLK8_INV28]])</f>
        <v>258237.06000000003</v>
      </c>
      <c r="KO62" s="95"/>
      <c r="KP62" s="55"/>
      <c r="KQ62" s="90" t="str">
        <f>IFERROR(RD[[#This Row],[WPR_Eac]]/RD[[#This Row],[WPR_Edc]],"")</f>
        <v/>
      </c>
    </row>
    <row r="63" spans="2:303" ht="15" customHeight="1" x14ac:dyDescent="0.3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7">
        <v>34.17</v>
      </c>
      <c r="JC63" s="287">
        <v>39.270000000000003</v>
      </c>
      <c r="JD63" s="287">
        <v>1.95</v>
      </c>
      <c r="JE63" s="287">
        <v>5.7</v>
      </c>
      <c r="JF63" s="287"/>
      <c r="JG63" s="287">
        <v>6.45</v>
      </c>
      <c r="JH63" s="259">
        <v>5.98</v>
      </c>
      <c r="JI63" s="288"/>
      <c r="JJ63" s="288"/>
      <c r="JK63" s="260">
        <v>85588649.621000007</v>
      </c>
      <c r="JL63" s="260">
        <v>282458.90999999997</v>
      </c>
      <c r="JM63" s="260">
        <v>58594183.414999999</v>
      </c>
      <c r="JN63" s="260">
        <v>62116.29</v>
      </c>
      <c r="JO63" s="260">
        <v>86365956.859999999</v>
      </c>
      <c r="JP63" s="260">
        <v>187568.185</v>
      </c>
      <c r="JQ63" s="260">
        <v>62655291.273999996</v>
      </c>
      <c r="JR63" s="260">
        <v>56322.383999999998</v>
      </c>
      <c r="JS63" s="287">
        <v>324310907.99000001</v>
      </c>
      <c r="JT63" s="287">
        <v>85561.665999999997</v>
      </c>
      <c r="JU63" s="281">
        <f t="shared" ref="JU63" si="258">IF((JK63-JK62)&lt;0,"",(JK63-JK62))</f>
        <v>81728.609000012279</v>
      </c>
      <c r="JV63" s="281">
        <f t="shared" ref="JV63" si="259">IF((JL63-JL62)&lt;0,"",(JL63-JL62))</f>
        <v>60.117999999958556</v>
      </c>
      <c r="JW63" s="281">
        <f t="shared" ref="JW63" si="260">IF((JM63-JM62)&lt;0,"",(JM63-JM62))</f>
        <v>78872.427000001073</v>
      </c>
      <c r="JX63" s="281">
        <f t="shared" ref="JX63" si="261">IF((JN63-JN62)&lt;0,"",(JN63-JN62))</f>
        <v>56.749000000003434</v>
      </c>
      <c r="JY63" s="282">
        <f t="shared" ref="JY63" si="262">IF((JO63-JO62)&lt;0,"",(JO63-JO62))</f>
        <v>83772.900999993086</v>
      </c>
      <c r="JZ63" s="282">
        <f t="shared" ref="JZ63" si="263">IF((JP63-JP62)&lt;0,"",(JP63-JP62))</f>
        <v>59.570999999996275</v>
      </c>
      <c r="KA63" s="282">
        <f t="shared" ref="KA63" si="264">IF((JQ63-JQ62)&lt;0,"",(JQ63-JQ62))</f>
        <v>64081.570999994874</v>
      </c>
      <c r="KB63" s="282">
        <f t="shared" ref="KB63" si="265">IF((JR63-JR62)&lt;0,"",(JR63-JR62))</f>
        <v>69.756999999997788</v>
      </c>
      <c r="KC63" s="281">
        <f t="shared" ref="KC63" si="266">IF((JS63-JS62)&lt;0,"",(JS63-JS62))</f>
        <v>308223.80900001526</v>
      </c>
      <c r="KD63" s="281">
        <f t="shared" ref="KD63" si="267">IF((JT63-JT62)&lt;0,"",(JT63-JT62))</f>
        <v>158.84900000000198</v>
      </c>
      <c r="KE63" s="289">
        <f t="shared" si="206"/>
        <v>160484.16900001338</v>
      </c>
      <c r="KF63" s="289">
        <f t="shared" si="207"/>
        <v>308064.96000001527</v>
      </c>
      <c r="KG63" s="290">
        <f>(RD[[#This Row],[Sunset Time (POA&lt;20 W/m2)]]-RD[[#This Row],[Sunrise Time (POA&gt;20 W/m2)]])*24</f>
        <v>13.349999999999998</v>
      </c>
      <c r="KH63" s="291">
        <f>RD[[#This Row],[GHI ]]</f>
        <v>6.45</v>
      </c>
      <c r="KI63" s="291">
        <f>RD[[#This Row],[POA]]</f>
        <v>5.98</v>
      </c>
      <c r="KJ63" s="291">
        <f>RD[[#This Row],[AT (°C) 14 Hours]]</f>
        <v>34.17</v>
      </c>
      <c r="KK63" s="291">
        <f>RD[[#This Row],[MT (°C) Gen. Hours]]</f>
        <v>39.270000000000003</v>
      </c>
      <c r="KL63" s="291">
        <f>RD[[#This Row],[WS_Avg (m/s) (24 Hours)]]</f>
        <v>1.95</v>
      </c>
      <c r="KM63" s="291">
        <f>RD[[#This Row],[WS_Max (m/s)]]</f>
        <v>5.7</v>
      </c>
      <c r="KN63" s="292">
        <f>SUM(RD[[#This Row],[BLK1_INV1]:[BLK8_INV28]])</f>
        <v>311840.19999999984</v>
      </c>
      <c r="KO63" s="95"/>
      <c r="KP63" s="55"/>
      <c r="KQ63" s="90" t="str">
        <f>IFERROR(RD[[#This Row],[WPR_Eac]]/RD[[#This Row],[WPR_Edc]],"")</f>
        <v/>
      </c>
    </row>
    <row r="64" spans="2:303" ht="15" customHeight="1" x14ac:dyDescent="0.3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7">
        <v>36.79</v>
      </c>
      <c r="JC64" s="287">
        <v>48.09</v>
      </c>
      <c r="JD64" s="287">
        <v>1.97</v>
      </c>
      <c r="JE64" s="287">
        <v>4.9000000000000004</v>
      </c>
      <c r="JF64" s="287"/>
      <c r="JG64" s="287">
        <v>6.79</v>
      </c>
      <c r="JH64" s="259">
        <v>6.28</v>
      </c>
      <c r="JI64" s="288"/>
      <c r="JJ64" s="288"/>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7">
        <v>324522533.773</v>
      </c>
      <c r="JT64" s="294">
        <v>85721.514999999999</v>
      </c>
      <c r="JU64" s="281">
        <f t="shared" ref="JU64" si="268">IF((JK64-JK63)&lt;0,"",(JK64-JK63))</f>
        <v>64892.252999991179</v>
      </c>
      <c r="JV64" s="281">
        <f t="shared" ref="JV64" si="269">IF((JL64-JL63)&lt;0,"",(JL64-JL63))</f>
        <v>62.118000000016764</v>
      </c>
      <c r="JW64" s="281">
        <f t="shared" ref="JW64" si="270">IF((JM64-JM63)&lt;0,"",(JM64-JM63))</f>
        <v>62179.759000003338</v>
      </c>
      <c r="JX64" s="281">
        <f t="shared" ref="JX64" si="271">IF((JN64-JN63)&lt;0,"",(JN64-JN63))</f>
        <v>57.748999999996158</v>
      </c>
      <c r="JY64" s="282">
        <f t="shared" ref="JY64" si="272">IF((JO64-JO63)&lt;0,"",(JO64-JO63))</f>
        <v>35539.925999999046</v>
      </c>
      <c r="JZ64" s="282">
        <f t="shared" ref="JZ64" si="273">IF((JP64-JP63)&lt;0,"",(JP64-JP63))</f>
        <v>39.570999999996275</v>
      </c>
      <c r="KA64" s="282">
        <f t="shared" ref="KA64" si="274">IF((JQ64-JQ63)&lt;0,"",(JQ64-JQ63))</f>
        <v>49119.281000003219</v>
      </c>
      <c r="KB64" s="282">
        <f t="shared" ref="KB64" si="275">IF((JR64-JR63)&lt;0,"",(JR64-JR63))</f>
        <v>70.757000000005064</v>
      </c>
      <c r="KC64" s="281">
        <f t="shared" ref="KC64" si="276">IF((JS64-JS63)&lt;0,"",(JS64-JS63))</f>
        <v>211625.78299999237</v>
      </c>
      <c r="KD64" s="281">
        <f t="shared" ref="KD64" si="277">IF((JT64-JT63)&lt;0,"",(JT64-JT63))</f>
        <v>159.84900000000198</v>
      </c>
      <c r="KE64" s="289">
        <f t="shared" si="206"/>
        <v>126952.1449999945</v>
      </c>
      <c r="KF64" s="289">
        <f t="shared" si="207"/>
        <v>211465.93399999238</v>
      </c>
      <c r="KG64" s="290">
        <f>(RD[[#This Row],[Sunset Time (POA&lt;20 W/m2)]]-RD[[#This Row],[Sunrise Time (POA&gt;20 W/m2)]])*24</f>
        <v>13.416666666666664</v>
      </c>
      <c r="KH64" s="291">
        <f>RD[[#This Row],[GHI ]]</f>
        <v>6.79</v>
      </c>
      <c r="KI64" s="291">
        <f>RD[[#This Row],[POA]]</f>
        <v>6.28</v>
      </c>
      <c r="KJ64" s="291">
        <f>RD[[#This Row],[AT (°C) 14 Hours]]</f>
        <v>36.79</v>
      </c>
      <c r="KK64" s="291">
        <f>RD[[#This Row],[MT (°C) Gen. Hours]]</f>
        <v>48.09</v>
      </c>
      <c r="KL64" s="291">
        <f>RD[[#This Row],[WS_Avg (m/s) (24 Hours)]]</f>
        <v>1.97</v>
      </c>
      <c r="KM64" s="291">
        <f>RD[[#This Row],[WS_Max (m/s)]]</f>
        <v>4.9000000000000004</v>
      </c>
      <c r="KN64" s="292">
        <f>SUM(RD[[#This Row],[BLK1_INV1]:[BLK8_INV28]])</f>
        <v>212537.59999999995</v>
      </c>
      <c r="KO64" s="95"/>
      <c r="KP64" s="55"/>
      <c r="KQ64" s="90" t="str">
        <f>IFERROR(RD[[#This Row],[WPR_Eac]]/RD[[#This Row],[WPR_Edc]],"")</f>
        <v/>
      </c>
    </row>
    <row r="65" spans="2:303" ht="15" customHeight="1" thickBot="1" x14ac:dyDescent="0.4">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7">
        <v>35.729999999999997</v>
      </c>
      <c r="JC65" s="287">
        <v>41.95</v>
      </c>
      <c r="JD65" s="287">
        <v>2.0699999999999998</v>
      </c>
      <c r="JE65" s="287">
        <v>9.69</v>
      </c>
      <c r="JF65" s="287"/>
      <c r="JG65" s="287">
        <v>5.38</v>
      </c>
      <c r="JH65" s="259">
        <v>4.87</v>
      </c>
      <c r="JI65" s="288"/>
      <c r="JJ65" s="288"/>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7">
        <v>324739366.51899999</v>
      </c>
      <c r="JT65" s="287">
        <v>85883.364000000001</v>
      </c>
      <c r="JU65" s="281">
        <f t="shared" ref="JU65" si="278">IF((JK65-JK64)&lt;0,"",(JK65-JK64))</f>
        <v>67121.79999999702</v>
      </c>
      <c r="JV65" s="281">
        <f t="shared" ref="JV65" si="279">IF((JL65-JL64)&lt;0,"",(JL65-JL64))</f>
        <v>63.118000000016764</v>
      </c>
      <c r="JW65" s="281">
        <f t="shared" ref="JW65" si="280">IF((JM65-JM64)&lt;0,"",(JM65-JM64))</f>
        <v>64637.306999996305</v>
      </c>
      <c r="JX65" s="281">
        <f t="shared" ref="JX65" si="281">IF((JN65-JN64)&lt;0,"",(JN65-JN64))</f>
        <v>59.749000000003434</v>
      </c>
      <c r="JY65" s="282">
        <f t="shared" ref="JY65" si="282">IF((JO65-JO64)&lt;0,"",(JO65-JO64))</f>
        <v>34305.57500000298</v>
      </c>
      <c r="JZ65" s="282">
        <f t="shared" ref="JZ65" si="283">IF((JP65-JP64)&lt;0,"",(JP65-JP64))</f>
        <v>41.570999999996275</v>
      </c>
      <c r="KA65" s="282">
        <f t="shared" ref="KA65" si="284">IF((JQ65-JQ64)&lt;0,"",(JQ65-JQ64))</f>
        <v>50816.061999998987</v>
      </c>
      <c r="KB65" s="282">
        <f t="shared" ref="KB65" si="285">IF((JR65-JR64)&lt;0,"",(JR65-JR64))</f>
        <v>69.756999999997788</v>
      </c>
      <c r="KC65" s="281">
        <f t="shared" ref="KC65" si="286">IF((JS65-JS64)&lt;0,"",(JS65-JS64))</f>
        <v>216832.74599999189</v>
      </c>
      <c r="KD65" s="281">
        <f t="shared" ref="KD65" si="287">IF((JT65-JT64)&lt;0,"",(JT65-JT64))</f>
        <v>161.84900000000198</v>
      </c>
      <c r="KE65" s="289">
        <f t="shared" si="206"/>
        <v>131636.2399999933</v>
      </c>
      <c r="KF65" s="289">
        <f t="shared" si="207"/>
        <v>216670.89699999191</v>
      </c>
      <c r="KG65" s="290">
        <f>(RD[[#This Row],[Sunset Time (POA&lt;20 W/m2)]]-RD[[#This Row],[Sunrise Time (POA&gt;20 W/m2)]])*24</f>
        <v>13.166666666666664</v>
      </c>
      <c r="KH65" s="291">
        <f>RD[[#This Row],[GHI ]]</f>
        <v>5.38</v>
      </c>
      <c r="KI65" s="291">
        <f>RD[[#This Row],[POA]]</f>
        <v>4.87</v>
      </c>
      <c r="KJ65" s="291">
        <f>RD[[#This Row],[AT (°C) 14 Hours]]</f>
        <v>35.729999999999997</v>
      </c>
      <c r="KK65" s="291">
        <f>RD[[#This Row],[MT (°C) Gen. Hours]]</f>
        <v>41.95</v>
      </c>
      <c r="KL65" s="291">
        <f>RD[[#This Row],[WS_Avg (m/s) (24 Hours)]]</f>
        <v>2.0699999999999998</v>
      </c>
      <c r="KM65" s="291">
        <f>RD[[#This Row],[WS_Max (m/s)]]</f>
        <v>9.69</v>
      </c>
      <c r="KN65" s="292">
        <f>SUM(RD[[#This Row],[BLK1_INV1]:[BLK8_INV28]])</f>
        <v>218430.89999999991</v>
      </c>
      <c r="KO65" s="95"/>
      <c r="KP65" s="55"/>
      <c r="KQ65" s="90" t="str">
        <f>IFERROR(RD[[#This Row],[WPR_Eac]]/RD[[#This Row],[WPR_Edc]],"")</f>
        <v/>
      </c>
    </row>
    <row r="66" spans="2:303" ht="15" customHeight="1" x14ac:dyDescent="0.3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7">
        <v>36.450000000000003</v>
      </c>
      <c r="JC66" s="287">
        <v>45.55</v>
      </c>
      <c r="JD66" s="287">
        <v>2.33</v>
      </c>
      <c r="JE66" s="287">
        <v>7.9</v>
      </c>
      <c r="JF66" s="287"/>
      <c r="JG66" s="287">
        <v>5.85</v>
      </c>
      <c r="JH66" s="259">
        <v>5.34</v>
      </c>
      <c r="JI66" s="288"/>
      <c r="JJ66" s="288"/>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7">
        <v>325014163.67699999</v>
      </c>
      <c r="JT66" s="294">
        <v>86045.213000000003</v>
      </c>
      <c r="JU66" s="281">
        <f t="shared" ref="JU66:JU70" si="288">IF((JK66-JK65)&lt;0,"",(JK66-JK65))</f>
        <v>73764.937000006437</v>
      </c>
      <c r="JV66" s="281">
        <f t="shared" ref="JV66:JV70" si="289">IF((JL66-JL65)&lt;0,"",(JL66-JL65))</f>
        <v>66.118000000016764</v>
      </c>
      <c r="JW66" s="281">
        <f t="shared" ref="JW66:JW70" si="290">IF((JM66-JM65)&lt;0,"",(JM66-JM65))</f>
        <v>70588.917999997735</v>
      </c>
      <c r="JX66" s="281">
        <f t="shared" ref="JX66:JX70" si="291">IF((JN66-JN65)&lt;0,"",(JN66-JN65))</f>
        <v>61.748999999996158</v>
      </c>
      <c r="JY66" s="282">
        <f t="shared" ref="JY66:JY70" si="292">IF((JO66-JO65)&lt;0,"",(JO66-JO65))</f>
        <v>72980.753999993205</v>
      </c>
      <c r="JZ66" s="282">
        <f t="shared" ref="JZ66:JZ70" si="293">IF((JP66-JP65)&lt;0,"",(JP66-JP65))</f>
        <v>42.570999999996275</v>
      </c>
      <c r="KA66" s="282">
        <f t="shared" ref="KA66" si="294">IF((JQ66-JQ65)&lt;0,"",(JQ66-JQ65))</f>
        <v>57511.096000000834</v>
      </c>
      <c r="KB66" s="282">
        <f t="shared" ref="KB66:KB70" si="295">IF((JR66-JR65)&lt;0,"",(JR66-JR65))</f>
        <v>70.756999999997788</v>
      </c>
      <c r="KC66" s="281">
        <f t="shared" ref="KC66" si="296">IF((JS66-JS65)&lt;0,"",(JS66-JS65))</f>
        <v>274797.15799999237</v>
      </c>
      <c r="KD66" s="281">
        <f t="shared" ref="KD66:KD70" si="297">IF((JT66-JT65)&lt;0,"",(JT66-JT65))</f>
        <v>161.84900000000198</v>
      </c>
      <c r="KE66" s="289">
        <f t="shared" si="206"/>
        <v>144225.98800000414</v>
      </c>
      <c r="KF66" s="289">
        <f t="shared" si="207"/>
        <v>274635.30899999238</v>
      </c>
      <c r="KG66" s="290">
        <f>(RD[[#This Row],[Sunset Time (POA&lt;20 W/m2)]]-RD[[#This Row],[Sunrise Time (POA&gt;20 W/m2)]])*24</f>
        <v>13.016666666666666</v>
      </c>
      <c r="KH66" s="291">
        <f>RD[[#This Row],[GHI ]]</f>
        <v>5.85</v>
      </c>
      <c r="KI66" s="291">
        <f>RD[[#This Row],[POA]]</f>
        <v>5.34</v>
      </c>
      <c r="KJ66" s="291">
        <f>RD[[#This Row],[AT (°C) 14 Hours]]</f>
        <v>36.450000000000003</v>
      </c>
      <c r="KK66" s="291">
        <f>RD[[#This Row],[MT (°C) Gen. Hours]]</f>
        <v>45.55</v>
      </c>
      <c r="KL66" s="291">
        <f>RD[[#This Row],[WS_Avg (m/s) (24 Hours)]]</f>
        <v>2.33</v>
      </c>
      <c r="KM66" s="291">
        <f>RD[[#This Row],[WS_Max (m/s)]]</f>
        <v>7.9</v>
      </c>
      <c r="KN66" s="292">
        <f>SUM(RD[[#This Row],[BLK1_INV1]:[BLK8_INV28]])</f>
        <v>277904.89999999997</v>
      </c>
      <c r="KO66" s="95"/>
      <c r="KP66" s="55"/>
      <c r="KQ66" s="90" t="str">
        <f>IFERROR(RD[[#This Row],[WPR_Eac]]/RD[[#This Row],[WPR_Edc]],"")</f>
        <v/>
      </c>
    </row>
    <row r="67" spans="2:303" ht="15" customHeight="1" x14ac:dyDescent="0.3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7">
        <v>33.5</v>
      </c>
      <c r="JC67" s="287">
        <v>42</v>
      </c>
      <c r="JD67" s="287">
        <v>3.1</v>
      </c>
      <c r="JE67" s="287">
        <v>8.3000000000000007</v>
      </c>
      <c r="JF67" s="287"/>
      <c r="JG67" s="287">
        <v>5.3</v>
      </c>
      <c r="JH67" s="259">
        <v>4.8499999999999996</v>
      </c>
      <c r="JI67" s="288"/>
      <c r="JJ67" s="288"/>
      <c r="JK67" s="260">
        <v>85860885.701000005</v>
      </c>
      <c r="JL67" s="264">
        <v>282715.29300000001</v>
      </c>
      <c r="JM67" s="260">
        <v>58855621.314999998</v>
      </c>
      <c r="JN67" s="260">
        <v>62358.83</v>
      </c>
      <c r="JO67" s="260">
        <v>86575069.974000007</v>
      </c>
      <c r="JP67" s="260">
        <v>187741</v>
      </c>
      <c r="JQ67" s="260">
        <v>62864610.119999997</v>
      </c>
      <c r="JR67" s="260">
        <v>56612.760999999999</v>
      </c>
      <c r="JS67" s="287">
        <v>325261923.023</v>
      </c>
      <c r="JT67" s="287">
        <v>86205.024999999994</v>
      </c>
      <c r="JU67" s="281">
        <f t="shared" si="288"/>
        <v>66457.090000003576</v>
      </c>
      <c r="JV67" s="281">
        <f>IF((JL67-JL66)&lt;0,"",(JL67-JL66))</f>
        <v>65.028999999980442</v>
      </c>
      <c r="JW67" s="281">
        <f t="shared" si="290"/>
        <v>64031.916000001132</v>
      </c>
      <c r="JX67" s="281">
        <f t="shared" si="291"/>
        <v>63.293000000005122</v>
      </c>
      <c r="JY67" s="282">
        <f t="shared" si="292"/>
        <v>66286.859000012279</v>
      </c>
      <c r="JZ67" s="282">
        <f t="shared" si="293"/>
        <v>49.102000000013504</v>
      </c>
      <c r="KA67" s="282">
        <f t="shared" ref="KA67:KA73" si="298">IF((JQ67-JQ66)&lt;0,"",(JQ67-JQ66))</f>
        <v>51872.406999997795</v>
      </c>
      <c r="KB67" s="282">
        <f t="shared" si="295"/>
        <v>79.105999999999767</v>
      </c>
      <c r="KC67" s="281">
        <f t="shared" ref="KC67:KC72" si="299">IF((JS67-JS66)&lt;0,"",(JS67-JS66))</f>
        <v>247759.34600001574</v>
      </c>
      <c r="KD67" s="281">
        <f t="shared" si="297"/>
        <v>159.8119999999908</v>
      </c>
      <c r="KE67" s="289">
        <f t="shared" si="206"/>
        <v>130360.68400000472</v>
      </c>
      <c r="KF67" s="289">
        <f t="shared" si="207"/>
        <v>247599.53400001576</v>
      </c>
      <c r="KG67" s="290">
        <f>(RD[[#This Row],[Sunset Time (POA&lt;20 W/m2)]]-RD[[#This Row],[Sunrise Time (POA&gt;20 W/m2)]])*24</f>
        <v>13.183333333333332</v>
      </c>
      <c r="KH67" s="291">
        <f>RD[[#This Row],[GHI ]]</f>
        <v>5.3</v>
      </c>
      <c r="KI67" s="291">
        <f>RD[[#This Row],[POA]]</f>
        <v>4.8499999999999996</v>
      </c>
      <c r="KJ67" s="291">
        <f>RD[[#This Row],[AT (°C) 14 Hours]]</f>
        <v>33.5</v>
      </c>
      <c r="KK67" s="291">
        <f>RD[[#This Row],[MT (°C) Gen. Hours]]</f>
        <v>42</v>
      </c>
      <c r="KL67" s="291">
        <f>RD[[#This Row],[WS_Avg (m/s) (24 Hours)]]</f>
        <v>3.1</v>
      </c>
      <c r="KM67" s="291">
        <f>RD[[#This Row],[WS_Max (m/s)]]</f>
        <v>8.3000000000000007</v>
      </c>
      <c r="KN67" s="292">
        <f>SUM(RD[[#This Row],[BLK1_INV1]:[BLK8_INV28]])</f>
        <v>251303.79</v>
      </c>
      <c r="KO67" s="95"/>
      <c r="KP67" s="55"/>
      <c r="KQ67" s="90" t="str">
        <f>IFERROR(RD[[#This Row],[WPR_Eac]]/RD[[#This Row],[WPR_Edc]],"")</f>
        <v/>
      </c>
    </row>
    <row r="68" spans="2:303" ht="15" customHeight="1" x14ac:dyDescent="0.3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7">
        <v>31.9</v>
      </c>
      <c r="JC68" s="287">
        <v>40.799999999999997</v>
      </c>
      <c r="JD68" s="287">
        <v>3.4</v>
      </c>
      <c r="JE68" s="287">
        <v>6.2</v>
      </c>
      <c r="JF68" s="287"/>
      <c r="JG68" s="287">
        <v>4.91</v>
      </c>
      <c r="JH68" s="259">
        <v>4.4000000000000004</v>
      </c>
      <c r="JI68" s="288"/>
      <c r="JJ68" s="288"/>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7">
        <v>325491068.83399999</v>
      </c>
      <c r="JT68" s="294">
        <v>86361.837</v>
      </c>
      <c r="JU68" s="281">
        <f t="shared" si="288"/>
        <v>61364.947999998927</v>
      </c>
      <c r="JV68" s="281">
        <f t="shared" si="289"/>
        <v>41.028999999980442</v>
      </c>
      <c r="JW68" s="281">
        <f t="shared" si="290"/>
        <v>58512.22500000149</v>
      </c>
      <c r="JX68" s="281">
        <f t="shared" si="291"/>
        <v>52.292999999997846</v>
      </c>
      <c r="JY68" s="282">
        <f t="shared" si="292"/>
        <v>61469.279999986291</v>
      </c>
      <c r="JZ68" s="282">
        <f t="shared" si="293"/>
        <v>39.102000000013504</v>
      </c>
      <c r="KA68" s="282">
        <f t="shared" si="298"/>
        <v>47098.780000001192</v>
      </c>
      <c r="KB68" s="282">
        <f t="shared" si="295"/>
        <v>77.105999999999767</v>
      </c>
      <c r="KC68" s="281">
        <f t="shared" si="299"/>
        <v>229145.81099998951</v>
      </c>
      <c r="KD68" s="281">
        <f t="shared" si="297"/>
        <v>156.81200000000536</v>
      </c>
      <c r="KE68" s="289">
        <f t="shared" si="206"/>
        <v>119783.85100000043</v>
      </c>
      <c r="KF68" s="289">
        <f t="shared" ref="KF68:KF73" si="302">IFERROR(KC68-KD68,"")</f>
        <v>228988.9989999895</v>
      </c>
      <c r="KG68" s="290">
        <f>(RD[[#This Row],[Sunset Time (POA&lt;20 W/m2)]]-RD[[#This Row],[Sunrise Time (POA&gt;20 W/m2)]])*24</f>
        <v>13.316666666666666</v>
      </c>
      <c r="KH68" s="291">
        <f>RD[[#This Row],[GHI ]]</f>
        <v>4.91</v>
      </c>
      <c r="KI68" s="291">
        <f>RD[[#This Row],[POA]]</f>
        <v>4.4000000000000004</v>
      </c>
      <c r="KJ68" s="291">
        <f>RD[[#This Row],[AT (°C) 14 Hours]]</f>
        <v>31.9</v>
      </c>
      <c r="KK68" s="291">
        <f>RD[[#This Row],[MT (°C) Gen. Hours]]</f>
        <v>40.799999999999997</v>
      </c>
      <c r="KL68" s="291">
        <f>RD[[#This Row],[WS_Avg (m/s) (24 Hours)]]</f>
        <v>3.4</v>
      </c>
      <c r="KM68" s="291">
        <f>RD[[#This Row],[WS_Max (m/s)]]</f>
        <v>6.2</v>
      </c>
      <c r="KN68" s="292">
        <f>SUM(RD[[#This Row],[BLK1_INV1]:[BLK8_INV27]])</f>
        <v>229035.10000000018</v>
      </c>
      <c r="KO68" s="95"/>
      <c r="KP68" s="55"/>
      <c r="KQ68" s="90" t="str">
        <f>IFERROR(RD[[#This Row],[WPR_Eac]]/RD[[#This Row],[WPR_Edc]],"")</f>
        <v/>
      </c>
    </row>
    <row r="69" spans="2:303" ht="15" customHeight="1" x14ac:dyDescent="0.3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7">
        <v>32.200000000000003</v>
      </c>
      <c r="JC69" s="287">
        <v>41.3</v>
      </c>
      <c r="JD69" s="287">
        <v>3.2</v>
      </c>
      <c r="JE69" s="287">
        <v>4.8</v>
      </c>
      <c r="JF69" s="287"/>
      <c r="JG69" s="287">
        <v>5.82</v>
      </c>
      <c r="JH69" s="259">
        <v>5.25</v>
      </c>
      <c r="JI69" s="288"/>
      <c r="JJ69" s="288"/>
      <c r="JK69" s="260">
        <v>85990477.919</v>
      </c>
      <c r="JL69" s="264">
        <v>282794.35100000002</v>
      </c>
      <c r="JM69" s="260">
        <v>58982150.982000001</v>
      </c>
      <c r="JN69" s="260">
        <v>62461.415999999997</v>
      </c>
      <c r="JO69" s="260">
        <v>86703331.579999998</v>
      </c>
      <c r="JP69" s="260">
        <v>187817.204</v>
      </c>
      <c r="JQ69" s="260">
        <v>62966455.413000003</v>
      </c>
      <c r="JR69" s="260">
        <v>56765.972999999998</v>
      </c>
      <c r="JS69" s="287">
        <v>325748697.17799997</v>
      </c>
      <c r="JT69" s="287">
        <v>86518.649000000005</v>
      </c>
      <c r="JU69" s="281">
        <f t="shared" si="288"/>
        <v>68227.269999995828</v>
      </c>
      <c r="JV69" s="281">
        <f t="shared" si="289"/>
        <v>38.02900000003865</v>
      </c>
      <c r="JW69" s="281">
        <f t="shared" si="290"/>
        <v>68017.442000001669</v>
      </c>
      <c r="JX69" s="281">
        <f t="shared" si="291"/>
        <v>50.292999999997846</v>
      </c>
      <c r="JY69" s="282">
        <f t="shared" si="292"/>
        <v>66792.326000005007</v>
      </c>
      <c r="JZ69" s="282">
        <f t="shared" si="293"/>
        <v>37.1019999999844</v>
      </c>
      <c r="KA69" s="282">
        <f t="shared" si="298"/>
        <v>54746.513000003994</v>
      </c>
      <c r="KB69" s="282">
        <f t="shared" si="295"/>
        <v>76.105999999999767</v>
      </c>
      <c r="KC69" s="281">
        <f t="shared" si="299"/>
        <v>257628.34399998188</v>
      </c>
      <c r="KD69" s="281">
        <f t="shared" si="297"/>
        <v>156.81200000000536</v>
      </c>
      <c r="KE69" s="289">
        <f t="shared" si="206"/>
        <v>136156.38999999745</v>
      </c>
      <c r="KF69" s="289">
        <f t="shared" si="302"/>
        <v>257471.53199998187</v>
      </c>
      <c r="KG69" s="290">
        <f>(RD[[#This Row],[Sunset Time (POA&lt;20 W/m2)]]-RD[[#This Row],[Sunrise Time (POA&gt;20 W/m2)]])*24</f>
        <v>12.683333333333334</v>
      </c>
      <c r="KH69" s="291">
        <f>RD[[#This Row],[GHI ]]</f>
        <v>5.82</v>
      </c>
      <c r="KI69" s="291">
        <f>RD[[#This Row],[POA]]</f>
        <v>5.25</v>
      </c>
      <c r="KJ69" s="291">
        <f>RD[[#This Row],[AT (°C) 14 Hours]]</f>
        <v>32.200000000000003</v>
      </c>
      <c r="KK69" s="291">
        <f>RD[[#This Row],[MT (°C) Gen. Hours]]</f>
        <v>41.3</v>
      </c>
      <c r="KL69" s="291">
        <f>RD[[#This Row],[WS_Avg (m/s) (24 Hours)]]</f>
        <v>3.2</v>
      </c>
      <c r="KM69" s="291">
        <f>RD[[#This Row],[WS_Max (m/s)]]</f>
        <v>4.8</v>
      </c>
      <c r="KN69" s="292">
        <f>SUM(RD[[#This Row],[BLK1_INV1]:[BLK8_INV27]])</f>
        <v>259288.99000000005</v>
      </c>
      <c r="KO69" s="95"/>
      <c r="KP69" s="55"/>
      <c r="KQ69" s="90" t="str">
        <f>IFERROR(RD[[#This Row],[WPR_Eac]]/RD[[#This Row],[WPR_Edc]],"")</f>
        <v/>
      </c>
    </row>
    <row r="70" spans="2:303" ht="15" customHeight="1" x14ac:dyDescent="0.3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7">
        <v>32.1</v>
      </c>
      <c r="JC70" s="287">
        <v>40.799999999999997</v>
      </c>
      <c r="JD70" s="287">
        <v>2.8</v>
      </c>
      <c r="JE70" s="287">
        <v>7.1</v>
      </c>
      <c r="JF70" s="287"/>
      <c r="JG70" s="287">
        <v>5.12</v>
      </c>
      <c r="JH70" s="259">
        <v>4.62</v>
      </c>
      <c r="JI70" s="288"/>
      <c r="JJ70" s="288"/>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7">
        <v>325979691.53500003</v>
      </c>
      <c r="JT70" s="294">
        <v>86675.460999999996</v>
      </c>
      <c r="JU70" s="281">
        <f t="shared" si="288"/>
        <v>59841.640000000596</v>
      </c>
      <c r="JV70" s="281">
        <f t="shared" si="289"/>
        <v>41.307999999960884</v>
      </c>
      <c r="JW70" s="281">
        <f t="shared" si="290"/>
        <v>62696.486000001431</v>
      </c>
      <c r="JX70" s="281">
        <f t="shared" si="291"/>
        <v>39.293000000005122</v>
      </c>
      <c r="JY70" s="282">
        <f t="shared" si="292"/>
        <v>58158.508000001311</v>
      </c>
      <c r="JZ70" s="282">
        <f t="shared" si="293"/>
        <v>32.030999999988126</v>
      </c>
      <c r="KA70" s="282">
        <f t="shared" si="298"/>
        <v>50542.18599999696</v>
      </c>
      <c r="KB70" s="282">
        <f t="shared" si="295"/>
        <v>74.736000000004424</v>
      </c>
      <c r="KC70" s="281">
        <f t="shared" si="299"/>
        <v>230994.35700005293</v>
      </c>
      <c r="KD70" s="281">
        <f t="shared" si="297"/>
        <v>156.8119999999908</v>
      </c>
      <c r="KE70" s="289">
        <f t="shared" si="206"/>
        <v>122457.52500000206</v>
      </c>
      <c r="KF70" s="289">
        <f t="shared" si="302"/>
        <v>230837.54500005295</v>
      </c>
      <c r="KG70" s="290">
        <f>(RD[[#This Row],[Sunset Time (POA&lt;20 W/m2)]]-RD[[#This Row],[Sunrise Time (POA&gt;20 W/m2)]])*24</f>
        <v>13.233333333333334</v>
      </c>
      <c r="KH70" s="291">
        <f>RD[[#This Row],[GHI ]]</f>
        <v>5.12</v>
      </c>
      <c r="KI70" s="291">
        <f>RD[[#This Row],[POA]]</f>
        <v>4.62</v>
      </c>
      <c r="KJ70" s="291">
        <f>RD[[#This Row],[AT (°C) 14 Hours]]</f>
        <v>32.1</v>
      </c>
      <c r="KK70" s="291">
        <f>RD[[#This Row],[MT (°C) Gen. Hours]]</f>
        <v>40.799999999999997</v>
      </c>
      <c r="KL70" s="291">
        <f>RD[[#This Row],[WS_Avg (m/s) (24 Hours)]]</f>
        <v>2.8</v>
      </c>
      <c r="KM70" s="291">
        <f>RD[[#This Row],[WS_Max (m/s)]]</f>
        <v>7.1</v>
      </c>
      <c r="KN70" s="292">
        <f>SUM(RD[[#This Row],[BLK1_INV1]:[BLK8_INV27]])</f>
        <v>231929.06</v>
      </c>
      <c r="KO70" s="95"/>
      <c r="KP70" s="55"/>
      <c r="KQ70" s="90" t="str">
        <f>IFERROR(RD[[#This Row],[WPR_Eac]]/RD[[#This Row],[WPR_Edc]],"")</f>
        <v/>
      </c>
    </row>
    <row r="71" spans="2:303" ht="15" customHeight="1" x14ac:dyDescent="0.3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7">
        <v>36.4</v>
      </c>
      <c r="JC71" s="287">
        <v>48</v>
      </c>
      <c r="JD71" s="287">
        <v>3.1</v>
      </c>
      <c r="JE71" s="287">
        <v>6.3</v>
      </c>
      <c r="JF71" s="287"/>
      <c r="JG71" s="287">
        <v>5.74</v>
      </c>
      <c r="JH71" s="259">
        <v>5.18</v>
      </c>
      <c r="JI71" s="288"/>
      <c r="JJ71" s="288"/>
      <c r="JK71" s="260">
        <v>86122985.268000007</v>
      </c>
      <c r="JL71" s="264">
        <v>282856.967</v>
      </c>
      <c r="JM71" s="260">
        <v>59115455.755000003</v>
      </c>
      <c r="JN71" s="260">
        <v>62524.002</v>
      </c>
      <c r="JO71" s="260">
        <v>86834246.849000007</v>
      </c>
      <c r="JP71" s="260">
        <v>187871.266</v>
      </c>
      <c r="JQ71" s="260">
        <v>63073854.343999997</v>
      </c>
      <c r="JR71" s="260">
        <v>56919.445</v>
      </c>
      <c r="JS71" s="287">
        <v>326252327.59500003</v>
      </c>
      <c r="JT71" s="287">
        <v>86832.273000000001</v>
      </c>
      <c r="JU71" s="281">
        <f t="shared" ref="JU71:JU73" si="303">IF((JK71-JK70)&lt;0,"",(JK71-JK70))</f>
        <v>72665.709000006318</v>
      </c>
      <c r="JV71" s="281">
        <f t="shared" ref="JV71:JV73" si="304">IF((JL71-JL70)&lt;0,"",(JL71-JL70))</f>
        <v>21.308000000019092</v>
      </c>
      <c r="JW71" s="281">
        <f t="shared" ref="JW71:JW73" si="305">IF((JM71-JM70)&lt;0,"",(JM71-JM70))</f>
        <v>70608.287000000477</v>
      </c>
      <c r="JX71" s="281">
        <f t="shared" ref="JX71:JX73" si="306">IF((JN71-JN70)&lt;0,"",(JN71-JN70))</f>
        <v>23.292999999997846</v>
      </c>
      <c r="JY71" s="282">
        <f t="shared" ref="JY71:JY73" si="307">IF((JO71-JO70)&lt;0,"",(JO71-JO70))</f>
        <v>72756.761000007391</v>
      </c>
      <c r="JZ71" s="282">
        <f t="shared" ref="JZ71:JZ73" si="308">IF((JP71-JP70)&lt;0,"",(JP71-JP70))</f>
        <v>22.031000000017229</v>
      </c>
      <c r="KA71" s="282">
        <f t="shared" si="298"/>
        <v>56856.744999997318</v>
      </c>
      <c r="KB71" s="282">
        <f t="shared" ref="KB71:KB73" si="309">IF((JR71-JR70)&lt;0,"",(JR71-JR70))</f>
        <v>78.735999999997148</v>
      </c>
      <c r="KC71" s="281">
        <f t="shared" si="299"/>
        <v>272636.06000000238</v>
      </c>
      <c r="KD71" s="281">
        <f t="shared" ref="KD71:KD72" si="310">IF((JT71-JT70)&lt;0,"",(JT71-JT70))</f>
        <v>156.81200000000536</v>
      </c>
      <c r="KE71" s="289">
        <f t="shared" si="206"/>
        <v>143229.39500000677</v>
      </c>
      <c r="KF71" s="289">
        <f t="shared" si="302"/>
        <v>272479.24800000235</v>
      </c>
      <c r="KG71" s="290">
        <f>(RD[[#This Row],[Sunset Time (POA&lt;20 W/m2)]]-RD[[#This Row],[Sunrise Time (POA&gt;20 W/m2)]])*24</f>
        <v>13.383333333333333</v>
      </c>
      <c r="KH71" s="291">
        <f>RD[[#This Row],[GHI ]]</f>
        <v>5.74</v>
      </c>
      <c r="KI71" s="291">
        <f>RD[[#This Row],[POA]]</f>
        <v>5.18</v>
      </c>
      <c r="KJ71" s="291">
        <f>RD[[#This Row],[AT (°C) 14 Hours]]</f>
        <v>36.4</v>
      </c>
      <c r="KK71" s="291">
        <f>RD[[#This Row],[MT (°C) Gen. Hours]]</f>
        <v>48</v>
      </c>
      <c r="KL71" s="291">
        <f>RD[[#This Row],[WS_Avg (m/s) (24 Hours)]]</f>
        <v>3.1</v>
      </c>
      <c r="KM71" s="291">
        <f>RD[[#This Row],[WS_Max (m/s)]]</f>
        <v>6.3</v>
      </c>
      <c r="KN71" s="292">
        <f>SUM(RD[[#This Row],[BLK1_INV1]:[BLK8_INV27]])</f>
        <v>273632.50000000006</v>
      </c>
      <c r="KO71" s="95"/>
      <c r="KP71" s="55"/>
      <c r="KQ71" s="90" t="str">
        <f>IFERROR(RD[[#This Row],[WPR_Eac]]/RD[[#This Row],[WPR_Edc]],"")</f>
        <v/>
      </c>
    </row>
    <row r="72" spans="2:303" ht="15" customHeight="1" x14ac:dyDescent="0.3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7">
        <v>36.799999999999997</v>
      </c>
      <c r="JC72" s="287">
        <v>52.03</v>
      </c>
      <c r="JD72" s="287">
        <v>3.2</v>
      </c>
      <c r="JE72" s="287">
        <v>8.3000000000000007</v>
      </c>
      <c r="JF72" s="287"/>
      <c r="JG72" s="287">
        <v>6.7</v>
      </c>
      <c r="JH72" s="259">
        <v>6.3</v>
      </c>
      <c r="JI72" s="288"/>
      <c r="JJ72" s="288"/>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7">
        <v>326567840.292</v>
      </c>
      <c r="JT72" s="287">
        <v>86987.148000000001</v>
      </c>
      <c r="JU72" s="281">
        <f t="shared" si="303"/>
        <v>82746.075999990106</v>
      </c>
      <c r="JV72" s="281">
        <f t="shared" si="304"/>
        <v>39.26400000002468</v>
      </c>
      <c r="JW72" s="281">
        <f t="shared" si="305"/>
        <v>82854.833999998868</v>
      </c>
      <c r="JX72" s="281">
        <f t="shared" si="306"/>
        <v>44.02100000000064</v>
      </c>
      <c r="JY72" s="282">
        <f t="shared" si="307"/>
        <v>82882.825999990106</v>
      </c>
      <c r="JZ72" s="282">
        <f t="shared" si="308"/>
        <v>26.86600000000908</v>
      </c>
      <c r="KA72" s="282">
        <f t="shared" si="298"/>
        <v>67314.308000005782</v>
      </c>
      <c r="KB72" s="282">
        <f t="shared" si="309"/>
        <v>72</v>
      </c>
      <c r="KC72" s="281">
        <f t="shared" si="299"/>
        <v>315512.6969999671</v>
      </c>
      <c r="KD72" s="281">
        <f t="shared" si="310"/>
        <v>154.875</v>
      </c>
      <c r="KE72" s="289">
        <f>(JU72+JW72)-(JV72+JX72)</f>
        <v>165517.62499998894</v>
      </c>
      <c r="KF72" s="289">
        <f t="shared" si="302"/>
        <v>315357.8219999671</v>
      </c>
      <c r="KG72" s="290">
        <f>(RD[[#This Row],[Sunset Time (POA&lt;20 W/m2)]]-RD[[#This Row],[Sunrise Time (POA&gt;20 W/m2)]])*24</f>
        <v>13.5</v>
      </c>
      <c r="KH72" s="291">
        <f>RD[[#This Row],[GHI ]]</f>
        <v>6.7</v>
      </c>
      <c r="KI72" s="291">
        <f>RD[[#This Row],[POA]]</f>
        <v>6.3</v>
      </c>
      <c r="KJ72" s="291">
        <f>RD[[#This Row],[AT (°C) 14 Hours]]</f>
        <v>36.799999999999997</v>
      </c>
      <c r="KK72" s="291">
        <f>RD[[#This Row],[MT (°C) Gen. Hours]]</f>
        <v>52.03</v>
      </c>
      <c r="KL72" s="291">
        <f>RD[[#This Row],[WS_Avg (m/s) (24 Hours)]]</f>
        <v>3.2</v>
      </c>
      <c r="KM72" s="291">
        <f>RD[[#This Row],[WS_Max (m/s)]]</f>
        <v>8.3000000000000007</v>
      </c>
      <c r="KN72" s="292">
        <f>SUM(RD[[#This Row],[BLK1_INV1]:[BLK8_INV27]])</f>
        <v>317965</v>
      </c>
      <c r="KO72" s="95"/>
      <c r="KP72" s="55"/>
      <c r="KQ72" s="90" t="str">
        <f>IFERROR(RD[[#This Row],[WPR_Eac]]/RD[[#This Row],[WPR_Edc]],"")</f>
        <v/>
      </c>
    </row>
    <row r="73" spans="2:303" ht="15" customHeight="1" x14ac:dyDescent="0.3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7">
        <v>30.8</v>
      </c>
      <c r="JC73" s="287">
        <v>50.3</v>
      </c>
      <c r="JD73" s="287">
        <v>31.1</v>
      </c>
      <c r="JE73" s="287">
        <v>8.5</v>
      </c>
      <c r="JF73" s="287"/>
      <c r="JG73" s="287">
        <v>6.6</v>
      </c>
      <c r="JH73" s="259">
        <v>6.32</v>
      </c>
      <c r="JI73" s="288"/>
      <c r="JJ73" s="288"/>
      <c r="JK73" s="260">
        <v>86290534.395999998</v>
      </c>
      <c r="JL73" s="260">
        <v>282928.05900000001</v>
      </c>
      <c r="JM73" s="260">
        <v>59280165.923</v>
      </c>
      <c r="JN73" s="260">
        <v>62601.116000000002</v>
      </c>
      <c r="JO73" s="260">
        <v>87002384.052000001</v>
      </c>
      <c r="JP73" s="260">
        <v>187939.878</v>
      </c>
      <c r="JQ73" s="260">
        <v>63207771.983000003</v>
      </c>
      <c r="JR73" s="260">
        <v>57066.455999999998</v>
      </c>
      <c r="JS73" s="287">
        <v>326886109.74800003</v>
      </c>
      <c r="JT73" s="287">
        <v>87143.418999999994</v>
      </c>
      <c r="JU73" s="281">
        <f t="shared" si="303"/>
        <v>84803.052000001073</v>
      </c>
      <c r="JV73" s="281">
        <f t="shared" si="304"/>
        <v>31.827999999979511</v>
      </c>
      <c r="JW73" s="281">
        <f t="shared" si="305"/>
        <v>81855.333999998868</v>
      </c>
      <c r="JX73" s="281">
        <f t="shared" si="306"/>
        <v>33.093000000000757</v>
      </c>
      <c r="JY73" s="282">
        <f t="shared" si="307"/>
        <v>85254.377000004053</v>
      </c>
      <c r="JZ73" s="282">
        <f t="shared" si="308"/>
        <v>41.745999999984633</v>
      </c>
      <c r="KA73" s="282">
        <f t="shared" si="298"/>
        <v>66603.331000000238</v>
      </c>
      <c r="KB73" s="282">
        <f t="shared" si="309"/>
        <v>75.010999999998603</v>
      </c>
      <c r="KC73" s="281">
        <f t="shared" ref="KC73:KD75" si="311">IF((JS73-JS72)&lt;0,"",(JS73-JS72))</f>
        <v>318269.45600003004</v>
      </c>
      <c r="KD73" s="281">
        <f t="shared" si="311"/>
        <v>156.27099999999336</v>
      </c>
      <c r="KE73" s="289">
        <f>(JU73+JW73)-(JV73+JX73)</f>
        <v>166593.46499999997</v>
      </c>
      <c r="KF73" s="289">
        <f t="shared" si="302"/>
        <v>318113.18500003003</v>
      </c>
      <c r="KG73" s="290">
        <f>(RD[[#This Row],[Sunset Time (POA&lt;20 W/m2)]]-RD[[#This Row],[Sunrise Time (POA&gt;20 W/m2)]])*24</f>
        <v>13.45</v>
      </c>
      <c r="KH73" s="291">
        <f>RD[[#This Row],[GHI ]]</f>
        <v>6.6</v>
      </c>
      <c r="KI73" s="291">
        <f>RD[[#This Row],[POA]]</f>
        <v>6.32</v>
      </c>
      <c r="KJ73" s="291">
        <f>RD[[#This Row],[AT (°C) 14 Hours]]</f>
        <v>30.8</v>
      </c>
      <c r="KK73" s="291">
        <f>RD[[#This Row],[MT (°C) Gen. Hours]]</f>
        <v>50.3</v>
      </c>
      <c r="KL73" s="291">
        <f>RD[[#This Row],[WS_Avg (m/s) (24 Hours)]]</f>
        <v>31.1</v>
      </c>
      <c r="KM73" s="291">
        <f>RD[[#This Row],[WS_Max (m/s)]]</f>
        <v>8.5</v>
      </c>
      <c r="KN73" s="292">
        <f>SUM(RD[[#This Row],[BLK1_INV1]:[BLK8_INV27]])</f>
        <v>319248</v>
      </c>
      <c r="KO73" s="95"/>
      <c r="KP73" s="55"/>
      <c r="KQ73" s="90" t="str">
        <f>IFERROR(RD[[#This Row],[WPR_Eac]]/RD[[#This Row],[WPR_Edc]],"")</f>
        <v/>
      </c>
    </row>
    <row r="74" spans="2:303" ht="15" customHeight="1" x14ac:dyDescent="0.3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1">
        <f t="shared" ref="JU74" si="312">IF((JK74-JK73)&lt;0,"",(JK74-JK73))</f>
        <v>90441.298999994993</v>
      </c>
      <c r="JV74" s="281">
        <f t="shared" ref="JV74" si="313">IF((JL74-JL73)&lt;0,"",(JL74-JL73))</f>
        <v>44.940999999991618</v>
      </c>
      <c r="JW74" s="281">
        <f t="shared" ref="JW74" si="314">IF((JM74-JM73)&lt;0,"",(JM74-JM73))</f>
        <v>86822.181000001729</v>
      </c>
      <c r="JX74" s="281">
        <f t="shared" ref="JX74" si="315">IF((JN74-JN73)&lt;0,"",(JN74-JN73))</f>
        <v>43.883999999998196</v>
      </c>
      <c r="JY74" s="282">
        <f t="shared" ref="JY74" si="316">IF((JO74-JO73)&lt;0,"",(JO74-JO73))</f>
        <v>90681.869000002742</v>
      </c>
      <c r="JZ74" s="282">
        <f t="shared" ref="JZ74" si="317">IF((JP74-JP73)&lt;0,"",(JP74-JP73))</f>
        <v>54.269999999989523</v>
      </c>
      <c r="KA74" s="282">
        <f t="shared" ref="KA74" si="318">IF((JQ74-JQ73)&lt;0,"",(JQ74-JQ73))</f>
        <v>70726.72499999404</v>
      </c>
      <c r="KB74" s="282">
        <f t="shared" ref="KB74" si="319">IF((JR74-JR73)&lt;0,"",(JR74-JR73))</f>
        <v>74.544000000001688</v>
      </c>
      <c r="KC74" s="281">
        <f t="shared" si="311"/>
        <v>338445.26599997282</v>
      </c>
      <c r="KD74" s="281">
        <f t="shared" si="311"/>
        <v>155.68100000001141</v>
      </c>
      <c r="KE74" s="289">
        <f>(JU74+JW74)-(JV74+JX74)</f>
        <v>177174.65499999674</v>
      </c>
      <c r="KF74" s="289">
        <f t="shared" ref="KF74" si="320">IFERROR(KC74-KD74,"")</f>
        <v>338289.58499997284</v>
      </c>
      <c r="KG74" s="290">
        <f>(RD[[#This Row],[Sunset Time (POA&lt;20 W/m2)]]-RD[[#This Row],[Sunrise Time (POA&gt;20 W/m2)]])*24</f>
        <v>13.483333333333334</v>
      </c>
      <c r="KH74" s="291">
        <f>RD[[#This Row],[GHI ]]</f>
        <v>6.98</v>
      </c>
      <c r="KI74" s="291">
        <f>RD[[#This Row],[POA]]</f>
        <v>6.78</v>
      </c>
      <c r="KJ74" s="291">
        <f>RD[[#This Row],[AT (°C) 14 Hours]]</f>
        <v>31.9</v>
      </c>
      <c r="KK74" s="291">
        <f>RD[[#This Row],[MT (°C) Gen. Hours]]</f>
        <v>52.8</v>
      </c>
      <c r="KL74" s="291">
        <f>RD[[#This Row],[WS_Avg (m/s) (24 Hours)]]</f>
        <v>3.9</v>
      </c>
      <c r="KM74" s="291">
        <f>RD[[#This Row],[WS_Max (m/s)]]</f>
        <v>6.4</v>
      </c>
      <c r="KN74" s="292">
        <f>SUM(RD[[#This Row],[BLK1_INV1]:[BLK8_INV27]])</f>
        <v>340883</v>
      </c>
      <c r="KO74" s="95"/>
      <c r="KP74" s="55"/>
      <c r="KQ74" s="132" t="str">
        <f>IFERROR(RD[[#This Row],[WPR_Eac]]/RD[[#This Row],[WPR_Edc]],"")</f>
        <v/>
      </c>
    </row>
    <row r="75" spans="2:303" ht="15" customHeight="1" x14ac:dyDescent="0.35">
      <c r="B75" s="52">
        <v>45816</v>
      </c>
      <c r="C75" s="9">
        <f>YEAR(RD[[#This Row],[Date]])+IF(MONTH(RD[[#This Row],[Date]])&gt;=4,1,0)</f>
        <v>2026</v>
      </c>
      <c r="D75" s="6">
        <f>YEAR(B75)</f>
        <v>2025</v>
      </c>
      <c r="E75" s="7"/>
      <c r="F75" s="7"/>
      <c r="G75" s="8"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12"/>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7">
        <v>87454.781000000003</v>
      </c>
      <c r="JU75" s="281">
        <f t="shared" ref="JU75" si="321">IF((JK75-JK74)&lt;0,"",(JK75-JK74))</f>
        <v>88623.396999999881</v>
      </c>
      <c r="JV75" s="281">
        <f t="shared" ref="JV75" si="322">IF((JL75-JL74)&lt;0,"",(JL75-JL74))</f>
        <v>44.940999999991618</v>
      </c>
      <c r="JW75" s="281">
        <f t="shared" ref="JW75" si="323">IF((JM75-JM74)&lt;0,"",(JM75-JM74))</f>
        <v>84385.478999994695</v>
      </c>
      <c r="JX75" s="281">
        <f t="shared" ref="JX75" si="324">IF((JN75-JN74)&lt;0,"",(JN75-JN74))</f>
        <v>43.883999999998196</v>
      </c>
      <c r="JY75" s="282">
        <f t="shared" ref="JY75" si="325">IF((JO75-JO74)&lt;0,"",(JO75-JO74))</f>
        <v>88573.048999994993</v>
      </c>
      <c r="JZ75" s="282">
        <f t="shared" ref="JZ75" si="326">IF((JP75-JP74)&lt;0,"",(JP75-JP74))</f>
        <v>54.270000000018626</v>
      </c>
      <c r="KA75" s="282">
        <f t="shared" ref="KA75" si="327">IF((JQ75-JQ74)&lt;0,"",(JQ75-JQ74))</f>
        <v>69185.026000000536</v>
      </c>
      <c r="KB75" s="282">
        <f t="shared" ref="KB75" si="328">IF((JR75-JR74)&lt;0,"",(JR75-JR74))</f>
        <v>74.544000000001688</v>
      </c>
      <c r="KC75" s="281">
        <f t="shared" si="311"/>
        <v>330587.65200001001</v>
      </c>
      <c r="KD75" s="281">
        <f t="shared" si="311"/>
        <v>155.68099999999686</v>
      </c>
      <c r="KE75" s="289">
        <f>(JU75+JW75)-(JV75+JX75)</f>
        <v>172920.05099999459</v>
      </c>
      <c r="KF75" s="289">
        <f>IFERROR(KC75-KD75,"")</f>
        <v>330431.97100001003</v>
      </c>
      <c r="KG75" s="290">
        <f>(RD[[#This Row],[Sunset Time (POA&lt;20 W/m2)]]-RD[[#This Row],[Sunrise Time (POA&gt;20 W/m2)]])*24</f>
        <v>13.466666666666667</v>
      </c>
      <c r="KH75" s="291">
        <f>RD[[#This Row],[GHI ]]</f>
        <v>6.9</v>
      </c>
      <c r="KI75" s="291">
        <f>RD[[#This Row],[POA]]</f>
        <v>6.38</v>
      </c>
      <c r="KJ75" s="291">
        <f>RD[[#This Row],[AT (°C) 14 Hours]]</f>
        <v>38.799999999999997</v>
      </c>
      <c r="KK75" s="291">
        <f>RD[[#This Row],[MT (°C) Gen. Hours]]</f>
        <v>45.5</v>
      </c>
      <c r="KL75" s="291">
        <f>RD[[#This Row],[WS_Avg (m/s) (24 Hours)]]</f>
        <v>1.23</v>
      </c>
      <c r="KM75" s="291">
        <f>RD[[#This Row],[WS_Max (m/s)]]</f>
        <v>6.3</v>
      </c>
      <c r="KN75" s="292">
        <f>SUM(RD[[#This Row],[BLK1_INV1]:[BLK8_INV27]])</f>
        <v>332985.59000000003</v>
      </c>
      <c r="KO75" s="95"/>
      <c r="KP75" s="55"/>
      <c r="KQ75" s="90" t="str">
        <f>IFERROR(RD[[#This Row],[WPR_Eac]]/RD[[#This Row],[WPR_Edc]],"")</f>
        <v/>
      </c>
    </row>
    <row r="76" spans="2:303" ht="15" customHeight="1" x14ac:dyDescent="0.35">
      <c r="B76" s="52">
        <v>45817</v>
      </c>
      <c r="C76" s="9">
        <f>YEAR(RD[[#This Row],[Date]])+IF(MONTH(RD[[#This Row],[Date]])&gt;=4,1,0)</f>
        <v>2026</v>
      </c>
      <c r="D76" s="6">
        <f t="shared" ref="D76:D85" si="329">YEAR(B76)</f>
        <v>2025</v>
      </c>
      <c r="E76" s="7"/>
      <c r="F76" s="7"/>
      <c r="G76" s="8"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12"/>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1">
        <f t="shared" ref="JU76" si="331">IF((JK76-JK75)&lt;0,"",(JK76-JK75))</f>
        <v>90324.317000001669</v>
      </c>
      <c r="JV76" s="281">
        <f t="shared" ref="JV76" si="332">IF((JL76-JL75)&lt;0,"",(JL76-JL75))</f>
        <v>39.940999999991618</v>
      </c>
      <c r="JW76" s="281">
        <f t="shared" ref="JW76" si="333">IF((JM76-JM75)&lt;0,"",(JM76-JM75))</f>
        <v>85443.791000001132</v>
      </c>
      <c r="JX76" s="281">
        <f t="shared" ref="JX76" si="334">IF((JN76-JN75)&lt;0,"",(JN76-JN75))</f>
        <v>35.883999999998196</v>
      </c>
      <c r="JY76" s="282">
        <f t="shared" ref="JY76" si="335">IF((JO76-JO75)&lt;0,"",(JO76-JO75))</f>
        <v>90299.578999996185</v>
      </c>
      <c r="JZ76" s="282">
        <f t="shared" ref="JZ76" si="336">IF((JP76-JP75)&lt;0,"",(JP76-JP75))</f>
        <v>50.269999999989523</v>
      </c>
      <c r="KA76" s="282">
        <f t="shared" ref="KA76" si="337">IF((JQ76-JQ75)&lt;0,"",(JQ76-JQ75))</f>
        <v>70501.086000002921</v>
      </c>
      <c r="KB76" s="282">
        <f t="shared" ref="KB76" si="338">IF((JR76-JR75)&lt;0,"",(JR76-JR75))</f>
        <v>68.544000000001688</v>
      </c>
      <c r="KC76" s="281">
        <f t="shared" ref="KC76" si="339">IF((JS76-JS75)&lt;0,"",(JS76-JS75))</f>
        <v>336393.98600000143</v>
      </c>
      <c r="KD76" s="281">
        <f t="shared" ref="KD76" si="340">IF((JT76-JT75)&lt;0,"",(JT76-JT75))</f>
        <v>146.68099999999686</v>
      </c>
      <c r="KE76" s="289">
        <f t="shared" ref="KE76:KE85" si="341">(JU76+JW76)-(JV76+JX76)</f>
        <v>175692.28300000282</v>
      </c>
      <c r="KF76" s="289">
        <f t="shared" ref="KF76:KF85" si="342">IFERROR(KC76-KD76,"")</f>
        <v>336247.30500000145</v>
      </c>
      <c r="KG76" s="290">
        <f>(RD[[#This Row],[Sunset Time (POA&lt;20 W/m2)]]-RD[[#This Row],[Sunrise Time (POA&gt;20 W/m2)]])*24</f>
        <v>13.466666666666667</v>
      </c>
      <c r="KH76" s="291">
        <f>RD[[#This Row],[GHI ]]</f>
        <v>7.2</v>
      </c>
      <c r="KI76" s="291">
        <f>RD[[#This Row],[POA]]</f>
        <v>6.66</v>
      </c>
      <c r="KJ76" s="291">
        <f>RD[[#This Row],[AT (°C) 14 Hours]]</f>
        <v>40.380000000000003</v>
      </c>
      <c r="KK76" s="291">
        <f>RD[[#This Row],[MT (°C) Gen. Hours]]</f>
        <v>45.99</v>
      </c>
      <c r="KL76" s="291">
        <f>RD[[#This Row],[WS_Avg (m/s) (24 Hours)]]</f>
        <v>2.41</v>
      </c>
      <c r="KM76" s="291">
        <f>RD[[#This Row],[WS_Max (m/s)]]</f>
        <v>7.7</v>
      </c>
      <c r="KN76" s="292">
        <f>SUM(RD[[#This Row],[BLK1_INV1]:[BLK8_INV27]])</f>
        <v>338140.39999999997</v>
      </c>
      <c r="KO76" s="95"/>
      <c r="KP76" s="55"/>
      <c r="KQ76" s="90" t="str">
        <f>IFERROR(RD[[#This Row],[WPR_Eac]]/RD[[#This Row],[WPR_Edc]],"")</f>
        <v/>
      </c>
    </row>
    <row r="77" spans="2:303" ht="15" customHeight="1" x14ac:dyDescent="0.35">
      <c r="B77" s="52">
        <v>45818</v>
      </c>
      <c r="C77" s="9">
        <f>YEAR(RD[[#This Row],[Date]])+IF(MONTH(RD[[#This Row],[Date]])&gt;=4,1,0)</f>
        <v>2026</v>
      </c>
      <c r="D77" s="6">
        <f t="shared" si="329"/>
        <v>2025</v>
      </c>
      <c r="E77" s="7"/>
      <c r="F77" s="7"/>
      <c r="G77" s="8"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12"/>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7">
        <v>87748.142999999996</v>
      </c>
      <c r="JU77" s="281">
        <f t="shared" ref="JU77" si="343">IF((JK77-JK76)&lt;0,"",(JK77-JK76))</f>
        <v>96485.552000001073</v>
      </c>
      <c r="JV77" s="281">
        <f t="shared" ref="JV77:JV79" si="344">IF((JL77-JL76)&lt;0,"",(JL77-JL76))</f>
        <v>39.940999999991618</v>
      </c>
      <c r="JW77" s="281">
        <f t="shared" ref="JW77" si="345">IF((JM77-JM76)&lt;0,"",(JM77-JM76))</f>
        <v>91203.420000001788</v>
      </c>
      <c r="JX77" s="281">
        <f t="shared" ref="JX77" si="346">IF((JN77-JN76)&lt;0,"",(JN77-JN76))</f>
        <v>35.884000000005472</v>
      </c>
      <c r="JY77" s="282">
        <f t="shared" ref="JY77" si="347">IF((JO77-JO76)&lt;0,"",(JO77-JO76))</f>
        <v>96628.520000010729</v>
      </c>
      <c r="JZ77" s="282">
        <f t="shared" ref="JZ77" si="348">IF((JP77-JP76)&lt;0,"",(JP77-JP76))</f>
        <v>50.270000000018626</v>
      </c>
      <c r="KA77" s="282">
        <f t="shared" ref="KA77" si="349">IF((JQ77-JQ76)&lt;0,"",(JQ77-JQ76))</f>
        <v>74029.962999999523</v>
      </c>
      <c r="KB77" s="282">
        <f t="shared" ref="KB77" si="350">IF((JR77-JR76)&lt;0,"",(JR77-JR76))</f>
        <v>68.543999999994412</v>
      </c>
      <c r="KC77" s="281">
        <f t="shared" ref="KC77" si="351">IF((JS77-JS76)&lt;0,"",(JS77-JS76))</f>
        <v>358052.20700001717</v>
      </c>
      <c r="KD77" s="281">
        <f t="shared" ref="KD77" si="352">IF((JT77-JT76)&lt;0,"",(JT77-JT76))</f>
        <v>146.68099999999686</v>
      </c>
      <c r="KE77" s="289">
        <f t="shared" si="341"/>
        <v>187613.14700000285</v>
      </c>
      <c r="KF77" s="289">
        <f t="shared" si="342"/>
        <v>357905.52600001718</v>
      </c>
      <c r="KG77" s="290">
        <f>(RD[[#This Row],[Sunset Time (POA&lt;20 W/m2)]]-RD[[#This Row],[Sunrise Time (POA&gt;20 W/m2)]])*24</f>
        <v>13.483333333333334</v>
      </c>
      <c r="KH77" s="291">
        <f>RD[[#This Row],[GHI ]]</f>
        <v>7.54</v>
      </c>
      <c r="KI77" s="291">
        <f>RD[[#This Row],[POA]]</f>
        <v>7.03</v>
      </c>
      <c r="KJ77" s="291">
        <f>RD[[#This Row],[AT (°C) 14 Hours]]</f>
        <v>41.33</v>
      </c>
      <c r="KK77" s="291">
        <f>RD[[#This Row],[MT (°C) Gen. Hours]]</f>
        <v>46.5</v>
      </c>
      <c r="KL77" s="291">
        <f>RD[[#This Row],[WS_Avg (m/s) (24 Hours)]]</f>
        <v>3.21</v>
      </c>
      <c r="KM77" s="291">
        <f>RD[[#This Row],[WS_Max (m/s)]]</f>
        <v>8.6999999999999993</v>
      </c>
      <c r="KN77" s="292">
        <f>SUM(RD[[#This Row],[BLK1_INV1]:[BLK8_INV27]])</f>
        <v>359956.49999999977</v>
      </c>
      <c r="KO77" s="95"/>
      <c r="KP77" s="55"/>
      <c r="KQ77" s="90" t="str">
        <f>IFERROR(RD[[#This Row],[WPR_Eac]]/RD[[#This Row],[WPR_Edc]],"")</f>
        <v/>
      </c>
    </row>
    <row r="78" spans="2:303" ht="15" customHeight="1" x14ac:dyDescent="0.35">
      <c r="B78" s="52">
        <v>45819</v>
      </c>
      <c r="C78" s="9">
        <f>YEAR(RD[[#This Row],[Date]])+IF(MONTH(RD[[#This Row],[Date]])&gt;=4,1,0)</f>
        <v>2026</v>
      </c>
      <c r="D78" s="6">
        <f t="shared" si="329"/>
        <v>2025</v>
      </c>
      <c r="E78" s="7"/>
      <c r="F78" s="7"/>
      <c r="G78" s="8"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12"/>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1">
        <f t="shared" ref="JU78" si="353">IF((JK78-JK77)&lt;0,"",(JK78-JK77))</f>
        <v>90608.015000000596</v>
      </c>
      <c r="JV78" s="281">
        <f t="shared" si="344"/>
        <v>39.941000000049826</v>
      </c>
      <c r="JW78" s="281">
        <f t="shared" ref="JW78" si="354">IF((JM78-JM77)&lt;0,"",(JM78-JM77))</f>
        <v>85968.96400000155</v>
      </c>
      <c r="JX78" s="281">
        <f t="shared" ref="JX78" si="355">IF((JN78-JN77)&lt;0,"",(JN78-JN77))</f>
        <v>35.883999999998196</v>
      </c>
      <c r="JY78" s="282">
        <f t="shared" ref="JY78" si="356">IF((JO78-JO77)&lt;0,"",(JO78-JO77))</f>
        <v>90504.34999999404</v>
      </c>
      <c r="JZ78" s="282">
        <f t="shared" ref="JZ78" si="357">IF((JP78-JP77)&lt;0,"",(JP78-JP77))</f>
        <v>50.269999999989523</v>
      </c>
      <c r="KA78" s="282">
        <f t="shared" ref="KA78" si="358">IF((JQ78-JQ77)&lt;0,"",(JQ78-JQ77))</f>
        <v>69652.204000003636</v>
      </c>
      <c r="KB78" s="282">
        <f t="shared" ref="KB78" si="359">IF((JR78-JR77)&lt;0,"",(JR78-JR77))</f>
        <v>68.544000000001688</v>
      </c>
      <c r="KC78" s="281">
        <f t="shared" ref="KC78" si="360">IF((JS78-JS77)&lt;0,"",(JS78-JS77))</f>
        <v>336579.16399997473</v>
      </c>
      <c r="KD78" s="281">
        <f t="shared" ref="KD78" si="361">IF((JT78-JT77)&lt;0,"",(JT78-JT77))</f>
        <v>146.68099999999686</v>
      </c>
      <c r="KE78" s="289">
        <f t="shared" si="341"/>
        <v>176501.15400000211</v>
      </c>
      <c r="KF78" s="289">
        <f t="shared" si="342"/>
        <v>336432.48299997475</v>
      </c>
      <c r="KG78" s="290">
        <f>(RD[[#This Row],[Sunset Time (POA&lt;20 W/m2)]]-RD[[#This Row],[Sunrise Time (POA&gt;20 W/m2)]])*24</f>
        <v>13.45</v>
      </c>
      <c r="KH78" s="291">
        <f>RD[[#This Row],[GHI ]]</f>
        <v>7.17</v>
      </c>
      <c r="KI78" s="291">
        <f>RD[[#This Row],[POA]]</f>
        <v>6.59</v>
      </c>
      <c r="KJ78" s="291">
        <f>RD[[#This Row],[AT (°C) 14 Hours]]</f>
        <v>40.35</v>
      </c>
      <c r="KK78" s="291">
        <f>RD[[#This Row],[MT (°C) Gen. Hours]]</f>
        <v>47.76</v>
      </c>
      <c r="KL78" s="291">
        <f>RD[[#This Row],[WS_Avg (m/s) (24 Hours)]]</f>
        <v>2.2200000000000002</v>
      </c>
      <c r="KM78" s="291">
        <f>RD[[#This Row],[WS_Max (m/s)]]</f>
        <v>5.5</v>
      </c>
      <c r="KN78" s="292">
        <f>SUM(RD[[#This Row],[BLK1_INV1]:[BLK8_INV27]])</f>
        <v>338030.77000000025</v>
      </c>
      <c r="KO78" s="95"/>
      <c r="KP78" s="55"/>
      <c r="KQ78" s="90" t="str">
        <f>IFERROR(RD[[#This Row],[WPR_Eac]]/RD[[#This Row],[WPR_Edc]],"")</f>
        <v/>
      </c>
    </row>
    <row r="79" spans="2:303" ht="15" customHeight="1" x14ac:dyDescent="0.35">
      <c r="B79" s="52">
        <v>45820</v>
      </c>
      <c r="C79" s="9">
        <f>YEAR(RD[[#This Row],[Date]])+IF(MONTH(RD[[#This Row],[Date]])&gt;=4,1,0)</f>
        <v>2026</v>
      </c>
      <c r="D79" s="6">
        <f t="shared" si="329"/>
        <v>2025</v>
      </c>
      <c r="E79" s="7"/>
      <c r="F79" s="7"/>
      <c r="G79" s="8"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12"/>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7">
        <v>88041.505000000005</v>
      </c>
      <c r="JU79" s="281">
        <f t="shared" ref="JU79" si="362">IF((JK79-JK78)&lt;0,"",(JK79-JK78))</f>
        <v>82791.408000007272</v>
      </c>
      <c r="JV79" s="281">
        <f t="shared" si="344"/>
        <v>39.940999999991618</v>
      </c>
      <c r="JW79" s="281">
        <f t="shared" ref="JW79" si="363">IF((JM79-JM78)&lt;0,"",(JM79-JM78))</f>
        <v>78694.542999997735</v>
      </c>
      <c r="JX79" s="281">
        <f t="shared" ref="JX79" si="364">IF((JN79-JN78)&lt;0,"",(JN79-JN78))</f>
        <v>35.883999999998196</v>
      </c>
      <c r="JY79" s="282">
        <f t="shared" ref="JY79" si="365">IF((JO79-JO78)&lt;0,"",(JO79-JO78))</f>
        <v>82409.688999995589</v>
      </c>
      <c r="JZ79" s="282">
        <f t="shared" ref="JZ79" si="366">IF((JP79-JP78)&lt;0,"",(JP79-JP78))</f>
        <v>50.269999999989523</v>
      </c>
      <c r="KA79" s="282">
        <f t="shared" ref="KA79" si="367">IF((JQ79-JQ78)&lt;0,"",(JQ79-JQ78))</f>
        <v>63382.382999993861</v>
      </c>
      <c r="KB79" s="282">
        <f t="shared" ref="KB79" si="368">IF((JR79-JR78)&lt;0,"",(JR79-JR78))</f>
        <v>68.544000000001688</v>
      </c>
      <c r="KC79" s="281">
        <f t="shared" ref="KC79" si="369">IF((JS79-JS78)&lt;0,"",(JS79-JS78))</f>
        <v>307152.90799999237</v>
      </c>
      <c r="KD79" s="281">
        <f t="shared" ref="KD79" si="370">IF((JT79-JT78)&lt;0,"",(JT79-JT78))</f>
        <v>146.68100000001141</v>
      </c>
      <c r="KE79" s="289">
        <f t="shared" si="341"/>
        <v>161410.12600000502</v>
      </c>
      <c r="KF79" s="289">
        <f t="shared" si="342"/>
        <v>307006.22699999239</v>
      </c>
      <c r="KG79" s="290">
        <f>(RD[[#This Row],[Sunset Time (POA&lt;20 W/m2)]]-RD[[#This Row],[Sunrise Time (POA&gt;20 W/m2)]])*24</f>
        <v>13.43333333333333</v>
      </c>
      <c r="KH79" s="291">
        <f>RD[[#This Row],[GHI ]]</f>
        <v>6.58</v>
      </c>
      <c r="KI79" s="291">
        <f>RD[[#This Row],[POA]]</f>
        <v>6.05</v>
      </c>
      <c r="KJ79" s="291">
        <f>RD[[#This Row],[AT (°C) 14 Hours]]</f>
        <v>39.97</v>
      </c>
      <c r="KK79" s="291">
        <f>RD[[#This Row],[MT (°C) Gen. Hours]]</f>
        <v>49.84</v>
      </c>
      <c r="KL79" s="291">
        <f>RD[[#This Row],[WS_Avg (m/s) (24 Hours)]]</f>
        <v>2.2999999999999998</v>
      </c>
      <c r="KM79" s="291">
        <f>RD[[#This Row],[WS_Max (m/s)]]</f>
        <v>5.5</v>
      </c>
      <c r="KN79" s="292">
        <f>SUM(RD[[#This Row],[BLK1_INV1]:[BLK8_INV27]])</f>
        <v>309854.97000000003</v>
      </c>
      <c r="KO79" s="95"/>
      <c r="KP79" s="55"/>
      <c r="KQ79" s="90" t="str">
        <f>IFERROR(RD[[#This Row],[WPR_Eac]]/RD[[#This Row],[WPR_Edc]],"")</f>
        <v/>
      </c>
    </row>
    <row r="80" spans="2:303" ht="15" customHeight="1" x14ac:dyDescent="0.35">
      <c r="B80" s="52">
        <v>45821</v>
      </c>
      <c r="C80" s="9">
        <f>YEAR(RD[[#This Row],[Date]])+IF(MONTH(RD[[#This Row],[Date]])&gt;=4,1,0)</f>
        <v>2026</v>
      </c>
      <c r="D80" s="6">
        <f t="shared" si="329"/>
        <v>2025</v>
      </c>
      <c r="E80" s="7"/>
      <c r="F80" s="7"/>
      <c r="G80" s="8"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12"/>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1">
        <f t="shared" ref="JU80" si="371">IF((JK80-JK79)&lt;0,"",(JK80-JK79))</f>
        <v>74373.341999992728</v>
      </c>
      <c r="JV80" s="281">
        <f t="shared" ref="JV80" si="372">IF((JL80-JL79)&lt;0,"",(JL80-JL79))</f>
        <v>39.940999999991618</v>
      </c>
      <c r="JW80" s="281">
        <f t="shared" ref="JW80" si="373">IF((JM80-JM79)&lt;0,"",(JM80-JM79))</f>
        <v>70770.001000002027</v>
      </c>
      <c r="JX80" s="281">
        <f t="shared" ref="JX80" si="374">IF((JN80-JN79)&lt;0,"",(JN80-JN79))</f>
        <v>35.883999999998196</v>
      </c>
      <c r="JY80" s="282">
        <f t="shared" ref="JY80" si="375">IF((JO80-JO79)&lt;0,"",(JO80-JO79))</f>
        <v>74449.307999998331</v>
      </c>
      <c r="JZ80" s="282">
        <f t="shared" ref="JZ80" si="376">IF((JP80-JP79)&lt;0,"",(JP80-JP79))</f>
        <v>50.270000000018626</v>
      </c>
      <c r="KA80" s="282">
        <f t="shared" ref="KA80" si="377">IF((JQ80-JQ79)&lt;0,"",(JQ80-JQ79))</f>
        <v>57474.992000006139</v>
      </c>
      <c r="KB80" s="282">
        <f t="shared" ref="KB80" si="378">IF((JR80-JR79)&lt;0,"",(JR80-JR79))</f>
        <v>68.544000000001688</v>
      </c>
      <c r="KC80" s="281">
        <f t="shared" ref="KC80" si="379">IF((JS80-JS79)&lt;0,"",(JS80-JS79))</f>
        <v>276945.71899998188</v>
      </c>
      <c r="KD80" s="281">
        <f t="shared" ref="KD80" si="380">IF((JT80-JT79)&lt;0,"",(JT80-JT79))</f>
        <v>146.68099999999686</v>
      </c>
      <c r="KE80" s="289">
        <f t="shared" si="341"/>
        <v>145067.51799999477</v>
      </c>
      <c r="KF80" s="289">
        <f t="shared" si="342"/>
        <v>276799.0379999819</v>
      </c>
      <c r="KG80" s="290">
        <f>(RD[[#This Row],[Sunset Time (POA&lt;20 W/m2)]]-RD[[#This Row],[Sunrise Time (POA&gt;20 W/m2)]])*24</f>
        <v>11.383333333333333</v>
      </c>
      <c r="KH80" s="291">
        <f>RD[[#This Row],[GHI ]]</f>
        <v>5.96</v>
      </c>
      <c r="KI80" s="291">
        <f>RD[[#This Row],[POA]]</f>
        <v>5.45</v>
      </c>
      <c r="KJ80" s="291">
        <f>RD[[#This Row],[AT (°C) 14 Hours]]</f>
        <v>39.42</v>
      </c>
      <c r="KK80" s="291">
        <f>RD[[#This Row],[MT (°C) Gen. Hours]]</f>
        <v>48.96</v>
      </c>
      <c r="KL80" s="291">
        <f>RD[[#This Row],[WS_Avg (m/s) (24 Hours)]]</f>
        <v>3.4</v>
      </c>
      <c r="KM80" s="291">
        <f>RD[[#This Row],[WS_Max (m/s)]]</f>
        <v>12.9</v>
      </c>
      <c r="KN80" s="292">
        <f>SUM(RD[[#This Row],[BLK1_INV1]:[BLK8_INV27]])</f>
        <v>279024.10000000003</v>
      </c>
      <c r="KO80" s="95"/>
      <c r="KP80" s="55"/>
      <c r="KQ80" s="90" t="str">
        <f>IFERROR(RD[[#This Row],[WPR_Eac]]/RD[[#This Row],[WPR_Edc]],"")</f>
        <v/>
      </c>
    </row>
    <row r="81" spans="2:303" ht="15" customHeight="1" x14ac:dyDescent="0.35">
      <c r="B81" s="52">
        <v>45822</v>
      </c>
      <c r="C81" s="9">
        <f>YEAR(RD[[#This Row],[Date]])+IF(MONTH(RD[[#This Row],[Date]])&gt;=4,1,0)</f>
        <v>2026</v>
      </c>
      <c r="D81" s="6">
        <f t="shared" si="329"/>
        <v>2025</v>
      </c>
      <c r="E81" s="7"/>
      <c r="F81" s="7"/>
      <c r="G81" s="8"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12"/>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7">
        <v>88334.866999999998</v>
      </c>
      <c r="JU81" s="281">
        <f t="shared" ref="JU81" si="381">IF((JK81-JK80)&lt;0,"",(JK81-JK80))</f>
        <v>82121.746000006795</v>
      </c>
      <c r="JV81" s="281">
        <f t="shared" ref="JV81" si="382">IF((JL81-JL80)&lt;0,"",(JL81-JL80))</f>
        <v>39.940999999991618</v>
      </c>
      <c r="JW81" s="281">
        <f t="shared" ref="JW81" si="383">IF((JM81-JM80)&lt;0,"",(JM81-JM80))</f>
        <v>78034.663999997079</v>
      </c>
      <c r="JX81" s="281">
        <f t="shared" ref="JX81" si="384">IF((JN81-JN80)&lt;0,"",(JN81-JN80))</f>
        <v>35.884000000005472</v>
      </c>
      <c r="JY81" s="282">
        <f t="shared" ref="JY81" si="385">IF((JO81-JO80)&lt;0,"",(JO81-JO80))</f>
        <v>82099.732000008225</v>
      </c>
      <c r="JZ81" s="282">
        <f t="shared" ref="JZ81" si="386">IF((JP81-JP80)&lt;0,"",(JP81-JP80))</f>
        <v>50.269999999989523</v>
      </c>
      <c r="KA81" s="282">
        <f t="shared" ref="KA81" si="387">IF((JQ81-JQ80)&lt;0,"",(JQ81-JQ80))</f>
        <v>63064.982999995351</v>
      </c>
      <c r="KB81" s="282">
        <f t="shared" ref="KB81" si="388">IF((JR81-JR80)&lt;0,"",(JR81-JR80))</f>
        <v>68.543999999994412</v>
      </c>
      <c r="KC81" s="281">
        <f t="shared" ref="KC81" si="389">IF((JS81-JS80)&lt;0,"",(JS81-JS80))</f>
        <v>305232.08200001717</v>
      </c>
      <c r="KD81" s="281">
        <f t="shared" ref="KD81" si="390">IF((JT81-JT80)&lt;0,"",(JT81-JT80))</f>
        <v>146.68099999999686</v>
      </c>
      <c r="KE81" s="289">
        <f t="shared" si="341"/>
        <v>160080.58500000386</v>
      </c>
      <c r="KF81" s="289">
        <f t="shared" si="342"/>
        <v>305085.40100001718</v>
      </c>
      <c r="KG81" s="290">
        <f>(RD[[#This Row],[Sunset Time (POA&lt;20 W/m2)]]-RD[[#This Row],[Sunrise Time (POA&gt;20 W/m2)]])*24</f>
        <v>13.58333333333333</v>
      </c>
      <c r="KH81" s="291">
        <f>RD[[#This Row],[GHI ]]</f>
        <v>6.54</v>
      </c>
      <c r="KI81" s="291">
        <f>RD[[#This Row],[POA]]</f>
        <v>6.01</v>
      </c>
      <c r="KJ81" s="291">
        <f>RD[[#This Row],[AT (°C) 14 Hours]]</f>
        <v>37.79</v>
      </c>
      <c r="KK81" s="291">
        <f>RD[[#This Row],[MT (°C) Gen. Hours]]</f>
        <v>49.04</v>
      </c>
      <c r="KL81" s="291">
        <f>RD[[#This Row],[WS_Avg (m/s) (24 Hours)]]</f>
        <v>1.63</v>
      </c>
      <c r="KM81" s="291">
        <f>RD[[#This Row],[WS_Max (m/s)]]</f>
        <v>4.9000000000000004</v>
      </c>
      <c r="KN81" s="292">
        <f>SUM(RD[[#This Row],[BLK1_INV1]:[BLK8_INV27]])</f>
        <v>307007.39999999997</v>
      </c>
      <c r="KO81" s="95"/>
      <c r="KP81" s="55"/>
      <c r="KQ81" s="90" t="str">
        <f>IFERROR(RD[[#This Row],[WPR_Eac]]/RD[[#This Row],[WPR_Edc]],"")</f>
        <v/>
      </c>
    </row>
    <row r="82" spans="2:303" ht="15" customHeight="1" x14ac:dyDescent="0.35">
      <c r="B82" s="52">
        <v>45823</v>
      </c>
      <c r="C82" s="9">
        <f>YEAR(RD[[#This Row],[Date]])+IF(MONTH(RD[[#This Row],[Date]])&gt;=4,1,0)</f>
        <v>2026</v>
      </c>
      <c r="D82" s="6">
        <f t="shared" si="329"/>
        <v>2025</v>
      </c>
      <c r="E82" s="7"/>
      <c r="F82" s="7"/>
      <c r="G82" s="8"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12"/>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1">
        <f t="shared" ref="JU82" si="391">IF((JK82-JK81)&lt;0,"",(JK82-JK81))</f>
        <v>59775.827999994159</v>
      </c>
      <c r="JV82" s="281">
        <f t="shared" ref="JV82" si="392">IF((JL82-JL81)&lt;0,"",(JL82-JL81))</f>
        <v>39.940999999991618</v>
      </c>
      <c r="JW82" s="281">
        <f t="shared" ref="JW82" si="393">IF((JM82-JM81)&lt;0,"",(JM82-JM81))</f>
        <v>59840.315000005066</v>
      </c>
      <c r="JX82" s="281">
        <f t="shared" ref="JX82" si="394">IF((JN82-JN81)&lt;0,"",(JN82-JN81))</f>
        <v>35.883999999998196</v>
      </c>
      <c r="JY82" s="282">
        <f t="shared" ref="JY82" si="395">IF((JO82-JO81)&lt;0,"",(JO82-JO81))</f>
        <v>59999.642000004649</v>
      </c>
      <c r="JZ82" s="282">
        <f t="shared" ref="JZ82" si="396">IF((JP82-JP81)&lt;0,"",(JP82-JP81))</f>
        <v>50.269999999989523</v>
      </c>
      <c r="KA82" s="282">
        <f t="shared" ref="KA82" si="397">IF((JQ82-JQ81)&lt;0,"",(JQ82-JQ81))</f>
        <v>48884.167000003159</v>
      </c>
      <c r="KB82" s="282">
        <f t="shared" ref="KB82" si="398">IF((JR82-JR81)&lt;0,"",(JR82-JR81))</f>
        <v>68.544000000001688</v>
      </c>
      <c r="KC82" s="281">
        <f t="shared" ref="KC82" si="399">IF((JS82-JS81)&lt;0,"",(JS82-JS81))</f>
        <v>228426.29799997807</v>
      </c>
      <c r="KD82" s="281">
        <f t="shared" ref="KD82" si="400">IF((JT82-JT81)&lt;0,"",(JT82-JT81))</f>
        <v>146.68099999999686</v>
      </c>
      <c r="KE82" s="289">
        <f t="shared" si="341"/>
        <v>119540.31799999924</v>
      </c>
      <c r="KF82" s="289">
        <f t="shared" si="342"/>
        <v>228279.61699997808</v>
      </c>
      <c r="KG82" s="290">
        <f>(RD[[#This Row],[Sunset Time (POA&lt;20 W/m2)]]-RD[[#This Row],[Sunrise Time (POA&gt;20 W/m2)]])*24</f>
        <v>13.233333333333334</v>
      </c>
      <c r="KH82" s="291">
        <f>RD[[#This Row],[GHI ]]</f>
        <v>4.87</v>
      </c>
      <c r="KI82" s="291">
        <f>RD[[#This Row],[POA]]</f>
        <v>4.49</v>
      </c>
      <c r="KJ82" s="291">
        <f>RD[[#This Row],[AT (°C) 14 Hours]]</f>
        <v>34.83</v>
      </c>
      <c r="KK82" s="291">
        <f>RD[[#This Row],[MT (°C) Gen. Hours]]</f>
        <v>42.57</v>
      </c>
      <c r="KL82" s="291">
        <f>RD[[#This Row],[WS_Avg (m/s) (24 Hours)]]</f>
        <v>3.24</v>
      </c>
      <c r="KM82" s="291">
        <f>RD[[#This Row],[WS_Max (m/s)]]</f>
        <v>10.7</v>
      </c>
      <c r="KN82" s="292">
        <f>SUM(RD[[#This Row],[BLK1_INV1]:[BLK8_INV27]])</f>
        <v>229066.49999999994</v>
      </c>
      <c r="KO82" s="95"/>
      <c r="KP82" s="55"/>
      <c r="KQ82" s="90" t="str">
        <f>IFERROR(RD[[#This Row],[WPR_Eac]]/RD[[#This Row],[WPR_Edc]],"")</f>
        <v/>
      </c>
    </row>
    <row r="83" spans="2:303" ht="15" customHeight="1" x14ac:dyDescent="0.35">
      <c r="B83" s="52">
        <v>45824</v>
      </c>
      <c r="C83" s="9">
        <f>YEAR(RD[[#This Row],[Date]])+IF(MONTH(RD[[#This Row],[Date]])&gt;=4,1,0)</f>
        <v>2026</v>
      </c>
      <c r="D83" s="6">
        <f t="shared" si="329"/>
        <v>2025</v>
      </c>
      <c r="E83" s="7"/>
      <c r="F83" s="7"/>
      <c r="G83" s="8"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12"/>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7">
        <v>88625.229000000007</v>
      </c>
      <c r="JU83" s="281">
        <f t="shared" ref="JU83" si="401">IF((JK83-JK82)&lt;0,"",(JK83-JK82))</f>
        <v>80784.347000002861</v>
      </c>
      <c r="JV83" s="281">
        <f t="shared" ref="JV83" si="402">IF((JL83-JL82)&lt;0,"",(JL83-JL82))</f>
        <v>36.940999999991618</v>
      </c>
      <c r="JW83" s="281">
        <f t="shared" ref="JW83" si="403">IF((JM83-JM82)&lt;0,"",(JM83-JM82))</f>
        <v>78232.076999999583</v>
      </c>
      <c r="JX83" s="281">
        <f t="shared" ref="JX83" si="404">IF((JN83-JN82)&lt;0,"",(JN83-JN82))</f>
        <v>31.883999999998196</v>
      </c>
      <c r="JY83" s="282">
        <f t="shared" ref="JY83" si="405">IF((JO83-JO82)&lt;0,"",(JO83-JO82))</f>
        <v>80319.216999992728</v>
      </c>
      <c r="JZ83" s="282">
        <f t="shared" ref="JZ83" si="406">IF((JP83-JP82)&lt;0,"",(JP83-JP82))</f>
        <v>47.270000000018626</v>
      </c>
      <c r="KA83" s="282">
        <f t="shared" ref="KA83" si="407">IF((JQ83-JQ82)&lt;0,"",(JQ83-JQ82))</f>
        <v>63693.581999994814</v>
      </c>
      <c r="KB83" s="282">
        <f t="shared" ref="KB83" si="408">IF((JR83-JR82)&lt;0,"",(JR83-JR82))</f>
        <v>64.544000000001688</v>
      </c>
      <c r="KC83" s="281">
        <f t="shared" ref="KC83" si="409">IF((JS83-JS82)&lt;0,"",(JS83-JS82))</f>
        <v>302835.60500001907</v>
      </c>
      <c r="KD83" s="281">
        <f t="shared" ref="KD83:KD88" si="410">IF((JT83-JT82)&lt;0,"",(JT83-JT82))</f>
        <v>143.68100000001141</v>
      </c>
      <c r="KE83" s="289">
        <f t="shared" si="341"/>
        <v>158947.59900000246</v>
      </c>
      <c r="KF83" s="289">
        <f t="shared" si="342"/>
        <v>302691.92400001909</v>
      </c>
      <c r="KG83" s="290">
        <f>(RD[[#This Row],[Sunset Time (POA&lt;20 W/m2)]]-RD[[#This Row],[Sunrise Time (POA&gt;20 W/m2)]])*24</f>
        <v>11.666666666666666</v>
      </c>
      <c r="KH83" s="291">
        <f>RD[[#This Row],[GHI ]]</f>
        <v>6.29</v>
      </c>
      <c r="KI83" s="291">
        <f>RD[[#This Row],[POA]]</f>
        <v>5.78</v>
      </c>
      <c r="KJ83" s="291">
        <f>RD[[#This Row],[AT (°C) 14 Hours]]</f>
        <v>32.82</v>
      </c>
      <c r="KK83" s="291">
        <f>RD[[#This Row],[MT (°C) Gen. Hours]]</f>
        <v>40.29</v>
      </c>
      <c r="KL83" s="291">
        <f>RD[[#This Row],[WS_Avg (m/s) (24 Hours)]]</f>
        <v>3.89</v>
      </c>
      <c r="KM83" s="291">
        <f>RD[[#This Row],[WS_Max (m/s)]]</f>
        <v>8.5</v>
      </c>
      <c r="KN83" s="292">
        <f>SUM(RD[[#This Row],[BLK1_INV1]:[BLK8_INV27]])</f>
        <v>303505.10000000015</v>
      </c>
      <c r="KO83" s="95"/>
      <c r="KP83" s="55"/>
      <c r="KQ83" s="90" t="str">
        <f>IFERROR(RD[[#This Row],[WPR_Eac]]/RD[[#This Row],[WPR_Edc]],"")</f>
        <v/>
      </c>
    </row>
    <row r="84" spans="2:303" ht="15" customHeight="1" x14ac:dyDescent="0.35">
      <c r="B84" s="52">
        <v>45825</v>
      </c>
      <c r="C84" s="9">
        <f>YEAR(RD[[#This Row],[Date]])+IF(MONTH(RD[[#This Row],[Date]])&gt;=4,1,0)</f>
        <v>2026</v>
      </c>
      <c r="D84" s="6">
        <f t="shared" si="329"/>
        <v>2025</v>
      </c>
      <c r="E84" s="7"/>
      <c r="F84" s="7"/>
      <c r="G84" s="8"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12"/>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1">
        <f t="shared" ref="JU84" si="411">IF((JK84-JK83)&lt;0,"",(JK84-JK83))</f>
        <v>56618.809000000358</v>
      </c>
      <c r="JV84" s="281">
        <f t="shared" ref="JV84" si="412">IF((JL84-JL83)&lt;0,"",(JL84-JL83))</f>
        <v>36.940999999991618</v>
      </c>
      <c r="JW84" s="281">
        <f t="shared" ref="JW84" si="413">IF((JM84-JM83)&lt;0,"",(JM84-JM83))</f>
        <v>54309.866999998689</v>
      </c>
      <c r="JX84" s="281">
        <f t="shared" ref="JX84" si="414">IF((JN84-JN83)&lt;0,"",(JN84-JN83))</f>
        <v>31.883999999998196</v>
      </c>
      <c r="JY84" s="282">
        <f t="shared" ref="JY84" si="415">IF((JO84-JO83)&lt;0,"",(JO84-JO83))</f>
        <v>56294.092000007629</v>
      </c>
      <c r="JZ84" s="282">
        <f t="shared" ref="JZ84" si="416">IF((JP84-JP83)&lt;0,"",(JP84-JP83))</f>
        <v>47.269999999989523</v>
      </c>
      <c r="KA84" s="282">
        <f t="shared" ref="KA84" si="417">IF((JQ84-JQ83)&lt;0,"",(JQ84-JQ83))</f>
        <v>44056.881000004709</v>
      </c>
      <c r="KB84" s="282">
        <f t="shared" ref="KB84" si="418">IF((JR84-JR83)&lt;0,"",(JR84-JR83))</f>
        <v>64.544000000001688</v>
      </c>
      <c r="KC84" s="281">
        <f t="shared" ref="KC84" si="419">IF((JS84-JS83)&lt;0,"",(JS84-JS83))</f>
        <v>211172.84500002861</v>
      </c>
      <c r="KD84" s="281">
        <f t="shared" si="410"/>
        <v>143.68099999999686</v>
      </c>
      <c r="KE84" s="289">
        <f t="shared" si="341"/>
        <v>110859.85099999906</v>
      </c>
      <c r="KF84" s="289">
        <f t="shared" si="342"/>
        <v>211029.16400002863</v>
      </c>
      <c r="KG84" s="290">
        <f>(RD[[#This Row],[Sunset Time (POA&lt;20 W/m2)]]-RD[[#This Row],[Sunrise Time (POA&gt;20 W/m2)]])*24</f>
        <v>10.883333333333333</v>
      </c>
      <c r="KH84" s="291">
        <f>RD[[#This Row],[GHI ]]</f>
        <v>4.4400000000000004</v>
      </c>
      <c r="KI84" s="291">
        <f>RD[[#This Row],[POA]]</f>
        <v>3.98</v>
      </c>
      <c r="KJ84" s="291">
        <f>RD[[#This Row],[AT (°C) 14 Hours]]</f>
        <v>33.67</v>
      </c>
      <c r="KK84" s="291">
        <f>RD[[#This Row],[MT (°C) Gen. Hours]]</f>
        <v>42.05</v>
      </c>
      <c r="KL84" s="291">
        <f>RD[[#This Row],[WS_Avg (m/s) (24 Hours)]]</f>
        <v>2.77</v>
      </c>
      <c r="KM84" s="291">
        <f>RD[[#This Row],[WS_Max (m/s)]]</f>
        <v>8.9</v>
      </c>
      <c r="KN84" s="292">
        <f>SUM(RD[[#This Row],[BLK1_INV1]:[BLK8_INV27]])</f>
        <v>212042.5</v>
      </c>
      <c r="KO84" s="95"/>
      <c r="KP84" s="55"/>
      <c r="KQ84" s="90" t="str">
        <f>IFERROR(RD[[#This Row],[WPR_Eac]]/RD[[#This Row],[WPR_Edc]],"")</f>
        <v/>
      </c>
    </row>
    <row r="85" spans="2:303" ht="15" customHeight="1" x14ac:dyDescent="0.35">
      <c r="B85" s="52">
        <v>45826</v>
      </c>
      <c r="C85" s="9">
        <f>YEAR(RD[[#This Row],[Date]])+IF(MONTH(RD[[#This Row],[Date]])&gt;=4,1,0)</f>
        <v>2026</v>
      </c>
      <c r="D85" s="6">
        <f t="shared" si="329"/>
        <v>2025</v>
      </c>
      <c r="E85" s="7"/>
      <c r="F85" s="7"/>
      <c r="G85" s="8"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12"/>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7">
        <v>88904.591</v>
      </c>
      <c r="JU85" s="281">
        <f t="shared" ref="JU85" si="420">IF((JK85-JK84)&lt;0,"",(JK85-JK84))</f>
        <v>67555.983999997377</v>
      </c>
      <c r="JV85" s="281">
        <f t="shared" ref="JV85" si="421">IF((JL85-JL84)&lt;0,"",(JL85-JL84))</f>
        <v>23.941000000049826</v>
      </c>
      <c r="JW85" s="281">
        <f t="shared" ref="JW85" si="422">IF((JM85-JM84)&lt;0,"",(JM85-JM84))</f>
        <v>67398.627999998629</v>
      </c>
      <c r="JX85" s="281">
        <f t="shared" ref="JX85" si="423">IF((JN85-JN84)&lt;0,"",(JN85-JN84))</f>
        <v>31.884000000005472</v>
      </c>
      <c r="JY85" s="282">
        <f t="shared" ref="JY85" si="424">IF((JO85-JO84)&lt;0,"",(JO85-JO84))</f>
        <v>71187.47499999404</v>
      </c>
      <c r="JZ85" s="282">
        <f t="shared" ref="JZ85" si="425">IF((JP85-JP84)&lt;0,"",(JP85-JP84))</f>
        <v>47.269999999989523</v>
      </c>
      <c r="KA85" s="282">
        <f t="shared" ref="KA85" si="426">IF((JQ85-JQ84)&lt;0,"",(JQ85-JQ84))</f>
        <v>53582.626000002027</v>
      </c>
      <c r="KB85" s="282">
        <f t="shared" ref="KB85" si="427">IF((JR85-JR84)&lt;0,"",(JR85-JR84))</f>
        <v>58.543999999994412</v>
      </c>
      <c r="KC85" s="281">
        <f t="shared" ref="KC85" si="428">IF((JS85-JS84)&lt;0,"",(JS85-JS84))</f>
        <v>259670.74299997091</v>
      </c>
      <c r="KD85" s="281">
        <f t="shared" si="410"/>
        <v>135.68099999999686</v>
      </c>
      <c r="KE85" s="289">
        <f t="shared" si="341"/>
        <v>134898.78699999594</v>
      </c>
      <c r="KF85" s="289">
        <f t="shared" si="342"/>
        <v>259535.06199997093</v>
      </c>
      <c r="KG85" s="290">
        <f>(RD[[#This Row],[Sunset Time (POA&lt;20 W/m2)]]-RD[[#This Row],[Sunrise Time (POA&gt;20 W/m2)]])*24</f>
        <v>13.466666666666667</v>
      </c>
      <c r="KH85" s="291">
        <f>RD[[#This Row],[GHI ]]</f>
        <v>5.32</v>
      </c>
      <c r="KI85" s="291">
        <f>RD[[#This Row],[POA]]</f>
        <v>4.96</v>
      </c>
      <c r="KJ85" s="291">
        <f>RD[[#This Row],[AT (°C) 14 Hours]]</f>
        <v>31.72</v>
      </c>
      <c r="KK85" s="291">
        <f>RD[[#This Row],[MT (°C) Gen. Hours]]</f>
        <v>42.78</v>
      </c>
      <c r="KL85" s="291">
        <f>RD[[#This Row],[WS_Avg (m/s) (24 Hours)]]</f>
        <v>1.64</v>
      </c>
      <c r="KM85" s="291">
        <f>RD[[#This Row],[WS_Max (m/s)]]</f>
        <v>5.0999999999999996</v>
      </c>
      <c r="KN85" s="292">
        <f>SUM(RD[[#This Row],[BLK1_INV1]:[BLK8_INV27]])</f>
        <v>261299.0500000001</v>
      </c>
      <c r="KO85" s="95"/>
      <c r="KP85" s="55"/>
      <c r="KQ85" s="90" t="str">
        <f>IFERROR(RD[[#This Row],[WPR_Eac]]/RD[[#This Row],[WPR_Edc]],"")</f>
        <v/>
      </c>
    </row>
    <row r="86" spans="2:303" ht="15" customHeight="1" x14ac:dyDescent="0.35">
      <c r="B86" s="52">
        <v>45827</v>
      </c>
      <c r="C86" s="9">
        <f>YEAR(RD[[#This Row],[Date]])+IF(MONTH(RD[[#This Row],[Date]])&gt;=4,1,0)</f>
        <v>2026</v>
      </c>
      <c r="D86" s="6">
        <f t="shared" ref="D86:D97" si="429">YEAR(B86)</f>
        <v>2025</v>
      </c>
      <c r="E86" s="7"/>
      <c r="F86" s="7"/>
      <c r="G86" s="8"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12"/>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1">
        <f t="shared" ref="JU86" si="431">IF((JK86-JK85)&lt;0,"",(JK86-JK85))</f>
        <v>60364.059000000358</v>
      </c>
      <c r="JV86" s="281">
        <f t="shared" ref="JV86" si="432">IF((JL86-JL85)&lt;0,"",(JL86-JL85))</f>
        <v>23.940999999991618</v>
      </c>
      <c r="JW86" s="281">
        <f t="shared" ref="JW86" si="433">IF((JM86-JM85)&lt;0,"",(JM86-JM85))</f>
        <v>58051.527000002563</v>
      </c>
      <c r="JX86" s="281">
        <f t="shared" ref="JX86" si="434">IF((JN86-JN85)&lt;0,"",(JN86-JN85))</f>
        <v>31.883999999998196</v>
      </c>
      <c r="JY86" s="282">
        <f t="shared" ref="JY86" si="435">IF((JO86-JO85)&lt;0,"",(JO86-JO85))</f>
        <v>61345.652999997139</v>
      </c>
      <c r="JZ86" s="282">
        <f t="shared" ref="JZ86" si="436">IF((JP86-JP85)&lt;0,"",(JP86-JP85))</f>
        <v>47.270000000018626</v>
      </c>
      <c r="KA86" s="282">
        <f t="shared" ref="KA86" si="437">IF((JQ86-JQ85)&lt;0,"",(JQ86-JQ85))</f>
        <v>46398.978000000119</v>
      </c>
      <c r="KB86" s="282">
        <f t="shared" ref="KB86" si="438">IF((JR86-JR85)&lt;0,"",(JR86-JR85))</f>
        <v>58.544000000001688</v>
      </c>
      <c r="KC86" s="281">
        <f t="shared" ref="KC86" si="439">IF((JS86-JS85)&lt;0,"",(JS86-JS85))</f>
        <v>226079.28700000048</v>
      </c>
      <c r="KD86" s="281">
        <f t="shared" si="410"/>
        <v>135.68099999999686</v>
      </c>
      <c r="KE86" s="289">
        <f t="shared" ref="KE86:KE96" si="440">(JU86+JW86)-(JV86+JX86)</f>
        <v>118359.76100000294</v>
      </c>
      <c r="KF86" s="289">
        <f t="shared" ref="KF86:KF96" si="441">IFERROR(KC86-KD86,"")</f>
        <v>225943.60600000049</v>
      </c>
      <c r="KG86" s="290">
        <f>(RD[[#This Row],[Sunset Time (POA&lt;20 W/m2)]]-RD[[#This Row],[Sunrise Time (POA&gt;20 W/m2)]])*24</f>
        <v>12.433333333333332</v>
      </c>
      <c r="KH86" s="291">
        <f>RD[[#This Row],[GHI ]]</f>
        <v>4.53</v>
      </c>
      <c r="KI86" s="291">
        <f>RD[[#This Row],[POA]]</f>
        <v>4.17</v>
      </c>
      <c r="KJ86" s="291">
        <f>RD[[#This Row],[AT (°C) 14 Hours]]</f>
        <v>30.22</v>
      </c>
      <c r="KK86" s="291">
        <f>RD[[#This Row],[MT (°C) Gen. Hours]]</f>
        <v>39.340000000000003</v>
      </c>
      <c r="KL86" s="291">
        <f>RD[[#This Row],[WS_Avg (m/s) (24 Hours)]]</f>
        <v>3.06</v>
      </c>
      <c r="KM86" s="291">
        <f>RD[[#This Row],[WS_Max (m/s)]]</f>
        <v>9.5</v>
      </c>
      <c r="KN86" s="292">
        <f>SUM(RD[[#This Row],[BLK1_INV1]:[BLK8_INV27]])</f>
        <v>227578.3000000001</v>
      </c>
      <c r="KO86" s="95"/>
      <c r="KP86" s="55"/>
      <c r="KQ86" s="90" t="str">
        <f>IFERROR(RD[[#This Row],[WPR_Eac]]/RD[[#This Row],[WPR_Edc]],"")</f>
        <v/>
      </c>
    </row>
    <row r="87" spans="2:303" ht="15" customHeight="1" x14ac:dyDescent="0.35">
      <c r="B87" s="52">
        <v>45828</v>
      </c>
      <c r="C87" s="9">
        <f>YEAR(RD[[#This Row],[Date]])+IF(MONTH(RD[[#This Row],[Date]])&gt;=4,1,0)</f>
        <v>2026</v>
      </c>
      <c r="D87" s="6">
        <f t="shared" si="429"/>
        <v>2025</v>
      </c>
      <c r="E87" s="7"/>
      <c r="F87" s="7"/>
      <c r="G87" s="8"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12"/>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7">
        <v>89175.952999999994</v>
      </c>
      <c r="JU87" s="281">
        <f t="shared" ref="JU87" si="442">IF((JK87-JK86)&lt;0,"",(JK87-JK86))</f>
        <v>34559.041999995708</v>
      </c>
      <c r="JV87" s="281">
        <f t="shared" ref="JV87" si="443">IF((JL87-JL86)&lt;0,"",(JL87-JL86))</f>
        <v>23.940999999991618</v>
      </c>
      <c r="JW87" s="281">
        <f t="shared" ref="JW87" si="444">IF((JM87-JM86)&lt;0,"",(JM87-JM86))</f>
        <v>32181.115999996662</v>
      </c>
      <c r="JX87" s="281">
        <f t="shared" ref="JX87" si="445">IF((JN87-JN86)&lt;0,"",(JN87-JN86))</f>
        <v>31.883999999998196</v>
      </c>
      <c r="JY87" s="282">
        <f t="shared" ref="JY87" si="446">IF((JO87-JO86)&lt;0,"",(JO87-JO86))</f>
        <v>33671.52500000596</v>
      </c>
      <c r="JZ87" s="282">
        <f t="shared" ref="JZ87" si="447">IF((JP87-JP86)&lt;0,"",(JP87-JP86))</f>
        <v>47.269999999989523</v>
      </c>
      <c r="KA87" s="282">
        <f t="shared" ref="KA87" si="448">IF((JQ87-JQ86)&lt;0,"",(JQ87-JQ86))</f>
        <v>27387.020999997854</v>
      </c>
      <c r="KB87" s="282">
        <f t="shared" ref="KB87" si="449">IF((JR87-JR86)&lt;0,"",(JR87-JR86))</f>
        <v>58.544000000001688</v>
      </c>
      <c r="KC87" s="281">
        <f t="shared" ref="KC87" si="450">IF((JS87-JS86)&lt;0,"",(JS87-JS86))</f>
        <v>127693.28700000048</v>
      </c>
      <c r="KD87" s="281">
        <f t="shared" si="410"/>
        <v>135.68099999999686</v>
      </c>
      <c r="KE87" s="289">
        <f t="shared" si="440"/>
        <v>66684.332999992388</v>
      </c>
      <c r="KF87" s="289">
        <f t="shared" si="441"/>
        <v>127557.60600000048</v>
      </c>
      <c r="KG87" s="290">
        <f>(RD[[#This Row],[Sunset Time (POA&lt;20 W/m2)]]-RD[[#This Row],[Sunrise Time (POA&gt;20 W/m2)]])*24</f>
        <v>13.25</v>
      </c>
      <c r="KH87" s="291">
        <f>RD[[#This Row],[GHI ]]</f>
        <v>2.5299999999999998</v>
      </c>
      <c r="KI87" s="291">
        <f>RD[[#This Row],[POA]]</f>
        <v>2.4</v>
      </c>
      <c r="KJ87" s="291">
        <f>RD[[#This Row],[AT (°C) 14 Hours]]</f>
        <v>28.91</v>
      </c>
      <c r="KK87" s="291">
        <f>RD[[#This Row],[MT (°C) Gen. Hours]]</f>
        <v>32.29</v>
      </c>
      <c r="KL87" s="291">
        <f>RD[[#This Row],[WS_Avg (m/s) (24 Hours)]]</f>
        <v>0.94599999999999995</v>
      </c>
      <c r="KM87" s="291">
        <f>RD[[#This Row],[WS_Max (m/s)]]</f>
        <v>5.7</v>
      </c>
      <c r="KN87" s="292">
        <f>SUM(RD[[#This Row],[BLK1_INV1]:[BLK8_INV27]])</f>
        <v>128207.02999999998</v>
      </c>
      <c r="KO87" s="95"/>
      <c r="KP87" s="55"/>
      <c r="KQ87" s="90" t="str">
        <f>IFERROR(RD[[#This Row],[WPR_Eac]]/RD[[#This Row],[WPR_Edc]],"")</f>
        <v/>
      </c>
    </row>
    <row r="88" spans="2:303" ht="15" customHeight="1" x14ac:dyDescent="0.35">
      <c r="B88" s="52">
        <v>45829</v>
      </c>
      <c r="C88" s="9">
        <f>YEAR(RD[[#This Row],[Date]])+IF(MONTH(RD[[#This Row],[Date]])&gt;=4,1,0)</f>
        <v>2026</v>
      </c>
      <c r="D88" s="6">
        <f t="shared" si="429"/>
        <v>2025</v>
      </c>
      <c r="E88" s="7"/>
      <c r="F88" s="7"/>
      <c r="G88" s="8"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12"/>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1">
        <f t="shared" ref="JU88" si="451">IF((JK88-JK87)&lt;0,"",(JK88-JK87))</f>
        <v>71427.562000006437</v>
      </c>
      <c r="JV88" s="281">
        <f t="shared" ref="JV88" si="452">IF((JL88-JL87)&lt;0,"",(JL88-JL87))</f>
        <v>21.940999999991618</v>
      </c>
      <c r="JW88" s="281">
        <f t="shared" ref="JW88" si="453">IF((JM88-JM87)&lt;0,"",(JM88-JM87))</f>
        <v>66858.851000003517</v>
      </c>
      <c r="JX88" s="281">
        <f t="shared" ref="JX88" si="454">IF((JN88-JN87)&lt;0,"",(JN88-JN87))</f>
        <v>29.883999999998196</v>
      </c>
      <c r="JY88" s="282">
        <f t="shared" ref="JY88" si="455">IF((JO88-JO87)&lt;0,"",(JO88-JO87))</f>
        <v>69862.831000000238</v>
      </c>
      <c r="JZ88" s="282">
        <f t="shared" ref="JZ88" si="456">IF((JP88-JP87)&lt;0,"",(JP88-JP87))</f>
        <v>45.270000000018626</v>
      </c>
      <c r="KA88" s="282">
        <f t="shared" ref="KA88" si="457">IF((JQ88-JQ87)&lt;0,"",(JQ88-JQ87))</f>
        <v>55639.269999995828</v>
      </c>
      <c r="KB88" s="282">
        <f t="shared" ref="KB88" si="458">IF((JR88-JR87)&lt;0,"",(JR88-JR87))</f>
        <v>56.544000000001688</v>
      </c>
      <c r="KC88" s="281">
        <f t="shared" ref="KC88" si="459">IF((JS88-JS87)&lt;0,"",(JS88-JS87))</f>
        <v>263653.35799998045</v>
      </c>
      <c r="KD88" s="281">
        <f t="shared" si="410"/>
        <v>133.68100000001141</v>
      </c>
      <c r="KE88" s="289">
        <f t="shared" si="440"/>
        <v>138234.58800000997</v>
      </c>
      <c r="KF88" s="289">
        <f t="shared" si="441"/>
        <v>263519.67699998047</v>
      </c>
      <c r="KG88" s="290">
        <f>(RD[[#This Row],[Sunset Time (POA&lt;20 W/m2)]]-RD[[#This Row],[Sunrise Time (POA&gt;20 W/m2)]])*24</f>
        <v>13.5</v>
      </c>
      <c r="KH88" s="291">
        <f>RD[[#This Row],[GHI ]]</f>
        <v>5.62</v>
      </c>
      <c r="KI88" s="291">
        <f>RD[[#This Row],[POA]]</f>
        <v>5.19</v>
      </c>
      <c r="KJ88" s="291">
        <f>RD[[#This Row],[AT (°C) 14 Hours]]</f>
        <v>31.15</v>
      </c>
      <c r="KK88" s="291">
        <f>RD[[#This Row],[MT (°C) Gen. Hours]]</f>
        <v>42.22</v>
      </c>
      <c r="KL88" s="291">
        <f>RD[[#This Row],[WS_Avg (m/s) (24 Hours)]]</f>
        <v>1.35</v>
      </c>
      <c r="KM88" s="291">
        <f>RD[[#This Row],[WS_Max (m/s)]]</f>
        <v>6.1</v>
      </c>
      <c r="KN88" s="292">
        <f>SUM(RD[[#This Row],[BLK1_INV1]:[BLK8_INV27]])</f>
        <v>264314.40000000002</v>
      </c>
      <c r="KO88" s="95"/>
      <c r="KP88" s="55"/>
      <c r="KQ88" s="90" t="str">
        <f>IFERROR(RD[[#This Row],[WPR_Eac]]/RD[[#This Row],[WPR_Edc]],"")</f>
        <v/>
      </c>
    </row>
    <row r="89" spans="2:303" ht="15" customHeight="1" x14ac:dyDescent="0.35">
      <c r="B89" s="52">
        <v>45830</v>
      </c>
      <c r="C89" s="9">
        <f>YEAR(RD[[#This Row],[Date]])+IF(MONTH(RD[[#This Row],[Date]])&gt;=4,1,0)</f>
        <v>2026</v>
      </c>
      <c r="D89" s="6">
        <f t="shared" si="429"/>
        <v>2025</v>
      </c>
      <c r="E89" s="7"/>
      <c r="F89" s="7"/>
      <c r="G89" s="8"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12"/>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7">
        <v>89443.315000000002</v>
      </c>
      <c r="JU89" s="281">
        <f t="shared" ref="JU89" si="460">IF((JK89-JK88)&lt;0,"",(JK89-JK88))</f>
        <v>76776.831000000238</v>
      </c>
      <c r="JV89" s="281">
        <f t="shared" ref="JV89" si="461">IF((JL89-JL88)&lt;0,"",(JL89-JL88))</f>
        <v>21.940999999991618</v>
      </c>
      <c r="JW89" s="281">
        <f t="shared" ref="JW89" si="462">IF((JM89-JM88)&lt;0,"",(JM89-JM88))</f>
        <v>72636.893999993801</v>
      </c>
      <c r="JX89" s="281">
        <f t="shared" ref="JX89" si="463">IF((JN89-JN88)&lt;0,"",(JN89-JN88))</f>
        <v>29.884000000005472</v>
      </c>
      <c r="JY89" s="282">
        <f t="shared" ref="JY89" si="464">IF((JO89-JO88)&lt;0,"",(JO89-JO88))</f>
        <v>75179.603000000119</v>
      </c>
      <c r="JZ89" s="282">
        <f t="shared" ref="JZ89" si="465">IF((JP89-JP88)&lt;0,"",(JP89-JP88))</f>
        <v>45.269999999989523</v>
      </c>
      <c r="KA89" s="282">
        <f t="shared" ref="KA89" si="466">IF((JQ89-JQ88)&lt;0,"",(JQ89-JQ88))</f>
        <v>56847.543999999762</v>
      </c>
      <c r="KB89" s="282">
        <f t="shared" ref="KB89" si="467">IF((JR89-JR88)&lt;0,"",(JR89-JR88))</f>
        <v>56.544000000001688</v>
      </c>
      <c r="KC89" s="281">
        <f t="shared" ref="KC89" si="468">IF((JS89-JS88)&lt;0,"",(JS89-JS88))</f>
        <v>281490.6400000453</v>
      </c>
      <c r="KD89" s="281">
        <f t="shared" ref="KD89:KD94" si="469">IF((JT89-JT88)&lt;0,"",(JT89-JT88))</f>
        <v>133.68099999999686</v>
      </c>
      <c r="KE89" s="289">
        <f t="shared" si="440"/>
        <v>149361.89999999403</v>
      </c>
      <c r="KF89" s="289">
        <f t="shared" si="441"/>
        <v>281356.95900004532</v>
      </c>
      <c r="KG89" s="290">
        <f>(RD[[#This Row],[Sunset Time (POA&lt;20 W/m2)]]-RD[[#This Row],[Sunrise Time (POA&gt;20 W/m2)]])*24</f>
        <v>13.216666666666665</v>
      </c>
      <c r="KH89" s="291">
        <f>RD[[#This Row],[GHI ]]</f>
        <v>5.81</v>
      </c>
      <c r="KI89" s="291">
        <f>RD[[#This Row],[POA]]</f>
        <v>5.3</v>
      </c>
      <c r="KJ89" s="291">
        <f>RD[[#This Row],[AT (°C) 14 Hours]]</f>
        <v>33.229999999999997</v>
      </c>
      <c r="KK89" s="291">
        <f>RD[[#This Row],[MT (°C) Gen. Hours]]</f>
        <v>41.42</v>
      </c>
      <c r="KL89" s="291">
        <f>RD[[#This Row],[WS_Avg (m/s) (24 Hours)]]</f>
        <v>1.87</v>
      </c>
      <c r="KM89" s="291">
        <f>RD[[#This Row],[WS_Max (m/s)]]</f>
        <v>4.9000000000000004</v>
      </c>
      <c r="KN89" s="292">
        <f>SUM(RD[[#This Row],[BLK1_INV1]:[BLK8_INV27]])</f>
        <v>282611.15000000002</v>
      </c>
      <c r="KO89" s="95"/>
      <c r="KP89" s="55"/>
      <c r="KQ89" s="90" t="str">
        <f>IFERROR(RD[[#This Row],[WPR_Eac]]/RD[[#This Row],[WPR_Edc]],"")</f>
        <v/>
      </c>
    </row>
    <row r="90" spans="2:303" ht="15" customHeight="1" x14ac:dyDescent="0.35">
      <c r="B90" s="52">
        <v>45831</v>
      </c>
      <c r="C90" s="9">
        <f>YEAR(RD[[#This Row],[Date]])+IF(MONTH(RD[[#This Row],[Date]])&gt;=4,1,0)</f>
        <v>2026</v>
      </c>
      <c r="D90" s="6">
        <f t="shared" si="429"/>
        <v>2025</v>
      </c>
      <c r="E90" s="7"/>
      <c r="F90" s="7"/>
      <c r="G90" s="8"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12"/>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1">
        <f t="shared" ref="JU90" si="470">IF((JK90-JK89)&lt;0,"",(JK90-JK89))</f>
        <v>64356.782000005245</v>
      </c>
      <c r="JV90" s="281">
        <f t="shared" ref="JV90" si="471">IF((JL90-JL89)&lt;0,"",(JL90-JL89))</f>
        <v>12.940999999991618</v>
      </c>
      <c r="JW90" s="281">
        <f t="shared" ref="JW90" si="472">IF((JM90-JM89)&lt;0,"",(JM90-JM89))</f>
        <v>62000.869000002742</v>
      </c>
      <c r="JX90" s="281">
        <f t="shared" ref="JX90" si="473">IF((JN90-JN89)&lt;0,"",(JN90-JN89))</f>
        <v>29.883999999998196</v>
      </c>
      <c r="JY90" s="282">
        <f t="shared" ref="JY90" si="474">IF((JO90-JO89)&lt;0,"",(JO90-JO89))</f>
        <v>62624.430999994278</v>
      </c>
      <c r="JZ90" s="282">
        <f t="shared" ref="JZ90" si="475">IF((JP90-JP89)&lt;0,"",(JP90-JP89))</f>
        <v>45.269999999989523</v>
      </c>
      <c r="KA90" s="282">
        <f t="shared" ref="KA90" si="476">IF((JQ90-JQ89)&lt;0,"",(JQ90-JQ89))</f>
        <v>50118.506999999285</v>
      </c>
      <c r="KB90" s="282">
        <f t="shared" ref="KB90" si="477">IF((JR90-JR89)&lt;0,"",(JR90-JR89))</f>
        <v>56.543999999994412</v>
      </c>
      <c r="KC90" s="281">
        <f t="shared" ref="KC90" si="478">IF((JS90-JS89)&lt;0,"",(JS90-JS89))</f>
        <v>238787.79699999094</v>
      </c>
      <c r="KD90" s="281">
        <f t="shared" si="469"/>
        <v>133.68099999999686</v>
      </c>
      <c r="KE90" s="289">
        <f t="shared" si="440"/>
        <v>126314.826000008</v>
      </c>
      <c r="KF90" s="289">
        <f t="shared" si="441"/>
        <v>238654.11599999096</v>
      </c>
      <c r="KG90" s="290">
        <f>(RD[[#This Row],[Sunset Time (POA&lt;20 W/m2)]]-RD[[#This Row],[Sunrise Time (POA&gt;20 W/m2)]])*24</f>
        <v>13.3</v>
      </c>
      <c r="KH90" s="291">
        <f>RD[[#This Row],[GHI ]]</f>
        <v>4.95</v>
      </c>
      <c r="KI90" s="291">
        <f>RD[[#This Row],[POA]]</f>
        <v>4.58</v>
      </c>
      <c r="KJ90" s="291">
        <f>RD[[#This Row],[AT (°C) 14 Hours]]</f>
        <v>30.76</v>
      </c>
      <c r="KK90" s="291">
        <f>RD[[#This Row],[MT (°C) Gen. Hours]]</f>
        <v>41.42</v>
      </c>
      <c r="KL90" s="291">
        <f>RD[[#This Row],[WS_Avg (m/s) (24 Hours)]]</f>
        <v>1.21</v>
      </c>
      <c r="KM90" s="291">
        <f>RD[[#This Row],[WS_Max (m/s)]]</f>
        <v>6.5</v>
      </c>
      <c r="KN90" s="292">
        <f>SUM(RD[[#This Row],[BLK1_INV1]:[BLK8_INV27]])</f>
        <v>239843.70000000013</v>
      </c>
      <c r="KO90" s="95"/>
      <c r="KP90" s="55"/>
      <c r="KQ90" s="90" t="str">
        <f>IFERROR(RD[[#This Row],[WPR_Eac]]/RD[[#This Row],[WPR_Edc]],"")</f>
        <v/>
      </c>
    </row>
    <row r="91" spans="2:303" ht="15" customHeight="1" x14ac:dyDescent="0.35">
      <c r="B91" s="52">
        <v>45832</v>
      </c>
      <c r="C91" s="9">
        <f>YEAR(RD[[#This Row],[Date]])+IF(MONTH(RD[[#This Row],[Date]])&gt;=4,1,0)</f>
        <v>2026</v>
      </c>
      <c r="D91" s="6">
        <f t="shared" si="429"/>
        <v>2025</v>
      </c>
      <c r="E91" s="7"/>
      <c r="F91" s="7"/>
      <c r="G91" s="8"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12"/>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7">
        <v>89710.676999999996</v>
      </c>
      <c r="JU91" s="281">
        <f t="shared" ref="JU91" si="479">IF((JK91-JK90)&lt;0,"",(JK91-JK90))</f>
        <v>88410.761999994516</v>
      </c>
      <c r="JV91" s="281">
        <f t="shared" ref="JV91" si="480">IF((JL91-JL90)&lt;0,"",(JL91-JL90))</f>
        <v>2.9409999999916181</v>
      </c>
      <c r="JW91" s="281">
        <f t="shared" ref="JW91" si="481">IF((JM91-JM90)&lt;0,"",(JM91-JM90))</f>
        <v>83457.927000001073</v>
      </c>
      <c r="JX91" s="281">
        <f t="shared" ref="JX91" si="482">IF((JN91-JN90)&lt;0,"",(JN91-JN90))</f>
        <v>29.883999999998196</v>
      </c>
      <c r="JY91" s="282">
        <f t="shared" ref="JY91" si="483">IF((JO91-JO90)&lt;0,"",(JO91-JO90))</f>
        <v>86815.21099999547</v>
      </c>
      <c r="JZ91" s="282">
        <f t="shared" ref="JZ91" si="484">IF((JP91-JP90)&lt;0,"",(JP91-JP90))</f>
        <v>45.270000000018626</v>
      </c>
      <c r="KA91" s="282">
        <f t="shared" ref="KA91" si="485">IF((JQ91-JQ90)&lt;0,"",(JQ91-JQ90))</f>
        <v>68223.667000003159</v>
      </c>
      <c r="KB91" s="282">
        <f t="shared" ref="KB91" si="486">IF((JR91-JR90)&lt;0,"",(JR91-JR90))</f>
        <v>56.544000000001688</v>
      </c>
      <c r="KC91" s="281">
        <f t="shared" ref="KC91" si="487">IF((JS91-JS90)&lt;0,"",(JS91-JS90))</f>
        <v>326685.44199997187</v>
      </c>
      <c r="KD91" s="281">
        <f t="shared" si="469"/>
        <v>133.68099999999686</v>
      </c>
      <c r="KE91" s="289">
        <f t="shared" si="440"/>
        <v>171835.86399999561</v>
      </c>
      <c r="KF91" s="289">
        <f t="shared" si="441"/>
        <v>326551.76099997188</v>
      </c>
      <c r="KG91" s="290">
        <f>(RD[[#This Row],[Sunset Time (POA&lt;20 W/m2)]]-RD[[#This Row],[Sunrise Time (POA&gt;20 W/m2)]])*24</f>
        <v>13.333333333333332</v>
      </c>
      <c r="KH91" s="291">
        <f>RD[[#This Row],[GHI ]]</f>
        <v>6.96</v>
      </c>
      <c r="KI91" s="291">
        <f>RD[[#This Row],[POA]]</f>
        <v>6.44</v>
      </c>
      <c r="KJ91" s="291">
        <f>RD[[#This Row],[AT (°C) 14 Hours]]</f>
        <v>33.08</v>
      </c>
      <c r="KK91" s="291">
        <f>RD[[#This Row],[MT (°C) Gen. Hours]]</f>
        <v>45.26</v>
      </c>
      <c r="KL91" s="291">
        <f>RD[[#This Row],[WS_Avg (m/s) (24 Hours)]]</f>
        <v>1.88</v>
      </c>
      <c r="KM91" s="291">
        <f>RD[[#This Row],[WS_Max (m/s)]]</f>
        <v>5.5</v>
      </c>
      <c r="KN91" s="292">
        <f>SUM(RD[[#This Row],[BLK1_INV1]:[BLK8_INV27]])</f>
        <v>329656.49</v>
      </c>
      <c r="KO91" s="95"/>
      <c r="KP91" s="55"/>
      <c r="KQ91" s="90" t="str">
        <f>IFERROR(RD[[#This Row],[WPR_Eac]]/RD[[#This Row],[WPR_Edc]],"")</f>
        <v/>
      </c>
    </row>
    <row r="92" spans="2:303" ht="15" customHeight="1" x14ac:dyDescent="0.35">
      <c r="B92" s="52">
        <v>45833</v>
      </c>
      <c r="C92" s="9">
        <f>YEAR(RD[[#This Row],[Date]])+IF(MONTH(RD[[#This Row],[Date]])&gt;=4,1,0)</f>
        <v>2026</v>
      </c>
      <c r="D92" s="6">
        <f t="shared" si="429"/>
        <v>2025</v>
      </c>
      <c r="E92" s="7"/>
      <c r="F92" s="7"/>
      <c r="G92" s="8"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12"/>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1">
        <f t="shared" ref="JU92" si="488">IF((JK92-JK91)&lt;0,"",(JK92-JK91))</f>
        <v>87280.752000004053</v>
      </c>
      <c r="JV92" s="281">
        <f t="shared" ref="JV92" si="489">IF((JL92-JL91)&lt;0,"",(JL92-JL91))</f>
        <v>12.941000000049826</v>
      </c>
      <c r="JW92" s="281">
        <f t="shared" ref="JW92" si="490">IF((JM92-JM91)&lt;0,"",(JM92-JM91))</f>
        <v>83258.120999999344</v>
      </c>
      <c r="JX92" s="281">
        <f t="shared" ref="JX92" si="491">IF((JN92-JN91)&lt;0,"",(JN92-JN91))</f>
        <v>21.883999999998196</v>
      </c>
      <c r="JY92" s="282">
        <f t="shared" ref="JY92" si="492">IF((JO92-JO91)&lt;0,"",(JO92-JO91))</f>
        <v>85378.648000001907</v>
      </c>
      <c r="JZ92" s="282">
        <f t="shared" ref="JZ92" si="493">IF((JP92-JP91)&lt;0,"",(JP92-JP91))</f>
        <v>37.269999999989523</v>
      </c>
      <c r="KA92" s="282">
        <f t="shared" ref="KA92" si="494">IF((JQ92-JQ91)&lt;0,"",(JQ92-JQ91))</f>
        <v>67337.195000000298</v>
      </c>
      <c r="KB92" s="282">
        <f t="shared" ref="KB92" si="495">IF((JR92-JR91)&lt;0,"",(JR92-JR91))</f>
        <v>49.544000000001688</v>
      </c>
      <c r="KC92" s="281">
        <f t="shared" ref="KC92" si="496">IF((JS92-JS91)&lt;0,"",(JS92-JS91))</f>
        <v>323091.37000000477</v>
      </c>
      <c r="KD92" s="281">
        <f t="shared" si="469"/>
        <v>120.68099999999686</v>
      </c>
      <c r="KE92" s="289">
        <f t="shared" si="440"/>
        <v>170504.04800000336</v>
      </c>
      <c r="KF92" s="289">
        <f t="shared" si="441"/>
        <v>322970.68900000479</v>
      </c>
      <c r="KG92" s="290">
        <f>(RD[[#This Row],[Sunset Time (POA&lt;20 W/m2)]]-RD[[#This Row],[Sunrise Time (POA&gt;20 W/m2)]])*24</f>
        <v>13.649999999999999</v>
      </c>
      <c r="KH92" s="291">
        <f>RD[[#This Row],[GHI ]]</f>
        <v>6.57</v>
      </c>
      <c r="KI92" s="291">
        <f>RD[[#This Row],[POA]]</f>
        <v>6.18</v>
      </c>
      <c r="KJ92" s="291">
        <f>RD[[#This Row],[AT (°C) 14 Hours]]</f>
        <v>33.46</v>
      </c>
      <c r="KK92" s="291">
        <f>RD[[#This Row],[MT (°C) Gen. Hours]]</f>
        <v>42.64</v>
      </c>
      <c r="KL92" s="291">
        <f>RD[[#This Row],[WS_Avg (m/s) (24 Hours)]]</f>
        <v>3.12</v>
      </c>
      <c r="KM92" s="291">
        <f>RD[[#This Row],[WS_Max (m/s)]]</f>
        <v>7.5</v>
      </c>
      <c r="KN92" s="292">
        <f>SUM(RD[[#This Row],[BLK1_INV1]:[BLK8_INV27]])</f>
        <v>324493.01000000018</v>
      </c>
      <c r="KO92" s="95"/>
      <c r="KP92" s="55"/>
      <c r="KQ92" s="90" t="str">
        <f>IFERROR(RD[[#This Row],[WPR_Eac]]/RD[[#This Row],[WPR_Edc]],"")</f>
        <v/>
      </c>
    </row>
    <row r="93" spans="2:303" ht="15" customHeight="1" x14ac:dyDescent="0.35">
      <c r="B93" s="52">
        <v>45834</v>
      </c>
      <c r="C93" s="9">
        <f>YEAR(RD[[#This Row],[Date]])+IF(MONTH(RD[[#This Row],[Date]])&gt;=4,1,0)</f>
        <v>2026</v>
      </c>
      <c r="D93" s="6">
        <f t="shared" si="429"/>
        <v>2025</v>
      </c>
      <c r="E93" s="7"/>
      <c r="F93" s="7"/>
      <c r="G93" s="8"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12"/>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7">
        <v>89948.039000000004</v>
      </c>
      <c r="JU93" s="281">
        <f t="shared" ref="JU93" si="497">IF((JK93-JK92)&lt;0,"",(JK93-JK92))</f>
        <v>86908.837999999523</v>
      </c>
      <c r="JV93" s="281">
        <f t="shared" ref="JV93" si="498">IF((JL93-JL92)&lt;0,"",(JL93-JL92))</f>
        <v>12.940999999991618</v>
      </c>
      <c r="JW93" s="281">
        <f t="shared" ref="JW93" si="499">IF((JM93-JM92)&lt;0,"",(JM93-JM92))</f>
        <v>82571.050999999046</v>
      </c>
      <c r="JX93" s="281">
        <f t="shared" ref="JX93" si="500">IF((JN93-JN92)&lt;0,"",(JN93-JN92))</f>
        <v>18.884000000005472</v>
      </c>
      <c r="JY93" s="282">
        <f t="shared" ref="JY93" si="501">IF((JO93-JO92)&lt;0,"",(JO93-JO92))</f>
        <v>85515.465000003576</v>
      </c>
      <c r="JZ93" s="282">
        <f t="shared" ref="JZ93" si="502">IF((JP93-JP92)&lt;0,"",(JP93-JP92))</f>
        <v>34.269999999989523</v>
      </c>
      <c r="KA93" s="282">
        <f t="shared" ref="KA93" si="503">IF((JQ93-JQ92)&lt;0,"",(JQ93-JQ92))</f>
        <v>68726.476999998093</v>
      </c>
      <c r="KB93" s="282">
        <f t="shared" ref="KB93" si="504">IF((JR93-JR92)&lt;0,"",(JR93-JR92))</f>
        <v>45.544000000001688</v>
      </c>
      <c r="KC93" s="281">
        <f t="shared" ref="KC93" si="505">IF((JS93-JS92)&lt;0,"",(JS93-JS92))</f>
        <v>323519.83200001717</v>
      </c>
      <c r="KD93" s="281">
        <f t="shared" si="469"/>
        <v>116.68100000001141</v>
      </c>
      <c r="KE93" s="289">
        <f t="shared" si="440"/>
        <v>169448.06399999856</v>
      </c>
      <c r="KF93" s="289">
        <f t="shared" si="441"/>
        <v>323403.15100001718</v>
      </c>
      <c r="KG93" s="290">
        <f>(RD[[#This Row],[Sunset Time (POA&lt;20 W/m2)]]-RD[[#This Row],[Sunrise Time (POA&gt;20 W/m2)]])*24</f>
        <v>13.433333333333334</v>
      </c>
      <c r="KH93" s="291">
        <f>RD[[#This Row],[GHI ]]</f>
        <v>6.68</v>
      </c>
      <c r="KI93" s="291">
        <f>RD[[#This Row],[POA]]</f>
        <v>6.3</v>
      </c>
      <c r="KJ93" s="291">
        <f>RD[[#This Row],[AT (°C) 14 Hours]]</f>
        <v>34.28</v>
      </c>
      <c r="KK93" s="291">
        <f>RD[[#This Row],[MT (°C) Gen. Hours]]</f>
        <v>42.05</v>
      </c>
      <c r="KL93" s="291">
        <f>RD[[#This Row],[WS_Avg (m/s) (24 Hours)]]</f>
        <v>4.04</v>
      </c>
      <c r="KM93" s="291">
        <f>RD[[#This Row],[WS_Max (m/s)]]</f>
        <v>8.1</v>
      </c>
      <c r="KN93" s="292">
        <f>SUM(RD[[#This Row],[BLK1_INV1]:[BLK8_INV27]])</f>
        <v>325151.30000000005</v>
      </c>
      <c r="KO93" s="95"/>
      <c r="KP93" s="55"/>
      <c r="KQ93" s="90" t="str">
        <f>IFERROR(RD[[#This Row],[WPR_Eac]]/RD[[#This Row],[WPR_Edc]],"")</f>
        <v/>
      </c>
    </row>
    <row r="94" spans="2:303" ht="15" customHeight="1" x14ac:dyDescent="0.35">
      <c r="B94" s="52">
        <v>45835</v>
      </c>
      <c r="C94" s="9">
        <f>YEAR(RD[[#This Row],[Date]])+IF(MONTH(RD[[#This Row],[Date]])&gt;=4,1,0)</f>
        <v>2026</v>
      </c>
      <c r="D94" s="6">
        <f t="shared" si="429"/>
        <v>2025</v>
      </c>
      <c r="E94" s="7"/>
      <c r="F94" s="7"/>
      <c r="G94" s="8"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12"/>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1">
        <f t="shared" ref="JU94:JU95" si="506">IF((JK94-JK93)&lt;0,"",(JK94-JK93))</f>
        <v>77768.184000000358</v>
      </c>
      <c r="JV94" s="281">
        <f t="shared" ref="JV94:JV95" si="507">IF((JL94-JL93)&lt;0,"",(JL94-JL93))</f>
        <v>8.9409999999916181</v>
      </c>
      <c r="JW94" s="281">
        <f t="shared" ref="JW94" si="508">IF((JM94-JM93)&lt;0,"",(JM94-JM93))</f>
        <v>74076.56400000304</v>
      </c>
      <c r="JX94" s="281">
        <f t="shared" ref="JX94" si="509">IF((JN94-JN93)&lt;0,"",(JN94-JN93))</f>
        <v>12.883999999998196</v>
      </c>
      <c r="JY94" s="282">
        <f t="shared" ref="JY94" si="510">IF((JO94-JO93)&lt;0,"",(JO94-JO93))</f>
        <v>75235.251000002027</v>
      </c>
      <c r="JZ94" s="282">
        <f t="shared" ref="JZ94" si="511">IF((JP94-JP93)&lt;0,"",(JP94-JP93))</f>
        <v>30.270000000018626</v>
      </c>
      <c r="KA94" s="282">
        <f t="shared" ref="KA94" si="512">IF((JQ94-JQ93)&lt;0,"",(JQ94-JQ93))</f>
        <v>59623.916000001132</v>
      </c>
      <c r="KB94" s="282">
        <f t="shared" ref="KB94" si="513">IF((JR94-JR93)&lt;0,"",(JR94-JR93))</f>
        <v>40.543999999994412</v>
      </c>
      <c r="KC94" s="281">
        <f t="shared" ref="KC94" si="514">IF((JS94-JS93)&lt;0,"",(JS94-JS93))</f>
        <v>286457.90399998426</v>
      </c>
      <c r="KD94" s="281">
        <f t="shared" si="469"/>
        <v>105.68099999999686</v>
      </c>
      <c r="KE94" s="289">
        <f t="shared" si="440"/>
        <v>151822.92300000341</v>
      </c>
      <c r="KF94" s="289">
        <f t="shared" si="441"/>
        <v>286352.22299998428</v>
      </c>
      <c r="KG94" s="290">
        <f>(RD[[#This Row],[Sunset Time (POA&lt;20 W/m2)]]-RD[[#This Row],[Sunrise Time (POA&gt;20 W/m2)]])*24</f>
        <v>12.883333333333333</v>
      </c>
      <c r="KH94" s="291">
        <f>RD[[#This Row],[GHI ]]</f>
        <v>6.01</v>
      </c>
      <c r="KI94" s="291">
        <f>RD[[#This Row],[POA]]</f>
        <v>5.64</v>
      </c>
      <c r="KJ94" s="291">
        <f>RD[[#This Row],[AT (°C) 14 Hours]]</f>
        <v>31.5</v>
      </c>
      <c r="KK94" s="291">
        <f>RD[[#This Row],[MT (°C) Gen. Hours]]</f>
        <v>41.46</v>
      </c>
      <c r="KL94" s="291">
        <f>RD[[#This Row],[WS_Avg (m/s) (24 Hours)]]</f>
        <v>2.0099999999999998</v>
      </c>
      <c r="KM94" s="291">
        <f>RD[[#This Row],[WS_Max (m/s)]]</f>
        <v>6.7</v>
      </c>
      <c r="KN94" s="292">
        <f>SUM(RD[[#This Row],[BLK1_INV1]:[BLK8_INV27]])</f>
        <v>287351.88</v>
      </c>
      <c r="KO94" s="95"/>
      <c r="KP94" s="55"/>
      <c r="KQ94" s="90" t="str">
        <f>IFERROR(RD[[#This Row],[WPR_Eac]]/RD[[#This Row],[WPR_Edc]],"")</f>
        <v/>
      </c>
    </row>
    <row r="95" spans="2:303" ht="15" customHeight="1" x14ac:dyDescent="0.35">
      <c r="B95" s="52">
        <v>45836</v>
      </c>
      <c r="C95" s="9">
        <f>YEAR(RD[[#This Row],[Date]])+IF(MONTH(RD[[#This Row],[Date]])&gt;=4,1,0)</f>
        <v>2026</v>
      </c>
      <c r="D95" s="6">
        <f t="shared" si="429"/>
        <v>2025</v>
      </c>
      <c r="E95" s="7"/>
      <c r="F95" s="7"/>
      <c r="G95" s="8"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12"/>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7">
        <v>90159.400999999998</v>
      </c>
      <c r="JU95" s="281">
        <f t="shared" si="506"/>
        <v>65054.564999997616</v>
      </c>
      <c r="JV95" s="281">
        <f t="shared" si="507"/>
        <v>8.9409999999916181</v>
      </c>
      <c r="JW95" s="281">
        <f t="shared" ref="JW95" si="515">IF((JM95-JM94)&lt;0,"",(JM95-JM94))</f>
        <v>60043.655999995768</v>
      </c>
      <c r="JX95" s="281">
        <f t="shared" ref="JX95" si="516">IF((JN95-JN94)&lt;0,"",(JN95-JN94))</f>
        <v>12.883999999998196</v>
      </c>
      <c r="JY95" s="282">
        <f t="shared" ref="JY95" si="517">IF((JO95-JO94)&lt;0,"",(JO95-JO94))</f>
        <v>63542.92199999094</v>
      </c>
      <c r="JZ95" s="282">
        <f t="shared" ref="JZ95" si="518">IF((JP95-JP94)&lt;0,"",(JP95-JP94))</f>
        <v>30.269999999989523</v>
      </c>
      <c r="KA95" s="282">
        <f t="shared" ref="KA95" si="519">IF((JQ95-JQ94)&lt;0,"",(JQ95-JQ94))</f>
        <v>48052.526000000536</v>
      </c>
      <c r="KB95" s="282">
        <f t="shared" ref="KB95" si="520">IF((JR95-JR94)&lt;0,"",(JR95-JR94))</f>
        <v>40.544000000001688</v>
      </c>
      <c r="KC95" s="281">
        <f t="shared" ref="KC95" si="521">IF((JS95-JS94)&lt;0,"",(JS95-JS94))</f>
        <v>236444.40500003099</v>
      </c>
      <c r="KD95" s="281">
        <f t="shared" ref="KD95" si="522">IF((JT95-JT94)&lt;0,"",(JT95-JT94))</f>
        <v>105.68099999999686</v>
      </c>
      <c r="KE95" s="289">
        <f t="shared" si="440"/>
        <v>125076.3959999934</v>
      </c>
      <c r="KF95" s="289">
        <f t="shared" si="441"/>
        <v>236338.72400003101</v>
      </c>
      <c r="KG95" s="290">
        <f>(RD[[#This Row],[Sunset Time (POA&lt;20 W/m2)]]-RD[[#This Row],[Sunrise Time (POA&gt;20 W/m2)]])*24</f>
        <v>13.05</v>
      </c>
      <c r="KH95" s="291">
        <f>RD[[#This Row],[GHI ]]</f>
        <v>5.07</v>
      </c>
      <c r="KI95" s="291">
        <f>RD[[#This Row],[POA]]</f>
        <v>4.6500000000000004</v>
      </c>
      <c r="KJ95" s="291">
        <f>RD[[#This Row],[AT (°C) 14 Hours]]</f>
        <v>30.91</v>
      </c>
      <c r="KK95" s="291">
        <f>RD[[#This Row],[MT (°C) Gen. Hours]]</f>
        <v>41.13</v>
      </c>
      <c r="KL95" s="291">
        <f>RD[[#This Row],[WS_Avg (m/s) (24 Hours)]]</f>
        <v>1.51</v>
      </c>
      <c r="KM95" s="291">
        <f>RD[[#This Row],[WS_Max (m/s)]]</f>
        <v>9.6999999999999993</v>
      </c>
      <c r="KN95" s="292">
        <f>SUM(RD[[#This Row],[BLK1_INV1]:[BLK8_INV27]])</f>
        <v>238197.70000000004</v>
      </c>
      <c r="KO95" s="95"/>
      <c r="KP95" s="55"/>
      <c r="KQ95" s="90" t="str">
        <f>IFERROR(RD[[#This Row],[WPR_Eac]]/RD[[#This Row],[WPR_Edc]],"")</f>
        <v/>
      </c>
    </row>
    <row r="96" spans="2:303" ht="15" customHeight="1" x14ac:dyDescent="0.35">
      <c r="B96" s="52">
        <v>45837</v>
      </c>
      <c r="C96" s="9">
        <f>YEAR(RD[[#This Row],[Date]])+IF(MONTH(RD[[#This Row],[Date]])&gt;=4,1,0)</f>
        <v>2026</v>
      </c>
      <c r="D96" s="6">
        <f t="shared" si="429"/>
        <v>2025</v>
      </c>
      <c r="E96" s="7"/>
      <c r="F96" s="7"/>
      <c r="G96" s="8"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12"/>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1">
        <f t="shared" ref="JU96" si="523">IF((JK96-JK95)&lt;0,"",(JK96-JK95))</f>
        <v>56723.023000001907</v>
      </c>
      <c r="JV96" s="281">
        <f t="shared" ref="JV96" si="524">IF((JL96-JL95)&lt;0,"",(JL96-JL95))</f>
        <v>8.9409999999916181</v>
      </c>
      <c r="JW96" s="281">
        <f t="shared" ref="JW96" si="525">IF((JM96-JM95)&lt;0,"",(JM96-JM95))</f>
        <v>53559.092000000179</v>
      </c>
      <c r="JX96" s="281">
        <f t="shared" ref="JX96" si="526">IF((JN96-JN95)&lt;0,"",(JN96-JN95))</f>
        <v>12.883999999998196</v>
      </c>
      <c r="JY96" s="282">
        <f t="shared" ref="JY96" si="527">IF((JO96-JO95)&lt;0,"",(JO96-JO95))</f>
        <v>55826.202000007033</v>
      </c>
      <c r="JZ96" s="282">
        <f t="shared" ref="JZ96" si="528">IF((JP96-JP95)&lt;0,"",(JP96-JP95))</f>
        <v>30.269999999989523</v>
      </c>
      <c r="KA96" s="282">
        <f t="shared" ref="KA96" si="529">IF((JQ96-JQ95)&lt;0,"",(JQ96-JQ95))</f>
        <v>43260.368000000715</v>
      </c>
      <c r="KB96" s="282">
        <f t="shared" ref="KB96" si="530">IF((JR96-JR95)&lt;0,"",(JR96-JR95))</f>
        <v>40.544000000001688</v>
      </c>
      <c r="KC96" s="281">
        <f t="shared" ref="KC96" si="531">IF((JS96-JS95)&lt;0,"",(JS96-JS95))</f>
        <v>209152.7879999876</v>
      </c>
      <c r="KD96" s="281">
        <f t="shared" ref="KD96" si="532">IF((JT96-JT95)&lt;0,"",(JT96-JT95))</f>
        <v>105.68099999999686</v>
      </c>
      <c r="KE96" s="289">
        <f t="shared" si="440"/>
        <v>110260.2900000021</v>
      </c>
      <c r="KF96" s="289">
        <f t="shared" si="441"/>
        <v>209047.10699998762</v>
      </c>
      <c r="KG96" s="290">
        <f>(RD[[#This Row],[Sunset Time (POA&lt;20 W/m2)]]-RD[[#This Row],[Sunrise Time (POA&gt;20 W/m2)]])*24</f>
        <v>13.183333333333334</v>
      </c>
      <c r="KH96" s="291">
        <f>RD[[#This Row],[GHI ]]</f>
        <v>4.1900000000000004</v>
      </c>
      <c r="KI96" s="291">
        <f>RD[[#This Row],[POA]]</f>
        <v>3.89</v>
      </c>
      <c r="KJ96" s="291">
        <f>RD[[#This Row],[AT (°C) 14 Hours]]</f>
        <v>30.09</v>
      </c>
      <c r="KK96" s="291">
        <f>RD[[#This Row],[MT (°C) Gen. Hours]]</f>
        <v>37.22</v>
      </c>
      <c r="KL96" s="291">
        <f>RD[[#This Row],[WS_Avg (m/s) (24 Hours)]]</f>
        <v>2.4300000000000002</v>
      </c>
      <c r="KM96" s="291">
        <f>RD[[#This Row],[WS_Max (m/s)]]</f>
        <v>9.3000000000000007</v>
      </c>
      <c r="KN96" s="292">
        <f>SUM(RD[[#This Row],[BLK1_INV1]:[BLK8_INV27]])</f>
        <v>210024.20000000022</v>
      </c>
      <c r="KO96" s="95"/>
      <c r="KP96" s="55"/>
      <c r="KQ96" s="90" t="str">
        <f>IFERROR(RD[[#This Row],[WPR_Eac]]/RD[[#This Row],[WPR_Edc]],"")</f>
        <v/>
      </c>
    </row>
    <row r="97" spans="2:303" ht="15" customHeight="1" x14ac:dyDescent="0.35">
      <c r="B97" s="52">
        <v>45838</v>
      </c>
      <c r="C97" s="9">
        <f>YEAR(RD[[#This Row],[Date]])+IF(MONTH(RD[[#This Row],[Date]])&gt;=4,1,0)</f>
        <v>2026</v>
      </c>
      <c r="D97" s="6">
        <f t="shared" si="429"/>
        <v>2025</v>
      </c>
      <c r="E97" s="7"/>
      <c r="F97" s="7"/>
      <c r="G97" s="8"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12"/>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7">
        <v>90360.763000000006</v>
      </c>
      <c r="JU97" s="281">
        <f t="shared" ref="JU97" si="533">IF((JK97-JK96)&lt;0,"",(JK97-JK96))</f>
        <v>44792.459999993443</v>
      </c>
      <c r="JV97" s="281">
        <f t="shared" ref="JV97" si="534">IF((JL97-JL96)&lt;0,"",(JL97-JL96))</f>
        <v>8.9409999999916181</v>
      </c>
      <c r="JW97" s="281">
        <f>IF((JM97-JM96)&lt;0,"",(JM97-JM96))</f>
        <v>42377.031000003219</v>
      </c>
      <c r="JX97" s="281">
        <f t="shared" ref="JX97" si="535">IF((JN97-JN96)&lt;0,"",(JN97-JN96))</f>
        <v>12.884000000005472</v>
      </c>
      <c r="JY97" s="282">
        <f t="shared" ref="JY97" si="536">IF((JO97-JO96)&lt;0,"",(JO97-JO96))</f>
        <v>43968.09999999404</v>
      </c>
      <c r="JZ97" s="282">
        <f t="shared" ref="JZ97" si="537">IF((JP97-JP96)&lt;0,"",(JP97-JP96))</f>
        <v>23.270000000018626</v>
      </c>
      <c r="KA97" s="282">
        <f t="shared" ref="KA97" si="538">IF((JQ97-JQ96)&lt;0,"",(JQ97-JQ96))</f>
        <v>34487.581000000238</v>
      </c>
      <c r="KB97" s="282">
        <f t="shared" ref="KB97" si="539">IF((JR97-JR96)&lt;0,"",(JR97-JR96))</f>
        <v>28.544000000001688</v>
      </c>
      <c r="KC97" s="281">
        <f t="shared" ref="KC97" si="540">IF((JS97-JS96)&lt;0,"",(JS97-JS96))</f>
        <v>165401.15999996662</v>
      </c>
      <c r="KD97" s="281">
        <f t="shared" ref="KD97:KD98" si="541">IF((JT97-JT96)&lt;0,"",(JT97-JT96))</f>
        <v>95.681000000011409</v>
      </c>
      <c r="KE97" s="289">
        <f t="shared" ref="KE97" si="542">(JU97+JW97)-(JV97+JX97)</f>
        <v>87147.665999996665</v>
      </c>
      <c r="KF97" s="289">
        <f t="shared" ref="KF97" si="543">IFERROR(KC97-KD97,"")</f>
        <v>165305.47899996661</v>
      </c>
      <c r="KG97" s="290">
        <f>(RD[[#This Row],[Sunset Time (POA&lt;20 W/m2)]]-RD[[#This Row],[Sunrise Time (POA&gt;20 W/m2)]])*24</f>
        <v>13.049999999999999</v>
      </c>
      <c r="KH97" s="291">
        <f>RD[[#This Row],[GHI ]]</f>
        <v>3.23</v>
      </c>
      <c r="KI97" s="291">
        <f>RD[[#This Row],[POA]]</f>
        <v>3.03</v>
      </c>
      <c r="KJ97" s="291">
        <f>RD[[#This Row],[AT (°C) 14 Hours]]</f>
        <v>29.64</v>
      </c>
      <c r="KK97" s="291">
        <f>RD[[#This Row],[MT (°C) Gen. Hours]]</f>
        <v>35.33</v>
      </c>
      <c r="KL97" s="291">
        <f>RD[[#This Row],[WS_Avg (m/s) (24 Hours)]]</f>
        <v>1.69</v>
      </c>
      <c r="KM97" s="291">
        <f>RD[[#This Row],[WS_Max (m/s)]]</f>
        <v>4.3</v>
      </c>
      <c r="KN97" s="292">
        <f>SUM(RD[[#This Row],[BLK1_INV1]:[BLK8_INV27]])</f>
        <v>166212.4</v>
      </c>
      <c r="KO97" s="95"/>
      <c r="KP97" s="55"/>
      <c r="KQ97" s="90" t="str">
        <f>IFERROR(RD[[#This Row],[WPR_Eac]]/RD[[#This Row],[WPR_Edc]],"")</f>
        <v/>
      </c>
    </row>
    <row r="98" spans="2:303" ht="15" customHeight="1" x14ac:dyDescent="0.35">
      <c r="B98" s="52">
        <v>45839</v>
      </c>
      <c r="C98" s="9">
        <f>YEAR(RD[[#This Row],[Date]])+IF(MONTH(RD[[#This Row],[Date]])&gt;=4,1,0)</f>
        <v>2026</v>
      </c>
      <c r="D98" s="6">
        <f t="shared" ref="D98:D131" si="544">YEAR(B98)</f>
        <v>2025</v>
      </c>
      <c r="E98" s="7"/>
      <c r="F98" s="7"/>
      <c r="G98" s="8"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12"/>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1">
        <f t="shared" ref="JU98" si="546">IF((JK98-JK97)&lt;0,"",(JK98-JK97))</f>
        <v>36319.652999997139</v>
      </c>
      <c r="JV98" s="281">
        <f t="shared" ref="JV98" si="547">IF((JL98-JL97)&lt;0,"",(JL98-JL97))</f>
        <v>8.9409999999916181</v>
      </c>
      <c r="JW98" s="281">
        <f t="shared" ref="JW98" si="548">IF((JM98-JM97)&lt;0,"",(JM98-JM97))</f>
        <v>34343.26099999994</v>
      </c>
      <c r="JX98" s="281">
        <f t="shared" ref="JX98" si="549">IF((JN98-JN97)&lt;0,"",(JN98-JN97))</f>
        <v>12.883999999998196</v>
      </c>
      <c r="JY98" s="282">
        <f t="shared" ref="JY98" si="550">IF((JO98-JO97)&lt;0,"",(JO98-JO97))</f>
        <v>33920.943000003695</v>
      </c>
      <c r="JZ98" s="282">
        <f t="shared" ref="JZ98" si="551">IF((JP98-JP97)&lt;0,"",(JP98-JP97))</f>
        <v>23.269999999989523</v>
      </c>
      <c r="KA98" s="282">
        <f t="shared" ref="KA98" si="552">IF((JQ98-JQ97)&lt;0,"",(JQ98-JQ97))</f>
        <v>26991.006999999285</v>
      </c>
      <c r="KB98" s="282">
        <f t="shared" ref="KB98" si="553">IF((JR98-JR97)&lt;0,"",(JR98-JR97))</f>
        <v>28.543999999994412</v>
      </c>
      <c r="KC98" s="281">
        <f t="shared" ref="KC98" si="554">IF((JS98-JS97)&lt;0,"",(JS98-JS97))</f>
        <v>131303.31700003147</v>
      </c>
      <c r="KD98" s="281">
        <f t="shared" si="541"/>
        <v>95.680999999996857</v>
      </c>
      <c r="KE98" s="289">
        <f t="shared" ref="KE98:KE131" si="555">(JU98+JW98)-(JV98+JX98)</f>
        <v>70641.088999997097</v>
      </c>
      <c r="KF98" s="289">
        <f t="shared" ref="KF98:KF131" si="556">IFERROR(KC98-KD98,"")</f>
        <v>131207.63600003149</v>
      </c>
      <c r="KG98" s="290">
        <f>(RD[[#This Row],[Sunset Time (POA&lt;20 W/m2)]]-RD[[#This Row],[Sunrise Time (POA&gt;20 W/m2)]])*24</f>
        <v>13.149999999999999</v>
      </c>
      <c r="KH98" s="291">
        <f>RD[[#This Row],[GHI ]]</f>
        <v>2.61</v>
      </c>
      <c r="KI98" s="291">
        <f>RD[[#This Row],[POA]]</f>
        <v>2.41</v>
      </c>
      <c r="KJ98" s="291">
        <f>RD[[#This Row],[AT (°C) 14 Hours]]</f>
        <v>27.91</v>
      </c>
      <c r="KK98" s="291">
        <f>RD[[#This Row],[MT (°C) Gen. Hours]]</f>
        <v>32.270000000000003</v>
      </c>
      <c r="KL98" s="291">
        <f>RD[[#This Row],[WS_Avg (m/s) (24 Hours)]]</f>
        <v>0.185</v>
      </c>
      <c r="KM98" s="291">
        <f>RD[[#This Row],[WS_Max (m/s)]]</f>
        <v>4.7</v>
      </c>
      <c r="KN98" s="292">
        <f>SUM(RD[[#This Row],[BLK1_INV1]:[BLK8_INV27]])</f>
        <v>132770.99999999997</v>
      </c>
      <c r="KO98" s="95"/>
      <c r="KP98" s="55"/>
      <c r="KQ98" s="90" t="str">
        <f>IFERROR(RD[[#This Row],[WPR_Eac]]/RD[[#This Row],[WPR_Edc]],"")</f>
        <v/>
      </c>
    </row>
    <row r="99" spans="2:303" ht="15" customHeight="1" x14ac:dyDescent="0.35">
      <c r="B99" s="52">
        <v>45840</v>
      </c>
      <c r="C99" s="9">
        <f>YEAR(RD[[#This Row],[Date]])+IF(MONTH(RD[[#This Row],[Date]])&gt;=4,1,0)</f>
        <v>2026</v>
      </c>
      <c r="D99" s="6">
        <f t="shared" si="544"/>
        <v>2025</v>
      </c>
      <c r="E99" s="7"/>
      <c r="F99" s="7"/>
      <c r="G99" s="8"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12"/>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7">
        <v>90552.125</v>
      </c>
      <c r="JU99" s="281">
        <f t="shared" ref="JU99" si="557">IF((JK99-JK98)&lt;0,"",(JK99-JK98))</f>
        <v>57686.930000007153</v>
      </c>
      <c r="JV99" s="281">
        <f t="shared" ref="JV99" si="558">IF((JL99-JL98)&lt;0,"",(JL99-JL98))</f>
        <v>8.9410000000498258</v>
      </c>
      <c r="JW99" s="281">
        <f t="shared" ref="JW99" si="559">IF((JM99-JM98)&lt;0,"",(JM99-JM98))</f>
        <v>55215.504000000656</v>
      </c>
      <c r="JX99" s="281">
        <f t="shared" ref="JX99" si="560">IF((JN99-JN98)&lt;0,"",(JN99-JN98))</f>
        <v>12.883999999998196</v>
      </c>
      <c r="JY99" s="282">
        <f t="shared" ref="JY99" si="561">IF((JO99-JO98)&lt;0,"",(JO99-JO98))</f>
        <v>56977.324000000954</v>
      </c>
      <c r="JZ99" s="282">
        <f t="shared" ref="JZ99" si="562">IF((JP99-JP98)&lt;0,"",(JP99-JP98))</f>
        <v>23.269999999989523</v>
      </c>
      <c r="KA99" s="282">
        <f t="shared" ref="KA99" si="563">IF((JQ99-JQ98)&lt;0,"",(JQ99-JQ98))</f>
        <v>43210.210000000894</v>
      </c>
      <c r="KB99" s="282">
        <f t="shared" ref="KB99" si="564">IF((JR99-JR98)&lt;0,"",(JR99-JR98))</f>
        <v>28.544000000001688</v>
      </c>
      <c r="KC99" s="281">
        <f t="shared" ref="KC99" si="565">IF((JS99-JS98)&lt;0,"",(JS99-JS98))</f>
        <v>212734.46499997377</v>
      </c>
      <c r="KD99" s="281">
        <f t="shared" ref="KD99" si="566">IF((JT99-JT98)&lt;0,"",(JT99-JT98))</f>
        <v>95.680999999996857</v>
      </c>
      <c r="KE99" s="289">
        <f t="shared" si="555"/>
        <v>112880.60900000777</v>
      </c>
      <c r="KF99" s="289">
        <f t="shared" si="556"/>
        <v>212638.78399997379</v>
      </c>
      <c r="KG99" s="290">
        <f>(RD[[#This Row],[Sunset Time (POA&lt;20 W/m2)]]-RD[[#This Row],[Sunrise Time (POA&gt;20 W/m2)]])*24</f>
        <v>13.4</v>
      </c>
      <c r="KH99" s="291">
        <f>RD[[#This Row],[GHI ]]</f>
        <v>4.34</v>
      </c>
      <c r="KI99" s="291">
        <f>RD[[#This Row],[POA]]</f>
        <v>4.07</v>
      </c>
      <c r="KJ99" s="291">
        <f>RD[[#This Row],[AT (°C) 14 Hours]]</f>
        <v>30.38</v>
      </c>
      <c r="KK99" s="291">
        <f>RD[[#This Row],[MT (°C) Gen. Hours]]</f>
        <v>37.35</v>
      </c>
      <c r="KL99" s="291">
        <f>RD[[#This Row],[WS_Avg (m/s) (24 Hours)]]</f>
        <v>1.48</v>
      </c>
      <c r="KM99" s="291">
        <f>RD[[#This Row],[WS_Max (m/s)]]</f>
        <v>7.1</v>
      </c>
      <c r="KN99" s="292">
        <f>SUM(RD[[#This Row],[BLK1_INV1]:[BLK8_INV27]])</f>
        <v>213894.3</v>
      </c>
      <c r="KO99" s="95"/>
      <c r="KP99" s="55"/>
      <c r="KQ99" s="90" t="str">
        <f>IFERROR(RD[[#This Row],[WPR_Eac]]/RD[[#This Row],[WPR_Edc]],"")</f>
        <v/>
      </c>
    </row>
    <row r="100" spans="2:303" ht="15" customHeight="1" x14ac:dyDescent="0.35">
      <c r="B100" s="52">
        <v>45841</v>
      </c>
      <c r="C100" s="9">
        <f>YEAR(RD[[#This Row],[Date]])+IF(MONTH(RD[[#This Row],[Date]])&gt;=4,1,0)</f>
        <v>2026</v>
      </c>
      <c r="D100" s="6">
        <f t="shared" si="544"/>
        <v>2025</v>
      </c>
      <c r="E100" s="7"/>
      <c r="F100" s="7"/>
      <c r="G100" s="8"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12"/>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1">
        <f t="shared" ref="JU100" si="567">IF((JK100-JK99)&lt;0,"",(JK100-JK99))</f>
        <v>64042.318000003695</v>
      </c>
      <c r="JV100" s="281">
        <f t="shared" ref="JV100" si="568">IF((JL100-JL99)&lt;0,"",(JL100-JL99))</f>
        <v>8.9409999999916181</v>
      </c>
      <c r="JW100" s="281">
        <f t="shared" ref="JW100" si="569">IF((JM100-JM99)&lt;0,"",(JM100-JM99))</f>
        <v>61518.831000000238</v>
      </c>
      <c r="JX100" s="281">
        <f t="shared" ref="JX100" si="570">IF((JN100-JN99)&lt;0,"",(JN100-JN99))</f>
        <v>12.883999999998196</v>
      </c>
      <c r="JY100" s="282">
        <f t="shared" ref="JY100" si="571">IF((JO100-JO99)&lt;0,"",(JO100-JO99))</f>
        <v>61651.238000005484</v>
      </c>
      <c r="JZ100" s="282">
        <f t="shared" ref="JZ100" si="572">IF((JP100-JP99)&lt;0,"",(JP100-JP99))</f>
        <v>23.270000000018626</v>
      </c>
      <c r="KA100" s="282">
        <f t="shared" ref="KA100" si="573">IF((JQ100-JQ99)&lt;0,"",(JQ100-JQ99))</f>
        <v>49561.339999996126</v>
      </c>
      <c r="KB100" s="282">
        <f t="shared" ref="KB100" si="574">IF((JR100-JR99)&lt;0,"",(JR100-JR99))</f>
        <v>28.544000000001688</v>
      </c>
      <c r="KC100" s="281">
        <f t="shared" ref="KC100" si="575">IF((JS100-JS99)&lt;0,"",(JS100-JS99))</f>
        <v>236444.78100001812</v>
      </c>
      <c r="KD100" s="281">
        <f t="shared" ref="KD100" si="576">IF((JT100-JT99)&lt;0,"",(JT100-JT99))</f>
        <v>95.680999999996857</v>
      </c>
      <c r="KE100" s="289">
        <f t="shared" si="555"/>
        <v>125539.32400000395</v>
      </c>
      <c r="KF100" s="289">
        <f t="shared" si="556"/>
        <v>236349.10000001814</v>
      </c>
      <c r="KG100" s="290">
        <f>(RD[[#This Row],[Sunset Time (POA&lt;20 W/m2)]]-RD[[#This Row],[Sunrise Time (POA&gt;20 W/m2)]])*24</f>
        <v>13.366666666666667</v>
      </c>
      <c r="KH100" s="291">
        <f>RD[[#This Row],[GHI ]]</f>
        <v>4.7699999999999996</v>
      </c>
      <c r="KI100" s="291">
        <f>RD[[#This Row],[POA]]</f>
        <v>4.5599999999999996</v>
      </c>
      <c r="KJ100" s="291">
        <f>RD[[#This Row],[AT (°C) 14 Hours]]</f>
        <v>31.07</v>
      </c>
      <c r="KK100" s="291">
        <f>RD[[#This Row],[MT (°C) Gen. Hours]]</f>
        <v>39.159999999999997</v>
      </c>
      <c r="KL100" s="291">
        <f>RD[[#This Row],[WS_Avg (m/s) (24 Hours)]]</f>
        <v>2.3199999999999998</v>
      </c>
      <c r="KM100" s="291">
        <f>RD[[#This Row],[WS_Max (m/s)]]</f>
        <v>5.7</v>
      </c>
      <c r="KN100" s="292">
        <f>SUM(RD[[#This Row],[BLK1_INV1]:[BLK8_INV27]])</f>
        <v>237266.10000000006</v>
      </c>
      <c r="KO100" s="95"/>
      <c r="KP100" s="55"/>
      <c r="KQ100" s="90" t="str">
        <f>IFERROR(RD[[#This Row],[WPR_Eac]]/RD[[#This Row],[WPR_Edc]],"")</f>
        <v/>
      </c>
    </row>
    <row r="101" spans="2:303" ht="15" customHeight="1" x14ac:dyDescent="0.35">
      <c r="B101" s="52">
        <v>45842</v>
      </c>
      <c r="C101" s="9">
        <f>YEAR(RD[[#This Row],[Date]])+IF(MONTH(RD[[#This Row],[Date]])&gt;=4,1,0)</f>
        <v>2026</v>
      </c>
      <c r="D101" s="6">
        <f t="shared" si="544"/>
        <v>2025</v>
      </c>
      <c r="E101" s="7"/>
      <c r="F101" s="7"/>
      <c r="G101" s="8"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12"/>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7">
        <v>90743.486999999994</v>
      </c>
      <c r="JU101" s="281">
        <f t="shared" ref="JU101" si="577">IF((JK101-JK100)&lt;0,"",(JK101-JK100))</f>
        <v>59180.787000000477</v>
      </c>
      <c r="JV101" s="281">
        <f t="shared" ref="JV101" si="578">IF((JL101-JL100)&lt;0,"",(JL101-JL100))</f>
        <v>8.9409999999916181</v>
      </c>
      <c r="JW101" s="281">
        <f t="shared" ref="JW101" si="579">IF((JM101-JM100)&lt;0,"",(JM101-JM100))</f>
        <v>55018.442999996245</v>
      </c>
      <c r="JX101" s="281">
        <f t="shared" ref="JX101" si="580">IF((JN101-JN100)&lt;0,"",(JN101-JN100))</f>
        <v>12.884000000005472</v>
      </c>
      <c r="JY101" s="282">
        <f t="shared" ref="JY101" si="581">IF((JO101-JO100)&lt;0,"",(JO101-JO100))</f>
        <v>56623.5</v>
      </c>
      <c r="JZ101" s="282">
        <f t="shared" ref="JZ101" si="582">IF((JP101-JP100)&lt;0,"",(JP101-JP100))</f>
        <v>23.269999999989523</v>
      </c>
      <c r="KA101" s="282">
        <f t="shared" ref="KA101" si="583">IF((JQ101-JQ100)&lt;0,"",(JQ101-JQ100))</f>
        <v>43813.558000005782</v>
      </c>
      <c r="KB101" s="282">
        <f t="shared" ref="KB101" si="584">IF((JR101-JR100)&lt;0,"",(JR101-JR100))</f>
        <v>28.544000000001688</v>
      </c>
      <c r="KC101" s="281">
        <f t="shared" ref="KC101" si="585">IF((JS101-JS100)&lt;0,"",(JS101-JS100))</f>
        <v>214965.63300001621</v>
      </c>
      <c r="KD101" s="281">
        <f t="shared" ref="KD101" si="586">IF((JT101-JT100)&lt;0,"",(JT101-JT100))</f>
        <v>95.680999999996857</v>
      </c>
      <c r="KE101" s="289">
        <f t="shared" si="555"/>
        <v>114177.40499999672</v>
      </c>
      <c r="KF101" s="289">
        <f t="shared" si="556"/>
        <v>214869.95200001623</v>
      </c>
      <c r="KG101" s="290">
        <f>(RD[[#This Row],[Sunset Time (POA&lt;20 W/m2)]]-RD[[#This Row],[Sunrise Time (POA&gt;20 W/m2)]])*24</f>
        <v>13.350000000000001</v>
      </c>
      <c r="KH101" s="291">
        <f>RD[[#This Row],[GHI ]]</f>
        <v>4.55</v>
      </c>
      <c r="KI101" s="291">
        <f>RD[[#This Row],[POA]]</f>
        <v>4.1500000000000004</v>
      </c>
      <c r="KJ101" s="291">
        <f>RD[[#This Row],[AT (°C) 14 Hours]]</f>
        <v>30.97</v>
      </c>
      <c r="KK101" s="291">
        <f>RD[[#This Row],[MT (°C) Gen. Hours]]</f>
        <v>40.04</v>
      </c>
      <c r="KL101" s="291">
        <f>RD[[#This Row],[WS_Avg (m/s) (24 Hours)]]</f>
        <v>1.49</v>
      </c>
      <c r="KM101" s="291">
        <f>RD[[#This Row],[WS_Max (m/s)]]</f>
        <v>7.5</v>
      </c>
      <c r="KN101" s="292">
        <f>SUM(RD[[#This Row],[BLK1_INV1]:[BLK8_INV27]])</f>
        <v>216167.60000000003</v>
      </c>
      <c r="KO101" s="95"/>
      <c r="KP101" s="55"/>
      <c r="KQ101" s="90" t="str">
        <f>IFERROR(RD[[#This Row],[WPR_Eac]]/RD[[#This Row],[WPR_Edc]],"")</f>
        <v/>
      </c>
    </row>
    <row r="102" spans="2:303" ht="15" customHeight="1" x14ac:dyDescent="0.35">
      <c r="B102" s="52">
        <v>45843</v>
      </c>
      <c r="C102" s="9">
        <f>YEAR(RD[[#This Row],[Date]])+IF(MONTH(RD[[#This Row],[Date]])&gt;=4,1,0)</f>
        <v>2026</v>
      </c>
      <c r="D102" s="6">
        <f t="shared" si="544"/>
        <v>2025</v>
      </c>
      <c r="E102" s="7"/>
      <c r="F102" s="7"/>
      <c r="G102" s="8"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12"/>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1">
        <f t="shared" ref="JU102" si="587">IF((JK102-JK101)&lt;0,"",(JK102-JK101))</f>
        <v>70459.317000001669</v>
      </c>
      <c r="JV102" s="281">
        <f t="shared" ref="JV102" si="588">IF((JL102-JL101)&lt;0,"",(JL102-JL101))</f>
        <v>8.9409999999916181</v>
      </c>
      <c r="JW102" s="281">
        <f t="shared" ref="JW102" si="589">IF((JM102-JM101)&lt;0,"",(JM102-JM101))</f>
        <v>70794.796000003815</v>
      </c>
      <c r="JX102" s="281">
        <f t="shared" ref="JX102" si="590">IF((JN102-JN101)&lt;0,"",(JN102-JN101))</f>
        <v>12.883999999998196</v>
      </c>
      <c r="JY102" s="282">
        <f t="shared" ref="JY102" si="591">IF((JO102-JO101)&lt;0,"",(JO102-JO101))</f>
        <v>68221.847000002861</v>
      </c>
      <c r="JZ102" s="282">
        <f t="shared" ref="JZ102" si="592">IF((JP102-JP101)&lt;0,"",(JP102-JP101))</f>
        <v>23.270000000018626</v>
      </c>
      <c r="KA102" s="282">
        <f t="shared" ref="KA102" si="593">IF((JQ102-JQ101)&lt;0,"",(JQ102-JQ101))</f>
        <v>57757.949000000954</v>
      </c>
      <c r="KB102" s="282">
        <f t="shared" ref="KB102" si="594">IF((JR102-JR101)&lt;0,"",(JR102-JR101))</f>
        <v>28.544000000001688</v>
      </c>
      <c r="KC102" s="281">
        <f t="shared" ref="KC102" si="595">IF((JS102-JS101)&lt;0,"",(JS102-JS101))</f>
        <v>266122.04799997807</v>
      </c>
      <c r="KD102" s="281">
        <f t="shared" ref="KD102" si="596">IF((JT102-JT101)&lt;0,"",(JT102-JT101))</f>
        <v>95.681000000011409</v>
      </c>
      <c r="KE102" s="289">
        <f t="shared" si="555"/>
        <v>141232.2880000055</v>
      </c>
      <c r="KF102" s="289">
        <f t="shared" si="556"/>
        <v>266026.36699997808</v>
      </c>
      <c r="KG102" s="290">
        <f>(RD[[#This Row],[Sunset Time (POA&lt;20 W/m2)]]-RD[[#This Row],[Sunrise Time (POA&gt;20 W/m2)]])*24</f>
        <v>13.216666666666669</v>
      </c>
      <c r="KH102" s="291">
        <f>RD[[#This Row],[GHI ]]</f>
        <v>5.37</v>
      </c>
      <c r="KI102" s="291">
        <f>RD[[#This Row],[POA]]</f>
        <v>5.13</v>
      </c>
      <c r="KJ102" s="291">
        <f>RD[[#This Row],[AT (°C) 14 Hours]]</f>
        <v>31.55</v>
      </c>
      <c r="KK102" s="291">
        <f>RD[[#This Row],[MT (°C) Gen. Hours]]</f>
        <v>42.78</v>
      </c>
      <c r="KL102" s="291">
        <f>RD[[#This Row],[WS_Avg (m/s) (24 Hours)]]</f>
        <v>1.29</v>
      </c>
      <c r="KM102" s="291">
        <f>RD[[#This Row],[WS_Max (m/s)]]</f>
        <v>4.3</v>
      </c>
      <c r="KN102" s="292">
        <f>SUM(RD[[#This Row],[BLK1_INV1]:[BLK8_INV27]])</f>
        <v>267586.69999999995</v>
      </c>
      <c r="KO102" s="95"/>
      <c r="KP102" s="55"/>
      <c r="KQ102" s="90" t="str">
        <f>IFERROR(RD[[#This Row],[WPR_Eac]]/RD[[#This Row],[WPR_Edc]],"")</f>
        <v/>
      </c>
    </row>
    <row r="103" spans="2:303" ht="15" customHeight="1" x14ac:dyDescent="0.35">
      <c r="B103" s="52">
        <v>45844</v>
      </c>
      <c r="C103" s="9">
        <f>YEAR(RD[[#This Row],[Date]])+IF(MONTH(RD[[#This Row],[Date]])&gt;=4,1,0)</f>
        <v>2026</v>
      </c>
      <c r="D103" s="6">
        <f t="shared" si="544"/>
        <v>2025</v>
      </c>
      <c r="E103" s="7"/>
      <c r="F103" s="7"/>
      <c r="G103" s="8"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12"/>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7">
        <v>90934.849000000002</v>
      </c>
      <c r="JU103" s="281">
        <f t="shared" ref="JU103" si="597">IF((JK103-JK102)&lt;0,"",(JK103-JK102))</f>
        <v>61627.427999988198</v>
      </c>
      <c r="JV103" s="281">
        <f t="shared" ref="JV103" si="598">IF((JL103-JL102)&lt;0,"",(JL103-JL102))</f>
        <v>8.9409999999916181</v>
      </c>
      <c r="JW103" s="281">
        <f t="shared" ref="JW103" si="599">IF((JM103-JM102)&lt;0,"",(JM103-JM102))</f>
        <v>60844.08900000155</v>
      </c>
      <c r="JX103" s="281">
        <f t="shared" ref="JX103" si="600">IF((JN103-JN102)&lt;0,"",(JN103-JN102))</f>
        <v>12.883999999998196</v>
      </c>
      <c r="JY103" s="282">
        <f t="shared" ref="JY103" si="601">IF((JO103-JO102)&lt;0,"",(JO103-JO102))</f>
        <v>61470.248999997973</v>
      </c>
      <c r="JZ103" s="282">
        <f t="shared" ref="JZ103" si="602">IF((JP103-JP102)&lt;0,"",(JP103-JP102))</f>
        <v>23.269999999989523</v>
      </c>
      <c r="KA103" s="282">
        <f t="shared" ref="KA103" si="603">IF((JQ103-JQ102)&lt;0,"",(JQ103-JQ102))</f>
        <v>48682.893999993801</v>
      </c>
      <c r="KB103" s="282">
        <f t="shared" ref="KB103" si="604">IF((JR103-JR102)&lt;0,"",(JR103-JR102))</f>
        <v>28.543999999994412</v>
      </c>
      <c r="KC103" s="281">
        <f t="shared" ref="KC103" si="605">IF((JS103-JS102)&lt;0,"",(JS103-JS102))</f>
        <v>232266.20600003004</v>
      </c>
      <c r="KD103" s="281">
        <f t="shared" ref="KD103" si="606">IF((JT103-JT102)&lt;0,"",(JT103-JT102))</f>
        <v>95.680999999996857</v>
      </c>
      <c r="KE103" s="289">
        <f t="shared" si="555"/>
        <v>122449.69199998977</v>
      </c>
      <c r="KF103" s="289">
        <f t="shared" si="556"/>
        <v>232170.52500003006</v>
      </c>
      <c r="KG103" s="290">
        <f>(RD[[#This Row],[Sunset Time (POA&lt;20 W/m2)]]-RD[[#This Row],[Sunrise Time (POA&gt;20 W/m2)]])*24</f>
        <v>13.2</v>
      </c>
      <c r="KH103" s="291">
        <f>RD[[#This Row],[GHI ]]</f>
        <v>4.72</v>
      </c>
      <c r="KI103" s="291">
        <f>RD[[#This Row],[POA]]</f>
        <v>4.5</v>
      </c>
      <c r="KJ103" s="291">
        <f>RD[[#This Row],[AT (°C) 14 Hours]]</f>
        <v>32.64</v>
      </c>
      <c r="KK103" s="291">
        <f>RD[[#This Row],[MT (°C) Gen. Hours]]</f>
        <v>41.48</v>
      </c>
      <c r="KL103" s="291">
        <f>RD[[#This Row],[WS_Avg (m/s) (24 Hours)]]</f>
        <v>1.41</v>
      </c>
      <c r="KM103" s="291">
        <f>RD[[#This Row],[WS_Max (m/s)]]</f>
        <v>3.9</v>
      </c>
      <c r="KN103" s="292">
        <f>SUM(RD[[#This Row],[BLK1_INV1]:[BLK8_INV27]])</f>
        <v>233878.07300000012</v>
      </c>
      <c r="KO103" s="95"/>
      <c r="KP103" s="55"/>
      <c r="KQ103" s="90" t="str">
        <f>IFERROR(RD[[#This Row],[WPR_Eac]]/RD[[#This Row],[WPR_Edc]],"")</f>
        <v/>
      </c>
    </row>
    <row r="104" spans="2:303" ht="15" customHeight="1" x14ac:dyDescent="0.35">
      <c r="B104" s="52">
        <v>45845</v>
      </c>
      <c r="C104" s="9">
        <f>YEAR(RD[[#This Row],[Date]])+IF(MONTH(RD[[#This Row],[Date]])&gt;=4,1,0)</f>
        <v>2026</v>
      </c>
      <c r="D104" s="6">
        <f t="shared" si="544"/>
        <v>2025</v>
      </c>
      <c r="E104" s="7"/>
      <c r="F104" s="7"/>
      <c r="G104" s="8"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12"/>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1">
        <f t="shared" ref="JU104" si="607">IF((JK104-JK103)&lt;0,"",(JK104-JK103))</f>
        <v>63867.379000008106</v>
      </c>
      <c r="JV104" s="281">
        <f t="shared" ref="JV104" si="608">IF((JL104-JL103)&lt;0,"",(JL104-JL103))</f>
        <v>8.9409999999916181</v>
      </c>
      <c r="JW104" s="281">
        <f t="shared" ref="JW104" si="609">IF((JM104-JM103)&lt;0,"",(JM104-JM103))</f>
        <v>61507.115999996662</v>
      </c>
      <c r="JX104" s="281">
        <f t="shared" ref="JX104" si="610">IF((JN104-JN103)&lt;0,"",(JN104-JN103))</f>
        <v>12.883999999998196</v>
      </c>
      <c r="JY104" s="282">
        <f t="shared" ref="JY104" si="611">IF((JO104-JO103)&lt;0,"",(JO104-JO103))</f>
        <v>62327.074999988079</v>
      </c>
      <c r="JZ104" s="282">
        <f t="shared" ref="JZ104" si="612">IF((JP104-JP103)&lt;0,"",(JP104-JP103))</f>
        <v>23.269999999989523</v>
      </c>
      <c r="KA104" s="282">
        <f t="shared" ref="KA104" si="613">IF((JQ104-JQ103)&lt;0,"",(JQ104-JQ103))</f>
        <v>49211.004000000656</v>
      </c>
      <c r="KB104" s="282">
        <f t="shared" ref="KB104" si="614">IF((JR104-JR103)&lt;0,"",(JR104-JR103))</f>
        <v>28.544000000001688</v>
      </c>
      <c r="KC104" s="281">
        <f t="shared" ref="KC104" si="615">IF((JS104-JS103)&lt;0,"",(JS104-JS103))</f>
        <v>236503.2839999795</v>
      </c>
      <c r="KD104" s="281">
        <f t="shared" ref="KD104" si="616">IF((JT104-JT103)&lt;0,"",(JT104-JT103))</f>
        <v>95.680999999996857</v>
      </c>
      <c r="KE104" s="289">
        <f t="shared" si="555"/>
        <v>125352.67000000479</v>
      </c>
      <c r="KF104" s="289">
        <f t="shared" si="556"/>
        <v>236407.60299997951</v>
      </c>
      <c r="KG104" s="290">
        <f>(RD[[#This Row],[Sunset Time (POA&lt;20 W/m2)]]-RD[[#This Row],[Sunrise Time (POA&gt;20 W/m2)]])*24</f>
        <v>13.483333333333334</v>
      </c>
      <c r="KH104" s="291">
        <f>RD[[#This Row],[GHI ]]</f>
        <v>4.55</v>
      </c>
      <c r="KI104" s="291">
        <f>RD[[#This Row],[POA]]</f>
        <v>4.4400000000000004</v>
      </c>
      <c r="KJ104" s="291">
        <f>RD[[#This Row],[AT (°C) 14 Hours]]</f>
        <v>30.51</v>
      </c>
      <c r="KK104" s="291">
        <f>RD[[#This Row],[MT (°C) Gen. Hours]]</f>
        <v>37.51</v>
      </c>
      <c r="KL104" s="291">
        <f>RD[[#This Row],[WS_Avg (m/s) (24 Hours)]]</f>
        <v>1.91</v>
      </c>
      <c r="KM104" s="291">
        <f>RD[[#This Row],[WS_Max (m/s)]]</f>
        <v>4.3</v>
      </c>
      <c r="KN104" s="292">
        <f>SUM(RD[[#This Row],[BLK1_INV1]:[BLK8_INV27]])</f>
        <v>238029.5</v>
      </c>
      <c r="KO104" s="95"/>
      <c r="KP104" s="55"/>
      <c r="KQ104" s="90" t="str">
        <f>IFERROR(RD[[#This Row],[WPR_Eac]]/RD[[#This Row],[WPR_Edc]],"")</f>
        <v/>
      </c>
    </row>
    <row r="105" spans="2:303" ht="15" customHeight="1" x14ac:dyDescent="0.35">
      <c r="B105" s="52">
        <v>45846</v>
      </c>
      <c r="C105" s="9">
        <f>YEAR(RD[[#This Row],[Date]])+IF(MONTH(RD[[#This Row],[Date]])&gt;=4,1,0)</f>
        <v>2026</v>
      </c>
      <c r="D105" s="6">
        <f t="shared" si="544"/>
        <v>2025</v>
      </c>
      <c r="E105" s="7"/>
      <c r="F105" s="7"/>
      <c r="G105" s="8"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12"/>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7">
        <v>91126.210999999996</v>
      </c>
      <c r="JU105" s="281">
        <f t="shared" ref="JU105" si="617">IF((JK105-JK104)&lt;0,"",(JK105-JK104))</f>
        <v>88556.305999994278</v>
      </c>
      <c r="JV105" s="281">
        <f t="shared" ref="JV105" si="618">IF((JL105-JL104)&lt;0,"",(JL105-JL104))</f>
        <v>8.9409999999916181</v>
      </c>
      <c r="JW105" s="281">
        <f t="shared" ref="JW105" si="619">IF((JM105-JM104)&lt;0,"",(JM105-JM104))</f>
        <v>83628.092000000179</v>
      </c>
      <c r="JX105" s="281">
        <f t="shared" ref="JX105" si="620">IF((JN105-JN104)&lt;0,"",(JN105-JN104))</f>
        <v>12.884000000005472</v>
      </c>
      <c r="JY105" s="282">
        <f t="shared" ref="JY105" si="621">IF((JO105-JO104)&lt;0,"",(JO105-JO104))</f>
        <v>86331.129000008106</v>
      </c>
      <c r="JZ105" s="282">
        <f t="shared" ref="JZ105" si="622">IF((JP105-JP104)&lt;0,"",(JP105-JP104))</f>
        <v>23.270000000018626</v>
      </c>
      <c r="KA105" s="282">
        <f t="shared" ref="KA105" si="623">IF((JQ105-JQ104)&lt;0,"",(JQ105-JQ104))</f>
        <v>66037.653999999166</v>
      </c>
      <c r="KB105" s="282">
        <f t="shared" ref="KB105" si="624">IF((JR105-JR104)&lt;0,"",(JR105-JR104))</f>
        <v>28.544000000001688</v>
      </c>
      <c r="KC105" s="281">
        <f t="shared" ref="KC105" si="625">IF((JS105-JS104)&lt;0,"",(JS105-JS104))</f>
        <v>324045.375</v>
      </c>
      <c r="KD105" s="281">
        <f t="shared" ref="KD105" si="626">IF((JT105-JT104)&lt;0,"",(JT105-JT104))</f>
        <v>95.680999999996857</v>
      </c>
      <c r="KE105" s="289">
        <f t="shared" si="555"/>
        <v>172162.57299999445</v>
      </c>
      <c r="KF105" s="289">
        <f t="shared" si="556"/>
        <v>323949.69400000002</v>
      </c>
      <c r="KG105" s="290">
        <f>(RD[[#This Row],[Sunset Time (POA&lt;20 W/m2)]]-RD[[#This Row],[Sunrise Time (POA&gt;20 W/m2)]])*24</f>
        <v>13.416666666666668</v>
      </c>
      <c r="KH105" s="291">
        <f>RD[[#This Row],[GHI ]]</f>
        <v>6.66</v>
      </c>
      <c r="KI105" s="291">
        <f>RD[[#This Row],[POA]]</f>
        <v>6.3</v>
      </c>
      <c r="KJ105" s="291">
        <f>RD[[#This Row],[AT (°C) 14 Hours]]</f>
        <v>34.049999999999997</v>
      </c>
      <c r="KK105" s="291">
        <f>RD[[#This Row],[MT (°C) Gen. Hours]]</f>
        <v>43.94</v>
      </c>
      <c r="KL105" s="291">
        <f>RD[[#This Row],[WS_Avg (m/s) (24 Hours)]]</f>
        <v>1.76</v>
      </c>
      <c r="KM105" s="291">
        <f>RD[[#This Row],[WS_Max (m/s)]]</f>
        <v>6.5</v>
      </c>
      <c r="KN105" s="292">
        <f>SUM(RD[[#This Row],[BLK1_INV1]:[BLK8_INV27]])</f>
        <v>325117.39999999997</v>
      </c>
      <c r="KO105" s="95"/>
      <c r="KP105" s="55"/>
      <c r="KQ105" s="90" t="str">
        <f>IFERROR(RD[[#This Row],[WPR_Eac]]/RD[[#This Row],[WPR_Edc]],"")</f>
        <v/>
      </c>
    </row>
    <row r="106" spans="2:303" ht="15" customHeight="1" x14ac:dyDescent="0.35">
      <c r="B106" s="52">
        <v>45847</v>
      </c>
      <c r="C106" s="9">
        <f>YEAR(RD[[#This Row],[Date]])+IF(MONTH(RD[[#This Row],[Date]])&gt;=4,1,0)</f>
        <v>2026</v>
      </c>
      <c r="D106" s="6">
        <f t="shared" si="544"/>
        <v>2025</v>
      </c>
      <c r="E106" s="7"/>
      <c r="F106" s="7"/>
      <c r="G106" s="8"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12"/>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1">
        <f t="shared" ref="JU106" si="627">IF((JK106-JK105)&lt;0,"",(JK106-JK105))</f>
        <v>55588.182999998331</v>
      </c>
      <c r="JV106" s="281">
        <f t="shared" ref="JV106" si="628">IF((JL106-JL105)&lt;0,"",(JL106-JL105))</f>
        <v>8.9410000000498258</v>
      </c>
      <c r="JW106" s="281">
        <f t="shared" ref="JW106" si="629">IF((JM106-JM105)&lt;0,"",(JM106-JM105))</f>
        <v>54041.358999997377</v>
      </c>
      <c r="JX106" s="281">
        <f t="shared" ref="JX106" si="630">IF((JN106-JN105)&lt;0,"",(JN106-JN105))</f>
        <v>12.883999999998196</v>
      </c>
      <c r="JY106" s="282">
        <f t="shared" ref="JY106" si="631">IF((JO106-JO105)&lt;0,"",(JO106-JO105))</f>
        <v>55077.951000005007</v>
      </c>
      <c r="JZ106" s="282">
        <f t="shared" ref="JZ106" si="632">IF((JP106-JP105)&lt;0,"",(JP106-JP105))</f>
        <v>23.269999999989523</v>
      </c>
      <c r="KA106" s="282">
        <f t="shared" ref="KA106" si="633">IF((JQ106-JQ105)&lt;0,"",(JQ106-JQ105))</f>
        <v>42546.281000003219</v>
      </c>
      <c r="KB106" s="282">
        <f t="shared" ref="KB106" si="634">IF((JR106-JR105)&lt;0,"",(JR106-JR105))</f>
        <v>28.544000000001688</v>
      </c>
      <c r="KC106" s="281">
        <f t="shared" ref="KC106" si="635">IF((JS106-JS105)&lt;0,"",(JS106-JS105))</f>
        <v>206999.29299998283</v>
      </c>
      <c r="KD106" s="281">
        <f t="shared" ref="KD106" si="636">IF((JT106-JT105)&lt;0,"",(JT106-JT105))</f>
        <v>95.681000000011409</v>
      </c>
      <c r="KE106" s="289">
        <f t="shared" si="555"/>
        <v>109607.71699999567</v>
      </c>
      <c r="KF106" s="289">
        <f t="shared" si="556"/>
        <v>206903.61199998282</v>
      </c>
      <c r="KG106" s="290">
        <f>(RD[[#This Row],[Sunset Time (POA&lt;20 W/m2)]]-RD[[#This Row],[Sunrise Time (POA&gt;20 W/m2)]])*24</f>
        <v>12.183333333333335</v>
      </c>
      <c r="KH106" s="291">
        <f>RD[[#This Row],[GHI ]]</f>
        <v>4.07</v>
      </c>
      <c r="KI106" s="291">
        <f>RD[[#This Row],[POA]]</f>
        <v>3.86</v>
      </c>
      <c r="KJ106" s="291">
        <f>RD[[#This Row],[AT (°C) 14 Hours]]</f>
        <v>31.93</v>
      </c>
      <c r="KK106" s="291">
        <f>RD[[#This Row],[MT (°C) Gen. Hours]]</f>
        <v>39.1</v>
      </c>
      <c r="KL106" s="291">
        <f>RD[[#This Row],[WS_Avg (m/s) (24 Hours)]]</f>
        <v>2.2400000000000002</v>
      </c>
      <c r="KM106" s="291">
        <f>RD[[#This Row],[WS_Max (m/s)]]</f>
        <v>7.1</v>
      </c>
      <c r="KN106" s="292">
        <f>SUM(RD[[#This Row],[BLK1_INV1]:[BLK8_INV27]])</f>
        <v>208916.29999999996</v>
      </c>
      <c r="KO106" s="95"/>
      <c r="KP106" s="55"/>
      <c r="KQ106" s="90" t="str">
        <f>IFERROR(RD[[#This Row],[WPR_Eac]]/RD[[#This Row],[WPR_Edc]],"")</f>
        <v/>
      </c>
    </row>
    <row r="107" spans="2:303" ht="15" customHeight="1" x14ac:dyDescent="0.35">
      <c r="B107" s="52">
        <v>45848</v>
      </c>
      <c r="C107" s="9">
        <f>YEAR(RD[[#This Row],[Date]])+IF(MONTH(RD[[#This Row],[Date]])&gt;=4,1,0)</f>
        <v>2026</v>
      </c>
      <c r="D107" s="6">
        <f t="shared" si="544"/>
        <v>2025</v>
      </c>
      <c r="E107" s="7"/>
      <c r="F107" s="7"/>
      <c r="G107" s="8"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12"/>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7">
        <v>91317.573000000004</v>
      </c>
      <c r="JU107" s="281">
        <f t="shared" ref="JU107" si="637">IF((JK107-JK106)&lt;0,"",(JK107-JK106))</f>
        <v>31678.439999997616</v>
      </c>
      <c r="JV107" s="281">
        <f t="shared" ref="JV107" si="638">IF((JL107-JL106)&lt;0,"",(JL107-JL106))</f>
        <v>8.9409999999916181</v>
      </c>
      <c r="JW107" s="281">
        <f t="shared" ref="JW107" si="639">IF((JM107-JM106)&lt;0,"",(JM107-JM106))</f>
        <v>30278.95000000298</v>
      </c>
      <c r="JX107" s="281">
        <f t="shared" ref="JX107" si="640">IF((JN107-JN106)&lt;0,"",(JN107-JN106))</f>
        <v>12.883999999998196</v>
      </c>
      <c r="JY107" s="282">
        <f t="shared" ref="JY107" si="641">IF((JO107-JO106)&lt;0,"",(JO107-JO106))</f>
        <v>29753.305999994278</v>
      </c>
      <c r="JZ107" s="282">
        <f t="shared" ref="JZ107" si="642">IF((JP107-JP106)&lt;0,"",(JP107-JP106))</f>
        <v>23.269999999989523</v>
      </c>
      <c r="KA107" s="282">
        <f t="shared" ref="KA107" si="643">IF((JQ107-JQ106)&lt;0,"",(JQ107-JQ106))</f>
        <v>24155.184000000358</v>
      </c>
      <c r="KB107" s="282">
        <f t="shared" ref="KB107" si="644">IF((JR107-JR106)&lt;0,"",(JR107-JR106))</f>
        <v>28.543999999994412</v>
      </c>
      <c r="KC107" s="281">
        <f t="shared" ref="KC107" si="645">IF((JS107-JS106)&lt;0,"",(JS107-JS106))</f>
        <v>115623.94800001383</v>
      </c>
      <c r="KD107" s="281">
        <f t="shared" ref="KD107" si="646">IF((JT107-JT106)&lt;0,"",(JT107-JT106))</f>
        <v>95.680999999996857</v>
      </c>
      <c r="KE107" s="289">
        <f t="shared" si="555"/>
        <v>61935.565000000606</v>
      </c>
      <c r="KF107" s="289">
        <f t="shared" si="556"/>
        <v>115528.26700001383</v>
      </c>
      <c r="KG107" s="290">
        <f>(RD[[#This Row],[Sunset Time (POA&lt;20 W/m2)]]-RD[[#This Row],[Sunrise Time (POA&gt;20 W/m2)]])*24</f>
        <v>13.066666666666666</v>
      </c>
      <c r="KH107" s="291">
        <f>RD[[#This Row],[GHI ]]</f>
        <v>2.41</v>
      </c>
      <c r="KI107" s="291">
        <f>RD[[#This Row],[POA]]</f>
        <v>2.21</v>
      </c>
      <c r="KJ107" s="291">
        <f>RD[[#This Row],[AT (°C) 14 Hours]]</f>
        <v>27.48</v>
      </c>
      <c r="KK107" s="291">
        <f>RD[[#This Row],[MT (°C) Gen. Hours]]</f>
        <v>31.37</v>
      </c>
      <c r="KL107" s="291">
        <f>RD[[#This Row],[WS_Avg (m/s) (24 Hours)]]</f>
        <v>1.28</v>
      </c>
      <c r="KM107" s="291">
        <f>RD[[#This Row],[WS_Max (m/s)]]</f>
        <v>6.1</v>
      </c>
      <c r="KN107" s="292">
        <f>SUM(RD[[#This Row],[BLK1_INV1]:[BLK8_INV27]])</f>
        <v>117443.29999999994</v>
      </c>
      <c r="KO107" s="95"/>
      <c r="KP107" s="55"/>
      <c r="KQ107" s="90" t="str">
        <f>IFERROR(RD[[#This Row],[WPR_Eac]]/RD[[#This Row],[WPR_Edc]],"")</f>
        <v/>
      </c>
    </row>
    <row r="108" spans="2:303" ht="15" customHeight="1" x14ac:dyDescent="0.35">
      <c r="B108" s="52">
        <v>45849</v>
      </c>
      <c r="C108" s="9">
        <f>YEAR(RD[[#This Row],[Date]])+IF(MONTH(RD[[#This Row],[Date]])&gt;=4,1,0)</f>
        <v>2026</v>
      </c>
      <c r="D108" s="6">
        <f t="shared" si="544"/>
        <v>2025</v>
      </c>
      <c r="E108" s="7"/>
      <c r="F108" s="7"/>
      <c r="G108" s="8"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12"/>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1">
        <f t="shared" ref="JU108" si="647">IF((JK108-JK107)&lt;0,"",(JK108-JK107))</f>
        <v>80017.690000012517</v>
      </c>
      <c r="JV108" s="281">
        <f t="shared" ref="JV108" si="648">IF((JL108-JL107)&lt;0,"",(JL108-JL107))</f>
        <v>8.9409999999916181</v>
      </c>
      <c r="JW108" s="281">
        <f t="shared" ref="JW108" si="649">IF((JM108-JM107)&lt;0,"",(JM108-JM107))</f>
        <v>80209.611000001431</v>
      </c>
      <c r="JX108" s="281">
        <f t="shared" ref="JX108" si="650">IF((JN108-JN107)&lt;0,"",(JN108-JN107))</f>
        <v>12.883999999998196</v>
      </c>
      <c r="JY108" s="282">
        <f t="shared" ref="JY108" si="651">IF((JO108-JO107)&lt;0,"",(JO108-JO107))</f>
        <v>79014.498999997973</v>
      </c>
      <c r="JZ108" s="282">
        <f t="shared" ref="JZ108" si="652">IF((JP108-JP107)&lt;0,"",(JP108-JP107))</f>
        <v>23.270000000018626</v>
      </c>
      <c r="KA108" s="282">
        <f t="shared" ref="KA108" si="653">IF((JQ108-JQ107)&lt;0,"",(JQ108-JQ107))</f>
        <v>62648.769000001252</v>
      </c>
      <c r="KB108" s="282">
        <f t="shared" ref="KB108" si="654">IF((JR108-JR107)&lt;0,"",(JR108-JR107))</f>
        <v>28.544000000001688</v>
      </c>
      <c r="KC108" s="281">
        <f t="shared" ref="KC108" si="655">IF((JS108-JS107)&lt;0,"",(JS108-JS107))</f>
        <v>301561.45600003004</v>
      </c>
      <c r="KD108" s="281">
        <f t="shared" ref="KD108" si="656">IF((JT108-JT107)&lt;0,"",(JT108-JT107))</f>
        <v>95.680999999996857</v>
      </c>
      <c r="KE108" s="289">
        <f t="shared" si="555"/>
        <v>160205.47600001396</v>
      </c>
      <c r="KF108" s="289">
        <f t="shared" si="556"/>
        <v>301465.77500003006</v>
      </c>
      <c r="KG108" s="290">
        <f>(RD[[#This Row],[Sunset Time (POA&lt;20 W/m2)]]-RD[[#This Row],[Sunrise Time (POA&gt;20 W/m2)]])*24</f>
        <v>13.533333333333333</v>
      </c>
      <c r="KH108" s="291">
        <f>RD[[#This Row],[GHI ]]</f>
        <v>6.47</v>
      </c>
      <c r="KI108" s="291">
        <f>RD[[#This Row],[POA]]</f>
        <v>6.17</v>
      </c>
      <c r="KJ108" s="291">
        <f>RD[[#This Row],[AT (°C) 14 Hours]]</f>
        <v>30.53</v>
      </c>
      <c r="KK108" s="291">
        <f>RD[[#This Row],[MT (°C) Gen. Hours]]</f>
        <v>43.25</v>
      </c>
      <c r="KL108" s="291">
        <f>RD[[#This Row],[WS_Avg (m/s) (24 Hours)]]</f>
        <v>1.6</v>
      </c>
      <c r="KM108" s="291">
        <f>RD[[#This Row],[WS_Max (m/s)]]</f>
        <v>7.7</v>
      </c>
      <c r="KN108" s="292">
        <f>SUM(RD[[#This Row],[BLK1_INV1]:[BLK8_INV27]])</f>
        <v>302424.36999999994</v>
      </c>
      <c r="KO108" s="95"/>
      <c r="KP108" s="55"/>
      <c r="KQ108" s="90" t="str">
        <f>IFERROR(RD[[#This Row],[WPR_Eac]]/RD[[#This Row],[WPR_Edc]],"")</f>
        <v/>
      </c>
    </row>
    <row r="109" spans="2:303" ht="15" customHeight="1" x14ac:dyDescent="0.35">
      <c r="B109" s="52">
        <v>45850</v>
      </c>
      <c r="C109" s="9">
        <f>YEAR(RD[[#This Row],[Date]])+IF(MONTH(RD[[#This Row],[Date]])&gt;=4,1,0)</f>
        <v>2026</v>
      </c>
      <c r="D109" s="6">
        <f t="shared" si="544"/>
        <v>2025</v>
      </c>
      <c r="E109" s="7"/>
      <c r="F109" s="7"/>
      <c r="G109" s="8"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12"/>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7">
        <v>91508.934999999998</v>
      </c>
      <c r="JU109" s="281">
        <f t="shared" ref="JU109" si="657">IF((JK109-JK108)&lt;0,"",(JK109-JK108))</f>
        <v>52069.689999997616</v>
      </c>
      <c r="JV109" s="281">
        <f t="shared" ref="JV109" si="658">IF((JL109-JL108)&lt;0,"",(JL109-JL108))</f>
        <v>8.9409999999916181</v>
      </c>
      <c r="JW109" s="281">
        <f t="shared" ref="JW109" si="659">IF((JM109-JM108)&lt;0,"",(JM109-JM108))</f>
        <v>51095.446999996901</v>
      </c>
      <c r="JX109" s="281">
        <f t="shared" ref="JX109" si="660">IF((JN109-JN108)&lt;0,"",(JN109-JN108))</f>
        <v>12.884000000005472</v>
      </c>
      <c r="JY109" s="282">
        <f t="shared" ref="JY109" si="661">IF((JO109-JO108)&lt;0,"",(JO109-JO108))</f>
        <v>50533.228000000119</v>
      </c>
      <c r="JZ109" s="282">
        <f t="shared" ref="JZ109" si="662">IF((JP109-JP108)&lt;0,"",(JP109-JP108))</f>
        <v>23.269999999989523</v>
      </c>
      <c r="KA109" s="282">
        <f t="shared" ref="KA109" si="663">IF((JQ109-JQ108)&lt;0,"",(JQ109-JQ108))</f>
        <v>41119.603000000119</v>
      </c>
      <c r="KB109" s="282">
        <f t="shared" ref="KB109" si="664">IF((JR109-JR108)&lt;0,"",(JR109-JR108))</f>
        <v>28.544000000001688</v>
      </c>
      <c r="KC109" s="281">
        <f t="shared" ref="KC109" si="665">IF((JS109-JS108)&lt;0,"",(JS109-JS108))</f>
        <v>194629.86299997568</v>
      </c>
      <c r="KD109" s="281">
        <f t="shared" ref="KD109" si="666">IF((JT109-JT108)&lt;0,"",(JT109-JT108))</f>
        <v>95.680999999996857</v>
      </c>
      <c r="KE109" s="289">
        <f t="shared" si="555"/>
        <v>103143.31199999452</v>
      </c>
      <c r="KF109" s="289">
        <f t="shared" si="556"/>
        <v>194534.1819999757</v>
      </c>
      <c r="KG109" s="290">
        <f>(RD[[#This Row],[Sunset Time (POA&lt;20 W/m2)]]-RD[[#This Row],[Sunrise Time (POA&gt;20 W/m2)]])*24</f>
        <v>13.183333333333332</v>
      </c>
      <c r="KH109" s="291">
        <f>RD[[#This Row],[GHI ]]</f>
        <v>4.09</v>
      </c>
      <c r="KI109" s="291">
        <f>RD[[#This Row],[POA]]</f>
        <v>3.83</v>
      </c>
      <c r="KJ109" s="291">
        <f>RD[[#This Row],[AT (°C) 14 Hours]]</f>
        <v>29.65</v>
      </c>
      <c r="KK109" s="291">
        <f>RD[[#This Row],[MT (°C) Gen. Hours]]</f>
        <v>36.39</v>
      </c>
      <c r="KL109" s="291">
        <f>RD[[#This Row],[WS_Avg (m/s) (24 Hours)]]</f>
        <v>1.47</v>
      </c>
      <c r="KM109" s="291">
        <f>RD[[#This Row],[WS_Max (m/s)]]</f>
        <v>11.3</v>
      </c>
      <c r="KN109" s="292">
        <f>SUM(RD[[#This Row],[BLK1_INV1]:[BLK8_INV27]])</f>
        <v>196348.49000000002</v>
      </c>
      <c r="KO109" s="95"/>
      <c r="KP109" s="55"/>
      <c r="KQ109" s="90" t="str">
        <f>IFERROR(RD[[#This Row],[WPR_Eac]]/RD[[#This Row],[WPR_Edc]],"")</f>
        <v/>
      </c>
    </row>
    <row r="110" spans="2:303" ht="15" customHeight="1" x14ac:dyDescent="0.35">
      <c r="B110" s="52">
        <v>45851</v>
      </c>
      <c r="C110" s="9">
        <f>YEAR(RD[[#This Row],[Date]])+IF(MONTH(RD[[#This Row],[Date]])&gt;=4,1,0)</f>
        <v>2026</v>
      </c>
      <c r="D110" s="6">
        <f t="shared" si="544"/>
        <v>2025</v>
      </c>
      <c r="E110" s="7"/>
      <c r="F110" s="7"/>
      <c r="G110" s="8"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12"/>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1">
        <f t="shared" ref="JU110" si="667">IF((JK110-JK109)&lt;0,"",(JK110-JK109))</f>
        <v>48795.140000000596</v>
      </c>
      <c r="JV110" s="281">
        <f t="shared" ref="JV110" si="668">IF((JL110-JL109)&lt;0,"",(JL110-JL109))</f>
        <v>8.9409999999916181</v>
      </c>
      <c r="JW110" s="281">
        <f t="shared" ref="JW110" si="669">IF((JM110-JM109)&lt;0,"",(JM110-JM109))</f>
        <v>47939.855000004172</v>
      </c>
      <c r="JX110" s="281">
        <f t="shared" ref="JX110" si="670">IF((JN110-JN109)&lt;0,"",(JN110-JN109))</f>
        <v>12.883999999998196</v>
      </c>
      <c r="JY110" s="282">
        <f t="shared" ref="JY110" si="671">IF((JO110-JO109)&lt;0,"",(JO110-JO109))</f>
        <v>47206.886999994516</v>
      </c>
      <c r="JZ110" s="282">
        <f t="shared" ref="JZ110" si="672">IF((JP110-JP109)&lt;0,"",(JP110-JP109))</f>
        <v>23.269999999989523</v>
      </c>
      <c r="KA110" s="282">
        <f t="shared" ref="KA110" si="673">IF((JQ110-JQ109)&lt;0,"",(JQ110-JQ109))</f>
        <v>38272.835000000894</v>
      </c>
      <c r="KB110" s="282">
        <f t="shared" ref="KB110" si="674">IF((JR110-JR109)&lt;0,"",(JR110-JR109))</f>
        <v>28.544000000001688</v>
      </c>
      <c r="KC110" s="281">
        <f t="shared" ref="KC110" si="675">IF((JS110-JS109)&lt;0,"",(JS110-JS109))</f>
        <v>182014.80599999428</v>
      </c>
      <c r="KD110" s="281">
        <f t="shared" ref="KD110" si="676">IF((JT110-JT109)&lt;0,"",(JT110-JT109))</f>
        <v>95.680999999996857</v>
      </c>
      <c r="KE110" s="289">
        <f t="shared" si="555"/>
        <v>96713.170000004786</v>
      </c>
      <c r="KF110" s="289">
        <f t="shared" si="556"/>
        <v>181919.1249999943</v>
      </c>
      <c r="KG110" s="290">
        <f>(RD[[#This Row],[Sunset Time (POA&lt;20 W/m2)]]-RD[[#This Row],[Sunrise Time (POA&gt;20 W/m2)]])*24</f>
        <v>12.966666666666669</v>
      </c>
      <c r="KH110" s="291">
        <f>RD[[#This Row],[GHI ]]</f>
        <v>3.56</v>
      </c>
      <c r="KI110" s="291">
        <f>RD[[#This Row],[POA]]</f>
        <v>3.52</v>
      </c>
      <c r="KJ110" s="291">
        <f>RD[[#This Row],[AT (°C) 14 Hours]]</f>
        <v>29.58</v>
      </c>
      <c r="KK110" s="291">
        <f>RD[[#This Row],[MT (°C) Gen. Hours]]</f>
        <v>34.35</v>
      </c>
      <c r="KL110" s="291">
        <f>RD[[#This Row],[WS_Avg (m/s) (24 Hours)]]</f>
        <v>1.1399999999999999</v>
      </c>
      <c r="KM110" s="291">
        <f>RD[[#This Row],[WS_Max (m/s)]]</f>
        <v>4.0999999999999996</v>
      </c>
      <c r="KN110" s="292">
        <f>SUM(RD[[#This Row],[BLK1_INV1]:[BLK8_INV27]])</f>
        <v>182953.60000000003</v>
      </c>
      <c r="KO110" s="95"/>
      <c r="KP110" s="55"/>
      <c r="KQ110" s="90" t="str">
        <f>IFERROR(RD[[#This Row],[WPR_Eac]]/RD[[#This Row],[WPR_Edc]],"")</f>
        <v/>
      </c>
    </row>
    <row r="111" spans="2:303" ht="15" customHeight="1" x14ac:dyDescent="0.35">
      <c r="B111" s="52">
        <v>45852</v>
      </c>
      <c r="C111" s="9">
        <f>YEAR(RD[[#This Row],[Date]])+IF(MONTH(RD[[#This Row],[Date]])&gt;=4,1,0)</f>
        <v>2026</v>
      </c>
      <c r="D111" s="6">
        <f t="shared" si="544"/>
        <v>2025</v>
      </c>
      <c r="E111" s="7"/>
      <c r="F111" s="7"/>
      <c r="G111" s="8"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12"/>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7">
        <v>91700.297000000006</v>
      </c>
      <c r="JU111" s="281">
        <f t="shared" ref="JU111" si="677">IF((JK111-JK110)&lt;0,"",(JK111-JK110))</f>
        <v>66297.517999991775</v>
      </c>
      <c r="JV111" s="281">
        <f t="shared" ref="JV111" si="678">IF((JL111-JL110)&lt;0,"",(JL111-JL110))</f>
        <v>8.9409999999916181</v>
      </c>
      <c r="JW111" s="281">
        <f t="shared" ref="JW111" si="679">IF((JM111-JM110)&lt;0,"",(JM111-JM110))</f>
        <v>65634.017999999225</v>
      </c>
      <c r="JX111" s="281">
        <f t="shared" ref="JX111" si="680">IF((JN111-JN110)&lt;0,"",(JN111-JN110))</f>
        <v>12.883999999998196</v>
      </c>
      <c r="JY111" s="282">
        <f t="shared" ref="JY111" si="681">IF((JO111-JO110)&lt;0,"",(JO111-JO110))</f>
        <v>65290.681000009179</v>
      </c>
      <c r="JZ111" s="282">
        <f t="shared" ref="JZ111" si="682">IF((JP111-JP110)&lt;0,"",(JP111-JP110))</f>
        <v>23.270000000018626</v>
      </c>
      <c r="KA111" s="282">
        <f t="shared" ref="KA111" si="683">IF((JQ111-JQ110)&lt;0,"",(JQ111-JQ110))</f>
        <v>52393.731999993324</v>
      </c>
      <c r="KB111" s="282">
        <f t="shared" ref="KB111" si="684">IF((JR111-JR110)&lt;0,"",(JR111-JR110))</f>
        <v>28.543999999994412</v>
      </c>
      <c r="KC111" s="281">
        <f t="shared" ref="KC111" si="685">IF((JS111-JS110)&lt;0,"",(JS111-JS110))</f>
        <v>249392.97200000286</v>
      </c>
      <c r="KD111" s="281">
        <f t="shared" ref="KD111" si="686">IF((JT111-JT110)&lt;0,"",(JT111-JT110))</f>
        <v>95.681000000011409</v>
      </c>
      <c r="KE111" s="289">
        <f t="shared" si="555"/>
        <v>131909.71099999102</v>
      </c>
      <c r="KF111" s="289">
        <f t="shared" si="556"/>
        <v>249297.29100000285</v>
      </c>
      <c r="KG111" s="290">
        <f>(RD[[#This Row],[Sunset Time (POA&lt;20 W/m2)]]-RD[[#This Row],[Sunrise Time (POA&gt;20 W/m2)]])*24</f>
        <v>13.249999999999998</v>
      </c>
      <c r="KH111" s="291">
        <f>RD[[#This Row],[GHI ]]</f>
        <v>4.9800000000000004</v>
      </c>
      <c r="KI111" s="291">
        <f>RD[[#This Row],[POA]]</f>
        <v>4.91</v>
      </c>
      <c r="KJ111" s="291">
        <f>RD[[#This Row],[AT (°C) 14 Hours]]</f>
        <v>29.93</v>
      </c>
      <c r="KK111" s="291">
        <f>RD[[#This Row],[MT (°C) Gen. Hours]]</f>
        <v>37.700000000000003</v>
      </c>
      <c r="KL111" s="291">
        <f>RD[[#This Row],[WS_Avg (m/s) (24 Hours)]]</f>
        <v>4.92</v>
      </c>
      <c r="KM111" s="291">
        <f>RD[[#This Row],[WS_Max (m/s)]]</f>
        <v>9.3000000000000007</v>
      </c>
      <c r="KN111" s="292">
        <f>SUM(RD[[#This Row],[BLK1_INV1]:[BLK8_INV27]])</f>
        <v>250120.87999999989</v>
      </c>
      <c r="KO111" s="95"/>
      <c r="KP111" s="55"/>
      <c r="KQ111" s="90" t="str">
        <f>IFERROR(RD[[#This Row],[WPR_Eac]]/RD[[#This Row],[WPR_Edc]],"")</f>
        <v/>
      </c>
    </row>
    <row r="112" spans="2:303" ht="15" customHeight="1" x14ac:dyDescent="0.35">
      <c r="B112" s="52">
        <v>45853</v>
      </c>
      <c r="C112" s="9">
        <f>YEAR(RD[[#This Row],[Date]])+IF(MONTH(RD[[#This Row],[Date]])&gt;=4,1,0)</f>
        <v>2026</v>
      </c>
      <c r="D112" s="6">
        <f t="shared" si="544"/>
        <v>2025</v>
      </c>
      <c r="E112" s="7"/>
      <c r="F112" s="7"/>
      <c r="G112" s="8"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12"/>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1">
        <f t="shared" ref="JU112" si="687">IF((JK112-JK111)&lt;0,"",(JK112-JK111))</f>
        <v>58755.430000007153</v>
      </c>
      <c r="JV112" s="281">
        <f t="shared" ref="JV112" si="688">IF((JL112-JL111)&lt;0,"",(JL112-JL111))</f>
        <v>8.9409999999916181</v>
      </c>
      <c r="JW112" s="281">
        <f t="shared" ref="JW112" si="689">IF((JM112-JM111)&lt;0,"",(JM112-JM111))</f>
        <v>57043.401999995112</v>
      </c>
      <c r="JX112" s="281">
        <f t="shared" ref="JX112" si="690">IF((JN112-JN111)&lt;0,"",(JN112-JN111))</f>
        <v>12.883999999998196</v>
      </c>
      <c r="JY112" s="282">
        <f t="shared" ref="JY112" si="691">IF((JO112-JO111)&lt;0,"",(JO112-JO111))</f>
        <v>58392.782000005245</v>
      </c>
      <c r="JZ112" s="282">
        <f t="shared" ref="JZ112" si="692">IF((JP112-JP111)&lt;0,"",(JP112-JP111))</f>
        <v>23.269999999989523</v>
      </c>
      <c r="KA112" s="282">
        <f t="shared" ref="KA112" si="693">IF((JQ112-JQ111)&lt;0,"",(JQ112-JQ111))</f>
        <v>45160.624000005424</v>
      </c>
      <c r="KB112" s="282">
        <f t="shared" ref="KB112" si="694">IF((JR112-JR111)&lt;0,"",(JR112-JR111))</f>
        <v>28.544000000001688</v>
      </c>
      <c r="KC112" s="281">
        <f t="shared" ref="KC112" si="695">IF((JS112-JS111)&lt;0,"",(JS112-JS111))</f>
        <v>219199.29500001669</v>
      </c>
      <c r="KD112" s="281">
        <f t="shared" ref="KD112" si="696">IF((JT112-JT111)&lt;0,"",(JT112-JT111))</f>
        <v>95.680999999996857</v>
      </c>
      <c r="KE112" s="289">
        <f t="shared" si="555"/>
        <v>115777.00700000228</v>
      </c>
      <c r="KF112" s="289">
        <f t="shared" si="556"/>
        <v>219103.61400001671</v>
      </c>
      <c r="KG112" s="290">
        <f>(RD[[#This Row],[Sunset Time (POA&lt;20 W/m2)]]-RD[[#This Row],[Sunrise Time (POA&gt;20 W/m2)]])*24</f>
        <v>13.499999999999996</v>
      </c>
      <c r="KH112" s="291">
        <f>RD[[#This Row],[GHI ]]</f>
        <v>4.41</v>
      </c>
      <c r="KI112" s="291">
        <f>RD[[#This Row],[POA]]</f>
        <v>4.21</v>
      </c>
      <c r="KJ112" s="291">
        <f>RD[[#This Row],[AT (°C) 14 Hours]]</f>
        <v>30.41</v>
      </c>
      <c r="KK112" s="291">
        <f>RD[[#This Row],[MT (°C) Gen. Hours]]</f>
        <v>39.15</v>
      </c>
      <c r="KL112" s="291">
        <f>RD[[#This Row],[WS_Avg (m/s) (24 Hours)]]</f>
        <v>2.63</v>
      </c>
      <c r="KM112" s="291">
        <f>RD[[#This Row],[WS_Max (m/s)]]</f>
        <v>6.1</v>
      </c>
      <c r="KN112" s="292">
        <f>SUM(RD[[#This Row],[BLK1_INV1]:[BLK8_INV27]])</f>
        <v>220029.49999999994</v>
      </c>
      <c r="KO112" s="95"/>
      <c r="KP112" s="55"/>
      <c r="KQ112" s="90" t="str">
        <f>IFERROR(RD[[#This Row],[WPR_Eac]]/RD[[#This Row],[WPR_Edc]],"")</f>
        <v/>
      </c>
    </row>
    <row r="113" spans="2:303" ht="15" customHeight="1" x14ac:dyDescent="0.35">
      <c r="B113" s="52">
        <v>45854</v>
      </c>
      <c r="C113" s="9">
        <f>YEAR(RD[[#This Row],[Date]])+IF(MONTH(RD[[#This Row],[Date]])&gt;=4,1,0)</f>
        <v>2026</v>
      </c>
      <c r="D113" s="6">
        <f t="shared" si="544"/>
        <v>2025</v>
      </c>
      <c r="E113" s="7"/>
      <c r="F113" s="7"/>
      <c r="G113" s="8"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12"/>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7">
        <v>91891.659</v>
      </c>
      <c r="JU113" s="281">
        <f t="shared" ref="JU113" si="697">IF((JK113-JK112)&lt;0,"",(JK113-JK112))</f>
        <v>48971.157999992371</v>
      </c>
      <c r="JV113" s="281">
        <f t="shared" ref="JV113" si="698">IF((JL113-JL112)&lt;0,"",(JL113-JL112))</f>
        <v>8.9410000000498258</v>
      </c>
      <c r="JW113" s="281">
        <f t="shared" ref="JW113" si="699">IF((JM113-JM112)&lt;0,"",(JM113-JM112))</f>
        <v>48165.807000003755</v>
      </c>
      <c r="JX113" s="281">
        <f t="shared" ref="JX113" si="700">IF((JN113-JN112)&lt;0,"",(JN113-JN112))</f>
        <v>12.884000000005472</v>
      </c>
      <c r="JY113" s="282">
        <f t="shared" ref="JY113" si="701">IF((JO113-JO112)&lt;0,"",(JO113-JO112))</f>
        <v>48062.429999992251</v>
      </c>
      <c r="JZ113" s="282">
        <f t="shared" ref="JZ113" si="702">IF((JP113-JP112)&lt;0,"",(JP113-JP112))</f>
        <v>23.270000000018626</v>
      </c>
      <c r="KA113" s="282">
        <f t="shared" ref="KA113" si="703">IF((JQ113-JQ112)&lt;0,"",(JQ113-JQ112))</f>
        <v>38269.611999996006</v>
      </c>
      <c r="KB113" s="282">
        <f t="shared" ref="KB113" si="704">IF((JR113-JR112)&lt;0,"",(JR113-JR112))</f>
        <v>28.544000000001688</v>
      </c>
      <c r="KC113" s="281">
        <f t="shared" ref="KC113" si="705">IF((JS113-JS112)&lt;0,"",(JS113-JS112))</f>
        <v>183300.40700000525</v>
      </c>
      <c r="KD113" s="281">
        <f t="shared" ref="KD113" si="706">IF((JT113-JT112)&lt;0,"",(JT113-JT112))</f>
        <v>95.680999999996857</v>
      </c>
      <c r="KE113" s="289">
        <f t="shared" si="555"/>
        <v>97115.13999999607</v>
      </c>
      <c r="KF113" s="289">
        <f t="shared" si="556"/>
        <v>183204.72600000526</v>
      </c>
      <c r="KG113" s="290">
        <f>(RD[[#This Row],[Sunset Time (POA&lt;20 W/m2)]]-RD[[#This Row],[Sunrise Time (POA&gt;20 W/m2)]])*24</f>
        <v>13.316666666666666</v>
      </c>
      <c r="KH113" s="291">
        <f>RD[[#This Row],[GHI ]]</f>
        <v>3.65</v>
      </c>
      <c r="KI113" s="291">
        <f>RD[[#This Row],[POA]]</f>
        <v>3.55</v>
      </c>
      <c r="KJ113" s="291">
        <f>RD[[#This Row],[AT (°C) 14 Hours]]</f>
        <v>29.38</v>
      </c>
      <c r="KK113" s="291">
        <f>RD[[#This Row],[MT (°C) Gen. Hours]]</f>
        <v>36.950000000000003</v>
      </c>
      <c r="KL113" s="291">
        <f>RD[[#This Row],[WS_Avg (m/s) (24 Hours)]]</f>
        <v>1.39</v>
      </c>
      <c r="KM113" s="291">
        <f>RD[[#This Row],[WS_Max (m/s)]]</f>
        <v>6.5</v>
      </c>
      <c r="KN113" s="292">
        <f>SUM(RD[[#This Row],[BLK1_INV1]:[BLK8_INV27]])</f>
        <v>184352.80000000005</v>
      </c>
      <c r="KO113" s="95"/>
      <c r="KP113" s="55"/>
      <c r="KQ113" s="90" t="str">
        <f>IFERROR(RD[[#This Row],[WPR_Eac]]/RD[[#This Row],[WPR_Edc]],"")</f>
        <v/>
      </c>
    </row>
    <row r="114" spans="2:303" ht="15" customHeight="1" x14ac:dyDescent="0.35">
      <c r="B114" s="52">
        <v>45855</v>
      </c>
      <c r="C114" s="9">
        <f>YEAR(RD[[#This Row],[Date]])+IF(MONTH(RD[[#This Row],[Date]])&gt;=4,1,0)</f>
        <v>2026</v>
      </c>
      <c r="D114" s="6">
        <f t="shared" si="544"/>
        <v>2025</v>
      </c>
      <c r="E114" s="7"/>
      <c r="F114" s="7"/>
      <c r="G114" s="8"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12"/>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1">
        <f t="shared" ref="JU114" si="707">IF((JK114-JK113)&lt;0,"",(JK114-JK113))</f>
        <v>49838.03900000453</v>
      </c>
      <c r="JV114" s="281">
        <f t="shared" ref="JV114" si="708">IF((JL114-JL113)&lt;0,"",(JL114-JL113))</f>
        <v>8.9409999999916181</v>
      </c>
      <c r="JW114" s="281">
        <f t="shared" ref="JW114" si="709">IF((JM114-JM113)&lt;0,"",(JM114-JM113))</f>
        <v>48593.47500000149</v>
      </c>
      <c r="JX114" s="281">
        <f t="shared" ref="JX114" si="710">IF((JN114-JN113)&lt;0,"",(JN114-JN113))</f>
        <v>12.883999999998196</v>
      </c>
      <c r="JY114" s="282">
        <f t="shared" ref="JY114" si="711">IF((JO114-JO113)&lt;0,"",(JO114-JO113))</f>
        <v>49042.218999996781</v>
      </c>
      <c r="JZ114" s="282">
        <f t="shared" ref="JZ114" si="712">IF((JP114-JP113)&lt;0,"",(JP114-JP113))</f>
        <v>23.269999999989523</v>
      </c>
      <c r="KA114" s="282">
        <f t="shared" ref="KA114" si="713">IF((JQ114-JQ113)&lt;0,"",(JQ114-JQ113))</f>
        <v>38981.558000005782</v>
      </c>
      <c r="KB114" s="282">
        <f t="shared" ref="KB114" si="714">IF((JR114-JR113)&lt;0,"",(JR114-JR113))</f>
        <v>28.544000000001688</v>
      </c>
      <c r="KC114" s="281">
        <f t="shared" ref="KC114" si="715">IF((JS114-JS113)&lt;0,"",(JS114-JS113))</f>
        <v>186308.15399998426</v>
      </c>
      <c r="KD114" s="281">
        <f t="shared" ref="KD114" si="716">IF((JT114-JT113)&lt;0,"",(JT114-JT113))</f>
        <v>95.680999999996857</v>
      </c>
      <c r="KE114" s="289">
        <f t="shared" si="555"/>
        <v>98409.689000006038</v>
      </c>
      <c r="KF114" s="289">
        <f t="shared" si="556"/>
        <v>186212.47299998428</v>
      </c>
      <c r="KG114" s="290">
        <f>(RD[[#This Row],[Sunset Time (POA&lt;20 W/m2)]]-RD[[#This Row],[Sunrise Time (POA&gt;20 W/m2)]])*24</f>
        <v>13.016666666666669</v>
      </c>
      <c r="KH114" s="291">
        <f>RD[[#This Row],[GHI ]]</f>
        <v>3.67</v>
      </c>
      <c r="KI114" s="291">
        <f>RD[[#This Row],[POA]]</f>
        <v>3.55</v>
      </c>
      <c r="KJ114" s="291">
        <f>RD[[#This Row],[AT (°C) 14 Hours]]</f>
        <v>29.54</v>
      </c>
      <c r="KK114" s="291">
        <f>RD[[#This Row],[MT (°C) Gen. Hours]]</f>
        <v>38.29</v>
      </c>
      <c r="KL114" s="291">
        <f>RD[[#This Row],[WS_Avg (m/s) (24 Hours)]]</f>
        <v>0.78</v>
      </c>
      <c r="KM114" s="291">
        <f>RD[[#This Row],[WS_Max (m/s)]]</f>
        <v>4.9000000000000004</v>
      </c>
      <c r="KN114" s="292">
        <f>SUM(RD[[#This Row],[BLK1_INV1]:[BLK8_INV27]])</f>
        <v>187729.2000000001</v>
      </c>
      <c r="KO114" s="95"/>
      <c r="KP114" s="55"/>
      <c r="KQ114" s="90" t="str">
        <f>IFERROR(RD[[#This Row],[WPR_Eac]]/RD[[#This Row],[WPR_Edc]],"")</f>
        <v/>
      </c>
    </row>
    <row r="115" spans="2:303" ht="15" customHeight="1" x14ac:dyDescent="0.35">
      <c r="B115" s="52">
        <v>45856</v>
      </c>
      <c r="C115" s="9">
        <f>YEAR(RD[[#This Row],[Date]])+IF(MONTH(RD[[#This Row],[Date]])&gt;=4,1,0)</f>
        <v>2026</v>
      </c>
      <c r="D115" s="6">
        <f t="shared" si="544"/>
        <v>2025</v>
      </c>
      <c r="E115" s="7"/>
      <c r="F115" s="7"/>
      <c r="G115" s="8"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12"/>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7">
        <v>92083.020999999993</v>
      </c>
      <c r="JU115" s="281">
        <f t="shared" ref="JU115" si="717">IF((JK115-JK114)&lt;0,"",(JK115-JK114))</f>
        <v>21372.344999998808</v>
      </c>
      <c r="JV115" s="281">
        <f t="shared" ref="JV115" si="718">IF((JL115-JL114)&lt;0,"",(JL115-JL114))</f>
        <v>8.9409999999916181</v>
      </c>
      <c r="JW115" s="281">
        <f t="shared" ref="JW115" si="719">IF((JM115-JM114)&lt;0,"",(JM115-JM114))</f>
        <v>20751.78599999845</v>
      </c>
      <c r="JX115" s="281">
        <f t="shared" ref="JX115" si="720">IF((JN115-JN114)&lt;0,"",(JN115-JN114))</f>
        <v>12.883999999998196</v>
      </c>
      <c r="JY115" s="282">
        <f t="shared" ref="JY115" si="721">IF((JO115-JO114)&lt;0,"",(JO115-JO114))</f>
        <v>19980.952000007033</v>
      </c>
      <c r="JZ115" s="282">
        <f t="shared" ref="JZ115" si="722">IF((JP115-JP114)&lt;0,"",(JP115-JP114))</f>
        <v>23.269999999989523</v>
      </c>
      <c r="KA115" s="282">
        <f t="shared" ref="KA115" si="723">IF((JQ115-JQ114)&lt;0,"",(JQ115-JQ114))</f>
        <v>16237.153999999166</v>
      </c>
      <c r="KB115" s="282">
        <f t="shared" ref="KB115" si="724">IF((JR115-JR114)&lt;0,"",(JR115-JR114))</f>
        <v>28.543999999994412</v>
      </c>
      <c r="KC115" s="281">
        <f t="shared" ref="KC115" si="725">IF((JS115-JS114)&lt;0,"",(JS115-JS114))</f>
        <v>78145.143999993801</v>
      </c>
      <c r="KD115" s="281">
        <f t="shared" ref="KD115" si="726">IF((JT115-JT114)&lt;0,"",(JT115-JT114))</f>
        <v>95.680999999996857</v>
      </c>
      <c r="KE115" s="289">
        <f t="shared" si="555"/>
        <v>42102.305999997268</v>
      </c>
      <c r="KF115" s="289">
        <f t="shared" si="556"/>
        <v>78049.462999993804</v>
      </c>
      <c r="KG115" s="290">
        <f>(RD[[#This Row],[Sunset Time (POA&lt;20 W/m2)]]-RD[[#This Row],[Sunrise Time (POA&gt;20 W/m2)]])*24</f>
        <v>12.866666666666669</v>
      </c>
      <c r="KH115" s="291">
        <f>RD[[#This Row],[GHI ]]</f>
        <v>1.57</v>
      </c>
      <c r="KI115" s="291">
        <f>RD[[#This Row],[POA]]</f>
        <v>1.41</v>
      </c>
      <c r="KJ115" s="291">
        <f>RD[[#This Row],[AT (°C) 14 Hours]]</f>
        <v>26.7</v>
      </c>
      <c r="KK115" s="291">
        <f>RD[[#This Row],[MT (°C) Gen. Hours]]</f>
        <v>35.9</v>
      </c>
      <c r="KL115" s="291">
        <f>RD[[#This Row],[WS_Avg (m/s) (24 Hours)]]</f>
        <v>1.21</v>
      </c>
      <c r="KM115" s="291">
        <f>RD[[#This Row],[WS_Max (m/s)]]</f>
        <v>7.8</v>
      </c>
      <c r="KN115" s="292">
        <f>SUM(RD[[#This Row],[BLK1_INV1]:[BLK8_INV27]])</f>
        <v>78405.799999999945</v>
      </c>
      <c r="KO115" s="95"/>
      <c r="KP115" s="55"/>
      <c r="KQ115" s="90" t="str">
        <f>IFERROR(RD[[#This Row],[WPR_Eac]]/RD[[#This Row],[WPR_Edc]],"")</f>
        <v/>
      </c>
    </row>
    <row r="116" spans="2:303" ht="15" customHeight="1" x14ac:dyDescent="0.35">
      <c r="B116" s="52">
        <v>45857</v>
      </c>
      <c r="C116" s="9">
        <f>YEAR(RD[[#This Row],[Date]])+IF(MONTH(RD[[#This Row],[Date]])&gt;=4,1,0)</f>
        <v>2026</v>
      </c>
      <c r="D116" s="6">
        <f t="shared" si="544"/>
        <v>2025</v>
      </c>
      <c r="E116" s="7"/>
      <c r="F116" s="7"/>
      <c r="G116" s="8"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12"/>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1">
        <f t="shared" ref="JU116" si="727">IF((JK116-JK115)&lt;0,"",(JK116-JK115))</f>
        <v>79993.502000004053</v>
      </c>
      <c r="JV116" s="281">
        <f t="shared" ref="JV116" si="728">IF((JL116-JL115)&lt;0,"",(JL116-JL115))</f>
        <v>8.9409999999916181</v>
      </c>
      <c r="JW116" s="281">
        <f t="shared" ref="JW116" si="729">IF((JM116-JM115)&lt;0,"",(JM116-JM115))</f>
        <v>77217.219999998808</v>
      </c>
      <c r="JX116" s="281">
        <f t="shared" ref="JX116" si="730">IF((JN116-JN115)&lt;0,"",(JN116-JN115))</f>
        <v>12.883999999998196</v>
      </c>
      <c r="JY116" s="282">
        <f t="shared" ref="JY116" si="731">IF((JO116-JO115)&lt;0,"",(JO116-JO115))</f>
        <v>78126.894999995828</v>
      </c>
      <c r="JZ116" s="282">
        <f t="shared" ref="JZ116" si="732">IF((JP116-JP115)&lt;0,"",(JP116-JP115))</f>
        <v>23.270000000018626</v>
      </c>
      <c r="KA116" s="282">
        <f t="shared" ref="KA116" si="733">IF((JQ116-JQ115)&lt;0,"",(JQ116-JQ115))</f>
        <v>56447.447999998927</v>
      </c>
      <c r="KB116" s="282">
        <f t="shared" ref="KB116" si="734">IF((JR116-JR115)&lt;0,"",(JR116-JR115))</f>
        <v>28.544000000001688</v>
      </c>
      <c r="KC116" s="281">
        <f t="shared" ref="KC116" si="735">IF((JS116-JS115)&lt;0,"",(JS116-JS115))</f>
        <v>291571.2310000062</v>
      </c>
      <c r="KD116" s="281">
        <f t="shared" ref="KD116" si="736">IF((JT116-JT115)&lt;0,"",(JT116-JT115))</f>
        <v>95.681000000011409</v>
      </c>
      <c r="KE116" s="289">
        <f t="shared" si="555"/>
        <v>157188.89700000288</v>
      </c>
      <c r="KF116" s="289">
        <f t="shared" si="556"/>
        <v>291475.55000000622</v>
      </c>
      <c r="KG116" s="290">
        <f>(RD[[#This Row],[Sunset Time (POA&lt;20 W/m2)]]-RD[[#This Row],[Sunrise Time (POA&gt;20 W/m2)]])*24</f>
        <v>13.383333333333333</v>
      </c>
      <c r="KH116" s="291">
        <f>RD[[#This Row],[GHI ]]</f>
        <v>0</v>
      </c>
      <c r="KI116" s="291">
        <f>RD[[#This Row],[POA]]</f>
        <v>5.81</v>
      </c>
      <c r="KJ116" s="291">
        <f>RD[[#This Row],[AT (°C) 14 Hours]]</f>
        <v>30.63</v>
      </c>
      <c r="KK116" s="291">
        <f>RD[[#This Row],[MT (°C) Gen. Hours]]</f>
        <v>42.45</v>
      </c>
      <c r="KL116" s="291">
        <f>RD[[#This Row],[WS_Avg (m/s) (24 Hours)]]</f>
        <v>2.31</v>
      </c>
      <c r="KM116" s="291">
        <f>RD[[#This Row],[WS_Max (m/s)]]</f>
        <v>5.7</v>
      </c>
      <c r="KN116" s="292">
        <f>SUM(RD[[#This Row],[BLK1_INV1]:[BLK8_INV27]])</f>
        <v>292631.9000000002</v>
      </c>
      <c r="KO116" s="95"/>
      <c r="KP116" s="55"/>
      <c r="KQ116" s="90" t="str">
        <f>IFERROR(RD[[#This Row],[WPR_Eac]]/RD[[#This Row],[WPR_Edc]],"")</f>
        <v/>
      </c>
    </row>
    <row r="117" spans="2:303" ht="15" customHeight="1" x14ac:dyDescent="0.35">
      <c r="B117" s="52">
        <v>45858</v>
      </c>
      <c r="C117" s="9">
        <f>YEAR(RD[[#This Row],[Date]])+IF(MONTH(RD[[#This Row],[Date]])&gt;=4,1,0)</f>
        <v>2026</v>
      </c>
      <c r="D117" s="6">
        <f t="shared" si="544"/>
        <v>2025</v>
      </c>
      <c r="E117" s="7"/>
      <c r="F117" s="7"/>
      <c r="G117" s="8"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12"/>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7">
        <v>92274.383000000002</v>
      </c>
      <c r="JU117" s="281">
        <f t="shared" ref="JU117" si="737">IF((JK117-JK116)&lt;0,"",(JK117-JK116))</f>
        <v>86725.744000002742</v>
      </c>
      <c r="JV117" s="281">
        <f t="shared" ref="JV117" si="738">IF((JL117-JL116)&lt;0,"",(JL117-JL116))</f>
        <v>8.9409999999916181</v>
      </c>
      <c r="JW117" s="281">
        <f t="shared" ref="JW117" si="739">IF((JM117-JM116)&lt;0,"",(JM117-JM116))</f>
        <v>83693.771999999881</v>
      </c>
      <c r="JX117" s="281">
        <f t="shared" ref="JX117" si="740">IF((JN117-JN116)&lt;0,"",(JN117-JN116))</f>
        <v>12.884000000005472</v>
      </c>
      <c r="JY117" s="282">
        <f t="shared" ref="JY117" si="741">IF((JO117-JO116)&lt;0,"",(JO117-JO116))</f>
        <v>84829.629999995232</v>
      </c>
      <c r="JZ117" s="282">
        <f t="shared" ref="JZ117" si="742">IF((JP117-JP116)&lt;0,"",(JP117-JP116))</f>
        <v>23.269999999989523</v>
      </c>
      <c r="KA117" s="282">
        <f t="shared" ref="KA117" si="743">IF((JQ117-JQ116)&lt;0,"",(JQ117-JQ116))</f>
        <v>67237.777999997139</v>
      </c>
      <c r="KB117" s="282">
        <f t="shared" ref="KB117" si="744">IF((JR117-JR116)&lt;0,"",(JR117-JR116))</f>
        <v>28.544000000001688</v>
      </c>
      <c r="KC117" s="281">
        <f t="shared" ref="KC117" si="745">IF((JS117-JS116)&lt;0,"",(JS117-JS116))</f>
        <v>322194.96299999952</v>
      </c>
      <c r="KD117" s="281">
        <f t="shared" ref="KD117" si="746">IF((JT117-JT116)&lt;0,"",(JT117-JT116))</f>
        <v>95.680999999996857</v>
      </c>
      <c r="KE117" s="289">
        <f t="shared" si="555"/>
        <v>170397.69100000261</v>
      </c>
      <c r="KF117" s="289">
        <f t="shared" si="556"/>
        <v>322099.28199999954</v>
      </c>
      <c r="KG117" s="290">
        <f>(RD[[#This Row],[Sunset Time (POA&lt;20 W/m2)]]-RD[[#This Row],[Sunrise Time (POA&gt;20 W/m2)]])*24</f>
        <v>13.200000000000001</v>
      </c>
      <c r="KH117" s="291">
        <f>RD[[#This Row],[GHI ]]</f>
        <v>0</v>
      </c>
      <c r="KI117" s="291">
        <f>RD[[#This Row],[POA]]</f>
        <v>6.19</v>
      </c>
      <c r="KJ117" s="291">
        <f>RD[[#This Row],[AT (°C) 14 Hours]]</f>
        <v>31.33</v>
      </c>
      <c r="KK117" s="291">
        <f>RD[[#This Row],[MT (°C) Gen. Hours]]</f>
        <v>44.09</v>
      </c>
      <c r="KL117" s="291">
        <f>RD[[#This Row],[WS_Avg (m/s) (24 Hours)]]</f>
        <v>2.44</v>
      </c>
      <c r="KM117" s="291">
        <f>RD[[#This Row],[WS_Max (m/s)]]</f>
        <v>5.7</v>
      </c>
      <c r="KN117" s="292">
        <f>SUM(RD[[#This Row],[BLK1_INV1]:[BLK8_INV27]])</f>
        <v>323299.89999999997</v>
      </c>
      <c r="KO117" s="95"/>
      <c r="KP117" s="55"/>
      <c r="KQ117" s="90" t="str">
        <f>IFERROR(RD[[#This Row],[WPR_Eac]]/RD[[#This Row],[WPR_Edc]],"")</f>
        <v/>
      </c>
    </row>
    <row r="118" spans="2:303" ht="15" customHeight="1" x14ac:dyDescent="0.35">
      <c r="B118" s="52">
        <v>45859</v>
      </c>
      <c r="C118" s="9">
        <f>YEAR(RD[[#This Row],[Date]])+IF(MONTH(RD[[#This Row],[Date]])&gt;=4,1,0)</f>
        <v>2026</v>
      </c>
      <c r="D118" s="6">
        <f t="shared" si="544"/>
        <v>2025</v>
      </c>
      <c r="E118" s="7"/>
      <c r="F118" s="7"/>
      <c r="G118" s="8"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12"/>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1">
        <f t="shared" ref="JU118" si="747">IF((JK118-JK117)&lt;0,"",(JK118-JK117))</f>
        <v>49436.043999999762</v>
      </c>
      <c r="JV118" s="281">
        <f t="shared" ref="JV118" si="748">IF((JL118-JL117)&lt;0,"",(JL118-JL117))</f>
        <v>8.9409999999916181</v>
      </c>
      <c r="JW118" s="281">
        <f t="shared" ref="JW118" si="749">IF((JM118-JM117)&lt;0,"",(JM118-JM117))</f>
        <v>49051.846000000834</v>
      </c>
      <c r="JX118" s="281">
        <f t="shared" ref="JX118" si="750">IF((JN118-JN117)&lt;0,"",(JN118-JN117))</f>
        <v>12.883999999998196</v>
      </c>
      <c r="JY118" s="282">
        <f t="shared" ref="JY118" si="751">IF((JO118-JO117)&lt;0,"",(JO118-JO117))</f>
        <v>48650.857000008225</v>
      </c>
      <c r="JZ118" s="282">
        <f t="shared" ref="JZ118" si="752">IF((JP118-JP117)&lt;0,"",(JP118-JP117))</f>
        <v>23.269999999989523</v>
      </c>
      <c r="KA118" s="282">
        <f t="shared" ref="KA118" si="753">IF((JQ118-JQ117)&lt;0,"",(JQ118-JQ117))</f>
        <v>39064.075999997556</v>
      </c>
      <c r="KB118" s="282">
        <f t="shared" ref="KB118" si="754">IF((JR118-JR117)&lt;0,"",(JR118-JR117))</f>
        <v>28.544000000001688</v>
      </c>
      <c r="KC118" s="281">
        <f t="shared" ref="KC118" si="755">IF((JS118-JS117)&lt;0,"",(JS118-JS117))</f>
        <v>186089.05199998617</v>
      </c>
      <c r="KD118" s="281">
        <f t="shared" ref="KD118" si="756">IF((JT118-JT117)&lt;0,"",(JT118-JT117))</f>
        <v>95.680999999996857</v>
      </c>
      <c r="KE118" s="289">
        <f t="shared" si="555"/>
        <v>98466.065000000614</v>
      </c>
      <c r="KF118" s="289">
        <f t="shared" si="556"/>
        <v>185993.37099998619</v>
      </c>
      <c r="KG118" s="290">
        <f>(RD[[#This Row],[Sunset Time (POA&lt;20 W/m2)]]-RD[[#This Row],[Sunrise Time (POA&gt;20 W/m2)]])*24</f>
        <v>12.766666666666666</v>
      </c>
      <c r="KH118" s="291">
        <f>RD[[#This Row],[GHI ]]</f>
        <v>0</v>
      </c>
      <c r="KI118" s="291">
        <f>RD[[#This Row],[POA]]</f>
        <v>3.4</v>
      </c>
      <c r="KJ118" s="291">
        <f>RD[[#This Row],[AT (°C) 14 Hours]]</f>
        <v>31.33</v>
      </c>
      <c r="KK118" s="291">
        <f>RD[[#This Row],[MT (°C) Gen. Hours]]</f>
        <v>38.57</v>
      </c>
      <c r="KL118" s="291">
        <f>RD[[#This Row],[WS_Avg (m/s) (24 Hours)]]</f>
        <v>1.33</v>
      </c>
      <c r="KM118" s="291">
        <f>RD[[#This Row],[WS_Max (m/s)]]</f>
        <v>3.9</v>
      </c>
      <c r="KN118" s="292">
        <f>SUM(RD[[#This Row],[BLK1_INV1]:[BLK8_INV27]])</f>
        <v>187263.7</v>
      </c>
      <c r="KO118" s="95"/>
      <c r="KP118" s="55"/>
      <c r="KQ118" s="90" t="str">
        <f>IFERROR(RD[[#This Row],[WPR_Eac]]/RD[[#This Row],[WPR_Edc]],"")</f>
        <v/>
      </c>
    </row>
    <row r="119" spans="2:303" ht="15" customHeight="1" x14ac:dyDescent="0.35">
      <c r="B119" s="52">
        <v>45860</v>
      </c>
      <c r="C119" s="9">
        <f>YEAR(RD[[#This Row],[Date]])+IF(MONTH(RD[[#This Row],[Date]])&gt;=4,1,0)</f>
        <v>2026</v>
      </c>
      <c r="D119" s="6">
        <f t="shared" si="544"/>
        <v>2025</v>
      </c>
      <c r="E119" s="7"/>
      <c r="F119" s="7"/>
      <c r="G119" s="8"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12"/>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7">
        <v>92465.744999999995</v>
      </c>
      <c r="JU119" s="281">
        <f t="shared" ref="JU119" si="757">IF((JK119-JK118)&lt;0,"",(JK119-JK118))</f>
        <v>79718.251999989152</v>
      </c>
      <c r="JV119" s="281">
        <f t="shared" ref="JV119" si="758">IF((JL119-JL118)&lt;0,"",(JL119-JL118))</f>
        <v>8.9409999999916181</v>
      </c>
      <c r="JW119" s="281">
        <f t="shared" ref="JW119" si="759">IF((JM119-JM118)&lt;0,"",(JM119-JM118))</f>
        <v>78649.554999999702</v>
      </c>
      <c r="JX119" s="281">
        <f t="shared" ref="JX119" si="760">IF((JN119-JN118)&lt;0,"",(JN119-JN118))</f>
        <v>12.883999999998196</v>
      </c>
      <c r="JY119" s="282">
        <f t="shared" ref="JY119" si="761">IF((JO119-JO118)&lt;0,"",(JO119-JO118))</f>
        <v>80507.656999990344</v>
      </c>
      <c r="JZ119" s="282">
        <f t="shared" ref="JZ119" si="762">IF((JP119-JP118)&lt;0,"",(JP119-JP118))</f>
        <v>23.270000000018626</v>
      </c>
      <c r="KA119" s="282">
        <f t="shared" ref="KA119" si="763">IF((JQ119-JQ118)&lt;0,"",(JQ119-JQ118))</f>
        <v>62344.949000000954</v>
      </c>
      <c r="KB119" s="282">
        <f t="shared" ref="KB119" si="764">IF((JR119-JR118)&lt;0,"",(JR119-JR118))</f>
        <v>28.544000000001688</v>
      </c>
      <c r="KC119" s="281">
        <f t="shared" ref="KC119" si="765">IF((JS119-JS118)&lt;0,"",(JS119-JS118))</f>
        <v>300952.66799998283</v>
      </c>
      <c r="KD119" s="281">
        <f t="shared" ref="KD119" si="766">IF((JT119-JT118)&lt;0,"",(JT119-JT118))</f>
        <v>95.680999999996857</v>
      </c>
      <c r="KE119" s="289">
        <f t="shared" si="555"/>
        <v>158345.98199998887</v>
      </c>
      <c r="KF119" s="289">
        <f t="shared" si="556"/>
        <v>300856.98699998285</v>
      </c>
      <c r="KG119" s="290">
        <f>(RD[[#This Row],[Sunset Time (POA&lt;20 W/m2)]]-RD[[#This Row],[Sunrise Time (POA&gt;20 W/m2)]])*24</f>
        <v>13.100000000000001</v>
      </c>
      <c r="KH119" s="291">
        <f>RD[[#This Row],[GHI ]]</f>
        <v>0</v>
      </c>
      <c r="KI119" s="291">
        <f>RD[[#This Row],[POA]]</f>
        <v>5.81</v>
      </c>
      <c r="KJ119" s="291">
        <f>RD[[#This Row],[AT (°C) 14 Hours]]</f>
        <v>32.950000000000003</v>
      </c>
      <c r="KK119" s="291">
        <f>RD[[#This Row],[MT (°C) Gen. Hours]]</f>
        <v>48.46</v>
      </c>
      <c r="KL119" s="291">
        <f>RD[[#This Row],[WS_Avg (m/s) (24 Hours)]]</f>
        <v>1.66</v>
      </c>
      <c r="KM119" s="291">
        <f>RD[[#This Row],[WS_Max (m/s)]]</f>
        <v>6.9</v>
      </c>
      <c r="KN119" s="292">
        <f>SUM(RD[[#This Row],[BLK1_INV1]:[BLK8_INV27]])</f>
        <v>302267.00999999989</v>
      </c>
      <c r="KO119" s="95"/>
      <c r="KP119" s="55"/>
      <c r="KQ119" s="90" t="str">
        <f>IFERROR(RD[[#This Row],[WPR_Eac]]/RD[[#This Row],[WPR_Edc]],"")</f>
        <v/>
      </c>
    </row>
    <row r="120" spans="2:303" ht="15" customHeight="1" x14ac:dyDescent="0.35">
      <c r="B120" s="52">
        <v>45861</v>
      </c>
      <c r="C120" s="9">
        <f>YEAR(RD[[#This Row],[Date]])+IF(MONTH(RD[[#This Row],[Date]])&gt;=4,1,0)</f>
        <v>2026</v>
      </c>
      <c r="D120" s="6">
        <f t="shared" si="544"/>
        <v>2025</v>
      </c>
      <c r="E120" s="7"/>
      <c r="F120" s="7"/>
      <c r="G120" s="8"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12"/>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1">
        <f t="shared" ref="JU120" si="767">IF((JK120-JK119)&lt;0,"",(JK120-JK119))</f>
        <v>29158.697999998927</v>
      </c>
      <c r="JV120" s="281">
        <f t="shared" ref="JV120" si="768">IF((JL120-JL119)&lt;0,"",(JL120-JL119))</f>
        <v>8.9410000000498258</v>
      </c>
      <c r="JW120" s="281">
        <f t="shared" ref="JW120" si="769">IF((JM120-JM119)&lt;0,"",(JM120-JM119))</f>
        <v>29443.875</v>
      </c>
      <c r="JX120" s="281">
        <f t="shared" ref="JX120" si="770">IF((JN120-JN119)&lt;0,"",(JN120-JN119))</f>
        <v>12.883999999998196</v>
      </c>
      <c r="JY120" s="282">
        <f t="shared" ref="JY120:JY121" si="771">IF((JO120-JO119)&lt;0,"",(JO120-JO119))</f>
        <v>29049.107000008225</v>
      </c>
      <c r="JZ120" s="282">
        <f t="shared" ref="JZ120" si="772">IF((JP120-JP119)&lt;0,"",(JP120-JP119))</f>
        <v>23.269999999989523</v>
      </c>
      <c r="KA120" s="282">
        <f t="shared" ref="KA120" si="773">IF((JQ120-JQ119)&lt;0,"",(JQ120-JQ119))</f>
        <v>23366.913000002503</v>
      </c>
      <c r="KB120" s="282">
        <f t="shared" ref="KB120" si="774">IF((JR120-JR119)&lt;0,"",(JR120-JR119))</f>
        <v>28.543999999994412</v>
      </c>
      <c r="KC120" s="281">
        <f t="shared" ref="KC120" si="775">IF((JS120-JS119)&lt;0,"",(JS120-JS119))</f>
        <v>110850.00900000334</v>
      </c>
      <c r="KD120" s="281">
        <f t="shared" ref="KD120" si="776">IF((JT120-JT119)&lt;0,"",(JT120-JT119))</f>
        <v>95.681000000011409</v>
      </c>
      <c r="KE120" s="289">
        <f t="shared" si="555"/>
        <v>58580.747999998879</v>
      </c>
      <c r="KF120" s="289">
        <f t="shared" si="556"/>
        <v>110754.32800000333</v>
      </c>
      <c r="KG120" s="290">
        <f>(RD[[#This Row],[Sunset Time (POA&lt;20 W/m2)]]-RD[[#This Row],[Sunrise Time (POA&gt;20 W/m2)]])*24</f>
        <v>13.100000000000001</v>
      </c>
      <c r="KH120" s="291">
        <f>RD[[#This Row],[GHI ]]</f>
        <v>0</v>
      </c>
      <c r="KI120" s="291">
        <f>RD[[#This Row],[POA]]</f>
        <v>2.1</v>
      </c>
      <c r="KJ120" s="291">
        <f>RD[[#This Row],[AT (°C) 14 Hours]]</f>
        <v>29.49</v>
      </c>
      <c r="KK120" s="291">
        <f>RD[[#This Row],[MT (°C) Gen. Hours]]</f>
        <v>32.130000000000003</v>
      </c>
      <c r="KL120" s="291">
        <f>RD[[#This Row],[WS_Avg (m/s) (24 Hours)]]</f>
        <v>1.64</v>
      </c>
      <c r="KM120" s="291">
        <f>RD[[#This Row],[WS_Max (m/s)]]</f>
        <v>5.3</v>
      </c>
      <c r="KN120" s="292">
        <f>SUM(RD[[#This Row],[BLK1_INV1]:[BLK8_INV27]])</f>
        <v>112402.24000000001</v>
      </c>
      <c r="KO120" s="95"/>
      <c r="KP120" s="55"/>
      <c r="KQ120" s="90" t="str">
        <f>IFERROR(RD[[#This Row],[WPR_Eac]]/RD[[#This Row],[WPR_Edc]],"")</f>
        <v/>
      </c>
    </row>
    <row r="121" spans="2:303" ht="15" customHeight="1" x14ac:dyDescent="0.35">
      <c r="B121" s="52">
        <v>45862</v>
      </c>
      <c r="C121" s="9">
        <f>YEAR(RD[[#This Row],[Date]])+IF(MONTH(RD[[#This Row],[Date]])&gt;=4,1,0)</f>
        <v>2026</v>
      </c>
      <c r="D121" s="6">
        <f t="shared" si="544"/>
        <v>2025</v>
      </c>
      <c r="E121" s="7"/>
      <c r="F121" s="7"/>
      <c r="G121" s="8"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12"/>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7">
        <v>92657.107000000004</v>
      </c>
      <c r="JU121" s="281">
        <f t="shared" ref="JU121" si="777">IF((JK121-JK120)&lt;0,"",(JK121-JK120))</f>
        <v>51615.652000010014</v>
      </c>
      <c r="JV121" s="281">
        <f t="shared" ref="JV121" si="778">IF((JL121-JL120)&lt;0,"",(JL121-JL120))</f>
        <v>8.9409999999916181</v>
      </c>
      <c r="JW121" s="281">
        <f t="shared" ref="JW121" si="779">IF((JM121-JM120)&lt;0,"",(JM121-JM120))</f>
        <v>50917.542000003159</v>
      </c>
      <c r="JX121" s="281">
        <f t="shared" ref="JX121" si="780">IF((JN121-JN120)&lt;0,"",(JN121-JN120))</f>
        <v>12.884000000005472</v>
      </c>
      <c r="JY121" s="282">
        <f t="shared" si="771"/>
        <v>51094.570999994874</v>
      </c>
      <c r="JZ121" s="282">
        <f t="shared" ref="JZ121" si="781">IF((JP121-JP120)&lt;0,"",(JP121-JP120))</f>
        <v>23.269999999989523</v>
      </c>
      <c r="KA121" s="282">
        <f t="shared" ref="KA121" si="782">IF((JQ121-JQ120)&lt;0,"",(JQ121-JQ120))</f>
        <v>40351.480999998748</v>
      </c>
      <c r="KB121" s="282">
        <f t="shared" ref="KB121" si="783">IF((JR121-JR120)&lt;0,"",(JR121-JR120))</f>
        <v>28.544000000001688</v>
      </c>
      <c r="KC121" s="281">
        <f t="shared" ref="KC121" si="784">IF((JS121-JS120)&lt;0,"",(JS121-JS120))</f>
        <v>193540.94400000572</v>
      </c>
      <c r="KD121" s="281">
        <f t="shared" ref="KD121" si="785">IF((JT121-JT120)&lt;0,"",(JT121-JT120))</f>
        <v>95.680999999996857</v>
      </c>
      <c r="KE121" s="289">
        <f t="shared" si="555"/>
        <v>102511.36900001318</v>
      </c>
      <c r="KF121" s="289">
        <f t="shared" si="556"/>
        <v>193445.26300000574</v>
      </c>
      <c r="KG121" s="290">
        <f>(RD[[#This Row],[Sunset Time (POA&lt;20 W/m2)]]-RD[[#This Row],[Sunrise Time (POA&gt;20 W/m2)]])*24</f>
        <v>13.366666666666667</v>
      </c>
      <c r="KH121" s="291">
        <f>RD[[#This Row],[GHI ]]</f>
        <v>0</v>
      </c>
      <c r="KI121" s="291">
        <f>RD[[#This Row],[POA]]</f>
        <v>3.72</v>
      </c>
      <c r="KJ121" s="291">
        <f>RD[[#This Row],[AT (°C) 14 Hours]]</f>
        <v>30.2</v>
      </c>
      <c r="KK121" s="291">
        <f>RD[[#This Row],[MT (°C) Gen. Hours]]</f>
        <v>40.29</v>
      </c>
      <c r="KL121" s="291">
        <f>RD[[#This Row],[WS_Avg (m/s) (24 Hours)]]</f>
        <v>1.77</v>
      </c>
      <c r="KM121" s="291">
        <f>RD[[#This Row],[WS_Max (m/s)]]</f>
        <v>5.7</v>
      </c>
      <c r="KN121" s="292">
        <f>SUM(RD[[#This Row],[BLK1_INV1]:[BLK8_INV27]])</f>
        <v>194351.90000000005</v>
      </c>
      <c r="KO121" s="95"/>
      <c r="KP121" s="55"/>
      <c r="KQ121" s="90" t="str">
        <f>IFERROR(RD[[#This Row],[WPR_Eac]]/RD[[#This Row],[WPR_Edc]],"")</f>
        <v/>
      </c>
    </row>
    <row r="122" spans="2:303" ht="15" customHeight="1" x14ac:dyDescent="0.35">
      <c r="B122" s="52">
        <v>45863</v>
      </c>
      <c r="C122" s="9">
        <f>YEAR(RD[[#This Row],[Date]])+IF(MONTH(RD[[#This Row],[Date]])&gt;=4,1,0)</f>
        <v>2026</v>
      </c>
      <c r="D122" s="6">
        <f t="shared" si="544"/>
        <v>2025</v>
      </c>
      <c r="E122" s="7"/>
      <c r="F122" s="7"/>
      <c r="G122" s="8"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12"/>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1">
        <f t="shared" ref="JU122" si="786">IF((JK122-JK121)&lt;0,"",(JK122-JK121))</f>
        <v>65589.318000003695</v>
      </c>
      <c r="JV122" s="281">
        <f t="shared" ref="JV122" si="787">IF((JL122-JL121)&lt;0,"",(JL122-JL121))</f>
        <v>8.9409999999916181</v>
      </c>
      <c r="JW122" s="281">
        <f t="shared" ref="JW122" si="788">IF((JM122-JM121)&lt;0,"",(JM122-JM121))</f>
        <v>65509.134999997914</v>
      </c>
      <c r="JX122" s="281">
        <f t="shared" ref="JX122" si="789">IF((JN122-JN121)&lt;0,"",(JN122-JN121))</f>
        <v>12.883999999998196</v>
      </c>
      <c r="JY122" s="282">
        <f t="shared" ref="JY122" si="790">IF((JO122-JO121)&lt;0,"",(JO122-JO121))</f>
        <v>64999.152999997139</v>
      </c>
      <c r="JZ122" s="282">
        <f t="shared" ref="JZ122" si="791">IF((JP122-JP121)&lt;0,"",(JP122-JP121))</f>
        <v>23.270000000018626</v>
      </c>
      <c r="KA122" s="282">
        <f t="shared" ref="KA122" si="792">IF((JQ122-JQ121)&lt;0,"",(JQ122-JQ121))</f>
        <v>52460.962000004947</v>
      </c>
      <c r="KB122" s="282">
        <f t="shared" ref="KB122" si="793">IF((JR122-JR121)&lt;0,"",(JR122-JR121))</f>
        <v>28.544000000001688</v>
      </c>
      <c r="KC122" s="281">
        <f t="shared" ref="KC122" si="794">IF((JS122-JS121)&lt;0,"",(JS122-JS121))</f>
        <v>247957.67700004578</v>
      </c>
      <c r="KD122" s="281">
        <f t="shared" ref="KD122" si="795">IF((JT122-JT121)&lt;0,"",(JT122-JT121))</f>
        <v>95.680999999996857</v>
      </c>
      <c r="KE122" s="289">
        <f t="shared" si="555"/>
        <v>131076.62800000163</v>
      </c>
      <c r="KF122" s="289">
        <f t="shared" si="556"/>
        <v>247861.99600004579</v>
      </c>
      <c r="KG122" s="290">
        <f>(RD[[#This Row],[Sunset Time (POA&lt;20 W/m2)]]-RD[[#This Row],[Sunrise Time (POA&gt;20 W/m2)]])*24</f>
        <v>13.233333333333334</v>
      </c>
      <c r="KH122" s="291">
        <f>RD[[#This Row],[GHI ]]</f>
        <v>0</v>
      </c>
      <c r="KI122" s="291">
        <f>RD[[#This Row],[POA]]</f>
        <v>4.68</v>
      </c>
      <c r="KJ122" s="291">
        <f>RD[[#This Row],[AT (°C) 14 Hours]]</f>
        <v>32.21</v>
      </c>
      <c r="KK122" s="291">
        <f>RD[[#This Row],[MT (°C) Gen. Hours]]</f>
        <v>39.06</v>
      </c>
      <c r="KL122" s="291">
        <f>RD[[#This Row],[WS_Avg (m/s) (24 Hours)]]</f>
        <v>1.56</v>
      </c>
      <c r="KM122" s="291">
        <f>RD[[#This Row],[WS_Max (m/s)]]</f>
        <v>5.6</v>
      </c>
      <c r="KN122" s="292">
        <f>SUM(RD[[#This Row],[BLK1_INV1]:[BLK8_INV27]])</f>
        <v>248972.50000000003</v>
      </c>
      <c r="KO122" s="95"/>
      <c r="KP122" s="55"/>
      <c r="KQ122" s="90" t="str">
        <f>IFERROR(RD[[#This Row],[WPR_Eac]]/RD[[#This Row],[WPR_Edc]],"")</f>
        <v/>
      </c>
    </row>
    <row r="123" spans="2:303" ht="15" customHeight="1" x14ac:dyDescent="0.35">
      <c r="B123" s="52">
        <v>45864</v>
      </c>
      <c r="C123" s="9">
        <f>YEAR(RD[[#This Row],[Date]])+IF(MONTH(RD[[#This Row],[Date]])&gt;=4,1,0)</f>
        <v>2026</v>
      </c>
      <c r="D123" s="6">
        <f t="shared" si="544"/>
        <v>2025</v>
      </c>
      <c r="E123" s="7"/>
      <c r="F123" s="7"/>
      <c r="G123" s="8"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12"/>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7">
        <v>92848.468999999997</v>
      </c>
      <c r="JU123" s="281">
        <f t="shared" ref="JU123" si="796">IF((JK123-JK122)&lt;0,"",(JK123-JK122))</f>
        <v>64945.662999987602</v>
      </c>
      <c r="JV123" s="281">
        <f t="shared" ref="JV123" si="797">IF((JL123-JL122)&lt;0,"",(JL123-JL122))</f>
        <v>8.9409999999916181</v>
      </c>
      <c r="JW123" s="281">
        <f t="shared" ref="JW123" si="798">IF((JM123-JM122)&lt;0,"",(JM123-JM122))</f>
        <v>67594.164999999106</v>
      </c>
      <c r="JX123" s="281">
        <f t="shared" ref="JX123" si="799">IF((JN123-JN122)&lt;0,"",(JN123-JN122))</f>
        <v>12.883999999998196</v>
      </c>
      <c r="JY123" s="282">
        <f t="shared" ref="JY123" si="800">IF((JO123-JO122)&lt;0,"",(JO123-JO122))</f>
        <v>65079.936000004411</v>
      </c>
      <c r="JZ123" s="282">
        <f t="shared" ref="JZ123" si="801">IF((JP123-JP122)&lt;0,"",(JP123-JP122))</f>
        <v>23.269999999989523</v>
      </c>
      <c r="KA123" s="282">
        <f t="shared" ref="KA123" si="802">IF((JQ123-JQ122)&lt;0,"",(JQ123-JQ122))</f>
        <v>50594.457999996841</v>
      </c>
      <c r="KB123" s="282">
        <f t="shared" ref="KB123" si="803">IF((JR123-JR122)&lt;0,"",(JR123-JR122))</f>
        <v>28.544000000001688</v>
      </c>
      <c r="KC123" s="281">
        <f t="shared" ref="KC123" si="804">IF((JS123-JS122)&lt;0,"",(JS123-JS122))</f>
        <v>248648.35699999332</v>
      </c>
      <c r="KD123" s="281">
        <f t="shared" ref="KD123" si="805">IF((JT123-JT122)&lt;0,"",(JT123-JT122))</f>
        <v>95.680999999996857</v>
      </c>
      <c r="KE123" s="289">
        <f t="shared" si="555"/>
        <v>132518.00299998673</v>
      </c>
      <c r="KF123" s="289">
        <f t="shared" si="556"/>
        <v>248552.67599999334</v>
      </c>
      <c r="KG123" s="290">
        <f>(RD[[#This Row],[Sunset Time (POA&lt;20 W/m2)]]-RD[[#This Row],[Sunrise Time (POA&gt;20 W/m2)]])*24</f>
        <v>12.016666666666664</v>
      </c>
      <c r="KH123" s="291">
        <f>RD[[#This Row],[GHI ]]</f>
        <v>0</v>
      </c>
      <c r="KI123" s="291">
        <f>RD[[#This Row],[POA]]</f>
        <v>4.7</v>
      </c>
      <c r="KJ123" s="291">
        <f>RD[[#This Row],[AT (°C) 14 Hours]]</f>
        <v>30.63</v>
      </c>
      <c r="KK123" s="291">
        <f>RD[[#This Row],[MT (°C) Gen. Hours]]</f>
        <v>41.53</v>
      </c>
      <c r="KL123" s="291">
        <f>RD[[#This Row],[WS_Avg (m/s) (24 Hours)]]</f>
        <v>0.74</v>
      </c>
      <c r="KM123" s="291">
        <f>RD[[#This Row],[WS_Max (m/s)]]</f>
        <v>2.9</v>
      </c>
      <c r="KN123" s="292">
        <f>SUM(RD[[#This Row],[BLK1_INV1]:[BLK8_INV27]])</f>
        <v>250246.7</v>
      </c>
      <c r="KO123" s="95"/>
      <c r="KP123" s="55"/>
      <c r="KQ123" s="90" t="str">
        <f>IFERROR(RD[[#This Row],[WPR_Eac]]/RD[[#This Row],[WPR_Edc]],"")</f>
        <v/>
      </c>
    </row>
    <row r="124" spans="2:303" ht="15" customHeight="1" x14ac:dyDescent="0.35">
      <c r="B124" s="52">
        <v>45865</v>
      </c>
      <c r="C124" s="9">
        <f>YEAR(RD[[#This Row],[Date]])+IF(MONTH(RD[[#This Row],[Date]])&gt;=4,1,0)</f>
        <v>2026</v>
      </c>
      <c r="D124" s="6">
        <f t="shared" si="544"/>
        <v>2025</v>
      </c>
      <c r="E124" s="7"/>
      <c r="F124" s="7"/>
      <c r="G124" s="8"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12"/>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1">
        <f t="shared" ref="JU124" si="806">IF((JK124-JK123)&lt;0,"",(JK124-JK123))</f>
        <v>74158.86400000751</v>
      </c>
      <c r="JV124" s="281">
        <f t="shared" ref="JV124" si="807">IF((JL124-JL123)&lt;0,"",(JL124-JL123))</f>
        <v>8.9409999999916181</v>
      </c>
      <c r="JW124" s="281">
        <f t="shared" ref="JW124" si="808">IF((JM124-JM123)&lt;0,"",(JM124-JM123))</f>
        <v>72838.707999996841</v>
      </c>
      <c r="JX124" s="281">
        <f t="shared" ref="JX124" si="809">IF((JN124-JN123)&lt;0,"",(JN124-JN123))</f>
        <v>12.883999999998196</v>
      </c>
      <c r="JY124" s="282">
        <f t="shared" ref="JY124" si="810">IF((JO124-JO123)&lt;0,"",(JO124-JO123))</f>
        <v>72837.987000003457</v>
      </c>
      <c r="JZ124" s="282">
        <f t="shared" ref="JZ124" si="811">IF((JP124-JP123)&lt;0,"",(JP124-JP123))</f>
        <v>23.269999999989523</v>
      </c>
      <c r="KA124" s="282">
        <f t="shared" ref="KA124" si="812">IF((JQ124-JQ123)&lt;0,"",(JQ124-JQ123))</f>
        <v>58661.141999997199</v>
      </c>
      <c r="KB124" s="282">
        <f t="shared" ref="KB124" si="813">IF((JR124-JR123)&lt;0,"",(JR124-JR123))</f>
        <v>28.543999999994412</v>
      </c>
      <c r="KC124" s="281">
        <f t="shared" ref="KC124" si="814">IF((JS124-JS123)&lt;0,"",(JS124-JS123))</f>
        <v>278239.21199995279</v>
      </c>
      <c r="KD124" s="281">
        <f t="shared" ref="KD124" si="815">IF((JT124-JT123)&lt;0,"",(JT124-JT123))</f>
        <v>95.680999999996857</v>
      </c>
      <c r="KE124" s="289">
        <f t="shared" si="555"/>
        <v>146975.74700000437</v>
      </c>
      <c r="KF124" s="289">
        <f t="shared" si="556"/>
        <v>278143.53099995281</v>
      </c>
      <c r="KG124" s="290">
        <f>(RD[[#This Row],[Sunset Time (POA&lt;20 W/m2)]]-RD[[#This Row],[Sunrise Time (POA&gt;20 W/m2)]])*24</f>
        <v>13.100000000000001</v>
      </c>
      <c r="KH124" s="291">
        <f>RD[[#This Row],[GHI ]]</f>
        <v>0</v>
      </c>
      <c r="KI124" s="291">
        <f>RD[[#This Row],[POA]]</f>
        <v>5.4</v>
      </c>
      <c r="KJ124" s="291">
        <f>RD[[#This Row],[AT (°C) 14 Hours]]</f>
        <v>31.47</v>
      </c>
      <c r="KK124" s="291">
        <f>RD[[#This Row],[MT (°C) Gen. Hours]]</f>
        <v>38.049999999999997</v>
      </c>
      <c r="KL124" s="291">
        <f>RD[[#This Row],[WS_Avg (m/s) (24 Hours)]]</f>
        <v>2.94</v>
      </c>
      <c r="KM124" s="291">
        <f>RD[[#This Row],[WS_Max (m/s)]]</f>
        <v>6.7</v>
      </c>
      <c r="KN124" s="292">
        <f>SUM(RD[[#This Row],[BLK1_INV1]:[BLK8_INV27]])</f>
        <v>279233.49999999994</v>
      </c>
      <c r="KO124" s="95"/>
      <c r="KP124" s="55"/>
      <c r="KQ124" s="90" t="str">
        <f>IFERROR(RD[[#This Row],[WPR_Eac]]/RD[[#This Row],[WPR_Edc]],"")</f>
        <v/>
      </c>
    </row>
    <row r="125" spans="2:303" ht="15" customHeight="1" x14ac:dyDescent="0.35">
      <c r="B125" s="52">
        <v>45866</v>
      </c>
      <c r="C125" s="9">
        <f>YEAR(RD[[#This Row],[Date]])+IF(MONTH(RD[[#This Row],[Date]])&gt;=4,1,0)</f>
        <v>2026</v>
      </c>
      <c r="D125" s="6">
        <f t="shared" si="544"/>
        <v>2025</v>
      </c>
      <c r="E125" s="7"/>
      <c r="F125" s="7"/>
      <c r="G125" s="8"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12"/>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7">
        <v>93039.831000000006</v>
      </c>
      <c r="JU125" s="281">
        <f t="shared" ref="JU125" si="816">IF((JK125-JK124)&lt;0,"",(JK125-JK124))</f>
        <v>63684.396999999881</v>
      </c>
      <c r="JV125" s="281">
        <f t="shared" ref="JV125" si="817">IF((JL125-JL124)&lt;0,"",(JL125-JL124))</f>
        <v>8.9409999999916181</v>
      </c>
      <c r="JW125" s="281">
        <f t="shared" ref="JW125" si="818">IF((JM125-JM124)&lt;0,"",(JM125-JM124))</f>
        <v>59989.769000001252</v>
      </c>
      <c r="JX125" s="281">
        <f t="shared" ref="JX125" si="819">IF((JN125-JN124)&lt;0,"",(JN125-JN124))</f>
        <v>12.884000000005472</v>
      </c>
      <c r="JY125" s="282">
        <f t="shared" ref="JY125" si="820">IF((JO125-JO124)&lt;0,"",(JO125-JO124))</f>
        <v>62581.092999994755</v>
      </c>
      <c r="JZ125" s="282">
        <f t="shared" ref="JZ125" si="821">IF((JP125-JP124)&lt;0,"",(JP125-JP124))</f>
        <v>23.270000000018626</v>
      </c>
      <c r="KA125" s="282">
        <f t="shared" ref="KA125" si="822">IF((JQ125-JQ124)&lt;0,"",(JQ125-JQ124))</f>
        <v>47674.299000002444</v>
      </c>
      <c r="KB125" s="282">
        <f t="shared" ref="KB125" si="823">IF((JR125-JR124)&lt;0,"",(JR125-JR124))</f>
        <v>28.544000000001688</v>
      </c>
      <c r="KC125" s="281">
        <f t="shared" ref="KC125" si="824">IF((JS125-JS124)&lt;0,"",(JS125-JS124))</f>
        <v>233810.40200001001</v>
      </c>
      <c r="KD125" s="281">
        <f t="shared" ref="KD125" si="825">IF((JT125-JT124)&lt;0,"",(JT125-JT124))</f>
        <v>95.681000000011409</v>
      </c>
      <c r="KE125" s="289">
        <f t="shared" si="555"/>
        <v>123652.34100000114</v>
      </c>
      <c r="KF125" s="289">
        <f t="shared" si="556"/>
        <v>233714.72100001</v>
      </c>
      <c r="KG125" s="290">
        <f>(RD[[#This Row],[Sunset Time (POA&lt;20 W/m2)]]-RD[[#This Row],[Sunrise Time (POA&gt;20 W/m2)]])*24</f>
        <v>13.083333333333336</v>
      </c>
      <c r="KH125" s="291">
        <f>RD[[#This Row],[GHI ]]</f>
        <v>0</v>
      </c>
      <c r="KI125" s="291">
        <f>RD[[#This Row],[POA]]</f>
        <v>4.28</v>
      </c>
      <c r="KJ125" s="291">
        <f>RD[[#This Row],[AT (°C) 14 Hours]]</f>
        <v>32.33</v>
      </c>
      <c r="KK125" s="291">
        <f>RD[[#This Row],[MT (°C) Gen. Hours]]</f>
        <v>39.450000000000003</v>
      </c>
      <c r="KL125" s="291">
        <f>RD[[#This Row],[WS_Avg (m/s) (24 Hours)]]</f>
        <v>2.15</v>
      </c>
      <c r="KM125" s="291">
        <f>RD[[#This Row],[WS_Max (m/s)]]</f>
        <v>4.4000000000000004</v>
      </c>
      <c r="KN125" s="292">
        <f>SUM(RD[[#This Row],[BLK1_INV1]:[BLK8_INV27]])</f>
        <v>235230.4</v>
      </c>
      <c r="KO125" s="95"/>
      <c r="KP125" s="55"/>
      <c r="KQ125" s="90" t="str">
        <f>IFERROR(RD[[#This Row],[WPR_Eac]]/RD[[#This Row],[WPR_Edc]],"")</f>
        <v/>
      </c>
    </row>
    <row r="126" spans="2:303" ht="15" customHeight="1" x14ac:dyDescent="0.35">
      <c r="B126" s="52">
        <v>45867</v>
      </c>
      <c r="C126" s="9">
        <f>YEAR(RD[[#This Row],[Date]])+IF(MONTH(RD[[#This Row],[Date]])&gt;=4,1,0)</f>
        <v>2026</v>
      </c>
      <c r="D126" s="6">
        <f t="shared" si="544"/>
        <v>2025</v>
      </c>
      <c r="E126" s="7"/>
      <c r="F126" s="7"/>
      <c r="G126" s="8"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12"/>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1">
        <f t="shared" ref="JU126" si="826">IF((JK126-JK125)&lt;0,"",(JK126-JK125))</f>
        <v>19018.826000005007</v>
      </c>
      <c r="JV126" s="281">
        <f t="shared" ref="JV126" si="827">IF((JL126-JL125)&lt;0,"",(JL126-JL125))</f>
        <v>8.9409999999916181</v>
      </c>
      <c r="JW126" s="281">
        <f t="shared" ref="JW126" si="828">IF((JM126-JM125)&lt;0,"",(JM126-JM125))</f>
        <v>18763.28900000453</v>
      </c>
      <c r="JX126" s="281">
        <f t="shared" ref="JX126" si="829">IF((JN126-JN125)&lt;0,"",(JN126-JN125))</f>
        <v>12.883999999998196</v>
      </c>
      <c r="JY126" s="282">
        <f t="shared" ref="JY126" si="830">IF((JO126-JO125)&lt;0,"",(JO126-JO125))</f>
        <v>18335.471000000834</v>
      </c>
      <c r="JZ126" s="282">
        <f t="shared" ref="JZ126" si="831">IF((JP126-JP125)&lt;0,"",(JP126-JP125))</f>
        <v>23.269999999989523</v>
      </c>
      <c r="KA126" s="282">
        <f t="shared" ref="KA126" si="832">IF((JQ126-JQ125)&lt;0,"",(JQ126-JQ125))</f>
        <v>14090.831000000238</v>
      </c>
      <c r="KB126" s="282">
        <f t="shared" ref="KB126" si="833">IF((JR126-JR125)&lt;0,"",(JR126-JR125))</f>
        <v>28.544000000001688</v>
      </c>
      <c r="KC126" s="281">
        <f t="shared" ref="KC126" si="834">IF((JS126-JS125)&lt;0,"",(JS126-JS125))</f>
        <v>70044.460000038147</v>
      </c>
      <c r="KD126" s="281">
        <f t="shared" ref="KD126" si="835">IF((JT126-JT125)&lt;0,"",(JT126-JT125))</f>
        <v>95.680999999996857</v>
      </c>
      <c r="KE126" s="289">
        <f t="shared" si="555"/>
        <v>37760.290000009547</v>
      </c>
      <c r="KF126" s="289">
        <f t="shared" si="556"/>
        <v>69948.77900003815</v>
      </c>
      <c r="KG126" s="290">
        <f>(RD[[#This Row],[Sunset Time (POA&lt;20 W/m2)]]-RD[[#This Row],[Sunrise Time (POA&gt;20 W/m2)]])*24</f>
        <v>12.699999999999998</v>
      </c>
      <c r="KH126" s="291">
        <f>RD[[#This Row],[GHI ]]</f>
        <v>0</v>
      </c>
      <c r="KI126" s="291">
        <f>RD[[#This Row],[POA]]</f>
        <v>1.27</v>
      </c>
      <c r="KJ126" s="291">
        <f>RD[[#This Row],[AT (°C) 14 Hours]]</f>
        <v>28.27</v>
      </c>
      <c r="KK126" s="291">
        <f>RD[[#This Row],[MT (°C) Gen. Hours]]</f>
        <v>30.1</v>
      </c>
      <c r="KL126" s="291">
        <f>RD[[#This Row],[WS_Avg (m/s) (24 Hours)]]</f>
        <v>0.45</v>
      </c>
      <c r="KM126" s="291">
        <f>RD[[#This Row],[WS_Max (m/s)]]</f>
        <v>4.9000000000000004</v>
      </c>
      <c r="KN126" s="292">
        <f>SUM(RD[[#This Row],[BLK1_INV1]:[BLK8_INV27]])</f>
        <v>70727.400000000009</v>
      </c>
      <c r="KO126" s="95"/>
      <c r="KP126" s="55"/>
      <c r="KQ126" s="90" t="str">
        <f>IFERROR(RD[[#This Row],[WPR_Eac]]/RD[[#This Row],[WPR_Edc]],"")</f>
        <v/>
      </c>
    </row>
    <row r="127" spans="2:303" ht="15" customHeight="1" x14ac:dyDescent="0.35">
      <c r="B127" s="52">
        <v>45868</v>
      </c>
      <c r="C127" s="9">
        <f>YEAR(RD[[#This Row],[Date]])+IF(MONTH(RD[[#This Row],[Date]])&gt;=4,1,0)</f>
        <v>2026</v>
      </c>
      <c r="D127" s="6">
        <f t="shared" si="544"/>
        <v>2025</v>
      </c>
      <c r="E127" s="7"/>
      <c r="F127" s="7"/>
      <c r="G127" s="8" t="str">
        <f>TEXT(RD[[#This Row],[Date]],"mmm-yy")</f>
        <v>Jul-25</v>
      </c>
      <c r="H127" s="6">
        <f t="shared" si="545"/>
        <v>31</v>
      </c>
      <c r="I127" s="9">
        <f>'Basic Data '!$S$2</f>
        <v>66750</v>
      </c>
      <c r="J127" s="10"/>
      <c r="K127" s="10"/>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c r="BQ127" s="9"/>
      <c r="BR127" s="9"/>
      <c r="BS127" s="9"/>
      <c r="BT127" s="9"/>
      <c r="BU127" s="9"/>
      <c r="BV127" s="9"/>
      <c r="BW127" s="9"/>
      <c r="BX127" s="9"/>
      <c r="BY127" s="9"/>
      <c r="BZ127" s="9"/>
      <c r="CA127" s="9"/>
      <c r="CB127" s="9"/>
      <c r="CC127" s="9"/>
      <c r="CD127" s="9"/>
      <c r="CE127" s="9"/>
      <c r="CF127" s="9"/>
      <c r="CG127" s="9"/>
      <c r="CH127" s="9"/>
      <c r="CI127" s="9"/>
      <c r="CJ127" s="9"/>
      <c r="CK127" s="9"/>
      <c r="CL127" s="9"/>
      <c r="CM127" s="9"/>
      <c r="CN127" s="9"/>
      <c r="CO127" s="9"/>
      <c r="CP127" s="9"/>
      <c r="CQ127" s="9"/>
      <c r="CR127" s="9"/>
      <c r="CS127" s="9"/>
      <c r="CT127" s="9"/>
      <c r="CU127" s="9"/>
      <c r="CV127" s="9"/>
      <c r="CW127" s="9"/>
      <c r="CX127" s="9"/>
      <c r="CY127" s="9"/>
      <c r="CZ127" s="9"/>
      <c r="DA127" s="9"/>
      <c r="DB127" s="9"/>
      <c r="DC127" s="9"/>
      <c r="DD127" s="9"/>
      <c r="DE127" s="9"/>
      <c r="DF127" s="9"/>
      <c r="DG127" s="9"/>
      <c r="DH127" s="9"/>
      <c r="DI127" s="9"/>
      <c r="DJ127" s="9"/>
      <c r="DK127" s="9"/>
      <c r="DL127" s="9"/>
      <c r="DM127" s="9"/>
      <c r="DN127" s="9"/>
      <c r="DO127" s="9"/>
      <c r="DP127" s="9"/>
      <c r="DQ127" s="9"/>
      <c r="DR127" s="9"/>
      <c r="DS127" s="9"/>
      <c r="DT127" s="9"/>
      <c r="DU127" s="9"/>
      <c r="DV127" s="9"/>
      <c r="DW127" s="9"/>
      <c r="DX127" s="9"/>
      <c r="DY127" s="9"/>
      <c r="DZ127" s="9"/>
      <c r="EA127" s="9"/>
      <c r="EB127" s="9"/>
      <c r="EC127" s="9"/>
      <c r="ED127" s="9"/>
      <c r="EE127" s="9"/>
      <c r="EF127" s="9"/>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L127" s="9"/>
      <c r="HM127" s="9"/>
      <c r="HN127" s="9"/>
      <c r="HO127" s="9"/>
      <c r="HP127" s="9"/>
      <c r="HQ127" s="9"/>
      <c r="HR127" s="9"/>
      <c r="HS127" s="9"/>
      <c r="HT127" s="9"/>
      <c r="HU127" s="9"/>
      <c r="HV127" s="9"/>
      <c r="HW127" s="9"/>
      <c r="HX127" s="9"/>
      <c r="HY127" s="9"/>
      <c r="HZ127" s="9"/>
      <c r="IA127" s="9"/>
      <c r="IB127" s="9"/>
      <c r="IC127" s="9"/>
      <c r="ID127" s="9"/>
      <c r="IE127" s="9"/>
      <c r="IF127" s="9"/>
      <c r="IG127" s="9"/>
      <c r="IH127" s="9"/>
      <c r="II127" s="9"/>
      <c r="IJ127" s="9"/>
      <c r="IK127" s="9"/>
      <c r="IL127" s="9"/>
      <c r="IM127" s="9"/>
      <c r="IN127" s="9"/>
      <c r="IO127" s="9"/>
      <c r="IP127" s="9"/>
      <c r="IQ127" s="9"/>
      <c r="IR127" s="9"/>
      <c r="IS127" s="9"/>
      <c r="IT127" s="9"/>
      <c r="IU127" s="9"/>
      <c r="IV127" s="9"/>
      <c r="IW127" s="9"/>
      <c r="IX127" s="9"/>
      <c r="IY127" s="9"/>
      <c r="IZ127" s="9"/>
      <c r="JA127" s="9"/>
      <c r="JB127" s="11"/>
      <c r="JC127" s="11"/>
      <c r="JD127" s="11"/>
      <c r="JE127" s="11"/>
      <c r="JF127" s="11"/>
      <c r="JG127" s="11"/>
      <c r="JH127" s="13"/>
      <c r="JI127" s="12"/>
      <c r="JJ127" s="12"/>
      <c r="JK127" s="9"/>
      <c r="JL127" s="260"/>
      <c r="JM127" s="9"/>
      <c r="JN127" s="260"/>
      <c r="JO127" s="9"/>
      <c r="JP127" s="260"/>
      <c r="JQ127" s="9"/>
      <c r="JR127" s="260"/>
      <c r="JS127" s="11"/>
      <c r="JT127" s="287"/>
      <c r="JU127" s="355"/>
      <c r="JV127" s="355"/>
      <c r="JW127" s="355"/>
      <c r="JX127" s="355"/>
      <c r="JY127" s="356"/>
      <c r="JZ127" s="356"/>
      <c r="KA127" s="356"/>
      <c r="KB127" s="356"/>
      <c r="KC127" s="355"/>
      <c r="KD127" s="355"/>
      <c r="KE127" s="289">
        <f t="shared" si="555"/>
        <v>0</v>
      </c>
      <c r="KF127" s="289">
        <f t="shared" si="556"/>
        <v>0</v>
      </c>
      <c r="KG127" s="290">
        <f>(RD[[#This Row],[Sunset Time (POA&lt;20 W/m2)]]-RD[[#This Row],[Sunrise Time (POA&gt;20 W/m2)]])*24</f>
        <v>0</v>
      </c>
      <c r="KH127" s="291">
        <f>RD[[#This Row],[GHI ]]</f>
        <v>0</v>
      </c>
      <c r="KI127" s="291">
        <f>RD[[#This Row],[POA]]</f>
        <v>0</v>
      </c>
      <c r="KJ127" s="291">
        <f>RD[[#This Row],[AT (°C) 14 Hours]]</f>
        <v>0</v>
      </c>
      <c r="KK127" s="291">
        <f>RD[[#This Row],[MT (°C) Gen. Hours]]</f>
        <v>0</v>
      </c>
      <c r="KL127" s="291">
        <f>RD[[#This Row],[WS_Avg (m/s) (24 Hours)]]</f>
        <v>0</v>
      </c>
      <c r="KM127" s="291">
        <f>RD[[#This Row],[WS_Max (m/s)]]</f>
        <v>0</v>
      </c>
      <c r="KN127" s="292">
        <f>SUM(RD[[#This Row],[BLK1_INV1]:[BLK8_INV27]])</f>
        <v>0</v>
      </c>
      <c r="KO127" s="95"/>
      <c r="KP127" s="55"/>
      <c r="KQ127" s="90" t="str">
        <f>IFERROR(RD[[#This Row],[WPR_Eac]]/RD[[#This Row],[WPR_Edc]],"")</f>
        <v/>
      </c>
    </row>
    <row r="128" spans="2:303" ht="15" customHeight="1" x14ac:dyDescent="0.35">
      <c r="B128" s="52">
        <v>45869</v>
      </c>
      <c r="C128" s="9">
        <f>YEAR(RD[[#This Row],[Date]])+IF(MONTH(RD[[#This Row],[Date]])&gt;=4,1,0)</f>
        <v>2026</v>
      </c>
      <c r="D128" s="6">
        <f t="shared" si="544"/>
        <v>2025</v>
      </c>
      <c r="E128" s="7"/>
      <c r="F128" s="7"/>
      <c r="G128" s="8" t="str">
        <f>TEXT(RD[[#This Row],[Date]],"mmm-yy")</f>
        <v>Jul-25</v>
      </c>
      <c r="H128" s="6">
        <f t="shared" si="545"/>
        <v>31</v>
      </c>
      <c r="I128" s="9">
        <f>'Basic Data '!$S$2</f>
        <v>66750</v>
      </c>
      <c r="J128" s="10"/>
      <c r="K128" s="10"/>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c r="BQ128" s="9"/>
      <c r="BR128" s="9"/>
      <c r="BS128" s="9"/>
      <c r="BT128" s="9"/>
      <c r="BU128" s="9"/>
      <c r="BV128" s="9"/>
      <c r="BW128" s="9"/>
      <c r="BX128" s="9"/>
      <c r="BY128" s="9"/>
      <c r="BZ128" s="9"/>
      <c r="CA128" s="9"/>
      <c r="CB128" s="9"/>
      <c r="CC128" s="9"/>
      <c r="CD128" s="9"/>
      <c r="CE128" s="9"/>
      <c r="CF128" s="9"/>
      <c r="CG128" s="9"/>
      <c r="CH128" s="9"/>
      <c r="CI128" s="9"/>
      <c r="CJ128" s="9"/>
      <c r="CK128" s="9"/>
      <c r="CL128" s="9"/>
      <c r="CM128" s="9"/>
      <c r="CN128" s="9"/>
      <c r="CO128" s="9"/>
      <c r="CP128" s="9"/>
      <c r="CQ128" s="9"/>
      <c r="CR128" s="9"/>
      <c r="CS128" s="9"/>
      <c r="CT128" s="9"/>
      <c r="CU128" s="9"/>
      <c r="CV128" s="9"/>
      <c r="CW128" s="9"/>
      <c r="CX128" s="9"/>
      <c r="CY128" s="9"/>
      <c r="CZ128" s="9"/>
      <c r="DA128" s="9"/>
      <c r="DB128" s="9"/>
      <c r="DC128" s="9"/>
      <c r="DD128" s="9"/>
      <c r="DE128" s="9"/>
      <c r="DF128" s="9"/>
      <c r="DG128" s="9"/>
      <c r="DH128" s="9"/>
      <c r="DI128" s="9"/>
      <c r="DJ128" s="9"/>
      <c r="DK128" s="9"/>
      <c r="DL128" s="9"/>
      <c r="DM128" s="9"/>
      <c r="DN128" s="9"/>
      <c r="DO128" s="9"/>
      <c r="DP128" s="9"/>
      <c r="DQ128" s="9"/>
      <c r="DR128" s="9"/>
      <c r="DS128" s="9"/>
      <c r="DT128" s="9"/>
      <c r="DU128" s="9"/>
      <c r="DV128" s="9"/>
      <c r="DW128" s="9"/>
      <c r="DX128" s="9"/>
      <c r="DY128" s="9"/>
      <c r="DZ128" s="9"/>
      <c r="EA128" s="9"/>
      <c r="EB128" s="9"/>
      <c r="EC128" s="9"/>
      <c r="ED128" s="9"/>
      <c r="EE128" s="9"/>
      <c r="EF128" s="9"/>
      <c r="EG128" s="9"/>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L128" s="9"/>
      <c r="HM128" s="9"/>
      <c r="HN128" s="9"/>
      <c r="HO128" s="9"/>
      <c r="HP128" s="9"/>
      <c r="HQ128" s="9"/>
      <c r="HR128" s="9"/>
      <c r="HS128" s="9"/>
      <c r="HT128" s="9"/>
      <c r="HU128" s="9"/>
      <c r="HV128" s="9"/>
      <c r="HW128" s="9"/>
      <c r="HX128" s="9"/>
      <c r="HY128" s="9"/>
      <c r="HZ128" s="9"/>
      <c r="IA128" s="9"/>
      <c r="IB128" s="9"/>
      <c r="IC128" s="9"/>
      <c r="ID128" s="9"/>
      <c r="IE128" s="9"/>
      <c r="IF128" s="9"/>
      <c r="IG128" s="9"/>
      <c r="IH128" s="9"/>
      <c r="II128" s="9"/>
      <c r="IJ128" s="9"/>
      <c r="IK128" s="9"/>
      <c r="IL128" s="9"/>
      <c r="IM128" s="9"/>
      <c r="IN128" s="9"/>
      <c r="IO128" s="9"/>
      <c r="IP128" s="9"/>
      <c r="IQ128" s="9"/>
      <c r="IR128" s="9"/>
      <c r="IS128" s="9"/>
      <c r="IT128" s="9"/>
      <c r="IU128" s="9"/>
      <c r="IV128" s="9"/>
      <c r="IW128" s="9"/>
      <c r="IX128" s="9"/>
      <c r="IY128" s="9"/>
      <c r="IZ128" s="9"/>
      <c r="JA128" s="9"/>
      <c r="JB128" s="11"/>
      <c r="JC128" s="11"/>
      <c r="JD128" s="11"/>
      <c r="JE128" s="11"/>
      <c r="JF128" s="11"/>
      <c r="JG128" s="11"/>
      <c r="JH128" s="13"/>
      <c r="JI128" s="12"/>
      <c r="JJ128" s="12"/>
      <c r="JK128" s="9"/>
      <c r="JL128" s="260"/>
      <c r="JM128" s="9"/>
      <c r="JN128" s="260"/>
      <c r="JO128" s="9"/>
      <c r="JP128" s="260"/>
      <c r="JQ128" s="9"/>
      <c r="JR128" s="260"/>
      <c r="JS128" s="11"/>
      <c r="JT128" s="287"/>
      <c r="JU128" s="355"/>
      <c r="JV128" s="355"/>
      <c r="JW128" s="355"/>
      <c r="JX128" s="355"/>
      <c r="JY128" s="356"/>
      <c r="JZ128" s="356"/>
      <c r="KA128" s="356"/>
      <c r="KB128" s="356"/>
      <c r="KC128" s="355"/>
      <c r="KD128" s="355"/>
      <c r="KE128" s="289">
        <f t="shared" si="555"/>
        <v>0</v>
      </c>
      <c r="KF128" s="289">
        <f t="shared" si="556"/>
        <v>0</v>
      </c>
      <c r="KG128" s="290">
        <f>(RD[[#This Row],[Sunset Time (POA&lt;20 W/m2)]]-RD[[#This Row],[Sunrise Time (POA&gt;20 W/m2)]])*24</f>
        <v>0</v>
      </c>
      <c r="KH128" s="291">
        <f>RD[[#This Row],[GHI ]]</f>
        <v>0</v>
      </c>
      <c r="KI128" s="291">
        <f>RD[[#This Row],[POA]]</f>
        <v>0</v>
      </c>
      <c r="KJ128" s="291">
        <f>RD[[#This Row],[AT (°C) 14 Hours]]</f>
        <v>0</v>
      </c>
      <c r="KK128" s="291">
        <f>RD[[#This Row],[MT (°C) Gen. Hours]]</f>
        <v>0</v>
      </c>
      <c r="KL128" s="291">
        <f>RD[[#This Row],[WS_Avg (m/s) (24 Hours)]]</f>
        <v>0</v>
      </c>
      <c r="KM128" s="291">
        <f>RD[[#This Row],[WS_Max (m/s)]]</f>
        <v>0</v>
      </c>
      <c r="KN128" s="292">
        <f>SUM(RD[[#This Row],[BLK1_INV1]:[BLK8_INV27]])</f>
        <v>0</v>
      </c>
      <c r="KO128" s="95"/>
      <c r="KP128" s="55"/>
      <c r="KQ128" s="90" t="str">
        <f>IFERROR(RD[[#This Row],[WPR_Eac]]/RD[[#This Row],[WPR_Edc]],"")</f>
        <v/>
      </c>
    </row>
    <row r="129" spans="2:303" ht="15" customHeight="1" x14ac:dyDescent="0.35">
      <c r="B129" s="52">
        <v>45870</v>
      </c>
      <c r="C129" s="9">
        <f>YEAR(RD[[#This Row],[Date]])+IF(MONTH(RD[[#This Row],[Date]])&gt;=4,1,0)</f>
        <v>2026</v>
      </c>
      <c r="D129" s="6">
        <f t="shared" si="544"/>
        <v>2025</v>
      </c>
      <c r="E129" s="7"/>
      <c r="F129" s="7"/>
      <c r="G129" s="8" t="str">
        <f>TEXT(RD[[#This Row],[Date]],"mmm-yy")</f>
        <v>Aug-25</v>
      </c>
      <c r="H129" s="6">
        <f t="shared" si="545"/>
        <v>31</v>
      </c>
      <c r="I129" s="9">
        <f>'Basic Data '!$S$2</f>
        <v>66750</v>
      </c>
      <c r="J129" s="10"/>
      <c r="K129" s="10"/>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c r="BQ129" s="9"/>
      <c r="BR129" s="9"/>
      <c r="BS129" s="9"/>
      <c r="BT129" s="9"/>
      <c r="BU129" s="9"/>
      <c r="BV129" s="9"/>
      <c r="BW129" s="9"/>
      <c r="BX129" s="9"/>
      <c r="BY129" s="9"/>
      <c r="BZ129" s="9"/>
      <c r="CA129" s="9"/>
      <c r="CB129" s="9"/>
      <c r="CC129" s="9"/>
      <c r="CD129" s="9"/>
      <c r="CE129" s="9"/>
      <c r="CF129" s="9"/>
      <c r="CG129" s="9"/>
      <c r="CH129" s="9"/>
      <c r="CI129" s="9"/>
      <c r="CJ129" s="9"/>
      <c r="CK129" s="9"/>
      <c r="CL129" s="9"/>
      <c r="CM129" s="9"/>
      <c r="CN129" s="9"/>
      <c r="CO129" s="9"/>
      <c r="CP129" s="9"/>
      <c r="CQ129" s="9"/>
      <c r="CR129" s="9"/>
      <c r="CS129" s="9"/>
      <c r="CT129" s="9"/>
      <c r="CU129" s="9"/>
      <c r="CV129" s="9"/>
      <c r="CW129" s="9"/>
      <c r="CX129" s="9"/>
      <c r="CY129" s="9"/>
      <c r="CZ129" s="9"/>
      <c r="DA129" s="9"/>
      <c r="DB129" s="9"/>
      <c r="DC129" s="9"/>
      <c r="DD129" s="9"/>
      <c r="DE129" s="9"/>
      <c r="DF129" s="9"/>
      <c r="DG129" s="9"/>
      <c r="DH129" s="9"/>
      <c r="DI129" s="9"/>
      <c r="DJ129" s="9"/>
      <c r="DK129" s="9"/>
      <c r="DL129" s="9"/>
      <c r="DM129" s="9"/>
      <c r="DN129" s="9"/>
      <c r="DO129" s="9"/>
      <c r="DP129" s="9"/>
      <c r="DQ129" s="9"/>
      <c r="DR129" s="9"/>
      <c r="DS129" s="9"/>
      <c r="DT129" s="9"/>
      <c r="DU129" s="9"/>
      <c r="DV129" s="9"/>
      <c r="DW129" s="9"/>
      <c r="DX129" s="9"/>
      <c r="DY129" s="9"/>
      <c r="DZ129" s="9"/>
      <c r="EA129" s="9"/>
      <c r="EB129" s="9"/>
      <c r="EC129" s="9"/>
      <c r="ED129" s="9"/>
      <c r="EE129" s="9"/>
      <c r="EF129" s="9"/>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L129" s="9"/>
      <c r="HM129" s="9"/>
      <c r="HN129" s="9"/>
      <c r="HO129" s="9"/>
      <c r="HP129" s="9"/>
      <c r="HQ129" s="9"/>
      <c r="HR129" s="9"/>
      <c r="HS129" s="9"/>
      <c r="HT129" s="9"/>
      <c r="HU129" s="9"/>
      <c r="HV129" s="9"/>
      <c r="HW129" s="9"/>
      <c r="HX129" s="9"/>
      <c r="HY129" s="9"/>
      <c r="HZ129" s="9"/>
      <c r="IA129" s="9"/>
      <c r="IB129" s="9"/>
      <c r="IC129" s="9"/>
      <c r="ID129" s="9"/>
      <c r="IE129" s="9"/>
      <c r="IF129" s="9"/>
      <c r="IG129" s="9"/>
      <c r="IH129" s="9"/>
      <c r="II129" s="9"/>
      <c r="IJ129" s="9"/>
      <c r="IK129" s="9"/>
      <c r="IL129" s="9"/>
      <c r="IM129" s="9"/>
      <c r="IN129" s="9"/>
      <c r="IO129" s="9"/>
      <c r="IP129" s="9"/>
      <c r="IQ129" s="9"/>
      <c r="IR129" s="9"/>
      <c r="IS129" s="9"/>
      <c r="IT129" s="9"/>
      <c r="IU129" s="9"/>
      <c r="IV129" s="9"/>
      <c r="IW129" s="9"/>
      <c r="IX129" s="9"/>
      <c r="IY129" s="9"/>
      <c r="IZ129" s="9"/>
      <c r="JA129" s="9"/>
      <c r="JB129" s="11"/>
      <c r="JC129" s="11"/>
      <c r="JD129" s="11"/>
      <c r="JE129" s="11"/>
      <c r="JF129" s="11"/>
      <c r="JG129" s="11"/>
      <c r="JH129" s="13"/>
      <c r="JI129" s="12"/>
      <c r="JJ129" s="12"/>
      <c r="JK129" s="9"/>
      <c r="JL129" s="260"/>
      <c r="JM129" s="9"/>
      <c r="JN129" s="260"/>
      <c r="JO129" s="9"/>
      <c r="JP129" s="260"/>
      <c r="JQ129" s="9"/>
      <c r="JR129" s="260"/>
      <c r="JS129" s="11"/>
      <c r="JT129" s="287"/>
      <c r="JU129" s="355"/>
      <c r="JV129" s="355"/>
      <c r="JW129" s="355"/>
      <c r="JX129" s="355"/>
      <c r="JY129" s="356"/>
      <c r="JZ129" s="356"/>
      <c r="KA129" s="356"/>
      <c r="KB129" s="356"/>
      <c r="KC129" s="355"/>
      <c r="KD129" s="355"/>
      <c r="KE129" s="289">
        <f t="shared" si="555"/>
        <v>0</v>
      </c>
      <c r="KF129" s="289">
        <f t="shared" si="556"/>
        <v>0</v>
      </c>
      <c r="KG129" s="290">
        <f>(RD[[#This Row],[Sunset Time (POA&lt;20 W/m2)]]-RD[[#This Row],[Sunrise Time (POA&gt;20 W/m2)]])*24</f>
        <v>0</v>
      </c>
      <c r="KH129" s="291">
        <f>RD[[#This Row],[GHI ]]</f>
        <v>0</v>
      </c>
      <c r="KI129" s="291">
        <f>RD[[#This Row],[POA]]</f>
        <v>0</v>
      </c>
      <c r="KJ129" s="291">
        <f>RD[[#This Row],[AT (°C) 14 Hours]]</f>
        <v>0</v>
      </c>
      <c r="KK129" s="291">
        <f>RD[[#This Row],[MT (°C) Gen. Hours]]</f>
        <v>0</v>
      </c>
      <c r="KL129" s="291">
        <f>RD[[#This Row],[WS_Avg (m/s) (24 Hours)]]</f>
        <v>0</v>
      </c>
      <c r="KM129" s="291">
        <f>RD[[#This Row],[WS_Max (m/s)]]</f>
        <v>0</v>
      </c>
      <c r="KN129" s="292">
        <f>SUM(RD[[#This Row],[BLK1_INV1]:[BLK8_INV27]])</f>
        <v>0</v>
      </c>
      <c r="KO129" s="95"/>
      <c r="KP129" s="55"/>
      <c r="KQ129" s="90" t="str">
        <f>IFERROR(RD[[#This Row],[WPR_Eac]]/RD[[#This Row],[WPR_Edc]],"")</f>
        <v/>
      </c>
    </row>
    <row r="130" spans="2:303" ht="15" customHeight="1" x14ac:dyDescent="0.35">
      <c r="B130" s="52">
        <v>45871</v>
      </c>
      <c r="C130" s="9">
        <f>YEAR(RD[[#This Row],[Date]])+IF(MONTH(RD[[#This Row],[Date]])&gt;=4,1,0)</f>
        <v>2026</v>
      </c>
      <c r="D130" s="6">
        <f t="shared" si="544"/>
        <v>2025</v>
      </c>
      <c r="E130" s="7"/>
      <c r="F130" s="7"/>
      <c r="G130" s="8" t="str">
        <f>TEXT(RD[[#This Row],[Date]],"mmm-yy")</f>
        <v>Aug-25</v>
      </c>
      <c r="H130" s="6">
        <f t="shared" si="545"/>
        <v>31</v>
      </c>
      <c r="I130" s="9">
        <f>'Basic Data '!$S$2</f>
        <v>66750</v>
      </c>
      <c r="J130" s="10"/>
      <c r="K130" s="10"/>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c r="BQ130" s="9"/>
      <c r="BR130" s="9"/>
      <c r="BS130" s="9"/>
      <c r="BT130" s="9"/>
      <c r="BU130" s="9"/>
      <c r="BV130" s="9"/>
      <c r="BW130" s="9"/>
      <c r="BX130" s="9"/>
      <c r="BY130" s="9"/>
      <c r="BZ130" s="9"/>
      <c r="CA130" s="9"/>
      <c r="CB130" s="9"/>
      <c r="CC130" s="9"/>
      <c r="CD130" s="9"/>
      <c r="CE130" s="9"/>
      <c r="CF130" s="9"/>
      <c r="CG130" s="9"/>
      <c r="CH130" s="9"/>
      <c r="CI130" s="9"/>
      <c r="CJ130" s="9"/>
      <c r="CK130" s="9"/>
      <c r="CL130" s="9"/>
      <c r="CM130" s="9"/>
      <c r="CN130" s="9"/>
      <c r="CO130" s="9"/>
      <c r="CP130" s="9"/>
      <c r="CQ130" s="9"/>
      <c r="CR130" s="9"/>
      <c r="CS130" s="9"/>
      <c r="CT130" s="9"/>
      <c r="CU130" s="9"/>
      <c r="CV130" s="9"/>
      <c r="CW130" s="9"/>
      <c r="CX130" s="9"/>
      <c r="CY130" s="9"/>
      <c r="CZ130" s="9"/>
      <c r="DA130" s="9"/>
      <c r="DB130" s="9"/>
      <c r="DC130" s="9"/>
      <c r="DD130" s="9"/>
      <c r="DE130" s="9"/>
      <c r="DF130" s="9"/>
      <c r="DG130" s="9"/>
      <c r="DH130" s="9"/>
      <c r="DI130" s="9"/>
      <c r="DJ130" s="9"/>
      <c r="DK130" s="9"/>
      <c r="DL130" s="9"/>
      <c r="DM130" s="9"/>
      <c r="DN130" s="9"/>
      <c r="DO130" s="9"/>
      <c r="DP130" s="9"/>
      <c r="DQ130" s="9"/>
      <c r="DR130" s="9"/>
      <c r="DS130" s="9"/>
      <c r="DT130" s="9"/>
      <c r="DU130" s="9"/>
      <c r="DV130" s="9"/>
      <c r="DW130" s="9"/>
      <c r="DX130" s="9"/>
      <c r="DY130" s="9"/>
      <c r="DZ130" s="9"/>
      <c r="EA130" s="9"/>
      <c r="EB130" s="9"/>
      <c r="EC130" s="9"/>
      <c r="ED130" s="9"/>
      <c r="EE130" s="9"/>
      <c r="EF130" s="9"/>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L130" s="9"/>
      <c r="HM130" s="9"/>
      <c r="HN130" s="9"/>
      <c r="HO130" s="9"/>
      <c r="HP130" s="9"/>
      <c r="HQ130" s="9"/>
      <c r="HR130" s="9"/>
      <c r="HS130" s="9"/>
      <c r="HT130" s="9"/>
      <c r="HU130" s="9"/>
      <c r="HV130" s="9"/>
      <c r="HW130" s="9"/>
      <c r="HX130" s="9"/>
      <c r="HY130" s="9"/>
      <c r="HZ130" s="9"/>
      <c r="IA130" s="9"/>
      <c r="IB130" s="9"/>
      <c r="IC130" s="9"/>
      <c r="ID130" s="9"/>
      <c r="IE130" s="9"/>
      <c r="IF130" s="9"/>
      <c r="IG130" s="9"/>
      <c r="IH130" s="9"/>
      <c r="II130" s="9"/>
      <c r="IJ130" s="9"/>
      <c r="IK130" s="9"/>
      <c r="IL130" s="9"/>
      <c r="IM130" s="9"/>
      <c r="IN130" s="9"/>
      <c r="IO130" s="9"/>
      <c r="IP130" s="9"/>
      <c r="IQ130" s="9"/>
      <c r="IR130" s="9"/>
      <c r="IS130" s="9"/>
      <c r="IT130" s="9"/>
      <c r="IU130" s="9"/>
      <c r="IV130" s="9"/>
      <c r="IW130" s="9"/>
      <c r="IX130" s="9"/>
      <c r="IY130" s="9"/>
      <c r="IZ130" s="9"/>
      <c r="JA130" s="9"/>
      <c r="JB130" s="11"/>
      <c r="JC130" s="11"/>
      <c r="JD130" s="11"/>
      <c r="JE130" s="11"/>
      <c r="JF130" s="11"/>
      <c r="JG130" s="11"/>
      <c r="JH130" s="13"/>
      <c r="JI130" s="12"/>
      <c r="JJ130" s="12"/>
      <c r="JK130" s="9"/>
      <c r="JL130" s="260"/>
      <c r="JM130" s="9"/>
      <c r="JN130" s="260"/>
      <c r="JO130" s="9"/>
      <c r="JP130" s="260"/>
      <c r="JQ130" s="9"/>
      <c r="JR130" s="260"/>
      <c r="JS130" s="11"/>
      <c r="JT130" s="287"/>
      <c r="JU130" s="355"/>
      <c r="JV130" s="355"/>
      <c r="JW130" s="355"/>
      <c r="JX130" s="355"/>
      <c r="JY130" s="356"/>
      <c r="JZ130" s="356"/>
      <c r="KA130" s="356"/>
      <c r="KB130" s="356"/>
      <c r="KC130" s="355"/>
      <c r="KD130" s="355"/>
      <c r="KE130" s="289">
        <f t="shared" si="555"/>
        <v>0</v>
      </c>
      <c r="KF130" s="289">
        <f t="shared" si="556"/>
        <v>0</v>
      </c>
      <c r="KG130" s="290">
        <f>(RD[[#This Row],[Sunset Time (POA&lt;20 W/m2)]]-RD[[#This Row],[Sunrise Time (POA&gt;20 W/m2)]])*24</f>
        <v>0</v>
      </c>
      <c r="KH130" s="291">
        <f>RD[[#This Row],[GHI ]]</f>
        <v>0</v>
      </c>
      <c r="KI130" s="291">
        <f>RD[[#This Row],[POA]]</f>
        <v>0</v>
      </c>
      <c r="KJ130" s="291">
        <f>RD[[#This Row],[AT (°C) 14 Hours]]</f>
        <v>0</v>
      </c>
      <c r="KK130" s="291">
        <f>RD[[#This Row],[MT (°C) Gen. Hours]]</f>
        <v>0</v>
      </c>
      <c r="KL130" s="291">
        <f>RD[[#This Row],[WS_Avg (m/s) (24 Hours)]]</f>
        <v>0</v>
      </c>
      <c r="KM130" s="291">
        <f>RD[[#This Row],[WS_Max (m/s)]]</f>
        <v>0</v>
      </c>
      <c r="KN130" s="292">
        <f>SUM(RD[[#This Row],[BLK1_INV1]:[BLK8_INV27]])</f>
        <v>0</v>
      </c>
      <c r="KO130" s="95"/>
      <c r="KP130" s="55"/>
      <c r="KQ130" s="90" t="str">
        <f>IFERROR(RD[[#This Row],[WPR_Eac]]/RD[[#This Row],[WPR_Edc]],"")</f>
        <v/>
      </c>
    </row>
    <row r="131" spans="2:303" ht="15" customHeight="1" x14ac:dyDescent="0.35">
      <c r="B131" s="52">
        <v>45872</v>
      </c>
      <c r="C131" s="9">
        <f>YEAR(RD[[#This Row],[Date]])+IF(MONTH(RD[[#This Row],[Date]])&gt;=4,1,0)</f>
        <v>2026</v>
      </c>
      <c r="D131" s="6">
        <f t="shared" si="544"/>
        <v>2025</v>
      </c>
      <c r="E131" s="7"/>
      <c r="F131" s="7"/>
      <c r="G131" s="8" t="str">
        <f>TEXT(RD[[#This Row],[Date]],"mmm-yy")</f>
        <v>Aug-25</v>
      </c>
      <c r="H131" s="6">
        <f t="shared" si="545"/>
        <v>31</v>
      </c>
      <c r="I131" s="9">
        <f>'Basic Data '!$S$2</f>
        <v>66750</v>
      </c>
      <c r="J131" s="10"/>
      <c r="K131" s="10"/>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c r="BQ131" s="9"/>
      <c r="BR131" s="9"/>
      <c r="BS131" s="9"/>
      <c r="BT131" s="9"/>
      <c r="BU131" s="9"/>
      <c r="BV131" s="9"/>
      <c r="BW131" s="9"/>
      <c r="BX131" s="9"/>
      <c r="BY131" s="9"/>
      <c r="BZ131" s="9"/>
      <c r="CA131" s="9"/>
      <c r="CB131" s="9"/>
      <c r="CC131" s="9"/>
      <c r="CD131" s="9"/>
      <c r="CE131" s="9"/>
      <c r="CF131" s="9"/>
      <c r="CG131" s="9"/>
      <c r="CH131" s="9"/>
      <c r="CI131" s="9"/>
      <c r="CJ131" s="9"/>
      <c r="CK131" s="9"/>
      <c r="CL131" s="9"/>
      <c r="CM131" s="9"/>
      <c r="CN131" s="9"/>
      <c r="CO131" s="9"/>
      <c r="CP131" s="9"/>
      <c r="CQ131" s="9"/>
      <c r="CR131" s="9"/>
      <c r="CS131" s="9"/>
      <c r="CT131" s="9"/>
      <c r="CU131" s="9"/>
      <c r="CV131" s="9"/>
      <c r="CW131" s="9"/>
      <c r="CX131" s="9"/>
      <c r="CY131" s="9"/>
      <c r="CZ131" s="9"/>
      <c r="DA131" s="9"/>
      <c r="DB131" s="9"/>
      <c r="DC131" s="9"/>
      <c r="DD131" s="9"/>
      <c r="DE131" s="9"/>
      <c r="DF131" s="9"/>
      <c r="DG131" s="9"/>
      <c r="DH131" s="9"/>
      <c r="DI131" s="9"/>
      <c r="DJ131" s="9"/>
      <c r="DK131" s="9"/>
      <c r="DL131" s="9"/>
      <c r="DM131" s="9"/>
      <c r="DN131" s="9"/>
      <c r="DO131" s="9"/>
      <c r="DP131" s="9"/>
      <c r="DQ131" s="9"/>
      <c r="DR131" s="9"/>
      <c r="DS131" s="9"/>
      <c r="DT131" s="9"/>
      <c r="DU131" s="9"/>
      <c r="DV131" s="9"/>
      <c r="DW131" s="9"/>
      <c r="DX131" s="9"/>
      <c r="DY131" s="9"/>
      <c r="DZ131" s="9"/>
      <c r="EA131" s="9"/>
      <c r="EB131" s="9"/>
      <c r="EC131" s="9"/>
      <c r="ED131" s="9"/>
      <c r="EE131" s="9"/>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L131" s="9"/>
      <c r="HM131" s="9"/>
      <c r="HN131" s="9"/>
      <c r="HO131" s="9"/>
      <c r="HP131" s="9"/>
      <c r="HQ131" s="9"/>
      <c r="HR131" s="9"/>
      <c r="HS131" s="9"/>
      <c r="HT131" s="9"/>
      <c r="HU131" s="9"/>
      <c r="HV131" s="9"/>
      <c r="HW131" s="9"/>
      <c r="HX131" s="9"/>
      <c r="HY131" s="9"/>
      <c r="HZ131" s="9"/>
      <c r="IA131" s="9"/>
      <c r="IB131" s="9"/>
      <c r="IC131" s="9"/>
      <c r="ID131" s="9"/>
      <c r="IE131" s="9"/>
      <c r="IF131" s="9"/>
      <c r="IG131" s="9"/>
      <c r="IH131" s="9"/>
      <c r="II131" s="9"/>
      <c r="IJ131" s="9"/>
      <c r="IK131" s="9"/>
      <c r="IL131" s="9"/>
      <c r="IM131" s="9"/>
      <c r="IN131" s="9"/>
      <c r="IO131" s="9"/>
      <c r="IP131" s="9"/>
      <c r="IQ131" s="9"/>
      <c r="IR131" s="9"/>
      <c r="IS131" s="9"/>
      <c r="IT131" s="9"/>
      <c r="IU131" s="9"/>
      <c r="IV131" s="9"/>
      <c r="IW131" s="9"/>
      <c r="IX131" s="9"/>
      <c r="IY131" s="9"/>
      <c r="IZ131" s="9"/>
      <c r="JA131" s="9"/>
      <c r="JB131" s="11"/>
      <c r="JC131" s="11"/>
      <c r="JD131" s="11"/>
      <c r="JE131" s="11"/>
      <c r="JF131" s="11"/>
      <c r="JG131" s="11"/>
      <c r="JH131" s="13"/>
      <c r="JI131" s="12"/>
      <c r="JJ131" s="12"/>
      <c r="JK131" s="9"/>
      <c r="JL131" s="260"/>
      <c r="JM131" s="9"/>
      <c r="JN131" s="260"/>
      <c r="JO131" s="9"/>
      <c r="JP131" s="260"/>
      <c r="JQ131" s="9"/>
      <c r="JR131" s="260"/>
      <c r="JS131" s="11"/>
      <c r="JT131" s="287"/>
      <c r="JU131" s="355"/>
      <c r="JV131" s="355"/>
      <c r="JW131" s="355"/>
      <c r="JX131" s="355"/>
      <c r="JY131" s="356"/>
      <c r="JZ131" s="356"/>
      <c r="KA131" s="356"/>
      <c r="KB131" s="356"/>
      <c r="KC131" s="355"/>
      <c r="KD131" s="355"/>
      <c r="KE131" s="289">
        <f t="shared" si="555"/>
        <v>0</v>
      </c>
      <c r="KF131" s="289">
        <f t="shared" si="556"/>
        <v>0</v>
      </c>
      <c r="KG131" s="290">
        <f>(RD[[#This Row],[Sunset Time (POA&lt;20 W/m2)]]-RD[[#This Row],[Sunrise Time (POA&gt;20 W/m2)]])*24</f>
        <v>0</v>
      </c>
      <c r="KH131" s="291">
        <f>RD[[#This Row],[GHI ]]</f>
        <v>0</v>
      </c>
      <c r="KI131" s="291">
        <f>RD[[#This Row],[POA]]</f>
        <v>0</v>
      </c>
      <c r="KJ131" s="291">
        <f>RD[[#This Row],[AT (°C) 14 Hours]]</f>
        <v>0</v>
      </c>
      <c r="KK131" s="291">
        <f>RD[[#This Row],[MT (°C) Gen. Hours]]</f>
        <v>0</v>
      </c>
      <c r="KL131" s="291">
        <f>RD[[#This Row],[WS_Avg (m/s) (24 Hours)]]</f>
        <v>0</v>
      </c>
      <c r="KM131" s="291">
        <f>RD[[#This Row],[WS_Max (m/s)]]</f>
        <v>0</v>
      </c>
      <c r="KN131" s="292">
        <f>SUM(RD[[#This Row],[BLK1_INV1]:[BLK8_INV27]])</f>
        <v>0</v>
      </c>
      <c r="KO131" s="95"/>
      <c r="KP131" s="55"/>
      <c r="KQ131" s="90" t="str">
        <f>IFERROR(RD[[#This Row],[WPR_Eac]]/RD[[#This Row],[WPR_Edc]],"")</f>
        <v/>
      </c>
    </row>
    <row r="132" spans="2:303" ht="15" customHeight="1" x14ac:dyDescent="0.35">
      <c r="I132" s="227"/>
      <c r="J132" s="227"/>
      <c r="K132" s="227"/>
      <c r="L132" s="227"/>
      <c r="M132" s="227"/>
      <c r="N132" s="227"/>
      <c r="O132" s="227"/>
      <c r="P132" s="227"/>
      <c r="Q132" s="227"/>
      <c r="R132" s="227"/>
      <c r="S132" s="227"/>
      <c r="T132" s="227"/>
      <c r="U132" s="227"/>
      <c r="V132" s="227"/>
      <c r="W132" s="227"/>
      <c r="X132" s="227"/>
      <c r="Y132" s="227"/>
      <c r="Z132" s="227"/>
      <c r="AA132" s="227"/>
      <c r="AB132" s="227"/>
      <c r="AC132" s="227"/>
      <c r="AD132" s="227"/>
      <c r="AE132" s="227"/>
      <c r="AF132" s="227"/>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c r="CB132" s="227"/>
      <c r="CC132" s="227"/>
      <c r="CD132" s="227"/>
      <c r="CE132" s="227"/>
      <c r="CF132" s="227"/>
      <c r="CG132" s="227"/>
      <c r="CH132" s="227"/>
      <c r="CI132" s="227"/>
      <c r="CJ132" s="227"/>
      <c r="CK132" s="227"/>
      <c r="CL132" s="227"/>
      <c r="CM132" s="227"/>
      <c r="CN132" s="227"/>
      <c r="CO132" s="227"/>
      <c r="CP132" s="227"/>
      <c r="CQ132" s="227"/>
      <c r="CR132" s="227"/>
      <c r="CS132" s="227"/>
      <c r="CT132" s="227"/>
      <c r="CU132" s="227"/>
      <c r="CV132" s="227"/>
      <c r="CW132" s="227"/>
      <c r="CX132" s="227"/>
      <c r="CY132" s="227"/>
      <c r="CZ132" s="227"/>
      <c r="DA132" s="227"/>
      <c r="DB132" s="227"/>
      <c r="DC132" s="227"/>
      <c r="DD132" s="227"/>
      <c r="DE132" s="227"/>
      <c r="DF132" s="227"/>
      <c r="DG132" s="227"/>
      <c r="DH132" s="227"/>
      <c r="DI132" s="227"/>
      <c r="DJ132" s="227"/>
      <c r="DK132" s="227"/>
      <c r="DL132" s="227"/>
      <c r="DM132" s="227"/>
      <c r="DN132" s="227"/>
      <c r="DO132" s="227"/>
      <c r="DP132" s="227"/>
      <c r="DQ132" s="227"/>
      <c r="DR132" s="227"/>
      <c r="DS132" s="227"/>
      <c r="DT132" s="227"/>
      <c r="DU132" s="227"/>
      <c r="DV132" s="227"/>
      <c r="DW132" s="227"/>
      <c r="DX132" s="227"/>
      <c r="DY132" s="227"/>
      <c r="DZ132" s="227"/>
      <c r="EA132" s="227"/>
      <c r="EB132" s="227"/>
      <c r="EC132" s="227"/>
      <c r="ED132" s="227"/>
      <c r="EE132" s="227"/>
      <c r="EF132" s="227"/>
      <c r="EG132" s="227"/>
      <c r="EH132" s="227"/>
      <c r="EI132" s="227"/>
      <c r="EJ132" s="227"/>
      <c r="EK132" s="227"/>
      <c r="EL132" s="227"/>
      <c r="EM132" s="227"/>
      <c r="EN132" s="227"/>
      <c r="EO132" s="227"/>
      <c r="EP132" s="227"/>
      <c r="EQ132" s="227"/>
      <c r="ER132" s="227"/>
      <c r="ES132" s="227"/>
      <c r="ET132" s="227"/>
      <c r="EU132" s="227"/>
      <c r="EV132" s="227"/>
      <c r="EW132" s="227"/>
      <c r="EX132" s="227"/>
      <c r="EY132" s="227"/>
      <c r="EZ132" s="227"/>
      <c r="FA132" s="227"/>
      <c r="FB132" s="227"/>
      <c r="FC132" s="227"/>
      <c r="FD132" s="227"/>
      <c r="FE132" s="227"/>
      <c r="FF132" s="227"/>
      <c r="FG132" s="227"/>
      <c r="FH132" s="227"/>
      <c r="FI132" s="227"/>
      <c r="FJ132" s="227"/>
      <c r="FK132" s="227"/>
      <c r="FL132" s="227"/>
      <c r="FM132" s="227"/>
      <c r="FN132" s="227"/>
      <c r="FO132" s="227"/>
      <c r="FP132" s="227"/>
      <c r="FQ132" s="227"/>
      <c r="FR132" s="227"/>
      <c r="FS132" s="227"/>
      <c r="FT132" s="227"/>
      <c r="FU132" s="227"/>
      <c r="FV132" s="227"/>
      <c r="FW132" s="227"/>
      <c r="FX132" s="227"/>
      <c r="FY132" s="227"/>
      <c r="FZ132" s="227"/>
      <c r="GA132" s="227"/>
      <c r="GB132" s="227"/>
      <c r="GC132" s="227"/>
      <c r="GD132" s="227"/>
      <c r="GE132" s="227"/>
      <c r="GF132" s="227"/>
      <c r="GG132" s="227"/>
      <c r="GH132" s="227"/>
      <c r="GI132" s="227"/>
      <c r="GJ132" s="227"/>
      <c r="GK132" s="227"/>
      <c r="GL132" s="227"/>
      <c r="GM132" s="227"/>
      <c r="GN132" s="227"/>
      <c r="GO132" s="227"/>
      <c r="GP132" s="227"/>
      <c r="GQ132" s="227"/>
      <c r="GR132" s="227"/>
      <c r="GS132" s="227"/>
      <c r="GT132" s="227"/>
      <c r="GU132" s="227"/>
      <c r="GV132" s="227"/>
      <c r="GW132" s="227"/>
      <c r="GX132" s="227"/>
      <c r="GY132" s="227"/>
      <c r="GZ132" s="227"/>
      <c r="HA132" s="227"/>
      <c r="HB132" s="227"/>
      <c r="HC132" s="227"/>
      <c r="HD132" s="227"/>
      <c r="HE132" s="227"/>
      <c r="HF132" s="227"/>
      <c r="HG132" s="227"/>
      <c r="HH132" s="227"/>
      <c r="HI132" s="227"/>
      <c r="HJ132" s="227"/>
      <c r="HK132" s="227"/>
      <c r="HL132" s="227"/>
      <c r="HM132" s="227"/>
      <c r="HN132" s="227"/>
      <c r="HO132" s="227"/>
      <c r="HP132" s="227"/>
      <c r="HQ132" s="227"/>
      <c r="HR132" s="227"/>
      <c r="HS132" s="227"/>
      <c r="HT132" s="227"/>
      <c r="HU132" s="227"/>
      <c r="HV132" s="227"/>
      <c r="HW132" s="227"/>
      <c r="HX132" s="227"/>
      <c r="HY132" s="227"/>
      <c r="HZ132" s="227"/>
      <c r="IA132" s="227"/>
      <c r="IB132" s="227"/>
      <c r="IC132" s="227"/>
      <c r="ID132" s="227"/>
      <c r="IE132" s="227"/>
      <c r="IF132" s="227"/>
      <c r="IG132" s="227"/>
      <c r="IH132" s="227"/>
      <c r="II132" s="227"/>
      <c r="IJ132" s="227"/>
      <c r="IK132" s="227"/>
      <c r="IL132" s="227"/>
      <c r="IM132" s="227"/>
      <c r="IN132" s="227"/>
      <c r="IO132" s="227"/>
      <c r="IP132" s="227"/>
      <c r="IQ132" s="227"/>
      <c r="IR132" s="227"/>
      <c r="IS132" s="227"/>
      <c r="IT132" s="227"/>
      <c r="IU132" s="227"/>
      <c r="IV132" s="227"/>
      <c r="IW132" s="227"/>
      <c r="IX132" s="227"/>
      <c r="IY132" s="227"/>
      <c r="IZ132" s="227"/>
      <c r="JA132" s="227"/>
      <c r="JB132" s="227"/>
      <c r="JC132" s="227"/>
      <c r="JD132" s="227"/>
      <c r="JE132" s="227"/>
      <c r="JF132" s="227"/>
      <c r="JG132" s="227"/>
      <c r="JH132" s="227"/>
      <c r="JL132" s="227"/>
      <c r="JR132" s="227"/>
      <c r="JS132" s="227"/>
      <c r="JT132" s="227"/>
      <c r="KF132" t="s">
        <v>413</v>
      </c>
    </row>
    <row r="133" spans="2:303" ht="15" customHeight="1" x14ac:dyDescent="0.35">
      <c r="JL133" s="227"/>
      <c r="JN133" s="227"/>
      <c r="JR133" s="227"/>
      <c r="JS133" s="227"/>
      <c r="JT133" s="227"/>
    </row>
    <row r="134" spans="2:303" ht="15" customHeight="1" x14ac:dyDescent="0.35">
      <c r="JL134" s="227"/>
      <c r="JR134" s="227"/>
      <c r="JS134" s="227"/>
      <c r="JT134" s="227"/>
    </row>
    <row r="135" spans="2:303" ht="15" customHeight="1" x14ac:dyDescent="0.35">
      <c r="JL135" s="227"/>
      <c r="JR135" s="227"/>
      <c r="JS135" s="227"/>
      <c r="JT135" s="227"/>
    </row>
    <row r="136" spans="2:303" ht="15" customHeight="1" x14ac:dyDescent="0.35">
      <c r="JL136" s="227"/>
      <c r="JR136" s="227"/>
      <c r="JS136" s="227"/>
      <c r="JT136" s="227"/>
    </row>
    <row r="150" spans="5:5" ht="15" customHeight="1" x14ac:dyDescent="0.35">
      <c r="E150"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zoomScale="61" workbookViewId="0">
      <pane xSplit="1" ySplit="1" topLeftCell="B120" activePane="bottomRight" state="frozen"/>
      <selection pane="topRight" activeCell="AB39" sqref="AB39"/>
      <selection pane="bottomLeft" activeCell="AB39" sqref="AB39"/>
      <selection pane="bottomRight" activeCell="A2" sqref="A2"/>
    </sheetView>
  </sheetViews>
  <sheetFormatPr defaultColWidth="8.7265625" defaultRowHeight="14.5" x14ac:dyDescent="0.35"/>
  <cols>
    <col min="1" max="1" width="10.81640625" style="174" bestFit="1" customWidth="1"/>
    <col min="2" max="5" width="9" style="174" customWidth="1"/>
    <col min="6" max="9" width="10.26953125" style="174" customWidth="1"/>
    <col min="10" max="12" width="11.26953125" style="174" customWidth="1"/>
    <col min="13" max="13" width="15.1796875" style="174" bestFit="1" customWidth="1"/>
    <col min="14" max="36" width="11.26953125" style="174" customWidth="1"/>
    <col min="37" max="39" width="11.26953125" style="239" customWidth="1"/>
    <col min="40" max="40" width="11.26953125" style="188" customWidth="1"/>
    <col min="41" max="45" width="11.26953125" style="174" customWidth="1"/>
    <col min="46" max="16384" width="8.7265625" style="174"/>
  </cols>
  <sheetData>
    <row r="1" spans="1:45" ht="58" x14ac:dyDescent="0.3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3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3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3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3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3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3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3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3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3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3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3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3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3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3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3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3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3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3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3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3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3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3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3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3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3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3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3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3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3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3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3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3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3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3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3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3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3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3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3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3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3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3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3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3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3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3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3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3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3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3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3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3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3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3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3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3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3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3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3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3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3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3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3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3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3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3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3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3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3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3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3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3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3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3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3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3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3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3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3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3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3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3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3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3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3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3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3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3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3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3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3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3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3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3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3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3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3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3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3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3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3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3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3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3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3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3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3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3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3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3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3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3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3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3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3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3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3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3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3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3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3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3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3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3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0</v>
      </c>
      <c r="G125" s="180">
        <f>IFERROR(_xlfn.XLOOKUP($A125,Raw_Data!$B:$B,Raw_Data!KH:KH),"")</f>
        <v>0</v>
      </c>
      <c r="H125" s="180"/>
      <c r="I125" s="180">
        <f>IFERROR(_xlfn.XLOOKUP($A125,Raw_Data!$B:$B,Raw_Data!$KI:$KI),"")</f>
        <v>0</v>
      </c>
      <c r="J125" s="180"/>
      <c r="K125" s="180">
        <f>IFERROR(_xlfn.XLOOKUP($A125,Raw_Data!$B:$B,Raw_Data!KJ:KJ),"")</f>
        <v>0</v>
      </c>
      <c r="L125" s="180">
        <f>IFERROR(_xlfn.XLOOKUP($A125,Raw_Data!$B:$B,Raw_Data!KK:KK),"")</f>
        <v>0</v>
      </c>
      <c r="M125" s="180">
        <f>IFERROR(_xlfn.XLOOKUP($A125,Raw_Data!$B:$B,Raw_Data!KL:KL),"")</f>
        <v>0</v>
      </c>
      <c r="N125" s="180">
        <f>IFERROR(_xlfn.XLOOKUP($A125,Raw_Data!$B:$B,Raw_Data!KM:KM),"")</f>
        <v>0</v>
      </c>
      <c r="O125" s="181" t="str">
        <f>IFERROR(1-SUMIF(PA!$B:$B,$A125,PA!AJ:AJ)/($AA125+SUMIF(PA!$B:$B,$A125,PA!AJ:AJ)),"")</f>
        <v/>
      </c>
      <c r="P125" s="181"/>
      <c r="Q125" s="182"/>
      <c r="R125" s="181" t="str">
        <f>IFERROR(1-SUMIF(GA!$C:$C,$A125,GA!$X:$X)/($AA125+SUMIF(GA!$C:$C,$A125,GA!$X:$X)),"")</f>
        <v/>
      </c>
      <c r="S125" s="177"/>
      <c r="T125" s="182"/>
      <c r="U125" s="183" t="str">
        <f t="shared" si="9"/>
        <v/>
      </c>
      <c r="V125" s="183" t="str">
        <f>IFERROR(_xlfn.XLOOKUP($A125,Raw_Data!$B:$B,Raw_Data!$KQ:$KQ),"")</f>
        <v/>
      </c>
      <c r="W125" s="184">
        <f t="shared" si="10"/>
        <v>0</v>
      </c>
      <c r="X125" s="176">
        <f>IFERROR(_xlfn.XLOOKUP($A125,Raw_Data!$B:$B,Raw_Data!$KN:$KN),"")</f>
        <v>0</v>
      </c>
      <c r="Y125" s="176">
        <f>IFERROR(_xlfn.XLOOKUP($A125,Raw_Data!$B:$B,Raw_Data!$KC:$KC),"")</f>
        <v>0</v>
      </c>
      <c r="Z125" s="176">
        <f>IFERROR(_xlfn.XLOOKUP($A125,Raw_Data!$B:$B,Raw_Data!$KD:$KD),"")</f>
        <v>0</v>
      </c>
      <c r="AA125" s="176">
        <f>IFERROR(_xlfn.XLOOKUP($A125,Raw_Data!$B:$B,Raw_Data!$KF:$KF),"")</f>
        <v>0</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3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0</v>
      </c>
      <c r="G126" s="180">
        <f>IFERROR(_xlfn.XLOOKUP($A126,Raw_Data!$B:$B,Raw_Data!KH:KH),"")</f>
        <v>0</v>
      </c>
      <c r="H126" s="180"/>
      <c r="I126" s="180">
        <f>IFERROR(_xlfn.XLOOKUP($A126,Raw_Data!$B:$B,Raw_Data!$KI:$KI),"")</f>
        <v>0</v>
      </c>
      <c r="J126" s="180"/>
      <c r="K126" s="180">
        <f>IFERROR(_xlfn.XLOOKUP($A126,Raw_Data!$B:$B,Raw_Data!KJ:KJ),"")</f>
        <v>0</v>
      </c>
      <c r="L126" s="180">
        <f>IFERROR(_xlfn.XLOOKUP($A126,Raw_Data!$B:$B,Raw_Data!KK:KK),"")</f>
        <v>0</v>
      </c>
      <c r="M126" s="180">
        <f>IFERROR(_xlfn.XLOOKUP($A126,Raw_Data!$B:$B,Raw_Data!KL:KL),"")</f>
        <v>0</v>
      </c>
      <c r="N126" s="180">
        <f>IFERROR(_xlfn.XLOOKUP($A126,Raw_Data!$B:$B,Raw_Data!KM:KM),"")</f>
        <v>0</v>
      </c>
      <c r="O126" s="181" t="str">
        <f>IFERROR(1-SUMIF(PA!$B:$B,$A126,PA!AJ:AJ)/($AA126+SUMIF(PA!$B:$B,$A126,PA!AJ:AJ)),"")</f>
        <v/>
      </c>
      <c r="P126" s="181"/>
      <c r="Q126" s="182"/>
      <c r="R126" s="181" t="str">
        <f>IFERROR(1-SUMIF(GA!$C:$C,$A126,GA!$X:$X)/($AA126+SUMIF(GA!$C:$C,$A126,GA!$X:$X)),"")</f>
        <v/>
      </c>
      <c r="S126" s="177"/>
      <c r="T126" s="182"/>
      <c r="U126" s="183" t="str">
        <f t="shared" si="9"/>
        <v/>
      </c>
      <c r="V126" s="183" t="str">
        <f>IFERROR(_xlfn.XLOOKUP($A126,Raw_Data!$B:$B,Raw_Data!$KQ:$KQ),"")</f>
        <v/>
      </c>
      <c r="W126" s="184">
        <f t="shared" si="10"/>
        <v>0</v>
      </c>
      <c r="X126" s="176">
        <f>IFERROR(_xlfn.XLOOKUP($A126,Raw_Data!$B:$B,Raw_Data!$KN:$KN),"")</f>
        <v>0</v>
      </c>
      <c r="Y126" s="176">
        <f>IFERROR(_xlfn.XLOOKUP($A126,Raw_Data!$B:$B,Raw_Data!$KC:$KC),"")</f>
        <v>0</v>
      </c>
      <c r="Z126" s="176">
        <f>IFERROR(_xlfn.XLOOKUP($A126,Raw_Data!$B:$B,Raw_Data!$KD:$KD),"")</f>
        <v>0</v>
      </c>
      <c r="AA126" s="176">
        <f>IFERROR(_xlfn.XLOOKUP($A126,Raw_Data!$B:$B,Raw_Data!$KF:$KF),"")</f>
        <v>0</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3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0</v>
      </c>
      <c r="G127" s="180">
        <f>IFERROR(_xlfn.XLOOKUP($A127,Raw_Data!$B:$B,Raw_Data!KH:KH),"")</f>
        <v>0</v>
      </c>
      <c r="H127" s="180"/>
      <c r="I127" s="180">
        <f>IFERROR(_xlfn.XLOOKUP($A127,Raw_Data!$B:$B,Raw_Data!$KI:$KI),"")</f>
        <v>0</v>
      </c>
      <c r="J127" s="180"/>
      <c r="K127" s="180">
        <f>IFERROR(_xlfn.XLOOKUP($A127,Raw_Data!$B:$B,Raw_Data!KJ:KJ),"")</f>
        <v>0</v>
      </c>
      <c r="L127" s="180">
        <f>IFERROR(_xlfn.XLOOKUP($A127,Raw_Data!$B:$B,Raw_Data!KK:KK),"")</f>
        <v>0</v>
      </c>
      <c r="M127" s="180">
        <f>IFERROR(_xlfn.XLOOKUP($A127,Raw_Data!$B:$B,Raw_Data!KL:KL),"")</f>
        <v>0</v>
      </c>
      <c r="N127" s="180">
        <f>IFERROR(_xlfn.XLOOKUP($A127,Raw_Data!$B:$B,Raw_Data!KM:KM),"")</f>
        <v>0</v>
      </c>
      <c r="O127" s="181" t="str">
        <f>IFERROR(1-SUMIF(PA!$B:$B,$A127,PA!AJ:AJ)/($AA127+SUMIF(PA!$B:$B,$A127,PA!AJ:AJ)),"")</f>
        <v/>
      </c>
      <c r="P127" s="181"/>
      <c r="Q127" s="182"/>
      <c r="R127" s="181" t="str">
        <f>IFERROR(1-SUMIF(GA!$C:$C,$A127,GA!$X:$X)/($AA127+SUMIF(GA!$C:$C,$A127,GA!$X:$X)),"")</f>
        <v/>
      </c>
      <c r="S127" s="177"/>
      <c r="T127" s="182"/>
      <c r="U127" s="183" t="str">
        <f t="shared" si="9"/>
        <v/>
      </c>
      <c r="V127" s="183" t="str">
        <f>IFERROR(_xlfn.XLOOKUP($A127,Raw_Data!$B:$B,Raw_Data!$KQ:$KQ),"")</f>
        <v/>
      </c>
      <c r="W127" s="184">
        <f t="shared" si="10"/>
        <v>0</v>
      </c>
      <c r="X127" s="176">
        <f>IFERROR(_xlfn.XLOOKUP($A127,Raw_Data!$B:$B,Raw_Data!$KN:$KN),"")</f>
        <v>0</v>
      </c>
      <c r="Y127" s="176">
        <f>IFERROR(_xlfn.XLOOKUP($A127,Raw_Data!$B:$B,Raw_Data!$KC:$KC),"")</f>
        <v>0</v>
      </c>
      <c r="Z127" s="176">
        <f>IFERROR(_xlfn.XLOOKUP($A127,Raw_Data!$B:$B,Raw_Data!$KD:$KD),"")</f>
        <v>0</v>
      </c>
      <c r="AA127" s="176">
        <f>IFERROR(_xlfn.XLOOKUP($A127,Raw_Data!$B:$B,Raw_Data!$KF:$KF),"")</f>
        <v>0</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3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0</v>
      </c>
      <c r="G128" s="180">
        <f>IFERROR(_xlfn.XLOOKUP($A128,Raw_Data!$B:$B,Raw_Data!KH:KH),"")</f>
        <v>0</v>
      </c>
      <c r="H128" s="180"/>
      <c r="I128" s="180">
        <f>IFERROR(_xlfn.XLOOKUP($A128,Raw_Data!$B:$B,Raw_Data!$KI:$KI),"")</f>
        <v>0</v>
      </c>
      <c r="J128" s="180"/>
      <c r="K128" s="180">
        <f>IFERROR(_xlfn.XLOOKUP($A128,Raw_Data!$B:$B,Raw_Data!KJ:KJ),"")</f>
        <v>0</v>
      </c>
      <c r="L128" s="180">
        <f>IFERROR(_xlfn.XLOOKUP($A128,Raw_Data!$B:$B,Raw_Data!KK:KK),"")</f>
        <v>0</v>
      </c>
      <c r="M128" s="180">
        <f>IFERROR(_xlfn.XLOOKUP($A128,Raw_Data!$B:$B,Raw_Data!KL:KL),"")</f>
        <v>0</v>
      </c>
      <c r="N128" s="180">
        <f>IFERROR(_xlfn.XLOOKUP($A128,Raw_Data!$B:$B,Raw_Data!KM:KM),"")</f>
        <v>0</v>
      </c>
      <c r="O128" s="181" t="str">
        <f>IFERROR(1-SUMIF(PA!$B:$B,$A128,PA!AJ:AJ)/($AA128+SUMIF(PA!$B:$B,$A128,PA!AJ:AJ)),"")</f>
        <v/>
      </c>
      <c r="P128" s="181"/>
      <c r="Q128" s="182"/>
      <c r="R128" s="181" t="str">
        <f>IFERROR(1-SUMIF(GA!$C:$C,$A128,GA!$X:$X)/($AA128+SUMIF(GA!$C:$C,$A128,GA!$X:$X)),"")</f>
        <v/>
      </c>
      <c r="S128" s="177"/>
      <c r="T128" s="182"/>
      <c r="U128" s="183" t="str">
        <f t="shared" si="9"/>
        <v/>
      </c>
      <c r="V128" s="183" t="str">
        <f>IFERROR(_xlfn.XLOOKUP($A128,Raw_Data!$B:$B,Raw_Data!$KQ:$KQ),"")</f>
        <v/>
      </c>
      <c r="W128" s="184">
        <f t="shared" si="10"/>
        <v>0</v>
      </c>
      <c r="X128" s="176">
        <f>IFERROR(_xlfn.XLOOKUP($A128,Raw_Data!$B:$B,Raw_Data!$KN:$KN),"")</f>
        <v>0</v>
      </c>
      <c r="Y128" s="176">
        <f>IFERROR(_xlfn.XLOOKUP($A128,Raw_Data!$B:$B,Raw_Data!$KC:$KC),"")</f>
        <v>0</v>
      </c>
      <c r="Z128" s="176">
        <f>IFERROR(_xlfn.XLOOKUP($A128,Raw_Data!$B:$B,Raw_Data!$KD:$KD),"")</f>
        <v>0</v>
      </c>
      <c r="AA128" s="176">
        <f>IFERROR(_xlfn.XLOOKUP($A128,Raw_Data!$B:$B,Raw_Data!$KF:$KF),"")</f>
        <v>0</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3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0</v>
      </c>
      <c r="G129" s="180">
        <f>IFERROR(_xlfn.XLOOKUP($A129,Raw_Data!$B:$B,Raw_Data!KH:KH),"")</f>
        <v>0</v>
      </c>
      <c r="H129" s="180"/>
      <c r="I129" s="180">
        <f>IFERROR(_xlfn.XLOOKUP($A129,Raw_Data!$B:$B,Raw_Data!$KI:$KI),"")</f>
        <v>0</v>
      </c>
      <c r="J129" s="180"/>
      <c r="K129" s="180">
        <f>IFERROR(_xlfn.XLOOKUP($A129,Raw_Data!$B:$B,Raw_Data!KJ:KJ),"")</f>
        <v>0</v>
      </c>
      <c r="L129" s="180">
        <f>IFERROR(_xlfn.XLOOKUP($A129,Raw_Data!$B:$B,Raw_Data!KK:KK),"")</f>
        <v>0</v>
      </c>
      <c r="M129" s="180">
        <f>IFERROR(_xlfn.XLOOKUP($A129,Raw_Data!$B:$B,Raw_Data!KL:KL),"")</f>
        <v>0</v>
      </c>
      <c r="N129" s="180">
        <f>IFERROR(_xlfn.XLOOKUP($A129,Raw_Data!$B:$B,Raw_Data!KM:KM),"")</f>
        <v>0</v>
      </c>
      <c r="O129" s="181" t="str">
        <f>IFERROR(1-SUMIF(PA!$B:$B,$A129,PA!AJ:AJ)/($AA129+SUMIF(PA!$B:$B,$A129,PA!AJ:AJ)),"")</f>
        <v/>
      </c>
      <c r="P129" s="181"/>
      <c r="Q129" s="182"/>
      <c r="R129" s="181" t="str">
        <f>IFERROR(1-SUMIF(GA!$C:$C,$A129,GA!$X:$X)/($AA129+SUMIF(GA!$C:$C,$A129,GA!$X:$X)),"")</f>
        <v/>
      </c>
      <c r="S129" s="177"/>
      <c r="T129" s="182"/>
      <c r="U129" s="183" t="str">
        <f t="shared" si="9"/>
        <v/>
      </c>
      <c r="V129" s="183" t="str">
        <f>IFERROR(_xlfn.XLOOKUP($A129,Raw_Data!$B:$B,Raw_Data!$KQ:$KQ),"")</f>
        <v/>
      </c>
      <c r="W129" s="184">
        <f t="shared" si="10"/>
        <v>0</v>
      </c>
      <c r="X129" s="176">
        <f>IFERROR(_xlfn.XLOOKUP($A129,Raw_Data!$B:$B,Raw_Data!$KN:$KN),"")</f>
        <v>0</v>
      </c>
      <c r="Y129" s="176">
        <f>IFERROR(_xlfn.XLOOKUP($A129,Raw_Data!$B:$B,Raw_Data!$KC:$KC),"")</f>
        <v>0</v>
      </c>
      <c r="Z129" s="176">
        <f>IFERROR(_xlfn.XLOOKUP($A129,Raw_Data!$B:$B,Raw_Data!$KD:$KD),"")</f>
        <v>0</v>
      </c>
      <c r="AA129" s="176">
        <f>IFERROR(_xlfn.XLOOKUP($A129,Raw_Data!$B:$B,Raw_Data!$KF:$KF),"")</f>
        <v>0</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3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t="str">
        <f>IFERROR(_xlfn.XLOOKUP($A130,Raw_Data!$B:$B,Raw_Data!$KG:$KG),"")</f>
        <v/>
      </c>
      <c r="G130" s="180" t="str">
        <f>IFERROR(_xlfn.XLOOKUP($A130,Raw_Data!$B:$B,Raw_Data!KH:KH),"")</f>
        <v/>
      </c>
      <c r="H130" s="180"/>
      <c r="I130" s="180" t="str">
        <f>IFERROR(_xlfn.XLOOKUP($A130,Raw_Data!$B:$B,Raw_Data!$KI:$KI),"")</f>
        <v/>
      </c>
      <c r="J130" s="180"/>
      <c r="K130" s="180" t="str">
        <f>IFERROR(_xlfn.XLOOKUP($A130,Raw_Data!$B:$B,Raw_Data!KJ:KJ),"")</f>
        <v/>
      </c>
      <c r="L130" s="180" t="str">
        <f>IFERROR(_xlfn.XLOOKUP($A130,Raw_Data!$B:$B,Raw_Data!KK:KK),"")</f>
        <v/>
      </c>
      <c r="M130" s="180" t="str">
        <f>IFERROR(_xlfn.XLOOKUP($A130,Raw_Data!$B:$B,Raw_Data!KL:KL),"")</f>
        <v/>
      </c>
      <c r="N130" s="180" t="str">
        <f>IFERROR(_xlfn.XLOOKUP($A130,Raw_Data!$B:$B,Raw_Data!KM:KM),"")</f>
        <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t="str">
        <f t="shared" si="10"/>
        <v/>
      </c>
      <c r="X130" s="176" t="str">
        <f>IFERROR(_xlfn.XLOOKUP($A130,Raw_Data!$B:$B,Raw_Data!$KN:$KN),"")</f>
        <v/>
      </c>
      <c r="Y130" s="176" t="str">
        <f>IFERROR(_xlfn.XLOOKUP($A130,Raw_Data!$B:$B,Raw_Data!$KC:$KC),"")</f>
        <v/>
      </c>
      <c r="Z130" s="176" t="str">
        <f>IFERROR(_xlfn.XLOOKUP($A130,Raw_Data!$B:$B,Raw_Data!$KD:$KD),"")</f>
        <v/>
      </c>
      <c r="AA130" s="176" t="str">
        <f>IFERROR(_xlfn.XLOOKUP($A130,Raw_Data!$B:$B,Raw_Data!$KF:$KF),"")</f>
        <v/>
      </c>
      <c r="AB130" s="176" t="str">
        <f>IFERROR(_xlfn.XLOOKUP($A130,Raw_Data!$B:$B,Raw_Data!I:I)/1000,"")</f>
        <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3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t="str">
        <f>IFERROR(_xlfn.XLOOKUP($A131,Raw_Data!$B:$B,Raw_Data!$KG:$KG),"")</f>
        <v/>
      </c>
      <c r="G131" s="180" t="str">
        <f>IFERROR(_xlfn.XLOOKUP($A131,Raw_Data!$B:$B,Raw_Data!KH:KH),"")</f>
        <v/>
      </c>
      <c r="H131" s="180"/>
      <c r="I131" s="180" t="str">
        <f>IFERROR(_xlfn.XLOOKUP($A131,Raw_Data!$B:$B,Raw_Data!$KI:$KI),"")</f>
        <v/>
      </c>
      <c r="J131" s="180"/>
      <c r="K131" s="180" t="str">
        <f>IFERROR(_xlfn.XLOOKUP($A131,Raw_Data!$B:$B,Raw_Data!KJ:KJ),"")</f>
        <v/>
      </c>
      <c r="L131" s="180" t="str">
        <f>IFERROR(_xlfn.XLOOKUP($A131,Raw_Data!$B:$B,Raw_Data!KK:KK),"")</f>
        <v/>
      </c>
      <c r="M131" s="180" t="str">
        <f>IFERROR(_xlfn.XLOOKUP($A131,Raw_Data!$B:$B,Raw_Data!KL:KL),"")</f>
        <v/>
      </c>
      <c r="N131" s="180" t="str">
        <f>IFERROR(_xlfn.XLOOKUP($A131,Raw_Data!$B:$B,Raw_Data!KM:KM),"")</f>
        <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t="str">
        <f t="shared" si="10"/>
        <v/>
      </c>
      <c r="X131" s="176" t="str">
        <f>IFERROR(_xlfn.XLOOKUP($A131,Raw_Data!$B:$B,Raw_Data!$KN:$KN),"")</f>
        <v/>
      </c>
      <c r="Y131" s="176" t="str">
        <f>IFERROR(_xlfn.XLOOKUP($A131,Raw_Data!$B:$B,Raw_Data!$KC:$KC),"")</f>
        <v/>
      </c>
      <c r="Z131" s="176" t="str">
        <f>IFERROR(_xlfn.XLOOKUP($A131,Raw_Data!$B:$B,Raw_Data!$KD:$KD),"")</f>
        <v/>
      </c>
      <c r="AA131" s="176" t="str">
        <f>IFERROR(_xlfn.XLOOKUP($A131,Raw_Data!$B:$B,Raw_Data!$KF:$KF),"")</f>
        <v/>
      </c>
      <c r="AB131" s="176" t="str">
        <f>IFERROR(_xlfn.XLOOKUP($A131,Raw_Data!$B:$B,Raw_Data!I:I)/1000,"")</f>
        <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3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t="str">
        <f>IFERROR(_xlfn.XLOOKUP($A132,Raw_Data!$B:$B,Raw_Data!$KG:$KG),"")</f>
        <v/>
      </c>
      <c r="G132" s="180" t="str">
        <f>IFERROR(_xlfn.XLOOKUP($A132,Raw_Data!$B:$B,Raw_Data!KH:KH),"")</f>
        <v/>
      </c>
      <c r="H132" s="180"/>
      <c r="I132" s="180" t="str">
        <f>IFERROR(_xlfn.XLOOKUP($A132,Raw_Data!$B:$B,Raw_Data!$KI:$KI),"")</f>
        <v/>
      </c>
      <c r="J132" s="180"/>
      <c r="K132" s="180" t="str">
        <f>IFERROR(_xlfn.XLOOKUP($A132,Raw_Data!$B:$B,Raw_Data!KJ:KJ),"")</f>
        <v/>
      </c>
      <c r="L132" s="180" t="str">
        <f>IFERROR(_xlfn.XLOOKUP($A132,Raw_Data!$B:$B,Raw_Data!KK:KK),"")</f>
        <v/>
      </c>
      <c r="M132" s="180" t="str">
        <f>IFERROR(_xlfn.XLOOKUP($A132,Raw_Data!$B:$B,Raw_Data!KL:KL),"")</f>
        <v/>
      </c>
      <c r="N132" s="180" t="str">
        <f>IFERROR(_xlfn.XLOOKUP($A132,Raw_Data!$B:$B,Raw_Data!KM:KM),"")</f>
        <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t="str">
        <f t="shared" si="10"/>
        <v/>
      </c>
      <c r="X132" s="176" t="str">
        <f>IFERROR(_xlfn.XLOOKUP($A132,Raw_Data!$B:$B,Raw_Data!$KN:$KN),"")</f>
        <v/>
      </c>
      <c r="Y132" s="176" t="str">
        <f>IFERROR(_xlfn.XLOOKUP($A132,Raw_Data!$B:$B,Raw_Data!$KC:$KC),"")</f>
        <v/>
      </c>
      <c r="Z132" s="176" t="str">
        <f>IFERROR(_xlfn.XLOOKUP($A132,Raw_Data!$B:$B,Raw_Data!$KD:$KD),"")</f>
        <v/>
      </c>
      <c r="AA132" s="176" t="str">
        <f>IFERROR(_xlfn.XLOOKUP($A132,Raw_Data!$B:$B,Raw_Data!$KF:$KF),"")</f>
        <v/>
      </c>
      <c r="AB132" s="176" t="str">
        <f>IFERROR(_xlfn.XLOOKUP($A132,Raw_Data!$B:$B,Raw_Data!I:I)/1000,"")</f>
        <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3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t="str">
        <f>IFERROR(_xlfn.XLOOKUP($A133,Raw_Data!$B:$B,Raw_Data!$KG:$KG),"")</f>
        <v/>
      </c>
      <c r="G133" s="180" t="str">
        <f>IFERROR(_xlfn.XLOOKUP($A133,Raw_Data!$B:$B,Raw_Data!KH:KH),"")</f>
        <v/>
      </c>
      <c r="H133" s="180"/>
      <c r="I133" s="180" t="str">
        <f>IFERROR(_xlfn.XLOOKUP($A133,Raw_Data!$B:$B,Raw_Data!$KI:$KI),"")</f>
        <v/>
      </c>
      <c r="J133" s="180"/>
      <c r="K133" s="180" t="str">
        <f>IFERROR(_xlfn.XLOOKUP($A133,Raw_Data!$B:$B,Raw_Data!KJ:KJ),"")</f>
        <v/>
      </c>
      <c r="L133" s="180" t="str">
        <f>IFERROR(_xlfn.XLOOKUP($A133,Raw_Data!$B:$B,Raw_Data!KK:KK),"")</f>
        <v/>
      </c>
      <c r="M133" s="180" t="str">
        <f>IFERROR(_xlfn.XLOOKUP($A133,Raw_Data!$B:$B,Raw_Data!KL:KL),"")</f>
        <v/>
      </c>
      <c r="N133" s="180" t="str">
        <f>IFERROR(_xlfn.XLOOKUP($A133,Raw_Data!$B:$B,Raw_Data!KM:KM),"")</f>
        <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t="str">
        <f t="shared" si="10"/>
        <v/>
      </c>
      <c r="X133" s="176" t="str">
        <f>IFERROR(_xlfn.XLOOKUP($A133,Raw_Data!$B:$B,Raw_Data!$KN:$KN),"")</f>
        <v/>
      </c>
      <c r="Y133" s="176" t="str">
        <f>IFERROR(_xlfn.XLOOKUP($A133,Raw_Data!$B:$B,Raw_Data!$KC:$KC),"")</f>
        <v/>
      </c>
      <c r="Z133" s="176" t="str">
        <f>IFERROR(_xlfn.XLOOKUP($A133,Raw_Data!$B:$B,Raw_Data!$KD:$KD),"")</f>
        <v/>
      </c>
      <c r="AA133" s="176" t="str">
        <f>IFERROR(_xlfn.XLOOKUP($A133,Raw_Data!$B:$B,Raw_Data!$KF:$KF),"")</f>
        <v/>
      </c>
      <c r="AB133" s="176" t="str">
        <f>IFERROR(_xlfn.XLOOKUP($A133,Raw_Data!$B:$B,Raw_Data!I:I)/1000,"")</f>
        <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3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t="str">
        <f>IFERROR(_xlfn.XLOOKUP($A134,Raw_Data!$B:$B,Raw_Data!$KG:$KG),"")</f>
        <v/>
      </c>
      <c r="G134" s="180" t="str">
        <f>IFERROR(_xlfn.XLOOKUP($A134,Raw_Data!$B:$B,Raw_Data!KH:KH),"")</f>
        <v/>
      </c>
      <c r="H134" s="180"/>
      <c r="I134" s="180" t="str">
        <f>IFERROR(_xlfn.XLOOKUP($A134,Raw_Data!$B:$B,Raw_Data!$KI:$KI),"")</f>
        <v/>
      </c>
      <c r="J134" s="180"/>
      <c r="K134" s="180" t="str">
        <f>IFERROR(_xlfn.XLOOKUP($A134,Raw_Data!$B:$B,Raw_Data!KJ:KJ),"")</f>
        <v/>
      </c>
      <c r="L134" s="180" t="str">
        <f>IFERROR(_xlfn.XLOOKUP($A134,Raw_Data!$B:$B,Raw_Data!KK:KK),"")</f>
        <v/>
      </c>
      <c r="M134" s="180" t="str">
        <f>IFERROR(_xlfn.XLOOKUP($A134,Raw_Data!$B:$B,Raw_Data!KL:KL),"")</f>
        <v/>
      </c>
      <c r="N134" s="180" t="str">
        <f>IFERROR(_xlfn.XLOOKUP($A134,Raw_Data!$B:$B,Raw_Data!KM:KM),"")</f>
        <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t="str">
        <f t="shared" si="10"/>
        <v/>
      </c>
      <c r="X134" s="176" t="str">
        <f>IFERROR(_xlfn.XLOOKUP($A134,Raw_Data!$B:$B,Raw_Data!$KN:$KN),"")</f>
        <v/>
      </c>
      <c r="Y134" s="176" t="str">
        <f>IFERROR(_xlfn.XLOOKUP($A134,Raw_Data!$B:$B,Raw_Data!$KC:$KC),"")</f>
        <v/>
      </c>
      <c r="Z134" s="176" t="str">
        <f>IFERROR(_xlfn.XLOOKUP($A134,Raw_Data!$B:$B,Raw_Data!$KD:$KD),"")</f>
        <v/>
      </c>
      <c r="AA134" s="176" t="str">
        <f>IFERROR(_xlfn.XLOOKUP($A134,Raw_Data!$B:$B,Raw_Data!$KF:$KF),"")</f>
        <v/>
      </c>
      <c r="AB134" s="176" t="str">
        <f>IFERROR(_xlfn.XLOOKUP($A134,Raw_Data!$B:$B,Raw_Data!I:I)/1000,"")</f>
        <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3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t="str">
        <f>IFERROR(_xlfn.XLOOKUP($A135,Raw_Data!$B:$B,Raw_Data!$KG:$KG),"")</f>
        <v/>
      </c>
      <c r="G135" s="180" t="str">
        <f>IFERROR(_xlfn.XLOOKUP($A135,Raw_Data!$B:$B,Raw_Data!KH:KH),"")</f>
        <v/>
      </c>
      <c r="H135" s="180"/>
      <c r="I135" s="180" t="str">
        <f>IFERROR(_xlfn.XLOOKUP($A135,Raw_Data!$B:$B,Raw_Data!$KI:$KI),"")</f>
        <v/>
      </c>
      <c r="J135" s="180"/>
      <c r="K135" s="180" t="str">
        <f>IFERROR(_xlfn.XLOOKUP($A135,Raw_Data!$B:$B,Raw_Data!KJ:KJ),"")</f>
        <v/>
      </c>
      <c r="L135" s="180" t="str">
        <f>IFERROR(_xlfn.XLOOKUP($A135,Raw_Data!$B:$B,Raw_Data!KK:KK),"")</f>
        <v/>
      </c>
      <c r="M135" s="180" t="str">
        <f>IFERROR(_xlfn.XLOOKUP($A135,Raw_Data!$B:$B,Raw_Data!KL:KL),"")</f>
        <v/>
      </c>
      <c r="N135" s="180" t="str">
        <f>IFERROR(_xlfn.XLOOKUP($A135,Raw_Data!$B:$B,Raw_Data!KM:KM),"")</f>
        <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t="str">
        <f t="shared" si="10"/>
        <v/>
      </c>
      <c r="X135" s="176" t="str">
        <f>IFERROR(_xlfn.XLOOKUP($A135,Raw_Data!$B:$B,Raw_Data!$KN:$KN),"")</f>
        <v/>
      </c>
      <c r="Y135" s="176" t="str">
        <f>IFERROR(_xlfn.XLOOKUP($A135,Raw_Data!$B:$B,Raw_Data!$KC:$KC),"")</f>
        <v/>
      </c>
      <c r="Z135" s="176" t="str">
        <f>IFERROR(_xlfn.XLOOKUP($A135,Raw_Data!$B:$B,Raw_Data!$KD:$KD),"")</f>
        <v/>
      </c>
      <c r="AA135" s="176" t="str">
        <f>IFERROR(_xlfn.XLOOKUP($A135,Raw_Data!$B:$B,Raw_Data!$KF:$KF),"")</f>
        <v/>
      </c>
      <c r="AB135" s="176" t="str">
        <f>IFERROR(_xlfn.XLOOKUP($A135,Raw_Data!$B:$B,Raw_Data!I:I)/1000,"")</f>
        <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3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t="str">
        <f>IFERROR(_xlfn.XLOOKUP($A136,Raw_Data!$B:$B,Raw_Data!$KG:$KG),"")</f>
        <v/>
      </c>
      <c r="G136" s="180" t="str">
        <f>IFERROR(_xlfn.XLOOKUP($A136,Raw_Data!$B:$B,Raw_Data!KH:KH),"")</f>
        <v/>
      </c>
      <c r="H136" s="180"/>
      <c r="I136" s="180" t="str">
        <f>IFERROR(_xlfn.XLOOKUP($A136,Raw_Data!$B:$B,Raw_Data!$KI:$KI),"")</f>
        <v/>
      </c>
      <c r="J136" s="180"/>
      <c r="K136" s="180" t="str">
        <f>IFERROR(_xlfn.XLOOKUP($A136,Raw_Data!$B:$B,Raw_Data!KJ:KJ),"")</f>
        <v/>
      </c>
      <c r="L136" s="180" t="str">
        <f>IFERROR(_xlfn.XLOOKUP($A136,Raw_Data!$B:$B,Raw_Data!KK:KK),"")</f>
        <v/>
      </c>
      <c r="M136" s="180" t="str">
        <f>IFERROR(_xlfn.XLOOKUP($A136,Raw_Data!$B:$B,Raw_Data!KL:KL),"")</f>
        <v/>
      </c>
      <c r="N136" s="180" t="str">
        <f>IFERROR(_xlfn.XLOOKUP($A136,Raw_Data!$B:$B,Raw_Data!KM:KM),"")</f>
        <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t="str">
        <f t="shared" si="10"/>
        <v/>
      </c>
      <c r="X136" s="176" t="str">
        <f>IFERROR(_xlfn.XLOOKUP($A136,Raw_Data!$B:$B,Raw_Data!$KN:$KN),"")</f>
        <v/>
      </c>
      <c r="Y136" s="176" t="str">
        <f>IFERROR(_xlfn.XLOOKUP($A136,Raw_Data!$B:$B,Raw_Data!$KC:$KC),"")</f>
        <v/>
      </c>
      <c r="Z136" s="176" t="str">
        <f>IFERROR(_xlfn.XLOOKUP($A136,Raw_Data!$B:$B,Raw_Data!$KD:$KD),"")</f>
        <v/>
      </c>
      <c r="AA136" s="176" t="str">
        <f>IFERROR(_xlfn.XLOOKUP($A136,Raw_Data!$B:$B,Raw_Data!$KF:$KF),"")</f>
        <v/>
      </c>
      <c r="AB136" s="176" t="str">
        <f>IFERROR(_xlfn.XLOOKUP($A136,Raw_Data!$B:$B,Raw_Data!I:I)/1000,"")</f>
        <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3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t="str">
        <f>IFERROR(_xlfn.XLOOKUP($A137,Raw_Data!$B:$B,Raw_Data!$KG:$KG),"")</f>
        <v/>
      </c>
      <c r="G137" s="180" t="str">
        <f>IFERROR(_xlfn.XLOOKUP($A137,Raw_Data!$B:$B,Raw_Data!KH:KH),"")</f>
        <v/>
      </c>
      <c r="H137" s="180"/>
      <c r="I137" s="180" t="str">
        <f>IFERROR(_xlfn.XLOOKUP($A137,Raw_Data!$B:$B,Raw_Data!$KI:$KI),"")</f>
        <v/>
      </c>
      <c r="J137" s="180"/>
      <c r="K137" s="180" t="str">
        <f>IFERROR(_xlfn.XLOOKUP($A137,Raw_Data!$B:$B,Raw_Data!KJ:KJ),"")</f>
        <v/>
      </c>
      <c r="L137" s="180" t="str">
        <f>IFERROR(_xlfn.XLOOKUP($A137,Raw_Data!$B:$B,Raw_Data!KK:KK),"")</f>
        <v/>
      </c>
      <c r="M137" s="180" t="str">
        <f>IFERROR(_xlfn.XLOOKUP($A137,Raw_Data!$B:$B,Raw_Data!KL:KL),"")</f>
        <v/>
      </c>
      <c r="N137" s="180" t="str">
        <f>IFERROR(_xlfn.XLOOKUP($A137,Raw_Data!$B:$B,Raw_Data!KM:KM),"")</f>
        <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t="str">
        <f t="shared" si="10"/>
        <v/>
      </c>
      <c r="X137" s="176" t="str">
        <f>IFERROR(_xlfn.XLOOKUP($A137,Raw_Data!$B:$B,Raw_Data!$KN:$KN),"")</f>
        <v/>
      </c>
      <c r="Y137" s="176" t="str">
        <f>IFERROR(_xlfn.XLOOKUP($A137,Raw_Data!$B:$B,Raw_Data!$KC:$KC),"")</f>
        <v/>
      </c>
      <c r="Z137" s="176" t="str">
        <f>IFERROR(_xlfn.XLOOKUP($A137,Raw_Data!$B:$B,Raw_Data!$KD:$KD),"")</f>
        <v/>
      </c>
      <c r="AA137" s="176" t="str">
        <f>IFERROR(_xlfn.XLOOKUP($A137,Raw_Data!$B:$B,Raw_Data!$KF:$KF),"")</f>
        <v/>
      </c>
      <c r="AB137" s="176" t="str">
        <f>IFERROR(_xlfn.XLOOKUP($A137,Raw_Data!$B:$B,Raw_Data!I:I)/1000,"")</f>
        <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3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t="str">
        <f>IFERROR(_xlfn.XLOOKUP($A138,Raw_Data!$B:$B,Raw_Data!$KG:$KG),"")</f>
        <v/>
      </c>
      <c r="G138" s="180" t="str">
        <f>IFERROR(_xlfn.XLOOKUP($A138,Raw_Data!$B:$B,Raw_Data!KH:KH),"")</f>
        <v/>
      </c>
      <c r="H138" s="180"/>
      <c r="I138" s="180" t="str">
        <f>IFERROR(_xlfn.XLOOKUP($A138,Raw_Data!$B:$B,Raw_Data!$KI:$KI),"")</f>
        <v/>
      </c>
      <c r="J138" s="180"/>
      <c r="K138" s="180" t="str">
        <f>IFERROR(_xlfn.XLOOKUP($A138,Raw_Data!$B:$B,Raw_Data!KJ:KJ),"")</f>
        <v/>
      </c>
      <c r="L138" s="180" t="str">
        <f>IFERROR(_xlfn.XLOOKUP($A138,Raw_Data!$B:$B,Raw_Data!KK:KK),"")</f>
        <v/>
      </c>
      <c r="M138" s="180" t="str">
        <f>IFERROR(_xlfn.XLOOKUP($A138,Raw_Data!$B:$B,Raw_Data!KL:KL),"")</f>
        <v/>
      </c>
      <c r="N138" s="180" t="str">
        <f>IFERROR(_xlfn.XLOOKUP($A138,Raw_Data!$B:$B,Raw_Data!KM:KM),"")</f>
        <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t="str">
        <f t="shared" si="10"/>
        <v/>
      </c>
      <c r="X138" s="176" t="str">
        <f>IFERROR(_xlfn.XLOOKUP($A138,Raw_Data!$B:$B,Raw_Data!$KN:$KN),"")</f>
        <v/>
      </c>
      <c r="Y138" s="176" t="str">
        <f>IFERROR(_xlfn.XLOOKUP($A138,Raw_Data!$B:$B,Raw_Data!$KC:$KC),"")</f>
        <v/>
      </c>
      <c r="Z138" s="176" t="str">
        <f>IFERROR(_xlfn.XLOOKUP($A138,Raw_Data!$B:$B,Raw_Data!$KD:$KD),"")</f>
        <v/>
      </c>
      <c r="AA138" s="176" t="str">
        <f>IFERROR(_xlfn.XLOOKUP($A138,Raw_Data!$B:$B,Raw_Data!$KF:$KF),"")</f>
        <v/>
      </c>
      <c r="AB138" s="176" t="str">
        <f>IFERROR(_xlfn.XLOOKUP($A138,Raw_Data!$B:$B,Raw_Data!I:I)/1000,"")</f>
        <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3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t="str">
        <f>IFERROR(_xlfn.XLOOKUP($A139,Raw_Data!$B:$B,Raw_Data!$KG:$KG),"")</f>
        <v/>
      </c>
      <c r="G139" s="180" t="str">
        <f>IFERROR(_xlfn.XLOOKUP($A139,Raw_Data!$B:$B,Raw_Data!KH:KH),"")</f>
        <v/>
      </c>
      <c r="H139" s="180"/>
      <c r="I139" s="180" t="str">
        <f>IFERROR(_xlfn.XLOOKUP($A139,Raw_Data!$B:$B,Raw_Data!$KI:$KI),"")</f>
        <v/>
      </c>
      <c r="J139" s="180"/>
      <c r="K139" s="180" t="str">
        <f>IFERROR(_xlfn.XLOOKUP($A139,Raw_Data!$B:$B,Raw_Data!KJ:KJ),"")</f>
        <v/>
      </c>
      <c r="L139" s="180" t="str">
        <f>IFERROR(_xlfn.XLOOKUP($A139,Raw_Data!$B:$B,Raw_Data!KK:KK),"")</f>
        <v/>
      </c>
      <c r="M139" s="180" t="str">
        <f>IFERROR(_xlfn.XLOOKUP($A139,Raw_Data!$B:$B,Raw_Data!KL:KL),"")</f>
        <v/>
      </c>
      <c r="N139" s="180" t="str">
        <f>IFERROR(_xlfn.XLOOKUP($A139,Raw_Data!$B:$B,Raw_Data!KM:KM),"")</f>
        <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t="str">
        <f t="shared" si="10"/>
        <v/>
      </c>
      <c r="X139" s="176" t="str">
        <f>IFERROR(_xlfn.XLOOKUP($A139,Raw_Data!$B:$B,Raw_Data!$KN:$KN),"")</f>
        <v/>
      </c>
      <c r="Y139" s="176" t="str">
        <f>IFERROR(_xlfn.XLOOKUP($A139,Raw_Data!$B:$B,Raw_Data!$KC:$KC),"")</f>
        <v/>
      </c>
      <c r="Z139" s="176" t="str">
        <f>IFERROR(_xlfn.XLOOKUP($A139,Raw_Data!$B:$B,Raw_Data!$KD:$KD),"")</f>
        <v/>
      </c>
      <c r="AA139" s="176" t="str">
        <f>IFERROR(_xlfn.XLOOKUP($A139,Raw_Data!$B:$B,Raw_Data!$KF:$KF),"")</f>
        <v/>
      </c>
      <c r="AB139" s="176" t="str">
        <f>IFERROR(_xlfn.XLOOKUP($A139,Raw_Data!$B:$B,Raw_Data!I:I)/1000,"")</f>
        <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3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t="str">
        <f>IFERROR(_xlfn.XLOOKUP($A140,Raw_Data!$B:$B,Raw_Data!$KG:$KG),"")</f>
        <v/>
      </c>
      <c r="G140" s="180" t="str">
        <f>IFERROR(_xlfn.XLOOKUP($A140,Raw_Data!$B:$B,Raw_Data!KH:KH),"")</f>
        <v/>
      </c>
      <c r="H140" s="180"/>
      <c r="I140" s="180" t="str">
        <f>IFERROR(_xlfn.XLOOKUP($A140,Raw_Data!$B:$B,Raw_Data!$KI:$KI),"")</f>
        <v/>
      </c>
      <c r="J140" s="180"/>
      <c r="K140" s="180" t="str">
        <f>IFERROR(_xlfn.XLOOKUP($A140,Raw_Data!$B:$B,Raw_Data!KJ:KJ),"")</f>
        <v/>
      </c>
      <c r="L140" s="180" t="str">
        <f>IFERROR(_xlfn.XLOOKUP($A140,Raw_Data!$B:$B,Raw_Data!KK:KK),"")</f>
        <v/>
      </c>
      <c r="M140" s="180" t="str">
        <f>IFERROR(_xlfn.XLOOKUP($A140,Raw_Data!$B:$B,Raw_Data!KL:KL),"")</f>
        <v/>
      </c>
      <c r="N140" s="180" t="str">
        <f>IFERROR(_xlfn.XLOOKUP($A140,Raw_Data!$B:$B,Raw_Data!KM:KM),"")</f>
        <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t="str">
        <f t="shared" si="10"/>
        <v/>
      </c>
      <c r="X140" s="176" t="str">
        <f>IFERROR(_xlfn.XLOOKUP($A140,Raw_Data!$B:$B,Raw_Data!$KN:$KN),"")</f>
        <v/>
      </c>
      <c r="Y140" s="176" t="str">
        <f>IFERROR(_xlfn.XLOOKUP($A140,Raw_Data!$B:$B,Raw_Data!$KC:$KC),"")</f>
        <v/>
      </c>
      <c r="Z140" s="176" t="str">
        <f>IFERROR(_xlfn.XLOOKUP($A140,Raw_Data!$B:$B,Raw_Data!$KD:$KD),"")</f>
        <v/>
      </c>
      <c r="AA140" s="176" t="str">
        <f>IFERROR(_xlfn.XLOOKUP($A140,Raw_Data!$B:$B,Raw_Data!$KF:$KF),"")</f>
        <v/>
      </c>
      <c r="AB140" s="176" t="str">
        <f>IFERROR(_xlfn.XLOOKUP($A140,Raw_Data!$B:$B,Raw_Data!I:I)/1000,"")</f>
        <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3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t="str">
        <f>IFERROR(_xlfn.XLOOKUP($A141,Raw_Data!$B:$B,Raw_Data!$KG:$KG),"")</f>
        <v/>
      </c>
      <c r="G141" s="180" t="str">
        <f>IFERROR(_xlfn.XLOOKUP($A141,Raw_Data!$B:$B,Raw_Data!KH:KH),"")</f>
        <v/>
      </c>
      <c r="H141" s="180"/>
      <c r="I141" s="180" t="str">
        <f>IFERROR(_xlfn.XLOOKUP($A141,Raw_Data!$B:$B,Raw_Data!$KI:$KI),"")</f>
        <v/>
      </c>
      <c r="J141" s="180"/>
      <c r="K141" s="180" t="str">
        <f>IFERROR(_xlfn.XLOOKUP($A141,Raw_Data!$B:$B,Raw_Data!KJ:KJ),"")</f>
        <v/>
      </c>
      <c r="L141" s="180" t="str">
        <f>IFERROR(_xlfn.XLOOKUP($A141,Raw_Data!$B:$B,Raw_Data!KK:KK),"")</f>
        <v/>
      </c>
      <c r="M141" s="180" t="str">
        <f>IFERROR(_xlfn.XLOOKUP($A141,Raw_Data!$B:$B,Raw_Data!KL:KL),"")</f>
        <v/>
      </c>
      <c r="N141" s="180" t="str">
        <f>IFERROR(_xlfn.XLOOKUP($A141,Raw_Data!$B:$B,Raw_Data!KM:KM),"")</f>
        <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t="str">
        <f t="shared" si="10"/>
        <v/>
      </c>
      <c r="X141" s="176" t="str">
        <f>IFERROR(_xlfn.XLOOKUP($A141,Raw_Data!$B:$B,Raw_Data!$KN:$KN),"")</f>
        <v/>
      </c>
      <c r="Y141" s="176" t="str">
        <f>IFERROR(_xlfn.XLOOKUP($A141,Raw_Data!$B:$B,Raw_Data!$KC:$KC),"")</f>
        <v/>
      </c>
      <c r="Z141" s="176" t="str">
        <f>IFERROR(_xlfn.XLOOKUP($A141,Raw_Data!$B:$B,Raw_Data!$KD:$KD),"")</f>
        <v/>
      </c>
      <c r="AA141" s="176" t="str">
        <f>IFERROR(_xlfn.XLOOKUP($A141,Raw_Data!$B:$B,Raw_Data!$KF:$KF),"")</f>
        <v/>
      </c>
      <c r="AB141" s="176" t="str">
        <f>IFERROR(_xlfn.XLOOKUP($A141,Raw_Data!$B:$B,Raw_Data!I:I)/1000,"")</f>
        <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3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t="str">
        <f>IFERROR(_xlfn.XLOOKUP($A142,Raw_Data!$B:$B,Raw_Data!$KG:$KG),"")</f>
        <v/>
      </c>
      <c r="G142" s="180" t="str">
        <f>IFERROR(_xlfn.XLOOKUP($A142,Raw_Data!$B:$B,Raw_Data!KH:KH),"")</f>
        <v/>
      </c>
      <c r="H142" s="180"/>
      <c r="I142" s="180" t="str">
        <f>IFERROR(_xlfn.XLOOKUP($A142,Raw_Data!$B:$B,Raw_Data!$KI:$KI),"")</f>
        <v/>
      </c>
      <c r="J142" s="180"/>
      <c r="K142" s="180" t="str">
        <f>IFERROR(_xlfn.XLOOKUP($A142,Raw_Data!$B:$B,Raw_Data!KJ:KJ),"")</f>
        <v/>
      </c>
      <c r="L142" s="180" t="str">
        <f>IFERROR(_xlfn.XLOOKUP($A142,Raw_Data!$B:$B,Raw_Data!KK:KK),"")</f>
        <v/>
      </c>
      <c r="M142" s="180" t="str">
        <f>IFERROR(_xlfn.XLOOKUP($A142,Raw_Data!$B:$B,Raw_Data!KL:KL),"")</f>
        <v/>
      </c>
      <c r="N142" s="180" t="str">
        <f>IFERROR(_xlfn.XLOOKUP($A142,Raw_Data!$B:$B,Raw_Data!KM:KM),"")</f>
        <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t="str">
        <f t="shared" si="10"/>
        <v/>
      </c>
      <c r="X142" s="176" t="str">
        <f>IFERROR(_xlfn.XLOOKUP($A142,Raw_Data!$B:$B,Raw_Data!$KN:$KN),"")</f>
        <v/>
      </c>
      <c r="Y142" s="176" t="str">
        <f>IFERROR(_xlfn.XLOOKUP($A142,Raw_Data!$B:$B,Raw_Data!$KC:$KC),"")</f>
        <v/>
      </c>
      <c r="Z142" s="176" t="str">
        <f>IFERROR(_xlfn.XLOOKUP($A142,Raw_Data!$B:$B,Raw_Data!$KD:$KD),"")</f>
        <v/>
      </c>
      <c r="AA142" s="176" t="str">
        <f>IFERROR(_xlfn.XLOOKUP($A142,Raw_Data!$B:$B,Raw_Data!$KF:$KF),"")</f>
        <v/>
      </c>
      <c r="AB142" s="176" t="str">
        <f>IFERROR(_xlfn.XLOOKUP($A142,Raw_Data!$B:$B,Raw_Data!I:I)/1000,"")</f>
        <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3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t="str">
        <f>IFERROR(_xlfn.XLOOKUP($A143,Raw_Data!$B:$B,Raw_Data!$KG:$KG),"")</f>
        <v/>
      </c>
      <c r="G143" s="180" t="str">
        <f>IFERROR(_xlfn.XLOOKUP($A143,Raw_Data!$B:$B,Raw_Data!KH:KH),"")</f>
        <v/>
      </c>
      <c r="H143" s="180"/>
      <c r="I143" s="180" t="str">
        <f>IFERROR(_xlfn.XLOOKUP($A143,Raw_Data!$B:$B,Raw_Data!$KI:$KI),"")</f>
        <v/>
      </c>
      <c r="J143" s="180"/>
      <c r="K143" s="180" t="str">
        <f>IFERROR(_xlfn.XLOOKUP($A143,Raw_Data!$B:$B,Raw_Data!KJ:KJ),"")</f>
        <v/>
      </c>
      <c r="L143" s="180" t="str">
        <f>IFERROR(_xlfn.XLOOKUP($A143,Raw_Data!$B:$B,Raw_Data!KK:KK),"")</f>
        <v/>
      </c>
      <c r="M143" s="180" t="str">
        <f>IFERROR(_xlfn.XLOOKUP($A143,Raw_Data!$B:$B,Raw_Data!KL:KL),"")</f>
        <v/>
      </c>
      <c r="N143" s="180" t="str">
        <f>IFERROR(_xlfn.XLOOKUP($A143,Raw_Data!$B:$B,Raw_Data!KM:KM),"")</f>
        <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t="str">
        <f t="shared" si="10"/>
        <v/>
      </c>
      <c r="X143" s="176" t="str">
        <f>IFERROR(_xlfn.XLOOKUP($A143,Raw_Data!$B:$B,Raw_Data!$KN:$KN),"")</f>
        <v/>
      </c>
      <c r="Y143" s="176" t="str">
        <f>IFERROR(_xlfn.XLOOKUP($A143,Raw_Data!$B:$B,Raw_Data!$KC:$KC),"")</f>
        <v/>
      </c>
      <c r="Z143" s="176" t="str">
        <f>IFERROR(_xlfn.XLOOKUP($A143,Raw_Data!$B:$B,Raw_Data!$KD:$KD),"")</f>
        <v/>
      </c>
      <c r="AA143" s="176" t="str">
        <f>IFERROR(_xlfn.XLOOKUP($A143,Raw_Data!$B:$B,Raw_Data!$KF:$KF),"")</f>
        <v/>
      </c>
      <c r="AB143" s="176" t="str">
        <f>IFERROR(_xlfn.XLOOKUP($A143,Raw_Data!$B:$B,Raw_Data!I:I)/1000,"")</f>
        <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3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t="str">
        <f>IFERROR(_xlfn.XLOOKUP($A144,Raw_Data!$B:$B,Raw_Data!$KG:$KG),"")</f>
        <v/>
      </c>
      <c r="G144" s="180" t="str">
        <f>IFERROR(_xlfn.XLOOKUP($A144,Raw_Data!$B:$B,Raw_Data!KH:KH),"")</f>
        <v/>
      </c>
      <c r="H144" s="180"/>
      <c r="I144" s="180" t="str">
        <f>IFERROR(_xlfn.XLOOKUP($A144,Raw_Data!$B:$B,Raw_Data!$KI:$KI),"")</f>
        <v/>
      </c>
      <c r="J144" s="180"/>
      <c r="K144" s="180" t="str">
        <f>IFERROR(_xlfn.XLOOKUP($A144,Raw_Data!$B:$B,Raw_Data!KJ:KJ),"")</f>
        <v/>
      </c>
      <c r="L144" s="180" t="str">
        <f>IFERROR(_xlfn.XLOOKUP($A144,Raw_Data!$B:$B,Raw_Data!KK:KK),"")</f>
        <v/>
      </c>
      <c r="M144" s="180" t="str">
        <f>IFERROR(_xlfn.XLOOKUP($A144,Raw_Data!$B:$B,Raw_Data!KL:KL),"")</f>
        <v/>
      </c>
      <c r="N144" s="180" t="str">
        <f>IFERROR(_xlfn.XLOOKUP($A144,Raw_Data!$B:$B,Raw_Data!KM:KM),"")</f>
        <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t="str">
        <f t="shared" si="10"/>
        <v/>
      </c>
      <c r="X144" s="176" t="str">
        <f>IFERROR(_xlfn.XLOOKUP($A144,Raw_Data!$B:$B,Raw_Data!$KN:$KN),"")</f>
        <v/>
      </c>
      <c r="Y144" s="176" t="str">
        <f>IFERROR(_xlfn.XLOOKUP($A144,Raw_Data!$B:$B,Raw_Data!$KC:$KC),"")</f>
        <v/>
      </c>
      <c r="Z144" s="176" t="str">
        <f>IFERROR(_xlfn.XLOOKUP($A144,Raw_Data!$B:$B,Raw_Data!$KD:$KD),"")</f>
        <v/>
      </c>
      <c r="AA144" s="176" t="str">
        <f>IFERROR(_xlfn.XLOOKUP($A144,Raw_Data!$B:$B,Raw_Data!$KF:$KF),"")</f>
        <v/>
      </c>
      <c r="AB144" s="176" t="str">
        <f>IFERROR(_xlfn.XLOOKUP($A144,Raw_Data!$B:$B,Raw_Data!I:I)/1000,"")</f>
        <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3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t="str">
        <f>IFERROR(_xlfn.XLOOKUP($A145,Raw_Data!$B:$B,Raw_Data!$KG:$KG),"")</f>
        <v/>
      </c>
      <c r="G145" s="180" t="str">
        <f>IFERROR(_xlfn.XLOOKUP($A145,Raw_Data!$B:$B,Raw_Data!KH:KH),"")</f>
        <v/>
      </c>
      <c r="H145" s="180"/>
      <c r="I145" s="180" t="str">
        <f>IFERROR(_xlfn.XLOOKUP($A145,Raw_Data!$B:$B,Raw_Data!$KI:$KI),"")</f>
        <v/>
      </c>
      <c r="J145" s="180"/>
      <c r="K145" s="180" t="str">
        <f>IFERROR(_xlfn.XLOOKUP($A145,Raw_Data!$B:$B,Raw_Data!KJ:KJ),"")</f>
        <v/>
      </c>
      <c r="L145" s="180" t="str">
        <f>IFERROR(_xlfn.XLOOKUP($A145,Raw_Data!$B:$B,Raw_Data!KK:KK),"")</f>
        <v/>
      </c>
      <c r="M145" s="180" t="str">
        <f>IFERROR(_xlfn.XLOOKUP($A145,Raw_Data!$B:$B,Raw_Data!KL:KL),"")</f>
        <v/>
      </c>
      <c r="N145" s="180" t="str">
        <f>IFERROR(_xlfn.XLOOKUP($A145,Raw_Data!$B:$B,Raw_Data!KM:KM),"")</f>
        <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t="str">
        <f t="shared" si="10"/>
        <v/>
      </c>
      <c r="X145" s="176" t="str">
        <f>IFERROR(_xlfn.XLOOKUP($A145,Raw_Data!$B:$B,Raw_Data!$KN:$KN),"")</f>
        <v/>
      </c>
      <c r="Y145" s="176" t="str">
        <f>IFERROR(_xlfn.XLOOKUP($A145,Raw_Data!$B:$B,Raw_Data!$KC:$KC),"")</f>
        <v/>
      </c>
      <c r="Z145" s="176" t="str">
        <f>IFERROR(_xlfn.XLOOKUP($A145,Raw_Data!$B:$B,Raw_Data!$KD:$KD),"")</f>
        <v/>
      </c>
      <c r="AA145" s="176" t="str">
        <f>IFERROR(_xlfn.XLOOKUP($A145,Raw_Data!$B:$B,Raw_Data!$KF:$KF),"")</f>
        <v/>
      </c>
      <c r="AB145" s="176" t="str">
        <f>IFERROR(_xlfn.XLOOKUP($A145,Raw_Data!$B:$B,Raw_Data!I:I)/1000,"")</f>
        <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3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t="str">
        <f>IFERROR(_xlfn.XLOOKUP($A146,Raw_Data!$B:$B,Raw_Data!$KG:$KG),"")</f>
        <v/>
      </c>
      <c r="G146" s="180" t="str">
        <f>IFERROR(_xlfn.XLOOKUP($A146,Raw_Data!$B:$B,Raw_Data!KH:KH),"")</f>
        <v/>
      </c>
      <c r="H146" s="180"/>
      <c r="I146" s="180" t="str">
        <f>IFERROR(_xlfn.XLOOKUP($A146,Raw_Data!$B:$B,Raw_Data!$KI:$KI),"")</f>
        <v/>
      </c>
      <c r="J146" s="180"/>
      <c r="K146" s="180" t="str">
        <f>IFERROR(_xlfn.XLOOKUP($A146,Raw_Data!$B:$B,Raw_Data!KJ:KJ),"")</f>
        <v/>
      </c>
      <c r="L146" s="180" t="str">
        <f>IFERROR(_xlfn.XLOOKUP($A146,Raw_Data!$B:$B,Raw_Data!KK:KK),"")</f>
        <v/>
      </c>
      <c r="M146" s="180" t="str">
        <f>IFERROR(_xlfn.XLOOKUP($A146,Raw_Data!$B:$B,Raw_Data!KL:KL),"")</f>
        <v/>
      </c>
      <c r="N146" s="180" t="str">
        <f>IFERROR(_xlfn.XLOOKUP($A146,Raw_Data!$B:$B,Raw_Data!KM:KM),"")</f>
        <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t="str">
        <f t="shared" si="10"/>
        <v/>
      </c>
      <c r="X146" s="176" t="str">
        <f>IFERROR(_xlfn.XLOOKUP($A146,Raw_Data!$B:$B,Raw_Data!$KN:$KN),"")</f>
        <v/>
      </c>
      <c r="Y146" s="176" t="str">
        <f>IFERROR(_xlfn.XLOOKUP($A146,Raw_Data!$B:$B,Raw_Data!$KC:$KC),"")</f>
        <v/>
      </c>
      <c r="Z146" s="176" t="str">
        <f>IFERROR(_xlfn.XLOOKUP($A146,Raw_Data!$B:$B,Raw_Data!$KD:$KD),"")</f>
        <v/>
      </c>
      <c r="AA146" s="176" t="str">
        <f>IFERROR(_xlfn.XLOOKUP($A146,Raw_Data!$B:$B,Raw_Data!$KF:$KF),"")</f>
        <v/>
      </c>
      <c r="AB146" s="176" t="str">
        <f>IFERROR(_xlfn.XLOOKUP($A146,Raw_Data!$B:$B,Raw_Data!I:I)/1000,"")</f>
        <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3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t="str">
        <f>IFERROR(_xlfn.XLOOKUP($A147,Raw_Data!$B:$B,Raw_Data!$KG:$KG),"")</f>
        <v/>
      </c>
      <c r="G147" s="180" t="str">
        <f>IFERROR(_xlfn.XLOOKUP($A147,Raw_Data!$B:$B,Raw_Data!KH:KH),"")</f>
        <v/>
      </c>
      <c r="H147" s="180"/>
      <c r="I147" s="180" t="str">
        <f>IFERROR(_xlfn.XLOOKUP($A147,Raw_Data!$B:$B,Raw_Data!$KI:$KI),"")</f>
        <v/>
      </c>
      <c r="J147" s="180"/>
      <c r="K147" s="180" t="str">
        <f>IFERROR(_xlfn.XLOOKUP($A147,Raw_Data!$B:$B,Raw_Data!KJ:KJ),"")</f>
        <v/>
      </c>
      <c r="L147" s="180" t="str">
        <f>IFERROR(_xlfn.XLOOKUP($A147,Raw_Data!$B:$B,Raw_Data!KK:KK),"")</f>
        <v/>
      </c>
      <c r="M147" s="180" t="str">
        <f>IFERROR(_xlfn.XLOOKUP($A147,Raw_Data!$B:$B,Raw_Data!KL:KL),"")</f>
        <v/>
      </c>
      <c r="N147" s="180" t="str">
        <f>IFERROR(_xlfn.XLOOKUP($A147,Raw_Data!$B:$B,Raw_Data!KM:KM),"")</f>
        <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t="str">
        <f t="shared" si="10"/>
        <v/>
      </c>
      <c r="X147" s="176" t="str">
        <f>IFERROR(_xlfn.XLOOKUP($A147,Raw_Data!$B:$B,Raw_Data!$KN:$KN),"")</f>
        <v/>
      </c>
      <c r="Y147" s="176" t="str">
        <f>IFERROR(_xlfn.XLOOKUP($A147,Raw_Data!$B:$B,Raw_Data!$KC:$KC),"")</f>
        <v/>
      </c>
      <c r="Z147" s="176" t="str">
        <f>IFERROR(_xlfn.XLOOKUP($A147,Raw_Data!$B:$B,Raw_Data!$KD:$KD),"")</f>
        <v/>
      </c>
      <c r="AA147" s="176" t="str">
        <f>IFERROR(_xlfn.XLOOKUP($A147,Raw_Data!$B:$B,Raw_Data!$KF:$KF),"")</f>
        <v/>
      </c>
      <c r="AB147" s="176" t="str">
        <f>IFERROR(_xlfn.XLOOKUP($A147,Raw_Data!$B:$B,Raw_Data!I:I)/1000,"")</f>
        <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3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t="str">
        <f>IFERROR(_xlfn.XLOOKUP($A148,Raw_Data!$B:$B,Raw_Data!$KG:$KG),"")</f>
        <v/>
      </c>
      <c r="G148" s="180" t="str">
        <f>IFERROR(_xlfn.XLOOKUP($A148,Raw_Data!$B:$B,Raw_Data!KH:KH),"")</f>
        <v/>
      </c>
      <c r="H148" s="180"/>
      <c r="I148" s="180" t="str">
        <f>IFERROR(_xlfn.XLOOKUP($A148,Raw_Data!$B:$B,Raw_Data!$KI:$KI),"")</f>
        <v/>
      </c>
      <c r="J148" s="180"/>
      <c r="K148" s="180" t="str">
        <f>IFERROR(_xlfn.XLOOKUP($A148,Raw_Data!$B:$B,Raw_Data!KJ:KJ),"")</f>
        <v/>
      </c>
      <c r="L148" s="180" t="str">
        <f>IFERROR(_xlfn.XLOOKUP($A148,Raw_Data!$B:$B,Raw_Data!KK:KK),"")</f>
        <v/>
      </c>
      <c r="M148" s="180" t="str">
        <f>IFERROR(_xlfn.XLOOKUP($A148,Raw_Data!$B:$B,Raw_Data!KL:KL),"")</f>
        <v/>
      </c>
      <c r="N148" s="180" t="str">
        <f>IFERROR(_xlfn.XLOOKUP($A148,Raw_Data!$B:$B,Raw_Data!KM:KM),"")</f>
        <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t="str">
        <f t="shared" si="10"/>
        <v/>
      </c>
      <c r="X148" s="176" t="str">
        <f>IFERROR(_xlfn.XLOOKUP($A148,Raw_Data!$B:$B,Raw_Data!$KN:$KN),"")</f>
        <v/>
      </c>
      <c r="Y148" s="176" t="str">
        <f>IFERROR(_xlfn.XLOOKUP($A148,Raw_Data!$B:$B,Raw_Data!$KC:$KC),"")</f>
        <v/>
      </c>
      <c r="Z148" s="176" t="str">
        <f>IFERROR(_xlfn.XLOOKUP($A148,Raw_Data!$B:$B,Raw_Data!$KD:$KD),"")</f>
        <v/>
      </c>
      <c r="AA148" s="176" t="str">
        <f>IFERROR(_xlfn.XLOOKUP($A148,Raw_Data!$B:$B,Raw_Data!$KF:$KF),"")</f>
        <v/>
      </c>
      <c r="AB148" s="176" t="str">
        <f>IFERROR(_xlfn.XLOOKUP($A148,Raw_Data!$B:$B,Raw_Data!I:I)/1000,"")</f>
        <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3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t="str">
        <f>IFERROR(_xlfn.XLOOKUP($A149,Raw_Data!$B:$B,Raw_Data!$KG:$KG),"")</f>
        <v/>
      </c>
      <c r="G149" s="180" t="str">
        <f>IFERROR(_xlfn.XLOOKUP($A149,Raw_Data!$B:$B,Raw_Data!KH:KH),"")</f>
        <v/>
      </c>
      <c r="H149" s="180"/>
      <c r="I149" s="180" t="str">
        <f>IFERROR(_xlfn.XLOOKUP($A149,Raw_Data!$B:$B,Raw_Data!$KI:$KI),"")</f>
        <v/>
      </c>
      <c r="J149" s="180"/>
      <c r="K149" s="180" t="str">
        <f>IFERROR(_xlfn.XLOOKUP($A149,Raw_Data!$B:$B,Raw_Data!KJ:KJ),"")</f>
        <v/>
      </c>
      <c r="L149" s="180" t="str">
        <f>IFERROR(_xlfn.XLOOKUP($A149,Raw_Data!$B:$B,Raw_Data!KK:KK),"")</f>
        <v/>
      </c>
      <c r="M149" s="180" t="str">
        <f>IFERROR(_xlfn.XLOOKUP($A149,Raw_Data!$B:$B,Raw_Data!KL:KL),"")</f>
        <v/>
      </c>
      <c r="N149" s="180" t="str">
        <f>IFERROR(_xlfn.XLOOKUP($A149,Raw_Data!$B:$B,Raw_Data!KM:KM),"")</f>
        <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t="str">
        <f t="shared" si="10"/>
        <v/>
      </c>
      <c r="X149" s="176" t="str">
        <f>IFERROR(_xlfn.XLOOKUP($A149,Raw_Data!$B:$B,Raw_Data!$KN:$KN),"")</f>
        <v/>
      </c>
      <c r="Y149" s="176" t="str">
        <f>IFERROR(_xlfn.XLOOKUP($A149,Raw_Data!$B:$B,Raw_Data!$KC:$KC),"")</f>
        <v/>
      </c>
      <c r="Z149" s="176" t="str">
        <f>IFERROR(_xlfn.XLOOKUP($A149,Raw_Data!$B:$B,Raw_Data!$KD:$KD),"")</f>
        <v/>
      </c>
      <c r="AA149" s="176" t="str">
        <f>IFERROR(_xlfn.XLOOKUP($A149,Raw_Data!$B:$B,Raw_Data!$KF:$KF),"")</f>
        <v/>
      </c>
      <c r="AB149" s="176" t="str">
        <f>IFERROR(_xlfn.XLOOKUP($A149,Raw_Data!$B:$B,Raw_Data!I:I)/1000,"")</f>
        <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3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t="str">
        <f>IFERROR(_xlfn.XLOOKUP($A150,Raw_Data!$B:$B,Raw_Data!$KG:$KG),"")</f>
        <v/>
      </c>
      <c r="G150" s="180" t="str">
        <f>IFERROR(_xlfn.XLOOKUP($A150,Raw_Data!$B:$B,Raw_Data!KH:KH),"")</f>
        <v/>
      </c>
      <c r="H150" s="180"/>
      <c r="I150" s="180" t="str">
        <f>IFERROR(_xlfn.XLOOKUP($A150,Raw_Data!$B:$B,Raw_Data!$KI:$KI),"")</f>
        <v/>
      </c>
      <c r="J150" s="180"/>
      <c r="K150" s="180" t="str">
        <f>IFERROR(_xlfn.XLOOKUP($A150,Raw_Data!$B:$B,Raw_Data!KJ:KJ),"")</f>
        <v/>
      </c>
      <c r="L150" s="180" t="str">
        <f>IFERROR(_xlfn.XLOOKUP($A150,Raw_Data!$B:$B,Raw_Data!KK:KK),"")</f>
        <v/>
      </c>
      <c r="M150" s="180" t="str">
        <f>IFERROR(_xlfn.XLOOKUP($A150,Raw_Data!$B:$B,Raw_Data!KL:KL),"")</f>
        <v/>
      </c>
      <c r="N150" s="180" t="str">
        <f>IFERROR(_xlfn.XLOOKUP($A150,Raw_Data!$B:$B,Raw_Data!KM:KM),"")</f>
        <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t="str">
        <f t="shared" si="10"/>
        <v/>
      </c>
      <c r="X150" s="176" t="str">
        <f>IFERROR(_xlfn.XLOOKUP($A150,Raw_Data!$B:$B,Raw_Data!$KN:$KN),"")</f>
        <v/>
      </c>
      <c r="Y150" s="176" t="str">
        <f>IFERROR(_xlfn.XLOOKUP($A150,Raw_Data!$B:$B,Raw_Data!$KC:$KC),"")</f>
        <v/>
      </c>
      <c r="Z150" s="176" t="str">
        <f>IFERROR(_xlfn.XLOOKUP($A150,Raw_Data!$B:$B,Raw_Data!$KD:$KD),"")</f>
        <v/>
      </c>
      <c r="AA150" s="176" t="str">
        <f>IFERROR(_xlfn.XLOOKUP($A150,Raw_Data!$B:$B,Raw_Data!$KF:$KF),"")</f>
        <v/>
      </c>
      <c r="AB150" s="176" t="str">
        <f>IFERROR(_xlfn.XLOOKUP($A150,Raw_Data!$B:$B,Raw_Data!I:I)/1000,"")</f>
        <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3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t="str">
        <f>IFERROR(_xlfn.XLOOKUP($A151,Raw_Data!$B:$B,Raw_Data!$KG:$KG),"")</f>
        <v/>
      </c>
      <c r="G151" s="180" t="str">
        <f>IFERROR(_xlfn.XLOOKUP($A151,Raw_Data!$B:$B,Raw_Data!KH:KH),"")</f>
        <v/>
      </c>
      <c r="H151" s="180"/>
      <c r="I151" s="180" t="str">
        <f>IFERROR(_xlfn.XLOOKUP($A151,Raw_Data!$B:$B,Raw_Data!$KI:$KI),"")</f>
        <v/>
      </c>
      <c r="J151" s="180"/>
      <c r="K151" s="180" t="str">
        <f>IFERROR(_xlfn.XLOOKUP($A151,Raw_Data!$B:$B,Raw_Data!KJ:KJ),"")</f>
        <v/>
      </c>
      <c r="L151" s="180" t="str">
        <f>IFERROR(_xlfn.XLOOKUP($A151,Raw_Data!$B:$B,Raw_Data!KK:KK),"")</f>
        <v/>
      </c>
      <c r="M151" s="180" t="str">
        <f>IFERROR(_xlfn.XLOOKUP($A151,Raw_Data!$B:$B,Raw_Data!KL:KL),"")</f>
        <v/>
      </c>
      <c r="N151" s="180" t="str">
        <f>IFERROR(_xlfn.XLOOKUP($A151,Raw_Data!$B:$B,Raw_Data!KM:KM),"")</f>
        <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t="str">
        <f t="shared" si="10"/>
        <v/>
      </c>
      <c r="X151" s="176" t="str">
        <f>IFERROR(_xlfn.XLOOKUP($A151,Raw_Data!$B:$B,Raw_Data!$KN:$KN),"")</f>
        <v/>
      </c>
      <c r="Y151" s="176" t="str">
        <f>IFERROR(_xlfn.XLOOKUP($A151,Raw_Data!$B:$B,Raw_Data!$KC:$KC),"")</f>
        <v/>
      </c>
      <c r="Z151" s="176" t="str">
        <f>IFERROR(_xlfn.XLOOKUP($A151,Raw_Data!$B:$B,Raw_Data!$KD:$KD),"")</f>
        <v/>
      </c>
      <c r="AA151" s="176" t="str">
        <f>IFERROR(_xlfn.XLOOKUP($A151,Raw_Data!$B:$B,Raw_Data!$KF:$KF),"")</f>
        <v/>
      </c>
      <c r="AB151" s="176" t="str">
        <f>IFERROR(_xlfn.XLOOKUP($A151,Raw_Data!$B:$B,Raw_Data!I:I)/1000,"")</f>
        <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3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t="str">
        <f>IFERROR(_xlfn.XLOOKUP($A152,Raw_Data!$B:$B,Raw_Data!$KG:$KG),"")</f>
        <v/>
      </c>
      <c r="G152" s="180" t="str">
        <f>IFERROR(_xlfn.XLOOKUP($A152,Raw_Data!$B:$B,Raw_Data!KH:KH),"")</f>
        <v/>
      </c>
      <c r="H152" s="180"/>
      <c r="I152" s="180" t="str">
        <f>IFERROR(_xlfn.XLOOKUP($A152,Raw_Data!$B:$B,Raw_Data!$KI:$KI),"")</f>
        <v/>
      </c>
      <c r="J152" s="180"/>
      <c r="K152" s="180" t="str">
        <f>IFERROR(_xlfn.XLOOKUP($A152,Raw_Data!$B:$B,Raw_Data!KJ:KJ),"")</f>
        <v/>
      </c>
      <c r="L152" s="180" t="str">
        <f>IFERROR(_xlfn.XLOOKUP($A152,Raw_Data!$B:$B,Raw_Data!KK:KK),"")</f>
        <v/>
      </c>
      <c r="M152" s="180" t="str">
        <f>IFERROR(_xlfn.XLOOKUP($A152,Raw_Data!$B:$B,Raw_Data!KL:KL),"")</f>
        <v/>
      </c>
      <c r="N152" s="180" t="str">
        <f>IFERROR(_xlfn.XLOOKUP($A152,Raw_Data!$B:$B,Raw_Data!KM:KM),"")</f>
        <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t="str">
        <f t="shared" si="10"/>
        <v/>
      </c>
      <c r="X152" s="176" t="str">
        <f>IFERROR(_xlfn.XLOOKUP($A152,Raw_Data!$B:$B,Raw_Data!$KN:$KN),"")</f>
        <v/>
      </c>
      <c r="Y152" s="176" t="str">
        <f>IFERROR(_xlfn.XLOOKUP($A152,Raw_Data!$B:$B,Raw_Data!$KC:$KC),"")</f>
        <v/>
      </c>
      <c r="Z152" s="176" t="str">
        <f>IFERROR(_xlfn.XLOOKUP($A152,Raw_Data!$B:$B,Raw_Data!$KD:$KD),"")</f>
        <v/>
      </c>
      <c r="AA152" s="176" t="str">
        <f>IFERROR(_xlfn.XLOOKUP($A152,Raw_Data!$B:$B,Raw_Data!$KF:$KF),"")</f>
        <v/>
      </c>
      <c r="AB152" s="176" t="str">
        <f>IFERROR(_xlfn.XLOOKUP($A152,Raw_Data!$B:$B,Raw_Data!I:I)/1000,"")</f>
        <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3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t="str">
        <f>IFERROR(_xlfn.XLOOKUP($A153,Raw_Data!$B:$B,Raw_Data!$KG:$KG),"")</f>
        <v/>
      </c>
      <c r="G153" s="180" t="str">
        <f>IFERROR(_xlfn.XLOOKUP($A153,Raw_Data!$B:$B,Raw_Data!KH:KH),"")</f>
        <v/>
      </c>
      <c r="H153" s="180"/>
      <c r="I153" s="180" t="str">
        <f>IFERROR(_xlfn.XLOOKUP($A153,Raw_Data!$B:$B,Raw_Data!$KI:$KI),"")</f>
        <v/>
      </c>
      <c r="J153" s="180"/>
      <c r="K153" s="180" t="str">
        <f>IFERROR(_xlfn.XLOOKUP($A153,Raw_Data!$B:$B,Raw_Data!KJ:KJ),"")</f>
        <v/>
      </c>
      <c r="L153" s="180" t="str">
        <f>IFERROR(_xlfn.XLOOKUP($A153,Raw_Data!$B:$B,Raw_Data!KK:KK),"")</f>
        <v/>
      </c>
      <c r="M153" s="180" t="str">
        <f>IFERROR(_xlfn.XLOOKUP($A153,Raw_Data!$B:$B,Raw_Data!KL:KL),"")</f>
        <v/>
      </c>
      <c r="N153" s="180" t="str">
        <f>IFERROR(_xlfn.XLOOKUP($A153,Raw_Data!$B:$B,Raw_Data!KM:KM),"")</f>
        <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t="str">
        <f t="shared" si="10"/>
        <v/>
      </c>
      <c r="X153" s="176" t="str">
        <f>IFERROR(_xlfn.XLOOKUP($A153,Raw_Data!$B:$B,Raw_Data!$KN:$KN),"")</f>
        <v/>
      </c>
      <c r="Y153" s="176" t="str">
        <f>IFERROR(_xlfn.XLOOKUP($A153,Raw_Data!$B:$B,Raw_Data!$KC:$KC),"")</f>
        <v/>
      </c>
      <c r="Z153" s="176" t="str">
        <f>IFERROR(_xlfn.XLOOKUP($A153,Raw_Data!$B:$B,Raw_Data!$KD:$KD),"")</f>
        <v/>
      </c>
      <c r="AA153" s="176" t="str">
        <f>IFERROR(_xlfn.XLOOKUP($A153,Raw_Data!$B:$B,Raw_Data!$KF:$KF),"")</f>
        <v/>
      </c>
      <c r="AB153" s="176" t="str">
        <f>IFERROR(_xlfn.XLOOKUP($A153,Raw_Data!$B:$B,Raw_Data!I:I)/1000,"")</f>
        <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3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t="str">
        <f>IFERROR(_xlfn.XLOOKUP($A154,Raw_Data!$B:$B,Raw_Data!$KG:$KG),"")</f>
        <v/>
      </c>
      <c r="G154" s="180" t="str">
        <f>IFERROR(_xlfn.XLOOKUP($A154,Raw_Data!$B:$B,Raw_Data!KH:KH),"")</f>
        <v/>
      </c>
      <c r="H154" s="180"/>
      <c r="I154" s="180" t="str">
        <f>IFERROR(_xlfn.XLOOKUP($A154,Raw_Data!$B:$B,Raw_Data!$KI:$KI),"")</f>
        <v/>
      </c>
      <c r="J154" s="180"/>
      <c r="K154" s="180" t="str">
        <f>IFERROR(_xlfn.XLOOKUP($A154,Raw_Data!$B:$B,Raw_Data!KJ:KJ),"")</f>
        <v/>
      </c>
      <c r="L154" s="180" t="str">
        <f>IFERROR(_xlfn.XLOOKUP($A154,Raw_Data!$B:$B,Raw_Data!KK:KK),"")</f>
        <v/>
      </c>
      <c r="M154" s="180" t="str">
        <f>IFERROR(_xlfn.XLOOKUP($A154,Raw_Data!$B:$B,Raw_Data!KL:KL),"")</f>
        <v/>
      </c>
      <c r="N154" s="180" t="str">
        <f>IFERROR(_xlfn.XLOOKUP($A154,Raw_Data!$B:$B,Raw_Data!KM:KM),"")</f>
        <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t="str">
        <f t="shared" si="10"/>
        <v/>
      </c>
      <c r="X154" s="176" t="str">
        <f>IFERROR(_xlfn.XLOOKUP($A154,Raw_Data!$B:$B,Raw_Data!$KN:$KN),"")</f>
        <v/>
      </c>
      <c r="Y154" s="176" t="str">
        <f>IFERROR(_xlfn.XLOOKUP($A154,Raw_Data!$B:$B,Raw_Data!$KC:$KC),"")</f>
        <v/>
      </c>
      <c r="Z154" s="176" t="str">
        <f>IFERROR(_xlfn.XLOOKUP($A154,Raw_Data!$B:$B,Raw_Data!$KD:$KD),"")</f>
        <v/>
      </c>
      <c r="AA154" s="176" t="str">
        <f>IFERROR(_xlfn.XLOOKUP($A154,Raw_Data!$B:$B,Raw_Data!$KF:$KF),"")</f>
        <v/>
      </c>
      <c r="AB154" s="176" t="str">
        <f>IFERROR(_xlfn.XLOOKUP($A154,Raw_Data!$B:$B,Raw_Data!I:I)/1000,"")</f>
        <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3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t="str">
        <f>IFERROR(_xlfn.XLOOKUP($A155,Raw_Data!$B:$B,Raw_Data!$KG:$KG),"")</f>
        <v/>
      </c>
      <c r="G155" s="180" t="str">
        <f>IFERROR(_xlfn.XLOOKUP($A155,Raw_Data!$B:$B,Raw_Data!KH:KH),"")</f>
        <v/>
      </c>
      <c r="H155" s="180"/>
      <c r="I155" s="180" t="str">
        <f>IFERROR(_xlfn.XLOOKUP($A155,Raw_Data!$B:$B,Raw_Data!$KI:$KI),"")</f>
        <v/>
      </c>
      <c r="J155" s="180"/>
      <c r="K155" s="180" t="str">
        <f>IFERROR(_xlfn.XLOOKUP($A155,Raw_Data!$B:$B,Raw_Data!KJ:KJ),"")</f>
        <v/>
      </c>
      <c r="L155" s="180" t="str">
        <f>IFERROR(_xlfn.XLOOKUP($A155,Raw_Data!$B:$B,Raw_Data!KK:KK),"")</f>
        <v/>
      </c>
      <c r="M155" s="180" t="str">
        <f>IFERROR(_xlfn.XLOOKUP($A155,Raw_Data!$B:$B,Raw_Data!KL:KL),"")</f>
        <v/>
      </c>
      <c r="N155" s="180" t="str">
        <f>IFERROR(_xlfn.XLOOKUP($A155,Raw_Data!$B:$B,Raw_Data!KM:KM),"")</f>
        <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t="str">
        <f t="shared" si="10"/>
        <v/>
      </c>
      <c r="X155" s="176" t="str">
        <f>IFERROR(_xlfn.XLOOKUP($A155,Raw_Data!$B:$B,Raw_Data!$KN:$KN),"")</f>
        <v/>
      </c>
      <c r="Y155" s="176" t="str">
        <f>IFERROR(_xlfn.XLOOKUP($A155,Raw_Data!$B:$B,Raw_Data!$KC:$KC),"")</f>
        <v/>
      </c>
      <c r="Z155" s="176" t="str">
        <f>IFERROR(_xlfn.XLOOKUP($A155,Raw_Data!$B:$B,Raw_Data!$KD:$KD),"")</f>
        <v/>
      </c>
      <c r="AA155" s="176" t="str">
        <f>IFERROR(_xlfn.XLOOKUP($A155,Raw_Data!$B:$B,Raw_Data!$KF:$KF),"")</f>
        <v/>
      </c>
      <c r="AB155" s="176" t="str">
        <f>IFERROR(_xlfn.XLOOKUP($A155,Raw_Data!$B:$B,Raw_Data!I:I)/1000,"")</f>
        <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3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t="str">
        <f>IFERROR(_xlfn.XLOOKUP($A156,Raw_Data!$B:$B,Raw_Data!$KG:$KG),"")</f>
        <v/>
      </c>
      <c r="G156" s="180" t="str">
        <f>IFERROR(_xlfn.XLOOKUP($A156,Raw_Data!$B:$B,Raw_Data!KH:KH),"")</f>
        <v/>
      </c>
      <c r="H156" s="180"/>
      <c r="I156" s="180" t="str">
        <f>IFERROR(_xlfn.XLOOKUP($A156,Raw_Data!$B:$B,Raw_Data!$KI:$KI),"")</f>
        <v/>
      </c>
      <c r="J156" s="180"/>
      <c r="K156" s="180" t="str">
        <f>IFERROR(_xlfn.XLOOKUP($A156,Raw_Data!$B:$B,Raw_Data!KJ:KJ),"")</f>
        <v/>
      </c>
      <c r="L156" s="180" t="str">
        <f>IFERROR(_xlfn.XLOOKUP($A156,Raw_Data!$B:$B,Raw_Data!KK:KK),"")</f>
        <v/>
      </c>
      <c r="M156" s="180" t="str">
        <f>IFERROR(_xlfn.XLOOKUP($A156,Raw_Data!$B:$B,Raw_Data!KL:KL),"")</f>
        <v/>
      </c>
      <c r="N156" s="180" t="str">
        <f>IFERROR(_xlfn.XLOOKUP($A156,Raw_Data!$B:$B,Raw_Data!KM:KM),"")</f>
        <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t="str">
        <f t="shared" si="10"/>
        <v/>
      </c>
      <c r="X156" s="176" t="str">
        <f>IFERROR(_xlfn.XLOOKUP($A156,Raw_Data!$B:$B,Raw_Data!$KN:$KN),"")</f>
        <v/>
      </c>
      <c r="Y156" s="176" t="str">
        <f>IFERROR(_xlfn.XLOOKUP($A156,Raw_Data!$B:$B,Raw_Data!$KC:$KC),"")</f>
        <v/>
      </c>
      <c r="Z156" s="176" t="str">
        <f>IFERROR(_xlfn.XLOOKUP($A156,Raw_Data!$B:$B,Raw_Data!$KD:$KD),"")</f>
        <v/>
      </c>
      <c r="AA156" s="176" t="str">
        <f>IFERROR(_xlfn.XLOOKUP($A156,Raw_Data!$B:$B,Raw_Data!$KF:$KF),"")</f>
        <v/>
      </c>
      <c r="AB156" s="176" t="str">
        <f>IFERROR(_xlfn.XLOOKUP($A156,Raw_Data!$B:$B,Raw_Data!I:I)/1000,"")</f>
        <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3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t="str">
        <f>IFERROR(_xlfn.XLOOKUP($A157,Raw_Data!$B:$B,Raw_Data!$KG:$KG),"")</f>
        <v/>
      </c>
      <c r="G157" s="180" t="str">
        <f>IFERROR(_xlfn.XLOOKUP($A157,Raw_Data!$B:$B,Raw_Data!KH:KH),"")</f>
        <v/>
      </c>
      <c r="H157" s="180"/>
      <c r="I157" s="180" t="str">
        <f>IFERROR(_xlfn.XLOOKUP($A157,Raw_Data!$B:$B,Raw_Data!$KI:$KI),"")</f>
        <v/>
      </c>
      <c r="J157" s="180"/>
      <c r="K157" s="180" t="str">
        <f>IFERROR(_xlfn.XLOOKUP($A157,Raw_Data!$B:$B,Raw_Data!KJ:KJ),"")</f>
        <v/>
      </c>
      <c r="L157" s="180" t="str">
        <f>IFERROR(_xlfn.XLOOKUP($A157,Raw_Data!$B:$B,Raw_Data!KK:KK),"")</f>
        <v/>
      </c>
      <c r="M157" s="180" t="str">
        <f>IFERROR(_xlfn.XLOOKUP($A157,Raw_Data!$B:$B,Raw_Data!KL:KL),"")</f>
        <v/>
      </c>
      <c r="N157" s="180" t="str">
        <f>IFERROR(_xlfn.XLOOKUP($A157,Raw_Data!$B:$B,Raw_Data!KM:KM),"")</f>
        <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t="str">
        <f t="shared" si="10"/>
        <v/>
      </c>
      <c r="X157" s="176" t="str">
        <f>IFERROR(_xlfn.XLOOKUP($A157,Raw_Data!$B:$B,Raw_Data!$KN:$KN),"")</f>
        <v/>
      </c>
      <c r="Y157" s="176" t="str">
        <f>IFERROR(_xlfn.XLOOKUP($A157,Raw_Data!$B:$B,Raw_Data!$KC:$KC),"")</f>
        <v/>
      </c>
      <c r="Z157" s="176" t="str">
        <f>IFERROR(_xlfn.XLOOKUP($A157,Raw_Data!$B:$B,Raw_Data!$KD:$KD),"")</f>
        <v/>
      </c>
      <c r="AA157" s="176" t="str">
        <f>IFERROR(_xlfn.XLOOKUP($A157,Raw_Data!$B:$B,Raw_Data!$KF:$KF),"")</f>
        <v/>
      </c>
      <c r="AB157" s="176" t="str">
        <f>IFERROR(_xlfn.XLOOKUP($A157,Raw_Data!$B:$B,Raw_Data!I:I)/1000,"")</f>
        <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3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3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3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3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3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3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3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3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3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3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3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3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3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3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3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3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3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3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3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3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3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3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3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3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3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3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3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3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3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3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3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3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3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3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3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3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3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3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3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3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3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3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3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3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3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3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3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3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3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3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3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3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3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3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3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3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3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3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3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3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3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3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3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3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3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3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3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3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3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3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3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3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3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3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3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3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3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3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3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3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3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3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3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3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3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3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3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3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3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3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3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3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3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3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3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3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3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3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3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3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3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3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3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3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3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3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3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3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3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3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3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3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3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3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3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3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3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3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3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3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3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3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3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3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3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3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3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3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3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3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3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3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3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3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3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3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3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3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3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3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3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3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3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3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3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3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3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3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3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3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3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3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3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3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3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3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3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3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3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3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3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3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3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3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3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3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3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3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3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3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3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3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3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3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3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3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3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3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3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3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3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3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3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3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3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3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3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3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3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3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3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3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3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3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3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3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3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3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3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3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3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3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3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3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3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3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3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3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3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3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3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3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31"/>
  <sheetViews>
    <sheetView topLeftCell="A3" zoomScale="80" zoomScaleNormal="80" workbookViewId="0">
      <pane xSplit="2" ySplit="1" topLeftCell="C625" activePane="bottomRight" state="frozen"/>
      <selection pane="topRight" activeCell="C3" sqref="C3"/>
      <selection pane="bottomLeft" activeCell="A4" sqref="A4"/>
      <selection pane="bottomRight" activeCell="W634" sqref="W634"/>
    </sheetView>
  </sheetViews>
  <sheetFormatPr defaultColWidth="8.81640625" defaultRowHeight="14.5" x14ac:dyDescent="0.35"/>
  <cols>
    <col min="1" max="1" width="10.1796875" style="1" bestFit="1" customWidth="1"/>
    <col min="2" max="2" width="13.1796875" customWidth="1"/>
    <col min="3" max="3" width="11.26953125" style="1" customWidth="1"/>
    <col min="4" max="4" width="12.453125" style="1" customWidth="1"/>
    <col min="5" max="5" width="19.26953125" style="1" bestFit="1" customWidth="1"/>
    <col min="6" max="6" width="18.1796875" bestFit="1" customWidth="1"/>
    <col min="7" max="7" width="13" style="1" bestFit="1" customWidth="1"/>
    <col min="8" max="8" width="9.1796875" customWidth="1"/>
    <col min="9" max="9" width="14.81640625" style="1" bestFit="1" customWidth="1"/>
    <col min="10" max="10" width="10.7265625" style="1" customWidth="1"/>
    <col min="11" max="11" width="10.1796875" customWidth="1"/>
    <col min="12" max="13" width="14.453125" customWidth="1"/>
    <col min="14" max="14" width="12.453125" customWidth="1"/>
    <col min="15" max="15" width="12.26953125" customWidth="1"/>
    <col min="16" max="16" width="26.453125" customWidth="1"/>
    <col min="17" max="17" width="14.453125" customWidth="1"/>
    <col min="18" max="18" width="27.1796875" bestFit="1" customWidth="1"/>
    <col min="19" max="19" width="34.1796875" customWidth="1"/>
    <col min="20" max="20" width="23" style="1" customWidth="1"/>
    <col min="21" max="21" width="19.26953125" style="1" customWidth="1"/>
    <col min="22" max="22" width="17.453125" style="1" customWidth="1"/>
    <col min="23" max="23" width="68.54296875" customWidth="1"/>
    <col min="24" max="24" width="15.453125" customWidth="1"/>
    <col min="25" max="25" width="37.1796875" customWidth="1"/>
    <col min="26" max="26" width="18" customWidth="1"/>
    <col min="27" max="27" width="15.1796875" customWidth="1"/>
    <col min="28" max="28" width="11.453125" style="25" customWidth="1"/>
    <col min="29" max="29" width="14.81640625" style="25" customWidth="1"/>
    <col min="30" max="30" width="19.453125" customWidth="1"/>
    <col min="31" max="31" width="13.1796875" customWidth="1"/>
    <col min="32" max="32" width="81" customWidth="1"/>
    <col min="33" max="33" width="14.453125" customWidth="1"/>
    <col min="34" max="34" width="36.7265625" customWidth="1"/>
    <col min="35" max="35" width="32.453125" style="1" customWidth="1"/>
    <col min="36" max="36" width="22.81640625" customWidth="1"/>
    <col min="37" max="37" width="32.1796875" customWidth="1"/>
  </cols>
  <sheetData>
    <row r="1" spans="1:38" hidden="1" x14ac:dyDescent="0.35">
      <c r="Q1" s="1"/>
      <c r="R1" s="1"/>
      <c r="S1" s="1"/>
      <c r="T1"/>
      <c r="U1"/>
      <c r="V1"/>
      <c r="Y1" s="25"/>
      <c r="Z1" s="25"/>
      <c r="AB1"/>
      <c r="AC1"/>
      <c r="AF1" s="1"/>
      <c r="AI1"/>
    </row>
    <row r="2" spans="1:38" hidden="1" x14ac:dyDescent="0.3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3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3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3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3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29" hidden="1" x14ac:dyDescent="0.3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29" hidden="1" x14ac:dyDescent="0.3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3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3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29" hidden="1" x14ac:dyDescent="0.3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29" hidden="1" x14ac:dyDescent="0.3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3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3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3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3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3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3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3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29" hidden="1" x14ac:dyDescent="0.3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29" hidden="1" x14ac:dyDescent="0.3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29" hidden="1" x14ac:dyDescent="0.3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29" hidden="1" x14ac:dyDescent="0.3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3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29" hidden="1" x14ac:dyDescent="0.3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29" hidden="1" x14ac:dyDescent="0.3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29" hidden="1" x14ac:dyDescent="0.3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29" hidden="1" x14ac:dyDescent="0.3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29" hidden="1" x14ac:dyDescent="0.3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29" hidden="1" x14ac:dyDescent="0.3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29" hidden="1" x14ac:dyDescent="0.3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29" hidden="1" x14ac:dyDescent="0.3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29" hidden="1" x14ac:dyDescent="0.3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3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3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3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3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3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3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3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3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3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3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3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3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3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2" hidden="1" x14ac:dyDescent="0.4">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6" hidden="1" x14ac:dyDescent="0.4">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3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6" hidden="1" x14ac:dyDescent="0.4">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3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3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3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3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3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3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3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3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3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3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3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3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3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3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3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3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3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3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3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35">
      <c r="A70" s="229">
        <v>1769</v>
      </c>
      <c r="B70" s="262">
        <v>45781</v>
      </c>
      <c r="C70" s="296"/>
      <c r="D70" s="297">
        <v>2025</v>
      </c>
      <c r="E70" s="298" t="s">
        <v>73</v>
      </c>
      <c r="F70" s="298" t="s">
        <v>73</v>
      </c>
      <c r="G70" s="299">
        <v>45778</v>
      </c>
      <c r="H70" s="300">
        <v>31</v>
      </c>
      <c r="I70" s="301">
        <v>0.22847222222222222</v>
      </c>
      <c r="J70" s="301">
        <v>0.2638888888888889</v>
      </c>
      <c r="K70" s="302">
        <v>11.999999999999998</v>
      </c>
      <c r="L70" s="303" t="s">
        <v>579</v>
      </c>
      <c r="M70" s="303" t="s">
        <v>588</v>
      </c>
      <c r="N70" s="303"/>
      <c r="O70" s="303"/>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3" t="s">
        <v>573</v>
      </c>
      <c r="V70" s="304"/>
      <c r="W70" s="305" t="s">
        <v>635</v>
      </c>
      <c r="X70" s="306">
        <v>0.53472222222222221</v>
      </c>
      <c r="Y70" s="306">
        <v>0.53611111111111109</v>
      </c>
      <c r="Z70" s="306">
        <v>0.54166666666666663</v>
      </c>
      <c r="AA70" s="306">
        <v>0.54166666666666663</v>
      </c>
      <c r="AB70" s="307">
        <v>3.3333333333333215E-2</v>
      </c>
      <c r="AC70" s="307">
        <v>0.16666666666666607</v>
      </c>
      <c r="AD70" s="308">
        <v>0.16666666666666607</v>
      </c>
      <c r="AE70" s="309">
        <v>0.16666666666666607</v>
      </c>
      <c r="AF70" s="310" t="s">
        <v>636</v>
      </c>
      <c r="AG70" s="6" t="s">
        <v>1275</v>
      </c>
      <c r="AH70" s="302">
        <v>0</v>
      </c>
      <c r="AI70" s="303">
        <v>0.122</v>
      </c>
      <c r="AJ70" s="89">
        <f>IFERROR(IF(PA[[#This Row],[Lost PoA(kWh/m2)]]&gt;0,_xlfn.XLOOKUP(G70,'Modelling New'!$D:$D,'Modelling New'!$O:$O)*PA[[#This Row],[Lost PoA(kWh/m2)]]*S70,0),"")</f>
        <v>370.21360456686813</v>
      </c>
    </row>
    <row r="71" spans="1:36" hidden="1" x14ac:dyDescent="0.35">
      <c r="A71" s="229">
        <v>1770</v>
      </c>
      <c r="B71" s="262">
        <v>45781</v>
      </c>
      <c r="C71" s="296"/>
      <c r="D71" s="297">
        <v>2025</v>
      </c>
      <c r="E71" s="298" t="s">
        <v>73</v>
      </c>
      <c r="F71" s="298" t="s">
        <v>73</v>
      </c>
      <c r="G71" s="299">
        <v>45778</v>
      </c>
      <c r="H71" s="300">
        <v>31</v>
      </c>
      <c r="I71" s="301">
        <v>0.22847222222222222</v>
      </c>
      <c r="J71" s="301">
        <v>0.2638888888888889</v>
      </c>
      <c r="K71" s="285">
        <v>11.999999999999998</v>
      </c>
      <c r="L71" s="296" t="s">
        <v>579</v>
      </c>
      <c r="M71" s="296"/>
      <c r="N71" s="296"/>
      <c r="O71" s="296" t="s">
        <v>637</v>
      </c>
      <c r="P71" s="300"/>
      <c r="Q71" s="297"/>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5">
        <v>22.2</v>
      </c>
      <c r="T71" s="132">
        <f>IFERROR(_xlfn.XLOOKUP(PA[[#This Row],[Affected Equipment ]],'Basic Data '!A:A,'Basic Data '!C:C),"")</f>
        <v>4.3662921348314601E-3</v>
      </c>
      <c r="U71" s="296" t="s">
        <v>592</v>
      </c>
      <c r="V71" s="312"/>
      <c r="W71" s="313" t="s">
        <v>638</v>
      </c>
      <c r="X71" s="301">
        <v>0.21944444444444444</v>
      </c>
      <c r="Y71" s="301">
        <v>0.375</v>
      </c>
      <c r="Z71" s="301">
        <v>0.39583333333333331</v>
      </c>
      <c r="AA71" s="301">
        <v>0.40277777777777779</v>
      </c>
      <c r="AB71" s="314">
        <v>3.7333333333333334</v>
      </c>
      <c r="AC71" s="314">
        <v>4.2333333333333325</v>
      </c>
      <c r="AD71" s="315">
        <v>4.4000000000000004</v>
      </c>
      <c r="AE71" s="316">
        <v>4.4000000000000004</v>
      </c>
      <c r="AF71" s="261" t="s">
        <v>639</v>
      </c>
      <c r="AG71" s="6" t="s">
        <v>1275</v>
      </c>
      <c r="AH71" s="285">
        <v>0</v>
      </c>
      <c r="AI71" s="296">
        <v>0.9</v>
      </c>
      <c r="AJ71" s="89">
        <f>IFERROR(IF(PA[[#This Row],[Lost PoA(kWh/m2)]]&gt;0,_xlfn.XLOOKUP(G71,'Modelling New'!$D:$D,'Modelling New'!$O:$O)*PA[[#This Row],[Lost PoA(kWh/m2)]]*S71,0),"")</f>
        <v>15.127261500045044</v>
      </c>
    </row>
    <row r="72" spans="1:36" hidden="1" x14ac:dyDescent="0.35">
      <c r="A72" s="57">
        <v>1771</v>
      </c>
      <c r="B72" s="317">
        <v>45781</v>
      </c>
      <c r="C72" s="318"/>
      <c r="D72" s="319">
        <v>2025</v>
      </c>
      <c r="E72" s="320" t="s">
        <v>73</v>
      </c>
      <c r="F72" s="320" t="s">
        <v>73</v>
      </c>
      <c r="G72" s="321">
        <v>45778</v>
      </c>
      <c r="H72" s="322">
        <v>31</v>
      </c>
      <c r="I72" s="301">
        <v>0.22847222222222222</v>
      </c>
      <c r="J72" s="301">
        <v>0.2638888888888889</v>
      </c>
      <c r="K72" s="291">
        <v>11.999999999999998</v>
      </c>
      <c r="L72" s="318" t="s">
        <v>579</v>
      </c>
      <c r="M72" s="318"/>
      <c r="N72" s="318"/>
      <c r="O72" s="318" t="s">
        <v>612</v>
      </c>
      <c r="P72" s="322"/>
      <c r="Q72" s="319"/>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1">
        <v>22.2</v>
      </c>
      <c r="T72" s="132">
        <f>IFERROR(_xlfn.XLOOKUP(PA[[#This Row],[Affected Equipment ]],'Basic Data '!A:A,'Basic Data '!C:C),"")</f>
        <v>1.8067415730337079E-3</v>
      </c>
      <c r="U72" s="318" t="s">
        <v>592</v>
      </c>
      <c r="V72" s="323"/>
      <c r="W72" s="313" t="s">
        <v>638</v>
      </c>
      <c r="X72" s="324">
        <v>0.21944444444444444</v>
      </c>
      <c r="Y72" s="324">
        <v>0.375</v>
      </c>
      <c r="Z72" s="324">
        <v>0.40972222222222221</v>
      </c>
      <c r="AA72" s="324">
        <v>0.41666666666666669</v>
      </c>
      <c r="AB72" s="325">
        <v>3.7333333333333334</v>
      </c>
      <c r="AC72" s="325">
        <v>4.5666666666666664</v>
      </c>
      <c r="AD72" s="326">
        <v>4.7333333333333343</v>
      </c>
      <c r="AE72" s="327">
        <v>4.7333333333333343</v>
      </c>
      <c r="AF72" s="261" t="s">
        <v>639</v>
      </c>
      <c r="AG72" s="6" t="s">
        <v>1275</v>
      </c>
      <c r="AH72" s="291">
        <v>0</v>
      </c>
      <c r="AI72" s="318">
        <v>0.08</v>
      </c>
      <c r="AJ72" s="89">
        <f>IFERROR(IF(PA[[#This Row],[Lost PoA(kWh/m2)]]&gt;0,_xlfn.XLOOKUP(G72,'Modelling New'!$D:$D,'Modelling New'!$O:$O)*PA[[#This Row],[Lost PoA(kWh/m2)]]*S72,0),"")</f>
        <v>1.3446454666706706</v>
      </c>
    </row>
    <row r="73" spans="1:36" hidden="1" x14ac:dyDescent="0.35">
      <c r="A73" s="57">
        <v>1772</v>
      </c>
      <c r="B73" s="317">
        <v>45781</v>
      </c>
      <c r="C73" s="318"/>
      <c r="D73" s="319">
        <v>2025</v>
      </c>
      <c r="E73" s="320" t="s">
        <v>73</v>
      </c>
      <c r="F73" s="320" t="s">
        <v>73</v>
      </c>
      <c r="G73" s="321">
        <v>45778</v>
      </c>
      <c r="H73" s="322">
        <v>31</v>
      </c>
      <c r="I73" s="301">
        <v>0.22847222222222222</v>
      </c>
      <c r="J73" s="301">
        <v>0.2638888888888889</v>
      </c>
      <c r="K73" s="291">
        <v>11.999999999999998</v>
      </c>
      <c r="L73" s="318" t="s">
        <v>579</v>
      </c>
      <c r="M73" s="318"/>
      <c r="N73" s="318"/>
      <c r="O73" s="318" t="s">
        <v>612</v>
      </c>
      <c r="P73" s="322"/>
      <c r="Q73" s="319"/>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1">
        <v>22.2</v>
      </c>
      <c r="T73" s="132">
        <f>IFERROR(_xlfn.XLOOKUP(PA[[#This Row],[Affected Equipment ]],'Basic Data '!A:A,'Basic Data '!C:C),"")</f>
        <v>1.8067415730337079E-3</v>
      </c>
      <c r="U73" s="318" t="s">
        <v>592</v>
      </c>
      <c r="V73" s="323"/>
      <c r="W73" s="313" t="s">
        <v>638</v>
      </c>
      <c r="X73" s="324">
        <v>0.21944444444444444</v>
      </c>
      <c r="Y73" s="324">
        <v>0.375</v>
      </c>
      <c r="Z73" s="324">
        <v>0.4236111111111111</v>
      </c>
      <c r="AA73" s="324">
        <v>0.42708333333333331</v>
      </c>
      <c r="AB73" s="325">
        <v>3.7333333333333334</v>
      </c>
      <c r="AC73" s="325">
        <v>4.9000000000000004</v>
      </c>
      <c r="AD73" s="326">
        <v>4.9833333333333325</v>
      </c>
      <c r="AE73" s="327">
        <v>4.9833333333333325</v>
      </c>
      <c r="AF73" s="261" t="s">
        <v>640</v>
      </c>
      <c r="AG73" s="6" t="s">
        <v>1275</v>
      </c>
      <c r="AH73" s="291">
        <v>0</v>
      </c>
      <c r="AI73" s="318">
        <v>0.107</v>
      </c>
      <c r="AJ73" s="89">
        <f>IFERROR(IF(PA[[#This Row],[Lost PoA(kWh/m2)]]&gt;0,_xlfn.XLOOKUP(G73,'Modelling New'!$D:$D,'Modelling New'!$O:$O)*PA[[#This Row],[Lost PoA(kWh/m2)]]*S73,0),"")</f>
        <v>1.7984633116720217</v>
      </c>
    </row>
    <row r="74" spans="1:36" hidden="1" x14ac:dyDescent="0.35">
      <c r="A74" s="57">
        <v>1773</v>
      </c>
      <c r="B74" s="317">
        <v>45781</v>
      </c>
      <c r="C74" s="318"/>
      <c r="D74" s="319">
        <v>2025</v>
      </c>
      <c r="E74" s="320" t="s">
        <v>73</v>
      </c>
      <c r="F74" s="320" t="s">
        <v>73</v>
      </c>
      <c r="G74" s="321">
        <v>45778</v>
      </c>
      <c r="H74" s="322">
        <v>31</v>
      </c>
      <c r="I74" s="301">
        <v>0.22847222222222222</v>
      </c>
      <c r="J74" s="301">
        <v>0.2638888888888889</v>
      </c>
      <c r="K74" s="291">
        <v>11.999999999999998</v>
      </c>
      <c r="L74" s="318" t="s">
        <v>579</v>
      </c>
      <c r="M74" s="318"/>
      <c r="N74" s="318"/>
      <c r="O74" s="318" t="s">
        <v>612</v>
      </c>
      <c r="P74" s="322"/>
      <c r="Q74" s="319"/>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1">
        <v>22.2</v>
      </c>
      <c r="T74" s="132">
        <f>IFERROR(_xlfn.XLOOKUP(PA[[#This Row],[Affected Equipment ]],'Basic Data '!A:A,'Basic Data '!C:C),"")</f>
        <v>1.8067415730337079E-3</v>
      </c>
      <c r="U74" s="318" t="s">
        <v>592</v>
      </c>
      <c r="V74" s="323"/>
      <c r="W74" s="313" t="s">
        <v>638</v>
      </c>
      <c r="X74" s="324">
        <v>0.21944444444444444</v>
      </c>
      <c r="Y74" s="324">
        <v>0.375</v>
      </c>
      <c r="Z74" s="324">
        <v>0.43055555555555558</v>
      </c>
      <c r="AA74" s="324">
        <v>0.43402777777777779</v>
      </c>
      <c r="AB74" s="325">
        <v>3.7333333333333334</v>
      </c>
      <c r="AC74" s="325">
        <v>5.0666666666666673</v>
      </c>
      <c r="AD74" s="326">
        <v>5.15</v>
      </c>
      <c r="AE74" s="327">
        <v>5.15</v>
      </c>
      <c r="AF74" s="261" t="s">
        <v>640</v>
      </c>
      <c r="AG74" s="6" t="s">
        <v>1275</v>
      </c>
      <c r="AH74" s="291">
        <v>0</v>
      </c>
      <c r="AI74" s="318">
        <v>0.12</v>
      </c>
      <c r="AJ74" s="89">
        <f>IFERROR(IF(PA[[#This Row],[Lost PoA(kWh/m2)]]&gt;0,_xlfn.XLOOKUP(G74,'Modelling New'!$D:$D,'Modelling New'!$O:$O)*PA[[#This Row],[Lost PoA(kWh/m2)]]*S74,0),"")</f>
        <v>2.0169682000060059</v>
      </c>
    </row>
    <row r="75" spans="1:36" hidden="1" x14ac:dyDescent="0.35">
      <c r="A75" s="57">
        <v>1774</v>
      </c>
      <c r="B75" s="317">
        <v>45781</v>
      </c>
      <c r="C75" s="318"/>
      <c r="D75" s="319">
        <v>2025</v>
      </c>
      <c r="E75" s="320" t="s">
        <v>73</v>
      </c>
      <c r="F75" s="320" t="s">
        <v>73</v>
      </c>
      <c r="G75" s="321">
        <v>45778</v>
      </c>
      <c r="H75" s="322">
        <v>31</v>
      </c>
      <c r="I75" s="301">
        <v>0.22847222222222222</v>
      </c>
      <c r="J75" s="301">
        <v>0.2638888888888889</v>
      </c>
      <c r="K75" s="291">
        <v>11.999999999999998</v>
      </c>
      <c r="L75" s="318" t="s">
        <v>579</v>
      </c>
      <c r="M75" s="318"/>
      <c r="N75" s="318"/>
      <c r="O75" s="318" t="s">
        <v>612</v>
      </c>
      <c r="P75" s="322"/>
      <c r="Q75" s="319"/>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1">
        <v>22.2</v>
      </c>
      <c r="T75" s="132">
        <f>IFERROR(_xlfn.XLOOKUP(PA[[#This Row],[Affected Equipment ]],'Basic Data '!A:A,'Basic Data '!C:C),"")</f>
        <v>1.8067415730337079E-3</v>
      </c>
      <c r="U75" s="318" t="s">
        <v>592</v>
      </c>
      <c r="V75" s="323"/>
      <c r="W75" s="313" t="s">
        <v>638</v>
      </c>
      <c r="X75" s="324">
        <v>0.21944444444444444</v>
      </c>
      <c r="Y75" s="324">
        <v>0.375</v>
      </c>
      <c r="Z75" s="324">
        <v>0.4375</v>
      </c>
      <c r="AA75" s="324">
        <v>0.44444444444444442</v>
      </c>
      <c r="AB75" s="325">
        <v>3.7333333333333334</v>
      </c>
      <c r="AC75" s="325">
        <v>5.2333333333333334</v>
      </c>
      <c r="AD75" s="326">
        <v>5.3999999999999995</v>
      </c>
      <c r="AE75" s="327">
        <v>5.3999999999999995</v>
      </c>
      <c r="AF75" s="261" t="s">
        <v>640</v>
      </c>
      <c r="AG75" s="6" t="s">
        <v>1275</v>
      </c>
      <c r="AH75" s="291">
        <v>0</v>
      </c>
      <c r="AI75" s="318">
        <v>0.11</v>
      </c>
      <c r="AJ75" s="89">
        <f>IFERROR(IF(PA[[#This Row],[Lost PoA(kWh/m2)]]&gt;0,_xlfn.XLOOKUP(G75,'Modelling New'!$D:$D,'Modelling New'!$O:$O)*PA[[#This Row],[Lost PoA(kWh/m2)]]*S75,0),"")</f>
        <v>1.8488875166721719</v>
      </c>
    </row>
    <row r="76" spans="1:36" hidden="1" x14ac:dyDescent="0.35">
      <c r="A76" s="57">
        <v>1775</v>
      </c>
      <c r="B76" s="317">
        <v>45781</v>
      </c>
      <c r="C76" s="318"/>
      <c r="D76" s="319">
        <v>2025</v>
      </c>
      <c r="E76" s="320" t="s">
        <v>73</v>
      </c>
      <c r="F76" s="320" t="s">
        <v>73</v>
      </c>
      <c r="G76" s="321">
        <v>45778</v>
      </c>
      <c r="H76" s="322">
        <v>31</v>
      </c>
      <c r="I76" s="301">
        <v>0.22847222222222222</v>
      </c>
      <c r="J76" s="301">
        <v>0.2638888888888889</v>
      </c>
      <c r="K76" s="291">
        <v>11.999999999999998</v>
      </c>
      <c r="L76" s="318" t="s">
        <v>579</v>
      </c>
      <c r="M76" s="318"/>
      <c r="N76" s="318"/>
      <c r="O76" s="318" t="s">
        <v>612</v>
      </c>
      <c r="P76" s="322"/>
      <c r="Q76" s="319"/>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1">
        <v>22.2</v>
      </c>
      <c r="T76" s="132">
        <f>IFERROR(_xlfn.XLOOKUP(PA[[#This Row],[Affected Equipment ]],'Basic Data '!A:A,'Basic Data '!C:C),"")</f>
        <v>1.8067415730337079E-3</v>
      </c>
      <c r="U76" s="318" t="s">
        <v>592</v>
      </c>
      <c r="V76" s="323"/>
      <c r="W76" s="313" t="s">
        <v>638</v>
      </c>
      <c r="X76" s="324">
        <v>0.21944444444444444</v>
      </c>
      <c r="Y76" s="324">
        <v>0.375</v>
      </c>
      <c r="Z76" s="324">
        <v>0.4513888888888889</v>
      </c>
      <c r="AA76" s="324">
        <v>0.45833333333333331</v>
      </c>
      <c r="AB76" s="325">
        <v>3.7333333333333334</v>
      </c>
      <c r="AC76" s="325">
        <v>5.5666666666666664</v>
      </c>
      <c r="AD76" s="326">
        <v>5.7333333333333325</v>
      </c>
      <c r="AE76" s="327">
        <v>5.7333333333333325</v>
      </c>
      <c r="AF76" s="261" t="s">
        <v>640</v>
      </c>
      <c r="AG76" s="6" t="s">
        <v>1275</v>
      </c>
      <c r="AH76" s="291">
        <v>0</v>
      </c>
      <c r="AI76" s="318">
        <v>0.12</v>
      </c>
      <c r="AJ76" s="89">
        <f>IFERROR(IF(PA[[#This Row],[Lost PoA(kWh/m2)]]&gt;0,_xlfn.XLOOKUP(G76,'Modelling New'!$D:$D,'Modelling New'!$O:$O)*PA[[#This Row],[Lost PoA(kWh/m2)]]*S76,0),"")</f>
        <v>2.0169682000060059</v>
      </c>
    </row>
    <row r="77" spans="1:36" hidden="1" x14ac:dyDescent="0.35">
      <c r="A77" s="57">
        <v>1776</v>
      </c>
      <c r="B77" s="317">
        <v>45781</v>
      </c>
      <c r="C77" s="318"/>
      <c r="D77" s="319">
        <v>2025</v>
      </c>
      <c r="E77" s="320" t="s">
        <v>73</v>
      </c>
      <c r="F77" s="320" t="s">
        <v>73</v>
      </c>
      <c r="G77" s="321">
        <v>45778</v>
      </c>
      <c r="H77" s="322">
        <v>31</v>
      </c>
      <c r="I77" s="301">
        <v>0.22847222222222222</v>
      </c>
      <c r="J77" s="301">
        <v>0.2638888888888889</v>
      </c>
      <c r="K77" s="291">
        <v>11.999999999999998</v>
      </c>
      <c r="L77" s="318" t="s">
        <v>579</v>
      </c>
      <c r="M77" s="318"/>
      <c r="N77" s="318"/>
      <c r="O77" s="318" t="s">
        <v>600</v>
      </c>
      <c r="P77" s="322"/>
      <c r="Q77" s="319"/>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1">
        <v>22.2</v>
      </c>
      <c r="T77" s="132">
        <f>IFERROR(_xlfn.XLOOKUP(PA[[#This Row],[Affected Equipment ]],'Basic Data '!A:A,'Basic Data '!C:C),"")</f>
        <v>2.6666666666666666E-3</v>
      </c>
      <c r="U77" s="318" t="s">
        <v>592</v>
      </c>
      <c r="V77" s="323"/>
      <c r="W77" s="313" t="s">
        <v>638</v>
      </c>
      <c r="X77" s="324">
        <v>0.21944444444444444</v>
      </c>
      <c r="Y77" s="324">
        <v>0.375</v>
      </c>
      <c r="Z77" s="324">
        <v>0.46527777777777779</v>
      </c>
      <c r="AA77" s="324">
        <v>0.47222222222222221</v>
      </c>
      <c r="AB77" s="325">
        <v>3.7333333333333334</v>
      </c>
      <c r="AC77" s="325">
        <v>5.9</v>
      </c>
      <c r="AD77" s="326">
        <v>6.0666666666666664</v>
      </c>
      <c r="AE77" s="327">
        <v>6.0666666666666664</v>
      </c>
      <c r="AF77" s="261" t="s">
        <v>639</v>
      </c>
      <c r="AG77" s="6" t="s">
        <v>1275</v>
      </c>
      <c r="AH77" s="291">
        <v>0</v>
      </c>
      <c r="AI77" s="318">
        <v>0.11</v>
      </c>
      <c r="AJ77" s="89">
        <f>IFERROR(IF(PA[[#This Row],[Lost PoA(kWh/m2)]]&gt;0,_xlfn.XLOOKUP(G77,'Modelling New'!$D:$D,'Modelling New'!$O:$O)*PA[[#This Row],[Lost PoA(kWh/m2)]]*S77,0),"")</f>
        <v>1.8488875166721719</v>
      </c>
    </row>
    <row r="78" spans="1:36" hidden="1" x14ac:dyDescent="0.35">
      <c r="A78" s="57">
        <v>1777</v>
      </c>
      <c r="B78" s="317">
        <v>45781</v>
      </c>
      <c r="C78" s="318"/>
      <c r="D78" s="319">
        <v>2025</v>
      </c>
      <c r="E78" s="320" t="s">
        <v>73</v>
      </c>
      <c r="F78" s="320" t="s">
        <v>73</v>
      </c>
      <c r="G78" s="321">
        <v>45778</v>
      </c>
      <c r="H78" s="322">
        <v>31</v>
      </c>
      <c r="I78" s="301">
        <v>0.22847222222222222</v>
      </c>
      <c r="J78" s="301">
        <v>0.2638888888888889</v>
      </c>
      <c r="K78" s="291">
        <v>11.999999999999998</v>
      </c>
      <c r="L78" s="318" t="s">
        <v>579</v>
      </c>
      <c r="M78" s="318"/>
      <c r="N78" s="318"/>
      <c r="O78" s="318" t="s">
        <v>607</v>
      </c>
      <c r="P78" s="322"/>
      <c r="Q78" s="319"/>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1">
        <v>22.2</v>
      </c>
      <c r="T78" s="132">
        <f>IFERROR(_xlfn.XLOOKUP(PA[[#This Row],[Affected Equipment ]],'Basic Data '!A:A,'Basic Data '!C:C),"")</f>
        <v>2.8179775280898875E-3</v>
      </c>
      <c r="U78" s="318" t="s">
        <v>592</v>
      </c>
      <c r="V78" s="323"/>
      <c r="W78" s="313" t="s">
        <v>638</v>
      </c>
      <c r="X78" s="324">
        <v>0.21944444444444444</v>
      </c>
      <c r="Y78" s="324">
        <v>0.375</v>
      </c>
      <c r="Z78" s="324">
        <v>0.4861111111111111</v>
      </c>
      <c r="AA78" s="324">
        <v>0.49305555555555558</v>
      </c>
      <c r="AB78" s="325">
        <v>3.7333333333333334</v>
      </c>
      <c r="AC78" s="325">
        <v>6.4</v>
      </c>
      <c r="AD78" s="326">
        <v>6.5666666666666673</v>
      </c>
      <c r="AE78" s="327">
        <v>6.5666666666666673</v>
      </c>
      <c r="AF78" s="261" t="s">
        <v>640</v>
      </c>
      <c r="AG78" s="6" t="s">
        <v>1275</v>
      </c>
      <c r="AH78" s="291">
        <v>0</v>
      </c>
      <c r="AI78" s="318">
        <v>0.9</v>
      </c>
      <c r="AJ78" s="89">
        <f>IFERROR(IF(PA[[#This Row],[Lost PoA(kWh/m2)]]&gt;0,_xlfn.XLOOKUP(G78,'Modelling New'!$D:$D,'Modelling New'!$O:$O)*PA[[#This Row],[Lost PoA(kWh/m2)]]*S78,0),"")</f>
        <v>15.127261500045044</v>
      </c>
    </row>
    <row r="79" spans="1:36" hidden="1" x14ac:dyDescent="0.35">
      <c r="A79" s="57">
        <v>1778</v>
      </c>
      <c r="B79" s="317">
        <v>45781</v>
      </c>
      <c r="C79" s="318"/>
      <c r="D79" s="319">
        <v>2025</v>
      </c>
      <c r="E79" s="320" t="s">
        <v>73</v>
      </c>
      <c r="F79" s="320" t="s">
        <v>73</v>
      </c>
      <c r="G79" s="321">
        <v>45778</v>
      </c>
      <c r="H79" s="322">
        <v>31</v>
      </c>
      <c r="I79" s="301">
        <v>0.22847222222222222</v>
      </c>
      <c r="J79" s="301">
        <v>0.2638888888888889</v>
      </c>
      <c r="K79" s="291">
        <v>11.999999999999998</v>
      </c>
      <c r="L79" s="318" t="s">
        <v>579</v>
      </c>
      <c r="M79" s="318"/>
      <c r="N79" s="318"/>
      <c r="O79" s="318" t="s">
        <v>641</v>
      </c>
      <c r="P79" s="322"/>
      <c r="Q79" s="319"/>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1">
        <v>22.2</v>
      </c>
      <c r="T79" s="132">
        <f>IFERROR(_xlfn.XLOOKUP(PA[[#This Row],[Affected Equipment ]],'Basic Data '!A:A,'Basic Data '!C:C),"")</f>
        <v>1.4981273408239701E-3</v>
      </c>
      <c r="U79" s="318" t="s">
        <v>592</v>
      </c>
      <c r="V79" s="323"/>
      <c r="W79" s="313" t="s">
        <v>638</v>
      </c>
      <c r="X79" s="324">
        <v>0.21944444444444444</v>
      </c>
      <c r="Y79" s="324">
        <v>0.375</v>
      </c>
      <c r="Z79" s="324">
        <v>0.5</v>
      </c>
      <c r="AA79" s="324">
        <v>0.50694444444444442</v>
      </c>
      <c r="AB79" s="325">
        <v>3.7333333333333334</v>
      </c>
      <c r="AC79" s="325">
        <v>6.7333333333333334</v>
      </c>
      <c r="AD79" s="326">
        <v>6.8999999999999995</v>
      </c>
      <c r="AE79" s="327">
        <v>6.8999999999999995</v>
      </c>
      <c r="AF79" s="261" t="s">
        <v>642</v>
      </c>
      <c r="AG79" s="6" t="s">
        <v>1275</v>
      </c>
      <c r="AH79" s="291">
        <v>0</v>
      </c>
      <c r="AI79" s="318">
        <v>0.14000000000000001</v>
      </c>
      <c r="AJ79" s="89">
        <f>IFERROR(IF(PA[[#This Row],[Lost PoA(kWh/m2)]]&gt;0,_xlfn.XLOOKUP(G79,'Modelling New'!$D:$D,'Modelling New'!$O:$O)*PA[[#This Row],[Lost PoA(kWh/m2)]]*S79,0),"")</f>
        <v>2.3531295666736733</v>
      </c>
    </row>
    <row r="80" spans="1:36" hidden="1" x14ac:dyDescent="0.35">
      <c r="A80" s="57">
        <v>1779</v>
      </c>
      <c r="B80" s="317">
        <v>45781</v>
      </c>
      <c r="C80" s="318"/>
      <c r="D80" s="319">
        <v>2025</v>
      </c>
      <c r="E80" s="320" t="s">
        <v>73</v>
      </c>
      <c r="F80" s="320" t="s">
        <v>73</v>
      </c>
      <c r="G80" s="321">
        <v>45778</v>
      </c>
      <c r="H80" s="322">
        <v>31</v>
      </c>
      <c r="I80" s="301">
        <v>0.22847222222222222</v>
      </c>
      <c r="J80" s="301">
        <v>0.2638888888888889</v>
      </c>
      <c r="K80" s="291">
        <v>11.999999999999998</v>
      </c>
      <c r="L80" s="318" t="s">
        <v>579</v>
      </c>
      <c r="M80" s="318"/>
      <c r="N80" s="318"/>
      <c r="O80" s="318" t="s">
        <v>641</v>
      </c>
      <c r="P80" s="322"/>
      <c r="Q80" s="319"/>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1">
        <v>22.2</v>
      </c>
      <c r="T80" s="132">
        <f>IFERROR(_xlfn.XLOOKUP(PA[[#This Row],[Affected Equipment ]],'Basic Data '!A:A,'Basic Data '!C:C),"")</f>
        <v>1.4981273408239701E-3</v>
      </c>
      <c r="U80" s="318" t="s">
        <v>592</v>
      </c>
      <c r="V80" s="323"/>
      <c r="W80" s="313" t="s">
        <v>638</v>
      </c>
      <c r="X80" s="324">
        <v>0.21944444444444444</v>
      </c>
      <c r="Y80" s="324">
        <v>0.375</v>
      </c>
      <c r="Z80" s="324">
        <v>0.51388888888888884</v>
      </c>
      <c r="AA80" s="324">
        <v>0.52083333333333337</v>
      </c>
      <c r="AB80" s="325">
        <v>3.7333333333333334</v>
      </c>
      <c r="AC80" s="325">
        <v>7.0666666666666655</v>
      </c>
      <c r="AD80" s="326">
        <v>7.2333333333333343</v>
      </c>
      <c r="AE80" s="327">
        <v>7.2333333333333343</v>
      </c>
      <c r="AF80" s="261" t="s">
        <v>643</v>
      </c>
      <c r="AG80" s="6" t="s">
        <v>1275</v>
      </c>
      <c r="AH80" s="291">
        <v>0</v>
      </c>
      <c r="AI80" s="318">
        <v>0.13</v>
      </c>
      <c r="AJ80" s="89">
        <f>IFERROR(IF(PA[[#This Row],[Lost PoA(kWh/m2)]]&gt;0,_xlfn.XLOOKUP(G80,'Modelling New'!$D:$D,'Modelling New'!$O:$O)*PA[[#This Row],[Lost PoA(kWh/m2)]]*S80,0),"")</f>
        <v>2.1850488833398396</v>
      </c>
    </row>
    <row r="81" spans="1:36" hidden="1" x14ac:dyDescent="0.35">
      <c r="A81" s="57">
        <v>1780</v>
      </c>
      <c r="B81" s="262">
        <v>45781</v>
      </c>
      <c r="C81" s="296"/>
      <c r="D81" s="297">
        <v>2025</v>
      </c>
      <c r="E81" s="298" t="s">
        <v>73</v>
      </c>
      <c r="F81" s="298" t="s">
        <v>73</v>
      </c>
      <c r="G81" s="299">
        <v>45778</v>
      </c>
      <c r="H81" s="300">
        <v>31</v>
      </c>
      <c r="I81" s="301">
        <v>0.22847222222222222</v>
      </c>
      <c r="J81" s="301">
        <v>0.2638888888888889</v>
      </c>
      <c r="K81" s="285">
        <v>11.999999999999998</v>
      </c>
      <c r="L81" s="318" t="s">
        <v>579</v>
      </c>
      <c r="M81" s="296"/>
      <c r="N81" s="296"/>
      <c r="O81" s="296" t="s">
        <v>644</v>
      </c>
      <c r="P81" s="300"/>
      <c r="Q81" s="297"/>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5">
        <v>22.2</v>
      </c>
      <c r="T81" s="132">
        <f>IFERROR(_xlfn.XLOOKUP(PA[[#This Row],[Affected Equipment ]],'Basic Data '!A:A,'Basic Data '!C:C),"")</f>
        <v>4.1666666666666666E-3</v>
      </c>
      <c r="U81" s="296" t="s">
        <v>592</v>
      </c>
      <c r="V81" s="312"/>
      <c r="W81" s="313" t="s">
        <v>638</v>
      </c>
      <c r="X81" s="301">
        <v>0.21944444444444444</v>
      </c>
      <c r="Y81" s="301">
        <v>0.375</v>
      </c>
      <c r="Z81" s="301">
        <v>0.52430555555555558</v>
      </c>
      <c r="AA81" s="301">
        <v>0.52777777777777779</v>
      </c>
      <c r="AB81" s="314">
        <v>3.7333333333333334</v>
      </c>
      <c r="AC81" s="314">
        <v>7.3166666666666673</v>
      </c>
      <c r="AD81" s="315">
        <v>7.4</v>
      </c>
      <c r="AE81" s="316">
        <v>7.4</v>
      </c>
      <c r="AF81" s="261" t="s">
        <v>640</v>
      </c>
      <c r="AG81" s="6" t="s">
        <v>1275</v>
      </c>
      <c r="AH81" s="285">
        <v>0</v>
      </c>
      <c r="AI81" s="296">
        <v>0.13</v>
      </c>
      <c r="AJ81" s="89">
        <f>IFERROR(IF(PA[[#This Row],[Lost PoA(kWh/m2)]]&gt;0,_xlfn.XLOOKUP(G81,'Modelling New'!$D:$D,'Modelling New'!$O:$O)*PA[[#This Row],[Lost PoA(kWh/m2)]]*S81,0),"")</f>
        <v>2.1850488833398396</v>
      </c>
    </row>
    <row r="82" spans="1:36" hidden="1" x14ac:dyDescent="0.35">
      <c r="A82" s="57">
        <v>1781</v>
      </c>
      <c r="B82" s="317">
        <v>45782</v>
      </c>
      <c r="C82" s="318"/>
      <c r="D82" s="319">
        <v>2025</v>
      </c>
      <c r="E82" s="320" t="s">
        <v>73</v>
      </c>
      <c r="F82" s="320" t="s">
        <v>73</v>
      </c>
      <c r="G82" s="321">
        <v>45778</v>
      </c>
      <c r="H82" s="322">
        <v>31</v>
      </c>
      <c r="I82" s="232">
        <v>0.23055555555555554</v>
      </c>
      <c r="J82" s="232">
        <v>0.76180555555555562</v>
      </c>
      <c r="K82" s="291">
        <v>11.999999999999998</v>
      </c>
      <c r="L82" s="318" t="s">
        <v>597</v>
      </c>
      <c r="M82" s="318"/>
      <c r="N82" s="318"/>
      <c r="O82" s="318" t="s">
        <v>598</v>
      </c>
      <c r="P82" s="322"/>
      <c r="Q82" s="319"/>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1">
        <v>267</v>
      </c>
      <c r="T82" s="132">
        <f>IFERROR(_xlfn.XLOOKUP(PA[[#This Row],[Affected Equipment ]],'Basic Data '!A:A,'Basic Data '!C:C),"")</f>
        <v>4.0000000000000001E-3</v>
      </c>
      <c r="U82" s="318" t="s">
        <v>566</v>
      </c>
      <c r="V82" s="323"/>
      <c r="W82" s="328" t="s">
        <v>619</v>
      </c>
      <c r="X82" s="324">
        <v>0.59722222222222221</v>
      </c>
      <c r="Y82" s="324">
        <v>0.59722222222222221</v>
      </c>
      <c r="Z82" s="324">
        <v>0.66666666666666663</v>
      </c>
      <c r="AA82" s="324">
        <v>0.6875</v>
      </c>
      <c r="AB82" s="325">
        <v>0</v>
      </c>
      <c r="AC82" s="325">
        <f>IF(PA[[#This Row],[Work Start time on Fault]]="NA","",(PA[[#This Row],[Work Start time on Fault]]-PA[[#This Row],[Fault Time]])*24)</f>
        <v>1.6666666666666661</v>
      </c>
      <c r="AD82" s="326">
        <v>2.166666666666667</v>
      </c>
      <c r="AE82" s="327">
        <f>IFERROR((PA[[#This Row],[Work Completion time on fault]]-PA[[#This Row],[Fault Time]])*24,"")</f>
        <v>2.166666666666667</v>
      </c>
      <c r="AF82" s="261" t="s">
        <v>620</v>
      </c>
      <c r="AG82" s="6" t="s">
        <v>1275</v>
      </c>
      <c r="AH82" s="291">
        <v>0</v>
      </c>
      <c r="AI82" s="318">
        <v>0.13100000000000001</v>
      </c>
      <c r="AJ82" s="89">
        <f>IFERROR(IF(PA[[#This Row],[Lost PoA(kWh/m2)]]&gt;0,_xlfn.XLOOKUP(G82,'Modelling New'!$D:$D,'Modelling New'!$O:$O)*PA[[#This Row],[Lost PoA(kWh/m2)]]*S82,0),"")</f>
        <v>26.481793067421197</v>
      </c>
    </row>
    <row r="83" spans="1:36" hidden="1" x14ac:dyDescent="0.35">
      <c r="A83" s="57">
        <v>1782</v>
      </c>
      <c r="B83" s="317">
        <v>45782</v>
      </c>
      <c r="C83" s="318"/>
      <c r="D83" s="319">
        <v>2025</v>
      </c>
      <c r="E83" s="320" t="s">
        <v>73</v>
      </c>
      <c r="F83" s="320" t="s">
        <v>73</v>
      </c>
      <c r="G83" s="321">
        <v>45778</v>
      </c>
      <c r="H83" s="322">
        <v>31</v>
      </c>
      <c r="I83" s="232">
        <v>0.23055555555555554</v>
      </c>
      <c r="J83" s="232">
        <v>0.76180555555555562</v>
      </c>
      <c r="K83" s="291">
        <v>11.999999999999998</v>
      </c>
      <c r="L83" s="318" t="s">
        <v>621</v>
      </c>
      <c r="M83" s="318"/>
      <c r="N83" s="318"/>
      <c r="O83" s="318" t="s">
        <v>600</v>
      </c>
      <c r="P83" s="322"/>
      <c r="Q83" s="319"/>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1">
        <v>289.25</v>
      </c>
      <c r="T83" s="132">
        <f>IFERROR(_xlfn.XLOOKUP(PA[[#This Row],[Affected Equipment ]],'Basic Data '!A:A,'Basic Data '!C:C),"")</f>
        <v>4.3333333333333331E-3</v>
      </c>
      <c r="U83" s="318" t="s">
        <v>566</v>
      </c>
      <c r="V83" s="323"/>
      <c r="W83" s="328" t="s">
        <v>619</v>
      </c>
      <c r="X83" s="324">
        <v>0.59722222222222221</v>
      </c>
      <c r="Y83" s="324">
        <v>0.59722222222222221</v>
      </c>
      <c r="Z83" s="324">
        <v>0.65277777777777779</v>
      </c>
      <c r="AA83" s="324">
        <v>0.67361111111111116</v>
      </c>
      <c r="AB83" s="325">
        <v>0</v>
      </c>
      <c r="AC83" s="325">
        <f>IF(PA[[#This Row],[Work Start time on Fault]]="NA","",(PA[[#This Row],[Work Start time on Fault]]-PA[[#This Row],[Fault Time]])*24)</f>
        <v>1.3333333333333339</v>
      </c>
      <c r="AD83" s="326">
        <v>1.8333333333333348</v>
      </c>
      <c r="AE83" s="327">
        <f>IFERROR((PA[[#This Row],[Work Completion time on fault]]-PA[[#This Row],[Fault Time]])*24,"")</f>
        <v>1.8333333333333348</v>
      </c>
      <c r="AF83" s="261" t="s">
        <v>620</v>
      </c>
      <c r="AG83" s="6" t="s">
        <v>1275</v>
      </c>
      <c r="AH83" s="291">
        <v>0</v>
      </c>
      <c r="AI83" s="318">
        <v>0.82279999999999998</v>
      </c>
      <c r="AJ83" s="89">
        <f>IFERROR(IF(PA[[#This Row],[Lost PoA(kWh/m2)]]&gt;0,_xlfn.XLOOKUP(G83,'Modelling New'!$D:$D,'Modelling New'!$O:$O)*PA[[#This Row],[Lost PoA(kWh/m2)]]*S83,0),"")</f>
        <v>180.1907451439975</v>
      </c>
    </row>
    <row r="84" spans="1:36" hidden="1" x14ac:dyDescent="0.35">
      <c r="A84" s="57">
        <v>1783</v>
      </c>
      <c r="B84" s="317">
        <v>45782</v>
      </c>
      <c r="C84" s="318"/>
      <c r="D84" s="319">
        <v>2025</v>
      </c>
      <c r="E84" s="320" t="s">
        <v>73</v>
      </c>
      <c r="F84" s="320" t="s">
        <v>73</v>
      </c>
      <c r="G84" s="321">
        <v>45778</v>
      </c>
      <c r="H84" s="322">
        <v>31</v>
      </c>
      <c r="I84" s="232">
        <v>0.23055555555555554</v>
      </c>
      <c r="J84" s="232">
        <v>0.76180555555555562</v>
      </c>
      <c r="K84" s="291">
        <v>11.999999999999998</v>
      </c>
      <c r="L84" s="318" t="s">
        <v>606</v>
      </c>
      <c r="M84" s="318"/>
      <c r="N84" s="318"/>
      <c r="O84" s="318" t="s">
        <v>578</v>
      </c>
      <c r="P84" s="322"/>
      <c r="Q84" s="319"/>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1">
        <v>190.35</v>
      </c>
      <c r="T84" s="132">
        <f>IFERROR(_xlfn.XLOOKUP(PA[[#This Row],[Affected Equipment ]],'Basic Data '!A:A,'Basic Data '!C:C),"")</f>
        <v>4.0539325842696636E-3</v>
      </c>
      <c r="U84" s="318" t="s">
        <v>566</v>
      </c>
      <c r="V84" s="323"/>
      <c r="W84" s="328" t="s">
        <v>619</v>
      </c>
      <c r="X84" s="324">
        <v>0.59722222222222221</v>
      </c>
      <c r="Y84" s="324">
        <v>0.59722222222222221</v>
      </c>
      <c r="Z84" s="324">
        <v>0.65972222222222221</v>
      </c>
      <c r="AA84" s="324">
        <v>0.68055555555555547</v>
      </c>
      <c r="AB84" s="325">
        <v>0</v>
      </c>
      <c r="AC84" s="325">
        <f>IF(PA[[#This Row],[Work Start time on Fault]]="NA","",(PA[[#This Row],[Work Start time on Fault]]-PA[[#This Row],[Fault Time]])*24)</f>
        <v>1.5</v>
      </c>
      <c r="AD84" s="326">
        <v>1.9999999999999982</v>
      </c>
      <c r="AE84" s="327">
        <f>IFERROR((PA[[#This Row],[Work Completion time on fault]]-PA[[#This Row],[Fault Time]])*24,"")</f>
        <v>1.9999999999999982</v>
      </c>
      <c r="AF84" s="261" t="s">
        <v>645</v>
      </c>
      <c r="AG84" s="6" t="s">
        <v>1275</v>
      </c>
      <c r="AH84" s="291">
        <v>0</v>
      </c>
      <c r="AI84" s="318">
        <v>0.11194</v>
      </c>
      <c r="AJ84" s="89">
        <f>IFERROR(IF(PA[[#This Row],[Lost PoA(kWh/m2)]]&gt;0,_xlfn.XLOOKUP(G84,'Modelling New'!$D:$D,'Modelling New'!$O:$O)*PA[[#This Row],[Lost PoA(kWh/m2)]]*S84,0),"")</f>
        <v>16.132549795704119</v>
      </c>
    </row>
    <row r="85" spans="1:36" hidden="1" x14ac:dyDescent="0.35">
      <c r="A85" s="57">
        <v>1784</v>
      </c>
      <c r="B85" s="317">
        <v>45782</v>
      </c>
      <c r="C85" s="318"/>
      <c r="D85" s="319">
        <v>2025</v>
      </c>
      <c r="E85" s="320" t="s">
        <v>73</v>
      </c>
      <c r="F85" s="320" t="s">
        <v>73</v>
      </c>
      <c r="G85" s="321">
        <v>45778</v>
      </c>
      <c r="H85" s="322">
        <v>31</v>
      </c>
      <c r="I85" s="232">
        <v>0.23055555555555554</v>
      </c>
      <c r="J85" s="232">
        <v>0.76180555555555562</v>
      </c>
      <c r="K85" s="291">
        <v>11.999999999999998</v>
      </c>
      <c r="L85" s="318" t="s">
        <v>615</v>
      </c>
      <c r="M85" s="318"/>
      <c r="N85" s="318"/>
      <c r="O85" s="318" t="s">
        <v>599</v>
      </c>
      <c r="P85" s="322"/>
      <c r="Q85" s="319"/>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1">
        <v>264</v>
      </c>
      <c r="T85" s="132">
        <f>IFERROR(_xlfn.XLOOKUP(PA[[#This Row],[Affected Equipment ]],'Basic Data '!A:A,'Basic Data '!C:C),"")</f>
        <v>3.9550561797752808E-3</v>
      </c>
      <c r="U85" s="318" t="s">
        <v>566</v>
      </c>
      <c r="V85" s="323"/>
      <c r="W85" s="328" t="s">
        <v>619</v>
      </c>
      <c r="X85" s="324">
        <v>0.59722222222222221</v>
      </c>
      <c r="Y85" s="324">
        <v>0.59722222222222221</v>
      </c>
      <c r="Z85" s="324">
        <v>0.64583333333333337</v>
      </c>
      <c r="AA85" s="324">
        <v>0.67361111111111116</v>
      </c>
      <c r="AB85" s="325">
        <v>0</v>
      </c>
      <c r="AC85" s="325">
        <f>IF(PA[[#This Row],[Work Start time on Fault]]="NA","",(PA[[#This Row],[Work Start time on Fault]]-PA[[#This Row],[Fault Time]])*24)</f>
        <v>1.1666666666666679</v>
      </c>
      <c r="AD85" s="326">
        <v>1.8333333333333348</v>
      </c>
      <c r="AE85" s="327">
        <f>IFERROR((PA[[#This Row],[Work Completion time on fault]]-PA[[#This Row],[Fault Time]])*24,"")</f>
        <v>1.8333333333333348</v>
      </c>
      <c r="AF85" s="261" t="s">
        <v>645</v>
      </c>
      <c r="AG85" s="6" t="s">
        <v>1275</v>
      </c>
      <c r="AH85" s="291">
        <v>0</v>
      </c>
      <c r="AI85" s="318">
        <v>0.82269999999999999</v>
      </c>
      <c r="AJ85" s="89">
        <f>IFERROR(IF(PA[[#This Row],[Lost PoA(kWh/m2)]]&gt;0,_xlfn.XLOOKUP(G85,'Modelling New'!$D:$D,'Modelling New'!$O:$O)*PA[[#This Row],[Lost PoA(kWh/m2)]]*S85,0),"")</f>
        <v>164.44105513148065</v>
      </c>
    </row>
    <row r="86" spans="1:36" hidden="1" x14ac:dyDescent="0.35">
      <c r="A86" s="57">
        <v>1785</v>
      </c>
      <c r="B86" s="317">
        <v>45782</v>
      </c>
      <c r="C86" s="318"/>
      <c r="D86" s="319">
        <v>2025</v>
      </c>
      <c r="E86" s="320" t="s">
        <v>73</v>
      </c>
      <c r="F86" s="320" t="s">
        <v>73</v>
      </c>
      <c r="G86" s="321">
        <v>45778</v>
      </c>
      <c r="H86" s="322">
        <v>31</v>
      </c>
      <c r="I86" s="232">
        <v>0.23055555555555554</v>
      </c>
      <c r="J86" s="232">
        <v>0.76180555555555562</v>
      </c>
      <c r="K86" s="291">
        <v>11.999999999999998</v>
      </c>
      <c r="L86" s="318" t="s">
        <v>564</v>
      </c>
      <c r="M86" s="318"/>
      <c r="N86" s="318"/>
      <c r="O86" s="318" t="s">
        <v>637</v>
      </c>
      <c r="P86" s="322"/>
      <c r="Q86" s="319"/>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1">
        <v>300.38</v>
      </c>
      <c r="T86" s="132">
        <f>IFERROR(_xlfn.XLOOKUP(PA[[#This Row],[Affected Equipment ]],'Basic Data '!A:A,'Basic Data '!C:C),"")</f>
        <v>4.0000000000000001E-3</v>
      </c>
      <c r="U86" s="318" t="s">
        <v>566</v>
      </c>
      <c r="V86" s="323"/>
      <c r="W86" s="328" t="s">
        <v>619</v>
      </c>
      <c r="X86" s="324">
        <v>0.59722222222222221</v>
      </c>
      <c r="Y86" s="324">
        <v>0.59722222222222221</v>
      </c>
      <c r="Z86" s="324">
        <v>0.64236111111111105</v>
      </c>
      <c r="AA86" s="324">
        <v>0.67222222222222217</v>
      </c>
      <c r="AB86" s="325">
        <v>0</v>
      </c>
      <c r="AC86" s="325">
        <f>IF(PA[[#This Row],[Work Start time on Fault]]="NA","",(PA[[#This Row],[Work Start time on Fault]]-PA[[#This Row],[Fault Time]])*24)</f>
        <v>1.0833333333333321</v>
      </c>
      <c r="AD86" s="326">
        <v>1.7999999999999989</v>
      </c>
      <c r="AE86" s="327">
        <f>IFERROR((PA[[#This Row],[Work Completion time on fault]]-PA[[#This Row],[Fault Time]])*24,"")</f>
        <v>1.7999999999999989</v>
      </c>
      <c r="AF86" s="261" t="s">
        <v>620</v>
      </c>
      <c r="AG86" s="6" t="s">
        <v>1275</v>
      </c>
      <c r="AH86" s="291">
        <v>0</v>
      </c>
      <c r="AI86" s="318">
        <v>0.75780000000000003</v>
      </c>
      <c r="AJ86" s="89">
        <f>IFERROR(IF(PA[[#This Row],[Lost PoA(kWh/m2)]]&gt;0,_xlfn.XLOOKUP(G86,'Modelling New'!$D:$D,'Modelling New'!$O:$O)*PA[[#This Row],[Lost PoA(kWh/m2)]]*S86,0),"")</f>
        <v>172.34172853607805</v>
      </c>
    </row>
    <row r="87" spans="1:36" hidden="1" x14ac:dyDescent="0.35">
      <c r="A87" s="57">
        <v>1786</v>
      </c>
      <c r="B87" s="317">
        <v>45782</v>
      </c>
      <c r="C87" s="318"/>
      <c r="D87" s="319">
        <v>2025</v>
      </c>
      <c r="E87" s="320" t="s">
        <v>73</v>
      </c>
      <c r="F87" s="320" t="s">
        <v>73</v>
      </c>
      <c r="G87" s="321">
        <v>45778</v>
      </c>
      <c r="H87" s="322">
        <v>31</v>
      </c>
      <c r="I87" s="232">
        <v>0.23055555555555554</v>
      </c>
      <c r="J87" s="232">
        <v>0.76180555555555562</v>
      </c>
      <c r="K87" s="291">
        <v>11.999999999999998</v>
      </c>
      <c r="L87" s="318" t="s">
        <v>564</v>
      </c>
      <c r="M87" s="318"/>
      <c r="N87" s="318"/>
      <c r="O87" s="318" t="s">
        <v>596</v>
      </c>
      <c r="P87" s="322"/>
      <c r="Q87" s="319"/>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1">
        <v>22.25</v>
      </c>
      <c r="T87" s="132">
        <f>IFERROR(_xlfn.XLOOKUP(PA[[#This Row],[Affected Equipment ]],'Basic Data '!A:A,'Basic Data '!C:C),"")</f>
        <v>4.2846441947565544E-3</v>
      </c>
      <c r="U87" s="318" t="s">
        <v>592</v>
      </c>
      <c r="V87" s="323"/>
      <c r="W87" s="313" t="s">
        <v>638</v>
      </c>
      <c r="X87" s="324">
        <v>0.375</v>
      </c>
      <c r="Y87" s="324">
        <v>0.375</v>
      </c>
      <c r="Z87" s="324">
        <v>0.39583333333333331</v>
      </c>
      <c r="AA87" s="324">
        <v>0.40277777777777773</v>
      </c>
      <c r="AB87" s="325">
        <f>IF(PA[[#This Row],[Acknowledgement Time ]]="NA","",(PA[[#This Row],[Acknowledgement Time ]]-PA[[#This Row],[Fault Time]])*24)</f>
        <v>0</v>
      </c>
      <c r="AC87" s="325">
        <f>IF(PA[[#This Row],[Work Start time on Fault]]="NA","",(PA[[#This Row],[Work Start time on Fault]]-PA[[#This Row],[Fault Time]])*24)</f>
        <v>0.49999999999999956</v>
      </c>
      <c r="AD87" s="326">
        <v>0.66666666666666563</v>
      </c>
      <c r="AE87" s="327">
        <f>IFERROR((PA[[#This Row],[Work Completion time on fault]]-PA[[#This Row],[Fault Time]])*24,"")</f>
        <v>0.66666666666666563</v>
      </c>
      <c r="AF87" s="261" t="s">
        <v>640</v>
      </c>
      <c r="AG87" s="6" t="s">
        <v>1275</v>
      </c>
      <c r="AH87" s="291">
        <v>0</v>
      </c>
      <c r="AI87" s="318">
        <v>0.623</v>
      </c>
      <c r="AJ87" s="89">
        <f>IFERROR(IF(PA[[#This Row],[Lost PoA(kWh/m2)]]&gt;0,_xlfn.XLOOKUP(G87,'Modelling New'!$D:$D,'Modelling New'!$O:$O)*PA[[#This Row],[Lost PoA(kWh/m2)]]*S87,0),"")</f>
        <v>10.495010865778248</v>
      </c>
    </row>
    <row r="88" spans="1:36" hidden="1" x14ac:dyDescent="0.35">
      <c r="A88" s="57">
        <v>1787</v>
      </c>
      <c r="B88" s="317">
        <v>45782</v>
      </c>
      <c r="C88" s="318"/>
      <c r="D88" s="319">
        <v>2025</v>
      </c>
      <c r="E88" s="320" t="s">
        <v>73</v>
      </c>
      <c r="F88" s="320" t="s">
        <v>73</v>
      </c>
      <c r="G88" s="321">
        <v>45778</v>
      </c>
      <c r="H88" s="322">
        <v>31</v>
      </c>
      <c r="I88" s="232">
        <v>0.23055555555555554</v>
      </c>
      <c r="J88" s="232">
        <v>0.76180555555555562</v>
      </c>
      <c r="K88" s="291">
        <v>11.999999999999998</v>
      </c>
      <c r="L88" s="318" t="s">
        <v>564</v>
      </c>
      <c r="M88" s="318"/>
      <c r="N88" s="318"/>
      <c r="O88" s="318" t="s">
        <v>600</v>
      </c>
      <c r="P88" s="322"/>
      <c r="Q88" s="319"/>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1">
        <v>22.25</v>
      </c>
      <c r="T88" s="132">
        <f>IFERROR(_xlfn.XLOOKUP(PA[[#This Row],[Affected Equipment ]],'Basic Data '!A:A,'Basic Data '!C:C),"")</f>
        <v>4.3333333333333331E-3</v>
      </c>
      <c r="U88" s="318" t="s">
        <v>592</v>
      </c>
      <c r="V88" s="323"/>
      <c r="W88" s="313" t="s">
        <v>638</v>
      </c>
      <c r="X88" s="324">
        <v>0.375</v>
      </c>
      <c r="Y88" s="324">
        <v>0.375</v>
      </c>
      <c r="Z88" s="324">
        <v>0.40972222222222227</v>
      </c>
      <c r="AA88" s="324">
        <v>0.41666666666666669</v>
      </c>
      <c r="AB88" s="325">
        <f>IF(PA[[#This Row],[Acknowledgement Time ]]="NA","",(PA[[#This Row],[Acknowledgement Time ]]-PA[[#This Row],[Fault Time]])*24)</f>
        <v>0</v>
      </c>
      <c r="AC88" s="325">
        <f>IF(PA[[#This Row],[Work Start time on Fault]]="NA","",(PA[[#This Row],[Work Start time on Fault]]-PA[[#This Row],[Fault Time]])*24)</f>
        <v>0.83333333333333437</v>
      </c>
      <c r="AD88" s="326">
        <v>1.0000000000000004</v>
      </c>
      <c r="AE88" s="327">
        <f>IFERROR((PA[[#This Row],[Work Completion time on fault]]-PA[[#This Row],[Fault Time]])*24,"")</f>
        <v>1.0000000000000004</v>
      </c>
      <c r="AF88" s="261" t="s">
        <v>640</v>
      </c>
      <c r="AG88" s="6" t="s">
        <v>1275</v>
      </c>
      <c r="AH88" s="291">
        <v>0</v>
      </c>
      <c r="AI88" s="318">
        <v>0.65100000000000002</v>
      </c>
      <c r="AJ88" s="89">
        <f>IFERROR(IF(PA[[#This Row],[Lost PoA(kWh/m2)]]&gt;0,_xlfn.XLOOKUP(G88,'Modelling New'!$D:$D,'Modelling New'!$O:$O)*PA[[#This Row],[Lost PoA(kWh/m2)]]*S88,0),"")</f>
        <v>10.96669674738626</v>
      </c>
    </row>
    <row r="89" spans="1:36" hidden="1" x14ac:dyDescent="0.35">
      <c r="A89" s="57">
        <v>1788</v>
      </c>
      <c r="B89" s="317">
        <v>45782</v>
      </c>
      <c r="C89" s="318"/>
      <c r="D89" s="319">
        <v>2025</v>
      </c>
      <c r="E89" s="320" t="s">
        <v>73</v>
      </c>
      <c r="F89" s="320" t="s">
        <v>73</v>
      </c>
      <c r="G89" s="321">
        <v>45778</v>
      </c>
      <c r="H89" s="322">
        <v>31</v>
      </c>
      <c r="I89" s="232">
        <v>0.23055555555555554</v>
      </c>
      <c r="J89" s="232">
        <v>0.76180555555555562</v>
      </c>
      <c r="K89" s="291">
        <v>11.999999999999998</v>
      </c>
      <c r="L89" s="318" t="s">
        <v>564</v>
      </c>
      <c r="M89" s="318"/>
      <c r="N89" s="318"/>
      <c r="O89" s="318" t="s">
        <v>578</v>
      </c>
      <c r="P89" s="322"/>
      <c r="Q89" s="319"/>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1">
        <v>22.25</v>
      </c>
      <c r="T89" s="132">
        <f>IFERROR(_xlfn.XLOOKUP(PA[[#This Row],[Affected Equipment ]],'Basic Data '!A:A,'Basic Data '!C:C),"")</f>
        <v>4.2846441947565544E-3</v>
      </c>
      <c r="U89" s="318" t="s">
        <v>592</v>
      </c>
      <c r="V89" s="323"/>
      <c r="W89" s="313" t="s">
        <v>638</v>
      </c>
      <c r="X89" s="324">
        <v>0.375</v>
      </c>
      <c r="Y89" s="324">
        <v>0.375</v>
      </c>
      <c r="Z89" s="324">
        <v>0.4236111111111111</v>
      </c>
      <c r="AA89" s="324">
        <v>0.43055555555555558</v>
      </c>
      <c r="AB89" s="325">
        <f>IF(PA[[#This Row],[Acknowledgement Time ]]="NA","",(PA[[#This Row],[Acknowledgement Time ]]-PA[[#This Row],[Fault Time]])*24)</f>
        <v>0</v>
      </c>
      <c r="AC89" s="325">
        <f>IF(PA[[#This Row],[Work Start time on Fault]]="NA","",(PA[[#This Row],[Work Start time on Fault]]-PA[[#This Row],[Fault Time]])*24)</f>
        <v>1.1666666666666665</v>
      </c>
      <c r="AD89" s="326">
        <v>1.3333333333333339</v>
      </c>
      <c r="AE89" s="327">
        <f>IFERROR((PA[[#This Row],[Work Completion time on fault]]-PA[[#This Row],[Fault Time]])*24,"")</f>
        <v>1.3333333333333339</v>
      </c>
      <c r="AF89" s="261" t="s">
        <v>639</v>
      </c>
      <c r="AG89" s="6" t="s">
        <v>1275</v>
      </c>
      <c r="AH89" s="291">
        <v>0</v>
      </c>
      <c r="AI89" s="318">
        <v>0.66600000000000004</v>
      </c>
      <c r="AJ89" s="89">
        <f>IFERROR(IF(PA[[#This Row],[Lost PoA(kWh/m2)]]&gt;0,_xlfn.XLOOKUP(G89,'Modelling New'!$D:$D,'Modelling New'!$O:$O)*PA[[#This Row],[Lost PoA(kWh/m2)]]*S89,0),"")</f>
        <v>11.219385612533408</v>
      </c>
    </row>
    <row r="90" spans="1:36" hidden="1" x14ac:dyDescent="0.35">
      <c r="A90" s="57">
        <v>1789</v>
      </c>
      <c r="B90" s="317">
        <v>45782</v>
      </c>
      <c r="C90" s="318"/>
      <c r="D90" s="319">
        <v>2025</v>
      </c>
      <c r="E90" s="320" t="s">
        <v>73</v>
      </c>
      <c r="F90" s="320" t="s">
        <v>73</v>
      </c>
      <c r="G90" s="321">
        <v>45778</v>
      </c>
      <c r="H90" s="322">
        <v>31</v>
      </c>
      <c r="I90" s="232">
        <v>0.23055555555555554</v>
      </c>
      <c r="J90" s="232">
        <v>0.76180555555555562</v>
      </c>
      <c r="K90" s="291">
        <v>11.999999999999998</v>
      </c>
      <c r="L90" s="318" t="s">
        <v>597</v>
      </c>
      <c r="M90" s="318"/>
      <c r="N90" s="318"/>
      <c r="O90" s="318" t="s">
        <v>598</v>
      </c>
      <c r="P90" s="322"/>
      <c r="Q90" s="319"/>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1">
        <v>22.25</v>
      </c>
      <c r="T90" s="132">
        <f>IFERROR(_xlfn.XLOOKUP(PA[[#This Row],[Affected Equipment ]],'Basic Data '!A:A,'Basic Data '!C:C),"")</f>
        <v>4.0000000000000001E-3</v>
      </c>
      <c r="U90" s="318" t="s">
        <v>592</v>
      </c>
      <c r="V90" s="323"/>
      <c r="W90" s="313" t="s">
        <v>638</v>
      </c>
      <c r="X90" s="324">
        <v>0.375</v>
      </c>
      <c r="Y90" s="324">
        <v>0.375</v>
      </c>
      <c r="Z90" s="324">
        <v>0.4375</v>
      </c>
      <c r="AA90" s="324">
        <v>0.44444444444444442</v>
      </c>
      <c r="AB90" s="325">
        <f>IF(PA[[#This Row],[Acknowledgement Time ]]="NA","",(PA[[#This Row],[Acknowledgement Time ]]-PA[[#This Row],[Fault Time]])*24)</f>
        <v>0</v>
      </c>
      <c r="AC90" s="325">
        <f>IF(PA[[#This Row],[Work Start time on Fault]]="NA","",(PA[[#This Row],[Work Start time on Fault]]-PA[[#This Row],[Fault Time]])*24)</f>
        <v>1.5</v>
      </c>
      <c r="AD90" s="326">
        <v>1.6666666666666661</v>
      </c>
      <c r="AE90" s="327">
        <f>IFERROR((PA[[#This Row],[Work Completion time on fault]]-PA[[#This Row],[Fault Time]])*24,"")</f>
        <v>1.6666666666666661</v>
      </c>
      <c r="AF90" s="261" t="s">
        <v>640</v>
      </c>
      <c r="AG90" s="6" t="s">
        <v>1275</v>
      </c>
      <c r="AH90" s="291">
        <v>0</v>
      </c>
      <c r="AI90" s="318">
        <v>0.66300000000000003</v>
      </c>
      <c r="AJ90" s="89">
        <f>IFERROR(IF(PA[[#This Row],[Lost PoA(kWh/m2)]]&gt;0,_xlfn.XLOOKUP(G90,'Modelling New'!$D:$D,'Modelling New'!$O:$O)*PA[[#This Row],[Lost PoA(kWh/m2)]]*S90,0),"")</f>
        <v>11.168847839503979</v>
      </c>
    </row>
    <row r="91" spans="1:36" hidden="1" x14ac:dyDescent="0.35">
      <c r="A91" s="57">
        <v>1790</v>
      </c>
      <c r="B91" s="262">
        <v>45782</v>
      </c>
      <c r="C91" s="296"/>
      <c r="D91" s="297">
        <v>2025</v>
      </c>
      <c r="E91" s="298" t="s">
        <v>73</v>
      </c>
      <c r="F91" s="298" t="s">
        <v>73</v>
      </c>
      <c r="G91" s="299">
        <v>45778</v>
      </c>
      <c r="H91" s="300">
        <v>31</v>
      </c>
      <c r="I91" s="232">
        <v>0.23055555555555554</v>
      </c>
      <c r="J91" s="232">
        <v>0.76180555555555562</v>
      </c>
      <c r="K91" s="285">
        <v>11.999999999999998</v>
      </c>
      <c r="L91" s="296" t="s">
        <v>606</v>
      </c>
      <c r="M91" s="296"/>
      <c r="N91" s="296"/>
      <c r="O91" s="296" t="s">
        <v>612</v>
      </c>
      <c r="P91" s="300"/>
      <c r="Q91" s="297"/>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5">
        <v>22.25</v>
      </c>
      <c r="T91" s="132">
        <f>IFERROR(_xlfn.XLOOKUP(PA[[#This Row],[Affected Equipment ]],'Basic Data '!A:A,'Basic Data '!C:C),"")</f>
        <v>4.0000000000000001E-3</v>
      </c>
      <c r="U91" s="296" t="s">
        <v>592</v>
      </c>
      <c r="V91" s="312"/>
      <c r="W91" s="313" t="s">
        <v>638</v>
      </c>
      <c r="X91" s="301">
        <v>0.375</v>
      </c>
      <c r="Y91" s="301">
        <v>0.375</v>
      </c>
      <c r="Z91" s="301">
        <v>0.4513888888888889</v>
      </c>
      <c r="AA91" s="301">
        <v>0.45833333333333331</v>
      </c>
      <c r="AB91" s="314">
        <f>IF(PA[[#This Row],[Acknowledgement Time ]]="NA","",(PA[[#This Row],[Acknowledgement Time ]]-PA[[#This Row],[Fault Time]])*24)</f>
        <v>0</v>
      </c>
      <c r="AC91" s="314">
        <f>IF(PA[[#This Row],[Work Start time on Fault]]="NA","",(PA[[#This Row],[Work Start time on Fault]]-PA[[#This Row],[Fault Time]])*24)</f>
        <v>1.8333333333333335</v>
      </c>
      <c r="AD91" s="315">
        <v>1.9999999999999996</v>
      </c>
      <c r="AE91" s="316">
        <f>IFERROR((PA[[#This Row],[Work Completion time on fault]]-PA[[#This Row],[Fault Time]])*24,"")</f>
        <v>1.9999999999999996</v>
      </c>
      <c r="AF91" s="261" t="s">
        <v>643</v>
      </c>
      <c r="AG91" s="6" t="s">
        <v>1275</v>
      </c>
      <c r="AH91" s="285">
        <v>0</v>
      </c>
      <c r="AI91" s="296">
        <v>0.69499999999999995</v>
      </c>
      <c r="AJ91" s="89">
        <f>IFERROR(IF(PA[[#This Row],[Lost PoA(kWh/m2)]]&gt;0,_xlfn.XLOOKUP(G91,'Modelling New'!$D:$D,'Modelling New'!$O:$O)*PA[[#This Row],[Lost PoA(kWh/m2)]]*S91,0),"")</f>
        <v>11.707917418484563</v>
      </c>
    </row>
    <row r="92" spans="1:36" hidden="1" x14ac:dyDescent="0.35">
      <c r="A92" s="57">
        <v>1790</v>
      </c>
      <c r="B92" s="262">
        <v>45783</v>
      </c>
      <c r="C92" s="318"/>
      <c r="D92" s="319">
        <f>YEAR(PA[[#This Row],[Date]])</f>
        <v>2025</v>
      </c>
      <c r="E92" s="298" t="s">
        <v>73</v>
      </c>
      <c r="F92" s="298" t="s">
        <v>73</v>
      </c>
      <c r="G92" s="299">
        <v>45778</v>
      </c>
      <c r="H92" s="322">
        <f>DAY(EOMONTH(PA[[#This Row],[Date]], 0))</f>
        <v>31</v>
      </c>
      <c r="I92" s="10">
        <v>0.25625000000000003</v>
      </c>
      <c r="J92" s="10">
        <v>0.76666666666666661</v>
      </c>
      <c r="K92" s="291">
        <f>IFERROR((PA[[#This Row],[Sunset Time (POA&lt;20 W/m2)]]-PA[[#This Row],[Sunrise Time (POA&gt;20 W/m2)]])*24,"")</f>
        <v>12.249999999999996</v>
      </c>
      <c r="L92" s="318" t="s">
        <v>559</v>
      </c>
      <c r="M92" s="318"/>
      <c r="N92" s="318"/>
      <c r="O92" s="318" t="s">
        <v>789</v>
      </c>
      <c r="P92" s="322"/>
      <c r="Q92" s="319"/>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1">
        <v>4349.2</v>
      </c>
      <c r="T92" s="132">
        <f>IFERROR(_xlfn.XLOOKUP(PA[[#This Row],[Affected Equipment ]],'Basic Data '!A:A,'Basic Data '!C:C),"")</f>
        <v>0.125</v>
      </c>
      <c r="U92" s="318" t="s">
        <v>589</v>
      </c>
      <c r="V92" s="323"/>
      <c r="W92" s="328" t="s">
        <v>646</v>
      </c>
      <c r="X92" s="324">
        <v>0.44722222222222219</v>
      </c>
      <c r="Y92" s="324">
        <v>0.44722222222222219</v>
      </c>
      <c r="Z92" s="324">
        <v>0.45416666666666666</v>
      </c>
      <c r="AA92" s="324">
        <v>0.45416666666666666</v>
      </c>
      <c r="AB92" s="325">
        <f>IF(PA[[#This Row],[Acknowledgement Time ]]="NA","",(PA[[#This Row],[Acknowledgement Time ]]-PA[[#This Row],[Fault Time]])*24)</f>
        <v>0</v>
      </c>
      <c r="AC92" s="325">
        <f>IF(PA[[#This Row],[Work Start time on Fault]]="NA","",(PA[[#This Row],[Work Start time on Fault]]-PA[[#This Row],[Fault Time]])*24)</f>
        <v>0.16666666666666741</v>
      </c>
      <c r="AD92" s="326">
        <f>IF(PA[[#This Row],[Status]]="Open","",(PA[[#This Row],[Work Completion time on fault]]-PA[[#This Row],[Fault Time]])*24)</f>
        <v>0.16666666666666741</v>
      </c>
      <c r="AE92" s="327">
        <f>IFERROR((PA[[#This Row],[Work Completion time on fault]]-PA[[#This Row],[Fault Time]])*24,"")</f>
        <v>0.16666666666666741</v>
      </c>
      <c r="AF92" s="261" t="s">
        <v>647</v>
      </c>
      <c r="AG92" s="6" t="s">
        <v>1275</v>
      </c>
      <c r="AH92" s="285">
        <v>0</v>
      </c>
      <c r="AI92" s="318">
        <v>0.14599999999999999</v>
      </c>
      <c r="AJ92" s="89">
        <f>IFERROR(IF(PA[[#This Row],[Lost PoA(kWh/m2)]]&gt;0,_xlfn.XLOOKUP(G92,'Modelling New'!$D:$D,'Modelling New'!$O:$O)*PA[[#This Row],[Lost PoA(kWh/m2)]]*S92,0),"")</f>
        <v>480.7586043311012</v>
      </c>
    </row>
    <row r="93" spans="1:36" hidden="1" x14ac:dyDescent="0.35">
      <c r="A93" s="57">
        <v>1790</v>
      </c>
      <c r="B93" s="262">
        <v>45783</v>
      </c>
      <c r="C93" s="318"/>
      <c r="D93" s="319">
        <f>YEAR(PA[[#This Row],[Date]])</f>
        <v>2025</v>
      </c>
      <c r="E93" s="298" t="s">
        <v>73</v>
      </c>
      <c r="F93" s="298" t="s">
        <v>73</v>
      </c>
      <c r="G93" s="299">
        <v>45778</v>
      </c>
      <c r="H93" s="322">
        <f>DAY(EOMONTH(PA[[#This Row],[Date]], 0))</f>
        <v>31</v>
      </c>
      <c r="I93" s="10">
        <v>0.25625000000000003</v>
      </c>
      <c r="J93" s="10">
        <v>0.76666666666666661</v>
      </c>
      <c r="K93" s="291">
        <f>IFERROR((PA[[#This Row],[Sunset Time (POA&lt;20 W/m2)]]-PA[[#This Row],[Sunrise Time (POA&gt;20 W/m2)]])*24,"")</f>
        <v>12.249999999999996</v>
      </c>
      <c r="L93" s="318" t="s">
        <v>559</v>
      </c>
      <c r="M93" s="318"/>
      <c r="N93" s="318"/>
      <c r="O93" s="318" t="s">
        <v>789</v>
      </c>
      <c r="P93" s="322"/>
      <c r="Q93" s="319"/>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1">
        <v>4489</v>
      </c>
      <c r="T93" s="132">
        <f>IFERROR(_xlfn.XLOOKUP(PA[[#This Row],[Affected Equipment ]],'Basic Data '!A:A,'Basic Data '!C:C),"")</f>
        <v>0.125</v>
      </c>
      <c r="U93" s="318" t="s">
        <v>589</v>
      </c>
      <c r="V93" s="323"/>
      <c r="W93" s="328" t="s">
        <v>646</v>
      </c>
      <c r="X93" s="324">
        <v>0.44722222222222219</v>
      </c>
      <c r="Y93" s="324">
        <v>0.44722222222222219</v>
      </c>
      <c r="Z93" s="324">
        <v>0.45416666666666666</v>
      </c>
      <c r="AA93" s="324">
        <v>0.45416666666666666</v>
      </c>
      <c r="AB93" s="325">
        <f>IF(PA[[#This Row],[Acknowledgement Time ]]="NA","",(PA[[#This Row],[Acknowledgement Time ]]-PA[[#This Row],[Fault Time]])*24)</f>
        <v>0</v>
      </c>
      <c r="AC93" s="325">
        <f>IF(PA[[#This Row],[Work Start time on Fault]]="NA","",(PA[[#This Row],[Work Start time on Fault]]-PA[[#This Row],[Fault Time]])*24)</f>
        <v>0.16666666666666741</v>
      </c>
      <c r="AD93" s="326">
        <f>IF(PA[[#This Row],[Status]]="Open","",(PA[[#This Row],[Work Completion time on fault]]-PA[[#This Row],[Fault Time]])*24)</f>
        <v>0.16666666666666741</v>
      </c>
      <c r="AE93" s="327">
        <f>IFERROR((PA[[#This Row],[Work Completion time on fault]]-PA[[#This Row],[Fault Time]])*24,"")</f>
        <v>0.16666666666666741</v>
      </c>
      <c r="AF93" s="261" t="s">
        <v>647</v>
      </c>
      <c r="AG93" s="6" t="s">
        <v>1275</v>
      </c>
      <c r="AH93" s="285">
        <v>0</v>
      </c>
      <c r="AI93" s="318">
        <v>0.14599999999999999</v>
      </c>
      <c r="AJ93" s="89">
        <f>IFERROR(IF(PA[[#This Row],[Lost PoA(kWh/m2)]]&gt;0,_xlfn.XLOOKUP(G93,'Modelling New'!$D:$D,'Modelling New'!$O:$O)*PA[[#This Row],[Lost PoA(kWh/m2)]]*S93,0),"")</f>
        <v>496.21203321123733</v>
      </c>
    </row>
    <row r="94" spans="1:36" hidden="1" x14ac:dyDescent="0.35">
      <c r="A94" s="57">
        <v>1790</v>
      </c>
      <c r="B94" s="262">
        <v>45783</v>
      </c>
      <c r="C94" s="318"/>
      <c r="D94" s="319">
        <f>YEAR(PA[[#This Row],[Date]])</f>
        <v>2025</v>
      </c>
      <c r="E94" s="298" t="s">
        <v>73</v>
      </c>
      <c r="F94" s="298" t="s">
        <v>73</v>
      </c>
      <c r="G94" s="299">
        <v>45778</v>
      </c>
      <c r="H94" s="322">
        <f>DAY(EOMONTH(PA[[#This Row],[Date]], 0))</f>
        <v>31</v>
      </c>
      <c r="I94" s="10">
        <v>0.25625000000000003</v>
      </c>
      <c r="J94" s="10">
        <v>0.76666666666666661</v>
      </c>
      <c r="K94" s="291">
        <f>IFERROR((PA[[#This Row],[Sunset Time (POA&lt;20 W/m2)]]-PA[[#This Row],[Sunrise Time (POA&gt;20 W/m2)]])*24,"")</f>
        <v>12.249999999999996</v>
      </c>
      <c r="L94" s="318" t="s">
        <v>615</v>
      </c>
      <c r="M94" s="318"/>
      <c r="N94" s="318"/>
      <c r="O94" s="318" t="s">
        <v>644</v>
      </c>
      <c r="P94" s="322"/>
      <c r="Q94" s="319"/>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1">
        <v>22</v>
      </c>
      <c r="T94" s="132">
        <f>IFERROR(_xlfn.XLOOKUP(PA[[#This Row],[Affected Equipment ]],'Basic Data '!A:A,'Basic Data '!C:C),"")</f>
        <v>4.4494382022471912E-3</v>
      </c>
      <c r="U94" s="318" t="s">
        <v>592</v>
      </c>
      <c r="V94" s="323"/>
      <c r="W94" s="313" t="s">
        <v>638</v>
      </c>
      <c r="X94" s="324">
        <v>0.375</v>
      </c>
      <c r="Y94" s="324">
        <v>0.375</v>
      </c>
      <c r="Z94" s="324">
        <v>0.40625</v>
      </c>
      <c r="AA94" s="324">
        <v>0.41319444444444442</v>
      </c>
      <c r="AB94" s="325">
        <f>IF(PA[[#This Row],[Acknowledgement Time ]]="NA","",(PA[[#This Row],[Acknowledgement Time ]]-PA[[#This Row],[Fault Time]])*24)</f>
        <v>0</v>
      </c>
      <c r="AC94" s="325">
        <f>IF(PA[[#This Row],[Work Start time on Fault]]="NA","",(PA[[#This Row],[Work Start time on Fault]]-PA[[#This Row],[Fault Time]])*24)</f>
        <v>0.75</v>
      </c>
      <c r="AD94" s="326">
        <f>IF(PA[[#This Row],[Status]]="Open","",(PA[[#This Row],[Work Completion time on fault]]-PA[[#This Row],[Fault Time]])*24)</f>
        <v>0.91666666666666607</v>
      </c>
      <c r="AE94" s="327">
        <f>IFERROR((PA[[#This Row],[Work Completion time on fault]]-PA[[#This Row],[Fault Time]])*24,"")</f>
        <v>0.91666666666666607</v>
      </c>
      <c r="AF94" s="261" t="s">
        <v>639</v>
      </c>
      <c r="AG94" s="6" t="s">
        <v>1275</v>
      </c>
      <c r="AH94" s="285">
        <v>0</v>
      </c>
      <c r="AI94" s="318">
        <v>5.1200000000000002E-2</v>
      </c>
      <c r="AJ94" s="89">
        <f>IFERROR(IF(PA[[#This Row],[Lost PoA(kWh/m2)]]&gt;0,_xlfn.XLOOKUP(G94,'Modelling New'!$D:$D,'Modelling New'!$O:$O)*PA[[#This Row],[Lost PoA(kWh/m2)]]*S94,0),"")</f>
        <v>0.85282018787040736</v>
      </c>
    </row>
    <row r="95" spans="1:36" hidden="1" x14ac:dyDescent="0.35">
      <c r="A95" s="57">
        <v>1790</v>
      </c>
      <c r="B95" s="262">
        <v>45783</v>
      </c>
      <c r="C95" s="318"/>
      <c r="D95" s="319">
        <f>YEAR(PA[[#This Row],[Date]])</f>
        <v>2025</v>
      </c>
      <c r="E95" s="298" t="s">
        <v>73</v>
      </c>
      <c r="F95" s="298" t="s">
        <v>73</v>
      </c>
      <c r="G95" s="299">
        <v>45778</v>
      </c>
      <c r="H95" s="322">
        <f>DAY(EOMONTH(PA[[#This Row],[Date]], 0))</f>
        <v>31</v>
      </c>
      <c r="I95" s="10">
        <v>0.25625000000000003</v>
      </c>
      <c r="J95" s="10">
        <v>0.76666666666666661</v>
      </c>
      <c r="K95" s="291">
        <f>IFERROR((PA[[#This Row],[Sunset Time (POA&lt;20 W/m2)]]-PA[[#This Row],[Sunrise Time (POA&gt;20 W/m2)]])*24,"")</f>
        <v>12.249999999999996</v>
      </c>
      <c r="L95" s="318" t="s">
        <v>615</v>
      </c>
      <c r="M95" s="318"/>
      <c r="N95" s="318"/>
      <c r="O95" s="318" t="s">
        <v>648</v>
      </c>
      <c r="P95" s="322"/>
      <c r="Q95" s="319"/>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1">
        <v>22</v>
      </c>
      <c r="T95" s="132">
        <f>IFERROR(_xlfn.XLOOKUP(PA[[#This Row],[Affected Equipment ]],'Basic Data '!A:A,'Basic Data '!C:C),"")</f>
        <v>4.1198501872659176E-3</v>
      </c>
      <c r="U95" s="318" t="s">
        <v>592</v>
      </c>
      <c r="V95" s="323"/>
      <c r="W95" s="328" t="s">
        <v>649</v>
      </c>
      <c r="X95" s="324">
        <v>0.375</v>
      </c>
      <c r="Y95" s="324">
        <v>0.375</v>
      </c>
      <c r="Z95" s="324">
        <v>0.41666666666666669</v>
      </c>
      <c r="AA95" s="324">
        <v>0.4236111111111111</v>
      </c>
      <c r="AB95" s="325">
        <f>IF(PA[[#This Row],[Acknowledgement Time ]]="NA","",(PA[[#This Row],[Acknowledgement Time ]]-PA[[#This Row],[Fault Time]])*24)</f>
        <v>0</v>
      </c>
      <c r="AC95" s="325">
        <f>IF(PA[[#This Row],[Work Start time on Fault]]="NA","",(PA[[#This Row],[Work Start time on Fault]]-PA[[#This Row],[Fault Time]])*24)</f>
        <v>1.0000000000000004</v>
      </c>
      <c r="AD95" s="326">
        <f>IF(PA[[#This Row],[Status]]="Open","",(PA[[#This Row],[Work Completion time on fault]]-PA[[#This Row],[Fault Time]])*24)</f>
        <v>1.1666666666666665</v>
      </c>
      <c r="AE95" s="327">
        <f>IFERROR((PA[[#This Row],[Work Completion time on fault]]-PA[[#This Row],[Fault Time]])*24,"")</f>
        <v>1.1666666666666665</v>
      </c>
      <c r="AF95" s="261" t="s">
        <v>640</v>
      </c>
      <c r="AG95" s="6" t="s">
        <v>1275</v>
      </c>
      <c r="AH95" s="285">
        <v>0</v>
      </c>
      <c r="AI95" s="318">
        <v>0.69</v>
      </c>
      <c r="AJ95" s="89">
        <f>IFERROR(IF(PA[[#This Row],[Lost PoA(kWh/m2)]]&gt;0,_xlfn.XLOOKUP(G95,'Modelling New'!$D:$D,'Modelling New'!$O:$O)*PA[[#This Row],[Lost PoA(kWh/m2)]]*S95,0),"")</f>
        <v>11.493084563097286</v>
      </c>
    </row>
    <row r="96" spans="1:36" hidden="1" x14ac:dyDescent="0.35">
      <c r="A96" s="57">
        <v>1790</v>
      </c>
      <c r="B96" s="262">
        <v>45783</v>
      </c>
      <c r="C96" s="318"/>
      <c r="D96" s="319">
        <f>YEAR(PA[[#This Row],[Date]])</f>
        <v>2025</v>
      </c>
      <c r="E96" s="298" t="s">
        <v>73</v>
      </c>
      <c r="F96" s="298" t="s">
        <v>73</v>
      </c>
      <c r="G96" s="299">
        <v>45778</v>
      </c>
      <c r="H96" s="322">
        <f>DAY(EOMONTH(PA[[#This Row],[Date]], 0))</f>
        <v>31</v>
      </c>
      <c r="I96" s="10">
        <v>0.25625000000000003</v>
      </c>
      <c r="J96" s="10">
        <v>0.76666666666666661</v>
      </c>
      <c r="K96" s="291">
        <f>IFERROR((PA[[#This Row],[Sunset Time (POA&lt;20 W/m2)]]-PA[[#This Row],[Sunrise Time (POA&gt;20 W/m2)]])*24,"")</f>
        <v>12.249999999999996</v>
      </c>
      <c r="L96" s="318" t="s">
        <v>615</v>
      </c>
      <c r="M96" s="318"/>
      <c r="N96" s="318"/>
      <c r="O96" s="318" t="s">
        <v>601</v>
      </c>
      <c r="P96" s="322"/>
      <c r="Q96" s="319"/>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1">
        <v>22</v>
      </c>
      <c r="T96" s="132">
        <f>IFERROR(_xlfn.XLOOKUP(PA[[#This Row],[Affected Equipment ]],'Basic Data '!A:A,'Basic Data '!C:C),"")</f>
        <v>4.4494382022471912E-3</v>
      </c>
      <c r="U96" s="318" t="s">
        <v>592</v>
      </c>
      <c r="V96" s="323"/>
      <c r="W96" s="313" t="s">
        <v>638</v>
      </c>
      <c r="X96" s="324">
        <v>0.375</v>
      </c>
      <c r="Y96" s="324">
        <v>0.375</v>
      </c>
      <c r="Z96" s="324">
        <v>0.42708333333333331</v>
      </c>
      <c r="AA96" s="324">
        <v>0.43402777777777773</v>
      </c>
      <c r="AB96" s="325">
        <f>IF(PA[[#This Row],[Acknowledgement Time ]]="NA","",(PA[[#This Row],[Acknowledgement Time ]]-PA[[#This Row],[Fault Time]])*24)</f>
        <v>0</v>
      </c>
      <c r="AC96" s="325">
        <f>IF(PA[[#This Row],[Work Start time on Fault]]="NA","",(PA[[#This Row],[Work Start time on Fault]]-PA[[#This Row],[Fault Time]])*24)</f>
        <v>1.2499999999999996</v>
      </c>
      <c r="AD96" s="326">
        <f>IF(PA[[#This Row],[Status]]="Open","",(PA[[#This Row],[Work Completion time on fault]]-PA[[#This Row],[Fault Time]])*24)</f>
        <v>1.4166666666666656</v>
      </c>
      <c r="AE96" s="327">
        <f>IFERROR((PA[[#This Row],[Work Completion time on fault]]-PA[[#This Row],[Fault Time]])*24,"")</f>
        <v>1.4166666666666656</v>
      </c>
      <c r="AF96" s="261" t="s">
        <v>639</v>
      </c>
      <c r="AG96" s="6" t="s">
        <v>1275</v>
      </c>
      <c r="AH96" s="285">
        <v>0</v>
      </c>
      <c r="AI96" s="318">
        <v>0.82</v>
      </c>
      <c r="AJ96" s="89">
        <f>IFERROR(IF(PA[[#This Row],[Lost PoA(kWh/m2)]]&gt;0,_xlfn.XLOOKUP(G96,'Modelling New'!$D:$D,'Modelling New'!$O:$O)*PA[[#This Row],[Lost PoA(kWh/m2)]]*S96,0),"")</f>
        <v>13.658448321361993</v>
      </c>
    </row>
    <row r="97" spans="1:36" hidden="1" x14ac:dyDescent="0.35">
      <c r="A97" s="57">
        <v>1790</v>
      </c>
      <c r="B97" s="262">
        <v>45783</v>
      </c>
      <c r="C97" s="318"/>
      <c r="D97" s="319">
        <f>YEAR(PA[[#This Row],[Date]])</f>
        <v>2025</v>
      </c>
      <c r="E97" s="298" t="s">
        <v>73</v>
      </c>
      <c r="F97" s="298" t="s">
        <v>73</v>
      </c>
      <c r="G97" s="299">
        <v>45778</v>
      </c>
      <c r="H97" s="322">
        <f>DAY(EOMONTH(PA[[#This Row],[Date]], 0))</f>
        <v>31</v>
      </c>
      <c r="I97" s="10">
        <v>0.25625000000000003</v>
      </c>
      <c r="J97" s="10">
        <v>0.76666666666666661</v>
      </c>
      <c r="K97" s="291">
        <f>IFERROR((PA[[#This Row],[Sunset Time (POA&lt;20 W/m2)]]-PA[[#This Row],[Sunrise Time (POA&gt;20 W/m2)]])*24,"")</f>
        <v>12.249999999999996</v>
      </c>
      <c r="L97" s="318" t="s">
        <v>615</v>
      </c>
      <c r="M97" s="318"/>
      <c r="N97" s="318"/>
      <c r="O97" s="318" t="s">
        <v>599</v>
      </c>
      <c r="P97" s="322"/>
      <c r="Q97" s="319"/>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1">
        <v>22</v>
      </c>
      <c r="T97" s="132">
        <f>IFERROR(_xlfn.XLOOKUP(PA[[#This Row],[Affected Equipment ]],'Basic Data '!A:A,'Basic Data '!C:C),"")</f>
        <v>3.9550561797752808E-3</v>
      </c>
      <c r="U97" s="318" t="s">
        <v>592</v>
      </c>
      <c r="V97" s="323"/>
      <c r="W97" s="328" t="s">
        <v>650</v>
      </c>
      <c r="X97" s="324">
        <v>0.375</v>
      </c>
      <c r="Y97" s="324">
        <v>0.375</v>
      </c>
      <c r="Z97" s="324">
        <v>0.44097222222222227</v>
      </c>
      <c r="AA97" s="324">
        <v>0.44791666666666669</v>
      </c>
      <c r="AB97" s="325">
        <f>IF(PA[[#This Row],[Acknowledgement Time ]]="NA","",(PA[[#This Row],[Acknowledgement Time ]]-PA[[#This Row],[Fault Time]])*24)</f>
        <v>0</v>
      </c>
      <c r="AC97" s="325">
        <f>IF(PA[[#This Row],[Work Start time on Fault]]="NA","",(PA[[#This Row],[Work Start time on Fault]]-PA[[#This Row],[Fault Time]])*24)</f>
        <v>1.5833333333333344</v>
      </c>
      <c r="AD97" s="326">
        <f>IF(PA[[#This Row],[Status]]="Open","",(PA[[#This Row],[Work Completion time on fault]]-PA[[#This Row],[Fault Time]])*24)</f>
        <v>1.7500000000000004</v>
      </c>
      <c r="AE97" s="327">
        <f>IFERROR((PA[[#This Row],[Work Completion time on fault]]-PA[[#This Row],[Fault Time]])*24,"")</f>
        <v>1.7500000000000004</v>
      </c>
      <c r="AF97" s="261" t="s">
        <v>651</v>
      </c>
      <c r="AG97" s="6" t="s">
        <v>1275</v>
      </c>
      <c r="AH97" s="285">
        <v>0</v>
      </c>
      <c r="AI97" s="318">
        <v>0.1</v>
      </c>
      <c r="AJ97" s="89">
        <f>IFERROR(IF(PA[[#This Row],[Lost PoA(kWh/m2)]]&gt;0,_xlfn.XLOOKUP(G97,'Modelling New'!$D:$D,'Modelling New'!$O:$O)*PA[[#This Row],[Lost PoA(kWh/m2)]]*S97,0),"")</f>
        <v>1.6656644294343894</v>
      </c>
    </row>
    <row r="98" spans="1:36" hidden="1" x14ac:dyDescent="0.35">
      <c r="A98" s="57">
        <v>1790</v>
      </c>
      <c r="B98" s="262">
        <v>45783</v>
      </c>
      <c r="C98" s="318"/>
      <c r="D98" s="319">
        <f>YEAR(PA[[#This Row],[Date]])</f>
        <v>2025</v>
      </c>
      <c r="E98" s="298" t="s">
        <v>73</v>
      </c>
      <c r="F98" s="298" t="s">
        <v>73</v>
      </c>
      <c r="G98" s="299">
        <v>45778</v>
      </c>
      <c r="H98" s="322">
        <f>DAY(EOMONTH(PA[[#This Row],[Date]], 0))</f>
        <v>31</v>
      </c>
      <c r="I98" s="10">
        <v>0.25625000000000003</v>
      </c>
      <c r="J98" s="10">
        <v>0.76666666666666661</v>
      </c>
      <c r="K98" s="291">
        <f>IFERROR((PA[[#This Row],[Sunset Time (POA&lt;20 W/m2)]]-PA[[#This Row],[Sunrise Time (POA&gt;20 W/m2)]])*24,"")</f>
        <v>12.249999999999996</v>
      </c>
      <c r="L98" s="318" t="s">
        <v>615</v>
      </c>
      <c r="M98" s="318"/>
      <c r="N98" s="318"/>
      <c r="O98" s="318" t="s">
        <v>575</v>
      </c>
      <c r="P98" s="322"/>
      <c r="Q98" s="319"/>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1">
        <v>22</v>
      </c>
      <c r="T98" s="132">
        <f>IFERROR(_xlfn.XLOOKUP(PA[[#This Row],[Affected Equipment ]],'Basic Data '!A:A,'Basic Data '!C:C),"")</f>
        <v>3.9550561797752808E-3</v>
      </c>
      <c r="U98" s="318" t="s">
        <v>592</v>
      </c>
      <c r="V98" s="323"/>
      <c r="W98" s="328" t="s">
        <v>652</v>
      </c>
      <c r="X98" s="324">
        <v>0.375</v>
      </c>
      <c r="Y98" s="324">
        <v>0.375</v>
      </c>
      <c r="Z98" s="324">
        <v>0.4513888888888889</v>
      </c>
      <c r="AA98" s="324">
        <v>0.45833333333333331</v>
      </c>
      <c r="AB98" s="325">
        <f>IF(PA[[#This Row],[Acknowledgement Time ]]="NA","",(PA[[#This Row],[Acknowledgement Time ]]-PA[[#This Row],[Fault Time]])*24)</f>
        <v>0</v>
      </c>
      <c r="AC98" s="325">
        <f>IF(PA[[#This Row],[Work Start time on Fault]]="NA","",(PA[[#This Row],[Work Start time on Fault]]-PA[[#This Row],[Fault Time]])*24)</f>
        <v>1.8333333333333335</v>
      </c>
      <c r="AD98" s="326">
        <f>IF(PA[[#This Row],[Status]]="Open","",(PA[[#This Row],[Work Completion time on fault]]-PA[[#This Row],[Fault Time]])*24)</f>
        <v>1.9999999999999996</v>
      </c>
      <c r="AE98" s="327">
        <f>IFERROR((PA[[#This Row],[Work Completion time on fault]]-PA[[#This Row],[Fault Time]])*24,"")</f>
        <v>1.9999999999999996</v>
      </c>
      <c r="AF98" s="261" t="s">
        <v>653</v>
      </c>
      <c r="AG98" s="6" t="s">
        <v>1275</v>
      </c>
      <c r="AH98" s="285">
        <v>0</v>
      </c>
      <c r="AI98" s="318">
        <v>1.22</v>
      </c>
      <c r="AJ98" s="89">
        <f>IFERROR(IF(PA[[#This Row],[Lost PoA(kWh/m2)]]&gt;0,_xlfn.XLOOKUP(G98,'Modelling New'!$D:$D,'Modelling New'!$O:$O)*PA[[#This Row],[Lost PoA(kWh/m2)]]*S98,0),"")</f>
        <v>20.321106039099547</v>
      </c>
    </row>
    <row r="99" spans="1:36" hidden="1" x14ac:dyDescent="0.35">
      <c r="A99" s="57">
        <v>1790</v>
      </c>
      <c r="B99" s="262">
        <v>45783</v>
      </c>
      <c r="C99" s="318"/>
      <c r="D99" s="319">
        <f>YEAR(PA[[#This Row],[Date]])</f>
        <v>2025</v>
      </c>
      <c r="E99" s="298" t="s">
        <v>73</v>
      </c>
      <c r="F99" s="298" t="s">
        <v>73</v>
      </c>
      <c r="G99" s="299">
        <v>45778</v>
      </c>
      <c r="H99" s="322">
        <f>DAY(EOMONTH(PA[[#This Row],[Date]], 0))</f>
        <v>31</v>
      </c>
      <c r="I99" s="10">
        <v>0.25625000000000003</v>
      </c>
      <c r="J99" s="10">
        <v>0.76666666666666661</v>
      </c>
      <c r="K99" s="291">
        <f>IFERROR((PA[[#This Row],[Sunset Time (POA&lt;20 W/m2)]]-PA[[#This Row],[Sunrise Time (POA&gt;20 W/m2)]])*24,"")</f>
        <v>12.249999999999996</v>
      </c>
      <c r="L99" s="318" t="s">
        <v>615</v>
      </c>
      <c r="M99" s="318"/>
      <c r="N99" s="318"/>
      <c r="O99" s="318" t="s">
        <v>654</v>
      </c>
      <c r="P99" s="322"/>
      <c r="Q99" s="319"/>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1">
        <v>22</v>
      </c>
      <c r="T99" s="132">
        <f>IFERROR(_xlfn.XLOOKUP(PA[[#This Row],[Affected Equipment ]],'Basic Data '!A:A,'Basic Data '!C:C),"")</f>
        <v>4.4494382022471912E-3</v>
      </c>
      <c r="U99" s="318" t="s">
        <v>592</v>
      </c>
      <c r="V99" s="323"/>
      <c r="W99" s="328" t="s">
        <v>649</v>
      </c>
      <c r="X99" s="324">
        <v>0.375</v>
      </c>
      <c r="Y99" s="324">
        <v>0.375</v>
      </c>
      <c r="Z99" s="324">
        <v>0.46527777777777773</v>
      </c>
      <c r="AA99" s="324">
        <v>0.47222222222222227</v>
      </c>
      <c r="AB99" s="325">
        <f>IF(PA[[#This Row],[Acknowledgement Time ]]="NA","",(PA[[#This Row],[Acknowledgement Time ]]-PA[[#This Row],[Fault Time]])*24)</f>
        <v>0</v>
      </c>
      <c r="AC99" s="325">
        <f>IF(PA[[#This Row],[Work Start time on Fault]]="NA","",(PA[[#This Row],[Work Start time on Fault]]-PA[[#This Row],[Fault Time]])*24)</f>
        <v>2.1666666666666656</v>
      </c>
      <c r="AD99" s="326">
        <f>IF(PA[[#This Row],[Status]]="Open","",(PA[[#This Row],[Work Completion time on fault]]-PA[[#This Row],[Fault Time]])*24)</f>
        <v>2.3333333333333344</v>
      </c>
      <c r="AE99" s="327">
        <f>IFERROR((PA[[#This Row],[Work Completion time on fault]]-PA[[#This Row],[Fault Time]])*24,"")</f>
        <v>2.3333333333333344</v>
      </c>
      <c r="AF99" s="261" t="s">
        <v>655</v>
      </c>
      <c r="AG99" s="6" t="s">
        <v>1275</v>
      </c>
      <c r="AH99" s="285">
        <v>0</v>
      </c>
      <c r="AI99" s="318">
        <v>1.43</v>
      </c>
      <c r="AJ99" s="89">
        <f>IFERROR(IF(PA[[#This Row],[Lost PoA(kWh/m2)]]&gt;0,_xlfn.XLOOKUP(G99,'Modelling New'!$D:$D,'Modelling New'!$O:$O)*PA[[#This Row],[Lost PoA(kWh/m2)]]*S99,0),"")</f>
        <v>23.819001340911765</v>
      </c>
    </row>
    <row r="100" spans="1:36" hidden="1" x14ac:dyDescent="0.35">
      <c r="A100" s="57">
        <v>1790</v>
      </c>
      <c r="B100" s="262">
        <v>45783</v>
      </c>
      <c r="C100" s="318"/>
      <c r="D100" s="319">
        <f>YEAR(PA[[#This Row],[Date]])</f>
        <v>2025</v>
      </c>
      <c r="E100" s="298" t="s">
        <v>73</v>
      </c>
      <c r="F100" s="298" t="s">
        <v>73</v>
      </c>
      <c r="G100" s="299">
        <v>45778</v>
      </c>
      <c r="H100" s="322">
        <f>DAY(EOMONTH(PA[[#This Row],[Date]], 0))</f>
        <v>31</v>
      </c>
      <c r="I100" s="10">
        <v>0.25625000000000003</v>
      </c>
      <c r="J100" s="10">
        <v>0.76666666666666661</v>
      </c>
      <c r="K100" s="291">
        <f>IFERROR((PA[[#This Row],[Sunset Time (POA&lt;20 W/m2)]]-PA[[#This Row],[Sunrise Time (POA&gt;20 W/m2)]])*24,"")</f>
        <v>12.249999999999996</v>
      </c>
      <c r="L100" s="318" t="s">
        <v>615</v>
      </c>
      <c r="M100" s="318"/>
      <c r="N100" s="318"/>
      <c r="O100" s="318" t="s">
        <v>637</v>
      </c>
      <c r="P100" s="322"/>
      <c r="Q100" s="319"/>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1">
        <v>22</v>
      </c>
      <c r="T100" s="132">
        <f>IFERROR(_xlfn.XLOOKUP(PA[[#This Row],[Affected Equipment ]],'Basic Data '!A:A,'Basic Data '!C:C),"")</f>
        <v>4.1198501872659176E-3</v>
      </c>
      <c r="U100" s="318" t="s">
        <v>592</v>
      </c>
      <c r="V100" s="323"/>
      <c r="W100" s="328" t="s">
        <v>650</v>
      </c>
      <c r="X100" s="324">
        <v>0.375</v>
      </c>
      <c r="Y100" s="324">
        <v>0.375</v>
      </c>
      <c r="Z100" s="324">
        <v>0.47569444444444442</v>
      </c>
      <c r="AA100" s="324">
        <v>0.4826388888888889</v>
      </c>
      <c r="AB100" s="325">
        <f>IF(PA[[#This Row],[Acknowledgement Time ]]="NA","",(PA[[#This Row],[Acknowledgement Time ]]-PA[[#This Row],[Fault Time]])*24)</f>
        <v>0</v>
      </c>
      <c r="AC100" s="325">
        <f>IF(PA[[#This Row],[Work Start time on Fault]]="NA","",(PA[[#This Row],[Work Start time on Fault]]-PA[[#This Row],[Fault Time]])*24)</f>
        <v>2.4166666666666661</v>
      </c>
      <c r="AD100" s="326">
        <f>IF(PA[[#This Row],[Status]]="Open","",(PA[[#This Row],[Work Completion time on fault]]-PA[[#This Row],[Fault Time]])*24)</f>
        <v>2.5833333333333335</v>
      </c>
      <c r="AE100" s="327">
        <f>IFERROR((PA[[#This Row],[Work Completion time on fault]]-PA[[#This Row],[Fault Time]])*24,"")</f>
        <v>2.5833333333333335</v>
      </c>
      <c r="AF100" s="261" t="s">
        <v>651</v>
      </c>
      <c r="AG100" s="6" t="s">
        <v>1275</v>
      </c>
      <c r="AH100" s="285">
        <v>0</v>
      </c>
      <c r="AI100" s="318">
        <v>1.65</v>
      </c>
      <c r="AJ100" s="89">
        <f>IFERROR(IF(PA[[#This Row],[Lost PoA(kWh/m2)]]&gt;0,_xlfn.XLOOKUP(G100,'Modelling New'!$D:$D,'Modelling New'!$O:$O)*PA[[#This Row],[Lost PoA(kWh/m2)]]*S100,0),"")</f>
        <v>27.483463085667424</v>
      </c>
    </row>
    <row r="101" spans="1:36" hidden="1" x14ac:dyDescent="0.35">
      <c r="A101" s="57">
        <v>1790</v>
      </c>
      <c r="B101" s="262">
        <v>45783</v>
      </c>
      <c r="C101" s="318"/>
      <c r="D101" s="319">
        <f>YEAR(PA[[#This Row],[Date]])</f>
        <v>2025</v>
      </c>
      <c r="E101" s="298" t="s">
        <v>73</v>
      </c>
      <c r="F101" s="298" t="s">
        <v>73</v>
      </c>
      <c r="G101" s="299">
        <v>45778</v>
      </c>
      <c r="H101" s="322">
        <f>DAY(EOMONTH(PA[[#This Row],[Date]], 0))</f>
        <v>31</v>
      </c>
      <c r="I101" s="10">
        <v>0.25625000000000003</v>
      </c>
      <c r="J101" s="10">
        <v>0.76666666666666661</v>
      </c>
      <c r="K101" s="291">
        <f>IFERROR((PA[[#This Row],[Sunset Time (POA&lt;20 W/m2)]]-PA[[#This Row],[Sunrise Time (POA&gt;20 W/m2)]])*24,"")</f>
        <v>12.249999999999996</v>
      </c>
      <c r="L101" s="318" t="s">
        <v>606</v>
      </c>
      <c r="M101" s="318"/>
      <c r="N101" s="318"/>
      <c r="O101" s="318" t="s">
        <v>644</v>
      </c>
      <c r="P101" s="322"/>
      <c r="Q101" s="319"/>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1">
        <v>22</v>
      </c>
      <c r="T101" s="132">
        <f>IFERROR(_xlfn.XLOOKUP(PA[[#This Row],[Affected Equipment ]],'Basic Data '!A:A,'Basic Data '!C:C),"")</f>
        <v>3.9550561797752808E-3</v>
      </c>
      <c r="U101" s="318" t="s">
        <v>592</v>
      </c>
      <c r="V101" s="323"/>
      <c r="W101" s="328" t="s">
        <v>656</v>
      </c>
      <c r="X101" s="324">
        <v>0.375</v>
      </c>
      <c r="Y101" s="324">
        <v>0.375</v>
      </c>
      <c r="Z101" s="324">
        <v>0.49305555555555558</v>
      </c>
      <c r="AA101" s="324">
        <v>0.5</v>
      </c>
      <c r="AB101" s="325">
        <f>IF(PA[[#This Row],[Acknowledgement Time ]]="NA","",(PA[[#This Row],[Acknowledgement Time ]]-PA[[#This Row],[Fault Time]])*24)</f>
        <v>0</v>
      </c>
      <c r="AC101" s="325">
        <f>IF(PA[[#This Row],[Work Start time on Fault]]="NA","",(PA[[#This Row],[Work Start time on Fault]]-PA[[#This Row],[Fault Time]])*24)</f>
        <v>2.8333333333333339</v>
      </c>
      <c r="AD101" s="326">
        <f>IF(PA[[#This Row],[Status]]="Open","",(PA[[#This Row],[Work Completion time on fault]]-PA[[#This Row],[Fault Time]])*24)</f>
        <v>3</v>
      </c>
      <c r="AE101" s="327">
        <f>IFERROR((PA[[#This Row],[Work Completion time on fault]]-PA[[#This Row],[Fault Time]])*24,"")</f>
        <v>3</v>
      </c>
      <c r="AF101" s="261" t="s">
        <v>655</v>
      </c>
      <c r="AG101" s="6" t="s">
        <v>1275</v>
      </c>
      <c r="AH101" s="285">
        <v>0</v>
      </c>
      <c r="AI101" s="318">
        <v>2.069</v>
      </c>
      <c r="AJ101" s="89">
        <f>IFERROR(IF(PA[[#This Row],[Lost PoA(kWh/m2)]]&gt;0,_xlfn.XLOOKUP(G101,'Modelling New'!$D:$D,'Modelling New'!$O:$O)*PA[[#This Row],[Lost PoA(kWh/m2)]]*S101,0),"")</f>
        <v>34.462597044997516</v>
      </c>
    </row>
    <row r="102" spans="1:36" hidden="1" x14ac:dyDescent="0.35">
      <c r="A102" s="57">
        <v>1790</v>
      </c>
      <c r="B102" s="262">
        <v>45783</v>
      </c>
      <c r="C102" s="318"/>
      <c r="D102" s="319">
        <f>YEAR(PA[[#This Row],[Date]])</f>
        <v>2025</v>
      </c>
      <c r="E102" s="298" t="s">
        <v>73</v>
      </c>
      <c r="F102" s="298" t="s">
        <v>73</v>
      </c>
      <c r="G102" s="299">
        <v>45778</v>
      </c>
      <c r="H102" s="322">
        <f>DAY(EOMONTH(PA[[#This Row],[Date]], 0))</f>
        <v>31</v>
      </c>
      <c r="I102" s="10">
        <v>0.25625000000000003</v>
      </c>
      <c r="J102" s="10">
        <v>0.76666666666666661</v>
      </c>
      <c r="K102" s="291">
        <f>IFERROR((PA[[#This Row],[Sunset Time (POA&lt;20 W/m2)]]-PA[[#This Row],[Sunrise Time (POA&gt;20 W/m2)]])*24,"")</f>
        <v>12.249999999999996</v>
      </c>
      <c r="L102" s="318" t="s">
        <v>606</v>
      </c>
      <c r="M102" s="318"/>
      <c r="N102" s="318"/>
      <c r="O102" s="318" t="s">
        <v>595</v>
      </c>
      <c r="P102" s="322"/>
      <c r="Q102" s="319"/>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1">
        <v>257.39999999999998</v>
      </c>
      <c r="T102" s="132">
        <f>IFERROR(_xlfn.XLOOKUP(PA[[#This Row],[Affected Equipment ]],'Basic Data '!A:A,'Basic Data '!C:C),"")</f>
        <v>2.8516853932584268E-3</v>
      </c>
      <c r="U102" s="318" t="s">
        <v>566</v>
      </c>
      <c r="V102" s="323"/>
      <c r="W102" s="328" t="s">
        <v>657</v>
      </c>
      <c r="X102" s="324">
        <v>0.60416666666666663</v>
      </c>
      <c r="Y102" s="324">
        <v>0.60416666666666663</v>
      </c>
      <c r="Z102" s="324">
        <v>0.61111111111111105</v>
      </c>
      <c r="AA102" s="324">
        <v>0.6430555555555556</v>
      </c>
      <c r="AB102" s="325">
        <f>IF(PA[[#This Row],[Acknowledgement Time ]]="NA","",(PA[[#This Row],[Acknowledgement Time ]]-PA[[#This Row],[Fault Time]])*24)</f>
        <v>0</v>
      </c>
      <c r="AC102" s="325">
        <f>IF(PA[[#This Row],[Work Start time on Fault]]="NA","",(PA[[#This Row],[Work Start time on Fault]]-PA[[#This Row],[Fault Time]])*24)</f>
        <v>0.16666666666666607</v>
      </c>
      <c r="AD102" s="326">
        <f>IF(PA[[#This Row],[Status]]="Open","",(PA[[#This Row],[Work Completion time on fault]]-PA[[#This Row],[Fault Time]])*24)</f>
        <v>0.93333333333333535</v>
      </c>
      <c r="AE102" s="327">
        <f>IFERROR((PA[[#This Row],[Work Completion time on fault]]-PA[[#This Row],[Fault Time]])*24,"")</f>
        <v>0.93333333333333535</v>
      </c>
      <c r="AF102" s="261" t="s">
        <v>658</v>
      </c>
      <c r="AG102" s="6" t="s">
        <v>1275</v>
      </c>
      <c r="AH102" s="285">
        <v>0</v>
      </c>
      <c r="AI102" s="318">
        <v>0.57099999999999995</v>
      </c>
      <c r="AJ102" s="89">
        <f>IFERROR(IF(PA[[#This Row],[Lost PoA(kWh/m2)]]&gt;0,_xlfn.XLOOKUP(G102,'Modelling New'!$D:$D,'Modelling New'!$O:$O)*PA[[#This Row],[Lost PoA(kWh/m2)]]*S102,0),"")</f>
        <v>111.27804353722323</v>
      </c>
    </row>
    <row r="103" spans="1:36" hidden="1" x14ac:dyDescent="0.35">
      <c r="A103" s="229">
        <v>1791</v>
      </c>
      <c r="B103" s="262">
        <v>45783</v>
      </c>
      <c r="C103" s="128"/>
      <c r="D103" s="129">
        <f>YEAR(PA[[#This Row],[Date]])</f>
        <v>2025</v>
      </c>
      <c r="E103" s="298" t="s">
        <v>73</v>
      </c>
      <c r="F103" s="298" t="s">
        <v>73</v>
      </c>
      <c r="G103" s="299">
        <v>45778</v>
      </c>
      <c r="H103" s="130">
        <f>DAY(EOMONTH(PA[[#This Row],[Date]], 0))</f>
        <v>31</v>
      </c>
      <c r="I103" s="10">
        <v>0.25625000000000003</v>
      </c>
      <c r="J103" s="10">
        <v>0.76666666666666661</v>
      </c>
      <c r="K103" s="131">
        <f>IFERROR((PA[[#This Row],[Sunset Time (POA&lt;20 W/m2)]]-PA[[#This Row],[Sunrise Time (POA&gt;20 W/m2)]])*24,"")</f>
        <v>12.249999999999996</v>
      </c>
      <c r="L103" s="318"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18" t="s">
        <v>592</v>
      </c>
      <c r="V103" s="117"/>
      <c r="W103" s="328" t="s">
        <v>656</v>
      </c>
      <c r="X103" s="324">
        <v>0.375</v>
      </c>
      <c r="Y103" s="324">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5">
        <v>0</v>
      </c>
      <c r="AI103" s="128">
        <v>2.3879999999999999</v>
      </c>
      <c r="AJ103" s="89">
        <f>IFERROR(IF(PA[[#This Row],[Lost PoA(kWh/m2)]]&gt;0,_xlfn.XLOOKUP(G103,'Modelling New'!$D:$D,'Modelling New'!$O:$O)*PA[[#This Row],[Lost PoA(kWh/m2)]]*S103,0),"")</f>
        <v>40.228067331426089</v>
      </c>
    </row>
    <row r="104" spans="1:36" ht="29" hidden="1" x14ac:dyDescent="0.35">
      <c r="A104" s="229">
        <v>1792</v>
      </c>
      <c r="B104" s="262">
        <v>45783</v>
      </c>
      <c r="C104" s="128"/>
      <c r="D104" s="129">
        <f>YEAR(PA[[#This Row],[Date]])</f>
        <v>2025</v>
      </c>
      <c r="E104" s="298" t="s">
        <v>73</v>
      </c>
      <c r="F104" s="298" t="s">
        <v>73</v>
      </c>
      <c r="G104" s="299">
        <v>45778</v>
      </c>
      <c r="H104" s="130">
        <f>DAY(EOMONTH(PA[[#This Row],[Date]], 0))</f>
        <v>31</v>
      </c>
      <c r="I104" s="10">
        <v>0.25625000000000003</v>
      </c>
      <c r="J104" s="10">
        <v>0.76666666666666661</v>
      </c>
      <c r="K104" s="131">
        <f>IFERROR((PA[[#This Row],[Sunset Time (POA&lt;20 W/m2)]]-PA[[#This Row],[Sunrise Time (POA&gt;20 W/m2)]])*24,"")</f>
        <v>12.249999999999996</v>
      </c>
      <c r="L104" s="318"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4">
        <v>0.375</v>
      </c>
      <c r="Y104" s="324">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5">
        <v>0</v>
      </c>
      <c r="AI104" s="128">
        <v>0.622</v>
      </c>
      <c r="AJ104" s="89">
        <f>IFERROR(IF(PA[[#This Row],[Lost PoA(kWh/m2)]]&gt;0,_xlfn.XLOOKUP(G104,'Modelling New'!$D:$D,'Modelling New'!$O:$O)*PA[[#This Row],[Lost PoA(kWh/m2)]]*S104,0),"")</f>
        <v>116.55486844967139</v>
      </c>
    </row>
    <row r="105" spans="1:36" hidden="1" x14ac:dyDescent="0.35">
      <c r="A105" s="57">
        <v>1793</v>
      </c>
      <c r="B105" s="262">
        <v>45784</v>
      </c>
      <c r="C105" s="59"/>
      <c r="D105" s="6">
        <v>2025</v>
      </c>
      <c r="E105" s="6" t="s">
        <v>73</v>
      </c>
      <c r="F105" s="56" t="s">
        <v>73</v>
      </c>
      <c r="G105" s="299">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35">
      <c r="A106" s="57">
        <v>1794</v>
      </c>
      <c r="B106" s="262">
        <v>45784</v>
      </c>
      <c r="C106" s="59"/>
      <c r="D106" s="6">
        <v>2025</v>
      </c>
      <c r="E106" s="6" t="s">
        <v>73</v>
      </c>
      <c r="F106" s="56" t="s">
        <v>73</v>
      </c>
      <c r="G106" s="299">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35">
      <c r="A107" s="57">
        <v>1795</v>
      </c>
      <c r="B107" s="262">
        <v>45784</v>
      </c>
      <c r="C107" s="59"/>
      <c r="D107" s="6">
        <v>2025</v>
      </c>
      <c r="E107" s="6" t="s">
        <v>73</v>
      </c>
      <c r="F107" s="56" t="s">
        <v>73</v>
      </c>
      <c r="G107" s="299">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35">
      <c r="A108" s="57">
        <v>1796</v>
      </c>
      <c r="B108" s="262">
        <v>45784</v>
      </c>
      <c r="C108" s="59"/>
      <c r="D108" s="6">
        <v>2025</v>
      </c>
      <c r="E108" s="6" t="s">
        <v>73</v>
      </c>
      <c r="F108" s="56" t="s">
        <v>73</v>
      </c>
      <c r="G108" s="299">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35">
      <c r="A109" s="57">
        <v>1797</v>
      </c>
      <c r="B109" s="262">
        <v>45784</v>
      </c>
      <c r="C109" s="59"/>
      <c r="D109" s="6">
        <v>2025</v>
      </c>
      <c r="E109" s="6" t="s">
        <v>73</v>
      </c>
      <c r="F109" s="56" t="s">
        <v>73</v>
      </c>
      <c r="G109" s="299">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35">
      <c r="A110" s="57">
        <v>1798</v>
      </c>
      <c r="B110" s="262">
        <v>45784</v>
      </c>
      <c r="C110" s="59"/>
      <c r="D110" s="6">
        <v>2025</v>
      </c>
      <c r="E110" s="6" t="s">
        <v>73</v>
      </c>
      <c r="F110" s="56" t="s">
        <v>73</v>
      </c>
      <c r="G110" s="299">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35">
      <c r="A111" s="57">
        <v>1799</v>
      </c>
      <c r="B111" s="262">
        <v>45784</v>
      </c>
      <c r="C111" s="59"/>
      <c r="D111" s="6">
        <v>2025</v>
      </c>
      <c r="E111" s="6" t="s">
        <v>73</v>
      </c>
      <c r="F111" s="56" t="s">
        <v>73</v>
      </c>
      <c r="G111" s="299">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35">
      <c r="A112" s="57">
        <v>1800</v>
      </c>
      <c r="B112" s="262">
        <v>45784</v>
      </c>
      <c r="C112" s="59"/>
      <c r="D112" s="6">
        <v>2025</v>
      </c>
      <c r="E112" s="6" t="s">
        <v>73</v>
      </c>
      <c r="F112" s="56" t="s">
        <v>73</v>
      </c>
      <c r="G112" s="299">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35">
      <c r="A113" s="229">
        <v>1801</v>
      </c>
      <c r="B113" s="262">
        <v>45784</v>
      </c>
      <c r="C113" s="128"/>
      <c r="D113" s="129">
        <v>2025</v>
      </c>
      <c r="E113" s="129" t="s">
        <v>73</v>
      </c>
      <c r="F113" s="130" t="s">
        <v>73</v>
      </c>
      <c r="G113" s="299">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4">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35">
      <c r="A114" s="229">
        <v>1802</v>
      </c>
      <c r="B114" s="262">
        <v>45785</v>
      </c>
      <c r="C114" s="59"/>
      <c r="D114" s="6">
        <f>YEAR(PA[[#This Row],[Date]])</f>
        <v>2025</v>
      </c>
      <c r="E114" s="129" t="s">
        <v>73</v>
      </c>
      <c r="F114" s="130" t="s">
        <v>73</v>
      </c>
      <c r="G114" s="299">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35">
      <c r="A115" s="229">
        <v>1803</v>
      </c>
      <c r="B115" s="262">
        <v>45785</v>
      </c>
      <c r="C115" s="59"/>
      <c r="D115" s="6">
        <f>YEAR(PA[[#This Row],[Date]])</f>
        <v>2025</v>
      </c>
      <c r="E115" s="129" t="s">
        <v>73</v>
      </c>
      <c r="F115" s="130" t="s">
        <v>73</v>
      </c>
      <c r="G115" s="299">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35">
      <c r="A116" s="229">
        <v>1804</v>
      </c>
      <c r="B116" s="262">
        <v>45785</v>
      </c>
      <c r="C116" s="59"/>
      <c r="D116" s="6">
        <f>YEAR(PA[[#This Row],[Date]])</f>
        <v>2025</v>
      </c>
      <c r="E116" s="129" t="s">
        <v>73</v>
      </c>
      <c r="F116" s="130" t="s">
        <v>73</v>
      </c>
      <c r="G116" s="299">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35">
      <c r="A117" s="229">
        <v>1805</v>
      </c>
      <c r="B117" s="262">
        <v>45785</v>
      </c>
      <c r="C117" s="59"/>
      <c r="D117" s="6">
        <f>YEAR(PA[[#This Row],[Date]])</f>
        <v>2025</v>
      </c>
      <c r="E117" s="129" t="s">
        <v>73</v>
      </c>
      <c r="F117" s="130" t="s">
        <v>73</v>
      </c>
      <c r="G117" s="299">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35">
      <c r="A118" s="229">
        <v>1806</v>
      </c>
      <c r="B118" s="262">
        <v>45785</v>
      </c>
      <c r="C118" s="59"/>
      <c r="D118" s="6">
        <f>YEAR(PA[[#This Row],[Date]])</f>
        <v>2025</v>
      </c>
      <c r="E118" s="129" t="s">
        <v>73</v>
      </c>
      <c r="F118" s="130" t="s">
        <v>73</v>
      </c>
      <c r="G118" s="299">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35">
      <c r="A119" s="229">
        <v>1807</v>
      </c>
      <c r="B119" s="262">
        <v>45785</v>
      </c>
      <c r="C119" s="59"/>
      <c r="D119" s="6">
        <f>YEAR(PA[[#This Row],[Date]])</f>
        <v>2025</v>
      </c>
      <c r="E119" s="129" t="s">
        <v>73</v>
      </c>
      <c r="F119" s="130" t="s">
        <v>73</v>
      </c>
      <c r="G119" s="299">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35">
      <c r="A120" s="229">
        <v>1808</v>
      </c>
      <c r="B120" s="262">
        <v>45785</v>
      </c>
      <c r="C120" s="59"/>
      <c r="D120" s="6">
        <f>YEAR(PA[[#This Row],[Date]])</f>
        <v>2025</v>
      </c>
      <c r="E120" s="129" t="s">
        <v>73</v>
      </c>
      <c r="F120" s="130" t="s">
        <v>73</v>
      </c>
      <c r="G120" s="299">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35">
      <c r="A121" s="229">
        <v>1809</v>
      </c>
      <c r="B121" s="262">
        <v>45786</v>
      </c>
      <c r="C121" s="59"/>
      <c r="D121" s="6">
        <f>YEAR(PA[[#This Row],[Date]])</f>
        <v>2025</v>
      </c>
      <c r="E121" s="129" t="s">
        <v>73</v>
      </c>
      <c r="F121" s="130" t="s">
        <v>73</v>
      </c>
      <c r="G121" s="299">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35">
      <c r="A122" s="229">
        <v>1810</v>
      </c>
      <c r="B122" s="262">
        <v>45786</v>
      </c>
      <c r="C122" s="59"/>
      <c r="D122" s="6">
        <f>YEAR(PA[[#This Row],[Date]])</f>
        <v>2025</v>
      </c>
      <c r="E122" s="129" t="s">
        <v>73</v>
      </c>
      <c r="F122" s="130" t="s">
        <v>73</v>
      </c>
      <c r="G122" s="299">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35">
      <c r="A123" s="229">
        <v>1811</v>
      </c>
      <c r="B123" s="262">
        <v>45786</v>
      </c>
      <c r="C123" s="59"/>
      <c r="D123" s="6">
        <f>YEAR(PA[[#This Row],[Date]])</f>
        <v>2025</v>
      </c>
      <c r="E123" s="129" t="s">
        <v>73</v>
      </c>
      <c r="F123" s="130" t="s">
        <v>73</v>
      </c>
      <c r="G123" s="299">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35">
      <c r="A124" s="229">
        <v>1812</v>
      </c>
      <c r="B124" s="262">
        <v>45786</v>
      </c>
      <c r="C124" s="59"/>
      <c r="D124" s="6">
        <f>YEAR(PA[[#This Row],[Date]])</f>
        <v>2025</v>
      </c>
      <c r="E124" s="129" t="s">
        <v>73</v>
      </c>
      <c r="F124" s="130" t="s">
        <v>73</v>
      </c>
      <c r="G124" s="299">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35">
      <c r="A125" s="57">
        <v>1813</v>
      </c>
      <c r="B125" s="262">
        <v>45786</v>
      </c>
      <c r="C125" s="59"/>
      <c r="D125" s="6">
        <f>YEAR(PA[[#This Row],[Date]])</f>
        <v>2025</v>
      </c>
      <c r="E125" s="129" t="s">
        <v>73</v>
      </c>
      <c r="F125" s="130" t="s">
        <v>73</v>
      </c>
      <c r="G125" s="299">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35">
      <c r="A126" s="57">
        <v>1814</v>
      </c>
      <c r="B126" s="262">
        <v>45787</v>
      </c>
      <c r="C126" s="59"/>
      <c r="D126" s="6">
        <f>YEAR(PA[[#This Row],[Date]])</f>
        <v>2025</v>
      </c>
      <c r="E126" s="129" t="s">
        <v>73</v>
      </c>
      <c r="F126" s="130" t="s">
        <v>73</v>
      </c>
      <c r="G126" s="299">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29" hidden="1" x14ac:dyDescent="0.35">
      <c r="A127" s="57">
        <v>1815</v>
      </c>
      <c r="B127" s="262">
        <v>45787</v>
      </c>
      <c r="C127" s="59"/>
      <c r="D127" s="6">
        <f>YEAR(PA[[#This Row],[Date]])</f>
        <v>2025</v>
      </c>
      <c r="E127" s="129" t="s">
        <v>73</v>
      </c>
      <c r="F127" s="130" t="s">
        <v>73</v>
      </c>
      <c r="G127" s="299">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29" hidden="1" x14ac:dyDescent="0.35">
      <c r="A128" s="57">
        <v>1816</v>
      </c>
      <c r="B128" s="262">
        <v>45787</v>
      </c>
      <c r="C128" s="59"/>
      <c r="D128" s="6">
        <f>YEAR(PA[[#This Row],[Date]])</f>
        <v>2025</v>
      </c>
      <c r="E128" s="129" t="s">
        <v>73</v>
      </c>
      <c r="F128" s="130" t="s">
        <v>73</v>
      </c>
      <c r="G128" s="299">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29" hidden="1" x14ac:dyDescent="0.35">
      <c r="A129" s="57">
        <v>1817</v>
      </c>
      <c r="B129" s="262">
        <v>45787</v>
      </c>
      <c r="C129" s="59"/>
      <c r="D129" s="6">
        <f>YEAR(PA[[#This Row],[Date]])</f>
        <v>2025</v>
      </c>
      <c r="E129" s="129" t="s">
        <v>73</v>
      </c>
      <c r="F129" s="130" t="s">
        <v>73</v>
      </c>
      <c r="G129" s="299">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29" hidden="1" x14ac:dyDescent="0.35">
      <c r="A130" s="57">
        <v>1818</v>
      </c>
      <c r="B130" s="262">
        <v>45787</v>
      </c>
      <c r="C130" s="59"/>
      <c r="D130" s="6">
        <f>YEAR(PA[[#This Row],[Date]])</f>
        <v>2025</v>
      </c>
      <c r="E130" s="129" t="s">
        <v>73</v>
      </c>
      <c r="F130" s="130" t="s">
        <v>73</v>
      </c>
      <c r="G130" s="299">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29" hidden="1" x14ac:dyDescent="0.35">
      <c r="A131" s="57">
        <v>1819</v>
      </c>
      <c r="B131" s="262">
        <v>45787</v>
      </c>
      <c r="C131" s="59"/>
      <c r="D131" s="6">
        <f>YEAR(PA[[#This Row],[Date]])</f>
        <v>2025</v>
      </c>
      <c r="E131" s="129" t="s">
        <v>73</v>
      </c>
      <c r="F131" s="130" t="s">
        <v>73</v>
      </c>
      <c r="G131" s="299">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35">
      <c r="A132" s="57">
        <v>1820</v>
      </c>
      <c r="B132" s="262">
        <v>45787</v>
      </c>
      <c r="C132" s="59"/>
      <c r="D132" s="6">
        <f>YEAR(PA[[#This Row],[Date]])</f>
        <v>2025</v>
      </c>
      <c r="E132" s="129" t="s">
        <v>73</v>
      </c>
      <c r="F132" s="130" t="s">
        <v>73</v>
      </c>
      <c r="G132" s="299">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35">
      <c r="A133" s="57">
        <v>1821</v>
      </c>
      <c r="B133" s="262">
        <v>45787</v>
      </c>
      <c r="C133" s="59"/>
      <c r="D133" s="6">
        <f>YEAR(PA[[#This Row],[Date]])</f>
        <v>2025</v>
      </c>
      <c r="E133" s="129" t="s">
        <v>73</v>
      </c>
      <c r="F133" s="130" t="s">
        <v>73</v>
      </c>
      <c r="G133" s="299">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35">
      <c r="A134" s="57">
        <v>1822</v>
      </c>
      <c r="B134" s="262">
        <v>45787</v>
      </c>
      <c r="C134" s="59"/>
      <c r="D134" s="6">
        <f>YEAR(PA[[#This Row],[Date]])</f>
        <v>2025</v>
      </c>
      <c r="E134" s="129" t="s">
        <v>73</v>
      </c>
      <c r="F134" s="130" t="s">
        <v>73</v>
      </c>
      <c r="G134" s="299">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35">
      <c r="A135" s="57">
        <v>1823</v>
      </c>
      <c r="B135" s="262">
        <v>45788</v>
      </c>
      <c r="C135" s="59"/>
      <c r="D135" s="6">
        <f>YEAR(PA[[#This Row],[Date]])</f>
        <v>2025</v>
      </c>
      <c r="E135" s="129" t="s">
        <v>73</v>
      </c>
      <c r="F135" s="130" t="s">
        <v>73</v>
      </c>
      <c r="G135" s="299">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35">
      <c r="A136" s="57">
        <v>1824</v>
      </c>
      <c r="B136" s="262">
        <v>45788</v>
      </c>
      <c r="C136" s="59"/>
      <c r="D136" s="6">
        <f>YEAR(PA[[#This Row],[Date]])</f>
        <v>2025</v>
      </c>
      <c r="E136" s="129" t="s">
        <v>73</v>
      </c>
      <c r="F136" s="130" t="s">
        <v>73</v>
      </c>
      <c r="G136" s="299">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35">
      <c r="A137" s="57">
        <v>1825</v>
      </c>
      <c r="B137" s="262">
        <v>45788</v>
      </c>
      <c r="C137" s="59"/>
      <c r="D137" s="6">
        <f>YEAR(PA[[#This Row],[Date]])</f>
        <v>2025</v>
      </c>
      <c r="E137" s="129" t="s">
        <v>73</v>
      </c>
      <c r="F137" s="130" t="s">
        <v>73</v>
      </c>
      <c r="G137" s="299">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35">
      <c r="A138" s="57">
        <v>1826</v>
      </c>
      <c r="B138" s="262">
        <v>45788</v>
      </c>
      <c r="C138" s="59"/>
      <c r="D138" s="6">
        <f>YEAR(PA[[#This Row],[Date]])</f>
        <v>2025</v>
      </c>
      <c r="E138" s="129" t="s">
        <v>73</v>
      </c>
      <c r="F138" s="130" t="s">
        <v>73</v>
      </c>
      <c r="G138" s="299">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35">
      <c r="A139" s="57">
        <v>1827</v>
      </c>
      <c r="B139" s="262">
        <v>45788</v>
      </c>
      <c r="C139" s="59"/>
      <c r="D139" s="6">
        <f>YEAR(PA[[#This Row],[Date]])</f>
        <v>2025</v>
      </c>
      <c r="E139" s="129" t="s">
        <v>73</v>
      </c>
      <c r="F139" s="130" t="s">
        <v>73</v>
      </c>
      <c r="G139" s="299">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35">
      <c r="A140" s="57">
        <v>1828</v>
      </c>
      <c r="B140" s="262">
        <v>45788</v>
      </c>
      <c r="C140" s="59"/>
      <c r="D140" s="6">
        <f>YEAR(PA[[#This Row],[Date]])</f>
        <v>2025</v>
      </c>
      <c r="E140" s="129" t="s">
        <v>73</v>
      </c>
      <c r="F140" s="130" t="s">
        <v>73</v>
      </c>
      <c r="G140" s="299">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35">
      <c r="A141" s="57">
        <v>1829</v>
      </c>
      <c r="B141" s="262">
        <v>45788</v>
      </c>
      <c r="C141" s="59"/>
      <c r="D141" s="6">
        <f>YEAR(PA[[#This Row],[Date]])</f>
        <v>2025</v>
      </c>
      <c r="E141" s="129" t="s">
        <v>73</v>
      </c>
      <c r="F141" s="130" t="s">
        <v>73</v>
      </c>
      <c r="G141" s="299">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35">
      <c r="A142" s="57">
        <v>1830</v>
      </c>
      <c r="B142" s="262">
        <v>45788</v>
      </c>
      <c r="C142" s="59"/>
      <c r="D142" s="6">
        <f>YEAR(PA[[#This Row],[Date]])</f>
        <v>2025</v>
      </c>
      <c r="E142" s="129" t="s">
        <v>73</v>
      </c>
      <c r="F142" s="130" t="s">
        <v>73</v>
      </c>
      <c r="G142" s="299">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35">
      <c r="A143" s="57">
        <v>1831</v>
      </c>
      <c r="B143" s="262">
        <v>45788</v>
      </c>
      <c r="C143" s="59"/>
      <c r="D143" s="6">
        <f>YEAR(PA[[#This Row],[Date]])</f>
        <v>2025</v>
      </c>
      <c r="E143" s="129" t="s">
        <v>73</v>
      </c>
      <c r="F143" s="130" t="s">
        <v>73</v>
      </c>
      <c r="G143" s="299">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35">
      <c r="A144" s="57">
        <v>1832</v>
      </c>
      <c r="B144" s="262">
        <v>45789</v>
      </c>
      <c r="C144" s="59"/>
      <c r="D144" s="6">
        <f>YEAR(PA[[#This Row],[Date]])</f>
        <v>2025</v>
      </c>
      <c r="E144" s="129" t="s">
        <v>73</v>
      </c>
      <c r="F144" s="130" t="s">
        <v>73</v>
      </c>
      <c r="G144" s="299">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35">
      <c r="A145" s="57">
        <v>1833</v>
      </c>
      <c r="B145" s="262">
        <v>45789</v>
      </c>
      <c r="C145" s="59"/>
      <c r="D145" s="6">
        <f>YEAR(PA[[#This Row],[Date]])</f>
        <v>2025</v>
      </c>
      <c r="E145" s="129" t="s">
        <v>73</v>
      </c>
      <c r="F145" s="130" t="s">
        <v>73</v>
      </c>
      <c r="G145" s="299">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35">
      <c r="A146" s="57">
        <v>1834</v>
      </c>
      <c r="B146" s="262">
        <v>45789</v>
      </c>
      <c r="C146" s="59"/>
      <c r="D146" s="6">
        <f>YEAR(PA[[#This Row],[Date]])</f>
        <v>2025</v>
      </c>
      <c r="E146" s="129" t="s">
        <v>73</v>
      </c>
      <c r="F146" s="130" t="s">
        <v>73</v>
      </c>
      <c r="G146" s="299">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35">
      <c r="A147" s="57">
        <v>1835</v>
      </c>
      <c r="B147" s="262">
        <v>45789</v>
      </c>
      <c r="C147" s="59"/>
      <c r="D147" s="6">
        <f>YEAR(PA[[#This Row],[Date]])</f>
        <v>2025</v>
      </c>
      <c r="E147" s="129" t="s">
        <v>73</v>
      </c>
      <c r="F147" s="130" t="s">
        <v>73</v>
      </c>
      <c r="G147" s="299">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35">
      <c r="A148" s="57">
        <v>1836</v>
      </c>
      <c r="B148" s="262">
        <v>45790</v>
      </c>
      <c r="C148" s="59"/>
      <c r="D148" s="6">
        <f>YEAR(PA[[#This Row],[Date]])</f>
        <v>2025</v>
      </c>
      <c r="E148" s="129" t="s">
        <v>73</v>
      </c>
      <c r="F148" s="130" t="s">
        <v>73</v>
      </c>
      <c r="G148" s="299">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35">
      <c r="A149" s="57">
        <v>1837</v>
      </c>
      <c r="B149" s="262">
        <v>45790</v>
      </c>
      <c r="C149" s="59"/>
      <c r="D149" s="6">
        <f>YEAR(PA[[#This Row],[Date]])</f>
        <v>2025</v>
      </c>
      <c r="E149" s="129" t="s">
        <v>73</v>
      </c>
      <c r="F149" s="130" t="s">
        <v>73</v>
      </c>
      <c r="G149" s="299">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35">
      <c r="A150" s="57">
        <v>1838</v>
      </c>
      <c r="B150" s="262">
        <v>45790</v>
      </c>
      <c r="C150" s="59"/>
      <c r="D150" s="6">
        <f>YEAR(PA[[#This Row],[Date]])</f>
        <v>2025</v>
      </c>
      <c r="E150" s="129" t="s">
        <v>73</v>
      </c>
      <c r="F150" s="130" t="s">
        <v>73</v>
      </c>
      <c r="G150" s="299">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35">
      <c r="A151" s="57">
        <v>1839</v>
      </c>
      <c r="B151" s="262">
        <v>45790</v>
      </c>
      <c r="C151" s="59"/>
      <c r="D151" s="6">
        <f>YEAR(PA[[#This Row],[Date]])</f>
        <v>2025</v>
      </c>
      <c r="E151" s="129" t="s">
        <v>73</v>
      </c>
      <c r="F151" s="130" t="s">
        <v>73</v>
      </c>
      <c r="G151" s="299">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35">
      <c r="A152" s="57">
        <v>1840</v>
      </c>
      <c r="B152" s="262">
        <v>45790</v>
      </c>
      <c r="C152" s="59"/>
      <c r="D152" s="6">
        <f>YEAR(PA[[#This Row],[Date]])</f>
        <v>2025</v>
      </c>
      <c r="E152" s="129" t="s">
        <v>73</v>
      </c>
      <c r="F152" s="130" t="s">
        <v>73</v>
      </c>
      <c r="G152" s="299">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35">
      <c r="A153" s="57">
        <v>1841</v>
      </c>
      <c r="B153" s="262">
        <v>45790</v>
      </c>
      <c r="C153" s="59"/>
      <c r="D153" s="6">
        <f>YEAR(PA[[#This Row],[Date]])</f>
        <v>2025</v>
      </c>
      <c r="E153" s="129" t="s">
        <v>73</v>
      </c>
      <c r="F153" s="130" t="s">
        <v>73</v>
      </c>
      <c r="G153" s="299">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35">
      <c r="A154" s="57">
        <v>1842</v>
      </c>
      <c r="B154" s="262">
        <v>45790</v>
      </c>
      <c r="C154" s="59"/>
      <c r="D154" s="6">
        <f>YEAR(PA[[#This Row],[Date]])</f>
        <v>2025</v>
      </c>
      <c r="E154" s="129" t="s">
        <v>73</v>
      </c>
      <c r="F154" s="130" t="s">
        <v>73</v>
      </c>
      <c r="G154" s="299">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35">
      <c r="A155" s="57">
        <v>1842</v>
      </c>
      <c r="B155" s="262">
        <v>45791</v>
      </c>
      <c r="C155" s="59"/>
      <c r="D155" s="6">
        <f>YEAR(PA[[#This Row],[Date]])</f>
        <v>2025</v>
      </c>
      <c r="E155" s="129" t="s">
        <v>73</v>
      </c>
      <c r="F155" s="130" t="s">
        <v>73</v>
      </c>
      <c r="G155" s="299">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35">
      <c r="A156" s="57">
        <v>1843</v>
      </c>
      <c r="B156" s="262">
        <v>45792</v>
      </c>
      <c r="C156" s="59"/>
      <c r="D156" s="6">
        <f>YEAR(PA[[#This Row],[Date]])</f>
        <v>2025</v>
      </c>
      <c r="E156" s="129" t="s">
        <v>73</v>
      </c>
      <c r="F156" s="130" t="s">
        <v>73</v>
      </c>
      <c r="G156" s="299">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35">
      <c r="A157" s="57">
        <v>1844</v>
      </c>
      <c r="B157" s="262">
        <v>45792</v>
      </c>
      <c r="C157" s="59"/>
      <c r="D157" s="6">
        <f>YEAR(PA[[#This Row],[Date]])</f>
        <v>2025</v>
      </c>
      <c r="E157" s="129" t="s">
        <v>73</v>
      </c>
      <c r="F157" s="130" t="s">
        <v>73</v>
      </c>
      <c r="G157" s="299">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35">
      <c r="A158" s="57">
        <v>1845</v>
      </c>
      <c r="B158" s="262">
        <v>45792</v>
      </c>
      <c r="C158" s="59"/>
      <c r="D158" s="6">
        <f>YEAR(PA[[#This Row],[Date]])</f>
        <v>2025</v>
      </c>
      <c r="E158" s="129" t="s">
        <v>73</v>
      </c>
      <c r="F158" s="130" t="s">
        <v>73</v>
      </c>
      <c r="G158" s="299">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35">
      <c r="A159" s="57">
        <v>1850</v>
      </c>
      <c r="B159" s="262">
        <v>45793</v>
      </c>
      <c r="C159" s="59"/>
      <c r="D159" s="6">
        <f>YEAR(PA[[#This Row],[Date]])</f>
        <v>2025</v>
      </c>
      <c r="E159" s="129" t="s">
        <v>73</v>
      </c>
      <c r="F159" s="130" t="s">
        <v>73</v>
      </c>
      <c r="G159" s="299">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35">
      <c r="A160" s="229" t="s">
        <v>701</v>
      </c>
      <c r="B160" s="262" t="s">
        <v>702</v>
      </c>
      <c r="C160" s="128"/>
      <c r="D160" s="6">
        <f>YEAR(PA[[#This Row],[Date]])</f>
        <v>2025</v>
      </c>
      <c r="E160" s="129" t="s">
        <v>73</v>
      </c>
      <c r="F160" s="130" t="s">
        <v>73</v>
      </c>
      <c r="G160" s="299">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35">
      <c r="A161" s="229">
        <v>1852</v>
      </c>
      <c r="B161" s="233">
        <v>45794</v>
      </c>
      <c r="C161" s="59"/>
      <c r="D161" s="6">
        <f>YEAR(PA[[#This Row],[Date]])</f>
        <v>2025</v>
      </c>
      <c r="E161" s="129" t="s">
        <v>73</v>
      </c>
      <c r="F161" s="130" t="s">
        <v>73</v>
      </c>
      <c r="G161" s="299">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35">
      <c r="A162" s="229">
        <v>1853</v>
      </c>
      <c r="B162" s="233">
        <v>45794</v>
      </c>
      <c r="C162" s="59"/>
      <c r="D162" s="6">
        <f>YEAR(PA[[#This Row],[Date]])</f>
        <v>2025</v>
      </c>
      <c r="E162" s="129" t="s">
        <v>73</v>
      </c>
      <c r="F162" s="130" t="s">
        <v>73</v>
      </c>
      <c r="G162" s="299">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35">
      <c r="A163" s="229">
        <v>1854</v>
      </c>
      <c r="B163" s="233">
        <v>45794</v>
      </c>
      <c r="C163" s="59"/>
      <c r="D163" s="6">
        <f>YEAR(PA[[#This Row],[Date]])</f>
        <v>2025</v>
      </c>
      <c r="E163" s="129" t="s">
        <v>73</v>
      </c>
      <c r="F163" s="130" t="s">
        <v>73</v>
      </c>
      <c r="G163" s="299">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35">
      <c r="A164" s="229"/>
      <c r="B164" s="233">
        <v>45795</v>
      </c>
      <c r="C164" s="59"/>
      <c r="D164" s="6">
        <f>YEAR(PA[[#This Row],[Date]])</f>
        <v>2025</v>
      </c>
      <c r="E164" s="129" t="s">
        <v>73</v>
      </c>
      <c r="F164" s="130" t="s">
        <v>73</v>
      </c>
      <c r="G164" s="299">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29" hidden="1" x14ac:dyDescent="0.35">
      <c r="A165" s="229">
        <v>1856</v>
      </c>
      <c r="B165" s="233">
        <v>45795</v>
      </c>
      <c r="C165" s="59"/>
      <c r="D165" s="6">
        <f>YEAR(PA[[#This Row],[Date]])</f>
        <v>2025</v>
      </c>
      <c r="E165" s="129" t="s">
        <v>73</v>
      </c>
      <c r="F165" s="130" t="s">
        <v>73</v>
      </c>
      <c r="G165" s="299">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35">
      <c r="A166" s="229">
        <v>1857</v>
      </c>
      <c r="B166" s="233">
        <v>45795</v>
      </c>
      <c r="C166" s="59"/>
      <c r="D166" s="6">
        <f>YEAR(PA[[#This Row],[Date]])</f>
        <v>2025</v>
      </c>
      <c r="E166" s="129" t="s">
        <v>73</v>
      </c>
      <c r="F166" s="130" t="s">
        <v>73</v>
      </c>
      <c r="G166" s="299">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35">
      <c r="A167" s="57">
        <v>1842</v>
      </c>
      <c r="B167" s="262">
        <v>45795</v>
      </c>
      <c r="C167" s="59"/>
      <c r="D167" s="6">
        <f>YEAR(PA[[#This Row],[Date]])</f>
        <v>2025</v>
      </c>
      <c r="E167" s="129" t="s">
        <v>73</v>
      </c>
      <c r="F167" s="130" t="s">
        <v>73</v>
      </c>
      <c r="G167" s="299">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35">
      <c r="A168" s="229">
        <v>1859</v>
      </c>
      <c r="B168" s="233">
        <v>45796</v>
      </c>
      <c r="C168" s="59"/>
      <c r="D168" s="6">
        <f>YEAR(PA[[#This Row],[Date]])</f>
        <v>2025</v>
      </c>
      <c r="E168" s="129" t="s">
        <v>73</v>
      </c>
      <c r="F168" s="130" t="s">
        <v>73</v>
      </c>
      <c r="G168" s="299">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35">
      <c r="A169" s="229">
        <v>1860</v>
      </c>
      <c r="B169" s="233">
        <v>45796</v>
      </c>
      <c r="C169" s="59"/>
      <c r="D169" s="6">
        <f>YEAR(PA[[#This Row],[Date]])</f>
        <v>2025</v>
      </c>
      <c r="E169" s="129" t="s">
        <v>73</v>
      </c>
      <c r="F169" s="130" t="s">
        <v>73</v>
      </c>
      <c r="G169" s="299">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35">
      <c r="A170" s="229">
        <v>1861</v>
      </c>
      <c r="B170" s="233">
        <v>45796</v>
      </c>
      <c r="C170" s="59"/>
      <c r="D170" s="6">
        <f>YEAR(PA[[#This Row],[Date]])</f>
        <v>2025</v>
      </c>
      <c r="E170" s="129" t="s">
        <v>73</v>
      </c>
      <c r="F170" s="130" t="s">
        <v>73</v>
      </c>
      <c r="G170" s="299">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35">
      <c r="A171" s="229">
        <v>1862</v>
      </c>
      <c r="B171" s="233">
        <v>45796</v>
      </c>
      <c r="C171" s="59"/>
      <c r="D171" s="6">
        <f>YEAR(PA[[#This Row],[Date]])</f>
        <v>2025</v>
      </c>
      <c r="E171" s="129" t="s">
        <v>73</v>
      </c>
      <c r="F171" s="130" t="s">
        <v>73</v>
      </c>
      <c r="G171" s="299">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35">
      <c r="A172" s="229" t="s">
        <v>707</v>
      </c>
      <c r="B172" s="233">
        <v>45796</v>
      </c>
      <c r="C172" s="59"/>
      <c r="D172" s="6">
        <f>YEAR(PA[[#This Row],[Date]])</f>
        <v>2025</v>
      </c>
      <c r="E172" s="129" t="s">
        <v>73</v>
      </c>
      <c r="F172" s="130" t="s">
        <v>73</v>
      </c>
      <c r="G172" s="299">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35">
      <c r="A173" s="229">
        <v>1864</v>
      </c>
      <c r="B173" s="233">
        <v>45796</v>
      </c>
      <c r="C173" s="59"/>
      <c r="D173" s="6">
        <f>YEAR(PA[[#This Row],[Date]])</f>
        <v>2025</v>
      </c>
      <c r="E173" s="129" t="s">
        <v>73</v>
      </c>
      <c r="F173" s="130" t="s">
        <v>73</v>
      </c>
      <c r="G173" s="299">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35">
      <c r="A174" s="229">
        <v>1865</v>
      </c>
      <c r="B174" s="233">
        <v>45796</v>
      </c>
      <c r="C174" s="59"/>
      <c r="D174" s="6">
        <f>YEAR(PA[[#This Row],[Date]])</f>
        <v>2025</v>
      </c>
      <c r="E174" s="129" t="s">
        <v>73</v>
      </c>
      <c r="F174" s="130" t="s">
        <v>73</v>
      </c>
      <c r="G174" s="299">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35">
      <c r="A175" s="229">
        <v>1866</v>
      </c>
      <c r="B175" s="233">
        <v>45796</v>
      </c>
      <c r="C175" s="59"/>
      <c r="D175" s="6">
        <f>YEAR(PA[[#This Row],[Date]])</f>
        <v>2025</v>
      </c>
      <c r="E175" s="129" t="s">
        <v>73</v>
      </c>
      <c r="F175" s="130" t="s">
        <v>73</v>
      </c>
      <c r="G175" s="299">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35">
      <c r="A176" s="229">
        <v>1867</v>
      </c>
      <c r="B176" s="233">
        <v>45797</v>
      </c>
      <c r="C176" s="59"/>
      <c r="D176" s="6">
        <f>YEAR(PA[[#This Row],[Date]])</f>
        <v>2025</v>
      </c>
      <c r="E176" s="129" t="s">
        <v>73</v>
      </c>
      <c r="F176" s="130" t="s">
        <v>73</v>
      </c>
      <c r="G176" s="299">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35">
      <c r="A177" s="229">
        <v>1868</v>
      </c>
      <c r="B177" s="233">
        <v>45797</v>
      </c>
      <c r="C177" s="59"/>
      <c r="D177" s="6">
        <f>YEAR(PA[[#This Row],[Date]])</f>
        <v>2025</v>
      </c>
      <c r="E177" s="129" t="s">
        <v>73</v>
      </c>
      <c r="F177" s="130" t="s">
        <v>73</v>
      </c>
      <c r="G177" s="299">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35">
      <c r="A178" s="229">
        <v>1869</v>
      </c>
      <c r="B178" s="233">
        <v>45797</v>
      </c>
      <c r="C178" s="59"/>
      <c r="D178" s="6">
        <f>YEAR(PA[[#This Row],[Date]])</f>
        <v>2025</v>
      </c>
      <c r="E178" s="129" t="s">
        <v>73</v>
      </c>
      <c r="F178" s="130" t="s">
        <v>73</v>
      </c>
      <c r="G178" s="299">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35">
      <c r="A179" s="229">
        <v>1870</v>
      </c>
      <c r="B179" s="233">
        <v>45797</v>
      </c>
      <c r="C179" s="59"/>
      <c r="D179" s="6">
        <f>YEAR(PA[[#This Row],[Date]])</f>
        <v>2025</v>
      </c>
      <c r="E179" s="129" t="s">
        <v>73</v>
      </c>
      <c r="F179" s="130" t="s">
        <v>73</v>
      </c>
      <c r="G179" s="299">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35">
      <c r="A180" s="229">
        <v>1871</v>
      </c>
      <c r="B180" s="233">
        <v>45798</v>
      </c>
      <c r="C180" s="59"/>
      <c r="D180" s="6">
        <f>YEAR(PA[[#This Row],[Date]])</f>
        <v>2025</v>
      </c>
      <c r="E180" s="129" t="s">
        <v>73</v>
      </c>
      <c r="F180" s="130" t="s">
        <v>73</v>
      </c>
      <c r="G180" s="299">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35">
      <c r="A181" s="229">
        <v>1872</v>
      </c>
      <c r="B181" s="233">
        <v>45799</v>
      </c>
      <c r="C181" s="59"/>
      <c r="D181" s="6">
        <f>YEAR(PA[[#This Row],[Date]])</f>
        <v>2025</v>
      </c>
      <c r="E181" s="129" t="s">
        <v>73</v>
      </c>
      <c r="F181" s="130" t="s">
        <v>73</v>
      </c>
      <c r="G181" s="299">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35">
      <c r="A182" s="229">
        <v>1873</v>
      </c>
      <c r="B182" s="233">
        <v>45799</v>
      </c>
      <c r="C182" s="59"/>
      <c r="D182" s="6">
        <f>YEAR(PA[[#This Row],[Date]])</f>
        <v>2025</v>
      </c>
      <c r="E182" s="129" t="s">
        <v>73</v>
      </c>
      <c r="F182" s="130" t="s">
        <v>73</v>
      </c>
      <c r="G182" s="299">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35">
      <c r="A183" s="229">
        <v>1874</v>
      </c>
      <c r="B183" s="233">
        <v>45799</v>
      </c>
      <c r="C183" s="59"/>
      <c r="D183" s="6">
        <f>YEAR(PA[[#This Row],[Date]])</f>
        <v>2025</v>
      </c>
      <c r="E183" s="129" t="s">
        <v>73</v>
      </c>
      <c r="F183" s="130" t="s">
        <v>73</v>
      </c>
      <c r="G183" s="299">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35">
      <c r="A184" s="229">
        <v>1875</v>
      </c>
      <c r="B184" s="233">
        <v>45799</v>
      </c>
      <c r="C184" s="59"/>
      <c r="D184" s="6">
        <f>YEAR(PA[[#This Row],[Date]])</f>
        <v>2025</v>
      </c>
      <c r="E184" s="129" t="s">
        <v>73</v>
      </c>
      <c r="F184" s="130" t="s">
        <v>73</v>
      </c>
      <c r="G184" s="299">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35">
      <c r="A185" s="229">
        <v>1876</v>
      </c>
      <c r="B185" s="233">
        <v>45799</v>
      </c>
      <c r="C185" s="59"/>
      <c r="D185" s="6">
        <f>YEAR(PA[[#This Row],[Date]])</f>
        <v>2025</v>
      </c>
      <c r="E185" s="129" t="s">
        <v>73</v>
      </c>
      <c r="F185" s="130" t="s">
        <v>73</v>
      </c>
      <c r="G185" s="299">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35">
      <c r="A186" s="229">
        <v>1877</v>
      </c>
      <c r="B186" s="233">
        <v>45799</v>
      </c>
      <c r="C186" s="59"/>
      <c r="D186" s="6">
        <f>YEAR(PA[[#This Row],[Date]])</f>
        <v>2025</v>
      </c>
      <c r="E186" s="129" t="s">
        <v>73</v>
      </c>
      <c r="F186" s="130" t="s">
        <v>73</v>
      </c>
      <c r="G186" s="299">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35">
      <c r="A187" s="229">
        <v>1878</v>
      </c>
      <c r="B187" s="233">
        <v>45799</v>
      </c>
      <c r="C187" s="59"/>
      <c r="D187" s="6">
        <f>YEAR(PA[[#This Row],[Date]])</f>
        <v>2025</v>
      </c>
      <c r="E187" s="129" t="s">
        <v>73</v>
      </c>
      <c r="F187" s="130" t="s">
        <v>73</v>
      </c>
      <c r="G187" s="299">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35">
      <c r="A188" s="229">
        <v>1879</v>
      </c>
      <c r="B188" s="233">
        <v>45799</v>
      </c>
      <c r="C188" s="59"/>
      <c r="D188" s="6">
        <f>YEAR(PA[[#This Row],[Date]])</f>
        <v>2025</v>
      </c>
      <c r="E188" s="129" t="s">
        <v>73</v>
      </c>
      <c r="F188" s="130" t="s">
        <v>73</v>
      </c>
      <c r="G188" s="299">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35">
      <c r="A189" s="229">
        <v>1880</v>
      </c>
      <c r="B189" s="233">
        <v>45799</v>
      </c>
      <c r="C189" s="59"/>
      <c r="D189" s="6">
        <f>YEAR(PA[[#This Row],[Date]])</f>
        <v>2025</v>
      </c>
      <c r="E189" s="129" t="s">
        <v>73</v>
      </c>
      <c r="F189" s="130" t="s">
        <v>73</v>
      </c>
      <c r="G189" s="299">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35">
      <c r="A190" s="229">
        <v>1881</v>
      </c>
      <c r="B190" s="233">
        <v>45799</v>
      </c>
      <c r="C190" s="59"/>
      <c r="D190" s="6">
        <f>YEAR(PA[[#This Row],[Date]])</f>
        <v>2025</v>
      </c>
      <c r="E190" s="129" t="s">
        <v>73</v>
      </c>
      <c r="F190" s="130" t="s">
        <v>73</v>
      </c>
      <c r="G190" s="299">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35">
      <c r="A191" s="229">
        <v>1882</v>
      </c>
      <c r="B191" s="233">
        <v>45799</v>
      </c>
      <c r="C191" s="59"/>
      <c r="D191" s="6">
        <f>YEAR(PA[[#This Row],[Date]])</f>
        <v>2025</v>
      </c>
      <c r="E191" s="129" t="s">
        <v>73</v>
      </c>
      <c r="F191" s="130" t="s">
        <v>73</v>
      </c>
      <c r="G191" s="299">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35">
      <c r="A192" s="229">
        <v>1883</v>
      </c>
      <c r="B192" s="233">
        <v>45799</v>
      </c>
      <c r="C192" s="59"/>
      <c r="D192" s="6">
        <f>YEAR(PA[[#This Row],[Date]])</f>
        <v>2025</v>
      </c>
      <c r="E192" s="129" t="s">
        <v>73</v>
      </c>
      <c r="F192" s="130" t="s">
        <v>73</v>
      </c>
      <c r="G192" s="299">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35">
      <c r="A193" s="229">
        <v>1884</v>
      </c>
      <c r="B193" s="233">
        <v>45799</v>
      </c>
      <c r="C193" s="59"/>
      <c r="D193" s="6">
        <f>YEAR(PA[[#This Row],[Date]])</f>
        <v>2025</v>
      </c>
      <c r="E193" s="129" t="s">
        <v>73</v>
      </c>
      <c r="F193" s="130" t="s">
        <v>73</v>
      </c>
      <c r="G193" s="299">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35">
      <c r="A194" s="229">
        <v>1885</v>
      </c>
      <c r="B194" s="233">
        <v>45799</v>
      </c>
      <c r="C194" s="59"/>
      <c r="D194" s="6">
        <f>YEAR(PA[[#This Row],[Date]])</f>
        <v>2025</v>
      </c>
      <c r="E194" s="129" t="s">
        <v>73</v>
      </c>
      <c r="F194" s="130" t="s">
        <v>73</v>
      </c>
      <c r="G194" s="299">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35">
      <c r="A195" s="229">
        <v>1886</v>
      </c>
      <c r="B195" s="233">
        <v>45799</v>
      </c>
      <c r="C195" s="59"/>
      <c r="D195" s="6">
        <f>YEAR(PA[[#This Row],[Date]])</f>
        <v>2025</v>
      </c>
      <c r="E195" s="129" t="s">
        <v>73</v>
      </c>
      <c r="F195" s="130" t="s">
        <v>73</v>
      </c>
      <c r="G195" s="299">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35">
      <c r="A196" s="229">
        <v>1887</v>
      </c>
      <c r="B196" s="233">
        <v>45799</v>
      </c>
      <c r="C196" s="59"/>
      <c r="D196" s="6">
        <f>YEAR(PA[[#This Row],[Date]])</f>
        <v>2025</v>
      </c>
      <c r="E196" s="129" t="s">
        <v>73</v>
      </c>
      <c r="F196" s="130" t="s">
        <v>73</v>
      </c>
      <c r="G196" s="299">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35">
      <c r="A197" s="229">
        <v>1888</v>
      </c>
      <c r="B197" s="233">
        <v>45800</v>
      </c>
      <c r="C197" s="59"/>
      <c r="D197" s="6">
        <f>YEAR(PA[[#This Row],[Date]])</f>
        <v>2025</v>
      </c>
      <c r="E197" s="129" t="s">
        <v>73</v>
      </c>
      <c r="F197" s="130" t="s">
        <v>73</v>
      </c>
      <c r="G197" s="299">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35">
      <c r="A198" s="229">
        <v>1889</v>
      </c>
      <c r="B198" s="233">
        <v>45800</v>
      </c>
      <c r="C198" s="59"/>
      <c r="D198" s="6">
        <f>YEAR(PA[[#This Row],[Date]])</f>
        <v>2025</v>
      </c>
      <c r="E198" s="129" t="s">
        <v>73</v>
      </c>
      <c r="F198" s="130" t="s">
        <v>73</v>
      </c>
      <c r="G198" s="299">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35">
      <c r="A199" s="229">
        <v>1890</v>
      </c>
      <c r="B199" s="233">
        <v>45800</v>
      </c>
      <c r="C199" s="59"/>
      <c r="D199" s="6">
        <f>YEAR(PA[[#This Row],[Date]])</f>
        <v>2025</v>
      </c>
      <c r="E199" s="129" t="s">
        <v>73</v>
      </c>
      <c r="F199" s="130" t="s">
        <v>73</v>
      </c>
      <c r="G199" s="299">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35">
      <c r="A200" s="229">
        <v>1891</v>
      </c>
      <c r="B200" s="233">
        <v>45800</v>
      </c>
      <c r="C200" s="59"/>
      <c r="D200" s="6">
        <f>YEAR(PA[[#This Row],[Date]])</f>
        <v>2025</v>
      </c>
      <c r="E200" s="129" t="s">
        <v>73</v>
      </c>
      <c r="F200" s="130" t="s">
        <v>73</v>
      </c>
      <c r="G200" s="299">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35">
      <c r="A201" s="229">
        <v>1892</v>
      </c>
      <c r="B201" s="233">
        <v>45800</v>
      </c>
      <c r="C201" s="59"/>
      <c r="D201" s="6">
        <f>YEAR(PA[[#This Row],[Date]])</f>
        <v>2025</v>
      </c>
      <c r="E201" s="129" t="s">
        <v>73</v>
      </c>
      <c r="F201" s="130" t="s">
        <v>73</v>
      </c>
      <c r="G201" s="299">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35">
      <c r="A202" s="229">
        <v>1893</v>
      </c>
      <c r="B202" s="233">
        <v>45800</v>
      </c>
      <c r="C202" s="59"/>
      <c r="D202" s="6">
        <f>YEAR(PA[[#This Row],[Date]])</f>
        <v>2025</v>
      </c>
      <c r="E202" s="129" t="s">
        <v>73</v>
      </c>
      <c r="F202" s="130" t="s">
        <v>73</v>
      </c>
      <c r="G202" s="299">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35">
      <c r="A203" s="229">
        <v>1894</v>
      </c>
      <c r="B203" s="233">
        <v>45800</v>
      </c>
      <c r="C203" s="59"/>
      <c r="D203" s="6">
        <f>YEAR(PA[[#This Row],[Date]])</f>
        <v>2025</v>
      </c>
      <c r="E203" s="129" t="s">
        <v>73</v>
      </c>
      <c r="F203" s="130" t="s">
        <v>73</v>
      </c>
      <c r="G203" s="299">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35">
      <c r="A204" s="329">
        <v>1895</v>
      </c>
      <c r="B204" s="330">
        <v>45801</v>
      </c>
      <c r="C204" s="331">
        <v>2025</v>
      </c>
      <c r="D204" s="311">
        <f>YEAR(PA!$B204)</f>
        <v>2025</v>
      </c>
      <c r="E204" s="332" t="s">
        <v>73</v>
      </c>
      <c r="F204" s="333" t="s">
        <v>73</v>
      </c>
      <c r="G204" s="334">
        <v>45778</v>
      </c>
      <c r="H204" s="335">
        <f>DAY(EOMONTH(PA!$B204, 0))</f>
        <v>31</v>
      </c>
      <c r="I204" s="336">
        <v>0.21875</v>
      </c>
      <c r="J204" s="336">
        <v>0.77013888888888893</v>
      </c>
      <c r="K204" s="302">
        <f>IFERROR((PA!$J204-PA!$I204)*24,"")</f>
        <v>13.233333333333334</v>
      </c>
      <c r="L204" s="337" t="s">
        <v>615</v>
      </c>
      <c r="M204" s="337"/>
      <c r="N204" s="337"/>
      <c r="O204" s="337" t="s">
        <v>654</v>
      </c>
      <c r="P204" s="335"/>
      <c r="Q204" s="311"/>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7" t="s">
        <v>718</v>
      </c>
      <c r="V204" s="338"/>
      <c r="W204" s="339" t="s">
        <v>719</v>
      </c>
      <c r="X204" s="336">
        <v>0.21875</v>
      </c>
      <c r="Y204" s="336">
        <v>0.21875</v>
      </c>
      <c r="Z204" s="336">
        <v>0.44444444444444442</v>
      </c>
      <c r="AA204" s="340">
        <v>0.49027777777777776</v>
      </c>
      <c r="AB204" s="307">
        <f>IF(PA!$Y204="NA","",(PA!$Y204-PA!$X204)*24)</f>
        <v>0</v>
      </c>
      <c r="AC204" s="307">
        <f>IF(PA!$Z204="NA","",(PA!$Z204-PA!$X204)*24)</f>
        <v>5.4166666666666661</v>
      </c>
      <c r="AD204" s="308">
        <f>IF(PA!$AG204="Open","",(PA!$AA204-PA!$X204)*24)</f>
        <v>6.5166666666666657</v>
      </c>
      <c r="AE204" s="309">
        <f>IFERROR((PA!$AA204-PA!$X204)*24,"")</f>
        <v>6.5166666666666657</v>
      </c>
      <c r="AF204" s="339" t="s">
        <v>719</v>
      </c>
      <c r="AG204" s="6" t="s">
        <v>1275</v>
      </c>
      <c r="AH204" s="302">
        <f>IFERROR(PA!$AE204*PA!$T204,"")</f>
        <v>2.8995505617977525E-2</v>
      </c>
      <c r="AI204" s="341">
        <v>2.16</v>
      </c>
      <c r="AJ204" s="89">
        <f>IFERROR(IF(PA[[#This Row],[Lost PoA(kWh/m2)]]&gt;0,_xlfn.XLOOKUP(G204,'Modelling New'!$D:$D,'Modelling New'!$O:$O)*PA[[#This Row],[Lost PoA(kWh/m2)]]*S204,0),"")</f>
        <v>36.387196581189428</v>
      </c>
    </row>
    <row r="205" spans="1:36" hidden="1" x14ac:dyDescent="0.35">
      <c r="A205" s="329">
        <v>1896</v>
      </c>
      <c r="B205" s="330">
        <v>45801</v>
      </c>
      <c r="C205" s="331">
        <v>2025</v>
      </c>
      <c r="D205" s="311">
        <f>YEAR(PA!$B205)</f>
        <v>2025</v>
      </c>
      <c r="E205" s="332" t="s">
        <v>73</v>
      </c>
      <c r="F205" s="333" t="s">
        <v>73</v>
      </c>
      <c r="G205" s="334">
        <v>45778</v>
      </c>
      <c r="H205" s="335">
        <f>DAY(EOMONTH(PA!$B205, 0))</f>
        <v>31</v>
      </c>
      <c r="I205" s="336">
        <v>0.21875</v>
      </c>
      <c r="J205" s="336">
        <v>0.77013888888888893</v>
      </c>
      <c r="K205" s="302">
        <f>IFERROR((PA!$J205-PA!$I205)*24,"")</f>
        <v>13.233333333333334</v>
      </c>
      <c r="L205" s="337" t="s">
        <v>615</v>
      </c>
      <c r="M205" s="337"/>
      <c r="N205" s="337"/>
      <c r="O205" s="337" t="s">
        <v>661</v>
      </c>
      <c r="P205" s="335"/>
      <c r="Q205" s="311"/>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7" t="s">
        <v>718</v>
      </c>
      <c r="V205" s="338"/>
      <c r="W205" s="342" t="s">
        <v>720</v>
      </c>
      <c r="X205" s="336">
        <v>0.21875</v>
      </c>
      <c r="Y205" s="336">
        <v>0.44305555555555554</v>
      </c>
      <c r="Z205" s="336">
        <v>0.44305555555555554</v>
      </c>
      <c r="AA205" s="343">
        <v>0.4861111111111111</v>
      </c>
      <c r="AB205" s="307">
        <f>IF(PA!$Y205="NA","",(PA!$Y205-PA!$X205)*24)</f>
        <v>5.3833333333333329</v>
      </c>
      <c r="AC205" s="307">
        <f>IF(PA!$Z205="NA","",(PA!$Z205-PA!$X205)*24)</f>
        <v>5.3833333333333329</v>
      </c>
      <c r="AD205" s="308">
        <f>IF(PA!$AG205="Open","",(PA!$AA205-PA!$X205)*24)</f>
        <v>6.4166666666666661</v>
      </c>
      <c r="AE205" s="309">
        <f>IFERROR((PA!$AA205-PA!$X205)*24,"")</f>
        <v>6.4166666666666661</v>
      </c>
      <c r="AF205" s="342" t="s">
        <v>720</v>
      </c>
      <c r="AG205" s="6" t="s">
        <v>1275</v>
      </c>
      <c r="AH205" s="302">
        <f>IFERROR(PA!$AE205*PA!$T205,"")</f>
        <v>2.8550561797752807E-2</v>
      </c>
      <c r="AI205" s="344">
        <v>0.60799999999999998</v>
      </c>
      <c r="AJ205" s="89">
        <f>IFERROR(IF(PA[[#This Row],[Lost PoA(kWh/m2)]]&gt;0,_xlfn.XLOOKUP(G205,'Modelling New'!$D:$D,'Modelling New'!$O:$O)*PA[[#This Row],[Lost PoA(kWh/m2)]]*S205,0),"")</f>
        <v>10.2423220006311</v>
      </c>
    </row>
    <row r="206" spans="1:36" hidden="1" x14ac:dyDescent="0.35">
      <c r="A206" s="329">
        <v>1897</v>
      </c>
      <c r="B206" s="330">
        <v>45801</v>
      </c>
      <c r="C206" s="331">
        <v>2025</v>
      </c>
      <c r="D206" s="311">
        <f>YEAR(PA!$B206)</f>
        <v>2025</v>
      </c>
      <c r="E206" s="332" t="s">
        <v>73</v>
      </c>
      <c r="F206" s="333" t="s">
        <v>73</v>
      </c>
      <c r="G206" s="334">
        <v>45778</v>
      </c>
      <c r="H206" s="335">
        <f>DAY(EOMONTH(PA!$B206, 0))</f>
        <v>31</v>
      </c>
      <c r="I206" s="336">
        <v>0.21875</v>
      </c>
      <c r="J206" s="336">
        <v>0.77013888888888893</v>
      </c>
      <c r="K206" s="302">
        <f>IFERROR((PA!$J206-PA!$I206)*24,"")</f>
        <v>13.233333333333334</v>
      </c>
      <c r="L206" s="337" t="s">
        <v>597</v>
      </c>
      <c r="M206" s="337"/>
      <c r="N206" s="337"/>
      <c r="O206" s="337" t="s">
        <v>721</v>
      </c>
      <c r="P206" s="335"/>
      <c r="Q206" s="311"/>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2">
        <v>22.25</v>
      </c>
      <c r="T206" s="90">
        <f>IFERROR(_xlfn.XLOOKUP(PA[[#This Row],[Affected Equipment ]],'Basic Data '!A:A,'Basic Data '!C:C),"")</f>
        <v>4.3333333333333331E-3</v>
      </c>
      <c r="U206" s="337" t="s">
        <v>697</v>
      </c>
      <c r="V206" s="338"/>
      <c r="W206" s="266" t="s">
        <v>722</v>
      </c>
      <c r="X206" s="336">
        <v>0.21875</v>
      </c>
      <c r="Y206" s="336">
        <v>0.375</v>
      </c>
      <c r="Z206" s="336">
        <v>0.63541666666666663</v>
      </c>
      <c r="AA206" s="343">
        <v>0.64444444444444449</v>
      </c>
      <c r="AB206" s="307">
        <f>IF(PA!$Y206="NA","",(PA!$Y206-PA!$X206)*24)</f>
        <v>3.75</v>
      </c>
      <c r="AC206" s="307">
        <f>IF(PA!$Z206="NA","",(PA!$Z206-PA!$X206)*24)</f>
        <v>10</v>
      </c>
      <c r="AD206" s="308">
        <f>IF(PA!$AG206="Open","",(PA!$AA206-PA!$X206)*24)</f>
        <v>10.216666666666669</v>
      </c>
      <c r="AE206" s="309">
        <f>IFERROR((PA!$AA206-PA!$X206)*24,"")</f>
        <v>10.216666666666669</v>
      </c>
      <c r="AF206" s="266" t="s">
        <v>722</v>
      </c>
      <c r="AG206" s="6" t="s">
        <v>1275</v>
      </c>
      <c r="AH206" s="302">
        <f>IFERROR(PA!$AE206*PA!$T206,"")</f>
        <v>4.4272222222222227E-2</v>
      </c>
      <c r="AI206" s="344">
        <v>4.9870000000000001</v>
      </c>
      <c r="AJ206" s="89">
        <f>IFERROR(IF(PA[[#This Row],[Lost PoA(kWh/m2)]]&gt;0,_xlfn.XLOOKUP(G206,'Modelling New'!$D:$D,'Modelling New'!$O:$O)*PA[[#This Row],[Lost PoA(kWh/m2)]]*S206,0),"")</f>
        <v>84.010624699255416</v>
      </c>
    </row>
    <row r="207" spans="1:36" hidden="1" x14ac:dyDescent="0.35">
      <c r="A207" s="329">
        <v>1898</v>
      </c>
      <c r="B207" s="330">
        <v>45801</v>
      </c>
      <c r="C207" s="331">
        <v>2025</v>
      </c>
      <c r="D207" s="311">
        <f>YEAR(PA!$B207)</f>
        <v>2025</v>
      </c>
      <c r="E207" s="332" t="s">
        <v>73</v>
      </c>
      <c r="F207" s="333" t="s">
        <v>73</v>
      </c>
      <c r="G207" s="334">
        <v>45778</v>
      </c>
      <c r="H207" s="335">
        <f>DAY(EOMONTH(PA!$B207, 0))</f>
        <v>31</v>
      </c>
      <c r="I207" s="336">
        <v>0.21875</v>
      </c>
      <c r="J207" s="336">
        <v>0.77013888888888893</v>
      </c>
      <c r="K207" s="302">
        <f>IFERROR((PA!$J207-PA!$I207)*24,"")</f>
        <v>13.233333333333334</v>
      </c>
      <c r="L207" s="337" t="s">
        <v>597</v>
      </c>
      <c r="M207" s="337"/>
      <c r="N207" s="337"/>
      <c r="O207" s="337" t="s">
        <v>610</v>
      </c>
      <c r="P207" s="335"/>
      <c r="Q207" s="311"/>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2">
        <v>22.25</v>
      </c>
      <c r="T207" s="90">
        <f>IFERROR(_xlfn.XLOOKUP(PA[[#This Row],[Affected Equipment ]],'Basic Data '!A:A,'Basic Data '!C:C),"")</f>
        <v>4.0000000000000001E-3</v>
      </c>
      <c r="U207" s="337" t="s">
        <v>697</v>
      </c>
      <c r="V207" s="338"/>
      <c r="W207" s="266" t="s">
        <v>722</v>
      </c>
      <c r="X207" s="336">
        <v>0.21875</v>
      </c>
      <c r="Y207" s="336">
        <v>0.375</v>
      </c>
      <c r="Z207" s="336">
        <v>0.63541666666666663</v>
      </c>
      <c r="AA207" s="343">
        <v>0.64722222222222225</v>
      </c>
      <c r="AB207" s="307">
        <f>IF(PA!$Y207="NA","",(PA!$Y207-PA!$X207)*24)</f>
        <v>3.75</v>
      </c>
      <c r="AC207" s="307">
        <f>IF(PA!$Z207="NA","",(PA!$Z207-PA!$X207)*24)</f>
        <v>10</v>
      </c>
      <c r="AD207" s="308">
        <f>IF(PA!$AG207="Open","",(PA!$AA207-PA!$X207)*24)</f>
        <v>10.283333333333335</v>
      </c>
      <c r="AE207" s="309">
        <f>IFERROR((PA!$AA207-PA!$X207)*24,"")</f>
        <v>10.283333333333335</v>
      </c>
      <c r="AF207" s="266" t="s">
        <v>722</v>
      </c>
      <c r="AG207" s="6" t="s">
        <v>1275</v>
      </c>
      <c r="AH207" s="302">
        <f>IFERROR(PA!$AE207*PA!$T207,"")</f>
        <v>4.1133333333333341E-2</v>
      </c>
      <c r="AI207" s="344">
        <v>5.0810000000000004</v>
      </c>
      <c r="AJ207" s="89">
        <f>IFERROR(IF(PA[[#This Row],[Lost PoA(kWh/m2)]]&gt;0,_xlfn.XLOOKUP(G207,'Modelling New'!$D:$D,'Modelling New'!$O:$O)*PA[[#This Row],[Lost PoA(kWh/m2)]]*S207,0),"")</f>
        <v>85.59414158751089</v>
      </c>
    </row>
    <row r="208" spans="1:36" hidden="1" x14ac:dyDescent="0.35">
      <c r="A208" s="329">
        <v>1899</v>
      </c>
      <c r="B208" s="330">
        <v>45801</v>
      </c>
      <c r="C208" s="331">
        <v>2025</v>
      </c>
      <c r="D208" s="311">
        <f>YEAR(PA!$B208)</f>
        <v>2025</v>
      </c>
      <c r="E208" s="332" t="s">
        <v>73</v>
      </c>
      <c r="F208" s="333" t="s">
        <v>73</v>
      </c>
      <c r="G208" s="334">
        <v>45778</v>
      </c>
      <c r="H208" s="335">
        <f>DAY(EOMONTH(PA!$B208, 0))</f>
        <v>31</v>
      </c>
      <c r="I208" s="336">
        <v>0.21875</v>
      </c>
      <c r="J208" s="336">
        <v>0.77013888888888893</v>
      </c>
      <c r="K208" s="302">
        <f>IFERROR((PA!$J208-PA!$I208)*24,"")</f>
        <v>13.233333333333334</v>
      </c>
      <c r="L208" s="337" t="s">
        <v>559</v>
      </c>
      <c r="M208" s="337"/>
      <c r="N208" s="337"/>
      <c r="O208" s="337" t="s">
        <v>610</v>
      </c>
      <c r="P208" s="335"/>
      <c r="Q208" s="311"/>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2">
        <v>22.25</v>
      </c>
      <c r="T208" s="90">
        <f>IFERROR(_xlfn.XLOOKUP(PA[[#This Row],[Affected Equipment ]],'Basic Data '!A:A,'Basic Data '!C:C),"")</f>
        <v>4.3333333333333331E-3</v>
      </c>
      <c r="U208" s="337" t="s">
        <v>697</v>
      </c>
      <c r="V208" s="338"/>
      <c r="W208" s="266" t="s">
        <v>723</v>
      </c>
      <c r="X208" s="336">
        <v>0.21875</v>
      </c>
      <c r="Y208" s="336">
        <v>0.375</v>
      </c>
      <c r="Z208" s="336">
        <v>0.64583333333333337</v>
      </c>
      <c r="AA208" s="343">
        <v>0.66180555555555554</v>
      </c>
      <c r="AB208" s="307">
        <f>IF(PA!$Y208="NA","",(PA!$Y208-PA!$X208)*24)</f>
        <v>3.75</v>
      </c>
      <c r="AC208" s="307">
        <f>IF(PA!$Z208="NA","",(PA!$Z208-PA!$X208)*24)</f>
        <v>10.25</v>
      </c>
      <c r="AD208" s="308">
        <f>IF(PA!$AG208="Open","",(PA!$AA208-PA!$X208)*24)</f>
        <v>10.633333333333333</v>
      </c>
      <c r="AE208" s="309">
        <f>IFERROR((PA!$AA208-PA!$X208)*24,"")</f>
        <v>10.633333333333333</v>
      </c>
      <c r="AF208" s="266" t="s">
        <v>723</v>
      </c>
      <c r="AG208" s="6" t="s">
        <v>1275</v>
      </c>
      <c r="AH208" s="302">
        <f>IFERROR(PA!$AE208*PA!$T208,"")</f>
        <v>4.6077777777777773E-2</v>
      </c>
      <c r="AI208" s="344">
        <v>5.1230000000000002</v>
      </c>
      <c r="AJ208" s="89">
        <f>IFERROR(IF(PA[[#This Row],[Lost PoA(kWh/m2)]]&gt;0,_xlfn.XLOOKUP(G208,'Modelling New'!$D:$D,'Modelling New'!$O:$O)*PA[[#This Row],[Lost PoA(kWh/m2)]]*S208,0),"")</f>
        <v>86.301670409922906</v>
      </c>
    </row>
    <row r="209" spans="1:36" hidden="1" x14ac:dyDescent="0.35">
      <c r="A209" s="329">
        <v>1900</v>
      </c>
      <c r="B209" s="330">
        <v>45801</v>
      </c>
      <c r="C209" s="331">
        <v>2025</v>
      </c>
      <c r="D209" s="311">
        <f>YEAR(PA!$B209)</f>
        <v>2025</v>
      </c>
      <c r="E209" s="332" t="s">
        <v>73</v>
      </c>
      <c r="F209" s="333" t="s">
        <v>73</v>
      </c>
      <c r="G209" s="334">
        <v>45778</v>
      </c>
      <c r="H209" s="335">
        <f>DAY(EOMONTH(PA!$B209, 0))</f>
        <v>31</v>
      </c>
      <c r="I209" s="336">
        <v>0.21875</v>
      </c>
      <c r="J209" s="336">
        <v>0.77013888888888893</v>
      </c>
      <c r="K209" s="302">
        <f>IFERROR((PA!$J209-PA!$I209)*24,"")</f>
        <v>13.233333333333334</v>
      </c>
      <c r="L209" s="337" t="s">
        <v>606</v>
      </c>
      <c r="M209" s="337"/>
      <c r="N209" s="337"/>
      <c r="O209" s="337" t="s">
        <v>591</v>
      </c>
      <c r="P209" s="335"/>
      <c r="Q209" s="311"/>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2">
        <v>22.25</v>
      </c>
      <c r="T209" s="90">
        <f>IFERROR(_xlfn.XLOOKUP(PA[[#This Row],[Affected Equipment ]],'Basic Data '!A:A,'Basic Data '!C:C),"")</f>
        <v>3.9550561797752808E-3</v>
      </c>
      <c r="U209" s="337" t="s">
        <v>697</v>
      </c>
      <c r="V209" s="338"/>
      <c r="W209" s="266" t="s">
        <v>722</v>
      </c>
      <c r="X209" s="336">
        <v>0.21875</v>
      </c>
      <c r="Y209" s="336">
        <v>0.375</v>
      </c>
      <c r="Z209" s="336">
        <v>0.68402777777777779</v>
      </c>
      <c r="AA209" s="343">
        <v>0.69444444444444442</v>
      </c>
      <c r="AB209" s="307">
        <f>IF(PA!$Y209="NA","",(PA!$Y209-PA!$X209)*24)</f>
        <v>3.75</v>
      </c>
      <c r="AC209" s="307">
        <f>IF(PA!$Z209="NA","",(PA!$Z209-PA!$X209)*24)</f>
        <v>11.166666666666668</v>
      </c>
      <c r="AD209" s="308">
        <f>IF(PA!$AG209="Open","",(PA!$AA209-PA!$X209)*24)</f>
        <v>11.416666666666666</v>
      </c>
      <c r="AE209" s="309">
        <f>IFERROR((PA!$AA209-PA!$X209)*24,"")</f>
        <v>11.416666666666666</v>
      </c>
      <c r="AF209" s="266" t="s">
        <v>722</v>
      </c>
      <c r="AG209" s="6" t="s">
        <v>1275</v>
      </c>
      <c r="AH209" s="302">
        <f>IFERROR(PA!$AE209*PA!$T209,"")</f>
        <v>4.5153558052434456E-2</v>
      </c>
      <c r="AI209" s="345">
        <v>5.3250000000000002</v>
      </c>
      <c r="AJ209" s="89">
        <f>IFERROR(IF(PA[[#This Row],[Lost PoA(kWh/m2)]]&gt;0,_xlfn.XLOOKUP(G209,'Modelling New'!$D:$D,'Modelling New'!$O:$O)*PA[[#This Row],[Lost PoA(kWh/m2)]]*S209,0),"")</f>
        <v>89.704547127237845</v>
      </c>
    </row>
    <row r="210" spans="1:36" hidden="1" x14ac:dyDescent="0.35">
      <c r="A210" s="329">
        <v>1901</v>
      </c>
      <c r="B210" s="330">
        <v>45801</v>
      </c>
      <c r="C210" s="331">
        <v>2025</v>
      </c>
      <c r="D210" s="311">
        <f>YEAR(PA!$B210)</f>
        <v>2025</v>
      </c>
      <c r="E210" s="332" t="s">
        <v>73</v>
      </c>
      <c r="F210" s="333" t="s">
        <v>73</v>
      </c>
      <c r="G210" s="334">
        <v>45778</v>
      </c>
      <c r="H210" s="335">
        <f>DAY(EOMONTH(PA!$B210, 0))</f>
        <v>31</v>
      </c>
      <c r="I210" s="336">
        <v>0.21875</v>
      </c>
      <c r="J210" s="336">
        <v>0.77013888888888893</v>
      </c>
      <c r="K210" s="302">
        <f>IFERROR((PA!$J210-PA!$I210)*24,"")</f>
        <v>13.233333333333334</v>
      </c>
      <c r="L210" s="337" t="s">
        <v>606</v>
      </c>
      <c r="M210" s="337"/>
      <c r="N210" s="337"/>
      <c r="O210" s="337" t="s">
        <v>571</v>
      </c>
      <c r="P210" s="335"/>
      <c r="Q210" s="311"/>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2">
        <v>22.25</v>
      </c>
      <c r="T210" s="90">
        <f>IFERROR(_xlfn.XLOOKUP(PA[[#This Row],[Affected Equipment ]],'Basic Data '!A:A,'Basic Data '!C:C),"")</f>
        <v>3.9550561797752808E-3</v>
      </c>
      <c r="U210" s="337" t="s">
        <v>697</v>
      </c>
      <c r="V210" s="338"/>
      <c r="W210" s="266" t="s">
        <v>722</v>
      </c>
      <c r="X210" s="336">
        <v>0.21875</v>
      </c>
      <c r="Y210" s="336">
        <v>0.375</v>
      </c>
      <c r="Z210" s="336">
        <v>0.68055555555555558</v>
      </c>
      <c r="AA210" s="343">
        <v>0.69930555555555551</v>
      </c>
      <c r="AB210" s="307">
        <f>IF(PA!$Y210="NA","",(PA!$Y210-PA!$X210)*24)</f>
        <v>3.75</v>
      </c>
      <c r="AC210" s="307">
        <f>IF(PA!$Z210="NA","",(PA!$Z210-PA!$X210)*24)</f>
        <v>11.083333333333334</v>
      </c>
      <c r="AD210" s="308">
        <f>IF(PA!$AG210="Open","",(PA!$AA210-PA!$X210)*24)</f>
        <v>11.533333333333331</v>
      </c>
      <c r="AE210" s="309">
        <f>IFERROR((PA!$AA210-PA!$X210)*24,"")</f>
        <v>11.533333333333331</v>
      </c>
      <c r="AF210" s="266" t="s">
        <v>722</v>
      </c>
      <c r="AG210" s="6" t="s">
        <v>1275</v>
      </c>
      <c r="AH210" s="302">
        <f>IFERROR(PA!$AE210*PA!$T210,"")</f>
        <v>4.5614981273408232E-2</v>
      </c>
      <c r="AI210" s="345">
        <v>5.4160000000000004</v>
      </c>
      <c r="AJ210" s="89">
        <f>IFERROR(IF(PA[[#This Row],[Lost PoA(kWh/m2)]]&gt;0,_xlfn.XLOOKUP(G210,'Modelling New'!$D:$D,'Modelling New'!$O:$O)*PA[[#This Row],[Lost PoA(kWh/m2)]]*S210,0),"")</f>
        <v>91.237526242463872</v>
      </c>
    </row>
    <row r="211" spans="1:36" hidden="1" x14ac:dyDescent="0.35">
      <c r="A211" s="329">
        <v>1902</v>
      </c>
      <c r="B211" s="330">
        <v>45801</v>
      </c>
      <c r="C211" s="331">
        <v>2025</v>
      </c>
      <c r="D211" s="311">
        <f>YEAR(PA!$B211)</f>
        <v>2025</v>
      </c>
      <c r="E211" s="332" t="s">
        <v>73</v>
      </c>
      <c r="F211" s="333" t="s">
        <v>73</v>
      </c>
      <c r="G211" s="334">
        <v>45778</v>
      </c>
      <c r="H211" s="335">
        <f>DAY(EOMONTH(PA!$B211, 0))</f>
        <v>31</v>
      </c>
      <c r="I211" s="336">
        <v>0.21875</v>
      </c>
      <c r="J211" s="336">
        <v>0.77013888888888893</v>
      </c>
      <c r="K211" s="302">
        <f>IFERROR((PA!$J211-PA!$I211)*24,"")</f>
        <v>13.233333333333334</v>
      </c>
      <c r="L211" s="337" t="s">
        <v>621</v>
      </c>
      <c r="M211" s="337"/>
      <c r="N211" s="337"/>
      <c r="O211" s="337" t="s">
        <v>612</v>
      </c>
      <c r="P211" s="335"/>
      <c r="Q211" s="311"/>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2">
        <v>22.25</v>
      </c>
      <c r="T211" s="90">
        <f>IFERROR(_xlfn.XLOOKUP(PA[[#This Row],[Affected Equipment ]],'Basic Data '!A:A,'Basic Data '!C:C),"")</f>
        <v>4.4999999999999997E-3</v>
      </c>
      <c r="U211" s="337" t="s">
        <v>697</v>
      </c>
      <c r="V211" s="338"/>
      <c r="W211" s="266" t="s">
        <v>723</v>
      </c>
      <c r="X211" s="336">
        <v>0.21875</v>
      </c>
      <c r="Y211" s="336">
        <v>0.375</v>
      </c>
      <c r="Z211" s="336">
        <v>0.70138888888888884</v>
      </c>
      <c r="AA211" s="343">
        <v>0.71666666666666667</v>
      </c>
      <c r="AB211" s="307">
        <f>IF(PA!$Y211="NA","",(PA!$Y211-PA!$X211)*24)</f>
        <v>3.75</v>
      </c>
      <c r="AC211" s="307">
        <f>IF(PA!$Z211="NA","",(PA!$Z211-PA!$X211)*24)</f>
        <v>11.583333333333332</v>
      </c>
      <c r="AD211" s="308">
        <f>IF(PA!$AG211="Open","",(PA!$AA211-PA!$X211)*24)</f>
        <v>11.95</v>
      </c>
      <c r="AE211" s="309">
        <f>IFERROR((PA!$AA211-PA!$X211)*24,"")</f>
        <v>11.95</v>
      </c>
      <c r="AF211" s="266" t="s">
        <v>723</v>
      </c>
      <c r="AG211" s="6" t="s">
        <v>1275</v>
      </c>
      <c r="AH211" s="302">
        <f>IFERROR(PA!$AE211*PA!$T211,"")</f>
        <v>5.3774999999999989E-2</v>
      </c>
      <c r="AI211" s="345">
        <v>5.44</v>
      </c>
      <c r="AJ211" s="89">
        <f>IFERROR(IF(PA[[#This Row],[Lost PoA(kWh/m2)]]&gt;0,_xlfn.XLOOKUP(G211,'Modelling New'!$D:$D,'Modelling New'!$O:$O)*PA[[#This Row],[Lost PoA(kWh/m2)]]*S211,0),"")</f>
        <v>91.64182842669932</v>
      </c>
    </row>
    <row r="212" spans="1:36" hidden="1" x14ac:dyDescent="0.35">
      <c r="A212" s="329">
        <v>1903</v>
      </c>
      <c r="B212" s="330">
        <v>45801</v>
      </c>
      <c r="C212" s="331">
        <v>2025</v>
      </c>
      <c r="D212" s="311">
        <f>YEAR(PA!$B212)</f>
        <v>2025</v>
      </c>
      <c r="E212" s="332" t="s">
        <v>73</v>
      </c>
      <c r="F212" s="333" t="s">
        <v>73</v>
      </c>
      <c r="G212" s="334">
        <v>45778</v>
      </c>
      <c r="H212" s="335">
        <f>DAY(EOMONTH(PA!$B212, 0))</f>
        <v>31</v>
      </c>
      <c r="I212" s="336">
        <v>0.21875</v>
      </c>
      <c r="J212" s="336">
        <v>0.77013888888888893</v>
      </c>
      <c r="K212" s="302">
        <f>IFERROR((PA!$J212-PA!$I212)*24,"")</f>
        <v>13.233333333333334</v>
      </c>
      <c r="L212" s="337" t="s">
        <v>621</v>
      </c>
      <c r="M212" s="337"/>
      <c r="N212" s="337"/>
      <c r="O212" s="337" t="s">
        <v>580</v>
      </c>
      <c r="P212" s="335"/>
      <c r="Q212" s="311"/>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2">
        <v>22.25</v>
      </c>
      <c r="T212" s="90">
        <f>IFERROR(_xlfn.XLOOKUP(PA[[#This Row],[Affected Equipment ]],'Basic Data '!A:A,'Basic Data '!C:C),"")</f>
        <v>4.0000000000000001E-3</v>
      </c>
      <c r="U212" s="337" t="s">
        <v>697</v>
      </c>
      <c r="V212" s="338"/>
      <c r="W212" s="266" t="s">
        <v>723</v>
      </c>
      <c r="X212" s="336">
        <v>0.21875</v>
      </c>
      <c r="Y212" s="336">
        <v>0.375</v>
      </c>
      <c r="Z212" s="336">
        <v>0.71875</v>
      </c>
      <c r="AA212" s="343">
        <v>0.73263888888888884</v>
      </c>
      <c r="AB212" s="307">
        <f>IF(PA!$Y212="NA","",(PA!$Y212-PA!$X212)*24)</f>
        <v>3.75</v>
      </c>
      <c r="AC212" s="307">
        <f>IF(PA!$Z212="NA","",(PA!$Z212-PA!$X212)*24)</f>
        <v>12</v>
      </c>
      <c r="AD212" s="308">
        <f>IF(PA!$AG212="Open","",(PA!$AA212-PA!$X212)*24)</f>
        <v>12.333333333333332</v>
      </c>
      <c r="AE212" s="309">
        <f>IFERROR((PA!$AA212-PA!$X212)*24,"")</f>
        <v>12.333333333333332</v>
      </c>
      <c r="AF212" s="266" t="s">
        <v>723</v>
      </c>
      <c r="AG212" s="6" t="s">
        <v>1275</v>
      </c>
      <c r="AH212" s="302">
        <f>IFERROR(PA!$AE212*PA!$T212,"")</f>
        <v>4.9333333333333326E-2</v>
      </c>
      <c r="AI212" s="345">
        <v>5.61</v>
      </c>
      <c r="AJ212" s="89">
        <f>IFERROR(IF(PA[[#This Row],[Lost PoA(kWh/m2)]]&gt;0,_xlfn.XLOOKUP(G212,'Modelling New'!$D:$D,'Modelling New'!$O:$O)*PA[[#This Row],[Lost PoA(kWh/m2)]]*S212,0),"")</f>
        <v>94.505635565033657</v>
      </c>
    </row>
    <row r="213" spans="1:36" hidden="1" x14ac:dyDescent="0.35">
      <c r="A213" s="329">
        <v>1904</v>
      </c>
      <c r="B213" s="330">
        <v>45802</v>
      </c>
      <c r="C213" s="331">
        <v>2025</v>
      </c>
      <c r="D213" s="6">
        <f>YEAR(PA[[#This Row],[Date]])</f>
        <v>2025</v>
      </c>
      <c r="E213" s="332" t="s">
        <v>73</v>
      </c>
      <c r="F213" s="333" t="s">
        <v>73</v>
      </c>
      <c r="G213" s="334">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7" t="s">
        <v>697</v>
      </c>
      <c r="V213" s="88"/>
      <c r="W213" s="114" t="s">
        <v>724</v>
      </c>
      <c r="X213" s="60">
        <v>0.23958333333333334</v>
      </c>
      <c r="Y213" s="336">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35">
      <c r="A214" s="329">
        <v>1905</v>
      </c>
      <c r="B214" s="330">
        <v>45802</v>
      </c>
      <c r="C214" s="331">
        <v>2025</v>
      </c>
      <c r="D214" s="6">
        <f>YEAR(PA[[#This Row],[Date]])</f>
        <v>2025</v>
      </c>
      <c r="E214" s="332" t="s">
        <v>73</v>
      </c>
      <c r="F214" s="333" t="s">
        <v>73</v>
      </c>
      <c r="G214" s="334">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7" t="s">
        <v>697</v>
      </c>
      <c r="V214" s="88"/>
      <c r="W214" s="114" t="s">
        <v>724</v>
      </c>
      <c r="X214" s="60">
        <v>0.23958333333333334</v>
      </c>
      <c r="Y214" s="336">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35">
      <c r="A215" s="329">
        <v>1906</v>
      </c>
      <c r="B215" s="330">
        <v>45802</v>
      </c>
      <c r="C215" s="331">
        <v>2025</v>
      </c>
      <c r="D215" s="6">
        <f>YEAR(PA[[#This Row],[Date]])</f>
        <v>2025</v>
      </c>
      <c r="E215" s="332" t="s">
        <v>73</v>
      </c>
      <c r="F215" s="333" t="s">
        <v>73</v>
      </c>
      <c r="G215" s="334">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7" t="s">
        <v>697</v>
      </c>
      <c r="V215" s="88"/>
      <c r="W215" s="114" t="s">
        <v>724</v>
      </c>
      <c r="X215" s="60">
        <v>0.23958333333333334</v>
      </c>
      <c r="Y215" s="336">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35">
      <c r="A216" s="329">
        <v>1907</v>
      </c>
      <c r="B216" s="330">
        <v>45802</v>
      </c>
      <c r="C216" s="331">
        <v>2025</v>
      </c>
      <c r="D216" s="6">
        <f>YEAR(PA[[#This Row],[Date]])</f>
        <v>2025</v>
      </c>
      <c r="E216" s="332" t="s">
        <v>73</v>
      </c>
      <c r="F216" s="333" t="s">
        <v>73</v>
      </c>
      <c r="G216" s="334">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7" t="s">
        <v>697</v>
      </c>
      <c r="V216" s="88"/>
      <c r="W216" s="114" t="s">
        <v>727</v>
      </c>
      <c r="X216" s="60">
        <v>0.23958333333333334</v>
      </c>
      <c r="Y216" s="336">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35">
      <c r="A217" s="329">
        <v>1908</v>
      </c>
      <c r="B217" s="330">
        <v>45802</v>
      </c>
      <c r="C217" s="331">
        <v>2025</v>
      </c>
      <c r="D217" s="6">
        <f>YEAR(PA[[#This Row],[Date]])</f>
        <v>2025</v>
      </c>
      <c r="E217" s="332" t="s">
        <v>73</v>
      </c>
      <c r="F217" s="333" t="s">
        <v>73</v>
      </c>
      <c r="G217" s="334">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7" t="s">
        <v>697</v>
      </c>
      <c r="V217" s="88"/>
      <c r="W217" s="114" t="s">
        <v>727</v>
      </c>
      <c r="X217" s="60">
        <v>0.23958333333333334</v>
      </c>
      <c r="Y217" s="336">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35">
      <c r="A218" s="329">
        <v>1909</v>
      </c>
      <c r="B218" s="330">
        <v>45802</v>
      </c>
      <c r="C218" s="331">
        <v>2025</v>
      </c>
      <c r="D218" s="6">
        <f>YEAR(PA[[#This Row],[Date]])</f>
        <v>2025</v>
      </c>
      <c r="E218" s="332" t="s">
        <v>73</v>
      </c>
      <c r="F218" s="333" t="s">
        <v>73</v>
      </c>
      <c r="G218" s="334">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7" t="s">
        <v>697</v>
      </c>
      <c r="V218" s="88"/>
      <c r="W218" s="114" t="s">
        <v>727</v>
      </c>
      <c r="X218" s="60">
        <v>0.23958333333333334</v>
      </c>
      <c r="Y218" s="336">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35">
      <c r="A219" s="329">
        <v>1910</v>
      </c>
      <c r="B219" s="330">
        <v>45802</v>
      </c>
      <c r="C219" s="331">
        <v>2025</v>
      </c>
      <c r="D219" s="6">
        <f>YEAR(PA[[#This Row],[Date]])</f>
        <v>2025</v>
      </c>
      <c r="E219" s="332" t="s">
        <v>73</v>
      </c>
      <c r="F219" s="333" t="s">
        <v>73</v>
      </c>
      <c r="G219" s="334">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7" t="s">
        <v>697</v>
      </c>
      <c r="V219" s="88"/>
      <c r="W219" s="114" t="s">
        <v>727</v>
      </c>
      <c r="X219" s="60">
        <v>0.23958333333333334</v>
      </c>
      <c r="Y219" s="336">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35">
      <c r="A220" s="329">
        <v>1911</v>
      </c>
      <c r="B220" s="330">
        <v>45802</v>
      </c>
      <c r="C220" s="331">
        <v>2025</v>
      </c>
      <c r="D220" s="6">
        <f>YEAR(PA[[#This Row],[Date]])</f>
        <v>2025</v>
      </c>
      <c r="E220" s="332" t="s">
        <v>73</v>
      </c>
      <c r="F220" s="333" t="s">
        <v>73</v>
      </c>
      <c r="G220" s="334">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6">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35">
      <c r="A221" s="329">
        <v>1912</v>
      </c>
      <c r="B221" s="330">
        <v>45802</v>
      </c>
      <c r="C221" s="331">
        <v>2025</v>
      </c>
      <c r="D221" s="6">
        <f>YEAR(PA[[#This Row],[Date]])</f>
        <v>2025</v>
      </c>
      <c r="E221" s="332" t="s">
        <v>73</v>
      </c>
      <c r="F221" s="333" t="s">
        <v>73</v>
      </c>
      <c r="G221" s="334">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6">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35">
      <c r="A222" s="329">
        <v>1913</v>
      </c>
      <c r="B222" s="330">
        <v>45803</v>
      </c>
      <c r="C222" s="331">
        <v>2025</v>
      </c>
      <c r="D222" s="6">
        <f>YEAR(PA[[#This Row],[Date]])</f>
        <v>2025</v>
      </c>
      <c r="E222" s="332" t="s">
        <v>73</v>
      </c>
      <c r="F222" s="333" t="s">
        <v>73</v>
      </c>
      <c r="G222" s="334">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35">
      <c r="A223" s="329">
        <v>1914</v>
      </c>
      <c r="B223" s="330">
        <v>45803</v>
      </c>
      <c r="C223" s="331">
        <v>2025</v>
      </c>
      <c r="D223" s="6">
        <f>YEAR(PA[[#This Row],[Date]])</f>
        <v>2025</v>
      </c>
      <c r="E223" s="332" t="s">
        <v>73</v>
      </c>
      <c r="F223" s="333" t="s">
        <v>73</v>
      </c>
      <c r="G223" s="334">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35">
      <c r="A224" s="329">
        <v>1915</v>
      </c>
      <c r="B224" s="330">
        <v>45803</v>
      </c>
      <c r="C224" s="331">
        <v>2025</v>
      </c>
      <c r="D224" s="6">
        <f>YEAR(PA[[#This Row],[Date]])</f>
        <v>2025</v>
      </c>
      <c r="E224" s="332" t="s">
        <v>73</v>
      </c>
      <c r="F224" s="333" t="s">
        <v>73</v>
      </c>
      <c r="G224" s="334">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7"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35">
      <c r="A225" s="329">
        <v>1916</v>
      </c>
      <c r="B225" s="330">
        <v>45803</v>
      </c>
      <c r="C225" s="331">
        <v>2025</v>
      </c>
      <c r="D225" s="6">
        <f>YEAR(PA[[#This Row],[Date]])</f>
        <v>2025</v>
      </c>
      <c r="E225" s="332" t="s">
        <v>73</v>
      </c>
      <c r="F225" s="333" t="s">
        <v>73</v>
      </c>
      <c r="G225" s="334">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7"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35">
      <c r="A226" s="329">
        <v>1917</v>
      </c>
      <c r="B226" s="330">
        <v>45803</v>
      </c>
      <c r="C226" s="331">
        <v>2025</v>
      </c>
      <c r="D226" s="6">
        <f>YEAR(PA[[#This Row],[Date]])</f>
        <v>2025</v>
      </c>
      <c r="E226" s="332" t="s">
        <v>73</v>
      </c>
      <c r="F226" s="333" t="s">
        <v>73</v>
      </c>
      <c r="G226" s="334">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35">
      <c r="A227" s="329">
        <v>1918</v>
      </c>
      <c r="B227" s="330">
        <v>45804</v>
      </c>
      <c r="C227" s="331">
        <v>2025</v>
      </c>
      <c r="D227" s="6">
        <f>YEAR(PA[[#This Row],[Date]])</f>
        <v>2025</v>
      </c>
      <c r="E227" s="332" t="s">
        <v>73</v>
      </c>
      <c r="F227" s="333" t="s">
        <v>73</v>
      </c>
      <c r="G227" s="334">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7"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35">
      <c r="A228" s="329">
        <v>1919</v>
      </c>
      <c r="B228" s="330">
        <v>45804</v>
      </c>
      <c r="C228" s="331">
        <v>2025</v>
      </c>
      <c r="D228" s="6">
        <f>YEAR(PA[[#This Row],[Date]])</f>
        <v>2025</v>
      </c>
      <c r="E228" s="332" t="s">
        <v>73</v>
      </c>
      <c r="F228" s="333" t="s">
        <v>73</v>
      </c>
      <c r="G228" s="334">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7"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35">
      <c r="A229" s="329">
        <v>1920</v>
      </c>
      <c r="B229" s="330">
        <v>45804</v>
      </c>
      <c r="C229" s="331">
        <v>2025</v>
      </c>
      <c r="D229" s="6">
        <f>YEAR(PA[[#This Row],[Date]])</f>
        <v>2025</v>
      </c>
      <c r="E229" s="332" t="s">
        <v>73</v>
      </c>
      <c r="F229" s="333" t="s">
        <v>73</v>
      </c>
      <c r="G229" s="334">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7"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58" hidden="1" x14ac:dyDescent="0.35">
      <c r="A230" s="329">
        <v>1921</v>
      </c>
      <c r="B230" s="330">
        <v>45805</v>
      </c>
      <c r="C230" s="331">
        <v>2025</v>
      </c>
      <c r="D230" s="6">
        <f>YEAR(PA[[#This Row],[Date]])</f>
        <v>2025</v>
      </c>
      <c r="E230" s="332" t="s">
        <v>73</v>
      </c>
      <c r="F230" s="333" t="s">
        <v>73</v>
      </c>
      <c r="G230" s="334">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58" hidden="1" x14ac:dyDescent="0.35">
      <c r="A231" s="329">
        <v>1922</v>
      </c>
      <c r="B231" s="330">
        <v>45805</v>
      </c>
      <c r="C231" s="331">
        <v>2025</v>
      </c>
      <c r="D231" s="6">
        <f>YEAR(PA[[#This Row],[Date]])</f>
        <v>2025</v>
      </c>
      <c r="E231" s="332" t="s">
        <v>73</v>
      </c>
      <c r="F231" s="333" t="s">
        <v>73</v>
      </c>
      <c r="G231" s="334">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58" hidden="1" x14ac:dyDescent="0.35">
      <c r="A232" s="329">
        <v>1923</v>
      </c>
      <c r="B232" s="330">
        <v>45805</v>
      </c>
      <c r="C232" s="331">
        <v>2025</v>
      </c>
      <c r="D232" s="6">
        <f>YEAR(PA[[#This Row],[Date]])</f>
        <v>2025</v>
      </c>
      <c r="E232" s="332" t="s">
        <v>73</v>
      </c>
      <c r="F232" s="333" t="s">
        <v>73</v>
      </c>
      <c r="G232" s="334">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58" hidden="1" x14ac:dyDescent="0.35">
      <c r="A233" s="229" t="s">
        <v>736</v>
      </c>
      <c r="B233" s="330">
        <v>45805</v>
      </c>
      <c r="C233" s="331">
        <v>2025</v>
      </c>
      <c r="D233" s="6">
        <f>YEAR(PA[[#This Row],[Date]])</f>
        <v>2025</v>
      </c>
      <c r="E233" s="332" t="s">
        <v>73</v>
      </c>
      <c r="F233" s="333" t="s">
        <v>73</v>
      </c>
      <c r="G233" s="334">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58" hidden="1" x14ac:dyDescent="0.35">
      <c r="A234" s="229">
        <v>1925</v>
      </c>
      <c r="B234" s="330">
        <v>45805</v>
      </c>
      <c r="C234" s="331">
        <v>2025</v>
      </c>
      <c r="D234" s="6">
        <f>YEAR(PA[[#This Row],[Date]])</f>
        <v>2025</v>
      </c>
      <c r="E234" s="332" t="s">
        <v>73</v>
      </c>
      <c r="F234" s="333" t="s">
        <v>73</v>
      </c>
      <c r="G234" s="334">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58" hidden="1" x14ac:dyDescent="0.35">
      <c r="A235" s="229">
        <v>1926</v>
      </c>
      <c r="B235" s="330">
        <v>45805</v>
      </c>
      <c r="C235" s="331">
        <v>2025</v>
      </c>
      <c r="D235" s="6">
        <f>YEAR(PA[[#This Row],[Date]])</f>
        <v>2025</v>
      </c>
      <c r="E235" s="332" t="s">
        <v>73</v>
      </c>
      <c r="F235" s="333" t="s">
        <v>73</v>
      </c>
      <c r="G235" s="334">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58" hidden="1" x14ac:dyDescent="0.35">
      <c r="A236" s="229">
        <v>1927</v>
      </c>
      <c r="B236" s="330">
        <v>45805</v>
      </c>
      <c r="C236" s="331">
        <v>2025</v>
      </c>
      <c r="D236" s="6">
        <f>YEAR(PA[[#This Row],[Date]])</f>
        <v>2025</v>
      </c>
      <c r="E236" s="332" t="s">
        <v>73</v>
      </c>
      <c r="F236" s="333" t="s">
        <v>73</v>
      </c>
      <c r="G236" s="334">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58" hidden="1" x14ac:dyDescent="0.35">
      <c r="A237" s="229">
        <v>1928</v>
      </c>
      <c r="B237" s="330">
        <v>45805</v>
      </c>
      <c r="C237" s="331">
        <v>2025</v>
      </c>
      <c r="D237" s="6">
        <f>YEAR(PA[[#This Row],[Date]])</f>
        <v>2025</v>
      </c>
      <c r="E237" s="332" t="s">
        <v>73</v>
      </c>
      <c r="F237" s="333" t="s">
        <v>73</v>
      </c>
      <c r="G237" s="334">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58" hidden="1" x14ac:dyDescent="0.35">
      <c r="A238" s="229">
        <v>1929</v>
      </c>
      <c r="B238" s="330">
        <v>45805</v>
      </c>
      <c r="C238" s="331">
        <v>2025</v>
      </c>
      <c r="D238" s="6">
        <f>YEAR(PA[[#This Row],[Date]])</f>
        <v>2025</v>
      </c>
      <c r="E238" s="332" t="s">
        <v>73</v>
      </c>
      <c r="F238" s="333" t="s">
        <v>73</v>
      </c>
      <c r="G238" s="334">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58" hidden="1" x14ac:dyDescent="0.35">
      <c r="A239" s="229">
        <v>1930</v>
      </c>
      <c r="B239" s="330">
        <v>45805</v>
      </c>
      <c r="C239" s="331">
        <v>2025</v>
      </c>
      <c r="D239" s="6">
        <f>YEAR(PA[[#This Row],[Date]])</f>
        <v>2025</v>
      </c>
      <c r="E239" s="332" t="s">
        <v>73</v>
      </c>
      <c r="F239" s="333" t="s">
        <v>73</v>
      </c>
      <c r="G239" s="334">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58" hidden="1" x14ac:dyDescent="0.35">
      <c r="A240" s="229">
        <v>1931</v>
      </c>
      <c r="B240" s="330">
        <v>45805</v>
      </c>
      <c r="C240" s="331">
        <v>2025</v>
      </c>
      <c r="D240" s="6">
        <f>YEAR(PA[[#This Row],[Date]])</f>
        <v>2025</v>
      </c>
      <c r="E240" s="332" t="s">
        <v>73</v>
      </c>
      <c r="F240" s="333" t="s">
        <v>73</v>
      </c>
      <c r="G240" s="334">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58" hidden="1" x14ac:dyDescent="0.35">
      <c r="A241" s="229">
        <v>1932</v>
      </c>
      <c r="B241" s="330">
        <v>45805</v>
      </c>
      <c r="C241" s="331">
        <v>2025</v>
      </c>
      <c r="D241" s="6">
        <f>YEAR(PA[[#This Row],[Date]])</f>
        <v>2025</v>
      </c>
      <c r="E241" s="332" t="s">
        <v>73</v>
      </c>
      <c r="F241" s="333" t="s">
        <v>73</v>
      </c>
      <c r="G241" s="334">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58" hidden="1" x14ac:dyDescent="0.35">
      <c r="A242" s="229">
        <v>1933</v>
      </c>
      <c r="B242" s="330">
        <v>45805</v>
      </c>
      <c r="C242" s="331">
        <v>2025</v>
      </c>
      <c r="D242" s="6">
        <f>YEAR(PA[[#This Row],[Date]])</f>
        <v>2025</v>
      </c>
      <c r="E242" s="332" t="s">
        <v>73</v>
      </c>
      <c r="F242" s="333" t="s">
        <v>73</v>
      </c>
      <c r="G242" s="334">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58" hidden="1" x14ac:dyDescent="0.35">
      <c r="A243" s="229">
        <v>1934</v>
      </c>
      <c r="B243" s="330">
        <v>45805</v>
      </c>
      <c r="C243" s="331">
        <v>2025</v>
      </c>
      <c r="D243" s="6">
        <f>YEAR(PA[[#This Row],[Date]])</f>
        <v>2025</v>
      </c>
      <c r="E243" s="332" t="s">
        <v>73</v>
      </c>
      <c r="F243" s="333" t="s">
        <v>73</v>
      </c>
      <c r="G243" s="334">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58" hidden="1" x14ac:dyDescent="0.35">
      <c r="A244" s="229">
        <v>1935</v>
      </c>
      <c r="B244" s="330">
        <v>45805</v>
      </c>
      <c r="C244" s="331">
        <v>2025</v>
      </c>
      <c r="D244" s="6">
        <f>YEAR(PA[[#This Row],[Date]])</f>
        <v>2025</v>
      </c>
      <c r="E244" s="332" t="s">
        <v>73</v>
      </c>
      <c r="F244" s="333" t="s">
        <v>73</v>
      </c>
      <c r="G244" s="334">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58" hidden="1" x14ac:dyDescent="0.35">
      <c r="A245" s="229">
        <v>1936</v>
      </c>
      <c r="B245" s="330">
        <v>45805</v>
      </c>
      <c r="C245" s="331">
        <v>2025</v>
      </c>
      <c r="D245" s="6">
        <f>YEAR(PA[[#This Row],[Date]])</f>
        <v>2025</v>
      </c>
      <c r="E245" s="332" t="s">
        <v>73</v>
      </c>
      <c r="F245" s="333" t="s">
        <v>73</v>
      </c>
      <c r="G245" s="334">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3.5" hidden="1" x14ac:dyDescent="0.35">
      <c r="A246" s="229">
        <v>1937</v>
      </c>
      <c r="B246" s="330">
        <v>45805</v>
      </c>
      <c r="C246" s="331">
        <v>2025</v>
      </c>
      <c r="D246" s="6">
        <f>YEAR(PA[[#This Row],[Date]])</f>
        <v>2025</v>
      </c>
      <c r="E246" s="332" t="s">
        <v>73</v>
      </c>
      <c r="F246" s="333" t="s">
        <v>73</v>
      </c>
      <c r="G246" s="334">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29" hidden="1" x14ac:dyDescent="0.35">
      <c r="A247" s="229">
        <v>1938</v>
      </c>
      <c r="B247" s="330">
        <v>45806</v>
      </c>
      <c r="C247" s="331">
        <v>2025</v>
      </c>
      <c r="D247" s="6">
        <f>YEAR(PA[[#This Row],[Date]])</f>
        <v>2025</v>
      </c>
      <c r="E247" s="332" t="s">
        <v>73</v>
      </c>
      <c r="F247" s="333" t="s">
        <v>73</v>
      </c>
      <c r="G247" s="334">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29" hidden="1" x14ac:dyDescent="0.35">
      <c r="A248" s="229">
        <v>1939</v>
      </c>
      <c r="B248" s="330">
        <v>45806</v>
      </c>
      <c r="C248" s="331">
        <v>2025</v>
      </c>
      <c r="D248" s="6">
        <f>YEAR(PA[[#This Row],[Date]])</f>
        <v>2025</v>
      </c>
      <c r="E248" s="332" t="s">
        <v>73</v>
      </c>
      <c r="F248" s="333" t="s">
        <v>73</v>
      </c>
      <c r="G248" s="334">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35">
      <c r="A249" s="229">
        <v>1940</v>
      </c>
      <c r="B249" s="330">
        <v>45806</v>
      </c>
      <c r="C249" s="331">
        <v>2025</v>
      </c>
      <c r="D249" s="6">
        <f>YEAR(PA[[#This Row],[Date]])</f>
        <v>2025</v>
      </c>
      <c r="E249" s="332" t="s">
        <v>73</v>
      </c>
      <c r="F249" s="333" t="s">
        <v>73</v>
      </c>
      <c r="G249" s="334">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35">
      <c r="A250" s="229">
        <v>1941</v>
      </c>
      <c r="B250" s="330">
        <v>45806</v>
      </c>
      <c r="C250" s="331">
        <v>2025</v>
      </c>
      <c r="D250" s="6">
        <f>YEAR(PA[[#This Row],[Date]])</f>
        <v>2025</v>
      </c>
      <c r="E250" s="332" t="s">
        <v>73</v>
      </c>
      <c r="F250" s="333" t="s">
        <v>73</v>
      </c>
      <c r="G250" s="334">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35">
      <c r="A251" s="229">
        <v>1942</v>
      </c>
      <c r="B251" s="330">
        <v>45806</v>
      </c>
      <c r="C251" s="331">
        <v>2025</v>
      </c>
      <c r="D251" s="6">
        <f>YEAR(PA[[#This Row],[Date]])</f>
        <v>2025</v>
      </c>
      <c r="E251" s="332" t="s">
        <v>73</v>
      </c>
      <c r="F251" s="333" t="s">
        <v>73</v>
      </c>
      <c r="G251" s="334">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35">
      <c r="A252" s="229">
        <v>1943</v>
      </c>
      <c r="B252" s="233">
        <v>45808</v>
      </c>
      <c r="C252" s="331">
        <v>2025</v>
      </c>
      <c r="D252" s="6">
        <f>YEAR(PA[[#This Row],[Date]])</f>
        <v>2025</v>
      </c>
      <c r="E252" s="332" t="s">
        <v>73</v>
      </c>
      <c r="F252" s="333" t="s">
        <v>73</v>
      </c>
      <c r="G252" s="334">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35">
      <c r="A253" s="229">
        <v>1944</v>
      </c>
      <c r="B253" s="233">
        <v>45808</v>
      </c>
      <c r="C253" s="331">
        <v>2025</v>
      </c>
      <c r="D253" s="6">
        <f>YEAR(PA[[#This Row],[Date]])</f>
        <v>2025</v>
      </c>
      <c r="E253" s="332" t="s">
        <v>73</v>
      </c>
      <c r="F253" s="333" t="s">
        <v>73</v>
      </c>
      <c r="G253" s="334">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35">
      <c r="A254" s="229">
        <v>1945</v>
      </c>
      <c r="B254" s="233">
        <v>45808</v>
      </c>
      <c r="C254" s="331">
        <v>2025</v>
      </c>
      <c r="D254" s="6">
        <f>YEAR(PA[[#This Row],[Date]])</f>
        <v>2025</v>
      </c>
      <c r="E254" s="332" t="s">
        <v>73</v>
      </c>
      <c r="F254" s="333" t="s">
        <v>73</v>
      </c>
      <c r="G254" s="334">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35">
      <c r="A255" s="229">
        <v>1946</v>
      </c>
      <c r="B255" s="233">
        <v>45808</v>
      </c>
      <c r="C255" s="331">
        <v>2025</v>
      </c>
      <c r="D255" s="6">
        <f>YEAR(PA[[#This Row],[Date]])</f>
        <v>2025</v>
      </c>
      <c r="E255" s="332" t="s">
        <v>73</v>
      </c>
      <c r="F255" s="333" t="s">
        <v>73</v>
      </c>
      <c r="G255" s="334">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35">
      <c r="A256" s="229">
        <v>1947</v>
      </c>
      <c r="B256" s="233">
        <v>45808</v>
      </c>
      <c r="C256" s="331">
        <v>2025</v>
      </c>
      <c r="D256" s="6">
        <f>YEAR(PA[[#This Row],[Date]])</f>
        <v>2025</v>
      </c>
      <c r="E256" s="332" t="s">
        <v>73</v>
      </c>
      <c r="F256" s="333" t="s">
        <v>73</v>
      </c>
      <c r="G256" s="334">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35">
      <c r="A257" s="229">
        <v>1948</v>
      </c>
      <c r="B257" s="233">
        <v>45808</v>
      </c>
      <c r="C257" s="331">
        <v>2025</v>
      </c>
      <c r="D257" s="6">
        <f>YEAR(PA[[#This Row],[Date]])</f>
        <v>2025</v>
      </c>
      <c r="E257" s="332" t="s">
        <v>73</v>
      </c>
      <c r="F257" s="333" t="s">
        <v>73</v>
      </c>
      <c r="G257" s="334">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35">
      <c r="A258" s="229">
        <v>1949</v>
      </c>
      <c r="B258" s="233">
        <v>45808</v>
      </c>
      <c r="C258" s="331">
        <v>2025</v>
      </c>
      <c r="D258" s="6">
        <f>YEAR(PA[[#This Row],[Date]])</f>
        <v>2025</v>
      </c>
      <c r="E258" s="332" t="s">
        <v>73</v>
      </c>
      <c r="F258" s="333" t="s">
        <v>73</v>
      </c>
      <c r="G258" s="334">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29" hidden="1" x14ac:dyDescent="0.35">
      <c r="A259" s="229">
        <v>1950</v>
      </c>
      <c r="B259" s="233">
        <v>45808</v>
      </c>
      <c r="C259" s="331">
        <v>2025</v>
      </c>
      <c r="D259" s="6">
        <f>YEAR(PA[[#This Row],[Date]])</f>
        <v>2025</v>
      </c>
      <c r="E259" s="332" t="s">
        <v>73</v>
      </c>
      <c r="F259" s="333" t="s">
        <v>73</v>
      </c>
      <c r="G259" s="334">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35">
      <c r="A260" s="229">
        <v>1951</v>
      </c>
      <c r="B260" s="233">
        <v>45809</v>
      </c>
      <c r="C260" s="331">
        <v>2025</v>
      </c>
      <c r="D260" s="6">
        <f>YEAR(PA[[#This Row],[Date]])</f>
        <v>2025</v>
      </c>
      <c r="E260" s="332" t="s">
        <v>73</v>
      </c>
      <c r="F260" s="333" t="s">
        <v>73</v>
      </c>
      <c r="G260" s="321">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35">
      <c r="A261" s="229">
        <v>1952</v>
      </c>
      <c r="B261" s="233">
        <v>45809</v>
      </c>
      <c r="C261" s="331">
        <v>2025</v>
      </c>
      <c r="D261" s="6">
        <f>YEAR(PA[[#This Row],[Date]])</f>
        <v>2025</v>
      </c>
      <c r="E261" s="332" t="s">
        <v>73</v>
      </c>
      <c r="F261" s="333" t="s">
        <v>73</v>
      </c>
      <c r="G261" s="321">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35">
      <c r="A262" s="229">
        <v>1953</v>
      </c>
      <c r="B262" s="233">
        <v>45809</v>
      </c>
      <c r="C262" s="331">
        <v>2025</v>
      </c>
      <c r="D262" s="6">
        <f>YEAR(PA[[#This Row],[Date]])</f>
        <v>2025</v>
      </c>
      <c r="E262" s="332" t="s">
        <v>73</v>
      </c>
      <c r="F262" s="333" t="s">
        <v>73</v>
      </c>
      <c r="G262" s="321">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35">
      <c r="A263" s="229">
        <v>1954</v>
      </c>
      <c r="B263" s="233">
        <v>45809</v>
      </c>
      <c r="C263" s="331">
        <v>2025</v>
      </c>
      <c r="D263" s="6">
        <f>YEAR(PA[[#This Row],[Date]])</f>
        <v>2025</v>
      </c>
      <c r="E263" s="332" t="s">
        <v>73</v>
      </c>
      <c r="F263" s="333" t="s">
        <v>73</v>
      </c>
      <c r="G263" s="321">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35">
      <c r="A264" s="229">
        <v>1955</v>
      </c>
      <c r="B264" s="233">
        <v>45809</v>
      </c>
      <c r="C264" s="331">
        <v>2025</v>
      </c>
      <c r="D264" s="6">
        <f>YEAR(PA[[#This Row],[Date]])</f>
        <v>2025</v>
      </c>
      <c r="E264" s="332" t="s">
        <v>73</v>
      </c>
      <c r="F264" s="333" t="s">
        <v>73</v>
      </c>
      <c r="G264" s="321">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29" hidden="1" x14ac:dyDescent="0.35">
      <c r="A265" s="229">
        <v>1956</v>
      </c>
      <c r="B265" s="233">
        <v>45810</v>
      </c>
      <c r="C265" s="331">
        <v>2025</v>
      </c>
      <c r="D265" s="6">
        <f>YEAR(PA[[#This Row],[Date]])</f>
        <v>2025</v>
      </c>
      <c r="E265" s="332" t="s">
        <v>73</v>
      </c>
      <c r="F265" s="333" t="s">
        <v>73</v>
      </c>
      <c r="G265" s="321">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29" hidden="1" x14ac:dyDescent="0.35">
      <c r="A266" s="229">
        <v>1957</v>
      </c>
      <c r="B266" s="233">
        <v>45810</v>
      </c>
      <c r="C266" s="331">
        <v>2025</v>
      </c>
      <c r="D266" s="6">
        <f>YEAR(PA[[#This Row],[Date]])</f>
        <v>2025</v>
      </c>
      <c r="E266" s="332" t="s">
        <v>73</v>
      </c>
      <c r="F266" s="333" t="s">
        <v>73</v>
      </c>
      <c r="G266" s="321">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29" hidden="1" x14ac:dyDescent="0.35">
      <c r="A267" s="229">
        <v>1958</v>
      </c>
      <c r="B267" s="233">
        <v>45810</v>
      </c>
      <c r="C267" s="331">
        <v>2025</v>
      </c>
      <c r="D267" s="6">
        <f>YEAR(PA[[#This Row],[Date]])</f>
        <v>2025</v>
      </c>
      <c r="E267" s="332" t="s">
        <v>73</v>
      </c>
      <c r="F267" s="333" t="s">
        <v>73</v>
      </c>
      <c r="G267" s="321">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29" hidden="1" x14ac:dyDescent="0.35">
      <c r="A268" s="229">
        <v>1959</v>
      </c>
      <c r="B268" s="233">
        <v>45810</v>
      </c>
      <c r="C268" s="331">
        <v>2025</v>
      </c>
      <c r="D268" s="6">
        <f>YEAR(PA[[#This Row],[Date]])</f>
        <v>2025</v>
      </c>
      <c r="E268" s="332" t="s">
        <v>73</v>
      </c>
      <c r="F268" s="333" t="s">
        <v>73</v>
      </c>
      <c r="G268" s="321">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29" hidden="1" x14ac:dyDescent="0.35">
      <c r="A269" s="229">
        <v>1960</v>
      </c>
      <c r="B269" s="233">
        <v>45810</v>
      </c>
      <c r="C269" s="331">
        <v>2025</v>
      </c>
      <c r="D269" s="6">
        <f>YEAR(PA[[#This Row],[Date]])</f>
        <v>2025</v>
      </c>
      <c r="E269" s="332" t="s">
        <v>73</v>
      </c>
      <c r="F269" s="333" t="s">
        <v>73</v>
      </c>
      <c r="G269" s="321">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29" hidden="1" x14ac:dyDescent="0.35">
      <c r="A270" s="229">
        <v>1961</v>
      </c>
      <c r="B270" s="233">
        <v>45810</v>
      </c>
      <c r="C270" s="331">
        <v>2025</v>
      </c>
      <c r="D270" s="6">
        <f>YEAR(PA[[#This Row],[Date]])</f>
        <v>2025</v>
      </c>
      <c r="E270" s="332" t="s">
        <v>73</v>
      </c>
      <c r="F270" s="333" t="s">
        <v>73</v>
      </c>
      <c r="G270" s="321">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29" hidden="1" x14ac:dyDescent="0.35">
      <c r="A271" s="229">
        <v>1963</v>
      </c>
      <c r="B271" s="233">
        <v>45810</v>
      </c>
      <c r="C271" s="331">
        <v>2025</v>
      </c>
      <c r="D271" s="6">
        <f>YEAR(PA[[#This Row],[Date]])</f>
        <v>2025</v>
      </c>
      <c r="E271" s="332" t="s">
        <v>73</v>
      </c>
      <c r="F271" s="333" t="s">
        <v>73</v>
      </c>
      <c r="G271" s="321">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29" hidden="1" x14ac:dyDescent="0.35">
      <c r="A272" s="229">
        <v>1964</v>
      </c>
      <c r="B272" s="233">
        <v>45810</v>
      </c>
      <c r="C272" s="331">
        <v>2025</v>
      </c>
      <c r="D272" s="6">
        <f>YEAR(PA[[#This Row],[Date]])</f>
        <v>2025</v>
      </c>
      <c r="E272" s="332" t="s">
        <v>73</v>
      </c>
      <c r="F272" s="333" t="s">
        <v>73</v>
      </c>
      <c r="G272" s="321">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35">
      <c r="A273" s="229">
        <v>1965</v>
      </c>
      <c r="B273" s="233">
        <v>45810</v>
      </c>
      <c r="C273" s="331">
        <v>2025</v>
      </c>
      <c r="D273" s="6">
        <f>YEAR(PA[[#This Row],[Date]])</f>
        <v>2025</v>
      </c>
      <c r="E273" s="332" t="s">
        <v>73</v>
      </c>
      <c r="F273" s="333" t="s">
        <v>73</v>
      </c>
      <c r="G273" s="321">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29" hidden="1" x14ac:dyDescent="0.35">
      <c r="A274" s="229">
        <v>1966</v>
      </c>
      <c r="B274" s="233">
        <v>45811</v>
      </c>
      <c r="C274" s="331">
        <v>2025</v>
      </c>
      <c r="D274" s="6">
        <f>YEAR(PA[[#This Row],[Date]])</f>
        <v>2025</v>
      </c>
      <c r="E274" s="332" t="s">
        <v>73</v>
      </c>
      <c r="F274" s="333" t="s">
        <v>73</v>
      </c>
      <c r="G274" s="321">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29" hidden="1" x14ac:dyDescent="0.35">
      <c r="A275" s="229">
        <v>1967</v>
      </c>
      <c r="B275" s="233">
        <v>45811</v>
      </c>
      <c r="C275" s="331">
        <v>2025</v>
      </c>
      <c r="D275" s="6">
        <f>YEAR(PA[[#This Row],[Date]])</f>
        <v>2025</v>
      </c>
      <c r="E275" s="332" t="s">
        <v>73</v>
      </c>
      <c r="F275" s="333" t="s">
        <v>73</v>
      </c>
      <c r="G275" s="321">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29" hidden="1" x14ac:dyDescent="0.35">
      <c r="A276" s="229">
        <v>1968</v>
      </c>
      <c r="B276" s="233">
        <v>45811</v>
      </c>
      <c r="C276" s="331">
        <v>2025</v>
      </c>
      <c r="D276" s="6">
        <f>YEAR(PA[[#This Row],[Date]])</f>
        <v>2025</v>
      </c>
      <c r="E276" s="332" t="s">
        <v>73</v>
      </c>
      <c r="F276" s="333" t="s">
        <v>73</v>
      </c>
      <c r="G276" s="321">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29" hidden="1" x14ac:dyDescent="0.35">
      <c r="A277" s="229">
        <v>1969</v>
      </c>
      <c r="B277" s="233">
        <v>45811</v>
      </c>
      <c r="C277" s="331">
        <v>2025</v>
      </c>
      <c r="D277" s="6">
        <f>YEAR(PA[[#This Row],[Date]])</f>
        <v>2025</v>
      </c>
      <c r="E277" s="332" t="s">
        <v>73</v>
      </c>
      <c r="F277" s="333" t="s">
        <v>73</v>
      </c>
      <c r="G277" s="321">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29" hidden="1" x14ac:dyDescent="0.35">
      <c r="A278" s="229">
        <v>1970</v>
      </c>
      <c r="B278" s="233">
        <v>45811</v>
      </c>
      <c r="C278" s="331">
        <v>2025</v>
      </c>
      <c r="D278" s="6">
        <f>YEAR(PA[[#This Row],[Date]])</f>
        <v>2025</v>
      </c>
      <c r="E278" s="332" t="s">
        <v>73</v>
      </c>
      <c r="F278" s="333" t="s">
        <v>73</v>
      </c>
      <c r="G278" s="321">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29" hidden="1" x14ac:dyDescent="0.35">
      <c r="A279" s="229">
        <v>1971</v>
      </c>
      <c r="B279" s="233">
        <v>45811</v>
      </c>
      <c r="C279" s="331">
        <v>2025</v>
      </c>
      <c r="D279" s="6">
        <f>YEAR(PA[[#This Row],[Date]])</f>
        <v>2025</v>
      </c>
      <c r="E279" s="332" t="s">
        <v>73</v>
      </c>
      <c r="F279" s="333" t="s">
        <v>73</v>
      </c>
      <c r="G279" s="321">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29" hidden="1" x14ac:dyDescent="0.35">
      <c r="A280" s="229">
        <v>1972</v>
      </c>
      <c r="B280" s="233">
        <v>45811</v>
      </c>
      <c r="C280" s="331">
        <v>2025</v>
      </c>
      <c r="D280" s="6">
        <f>YEAR(PA[[#This Row],[Date]])</f>
        <v>2025</v>
      </c>
      <c r="E280" s="332" t="s">
        <v>73</v>
      </c>
      <c r="F280" s="333" t="s">
        <v>73</v>
      </c>
      <c r="G280" s="321">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29" hidden="1" x14ac:dyDescent="0.35">
      <c r="A281" s="229">
        <v>1973</v>
      </c>
      <c r="B281" s="233">
        <v>45811</v>
      </c>
      <c r="C281" s="331">
        <v>2025</v>
      </c>
      <c r="D281" s="6">
        <f>YEAR(PA[[#This Row],[Date]])</f>
        <v>2025</v>
      </c>
      <c r="E281" s="332" t="s">
        <v>73</v>
      </c>
      <c r="F281" s="333" t="s">
        <v>73</v>
      </c>
      <c r="G281" s="321">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29" hidden="1" x14ac:dyDescent="0.35">
      <c r="A282" s="229">
        <v>1974</v>
      </c>
      <c r="B282" s="233">
        <v>45811</v>
      </c>
      <c r="C282" s="331">
        <v>2025</v>
      </c>
      <c r="D282" s="6">
        <f>YEAR(PA[[#This Row],[Date]])</f>
        <v>2025</v>
      </c>
      <c r="E282" s="332" t="s">
        <v>73</v>
      </c>
      <c r="F282" s="333" t="s">
        <v>73</v>
      </c>
      <c r="G282" s="321">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29" hidden="1" x14ac:dyDescent="0.35">
      <c r="A283" s="229">
        <v>1975</v>
      </c>
      <c r="B283" s="233">
        <v>45811</v>
      </c>
      <c r="C283" s="331">
        <v>2025</v>
      </c>
      <c r="D283" s="6">
        <f>YEAR(PA[[#This Row],[Date]])</f>
        <v>2025</v>
      </c>
      <c r="E283" s="332" t="s">
        <v>73</v>
      </c>
      <c r="F283" s="333" t="s">
        <v>73</v>
      </c>
      <c r="G283" s="321">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29" hidden="1" x14ac:dyDescent="0.35">
      <c r="A284" s="229">
        <v>1976</v>
      </c>
      <c r="B284" s="233">
        <v>45811</v>
      </c>
      <c r="C284" s="331">
        <v>2025</v>
      </c>
      <c r="D284" s="6">
        <f>YEAR(PA[[#This Row],[Date]])</f>
        <v>2025</v>
      </c>
      <c r="E284" s="332" t="s">
        <v>73</v>
      </c>
      <c r="F284" s="333" t="s">
        <v>73</v>
      </c>
      <c r="G284" s="321">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29" hidden="1" x14ac:dyDescent="0.35">
      <c r="A285" s="229">
        <v>1977</v>
      </c>
      <c r="B285" s="233">
        <v>45811</v>
      </c>
      <c r="C285" s="331">
        <v>2025</v>
      </c>
      <c r="D285" s="6">
        <f>YEAR(PA[[#This Row],[Date]])</f>
        <v>2025</v>
      </c>
      <c r="E285" s="332" t="s">
        <v>73</v>
      </c>
      <c r="F285" s="333" t="s">
        <v>73</v>
      </c>
      <c r="G285" s="321">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29" hidden="1" x14ac:dyDescent="0.35">
      <c r="A286" s="229">
        <v>1978</v>
      </c>
      <c r="B286" s="233">
        <v>45811</v>
      </c>
      <c r="C286" s="331">
        <v>2025</v>
      </c>
      <c r="D286" s="6">
        <f>YEAR(PA[[#This Row],[Date]])</f>
        <v>2025</v>
      </c>
      <c r="E286" s="332" t="s">
        <v>73</v>
      </c>
      <c r="F286" s="333" t="s">
        <v>73</v>
      </c>
      <c r="G286" s="321">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29" hidden="1" x14ac:dyDescent="0.35">
      <c r="A287" s="229">
        <v>1979</v>
      </c>
      <c r="B287" s="233">
        <v>45811</v>
      </c>
      <c r="C287" s="331">
        <v>2025</v>
      </c>
      <c r="D287" s="6">
        <f>YEAR(PA[[#This Row],[Date]])</f>
        <v>2025</v>
      </c>
      <c r="E287" s="332" t="s">
        <v>73</v>
      </c>
      <c r="F287" s="333" t="s">
        <v>73</v>
      </c>
      <c r="G287" s="321">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29" hidden="1" x14ac:dyDescent="0.35">
      <c r="A288" s="229">
        <v>1980</v>
      </c>
      <c r="B288" s="233">
        <v>45811</v>
      </c>
      <c r="C288" s="331">
        <v>2025</v>
      </c>
      <c r="D288" s="6">
        <f>YEAR(PA[[#This Row],[Date]])</f>
        <v>2025</v>
      </c>
      <c r="E288" s="332" t="s">
        <v>73</v>
      </c>
      <c r="F288" s="333" t="s">
        <v>73</v>
      </c>
      <c r="G288" s="321">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29" hidden="1" x14ac:dyDescent="0.35">
      <c r="A289" s="229">
        <v>1981</v>
      </c>
      <c r="B289" s="233">
        <v>45811</v>
      </c>
      <c r="C289" s="331">
        <v>2025</v>
      </c>
      <c r="D289" s="6">
        <f>YEAR(PA[[#This Row],[Date]])</f>
        <v>2025</v>
      </c>
      <c r="E289" s="332" t="s">
        <v>73</v>
      </c>
      <c r="F289" s="333" t="s">
        <v>73</v>
      </c>
      <c r="G289" s="321">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29" hidden="1" x14ac:dyDescent="0.35">
      <c r="A290" s="229">
        <v>1982</v>
      </c>
      <c r="B290" s="233">
        <v>45811</v>
      </c>
      <c r="C290" s="331">
        <v>2025</v>
      </c>
      <c r="D290" s="6">
        <f>YEAR(PA[[#This Row],[Date]])</f>
        <v>2025</v>
      </c>
      <c r="E290" s="332" t="s">
        <v>73</v>
      </c>
      <c r="F290" s="333" t="s">
        <v>73</v>
      </c>
      <c r="G290" s="321">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29" hidden="1" x14ac:dyDescent="0.35">
      <c r="A291" s="229">
        <v>1983</v>
      </c>
      <c r="B291" s="233">
        <v>45811</v>
      </c>
      <c r="C291" s="331">
        <v>2025</v>
      </c>
      <c r="D291" s="6">
        <f>YEAR(PA[[#This Row],[Date]])</f>
        <v>2025</v>
      </c>
      <c r="E291" s="332" t="s">
        <v>73</v>
      </c>
      <c r="F291" s="333" t="s">
        <v>73</v>
      </c>
      <c r="G291" s="321">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35">
      <c r="A292" s="229">
        <v>1984</v>
      </c>
      <c r="B292" s="233">
        <v>45811</v>
      </c>
      <c r="C292" s="331">
        <v>2025</v>
      </c>
      <c r="D292" s="6">
        <f>YEAR(PA[[#This Row],[Date]])</f>
        <v>2025</v>
      </c>
      <c r="E292" s="332" t="s">
        <v>73</v>
      </c>
      <c r="F292" s="333" t="s">
        <v>73</v>
      </c>
      <c r="G292" s="321">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35">
      <c r="A293" s="229">
        <v>1985</v>
      </c>
      <c r="B293" s="233">
        <v>45811</v>
      </c>
      <c r="C293" s="331">
        <v>2025</v>
      </c>
      <c r="D293" s="6">
        <f>YEAR(PA[[#This Row],[Date]])</f>
        <v>2025</v>
      </c>
      <c r="E293" s="332" t="s">
        <v>73</v>
      </c>
      <c r="F293" s="333" t="s">
        <v>73</v>
      </c>
      <c r="G293" s="321">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35">
      <c r="A294" s="229">
        <v>1986</v>
      </c>
      <c r="B294" s="233">
        <v>45811</v>
      </c>
      <c r="C294" s="331">
        <v>2025</v>
      </c>
      <c r="D294" s="6">
        <f>YEAR(PA[[#This Row],[Date]])</f>
        <v>2025</v>
      </c>
      <c r="E294" s="332" t="s">
        <v>73</v>
      </c>
      <c r="F294" s="333" t="s">
        <v>73</v>
      </c>
      <c r="G294" s="321">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35">
      <c r="A295" s="229">
        <v>1987</v>
      </c>
      <c r="B295" s="233">
        <v>45811</v>
      </c>
      <c r="C295" s="331">
        <v>2025</v>
      </c>
      <c r="D295" s="6">
        <f>YEAR(PA[[#This Row],[Date]])</f>
        <v>2025</v>
      </c>
      <c r="E295" s="332" t="s">
        <v>73</v>
      </c>
      <c r="F295" s="333" t="s">
        <v>73</v>
      </c>
      <c r="G295" s="321">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35">
      <c r="A296" s="229">
        <v>1988</v>
      </c>
      <c r="B296" s="233">
        <v>45811</v>
      </c>
      <c r="C296" s="331">
        <v>2025</v>
      </c>
      <c r="D296" s="6">
        <f>YEAR(PA[[#This Row],[Date]])</f>
        <v>2025</v>
      </c>
      <c r="E296" s="332" t="s">
        <v>73</v>
      </c>
      <c r="F296" s="333" t="s">
        <v>73</v>
      </c>
      <c r="G296" s="321">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35">
      <c r="A297" s="229">
        <v>1989</v>
      </c>
      <c r="B297" s="233">
        <v>45811</v>
      </c>
      <c r="C297" s="331">
        <v>2025</v>
      </c>
      <c r="D297" s="6">
        <f>YEAR(PA[[#This Row],[Date]])</f>
        <v>2025</v>
      </c>
      <c r="E297" s="332" t="s">
        <v>73</v>
      </c>
      <c r="F297" s="333" t="s">
        <v>73</v>
      </c>
      <c r="G297" s="321">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35">
      <c r="A298" s="229">
        <v>1990</v>
      </c>
      <c r="B298" s="233">
        <v>45811</v>
      </c>
      <c r="C298" s="331">
        <v>2025</v>
      </c>
      <c r="D298" s="6">
        <f>YEAR(PA[[#This Row],[Date]])</f>
        <v>2025</v>
      </c>
      <c r="E298" s="332" t="s">
        <v>73</v>
      </c>
      <c r="F298" s="333" t="s">
        <v>73</v>
      </c>
      <c r="G298" s="321">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35">
      <c r="A299" s="229">
        <v>1991</v>
      </c>
      <c r="B299" s="233">
        <v>45811</v>
      </c>
      <c r="C299" s="331">
        <v>2025</v>
      </c>
      <c r="D299" s="6">
        <f>YEAR(PA[[#This Row],[Date]])</f>
        <v>2025</v>
      </c>
      <c r="E299" s="332" t="s">
        <v>73</v>
      </c>
      <c r="F299" s="333" t="s">
        <v>73</v>
      </c>
      <c r="G299" s="321">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35">
      <c r="A300" s="229">
        <v>1992</v>
      </c>
      <c r="B300" s="233">
        <v>45811</v>
      </c>
      <c r="C300" s="331">
        <v>2025</v>
      </c>
      <c r="D300" s="6">
        <f>YEAR(PA[[#This Row],[Date]])</f>
        <v>2025</v>
      </c>
      <c r="E300" s="332" t="s">
        <v>73</v>
      </c>
      <c r="F300" s="333" t="s">
        <v>73</v>
      </c>
      <c r="G300" s="321">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35">
      <c r="A301" s="229">
        <v>1993</v>
      </c>
      <c r="B301" s="233">
        <v>45811</v>
      </c>
      <c r="C301" s="331">
        <v>2025</v>
      </c>
      <c r="D301" s="6">
        <f>YEAR(PA[[#This Row],[Date]])</f>
        <v>2025</v>
      </c>
      <c r="E301" s="332" t="s">
        <v>73</v>
      </c>
      <c r="F301" s="333" t="s">
        <v>73</v>
      </c>
      <c r="G301" s="321">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35">
      <c r="A302" s="229">
        <v>1994</v>
      </c>
      <c r="B302" s="233">
        <v>45811</v>
      </c>
      <c r="C302" s="331">
        <v>2025</v>
      </c>
      <c r="D302" s="6">
        <f>YEAR(PA[[#This Row],[Date]])</f>
        <v>2025</v>
      </c>
      <c r="E302" s="332" t="s">
        <v>73</v>
      </c>
      <c r="F302" s="333" t="s">
        <v>73</v>
      </c>
      <c r="G302" s="321">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29" hidden="1" x14ac:dyDescent="0.35">
      <c r="A303" s="229">
        <v>1995</v>
      </c>
      <c r="B303" s="233">
        <v>45812</v>
      </c>
      <c r="C303" s="331">
        <v>2025</v>
      </c>
      <c r="D303" s="6">
        <f>YEAR(PA[[#This Row],[Date]])</f>
        <v>2025</v>
      </c>
      <c r="E303" s="332" t="s">
        <v>73</v>
      </c>
      <c r="F303" s="333" t="s">
        <v>73</v>
      </c>
      <c r="G303" s="321">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29" hidden="1" x14ac:dyDescent="0.35">
      <c r="A304" s="229">
        <v>1996</v>
      </c>
      <c r="B304" s="233">
        <v>45812</v>
      </c>
      <c r="C304" s="331">
        <v>2025</v>
      </c>
      <c r="D304" s="6">
        <f>YEAR(PA[[#This Row],[Date]])</f>
        <v>2025</v>
      </c>
      <c r="E304" s="332" t="s">
        <v>73</v>
      </c>
      <c r="F304" s="333" t="s">
        <v>73</v>
      </c>
      <c r="G304" s="321">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35">
      <c r="A305" s="229">
        <v>1997</v>
      </c>
      <c r="B305" s="233">
        <v>45812</v>
      </c>
      <c r="C305" s="331">
        <v>2025</v>
      </c>
      <c r="D305" s="6">
        <f>YEAR(PA[[#This Row],[Date]])</f>
        <v>2025</v>
      </c>
      <c r="E305" s="332" t="s">
        <v>73</v>
      </c>
      <c r="F305" s="333" t="s">
        <v>73</v>
      </c>
      <c r="G305" s="321">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35">
      <c r="A306" s="229">
        <v>1998</v>
      </c>
      <c r="B306" s="233">
        <v>45812</v>
      </c>
      <c r="C306" s="331">
        <v>2025</v>
      </c>
      <c r="D306" s="6">
        <f>YEAR(PA[[#This Row],[Date]])</f>
        <v>2025</v>
      </c>
      <c r="E306" s="332" t="s">
        <v>73</v>
      </c>
      <c r="F306" s="333" t="s">
        <v>73</v>
      </c>
      <c r="G306" s="321">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35">
      <c r="A307" s="229">
        <v>1999</v>
      </c>
      <c r="B307" s="233">
        <v>45812</v>
      </c>
      <c r="C307" s="331">
        <v>2025</v>
      </c>
      <c r="D307" s="6">
        <f>YEAR(PA[[#This Row],[Date]])</f>
        <v>2025</v>
      </c>
      <c r="E307" s="332" t="s">
        <v>73</v>
      </c>
      <c r="F307" s="333" t="s">
        <v>73</v>
      </c>
      <c r="G307" s="321">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35">
      <c r="A308" s="229">
        <v>2000</v>
      </c>
      <c r="B308" s="233">
        <v>45812</v>
      </c>
      <c r="C308" s="331">
        <v>2025</v>
      </c>
      <c r="D308" s="6">
        <f>YEAR(PA[[#This Row],[Date]])</f>
        <v>2025</v>
      </c>
      <c r="E308" s="332" t="s">
        <v>73</v>
      </c>
      <c r="F308" s="333" t="s">
        <v>73</v>
      </c>
      <c r="G308" s="321">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35">
      <c r="A309" s="229">
        <v>2001</v>
      </c>
      <c r="B309" s="233">
        <v>45812</v>
      </c>
      <c r="C309" s="331">
        <v>2025</v>
      </c>
      <c r="D309" s="6">
        <f>YEAR(PA[[#This Row],[Date]])</f>
        <v>2025</v>
      </c>
      <c r="E309" s="332" t="s">
        <v>73</v>
      </c>
      <c r="F309" s="333" t="s">
        <v>73</v>
      </c>
      <c r="G309" s="321">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35">
      <c r="A310" s="229">
        <v>2002</v>
      </c>
      <c r="B310" s="233">
        <v>45812</v>
      </c>
      <c r="C310" s="331">
        <v>2025</v>
      </c>
      <c r="D310" s="6">
        <f>YEAR(PA[[#This Row],[Date]])</f>
        <v>2025</v>
      </c>
      <c r="E310" s="332" t="s">
        <v>73</v>
      </c>
      <c r="F310" s="333" t="s">
        <v>73</v>
      </c>
      <c r="G310" s="321">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35">
      <c r="A311" s="229">
        <v>2003</v>
      </c>
      <c r="B311" s="233">
        <v>45812</v>
      </c>
      <c r="C311" s="331">
        <v>2025</v>
      </c>
      <c r="D311" s="6">
        <f>YEAR(PA[[#This Row],[Date]])</f>
        <v>2025</v>
      </c>
      <c r="E311" s="332" t="s">
        <v>73</v>
      </c>
      <c r="F311" s="333" t="s">
        <v>73</v>
      </c>
      <c r="G311" s="321">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29" hidden="1" x14ac:dyDescent="0.35">
      <c r="A312" s="229">
        <v>2004</v>
      </c>
      <c r="B312" s="233">
        <v>45812</v>
      </c>
      <c r="C312" s="331">
        <v>2025</v>
      </c>
      <c r="D312" s="6">
        <f>YEAR(PA[[#This Row],[Date]])</f>
        <v>2025</v>
      </c>
      <c r="E312" s="332" t="s">
        <v>73</v>
      </c>
      <c r="F312" s="333" t="s">
        <v>73</v>
      </c>
      <c r="G312" s="321">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29" hidden="1" x14ac:dyDescent="0.35">
      <c r="A313" s="229">
        <v>2005</v>
      </c>
      <c r="B313" s="233">
        <v>45813</v>
      </c>
      <c r="C313" s="331">
        <v>2025</v>
      </c>
      <c r="D313" s="6">
        <f>YEAR(PA[[#This Row],[Date]])</f>
        <v>2025</v>
      </c>
      <c r="E313" s="332" t="s">
        <v>73</v>
      </c>
      <c r="F313" s="333" t="s">
        <v>73</v>
      </c>
      <c r="G313" s="321">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29" hidden="1" x14ac:dyDescent="0.35">
      <c r="A314" s="229">
        <v>2006</v>
      </c>
      <c r="B314" s="233">
        <v>45813</v>
      </c>
      <c r="C314" s="331">
        <v>2025</v>
      </c>
      <c r="D314" s="6">
        <f>YEAR(PA[[#This Row],[Date]])</f>
        <v>2025</v>
      </c>
      <c r="E314" s="332" t="s">
        <v>73</v>
      </c>
      <c r="F314" s="333" t="s">
        <v>73</v>
      </c>
      <c r="G314" s="321">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29" hidden="1" x14ac:dyDescent="0.35">
      <c r="A315" s="229">
        <v>2007</v>
      </c>
      <c r="B315" s="233">
        <v>45813</v>
      </c>
      <c r="C315" s="331">
        <v>2025</v>
      </c>
      <c r="D315" s="6">
        <f>YEAR(PA[[#This Row],[Date]])</f>
        <v>2025</v>
      </c>
      <c r="E315" s="332" t="s">
        <v>73</v>
      </c>
      <c r="F315" s="333" t="s">
        <v>73</v>
      </c>
      <c r="G315" s="321">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29" hidden="1" x14ac:dyDescent="0.35">
      <c r="A316" s="229">
        <v>2008</v>
      </c>
      <c r="B316" s="233">
        <v>45813</v>
      </c>
      <c r="C316" s="331">
        <v>2025</v>
      </c>
      <c r="D316" s="6">
        <f>YEAR(PA[[#This Row],[Date]])</f>
        <v>2025</v>
      </c>
      <c r="E316" s="332" t="s">
        <v>73</v>
      </c>
      <c r="F316" s="333" t="s">
        <v>73</v>
      </c>
      <c r="G316" s="321">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29" hidden="1" x14ac:dyDescent="0.35">
      <c r="A317" s="229">
        <v>2009</v>
      </c>
      <c r="B317" s="233">
        <v>45813</v>
      </c>
      <c r="C317" s="331">
        <v>2025</v>
      </c>
      <c r="D317" s="6">
        <f>YEAR(PA[[#This Row],[Date]])</f>
        <v>2025</v>
      </c>
      <c r="E317" s="332" t="s">
        <v>73</v>
      </c>
      <c r="F317" s="333" t="s">
        <v>73</v>
      </c>
      <c r="G317" s="321">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29" hidden="1" x14ac:dyDescent="0.35">
      <c r="A318" s="229">
        <v>2010</v>
      </c>
      <c r="B318" s="233">
        <v>45813</v>
      </c>
      <c r="C318" s="331">
        <v>2025</v>
      </c>
      <c r="D318" s="6">
        <f>YEAR(PA[[#This Row],[Date]])</f>
        <v>2025</v>
      </c>
      <c r="E318" s="332" t="s">
        <v>73</v>
      </c>
      <c r="F318" s="333" t="s">
        <v>73</v>
      </c>
      <c r="G318" s="321">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29" hidden="1" x14ac:dyDescent="0.35">
      <c r="A319" s="229">
        <v>2011</v>
      </c>
      <c r="B319" s="233">
        <v>45813</v>
      </c>
      <c r="C319" s="331">
        <v>2025</v>
      </c>
      <c r="D319" s="6">
        <f>YEAR(PA[[#This Row],[Date]])</f>
        <v>2025</v>
      </c>
      <c r="E319" s="332" t="s">
        <v>73</v>
      </c>
      <c r="F319" s="333" t="s">
        <v>73</v>
      </c>
      <c r="G319" s="321">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29" hidden="1" x14ac:dyDescent="0.35">
      <c r="A320" s="229">
        <v>2012</v>
      </c>
      <c r="B320" s="233">
        <v>45813</v>
      </c>
      <c r="C320" s="331">
        <v>2025</v>
      </c>
      <c r="D320" s="6">
        <f>YEAR(PA[[#This Row],[Date]])</f>
        <v>2025</v>
      </c>
      <c r="E320" s="332" t="s">
        <v>73</v>
      </c>
      <c r="F320" s="333" t="s">
        <v>73</v>
      </c>
      <c r="G320" s="321">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29" hidden="1" x14ac:dyDescent="0.35">
      <c r="A321" s="229">
        <v>2013</v>
      </c>
      <c r="B321" s="233">
        <v>45813</v>
      </c>
      <c r="C321" s="331">
        <v>2025</v>
      </c>
      <c r="D321" s="6">
        <f>YEAR(PA[[#This Row],[Date]])</f>
        <v>2025</v>
      </c>
      <c r="E321" s="332" t="s">
        <v>73</v>
      </c>
      <c r="F321" s="333" t="s">
        <v>73</v>
      </c>
      <c r="G321" s="321">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29" hidden="1" x14ac:dyDescent="0.35">
      <c r="A322" s="229">
        <v>2014</v>
      </c>
      <c r="B322" s="233">
        <v>45813</v>
      </c>
      <c r="C322" s="331">
        <v>2025</v>
      </c>
      <c r="D322" s="6">
        <f>YEAR(PA[[#This Row],[Date]])</f>
        <v>2025</v>
      </c>
      <c r="E322" s="332" t="s">
        <v>73</v>
      </c>
      <c r="F322" s="333" t="s">
        <v>73</v>
      </c>
      <c r="G322" s="321">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35">
      <c r="A323" s="229">
        <v>2015</v>
      </c>
      <c r="B323" s="233">
        <v>45813</v>
      </c>
      <c r="C323" s="331">
        <v>2025</v>
      </c>
      <c r="D323" s="6">
        <f>YEAR(PA[[#This Row],[Date]])</f>
        <v>2025</v>
      </c>
      <c r="E323" s="332" t="s">
        <v>73</v>
      </c>
      <c r="F323" s="333" t="s">
        <v>73</v>
      </c>
      <c r="G323" s="321">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35">
      <c r="A324" s="229">
        <v>2016</v>
      </c>
      <c r="B324" s="233">
        <v>45813</v>
      </c>
      <c r="C324" s="331">
        <v>2025</v>
      </c>
      <c r="D324" s="6">
        <f>YEAR(PA[[#This Row],[Date]])</f>
        <v>2025</v>
      </c>
      <c r="E324" s="332" t="s">
        <v>73</v>
      </c>
      <c r="F324" s="333" t="s">
        <v>73</v>
      </c>
      <c r="G324" s="321">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35">
      <c r="A325" s="229">
        <v>2017</v>
      </c>
      <c r="B325" s="233">
        <v>45813</v>
      </c>
      <c r="C325" s="331">
        <v>2025</v>
      </c>
      <c r="D325" s="6">
        <f>YEAR(PA[[#This Row],[Date]])</f>
        <v>2025</v>
      </c>
      <c r="E325" s="332" t="s">
        <v>73</v>
      </c>
      <c r="F325" s="333" t="s">
        <v>73</v>
      </c>
      <c r="G325" s="321">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35">
      <c r="A326" s="229">
        <v>2018</v>
      </c>
      <c r="B326" s="233">
        <v>45813</v>
      </c>
      <c r="C326" s="331">
        <v>2025</v>
      </c>
      <c r="D326" s="6">
        <f>YEAR(PA[[#This Row],[Date]])</f>
        <v>2025</v>
      </c>
      <c r="E326" s="332" t="s">
        <v>73</v>
      </c>
      <c r="F326" s="333" t="s">
        <v>73</v>
      </c>
      <c r="G326" s="321">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35">
      <c r="A327" s="229">
        <v>2019</v>
      </c>
      <c r="B327" s="233">
        <v>45815</v>
      </c>
      <c r="C327" s="331">
        <v>2025</v>
      </c>
      <c r="D327" s="6">
        <f>YEAR(PA[[#This Row],[Date]])</f>
        <v>2025</v>
      </c>
      <c r="E327" s="332" t="s">
        <v>73</v>
      </c>
      <c r="F327" s="333" t="s">
        <v>73</v>
      </c>
      <c r="G327" s="321">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35">
      <c r="A328" s="229">
        <v>2020</v>
      </c>
      <c r="B328" s="233">
        <v>45815</v>
      </c>
      <c r="C328" s="331">
        <v>2025</v>
      </c>
      <c r="D328" s="6">
        <f>YEAR(PA[[#This Row],[Date]])</f>
        <v>2025</v>
      </c>
      <c r="E328" s="332" t="s">
        <v>73</v>
      </c>
      <c r="F328" s="333" t="s">
        <v>73</v>
      </c>
      <c r="G328" s="321">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35">
      <c r="A329" s="229">
        <v>2021</v>
      </c>
      <c r="B329" s="233">
        <v>45815</v>
      </c>
      <c r="C329" s="331">
        <v>2025</v>
      </c>
      <c r="D329" s="6">
        <f>YEAR(PA[[#This Row],[Date]])</f>
        <v>2025</v>
      </c>
      <c r="E329" s="332" t="s">
        <v>73</v>
      </c>
      <c r="F329" s="333" t="s">
        <v>73</v>
      </c>
      <c r="G329" s="321">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35">
      <c r="A330" s="229">
        <v>2022</v>
      </c>
      <c r="B330" s="233">
        <v>45815</v>
      </c>
      <c r="C330" s="331">
        <v>2025</v>
      </c>
      <c r="D330" s="6">
        <f>YEAR(PA[[#This Row],[Date]])</f>
        <v>2025</v>
      </c>
      <c r="E330" s="332" t="s">
        <v>73</v>
      </c>
      <c r="F330" s="333" t="s">
        <v>73</v>
      </c>
      <c r="G330" s="321">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35">
      <c r="A331" s="229">
        <v>2023</v>
      </c>
      <c r="B331" s="233">
        <v>45815</v>
      </c>
      <c r="C331" s="331">
        <v>2025</v>
      </c>
      <c r="D331" s="6">
        <f>YEAR(PA[[#This Row],[Date]])</f>
        <v>2025</v>
      </c>
      <c r="E331" s="332" t="s">
        <v>73</v>
      </c>
      <c r="F331" s="333" t="s">
        <v>73</v>
      </c>
      <c r="G331" s="321">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35">
      <c r="A332" s="229">
        <v>2024</v>
      </c>
      <c r="B332" s="233">
        <v>45815</v>
      </c>
      <c r="C332" s="331">
        <v>2025</v>
      </c>
      <c r="D332" s="6">
        <f>YEAR(PA[[#This Row],[Date]])</f>
        <v>2025</v>
      </c>
      <c r="E332" s="332" t="s">
        <v>73</v>
      </c>
      <c r="F332" s="333" t="s">
        <v>73</v>
      </c>
      <c r="G332" s="321">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35">
      <c r="A333" s="229">
        <v>2025</v>
      </c>
      <c r="B333" s="233">
        <v>45815</v>
      </c>
      <c r="C333" s="331">
        <v>2025</v>
      </c>
      <c r="D333" s="6">
        <f>YEAR(PA[[#This Row],[Date]])</f>
        <v>2025</v>
      </c>
      <c r="E333" s="332" t="s">
        <v>73</v>
      </c>
      <c r="F333" s="333" t="s">
        <v>73</v>
      </c>
      <c r="G333" s="321">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35">
      <c r="A334" s="229">
        <v>2026</v>
      </c>
      <c r="B334" s="233">
        <v>45815</v>
      </c>
      <c r="C334" s="331">
        <v>2025</v>
      </c>
      <c r="D334" s="6">
        <f>YEAR(PA[[#This Row],[Date]])</f>
        <v>2025</v>
      </c>
      <c r="E334" s="332" t="s">
        <v>73</v>
      </c>
      <c r="F334" s="333" t="s">
        <v>73</v>
      </c>
      <c r="G334" s="321">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273"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35">
      <c r="A335" s="229">
        <v>2027</v>
      </c>
      <c r="B335" s="233">
        <v>45815</v>
      </c>
      <c r="C335" s="331">
        <v>2025</v>
      </c>
      <c r="D335" s="6">
        <f>YEAR(PA[[#This Row],[Date]])</f>
        <v>2025</v>
      </c>
      <c r="E335" s="332" t="s">
        <v>73</v>
      </c>
      <c r="F335" s="333" t="s">
        <v>73</v>
      </c>
      <c r="G335" s="321">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273"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35">
      <c r="A336" s="229">
        <v>2028</v>
      </c>
      <c r="B336" s="233">
        <v>45816</v>
      </c>
      <c r="C336" s="331">
        <v>2025</v>
      </c>
      <c r="D336" s="6">
        <f>YEAR(PA[[#This Row],[Date]])</f>
        <v>2025</v>
      </c>
      <c r="E336" s="332" t="s">
        <v>73</v>
      </c>
      <c r="F336" s="333" t="s">
        <v>73</v>
      </c>
      <c r="G336" s="321">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273" t="s">
        <v>767</v>
      </c>
      <c r="X336" s="346">
        <v>0.21388888888888888</v>
      </c>
      <c r="Y336" s="60">
        <v>0.42430555555555555</v>
      </c>
      <c r="Z336" s="60">
        <v>0.42430555555555555</v>
      </c>
      <c r="AA336" s="268">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273"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6" hidden="1" x14ac:dyDescent="0.35">
      <c r="A337" s="229">
        <v>2029</v>
      </c>
      <c r="B337" s="233">
        <v>45816</v>
      </c>
      <c r="C337" s="331">
        <v>2025</v>
      </c>
      <c r="D337" s="6">
        <f>YEAR(PA[[#This Row],[Date]])</f>
        <v>2025</v>
      </c>
      <c r="E337" s="332" t="s">
        <v>73</v>
      </c>
      <c r="F337" s="333" t="s">
        <v>73</v>
      </c>
      <c r="G337" s="321">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273" t="s">
        <v>767</v>
      </c>
      <c r="X337" s="268">
        <v>0.21388888888888888</v>
      </c>
      <c r="Y337" s="60">
        <v>0.43055555555555558</v>
      </c>
      <c r="Z337" s="60">
        <v>0.43055555555555558</v>
      </c>
      <c r="AA337" s="268">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273"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6" hidden="1" x14ac:dyDescent="0.35">
      <c r="A338" s="229">
        <v>2030</v>
      </c>
      <c r="B338" s="233">
        <v>45816</v>
      </c>
      <c r="C338" s="331">
        <v>2025</v>
      </c>
      <c r="D338" s="6">
        <f>YEAR(PA[[#This Row],[Date]])</f>
        <v>2025</v>
      </c>
      <c r="E338" s="332" t="s">
        <v>73</v>
      </c>
      <c r="F338" s="333" t="s">
        <v>73</v>
      </c>
      <c r="G338" s="321">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273" t="s">
        <v>767</v>
      </c>
      <c r="X338" s="268">
        <v>0.21388888888888888</v>
      </c>
      <c r="Y338" s="60">
        <v>0.4597222222222222</v>
      </c>
      <c r="Z338" s="60">
        <v>0.4597222222222222</v>
      </c>
      <c r="AA338" s="268">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273"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6" hidden="1" x14ac:dyDescent="0.35">
      <c r="A339" s="229">
        <v>2031</v>
      </c>
      <c r="B339" s="233">
        <v>45816</v>
      </c>
      <c r="C339" s="331">
        <v>2025</v>
      </c>
      <c r="D339" s="6">
        <f>YEAR(PA[[#This Row],[Date]])</f>
        <v>2025</v>
      </c>
      <c r="E339" s="332" t="s">
        <v>73</v>
      </c>
      <c r="F339" s="333" t="s">
        <v>73</v>
      </c>
      <c r="G339" s="321">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273" t="s">
        <v>767</v>
      </c>
      <c r="X339" s="268">
        <v>0.21388888888888888</v>
      </c>
      <c r="Y339" s="60">
        <v>0.4597222222222222</v>
      </c>
      <c r="Z339" s="60">
        <v>0.4597222222222222</v>
      </c>
      <c r="AA339" s="268">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273"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6" hidden="1" x14ac:dyDescent="0.35">
      <c r="A340" s="229">
        <v>2032</v>
      </c>
      <c r="B340" s="233">
        <v>45816</v>
      </c>
      <c r="C340" s="331">
        <v>2025</v>
      </c>
      <c r="D340" s="6">
        <f>YEAR(PA[[#This Row],[Date]])</f>
        <v>2025</v>
      </c>
      <c r="E340" s="332" t="s">
        <v>73</v>
      </c>
      <c r="F340" s="333" t="s">
        <v>73</v>
      </c>
      <c r="G340" s="321">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270" t="s">
        <v>760</v>
      </c>
      <c r="X340" s="268">
        <v>0.21388888888888888</v>
      </c>
      <c r="Y340" s="60">
        <v>0.49652777777777773</v>
      </c>
      <c r="Z340" s="60">
        <v>0.49652777777777773</v>
      </c>
      <c r="AA340" s="268">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270"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6" hidden="1" x14ac:dyDescent="0.35">
      <c r="A341" s="229">
        <v>2033</v>
      </c>
      <c r="B341" s="233">
        <v>45816</v>
      </c>
      <c r="C341" s="331">
        <v>2025</v>
      </c>
      <c r="D341" s="6">
        <f>YEAR(PA[[#This Row],[Date]])</f>
        <v>2025</v>
      </c>
      <c r="E341" s="332" t="s">
        <v>73</v>
      </c>
      <c r="F341" s="333" t="s">
        <v>73</v>
      </c>
      <c r="G341" s="321">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270" t="s">
        <v>760</v>
      </c>
      <c r="X341" s="268">
        <v>0.21388888888888888</v>
      </c>
      <c r="Y341" s="60">
        <v>0.49652777777777773</v>
      </c>
      <c r="Z341" s="60">
        <v>0.49652777777777773</v>
      </c>
      <c r="AA341" s="268">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270"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6" hidden="1" x14ac:dyDescent="0.35">
      <c r="A342" s="229">
        <v>2034</v>
      </c>
      <c r="B342" s="233">
        <v>45816</v>
      </c>
      <c r="C342" s="331">
        <v>2025</v>
      </c>
      <c r="D342" s="6">
        <f>YEAR(PA[[#This Row],[Date]])</f>
        <v>2025</v>
      </c>
      <c r="E342" s="332" t="s">
        <v>73</v>
      </c>
      <c r="F342" s="333" t="s">
        <v>73</v>
      </c>
      <c r="G342" s="321">
        <v>45809</v>
      </c>
      <c r="H342">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273" t="s">
        <v>767</v>
      </c>
      <c r="X342" s="268">
        <v>0.21388888888888888</v>
      </c>
      <c r="Y342" s="60">
        <v>0.375</v>
      </c>
      <c r="Z342" s="60">
        <v>0.67361111111111116</v>
      </c>
      <c r="AA342" s="60">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row>
    <row r="343" spans="1:36" hidden="1" x14ac:dyDescent="0.35">
      <c r="A343" s="229">
        <v>2035</v>
      </c>
      <c r="B343" s="233">
        <v>45816</v>
      </c>
      <c r="C343" s="331">
        <v>2025</v>
      </c>
      <c r="D343" s="6">
        <f>YEAR(PA[[#This Row],[Date]])</f>
        <v>2025</v>
      </c>
      <c r="E343" s="332" t="s">
        <v>73</v>
      </c>
      <c r="F343" s="333" t="s">
        <v>73</v>
      </c>
      <c r="G343" s="321">
        <v>45809</v>
      </c>
      <c r="H343">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273" t="s">
        <v>767</v>
      </c>
      <c r="X343" s="268">
        <v>0.21388888888888888</v>
      </c>
      <c r="Y343" s="60">
        <v>0.375</v>
      </c>
      <c r="Z343" s="60">
        <v>0.69444444444444453</v>
      </c>
      <c r="AA343" s="60">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row>
    <row r="344" spans="1:36" hidden="1" x14ac:dyDescent="0.35">
      <c r="A344" s="229">
        <v>2036</v>
      </c>
      <c r="B344" s="233">
        <v>45817</v>
      </c>
      <c r="C344" s="331">
        <v>2025</v>
      </c>
      <c r="D344" s="6">
        <f>YEAR(PA[[#This Row],[Date]])</f>
        <v>2025</v>
      </c>
      <c r="E344" s="332" t="s">
        <v>73</v>
      </c>
      <c r="F344" s="333" t="s">
        <v>73</v>
      </c>
      <c r="G344" s="321">
        <v>45809</v>
      </c>
      <c r="H34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268">
        <v>0.21388888888888888</v>
      </c>
      <c r="Y344" s="60">
        <v>0.375</v>
      </c>
      <c r="Z344" s="60">
        <v>0.375</v>
      </c>
      <c r="AA344" s="268">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row>
    <row r="345" spans="1:36" hidden="1" x14ac:dyDescent="0.35">
      <c r="A345" s="229">
        <v>2037</v>
      </c>
      <c r="B345" s="233">
        <v>45817</v>
      </c>
      <c r="C345" s="331">
        <v>2025</v>
      </c>
      <c r="D345" s="6">
        <f>YEAR(PA[[#This Row],[Date]])</f>
        <v>2025</v>
      </c>
      <c r="E345" s="332" t="s">
        <v>73</v>
      </c>
      <c r="F345" s="333" t="s">
        <v>73</v>
      </c>
      <c r="G345" s="321">
        <v>45809</v>
      </c>
      <c r="H345">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268">
        <v>0.21388888888888888</v>
      </c>
      <c r="Y345" s="60">
        <v>0.3888888888888889</v>
      </c>
      <c r="Z345" s="60">
        <v>0.3888888888888889</v>
      </c>
      <c r="AA345" s="268">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row>
    <row r="346" spans="1:36" hidden="1" x14ac:dyDescent="0.35">
      <c r="A346" s="229">
        <v>2038</v>
      </c>
      <c r="B346" s="233">
        <v>45817</v>
      </c>
      <c r="C346" s="331">
        <v>2025</v>
      </c>
      <c r="D346" s="6">
        <f>YEAR(PA[[#This Row],[Date]])</f>
        <v>2025</v>
      </c>
      <c r="E346" s="332" t="s">
        <v>73</v>
      </c>
      <c r="F346" s="333" t="s">
        <v>73</v>
      </c>
      <c r="G346" s="321">
        <v>45809</v>
      </c>
      <c r="H346">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268">
        <v>0.21388888888888888</v>
      </c>
      <c r="Y346" s="60">
        <v>0.41666666666666669</v>
      </c>
      <c r="Z346" s="60">
        <v>0.41666666666666669</v>
      </c>
      <c r="AA346" s="268">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row>
    <row r="347" spans="1:36" hidden="1" x14ac:dyDescent="0.35">
      <c r="A347" s="229">
        <v>2039</v>
      </c>
      <c r="B347" s="233">
        <v>45817</v>
      </c>
      <c r="C347" s="331">
        <v>2025</v>
      </c>
      <c r="D347" s="6">
        <f>YEAR(PA[[#This Row],[Date]])</f>
        <v>2025</v>
      </c>
      <c r="E347" s="332" t="s">
        <v>73</v>
      </c>
      <c r="F347" s="333" t="s">
        <v>73</v>
      </c>
      <c r="G347" s="321">
        <v>45809</v>
      </c>
      <c r="H347">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268">
        <v>0.21388888888888888</v>
      </c>
      <c r="Y347" s="60">
        <v>0.4236111111111111</v>
      </c>
      <c r="Z347" s="60">
        <v>0.4236111111111111</v>
      </c>
      <c r="AA347" s="268">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row>
    <row r="348" spans="1:36" hidden="1" x14ac:dyDescent="0.35">
      <c r="A348" s="229">
        <v>2040</v>
      </c>
      <c r="B348" s="233">
        <v>45817</v>
      </c>
      <c r="C348" s="331">
        <v>2025</v>
      </c>
      <c r="D348" s="6">
        <f>YEAR(PA[[#This Row],[Date]])</f>
        <v>2025</v>
      </c>
      <c r="E348" s="332" t="s">
        <v>73</v>
      </c>
      <c r="F348" s="333" t="s">
        <v>73</v>
      </c>
      <c r="G348" s="321">
        <v>45809</v>
      </c>
      <c r="H348">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268">
        <v>0.21388888888888888</v>
      </c>
      <c r="Y348" s="60">
        <v>0.45833333333333331</v>
      </c>
      <c r="Z348" s="60">
        <v>0.45833333333333331</v>
      </c>
      <c r="AA348" s="268">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row>
    <row r="349" spans="1:36" ht="29" hidden="1" x14ac:dyDescent="0.35">
      <c r="A349" s="229">
        <v>2041</v>
      </c>
      <c r="B349" s="233">
        <v>45817</v>
      </c>
      <c r="C349" s="331">
        <v>2025</v>
      </c>
      <c r="D349" s="6">
        <f>YEAR(PA[[#This Row],[Date]])</f>
        <v>2025</v>
      </c>
      <c r="E349" s="332" t="s">
        <v>73</v>
      </c>
      <c r="F349" s="333" t="s">
        <v>73</v>
      </c>
      <c r="G349" s="321">
        <v>45809</v>
      </c>
      <c r="H349">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47" t="s">
        <v>1238</v>
      </c>
      <c r="X349" s="268">
        <v>0.21388888888888888</v>
      </c>
      <c r="Y349" s="60">
        <v>0.50347222222222221</v>
      </c>
      <c r="Z349" s="60">
        <v>0.50347222222222221</v>
      </c>
      <c r="AA349" s="268">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47"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row>
    <row r="350" spans="1:36" hidden="1" x14ac:dyDescent="0.35">
      <c r="A350" s="229">
        <v>2042</v>
      </c>
      <c r="B350" s="233">
        <v>45817</v>
      </c>
      <c r="C350" s="331">
        <v>2025</v>
      </c>
      <c r="D350" s="6">
        <f>YEAR(PA[[#This Row],[Date]])</f>
        <v>2025</v>
      </c>
      <c r="E350" s="332" t="s">
        <v>73</v>
      </c>
      <c r="F350" s="333" t="s">
        <v>73</v>
      </c>
      <c r="G350" s="321">
        <v>45809</v>
      </c>
      <c r="H350">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268">
        <v>0.21388888888888888</v>
      </c>
      <c r="Y350" s="60">
        <v>0.62847222222222221</v>
      </c>
      <c r="Z350" s="60">
        <v>0.62847222222222221</v>
      </c>
      <c r="AA350" s="268">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row>
    <row r="351" spans="1:36" hidden="1" x14ac:dyDescent="0.35">
      <c r="A351" s="229">
        <v>2043</v>
      </c>
      <c r="B351" s="233">
        <v>45817</v>
      </c>
      <c r="C351" s="331">
        <v>2025</v>
      </c>
      <c r="D351" s="6">
        <f>YEAR(PA[[#This Row],[Date]])</f>
        <v>2025</v>
      </c>
      <c r="E351" s="332" t="s">
        <v>73</v>
      </c>
      <c r="F351" s="333" t="s">
        <v>73</v>
      </c>
      <c r="G351" s="321">
        <v>45809</v>
      </c>
      <c r="H351">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270" t="s">
        <v>1240</v>
      </c>
      <c r="X351" s="268">
        <v>0.21388888888888888</v>
      </c>
      <c r="Y351" s="60">
        <v>0.63194444444444442</v>
      </c>
      <c r="Z351" s="60">
        <v>0.63194444444444442</v>
      </c>
      <c r="AA351" s="268">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270"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row>
    <row r="352" spans="1:36" hidden="1" x14ac:dyDescent="0.35">
      <c r="A352" s="229">
        <v>2044</v>
      </c>
      <c r="B352" s="233">
        <v>45817</v>
      </c>
      <c r="C352" s="331">
        <v>2025</v>
      </c>
      <c r="D352" s="6">
        <f>YEAR(PA[[#This Row],[Date]])</f>
        <v>2025</v>
      </c>
      <c r="E352" s="332" t="s">
        <v>73</v>
      </c>
      <c r="F352" s="333" t="s">
        <v>73</v>
      </c>
      <c r="G352" s="321">
        <v>45809</v>
      </c>
      <c r="H352">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268">
        <v>0.21388888888888888</v>
      </c>
      <c r="Y352" s="60">
        <v>0.63888888888888895</v>
      </c>
      <c r="Z352" s="60">
        <v>0.63888888888888895</v>
      </c>
      <c r="AA352" s="268">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row>
    <row r="353" spans="1:36" hidden="1" x14ac:dyDescent="0.35">
      <c r="A353" s="229">
        <v>2045</v>
      </c>
      <c r="B353" s="233">
        <v>45818</v>
      </c>
      <c r="C353" s="331">
        <v>2025</v>
      </c>
      <c r="D353" s="6">
        <f>YEAR(PA[[#This Row],[Date]])</f>
        <v>2025</v>
      </c>
      <c r="E353" s="332" t="s">
        <v>73</v>
      </c>
      <c r="F353" s="333" t="s">
        <v>73</v>
      </c>
      <c r="G353" s="321">
        <v>45809</v>
      </c>
      <c r="H353">
        <f>DAY(EOMONTH(PA[[#This Row],[Date]], 0))</f>
        <v>30</v>
      </c>
      <c r="I353" s="272">
        <v>0.21458333333333335</v>
      </c>
      <c r="J353" s="272">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48" t="s">
        <v>1242</v>
      </c>
      <c r="X353" s="60">
        <v>0.37152777777777773</v>
      </c>
      <c r="Y353" s="60">
        <v>0.375</v>
      </c>
      <c r="Z353" s="60">
        <v>0.39930555555555558</v>
      </c>
      <c r="AA353" s="60">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row>
    <row r="354" spans="1:36" ht="29" hidden="1" x14ac:dyDescent="0.35">
      <c r="A354" s="229">
        <v>2046</v>
      </c>
      <c r="B354" s="233">
        <v>45822</v>
      </c>
      <c r="C354" s="331">
        <v>2025</v>
      </c>
      <c r="D354" s="6">
        <f>YEAR(PA[[#This Row],[Date]])</f>
        <v>2025</v>
      </c>
      <c r="E354" s="332" t="s">
        <v>73</v>
      </c>
      <c r="F354" s="333" t="s">
        <v>73</v>
      </c>
      <c r="G354" s="321">
        <v>45809</v>
      </c>
      <c r="H354">
        <f>DAY(EOMONTH(PA[[#This Row],[Date]], 0))</f>
        <v>30</v>
      </c>
      <c r="I354" s="272">
        <v>0.21388888888888891</v>
      </c>
      <c r="J354" s="272">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48" t="s">
        <v>1347</v>
      </c>
      <c r="X354" s="60">
        <v>0.32291666666666669</v>
      </c>
      <c r="Y354" s="60">
        <v>0.3263888888888889</v>
      </c>
      <c r="Z354" s="60">
        <v>0.33680555555555558</v>
      </c>
      <c r="AA354" s="60">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row>
    <row r="355" spans="1:36" ht="29" hidden="1" x14ac:dyDescent="0.35">
      <c r="A355" s="229">
        <v>2047</v>
      </c>
      <c r="B355" s="233">
        <v>45823</v>
      </c>
      <c r="C355" s="331">
        <v>2025</v>
      </c>
      <c r="D355" s="129">
        <f>YEAR(PA[[#This Row],[Date]])</f>
        <v>2025</v>
      </c>
      <c r="E355" s="332" t="s">
        <v>73</v>
      </c>
      <c r="F355" s="333" t="s">
        <v>73</v>
      </c>
      <c r="G355" s="321">
        <v>45809</v>
      </c>
      <c r="H355">
        <f>DAY(EOMONTH(PA[[#This Row],[Date]], 0))</f>
        <v>30</v>
      </c>
      <c r="I355" s="272">
        <v>0.21875</v>
      </c>
      <c r="J355" s="272">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273" t="s">
        <v>754</v>
      </c>
      <c r="X355" s="120">
        <v>0.51736111111111105</v>
      </c>
      <c r="Y355" s="120">
        <v>0.51736111111111105</v>
      </c>
      <c r="Z355" s="120">
        <v>0.51874999999999993</v>
      </c>
      <c r="AA355" s="120">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row>
    <row r="356" spans="1:36" ht="29" hidden="1" x14ac:dyDescent="0.35">
      <c r="A356" s="229">
        <v>2048</v>
      </c>
      <c r="B356" s="233">
        <v>45823</v>
      </c>
      <c r="C356" s="331">
        <v>2025</v>
      </c>
      <c r="D356" s="129">
        <f>YEAR(PA[[#This Row],[Date]])</f>
        <v>2025</v>
      </c>
      <c r="E356" s="332" t="s">
        <v>73</v>
      </c>
      <c r="F356" s="333" t="s">
        <v>73</v>
      </c>
      <c r="G356" s="321">
        <v>45809</v>
      </c>
      <c r="H356">
        <f>DAY(EOMONTH(PA[[#This Row],[Date]], 0))</f>
        <v>30</v>
      </c>
      <c r="I356" s="272">
        <v>0.21875</v>
      </c>
      <c r="J356" s="272">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273" t="s">
        <v>752</v>
      </c>
      <c r="X356" s="120">
        <v>0.51666666666666672</v>
      </c>
      <c r="Y356" s="120">
        <v>0.51666666666666672</v>
      </c>
      <c r="Z356" s="120">
        <v>0.51944444444444449</v>
      </c>
      <c r="AA356" s="120">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row>
    <row r="357" spans="1:36" ht="29" hidden="1" x14ac:dyDescent="0.35">
      <c r="A357" s="229">
        <v>2049</v>
      </c>
      <c r="B357" s="233">
        <v>45824</v>
      </c>
      <c r="C357" s="331">
        <v>2025</v>
      </c>
      <c r="D357" s="6">
        <f>YEAR(PA[[#This Row],[Date]])</f>
        <v>2025</v>
      </c>
      <c r="E357" s="332" t="s">
        <v>73</v>
      </c>
      <c r="F357" s="333" t="s">
        <v>73</v>
      </c>
      <c r="G357" s="321">
        <v>45809</v>
      </c>
      <c r="H357">
        <f>DAY(EOMONTH(PA[[#This Row],[Date]], 0))</f>
        <v>30</v>
      </c>
      <c r="I357" s="272">
        <v>0.2590277777777778</v>
      </c>
      <c r="J357" s="272">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273" t="s">
        <v>754</v>
      </c>
      <c r="X357" s="60">
        <v>0.53611111111111109</v>
      </c>
      <c r="Y357" s="60">
        <v>0.53611111111111109</v>
      </c>
      <c r="Z357" s="60">
        <v>0.53888888888888886</v>
      </c>
      <c r="AA357" s="60">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row>
    <row r="358" spans="1:36" ht="29" hidden="1" x14ac:dyDescent="0.35">
      <c r="A358" s="229">
        <v>2050</v>
      </c>
      <c r="B358" s="233">
        <v>45824</v>
      </c>
      <c r="C358" s="331">
        <v>2025</v>
      </c>
      <c r="D358" s="6">
        <f>YEAR(PA[[#This Row],[Date]])</f>
        <v>2025</v>
      </c>
      <c r="E358" s="332" t="s">
        <v>73</v>
      </c>
      <c r="F358" s="333" t="s">
        <v>73</v>
      </c>
      <c r="G358" s="321">
        <v>45809</v>
      </c>
      <c r="H358">
        <f>DAY(EOMONTH(PA[[#This Row],[Date]], 0))</f>
        <v>30</v>
      </c>
      <c r="I358" s="272">
        <v>0.21875</v>
      </c>
      <c r="J358" s="272">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273" t="s">
        <v>752</v>
      </c>
      <c r="X358" s="60">
        <v>0.49652777777777773</v>
      </c>
      <c r="Y358" s="60">
        <v>0.49652777777777773</v>
      </c>
      <c r="Z358" s="60">
        <v>0.49861111111111112</v>
      </c>
      <c r="AA358" s="60">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row>
    <row r="359" spans="1:36" ht="29" hidden="1" x14ac:dyDescent="0.35">
      <c r="A359" s="229">
        <v>2051</v>
      </c>
      <c r="B359" s="233">
        <v>45826</v>
      </c>
      <c r="C359" s="331">
        <v>2025</v>
      </c>
      <c r="D359" s="6">
        <f>YEAR(PA[[#This Row],[Date]])</f>
        <v>2025</v>
      </c>
      <c r="E359" s="332" t="s">
        <v>73</v>
      </c>
      <c r="F359" s="333" t="s">
        <v>73</v>
      </c>
      <c r="G359" s="321">
        <v>45809</v>
      </c>
      <c r="H359">
        <f>DAY(EOMONTH(PA[[#This Row],[Date]], 0))</f>
        <v>30</v>
      </c>
      <c r="I359" s="272">
        <v>0.21249999999999999</v>
      </c>
      <c r="J359" s="272">
        <v>0.77361111111111114</v>
      </c>
      <c r="K359" s="53">
        <f>IFERROR((PA[[#This Row],[Sunset Time (POA&lt;20 W/m2)]]-PA[[#This Row],[Sunrise Time (POA&gt;20 W/m2)]])*24,"")</f>
        <v>13.466666666666667</v>
      </c>
      <c r="L359" s="128" t="s">
        <v>559</v>
      </c>
      <c r="M359" s="59"/>
      <c r="N359" s="59"/>
      <c r="O359" s="128" t="s">
        <v>789</v>
      </c>
      <c r="P359" s="56"/>
      <c r="Q359" s="6"/>
      <c r="R3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273" t="s">
        <v>754</v>
      </c>
      <c r="X359" s="60">
        <v>0.4909722222222222</v>
      </c>
      <c r="Y359" s="60">
        <v>0.4909722222222222</v>
      </c>
      <c r="Z359" s="60">
        <v>0.49444444444444446</v>
      </c>
      <c r="AA359" s="60">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row>
    <row r="360" spans="1:36" ht="29" hidden="1" x14ac:dyDescent="0.35">
      <c r="A360" s="229">
        <v>2052</v>
      </c>
      <c r="B360" s="233">
        <v>45826</v>
      </c>
      <c r="C360" s="331">
        <v>2025</v>
      </c>
      <c r="D360" s="6">
        <f>YEAR(PA[[#This Row],[Date]])</f>
        <v>2025</v>
      </c>
      <c r="E360" s="332" t="s">
        <v>73</v>
      </c>
      <c r="F360" s="333" t="s">
        <v>73</v>
      </c>
      <c r="G360" s="321">
        <v>45809</v>
      </c>
      <c r="H360">
        <f>DAY(EOMONTH(PA[[#This Row],[Date]], 0))</f>
        <v>30</v>
      </c>
      <c r="I360" s="272">
        <v>0.21249999999999999</v>
      </c>
      <c r="J360" s="272">
        <v>0.77361111111111114</v>
      </c>
      <c r="K360" s="53">
        <f>IFERROR((PA[[#This Row],[Sunset Time (POA&lt;20 W/m2)]]-PA[[#This Row],[Sunrise Time (POA&gt;20 W/m2)]])*24,"")</f>
        <v>13.466666666666667</v>
      </c>
      <c r="L360" s="128" t="s">
        <v>564</v>
      </c>
      <c r="M360" s="59"/>
      <c r="N360" s="59"/>
      <c r="O360" s="128" t="s">
        <v>789</v>
      </c>
      <c r="P360" s="56"/>
      <c r="Q360" s="6"/>
      <c r="R3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273" t="s">
        <v>752</v>
      </c>
      <c r="X360" s="60">
        <v>0.53749999999999998</v>
      </c>
      <c r="Y360" s="60">
        <v>0.53749999999999998</v>
      </c>
      <c r="Z360" s="60">
        <v>0.54027777777777775</v>
      </c>
      <c r="AA360" s="60">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row>
    <row r="361" spans="1:36" ht="29" hidden="1" x14ac:dyDescent="0.35">
      <c r="A361" s="229">
        <v>2053</v>
      </c>
      <c r="B361" s="233">
        <v>45826</v>
      </c>
      <c r="C361" s="331">
        <v>2025</v>
      </c>
      <c r="D361" s="6">
        <f>YEAR(PA[[#This Row],[Date]])</f>
        <v>2025</v>
      </c>
      <c r="E361" s="332" t="s">
        <v>73</v>
      </c>
      <c r="F361" s="333" t="s">
        <v>73</v>
      </c>
      <c r="G361" s="321">
        <v>45809</v>
      </c>
      <c r="H361">
        <f>DAY(EOMONTH(PA[[#This Row],[Date]], 0))</f>
        <v>30</v>
      </c>
      <c r="I361" s="272">
        <v>0.21249999999999999</v>
      </c>
      <c r="J361" s="272">
        <v>0.77361111111111114</v>
      </c>
      <c r="K361" s="53">
        <f>IFERROR((PA[[#This Row],[Sunset Time (POA&lt;20 W/m2)]]-PA[[#This Row],[Sunrise Time (POA&gt;20 W/m2)]])*24,"")</f>
        <v>13.466666666666667</v>
      </c>
      <c r="L361" s="59" t="s">
        <v>559</v>
      </c>
      <c r="M361" s="59"/>
      <c r="N361" s="59"/>
      <c r="O361" s="59" t="s">
        <v>571</v>
      </c>
      <c r="P361" s="56"/>
      <c r="Q361" s="6"/>
      <c r="R3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60">
        <v>0.49444444444444446</v>
      </c>
      <c r="Y361" s="60">
        <v>0.49444444444444446</v>
      </c>
      <c r="Z361" s="60">
        <v>0.5</v>
      </c>
      <c r="AA361" s="60">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row>
    <row r="362" spans="1:36" ht="43.5" hidden="1" x14ac:dyDescent="0.35">
      <c r="A362" s="229">
        <v>2054</v>
      </c>
      <c r="B362" s="233">
        <v>45826</v>
      </c>
      <c r="C362" s="331">
        <v>2025</v>
      </c>
      <c r="D362" s="6">
        <f>YEAR(PA[[#This Row],[Date]])</f>
        <v>2025</v>
      </c>
      <c r="E362" s="332" t="s">
        <v>73</v>
      </c>
      <c r="F362" s="333" t="s">
        <v>73</v>
      </c>
      <c r="G362" s="321">
        <v>45809</v>
      </c>
      <c r="H362">
        <f>DAY(EOMONTH(PA[[#This Row],[Date]], 0))</f>
        <v>30</v>
      </c>
      <c r="I362" s="272">
        <v>0.21249999999999999</v>
      </c>
      <c r="J362" s="272">
        <v>0.77361111111111114</v>
      </c>
      <c r="K362" s="53">
        <f>IFERROR((PA[[#This Row],[Sunset Time (POA&lt;20 W/m2)]]-PA[[#This Row],[Sunrise Time (POA&gt;20 W/m2)]])*24,"")</f>
        <v>13.466666666666667</v>
      </c>
      <c r="L362" s="59" t="s">
        <v>606</v>
      </c>
      <c r="M362" s="59"/>
      <c r="N362" s="59"/>
      <c r="O362" s="59" t="s">
        <v>601</v>
      </c>
      <c r="P362" s="56"/>
      <c r="Q362" s="6"/>
      <c r="R3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60">
        <v>0.41666666666666669</v>
      </c>
      <c r="Y362" s="60">
        <v>0.41805555555555557</v>
      </c>
      <c r="Z362" s="60">
        <v>0.4236111111111111</v>
      </c>
      <c r="AA362" s="60">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row>
    <row r="363" spans="1:36" ht="43.5" hidden="1" x14ac:dyDescent="0.35">
      <c r="A363" s="229">
        <v>2055</v>
      </c>
      <c r="B363" s="233">
        <v>45827</v>
      </c>
      <c r="C363" s="331">
        <v>2025</v>
      </c>
      <c r="D363" s="6">
        <f>YEAR(PA[[#This Row],[Date]])</f>
        <v>2025</v>
      </c>
      <c r="E363" s="332" t="s">
        <v>73</v>
      </c>
      <c r="F363" s="333" t="s">
        <v>73</v>
      </c>
      <c r="G363" s="321">
        <v>45809</v>
      </c>
      <c r="H363">
        <f>DAY(EOMONTH(PA[[#This Row],[Date]], 0))</f>
        <v>30</v>
      </c>
      <c r="I363" s="272">
        <v>0.22500000000000001</v>
      </c>
      <c r="J363" s="272">
        <v>0.74305555555555547</v>
      </c>
      <c r="K363" s="53">
        <f>IFERROR((PA[[#This Row],[Sunset Time (POA&lt;20 W/m2)]]-PA[[#This Row],[Sunrise Time (POA&gt;20 W/m2)]])*24,"")</f>
        <v>12.433333333333332</v>
      </c>
      <c r="L363" s="59" t="s">
        <v>606</v>
      </c>
      <c r="M363" s="59"/>
      <c r="N363" s="59"/>
      <c r="O363" s="59" t="s">
        <v>601</v>
      </c>
      <c r="P363" s="56"/>
      <c r="Q363" s="6"/>
      <c r="R3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60">
        <v>0.33888888888888885</v>
      </c>
      <c r="Y363" s="60">
        <v>0.34027777777777773</v>
      </c>
      <c r="Z363" s="60">
        <v>0.34722222222222227</v>
      </c>
      <c r="AA363" s="60">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row>
    <row r="364" spans="1:36" hidden="1" x14ac:dyDescent="0.35">
      <c r="A364" s="229">
        <v>2056</v>
      </c>
      <c r="B364" s="233">
        <v>45827</v>
      </c>
      <c r="C364" s="331">
        <v>2025</v>
      </c>
      <c r="D364" s="6">
        <f>YEAR(PA[[#This Row],[Date]])</f>
        <v>2025</v>
      </c>
      <c r="E364" s="332" t="s">
        <v>73</v>
      </c>
      <c r="F364" s="333" t="s">
        <v>73</v>
      </c>
      <c r="G364" s="321">
        <v>45809</v>
      </c>
      <c r="H364">
        <f>DAY(EOMONTH(PA[[#This Row],[Date]], 0))</f>
        <v>30</v>
      </c>
      <c r="I364" s="272">
        <v>0.22500000000000001</v>
      </c>
      <c r="J364" s="272">
        <v>0.74305555555555547</v>
      </c>
      <c r="K364" s="53">
        <f>IFERROR((PA[[#This Row],[Sunset Time (POA&lt;20 W/m2)]]-PA[[#This Row],[Sunrise Time (POA&gt;20 W/m2)]])*24,"")</f>
        <v>12.433333333333332</v>
      </c>
      <c r="L364" s="59" t="s">
        <v>621</v>
      </c>
      <c r="M364" s="59"/>
      <c r="N364" s="59"/>
      <c r="O364" s="59" t="s">
        <v>789</v>
      </c>
      <c r="P364" s="56"/>
      <c r="Q364" s="6"/>
      <c r="R3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60">
        <v>0.71111111111111114</v>
      </c>
      <c r="Y364" s="60">
        <v>0.71111111111111114</v>
      </c>
      <c r="Z364" s="60">
        <v>0.34722222222222227</v>
      </c>
      <c r="AA364" s="60">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row>
    <row r="365" spans="1:36" hidden="1" x14ac:dyDescent="0.35">
      <c r="A365" s="229">
        <v>2057</v>
      </c>
      <c r="B365" s="233">
        <v>45827</v>
      </c>
      <c r="C365" s="331">
        <v>2025</v>
      </c>
      <c r="D365" s="6">
        <f>YEAR(PA[[#This Row],[Date]])</f>
        <v>2025</v>
      </c>
      <c r="E365" s="332" t="s">
        <v>73</v>
      </c>
      <c r="F365" s="333" t="s">
        <v>73</v>
      </c>
      <c r="G365" s="321">
        <v>45809</v>
      </c>
      <c r="H365">
        <f>DAY(EOMONTH(PA[[#This Row],[Date]], 0))</f>
        <v>30</v>
      </c>
      <c r="I365" s="272">
        <v>0.22500000000000001</v>
      </c>
      <c r="J365" s="272">
        <v>0.74305555555555547</v>
      </c>
      <c r="K365" s="53">
        <f>IFERROR((PA[[#This Row],[Sunset Time (POA&lt;20 W/m2)]]-PA[[#This Row],[Sunrise Time (POA&gt;20 W/m2)]])*24,"")</f>
        <v>12.433333333333332</v>
      </c>
      <c r="L365" s="59" t="s">
        <v>621</v>
      </c>
      <c r="M365" s="59" t="s">
        <v>588</v>
      </c>
      <c r="N365" s="59" t="s">
        <v>785</v>
      </c>
      <c r="O365" s="59"/>
      <c r="P365" s="56"/>
      <c r="Q365" s="6"/>
      <c r="R3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60">
        <v>0.71111111111111114</v>
      </c>
      <c r="Y365" s="60">
        <v>0.71111111111111114</v>
      </c>
      <c r="Z365" s="60">
        <v>0.34722222222222227</v>
      </c>
      <c r="AA365" s="60"/>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row>
    <row r="366" spans="1:36" ht="29" hidden="1" x14ac:dyDescent="0.35">
      <c r="A366" s="229">
        <v>2058</v>
      </c>
      <c r="B366" s="233">
        <v>45827</v>
      </c>
      <c r="C366" s="331">
        <v>2025</v>
      </c>
      <c r="D366" s="6">
        <f>YEAR(PA[[#This Row],[Date]])</f>
        <v>2025</v>
      </c>
      <c r="E366" s="332" t="s">
        <v>73</v>
      </c>
      <c r="F366" s="333" t="s">
        <v>73</v>
      </c>
      <c r="G366" s="321">
        <v>45809</v>
      </c>
      <c r="H366">
        <f>DAY(EOMONTH(PA[[#This Row],[Date]], 0))</f>
        <v>30</v>
      </c>
      <c r="I366" s="272">
        <v>0.22500000000000001</v>
      </c>
      <c r="J366" s="272">
        <v>0.74305555555555547</v>
      </c>
      <c r="K366" s="53">
        <f>IFERROR((PA[[#This Row],[Sunset Time (POA&lt;20 W/m2)]]-PA[[#This Row],[Sunrise Time (POA&gt;20 W/m2)]])*24,"")</f>
        <v>12.433333333333332</v>
      </c>
      <c r="L366" s="59" t="s">
        <v>621</v>
      </c>
      <c r="M366" s="59" t="s">
        <v>588</v>
      </c>
      <c r="N366" s="59" t="s">
        <v>788</v>
      </c>
      <c r="O366" s="59"/>
      <c r="P366" s="56"/>
      <c r="Q366" s="6"/>
      <c r="R3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60">
        <v>0.71111111111111114</v>
      </c>
      <c r="Y366" s="60">
        <v>0.71111111111111114</v>
      </c>
      <c r="Z366" s="60">
        <v>0.34722222222222227</v>
      </c>
      <c r="AA366" s="60">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row>
    <row r="367" spans="1:36" hidden="1" x14ac:dyDescent="0.35">
      <c r="A367" s="229">
        <v>2059</v>
      </c>
      <c r="B367" s="233">
        <v>45827</v>
      </c>
      <c r="C367" s="331">
        <v>2025</v>
      </c>
      <c r="D367" s="6">
        <f>YEAR(PA[[#This Row],[Date]])</f>
        <v>2025</v>
      </c>
      <c r="E367" s="332" t="s">
        <v>73</v>
      </c>
      <c r="F367" s="333" t="s">
        <v>73</v>
      </c>
      <c r="G367" s="321">
        <v>45809</v>
      </c>
      <c r="H367">
        <f>DAY(EOMONTH(PA[[#This Row],[Date]], 0))</f>
        <v>30</v>
      </c>
      <c r="I367" s="272">
        <v>0.22500000000000001</v>
      </c>
      <c r="J367" s="272">
        <v>0.74305555555555547</v>
      </c>
      <c r="K367" s="53">
        <f>IFERROR((PA[[#This Row],[Sunset Time (POA&lt;20 W/m2)]]-PA[[#This Row],[Sunrise Time (POA&gt;20 W/m2)]])*24,"")</f>
        <v>12.433333333333332</v>
      </c>
      <c r="L367" s="59" t="s">
        <v>621</v>
      </c>
      <c r="M367" s="59" t="s">
        <v>588</v>
      </c>
      <c r="N367" s="59" t="s">
        <v>799</v>
      </c>
      <c r="O367" s="59"/>
      <c r="P367" s="56"/>
      <c r="Q367" s="6"/>
      <c r="R3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60">
        <v>0.71111111111111114</v>
      </c>
      <c r="Y367" s="60">
        <v>0.71111111111111114</v>
      </c>
      <c r="Z367" s="60">
        <v>0.34722222222222227</v>
      </c>
      <c r="AA367" s="60">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row>
    <row r="368" spans="1:36" ht="29" hidden="1" x14ac:dyDescent="0.35">
      <c r="A368" s="229">
        <v>2060</v>
      </c>
      <c r="B368" s="233">
        <v>45827</v>
      </c>
      <c r="C368" s="331">
        <v>2025</v>
      </c>
      <c r="D368" s="6">
        <f>YEAR(PA[[#This Row],[Date]])</f>
        <v>2025</v>
      </c>
      <c r="E368" s="332" t="s">
        <v>73</v>
      </c>
      <c r="F368" s="333" t="s">
        <v>73</v>
      </c>
      <c r="G368" s="321">
        <v>45809</v>
      </c>
      <c r="H368">
        <f>DAY(EOMONTH(PA[[#This Row],[Date]], 0))</f>
        <v>30</v>
      </c>
      <c r="I368" s="272">
        <v>0.22500000000000001</v>
      </c>
      <c r="J368" s="272">
        <v>0.74305555555555547</v>
      </c>
      <c r="K368" s="53">
        <f>IFERROR((PA[[#This Row],[Sunset Time (POA&lt;20 W/m2)]]-PA[[#This Row],[Sunrise Time (POA&gt;20 W/m2)]])*24,"")</f>
        <v>12.433333333333332</v>
      </c>
      <c r="L368" s="59" t="s">
        <v>621</v>
      </c>
      <c r="M368" s="59" t="s">
        <v>588</v>
      </c>
      <c r="N368" s="59" t="s">
        <v>802</v>
      </c>
      <c r="O368" s="59"/>
      <c r="P368" s="56"/>
      <c r="Q368" s="6"/>
      <c r="R3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60">
        <v>0.71111111111111114</v>
      </c>
      <c r="Y368" s="60">
        <v>0.71111111111111114</v>
      </c>
      <c r="Z368" s="60">
        <v>0.34722222222222227</v>
      </c>
      <c r="AA368" s="60">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row>
    <row r="369" spans="1:36" ht="29" hidden="1" x14ac:dyDescent="0.35">
      <c r="A369" s="229">
        <v>2061</v>
      </c>
      <c r="B369" s="233">
        <v>45828</v>
      </c>
      <c r="C369" s="331">
        <v>2025</v>
      </c>
      <c r="D369" s="6">
        <f>YEAR(PA[[#This Row],[Date]])</f>
        <v>2025</v>
      </c>
      <c r="E369" s="332" t="s">
        <v>73</v>
      </c>
      <c r="F369" s="333" t="s">
        <v>73</v>
      </c>
      <c r="G369" s="321">
        <v>45809</v>
      </c>
      <c r="H369">
        <f>DAY(EOMONTH(PA[[#This Row],[Date]], 0))</f>
        <v>30</v>
      </c>
      <c r="I369" s="272">
        <v>0.22708333333333333</v>
      </c>
      <c r="J369" s="272">
        <v>0.77916666666666667</v>
      </c>
      <c r="K369" s="53">
        <f>IFERROR((PA[[#This Row],[Sunset Time (POA&lt;20 W/m2)]]-PA[[#This Row],[Sunrise Time (POA&gt;20 W/m2)]])*24,"")</f>
        <v>13.25</v>
      </c>
      <c r="L369" s="59" t="s">
        <v>621</v>
      </c>
      <c r="M369" s="59"/>
      <c r="N369" s="59"/>
      <c r="O369" s="59" t="s">
        <v>565</v>
      </c>
      <c r="P369" s="56"/>
      <c r="Q369" s="6"/>
      <c r="R3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273" t="s">
        <v>1261</v>
      </c>
      <c r="X369" s="60">
        <v>0.23958333333333334</v>
      </c>
      <c r="Y369" s="60">
        <v>0.23958333333333334</v>
      </c>
      <c r="Z369" s="60">
        <v>0.78125</v>
      </c>
      <c r="AA369" s="60">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row>
    <row r="370" spans="1:36" ht="29" hidden="1" x14ac:dyDescent="0.35">
      <c r="A370" s="229">
        <v>2062</v>
      </c>
      <c r="B370" s="233">
        <v>45828</v>
      </c>
      <c r="C370" s="331">
        <v>2025</v>
      </c>
      <c r="D370" s="6">
        <f>YEAR(PA[[#This Row],[Date]])</f>
        <v>2025</v>
      </c>
      <c r="E370" s="332" t="s">
        <v>73</v>
      </c>
      <c r="F370" s="333" t="s">
        <v>73</v>
      </c>
      <c r="G370" s="321">
        <v>45809</v>
      </c>
      <c r="H370">
        <f>DAY(EOMONTH(PA[[#This Row],[Date]], 0))</f>
        <v>30</v>
      </c>
      <c r="I370" s="272">
        <v>0.22708333333333333</v>
      </c>
      <c r="J370" s="272">
        <v>0.77916666666666667</v>
      </c>
      <c r="K370" s="53">
        <f>IFERROR((PA[[#This Row],[Sunset Time (POA&lt;20 W/m2)]]-PA[[#This Row],[Sunrise Time (POA&gt;20 W/m2)]])*24,"")</f>
        <v>13.25</v>
      </c>
      <c r="L370" s="59" t="s">
        <v>621</v>
      </c>
      <c r="M370" s="59"/>
      <c r="N370" s="59"/>
      <c r="O370" s="59" t="s">
        <v>571</v>
      </c>
      <c r="P370" s="56"/>
      <c r="Q370" s="6"/>
      <c r="R3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273" t="s">
        <v>1261</v>
      </c>
      <c r="X370" s="60">
        <v>0.23958333333333334</v>
      </c>
      <c r="Y370" s="60">
        <v>0.23958333333333334</v>
      </c>
      <c r="Z370" s="60">
        <v>0.78125</v>
      </c>
      <c r="AA370" s="60">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row>
    <row r="371" spans="1:36" ht="29" hidden="1" x14ac:dyDescent="0.35">
      <c r="A371" s="229">
        <v>2063</v>
      </c>
      <c r="B371" s="233">
        <v>45828</v>
      </c>
      <c r="C371" s="331">
        <v>2025</v>
      </c>
      <c r="D371" s="6">
        <f>YEAR(PA[[#This Row],[Date]])</f>
        <v>2025</v>
      </c>
      <c r="E371" s="332" t="s">
        <v>73</v>
      </c>
      <c r="F371" s="333" t="s">
        <v>73</v>
      </c>
      <c r="G371" s="321">
        <v>45809</v>
      </c>
      <c r="H371">
        <f>DAY(EOMONTH(PA[[#This Row],[Date]], 0))</f>
        <v>30</v>
      </c>
      <c r="I371" s="272">
        <v>0.22708333333333333</v>
      </c>
      <c r="J371" s="272">
        <v>0.77916666666666667</v>
      </c>
      <c r="K371" s="53">
        <f>IFERROR((PA[[#This Row],[Sunset Time (POA&lt;20 W/m2)]]-PA[[#This Row],[Sunrise Time (POA&gt;20 W/m2)]])*24,"")</f>
        <v>13.25</v>
      </c>
      <c r="L371" s="59" t="s">
        <v>621</v>
      </c>
      <c r="M371" s="59"/>
      <c r="N371" s="59"/>
      <c r="O371" s="59" t="s">
        <v>595</v>
      </c>
      <c r="P371" s="56"/>
      <c r="Q371" s="6"/>
      <c r="R3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273" t="s">
        <v>1263</v>
      </c>
      <c r="X371" s="60">
        <v>0.23958333333333334</v>
      </c>
      <c r="Y371" s="60">
        <v>0.23958333333333334</v>
      </c>
      <c r="Z371" s="60"/>
      <c r="AA371" s="60"/>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row>
    <row r="372" spans="1:36" ht="29" hidden="1" x14ac:dyDescent="0.35">
      <c r="A372" s="229">
        <v>2064</v>
      </c>
      <c r="B372" s="233">
        <v>45828</v>
      </c>
      <c r="C372" s="331">
        <v>2025</v>
      </c>
      <c r="D372" s="6">
        <f>YEAR(PA[[#This Row],[Date]])</f>
        <v>2025</v>
      </c>
      <c r="E372" s="332" t="s">
        <v>73</v>
      </c>
      <c r="F372" s="333" t="s">
        <v>73</v>
      </c>
      <c r="G372" s="321">
        <v>45809</v>
      </c>
      <c r="H372">
        <f>DAY(EOMONTH(PA[[#This Row],[Date]], 0))</f>
        <v>30</v>
      </c>
      <c r="I372" s="272">
        <v>0.22708333333333333</v>
      </c>
      <c r="J372" s="272">
        <v>0.77916666666666667</v>
      </c>
      <c r="K372" s="53">
        <f>IFERROR((PA[[#This Row],[Sunset Time (POA&lt;20 W/m2)]]-PA[[#This Row],[Sunrise Time (POA&gt;20 W/m2)]])*24,"")</f>
        <v>13.25</v>
      </c>
      <c r="L372" s="59" t="s">
        <v>621</v>
      </c>
      <c r="M372" s="59"/>
      <c r="N372" s="59"/>
      <c r="O372" s="59" t="s">
        <v>578</v>
      </c>
      <c r="P372" s="56"/>
      <c r="Q372" s="6"/>
      <c r="R3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273" t="s">
        <v>1261</v>
      </c>
      <c r="X372" s="60">
        <v>0.23958333333333334</v>
      </c>
      <c r="Y372" s="60">
        <v>0.23958333333333334</v>
      </c>
      <c r="Z372" s="60"/>
      <c r="AA372" s="60"/>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row>
    <row r="373" spans="1:36" ht="29" hidden="1" x14ac:dyDescent="0.35">
      <c r="A373" s="229">
        <v>2065</v>
      </c>
      <c r="B373" s="233">
        <v>45828</v>
      </c>
      <c r="C373" s="331">
        <v>2025</v>
      </c>
      <c r="D373" s="6">
        <f>YEAR(PA[[#This Row],[Date]])</f>
        <v>2025</v>
      </c>
      <c r="E373" s="332" t="s">
        <v>73</v>
      </c>
      <c r="F373" s="333" t="s">
        <v>73</v>
      </c>
      <c r="G373" s="321">
        <v>45809</v>
      </c>
      <c r="H373">
        <f>DAY(EOMONTH(PA[[#This Row],[Date]], 0))</f>
        <v>30</v>
      </c>
      <c r="I373" s="272">
        <v>0.22708333333333333</v>
      </c>
      <c r="J373" s="272">
        <v>0.77916666666666667</v>
      </c>
      <c r="K373" s="53">
        <f>IFERROR((PA[[#This Row],[Sunset Time (POA&lt;20 W/m2)]]-PA[[#This Row],[Sunrise Time (POA&gt;20 W/m2)]])*24,"")</f>
        <v>13.25</v>
      </c>
      <c r="L373" s="59" t="s">
        <v>621</v>
      </c>
      <c r="M373" s="59"/>
      <c r="N373" s="59"/>
      <c r="O373" s="59" t="s">
        <v>637</v>
      </c>
      <c r="P373" s="56"/>
      <c r="Q373" s="6"/>
      <c r="R3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60">
        <v>0.23958333333333334</v>
      </c>
      <c r="Y373" s="60">
        <v>0.31597222222222221</v>
      </c>
      <c r="Z373" s="60">
        <v>0.4375</v>
      </c>
      <c r="AA373" s="60">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row>
    <row r="374" spans="1:36" ht="29" hidden="1" x14ac:dyDescent="0.35">
      <c r="A374" s="229">
        <v>2066</v>
      </c>
      <c r="B374" s="233">
        <v>45828</v>
      </c>
      <c r="C374" s="331">
        <v>2025</v>
      </c>
      <c r="D374" s="6">
        <f>YEAR(PA[[#This Row],[Date]])</f>
        <v>2025</v>
      </c>
      <c r="E374" s="332" t="s">
        <v>73</v>
      </c>
      <c r="F374" s="333" t="s">
        <v>73</v>
      </c>
      <c r="G374" s="321">
        <v>45809</v>
      </c>
      <c r="H374">
        <f>DAY(EOMONTH(PA[[#This Row],[Date]], 0))</f>
        <v>30</v>
      </c>
      <c r="I374" s="272">
        <v>0.22708333333333333</v>
      </c>
      <c r="J374" s="272">
        <v>0.77916666666666667</v>
      </c>
      <c r="K374" s="53">
        <f>IFERROR((PA[[#This Row],[Sunset Time (POA&lt;20 W/m2)]]-PA[[#This Row],[Sunrise Time (POA&gt;20 W/m2)]])*24,"")</f>
        <v>13.25</v>
      </c>
      <c r="L374" s="59" t="s">
        <v>621</v>
      </c>
      <c r="M374" s="59"/>
      <c r="N374" s="59"/>
      <c r="O374" s="59" t="s">
        <v>612</v>
      </c>
      <c r="P374" s="56"/>
      <c r="Q374" s="6"/>
      <c r="R3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60">
        <v>0.23958333333333334</v>
      </c>
      <c r="Y374" s="60">
        <v>0.31597222222222221</v>
      </c>
      <c r="Z374" s="60">
        <v>0.4513888888888889</v>
      </c>
      <c r="AA374" s="60">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row>
    <row r="375" spans="1:36" ht="29" hidden="1" x14ac:dyDescent="0.35">
      <c r="A375" s="229">
        <v>2067</v>
      </c>
      <c r="B375" s="233">
        <v>45828</v>
      </c>
      <c r="C375" s="331">
        <v>2025</v>
      </c>
      <c r="D375" s="6">
        <f>YEAR(PA[[#This Row],[Date]])</f>
        <v>2025</v>
      </c>
      <c r="E375" s="332" t="s">
        <v>73</v>
      </c>
      <c r="F375" s="333" t="s">
        <v>73</v>
      </c>
      <c r="G375" s="321">
        <v>45809</v>
      </c>
      <c r="H375">
        <f>DAY(EOMONTH(PA[[#This Row],[Date]], 0))</f>
        <v>30</v>
      </c>
      <c r="I375" s="272">
        <v>0.22708333333333333</v>
      </c>
      <c r="J375" s="272">
        <v>0.77916666666666667</v>
      </c>
      <c r="K375" s="53">
        <f>IFERROR((PA[[#This Row],[Sunset Time (POA&lt;20 W/m2)]]-PA[[#This Row],[Sunrise Time (POA&gt;20 W/m2)]])*24,"")</f>
        <v>13.25</v>
      </c>
      <c r="L375" s="59" t="s">
        <v>587</v>
      </c>
      <c r="M375" s="59"/>
      <c r="N375" s="59"/>
      <c r="O375" s="59" t="s">
        <v>634</v>
      </c>
      <c r="P375" s="56"/>
      <c r="Q375" s="6"/>
      <c r="R3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60">
        <v>0.23958333333333334</v>
      </c>
      <c r="Y375" s="60">
        <v>0.31597222222222221</v>
      </c>
      <c r="Z375" s="60">
        <v>0.48958333333333331</v>
      </c>
      <c r="AA375" s="60">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row>
    <row r="376" spans="1:36" ht="43.5" hidden="1" x14ac:dyDescent="0.35">
      <c r="A376" s="229">
        <v>2068</v>
      </c>
      <c r="B376" s="233">
        <v>45828</v>
      </c>
      <c r="C376" s="331">
        <v>2025</v>
      </c>
      <c r="D376" s="6">
        <f>YEAR(PA[[#This Row],[Date]])</f>
        <v>2025</v>
      </c>
      <c r="E376" s="332" t="s">
        <v>73</v>
      </c>
      <c r="F376" s="333" t="s">
        <v>73</v>
      </c>
      <c r="G376" s="321">
        <v>45809</v>
      </c>
      <c r="H376">
        <f>DAY(EOMONTH(PA[[#This Row],[Date]], 0))</f>
        <v>30</v>
      </c>
      <c r="I376" s="272">
        <v>0.22708333333333333</v>
      </c>
      <c r="J376" s="272">
        <v>0.77916666666666667</v>
      </c>
      <c r="K376" s="53">
        <f>IFERROR((PA[[#This Row],[Sunset Time (POA&lt;20 W/m2)]]-PA[[#This Row],[Sunrise Time (POA&gt;20 W/m2)]])*24,"")</f>
        <v>13.25</v>
      </c>
      <c r="L376" s="59" t="s">
        <v>587</v>
      </c>
      <c r="M376" s="59"/>
      <c r="N376" s="59"/>
      <c r="O376" s="59" t="s">
        <v>601</v>
      </c>
      <c r="P376" s="56"/>
      <c r="Q376" s="6"/>
      <c r="R3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60">
        <v>0.23958333333333334</v>
      </c>
      <c r="Y376" s="60">
        <v>0.31597222222222221</v>
      </c>
      <c r="Z376" s="60">
        <v>0.37152777777777773</v>
      </c>
      <c r="AA376" s="60">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row>
    <row r="377" spans="1:36" ht="29" hidden="1" x14ac:dyDescent="0.35">
      <c r="A377" s="229">
        <v>2069</v>
      </c>
      <c r="B377" s="233">
        <v>45828</v>
      </c>
      <c r="C377" s="331">
        <v>2025</v>
      </c>
      <c r="D377" s="6">
        <f>YEAR(PA[[#This Row],[Date]])</f>
        <v>2025</v>
      </c>
      <c r="E377" s="332" t="s">
        <v>73</v>
      </c>
      <c r="F377" s="333" t="s">
        <v>73</v>
      </c>
      <c r="G377" s="321">
        <v>45809</v>
      </c>
      <c r="H377">
        <f>DAY(EOMONTH(PA[[#This Row],[Date]], 0))</f>
        <v>30</v>
      </c>
      <c r="I377" s="272">
        <v>0.22708333333333333</v>
      </c>
      <c r="J377" s="272">
        <v>0.77916666666666667</v>
      </c>
      <c r="K377" s="53">
        <f>IFERROR((PA[[#This Row],[Sunset Time (POA&lt;20 W/m2)]]-PA[[#This Row],[Sunrise Time (POA&gt;20 W/m2)]])*24,"")</f>
        <v>13.25</v>
      </c>
      <c r="L377" s="59" t="s">
        <v>587</v>
      </c>
      <c r="M377" s="59"/>
      <c r="N377" s="59"/>
      <c r="O377" s="59" t="s">
        <v>581</v>
      </c>
      <c r="P377" s="56"/>
      <c r="Q377" s="6"/>
      <c r="R3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60">
        <v>0.23958333333333334</v>
      </c>
      <c r="Y377" s="60">
        <v>0.31597222222222221</v>
      </c>
      <c r="Z377" s="60">
        <v>0.46875</v>
      </c>
      <c r="AA377" s="60">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row>
    <row r="378" spans="1:36" ht="29" hidden="1" x14ac:dyDescent="0.35">
      <c r="A378" s="229">
        <v>2070</v>
      </c>
      <c r="B378" s="233">
        <v>45828</v>
      </c>
      <c r="C378" s="331">
        <v>2025</v>
      </c>
      <c r="D378" s="6">
        <f>YEAR(PA[[#This Row],[Date]])</f>
        <v>2025</v>
      </c>
      <c r="E378" s="332" t="s">
        <v>73</v>
      </c>
      <c r="F378" s="333" t="s">
        <v>73</v>
      </c>
      <c r="G378" s="321">
        <v>45809</v>
      </c>
      <c r="H378">
        <f>DAY(EOMONTH(PA[[#This Row],[Date]], 0))</f>
        <v>30</v>
      </c>
      <c r="I378" s="272">
        <v>0.22708333333333333</v>
      </c>
      <c r="J378" s="272">
        <v>0.77916666666666667</v>
      </c>
      <c r="K378" s="53">
        <f>IFERROR((PA[[#This Row],[Sunset Time (POA&lt;20 W/m2)]]-PA[[#This Row],[Sunrise Time (POA&gt;20 W/m2)]])*24,"")</f>
        <v>13.25</v>
      </c>
      <c r="L378" s="59" t="s">
        <v>559</v>
      </c>
      <c r="M378" s="59"/>
      <c r="N378" s="59"/>
      <c r="O378" s="59" t="s">
        <v>571</v>
      </c>
      <c r="P378" s="56"/>
      <c r="Q378" s="6"/>
      <c r="R3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60">
        <v>0.23958333333333334</v>
      </c>
      <c r="Y378" s="60">
        <v>0.31597222222222221</v>
      </c>
      <c r="Z378" s="60">
        <v>0.47916666666666669</v>
      </c>
      <c r="AA378" s="60">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row>
    <row r="379" spans="1:36" ht="43.5" hidden="1" x14ac:dyDescent="0.35">
      <c r="A379" s="229">
        <v>2071</v>
      </c>
      <c r="B379" s="233">
        <v>45828</v>
      </c>
      <c r="C379" s="331">
        <v>2025</v>
      </c>
      <c r="D379" s="6">
        <f>YEAR(PA[[#This Row],[Date]])</f>
        <v>2025</v>
      </c>
      <c r="E379" s="332" t="s">
        <v>73</v>
      </c>
      <c r="F379" s="333" t="s">
        <v>73</v>
      </c>
      <c r="G379" s="321">
        <v>45809</v>
      </c>
      <c r="H379">
        <f>DAY(EOMONTH(PA[[#This Row],[Date]], 0))</f>
        <v>30</v>
      </c>
      <c r="I379" s="272">
        <v>0.22708333333333333</v>
      </c>
      <c r="J379" s="272">
        <v>0.77916666666666667</v>
      </c>
      <c r="K379" s="53">
        <f>IFERROR((PA[[#This Row],[Sunset Time (POA&lt;20 W/m2)]]-PA[[#This Row],[Sunrise Time (POA&gt;20 W/m2)]])*24,"")</f>
        <v>13.25</v>
      </c>
      <c r="L379" s="59" t="s">
        <v>559</v>
      </c>
      <c r="M379" s="59"/>
      <c r="N379" s="59"/>
      <c r="O379" s="59" t="s">
        <v>634</v>
      </c>
      <c r="P379" s="56"/>
      <c r="Q379" s="6"/>
      <c r="R3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60">
        <v>0.23958333333333334</v>
      </c>
      <c r="Y379" s="60">
        <v>0.31597222222222221</v>
      </c>
      <c r="Z379" s="60">
        <v>0.375</v>
      </c>
      <c r="AA379" s="60">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row>
    <row r="380" spans="1:36" ht="43.5" hidden="1" x14ac:dyDescent="0.35">
      <c r="A380" s="229">
        <v>2072</v>
      </c>
      <c r="B380" s="233">
        <v>45828</v>
      </c>
      <c r="C380" s="331">
        <v>2025</v>
      </c>
      <c r="D380" s="6">
        <f>YEAR(PA[[#This Row],[Date]])</f>
        <v>2025</v>
      </c>
      <c r="E380" s="332" t="s">
        <v>73</v>
      </c>
      <c r="F380" s="333" t="s">
        <v>73</v>
      </c>
      <c r="G380" s="321">
        <v>45809</v>
      </c>
      <c r="H380">
        <f>DAY(EOMONTH(PA[[#This Row],[Date]], 0))</f>
        <v>30</v>
      </c>
      <c r="I380" s="272">
        <v>0.22708333333333333</v>
      </c>
      <c r="J380" s="272">
        <v>0.77916666666666667</v>
      </c>
      <c r="K380" s="53">
        <f>IFERROR((PA[[#This Row],[Sunset Time (POA&lt;20 W/m2)]]-PA[[#This Row],[Sunrise Time (POA&gt;20 W/m2)]])*24,"")</f>
        <v>13.25</v>
      </c>
      <c r="L380" s="59" t="s">
        <v>559</v>
      </c>
      <c r="M380" s="59"/>
      <c r="N380" s="59"/>
      <c r="O380" s="59" t="s">
        <v>618</v>
      </c>
      <c r="P380" s="56"/>
      <c r="Q380" s="6"/>
      <c r="R3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60">
        <v>0.23958333333333334</v>
      </c>
      <c r="Y380" s="60">
        <v>0.31597222222222221</v>
      </c>
      <c r="Z380" s="60">
        <v>0.3611111111111111</v>
      </c>
      <c r="AA380" s="60">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row>
    <row r="381" spans="1:36" ht="43.5" hidden="1" x14ac:dyDescent="0.35">
      <c r="A381" s="229">
        <v>2073</v>
      </c>
      <c r="B381" s="233">
        <v>45828</v>
      </c>
      <c r="C381" s="331">
        <v>2025</v>
      </c>
      <c r="D381" s="6">
        <f>YEAR(PA[[#This Row],[Date]])</f>
        <v>2025</v>
      </c>
      <c r="E381" s="332" t="s">
        <v>73</v>
      </c>
      <c r="F381" s="333" t="s">
        <v>73</v>
      </c>
      <c r="G381" s="321">
        <v>45809</v>
      </c>
      <c r="H381">
        <f>DAY(EOMONTH(PA[[#This Row],[Date]], 0))</f>
        <v>30</v>
      </c>
      <c r="I381" s="272">
        <v>0.22708333333333333</v>
      </c>
      <c r="J381" s="272">
        <v>0.77916666666666667</v>
      </c>
      <c r="K381" s="53">
        <f>IFERROR((PA[[#This Row],[Sunset Time (POA&lt;20 W/m2)]]-PA[[#This Row],[Sunrise Time (POA&gt;20 W/m2)]])*24,"")</f>
        <v>13.25</v>
      </c>
      <c r="L381" s="59" t="s">
        <v>559</v>
      </c>
      <c r="M381" s="59"/>
      <c r="N381" s="59"/>
      <c r="O381" s="59" t="s">
        <v>601</v>
      </c>
      <c r="P381" s="56"/>
      <c r="Q381" s="6"/>
      <c r="R3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60">
        <v>0.23958333333333334</v>
      </c>
      <c r="Y381" s="60">
        <v>0.31597222222222221</v>
      </c>
      <c r="Z381" s="60">
        <v>0.44097222222222227</v>
      </c>
      <c r="AA381" s="60">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row>
    <row r="382" spans="1:36" ht="43.5" hidden="1" x14ac:dyDescent="0.35">
      <c r="A382" s="229">
        <v>2074</v>
      </c>
      <c r="B382" s="233">
        <v>45828</v>
      </c>
      <c r="C382" s="331">
        <v>2025</v>
      </c>
      <c r="D382" s="6">
        <f>YEAR(PA[[#This Row],[Date]])</f>
        <v>2025</v>
      </c>
      <c r="E382" s="332" t="s">
        <v>73</v>
      </c>
      <c r="F382" s="333" t="s">
        <v>73</v>
      </c>
      <c r="G382" s="321">
        <v>45809</v>
      </c>
      <c r="H382">
        <f>DAY(EOMONTH(PA[[#This Row],[Date]], 0))</f>
        <v>30</v>
      </c>
      <c r="I382" s="272">
        <v>0.22708333333333333</v>
      </c>
      <c r="J382" s="272">
        <v>0.77916666666666667</v>
      </c>
      <c r="K382" s="53">
        <f>IFERROR((PA[[#This Row],[Sunset Time (POA&lt;20 W/m2)]]-PA[[#This Row],[Sunrise Time (POA&gt;20 W/m2)]])*24,"")</f>
        <v>13.25</v>
      </c>
      <c r="L382" s="59" t="s">
        <v>559</v>
      </c>
      <c r="M382" s="59"/>
      <c r="N382" s="59"/>
      <c r="O382" s="59" t="s">
        <v>581</v>
      </c>
      <c r="P382" s="56"/>
      <c r="Q382" s="6"/>
      <c r="R3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60">
        <v>0.23958333333333334</v>
      </c>
      <c r="Y382" s="60">
        <v>0.31597222222222221</v>
      </c>
      <c r="Z382" s="60">
        <v>0.36805555555555558</v>
      </c>
      <c r="AA382" s="60">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row>
    <row r="383" spans="1:36" ht="43.5" hidden="1" x14ac:dyDescent="0.35">
      <c r="A383" s="229">
        <v>2075</v>
      </c>
      <c r="B383" s="233">
        <v>45828</v>
      </c>
      <c r="C383" s="331">
        <v>2025</v>
      </c>
      <c r="D383" s="6">
        <f>YEAR(PA[[#This Row],[Date]])</f>
        <v>2025</v>
      </c>
      <c r="E383" s="332" t="s">
        <v>73</v>
      </c>
      <c r="F383" s="333" t="s">
        <v>73</v>
      </c>
      <c r="G383" s="321">
        <v>45809</v>
      </c>
      <c r="H383">
        <f>DAY(EOMONTH(PA[[#This Row],[Date]], 0))</f>
        <v>30</v>
      </c>
      <c r="I383" s="272">
        <v>0.22708333333333333</v>
      </c>
      <c r="J383" s="272">
        <v>0.77916666666666667</v>
      </c>
      <c r="K383" s="53">
        <f>IFERROR((PA[[#This Row],[Sunset Time (POA&lt;20 W/m2)]]-PA[[#This Row],[Sunrise Time (POA&gt;20 W/m2)]])*24,"")</f>
        <v>13.25</v>
      </c>
      <c r="L383" s="59" t="s">
        <v>597</v>
      </c>
      <c r="M383" s="59"/>
      <c r="N383" s="59"/>
      <c r="O383" s="59" t="s">
        <v>601</v>
      </c>
      <c r="P383" s="56"/>
      <c r="Q383" s="6"/>
      <c r="R3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60">
        <v>0.23958333333333334</v>
      </c>
      <c r="Y383" s="60">
        <v>0.31597222222222221</v>
      </c>
      <c r="Z383" s="60">
        <v>0.37847222222222227</v>
      </c>
      <c r="AA383" s="60">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row>
    <row r="384" spans="1:36" ht="43.5" hidden="1" x14ac:dyDescent="0.35">
      <c r="A384" s="229">
        <v>2076</v>
      </c>
      <c r="B384" s="233">
        <v>45828</v>
      </c>
      <c r="C384" s="331">
        <v>2025</v>
      </c>
      <c r="D384" s="6">
        <f>YEAR(PA[[#This Row],[Date]])</f>
        <v>2025</v>
      </c>
      <c r="E384" s="332" t="s">
        <v>73</v>
      </c>
      <c r="F384" s="333" t="s">
        <v>73</v>
      </c>
      <c r="G384" s="321">
        <v>45809</v>
      </c>
      <c r="H384">
        <f>DAY(EOMONTH(PA[[#This Row],[Date]], 0))</f>
        <v>30</v>
      </c>
      <c r="I384" s="272">
        <v>0.22708333333333333</v>
      </c>
      <c r="J384" s="272">
        <v>0.77916666666666667</v>
      </c>
      <c r="K384" s="53">
        <f>IFERROR((PA[[#This Row],[Sunset Time (POA&lt;20 W/m2)]]-PA[[#This Row],[Sunrise Time (POA&gt;20 W/m2)]])*24,"")</f>
        <v>13.25</v>
      </c>
      <c r="L384" s="59" t="s">
        <v>564</v>
      </c>
      <c r="M384" s="59"/>
      <c r="N384" s="59"/>
      <c r="O384" s="59" t="s">
        <v>644</v>
      </c>
      <c r="P384" s="56"/>
      <c r="Q384" s="6"/>
      <c r="R3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60">
        <v>0.23958333333333334</v>
      </c>
      <c r="Y384" s="60">
        <v>0.31597222222222221</v>
      </c>
      <c r="Z384" s="60">
        <v>0.46875</v>
      </c>
      <c r="AA384" s="60">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row>
    <row r="385" spans="1:36" ht="43.5" hidden="1" x14ac:dyDescent="0.35">
      <c r="A385" s="229">
        <v>2077</v>
      </c>
      <c r="B385" s="233">
        <v>45828</v>
      </c>
      <c r="C385" s="331">
        <v>2025</v>
      </c>
      <c r="D385" s="6">
        <f>YEAR(PA[[#This Row],[Date]])</f>
        <v>2025</v>
      </c>
      <c r="E385" s="332" t="s">
        <v>73</v>
      </c>
      <c r="F385" s="333" t="s">
        <v>73</v>
      </c>
      <c r="G385" s="321">
        <v>45809</v>
      </c>
      <c r="H385">
        <f>DAY(EOMONTH(PA[[#This Row],[Date]], 0))</f>
        <v>30</v>
      </c>
      <c r="I385" s="272">
        <v>0.22708333333333333</v>
      </c>
      <c r="J385" s="272">
        <v>0.77916666666666667</v>
      </c>
      <c r="K385" s="53">
        <f>IFERROR((PA[[#This Row],[Sunset Time (POA&lt;20 W/m2)]]-PA[[#This Row],[Sunrise Time (POA&gt;20 W/m2)]])*24,"")</f>
        <v>13.25</v>
      </c>
      <c r="L385" s="59" t="s">
        <v>564</v>
      </c>
      <c r="M385" s="59"/>
      <c r="N385" s="59"/>
      <c r="O385" s="59" t="s">
        <v>654</v>
      </c>
      <c r="P385" s="56"/>
      <c r="Q385" s="6"/>
      <c r="R3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60">
        <v>0.23958333333333334</v>
      </c>
      <c r="Y385" s="60">
        <v>0.31597222222222221</v>
      </c>
      <c r="Z385" s="60">
        <v>0.3888888888888889</v>
      </c>
      <c r="AA385" s="60">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row>
    <row r="386" spans="1:36" ht="43.5" hidden="1" x14ac:dyDescent="0.35">
      <c r="A386" s="229">
        <v>2078</v>
      </c>
      <c r="B386" s="233">
        <v>45828</v>
      </c>
      <c r="C386" s="331">
        <v>2025</v>
      </c>
      <c r="D386" s="6">
        <f>YEAR(PA[[#This Row],[Date]])</f>
        <v>2025</v>
      </c>
      <c r="E386" s="332" t="s">
        <v>73</v>
      </c>
      <c r="F386" s="333" t="s">
        <v>73</v>
      </c>
      <c r="G386" s="321">
        <v>45809</v>
      </c>
      <c r="H386">
        <f>DAY(EOMONTH(PA[[#This Row],[Date]], 0))</f>
        <v>30</v>
      </c>
      <c r="I386" s="272">
        <v>0.22708333333333333</v>
      </c>
      <c r="J386" s="272">
        <v>0.77916666666666667</v>
      </c>
      <c r="K386" s="53">
        <f>IFERROR((PA[[#This Row],[Sunset Time (POA&lt;20 W/m2)]]-PA[[#This Row],[Sunrise Time (POA&gt;20 W/m2)]])*24,"")</f>
        <v>13.25</v>
      </c>
      <c r="L386" s="59" t="s">
        <v>615</v>
      </c>
      <c r="M386" s="59"/>
      <c r="N386" s="59"/>
      <c r="O386" s="59" t="s">
        <v>598</v>
      </c>
      <c r="P386" s="56"/>
      <c r="Q386" s="6"/>
      <c r="R3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60">
        <v>0.23958333333333334</v>
      </c>
      <c r="Y386" s="60">
        <v>0.31597222222222221</v>
      </c>
      <c r="Z386" s="60">
        <v>0.3576388888888889</v>
      </c>
      <c r="AA386" s="60">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row>
    <row r="387" spans="1:36" ht="43.5" hidden="1" x14ac:dyDescent="0.35">
      <c r="A387" s="229">
        <v>2079</v>
      </c>
      <c r="B387" s="233">
        <v>45828</v>
      </c>
      <c r="C387" s="331">
        <v>2025</v>
      </c>
      <c r="D387" s="6">
        <f>YEAR(PA[[#This Row],[Date]])</f>
        <v>2025</v>
      </c>
      <c r="E387" s="332" t="s">
        <v>73</v>
      </c>
      <c r="F387" s="333" t="s">
        <v>73</v>
      </c>
      <c r="G387" s="321">
        <v>45809</v>
      </c>
      <c r="H387">
        <f>DAY(EOMONTH(PA[[#This Row],[Date]], 0))</f>
        <v>30</v>
      </c>
      <c r="I387" s="272">
        <v>0.22708333333333333</v>
      </c>
      <c r="J387" s="272">
        <v>0.77916666666666667</v>
      </c>
      <c r="K387" s="53">
        <f>IFERROR((PA[[#This Row],[Sunset Time (POA&lt;20 W/m2)]]-PA[[#This Row],[Sunrise Time (POA&gt;20 W/m2)]])*24,"")</f>
        <v>13.25</v>
      </c>
      <c r="L387" s="59" t="s">
        <v>615</v>
      </c>
      <c r="M387" s="59"/>
      <c r="N387" s="59"/>
      <c r="O387" s="59" t="s">
        <v>634</v>
      </c>
      <c r="P387" s="56"/>
      <c r="Q387" s="6"/>
      <c r="R3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60">
        <v>0.23958333333333334</v>
      </c>
      <c r="Y387" s="60">
        <v>0.31597222222222221</v>
      </c>
      <c r="Z387" s="60">
        <v>0.37847222222222227</v>
      </c>
      <c r="AA387" s="60">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row>
    <row r="388" spans="1:36" ht="43.5" hidden="1" x14ac:dyDescent="0.35">
      <c r="A388" s="229">
        <v>2080</v>
      </c>
      <c r="B388" s="233">
        <v>45828</v>
      </c>
      <c r="C388" s="331">
        <v>2025</v>
      </c>
      <c r="D388" s="6">
        <f>YEAR(PA[[#This Row],[Date]])</f>
        <v>2025</v>
      </c>
      <c r="E388" s="332" t="s">
        <v>73</v>
      </c>
      <c r="F388" s="333" t="s">
        <v>73</v>
      </c>
      <c r="G388" s="321">
        <v>45809</v>
      </c>
      <c r="H388">
        <f>DAY(EOMONTH(PA[[#This Row],[Date]], 0))</f>
        <v>30</v>
      </c>
      <c r="I388" s="272">
        <v>0.22708333333333333</v>
      </c>
      <c r="J388" s="272">
        <v>0.77916666666666667</v>
      </c>
      <c r="K388" s="53">
        <f>IFERROR((PA[[#This Row],[Sunset Time (POA&lt;20 W/m2)]]-PA[[#This Row],[Sunrise Time (POA&gt;20 W/m2)]])*24,"")</f>
        <v>13.25</v>
      </c>
      <c r="L388" s="59" t="s">
        <v>615</v>
      </c>
      <c r="M388" s="59"/>
      <c r="N388" s="59"/>
      <c r="O388" s="59" t="s">
        <v>594</v>
      </c>
      <c r="P388" s="56"/>
      <c r="Q388" s="6"/>
      <c r="R3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60">
        <v>0.23958333333333334</v>
      </c>
      <c r="Y388" s="60">
        <v>0.31597222222222221</v>
      </c>
      <c r="Z388" s="60">
        <v>0.39583333333333331</v>
      </c>
      <c r="AA388" s="60">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row>
    <row r="389" spans="1:36" ht="43.5" hidden="1" x14ac:dyDescent="0.35">
      <c r="A389" s="229">
        <v>2081</v>
      </c>
      <c r="B389" s="233">
        <v>45828</v>
      </c>
      <c r="C389" s="331">
        <v>2025</v>
      </c>
      <c r="D389" s="6">
        <f>YEAR(PA[[#This Row],[Date]])</f>
        <v>2025</v>
      </c>
      <c r="E389" s="332" t="s">
        <v>73</v>
      </c>
      <c r="F389" s="333" t="s">
        <v>73</v>
      </c>
      <c r="G389" s="321">
        <v>45809</v>
      </c>
      <c r="H389">
        <f>DAY(EOMONTH(PA[[#This Row],[Date]], 0))</f>
        <v>30</v>
      </c>
      <c r="I389" s="272">
        <v>0.22708333333333333</v>
      </c>
      <c r="J389" s="272">
        <v>0.77916666666666667</v>
      </c>
      <c r="K389" s="53">
        <f>IFERROR((PA[[#This Row],[Sunset Time (POA&lt;20 W/m2)]]-PA[[#This Row],[Sunrise Time (POA&gt;20 W/m2)]])*24,"")</f>
        <v>13.25</v>
      </c>
      <c r="L389" s="59" t="s">
        <v>615</v>
      </c>
      <c r="M389" s="59"/>
      <c r="N389" s="59"/>
      <c r="O389" s="59" t="s">
        <v>595</v>
      </c>
      <c r="P389" s="56"/>
      <c r="Q389" s="6"/>
      <c r="R3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60">
        <v>0.23958333333333334</v>
      </c>
      <c r="Y389" s="60">
        <v>0.31597222222222221</v>
      </c>
      <c r="Z389" s="60">
        <v>0.41666666666666669</v>
      </c>
      <c r="AA389" s="60">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row>
    <row r="390" spans="1:36" ht="43.5" hidden="1" x14ac:dyDescent="0.35">
      <c r="A390" s="229">
        <v>2082</v>
      </c>
      <c r="B390" s="233">
        <v>45828</v>
      </c>
      <c r="C390" s="331">
        <v>2025</v>
      </c>
      <c r="D390" s="6">
        <f>YEAR(PA[[#This Row],[Date]])</f>
        <v>2025</v>
      </c>
      <c r="E390" s="332" t="s">
        <v>73</v>
      </c>
      <c r="F390" s="333" t="s">
        <v>73</v>
      </c>
      <c r="G390" s="321">
        <v>45809</v>
      </c>
      <c r="H390">
        <f>DAY(EOMONTH(PA[[#This Row],[Date]], 0))</f>
        <v>30</v>
      </c>
      <c r="I390" s="272">
        <v>0.22708333333333333</v>
      </c>
      <c r="J390" s="272">
        <v>0.77916666666666667</v>
      </c>
      <c r="K390" s="53">
        <f>IFERROR((PA[[#This Row],[Sunset Time (POA&lt;20 W/m2)]]-PA[[#This Row],[Sunrise Time (POA&gt;20 W/m2)]])*24,"")</f>
        <v>13.25</v>
      </c>
      <c r="L390" s="59" t="s">
        <v>615</v>
      </c>
      <c r="M390" s="59"/>
      <c r="N390" s="59"/>
      <c r="O390" s="59" t="s">
        <v>618</v>
      </c>
      <c r="P390" s="56"/>
      <c r="Q390" s="6"/>
      <c r="R3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60">
        <v>0.23958333333333334</v>
      </c>
      <c r="Y390" s="60">
        <v>0.31597222222222221</v>
      </c>
      <c r="Z390" s="60">
        <v>0.44444444444444442</v>
      </c>
      <c r="AA390" s="60">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row>
    <row r="391" spans="1:36" ht="43.5" hidden="1" x14ac:dyDescent="0.35">
      <c r="A391" s="229">
        <v>2083</v>
      </c>
      <c r="B391" s="233">
        <v>45828</v>
      </c>
      <c r="C391" s="331">
        <v>2025</v>
      </c>
      <c r="D391" s="6">
        <f>YEAR(PA[[#This Row],[Date]])</f>
        <v>2025</v>
      </c>
      <c r="E391" s="332" t="s">
        <v>73</v>
      </c>
      <c r="F391" s="333" t="s">
        <v>73</v>
      </c>
      <c r="G391" s="321">
        <v>45809</v>
      </c>
      <c r="H391">
        <f>DAY(EOMONTH(PA[[#This Row],[Date]], 0))</f>
        <v>30</v>
      </c>
      <c r="I391" s="272">
        <v>0.22708333333333333</v>
      </c>
      <c r="J391" s="272">
        <v>0.77916666666666667</v>
      </c>
      <c r="K391" s="53">
        <f>IFERROR((PA[[#This Row],[Sunset Time (POA&lt;20 W/m2)]]-PA[[#This Row],[Sunrise Time (POA&gt;20 W/m2)]])*24,"")</f>
        <v>13.25</v>
      </c>
      <c r="L391" s="59" t="s">
        <v>615</v>
      </c>
      <c r="M391" s="59"/>
      <c r="N391" s="59"/>
      <c r="O391" s="59" t="s">
        <v>663</v>
      </c>
      <c r="P391" s="56"/>
      <c r="Q391" s="6"/>
      <c r="R3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60">
        <v>0.23958333333333334</v>
      </c>
      <c r="Y391" s="60">
        <v>0.31597222222222221</v>
      </c>
      <c r="Z391" s="60">
        <v>0.4375</v>
      </c>
      <c r="AA391" s="60">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row>
    <row r="392" spans="1:36" ht="43.5" hidden="1" x14ac:dyDescent="0.35">
      <c r="A392" s="229">
        <v>2084</v>
      </c>
      <c r="B392" s="233">
        <v>45828</v>
      </c>
      <c r="C392" s="331">
        <v>2025</v>
      </c>
      <c r="D392" s="6">
        <f>YEAR(PA[[#This Row],[Date]])</f>
        <v>2025</v>
      </c>
      <c r="E392" s="332" t="s">
        <v>73</v>
      </c>
      <c r="F392" s="333" t="s">
        <v>73</v>
      </c>
      <c r="G392" s="321">
        <v>45809</v>
      </c>
      <c r="H392">
        <f>DAY(EOMONTH(PA[[#This Row],[Date]], 0))</f>
        <v>30</v>
      </c>
      <c r="I392" s="272">
        <v>0.22708333333333333</v>
      </c>
      <c r="J392" s="272">
        <v>0.77916666666666667</v>
      </c>
      <c r="K392" s="53">
        <f>IFERROR((PA[[#This Row],[Sunset Time (POA&lt;20 W/m2)]]-PA[[#This Row],[Sunrise Time (POA&gt;20 W/m2)]])*24,"")</f>
        <v>13.25</v>
      </c>
      <c r="L392" s="59" t="s">
        <v>615</v>
      </c>
      <c r="M392" s="59"/>
      <c r="N392" s="59"/>
      <c r="O392" s="59" t="s">
        <v>575</v>
      </c>
      <c r="P392" s="56"/>
      <c r="Q392" s="6"/>
      <c r="R3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60">
        <v>0.23958333333333334</v>
      </c>
      <c r="Y392" s="60">
        <v>0.31597222222222221</v>
      </c>
      <c r="Z392" s="60">
        <v>0.39583333333333331</v>
      </c>
      <c r="AA392" s="60">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row>
    <row r="393" spans="1:36" ht="43.5" hidden="1" x14ac:dyDescent="0.35">
      <c r="A393" s="229">
        <v>2085</v>
      </c>
      <c r="B393" s="233">
        <v>45828</v>
      </c>
      <c r="C393" s="331">
        <v>2025</v>
      </c>
      <c r="D393" s="6">
        <f>YEAR(PA[[#This Row],[Date]])</f>
        <v>2025</v>
      </c>
      <c r="E393" s="332" t="s">
        <v>73</v>
      </c>
      <c r="F393" s="333" t="s">
        <v>73</v>
      </c>
      <c r="G393" s="321">
        <v>45809</v>
      </c>
      <c r="H393">
        <f>DAY(EOMONTH(PA[[#This Row],[Date]], 0))</f>
        <v>30</v>
      </c>
      <c r="I393" s="272">
        <v>0.22708333333333333</v>
      </c>
      <c r="J393" s="272">
        <v>0.77916666666666667</v>
      </c>
      <c r="K393" s="53">
        <f>IFERROR((PA[[#This Row],[Sunset Time (POA&lt;20 W/m2)]]-PA[[#This Row],[Sunrise Time (POA&gt;20 W/m2)]])*24,"")</f>
        <v>13.25</v>
      </c>
      <c r="L393" s="59" t="s">
        <v>615</v>
      </c>
      <c r="M393" s="59"/>
      <c r="N393" s="59"/>
      <c r="O393" s="59" t="s">
        <v>610</v>
      </c>
      <c r="P393" s="56"/>
      <c r="Q393" s="6"/>
      <c r="R3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60">
        <v>0.23958333333333334</v>
      </c>
      <c r="Y393" s="60">
        <v>0.31597222222222221</v>
      </c>
      <c r="Z393" s="60">
        <v>0.40625</v>
      </c>
      <c r="AA393" s="60">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row>
    <row r="394" spans="1:36" ht="43.5" hidden="1" x14ac:dyDescent="0.35">
      <c r="A394" s="229">
        <v>2086</v>
      </c>
      <c r="B394" s="233">
        <v>45828</v>
      </c>
      <c r="C394" s="331">
        <v>2025</v>
      </c>
      <c r="D394" s="6">
        <f>YEAR(PA[[#This Row],[Date]])</f>
        <v>2025</v>
      </c>
      <c r="E394" s="332" t="s">
        <v>73</v>
      </c>
      <c r="F394" s="333" t="s">
        <v>73</v>
      </c>
      <c r="G394" s="321">
        <v>45809</v>
      </c>
      <c r="H394">
        <f>DAY(EOMONTH(PA[[#This Row],[Date]], 0))</f>
        <v>30</v>
      </c>
      <c r="I394" s="272">
        <v>0.22708333333333333</v>
      </c>
      <c r="J394" s="272">
        <v>0.77916666666666667</v>
      </c>
      <c r="K394" s="53">
        <f>IFERROR((PA[[#This Row],[Sunset Time (POA&lt;20 W/m2)]]-PA[[#This Row],[Sunrise Time (POA&gt;20 W/m2)]])*24,"")</f>
        <v>13.25</v>
      </c>
      <c r="L394" s="59" t="s">
        <v>615</v>
      </c>
      <c r="M394" s="59"/>
      <c r="N394" s="59"/>
      <c r="O394" s="59" t="s">
        <v>580</v>
      </c>
      <c r="P394" s="56"/>
      <c r="Q394" s="6"/>
      <c r="R3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60">
        <v>0.23958333333333334</v>
      </c>
      <c r="Y394" s="60">
        <v>0.31597222222222221</v>
      </c>
      <c r="Z394" s="60">
        <v>0.39583333333333331</v>
      </c>
      <c r="AA394" s="60">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row>
    <row r="395" spans="1:36" ht="43.5" hidden="1" x14ac:dyDescent="0.35">
      <c r="A395" s="229">
        <v>2087</v>
      </c>
      <c r="B395" s="233">
        <v>45828</v>
      </c>
      <c r="C395" s="331">
        <v>2025</v>
      </c>
      <c r="D395" s="6">
        <f>YEAR(PA[[#This Row],[Date]])</f>
        <v>2025</v>
      </c>
      <c r="E395" s="332" t="s">
        <v>73</v>
      </c>
      <c r="F395" s="333" t="s">
        <v>73</v>
      </c>
      <c r="G395" s="321">
        <v>45809</v>
      </c>
      <c r="H395">
        <f>DAY(EOMONTH(PA[[#This Row],[Date]], 0))</f>
        <v>30</v>
      </c>
      <c r="I395" s="272">
        <v>0.22708333333333333</v>
      </c>
      <c r="J395" s="272">
        <v>0.77916666666666667</v>
      </c>
      <c r="K395" s="53">
        <f>IFERROR((PA[[#This Row],[Sunset Time (POA&lt;20 W/m2)]]-PA[[#This Row],[Sunrise Time (POA&gt;20 W/m2)]])*24,"")</f>
        <v>13.25</v>
      </c>
      <c r="L395" s="59" t="s">
        <v>615</v>
      </c>
      <c r="M395" s="59"/>
      <c r="N395" s="59"/>
      <c r="O395" s="59" t="s">
        <v>581</v>
      </c>
      <c r="P395" s="56"/>
      <c r="Q395" s="6"/>
      <c r="R39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60">
        <v>0.23958333333333334</v>
      </c>
      <c r="Y395" s="60">
        <v>0.31597222222222221</v>
      </c>
      <c r="Z395" s="60">
        <v>0.39861111111111108</v>
      </c>
      <c r="AA395" s="60">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row>
    <row r="396" spans="1:36" ht="43.5" hidden="1" x14ac:dyDescent="0.35">
      <c r="A396" s="229">
        <v>2088</v>
      </c>
      <c r="B396" s="233">
        <v>45828</v>
      </c>
      <c r="C396" s="331">
        <v>2025</v>
      </c>
      <c r="D396" s="6">
        <f>YEAR(PA[[#This Row],[Date]])</f>
        <v>2025</v>
      </c>
      <c r="E396" s="332" t="s">
        <v>73</v>
      </c>
      <c r="F396" s="333" t="s">
        <v>73</v>
      </c>
      <c r="G396" s="321">
        <v>45809</v>
      </c>
      <c r="H396">
        <f>DAY(EOMONTH(PA[[#This Row],[Date]], 0))</f>
        <v>30</v>
      </c>
      <c r="I396" s="272">
        <v>0.22708333333333333</v>
      </c>
      <c r="J396" s="272">
        <v>0.77916666666666667</v>
      </c>
      <c r="K396" s="53">
        <f>IFERROR((PA[[#This Row],[Sunset Time (POA&lt;20 W/m2)]]-PA[[#This Row],[Sunrise Time (POA&gt;20 W/m2)]])*24,"")</f>
        <v>13.25</v>
      </c>
      <c r="L396" s="59" t="s">
        <v>606</v>
      </c>
      <c r="M396" s="59"/>
      <c r="N396" s="59"/>
      <c r="O396" s="59" t="s">
        <v>598</v>
      </c>
      <c r="P396" s="56"/>
      <c r="Q396" s="6"/>
      <c r="R3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60">
        <v>0.23958333333333334</v>
      </c>
      <c r="Y396" s="60">
        <v>0.31597222222222221</v>
      </c>
      <c r="Z396" s="60">
        <v>0.41666666666666669</v>
      </c>
      <c r="AA396" s="60">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row>
    <row r="397" spans="1:36" ht="29" hidden="1" x14ac:dyDescent="0.35">
      <c r="A397" s="229">
        <v>2089</v>
      </c>
      <c r="B397" s="233">
        <v>45828</v>
      </c>
      <c r="C397" s="331">
        <v>2025</v>
      </c>
      <c r="D397" s="6">
        <f>YEAR(PA[[#This Row],[Date]])</f>
        <v>2025</v>
      </c>
      <c r="E397" s="332" t="s">
        <v>73</v>
      </c>
      <c r="F397" s="333" t="s">
        <v>73</v>
      </c>
      <c r="G397" s="321">
        <v>45809</v>
      </c>
      <c r="H397">
        <f>DAY(EOMONTH(PA[[#This Row],[Date]], 0))</f>
        <v>30</v>
      </c>
      <c r="I397" s="272">
        <v>0.22708333333333333</v>
      </c>
      <c r="J397" s="272">
        <v>0.77916666666666667</v>
      </c>
      <c r="K397" s="53">
        <f>IFERROR((PA[[#This Row],[Sunset Time (POA&lt;20 W/m2)]]-PA[[#This Row],[Sunrise Time (POA&gt;20 W/m2)]])*24,"")</f>
        <v>13.25</v>
      </c>
      <c r="L397" s="59" t="s">
        <v>606</v>
      </c>
      <c r="M397" s="59"/>
      <c r="N397" s="59"/>
      <c r="O397" s="59" t="s">
        <v>654</v>
      </c>
      <c r="P397" s="56"/>
      <c r="Q397" s="6"/>
      <c r="R3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273" t="s">
        <v>1268</v>
      </c>
      <c r="X397" s="60">
        <v>0.23958333333333334</v>
      </c>
      <c r="Y397" s="60">
        <v>0.31597222222222221</v>
      </c>
      <c r="Z397" s="60">
        <v>0.44791666666666669</v>
      </c>
      <c r="AA397" s="60">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row>
    <row r="398" spans="1:36" hidden="1" x14ac:dyDescent="0.35">
      <c r="A398" s="229">
        <v>2090</v>
      </c>
      <c r="B398" s="233">
        <v>45828</v>
      </c>
      <c r="C398" s="331">
        <v>2025</v>
      </c>
      <c r="D398" s="6">
        <f>YEAR(PA[[#This Row],[Date]])</f>
        <v>2025</v>
      </c>
      <c r="E398" s="332" t="s">
        <v>73</v>
      </c>
      <c r="F398" s="333" t="s">
        <v>73</v>
      </c>
      <c r="G398" s="321">
        <v>45809</v>
      </c>
      <c r="H398">
        <f>DAY(EOMONTH(PA[[#This Row],[Date]], 0))</f>
        <v>30</v>
      </c>
      <c r="I398" s="272">
        <v>0.22708333333333333</v>
      </c>
      <c r="J398" s="272">
        <v>0.77916666666666667</v>
      </c>
      <c r="K398" s="53">
        <f>IFERROR((PA[[#This Row],[Sunset Time (POA&lt;20 W/m2)]]-PA[[#This Row],[Sunrise Time (POA&gt;20 W/m2)]])*24,"")</f>
        <v>13.25</v>
      </c>
      <c r="L398" s="59" t="s">
        <v>621</v>
      </c>
      <c r="M398" s="59"/>
      <c r="N398" s="59"/>
      <c r="O398" s="59" t="s">
        <v>637</v>
      </c>
      <c r="P398" s="56"/>
      <c r="Q398" s="6"/>
      <c r="R3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60">
        <v>0.23958333333333334</v>
      </c>
      <c r="Y398" s="60">
        <v>0.31597222222222221</v>
      </c>
      <c r="Z398" s="60"/>
      <c r="AA398" s="60">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row>
    <row r="399" spans="1:36" hidden="1" x14ac:dyDescent="0.35">
      <c r="A399" s="229">
        <v>2091</v>
      </c>
      <c r="B399" s="233">
        <v>45828</v>
      </c>
      <c r="C399" s="331">
        <v>2025</v>
      </c>
      <c r="D399" s="6">
        <f>YEAR(PA[[#This Row],[Date]])</f>
        <v>2025</v>
      </c>
      <c r="E399" s="332" t="s">
        <v>73</v>
      </c>
      <c r="F399" s="333" t="s">
        <v>73</v>
      </c>
      <c r="G399" s="321">
        <v>45809</v>
      </c>
      <c r="H399">
        <f>DAY(EOMONTH(PA[[#This Row],[Date]], 0))</f>
        <v>30</v>
      </c>
      <c r="I399" s="272">
        <v>0.22708333333333333</v>
      </c>
      <c r="J399" s="272">
        <v>0.77916666666666667</v>
      </c>
      <c r="K399" s="53">
        <f>IFERROR((PA[[#This Row],[Sunset Time (POA&lt;20 W/m2)]]-PA[[#This Row],[Sunrise Time (POA&gt;20 W/m2)]])*24,"")</f>
        <v>13.25</v>
      </c>
      <c r="L399" s="59" t="s">
        <v>621</v>
      </c>
      <c r="M399" s="59"/>
      <c r="N399" s="59"/>
      <c r="O399" s="59" t="s">
        <v>612</v>
      </c>
      <c r="P399" s="56"/>
      <c r="Q399" s="6"/>
      <c r="R3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60">
        <v>0.23958333333333334</v>
      </c>
      <c r="Y399" s="60">
        <v>0.31597222222222221</v>
      </c>
      <c r="Z399" s="60"/>
      <c r="AA399" s="60">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row>
    <row r="400" spans="1:36" hidden="1" x14ac:dyDescent="0.35">
      <c r="A400" s="229">
        <v>2092</v>
      </c>
      <c r="B400" s="233">
        <v>45828</v>
      </c>
      <c r="C400" s="331">
        <v>2025</v>
      </c>
      <c r="D400" s="6">
        <f>YEAR(PA[[#This Row],[Date]])</f>
        <v>2025</v>
      </c>
      <c r="E400" s="332" t="s">
        <v>73</v>
      </c>
      <c r="F400" s="333" t="s">
        <v>73</v>
      </c>
      <c r="G400" s="321">
        <v>45809</v>
      </c>
      <c r="H400">
        <f>DAY(EOMONTH(PA[[#This Row],[Date]], 0))</f>
        <v>30</v>
      </c>
      <c r="I400" s="272">
        <v>0.22708333333333333</v>
      </c>
      <c r="J400" s="272">
        <v>0.77916666666666667</v>
      </c>
      <c r="K400" s="53">
        <f>IFERROR((PA[[#This Row],[Sunset Time (POA&lt;20 W/m2)]]-PA[[#This Row],[Sunrise Time (POA&gt;20 W/m2)]])*24,"")</f>
        <v>13.25</v>
      </c>
      <c r="L400" s="59" t="s">
        <v>587</v>
      </c>
      <c r="M400" s="59"/>
      <c r="N400" s="59"/>
      <c r="O400" s="59" t="s">
        <v>581</v>
      </c>
      <c r="P400" s="56"/>
      <c r="Q400" s="6"/>
      <c r="R4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60">
        <v>0.23958333333333334</v>
      </c>
      <c r="Y400" s="60">
        <v>0.31597222222222221</v>
      </c>
      <c r="Z400" s="60"/>
      <c r="AA400" s="60">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row>
    <row r="401" spans="1:36" ht="29" hidden="1" x14ac:dyDescent="0.35">
      <c r="A401" s="229">
        <v>2093</v>
      </c>
      <c r="B401" s="233">
        <v>45828</v>
      </c>
      <c r="C401" s="331">
        <v>2025</v>
      </c>
      <c r="D401" s="6">
        <f>YEAR(PA[[#This Row],[Date]])</f>
        <v>2025</v>
      </c>
      <c r="E401" s="332" t="s">
        <v>73</v>
      </c>
      <c r="F401" s="333" t="s">
        <v>73</v>
      </c>
      <c r="G401" s="321">
        <v>45809</v>
      </c>
      <c r="H401">
        <f>DAY(EOMONTH(PA[[#This Row],[Date]], 0))</f>
        <v>30</v>
      </c>
      <c r="I401" s="272">
        <v>0.22708333333333333</v>
      </c>
      <c r="J401" s="272">
        <v>0.77916666666666667</v>
      </c>
      <c r="K401" s="53">
        <f>IFERROR((PA[[#This Row],[Sunset Time (POA&lt;20 W/m2)]]-PA[[#This Row],[Sunrise Time (POA&gt;20 W/m2)]])*24,"")</f>
        <v>13.25</v>
      </c>
      <c r="L401" s="59" t="s">
        <v>587</v>
      </c>
      <c r="M401" s="59"/>
      <c r="N401" s="59"/>
      <c r="O401" s="59" t="s">
        <v>634</v>
      </c>
      <c r="P401" s="56"/>
      <c r="Q401" s="6"/>
      <c r="R4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60">
        <v>0.23958333333333334</v>
      </c>
      <c r="Y401" s="60">
        <v>0.31597222222222221</v>
      </c>
      <c r="Z401" s="60">
        <v>0.49305555555555558</v>
      </c>
      <c r="AA401" s="60">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row>
    <row r="402" spans="1:36" ht="29" hidden="1" x14ac:dyDescent="0.35">
      <c r="A402" s="229">
        <v>2094</v>
      </c>
      <c r="B402" s="233">
        <v>45828</v>
      </c>
      <c r="C402" s="331">
        <v>2025</v>
      </c>
      <c r="D402" s="6">
        <f>YEAR(PA[[#This Row],[Date]])</f>
        <v>2025</v>
      </c>
      <c r="E402" s="332" t="s">
        <v>73</v>
      </c>
      <c r="F402" s="333" t="s">
        <v>73</v>
      </c>
      <c r="G402" s="321">
        <v>45809</v>
      </c>
      <c r="H402">
        <f>DAY(EOMONTH(PA[[#This Row],[Date]], 0))</f>
        <v>30</v>
      </c>
      <c r="I402" s="272">
        <v>0.22708333333333333</v>
      </c>
      <c r="J402" s="272">
        <v>0.77916666666666667</v>
      </c>
      <c r="K402" s="53">
        <f>IFERROR((PA[[#This Row],[Sunset Time (POA&lt;20 W/m2)]]-PA[[#This Row],[Sunrise Time (POA&gt;20 W/m2)]])*24,"")</f>
        <v>13.25</v>
      </c>
      <c r="L402" s="59" t="s">
        <v>559</v>
      </c>
      <c r="M402" s="59"/>
      <c r="N402" s="59"/>
      <c r="O402" s="59" t="s">
        <v>571</v>
      </c>
      <c r="P402" s="56"/>
      <c r="Q402" s="6"/>
      <c r="R4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60">
        <v>0.23958333333333334</v>
      </c>
      <c r="Y402" s="60">
        <v>0.31597222222222221</v>
      </c>
      <c r="Z402" s="60">
        <v>0.49305555555555558</v>
      </c>
      <c r="AA402" s="60">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row>
    <row r="403" spans="1:36" ht="29" hidden="1" x14ac:dyDescent="0.35">
      <c r="A403" s="229">
        <v>2095</v>
      </c>
      <c r="B403" s="233">
        <v>45828</v>
      </c>
      <c r="C403" s="331">
        <v>2025</v>
      </c>
      <c r="D403" s="6">
        <f>YEAR(PA[[#This Row],[Date]])</f>
        <v>2025</v>
      </c>
      <c r="E403" s="332" t="s">
        <v>73</v>
      </c>
      <c r="F403" s="333" t="s">
        <v>73</v>
      </c>
      <c r="G403" s="321">
        <v>45809</v>
      </c>
      <c r="H403">
        <f>DAY(EOMONTH(PA[[#This Row],[Date]], 0))</f>
        <v>30</v>
      </c>
      <c r="I403" s="272">
        <v>0.22708333333333333</v>
      </c>
      <c r="J403" s="272">
        <v>0.77916666666666667</v>
      </c>
      <c r="K403" s="53">
        <f>IFERROR((PA[[#This Row],[Sunset Time (POA&lt;20 W/m2)]]-PA[[#This Row],[Sunrise Time (POA&gt;20 W/m2)]])*24,"")</f>
        <v>13.25</v>
      </c>
      <c r="L403" s="59" t="s">
        <v>606</v>
      </c>
      <c r="M403" s="59"/>
      <c r="N403" s="59"/>
      <c r="O403" s="59" t="s">
        <v>654</v>
      </c>
      <c r="P403" s="56"/>
      <c r="Q403" s="6"/>
      <c r="R4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60">
        <v>0.23958333333333334</v>
      </c>
      <c r="Y403" s="60">
        <v>0.31597222222222221</v>
      </c>
      <c r="Z403" s="60">
        <v>0.46180555555555558</v>
      </c>
      <c r="AA403" s="60">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row>
    <row r="404" spans="1:36" ht="43.5" hidden="1" x14ac:dyDescent="0.35">
      <c r="A404" s="229">
        <v>2096</v>
      </c>
      <c r="B404" s="233">
        <v>45829</v>
      </c>
      <c r="C404" s="331">
        <v>2025</v>
      </c>
      <c r="D404" s="6">
        <f>YEAR(PA[[#This Row],[Date]])</f>
        <v>2025</v>
      </c>
      <c r="E404" s="332" t="s">
        <v>73</v>
      </c>
      <c r="F404" s="333" t="s">
        <v>73</v>
      </c>
      <c r="G404" s="321">
        <v>45809</v>
      </c>
      <c r="H404">
        <f>DAY(EOMONTH(PA[[#This Row],[Date]], 0))</f>
        <v>30</v>
      </c>
      <c r="I404" s="272">
        <v>0.21527777777777779</v>
      </c>
      <c r="J404" s="272">
        <v>0.77013888888888893</v>
      </c>
      <c r="K404" s="53">
        <f>IFERROR((PA[[#This Row],[Sunset Time (POA&lt;20 W/m2)]]-PA[[#This Row],[Sunrise Time (POA&gt;20 W/m2)]])*24,"")</f>
        <v>13.316666666666666</v>
      </c>
      <c r="L404" s="59" t="s">
        <v>597</v>
      </c>
      <c r="M404" s="59"/>
      <c r="N404" s="59"/>
      <c r="O404" s="59" t="s">
        <v>663</v>
      </c>
      <c r="P404" s="56"/>
      <c r="Q404" s="6"/>
      <c r="R40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60">
        <v>0.2986111111111111</v>
      </c>
      <c r="Y404" s="60">
        <v>0.30208333333333331</v>
      </c>
      <c r="Z404" s="60">
        <v>0.37638888888888888</v>
      </c>
      <c r="AA404" s="60">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row>
    <row r="405" spans="1:36" ht="43.5" hidden="1" x14ac:dyDescent="0.35">
      <c r="A405" s="229">
        <v>2097</v>
      </c>
      <c r="B405" s="233">
        <v>45829</v>
      </c>
      <c r="C405" s="331">
        <v>2025</v>
      </c>
      <c r="D405" s="6">
        <f>YEAR(PA[[#This Row],[Date]])</f>
        <v>2025</v>
      </c>
      <c r="E405" s="332" t="s">
        <v>73</v>
      </c>
      <c r="F405" s="333" t="s">
        <v>73</v>
      </c>
      <c r="G405" s="321">
        <v>45809</v>
      </c>
      <c r="H405">
        <f>DAY(EOMONTH(PA[[#This Row],[Date]], 0))</f>
        <v>30</v>
      </c>
      <c r="I405" s="272">
        <v>0.21527777777777779</v>
      </c>
      <c r="J405" s="272">
        <v>0.77013888888888893</v>
      </c>
      <c r="K405" s="53">
        <f>IFERROR((PA[[#This Row],[Sunset Time (POA&lt;20 W/m2)]]-PA[[#This Row],[Sunrise Time (POA&gt;20 W/m2)]])*24,"")</f>
        <v>13.316666666666666</v>
      </c>
      <c r="L405" s="59" t="s">
        <v>621</v>
      </c>
      <c r="M405" s="59"/>
      <c r="N405" s="59"/>
      <c r="O405" s="59" t="s">
        <v>578</v>
      </c>
      <c r="P405" s="56"/>
      <c r="Q405" s="6"/>
      <c r="R40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60">
        <v>0.22430555555555556</v>
      </c>
      <c r="Y405" s="60">
        <v>0.22569444444444445</v>
      </c>
      <c r="Z405" s="60">
        <v>0.375</v>
      </c>
      <c r="AA405" s="60">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row>
    <row r="406" spans="1:36" ht="43.5" hidden="1" x14ac:dyDescent="0.35">
      <c r="A406" s="229">
        <v>2098</v>
      </c>
      <c r="B406" s="233">
        <v>45829</v>
      </c>
      <c r="C406" s="331">
        <v>2025</v>
      </c>
      <c r="D406" s="6">
        <f>YEAR(PA[[#This Row],[Date]])</f>
        <v>2025</v>
      </c>
      <c r="E406" s="332" t="s">
        <v>73</v>
      </c>
      <c r="F406" s="333" t="s">
        <v>73</v>
      </c>
      <c r="G406" s="321">
        <v>45809</v>
      </c>
      <c r="H406">
        <f>DAY(EOMONTH(PA[[#This Row],[Date]], 0))</f>
        <v>30</v>
      </c>
      <c r="I406" s="272">
        <v>0.21527777777777779</v>
      </c>
      <c r="J406" s="272">
        <v>0.77013888888888893</v>
      </c>
      <c r="K406" s="53">
        <f>IFERROR((PA[[#This Row],[Sunset Time (POA&lt;20 W/m2)]]-PA[[#This Row],[Sunrise Time (POA&gt;20 W/m2)]])*24,"")</f>
        <v>13.316666666666666</v>
      </c>
      <c r="L406" s="59" t="s">
        <v>615</v>
      </c>
      <c r="M406" s="59"/>
      <c r="N406" s="59"/>
      <c r="O406" s="59" t="s">
        <v>618</v>
      </c>
      <c r="P406" s="56"/>
      <c r="Q406" s="6"/>
      <c r="R40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60">
        <v>0.29166666666666669</v>
      </c>
      <c r="Y406" s="60">
        <v>0.2986111111111111</v>
      </c>
      <c r="Z406" s="60">
        <v>0.31597222222222221</v>
      </c>
      <c r="AA406" s="60">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row>
    <row r="407" spans="1:36" ht="29" hidden="1" x14ac:dyDescent="0.35">
      <c r="A407" s="229">
        <v>2099</v>
      </c>
      <c r="B407" s="233">
        <v>45829</v>
      </c>
      <c r="C407" s="331">
        <v>2025</v>
      </c>
      <c r="D407" s="6">
        <f>YEAR(PA[[#This Row],[Date]])</f>
        <v>2025</v>
      </c>
      <c r="E407" s="332" t="s">
        <v>73</v>
      </c>
      <c r="F407" s="333" t="s">
        <v>73</v>
      </c>
      <c r="G407" s="321">
        <v>45809</v>
      </c>
      <c r="H407">
        <f>DAY(EOMONTH(PA[[#This Row],[Date]], 0))</f>
        <v>30</v>
      </c>
      <c r="I407" s="272">
        <v>0.21527777777777779</v>
      </c>
      <c r="J407" s="272">
        <v>0.77013888888888893</v>
      </c>
      <c r="K407" s="53">
        <f>IFERROR((PA[[#This Row],[Sunset Time (POA&lt;20 W/m2)]]-PA[[#This Row],[Sunrise Time (POA&gt;20 W/m2)]])*24,"")</f>
        <v>13.316666666666666</v>
      </c>
      <c r="L407" s="59" t="s">
        <v>621</v>
      </c>
      <c r="M407" s="59"/>
      <c r="N407" s="59"/>
      <c r="O407" s="59" t="s">
        <v>595</v>
      </c>
      <c r="P407" s="56"/>
      <c r="Q407" s="6"/>
      <c r="R4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60">
        <v>0.22430555555555556</v>
      </c>
      <c r="Y407" s="60">
        <v>0.22569444444444445</v>
      </c>
      <c r="Z407" s="60">
        <v>0.36458333333333331</v>
      </c>
      <c r="AA407" s="60">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row>
    <row r="408" spans="1:36" ht="29" hidden="1" x14ac:dyDescent="0.35">
      <c r="A408" s="229">
        <v>2100</v>
      </c>
      <c r="B408" s="233">
        <v>45829</v>
      </c>
      <c r="C408" s="331">
        <v>2025</v>
      </c>
      <c r="D408" s="6">
        <f>YEAR(PA[[#This Row],[Date]])</f>
        <v>2025</v>
      </c>
      <c r="E408" s="332" t="s">
        <v>73</v>
      </c>
      <c r="F408" s="333" t="s">
        <v>73</v>
      </c>
      <c r="G408" s="321">
        <v>45809</v>
      </c>
      <c r="H408">
        <f>DAY(EOMONTH(PA[[#This Row],[Date]], 0))</f>
        <v>30</v>
      </c>
      <c r="I408" s="272">
        <v>0.21527777777777779</v>
      </c>
      <c r="J408" s="272">
        <v>0.77013888888888893</v>
      </c>
      <c r="K408" s="53">
        <f>IFERROR((PA[[#This Row],[Sunset Time (POA&lt;20 W/m2)]]-PA[[#This Row],[Sunrise Time (POA&gt;20 W/m2)]])*24,"")</f>
        <v>13.316666666666666</v>
      </c>
      <c r="L408" s="59" t="s">
        <v>587</v>
      </c>
      <c r="M408" s="59"/>
      <c r="N408" s="59"/>
      <c r="O408" s="59" t="s">
        <v>789</v>
      </c>
      <c r="P408" s="56"/>
      <c r="Q408" s="6"/>
      <c r="R4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60">
        <v>0.50347222222222221</v>
      </c>
      <c r="Y408" s="60">
        <v>0.50416666666666665</v>
      </c>
      <c r="Z408" s="60">
        <v>0.50486111111111109</v>
      </c>
      <c r="AA408" s="60">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row>
    <row r="409" spans="1:36" ht="29" hidden="1" x14ac:dyDescent="0.35">
      <c r="A409" s="229">
        <v>2101</v>
      </c>
      <c r="B409" s="233">
        <v>45829</v>
      </c>
      <c r="C409" s="331">
        <v>2025</v>
      </c>
      <c r="D409" s="6">
        <f>YEAR(PA[[#This Row],[Date]])</f>
        <v>2025</v>
      </c>
      <c r="E409" s="332" t="s">
        <v>73</v>
      </c>
      <c r="F409" s="333" t="s">
        <v>73</v>
      </c>
      <c r="G409" s="321">
        <v>45809</v>
      </c>
      <c r="H409">
        <f>DAY(EOMONTH(PA[[#This Row],[Date]], 0))</f>
        <v>30</v>
      </c>
      <c r="I409" s="272">
        <v>0.21527777777777779</v>
      </c>
      <c r="J409" s="272">
        <v>0.77013888888888893</v>
      </c>
      <c r="K409" s="53">
        <f>IFERROR((PA[[#This Row],[Sunset Time (POA&lt;20 W/m2)]]-PA[[#This Row],[Sunrise Time (POA&gt;20 W/m2)]])*24,"")</f>
        <v>13.316666666666666</v>
      </c>
      <c r="L409" s="59" t="s">
        <v>559</v>
      </c>
      <c r="M409" s="59"/>
      <c r="N409" s="59"/>
      <c r="O409" s="59" t="s">
        <v>789</v>
      </c>
      <c r="P409" s="56"/>
      <c r="Q409" s="6"/>
      <c r="R4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60">
        <v>0.50138888888888888</v>
      </c>
      <c r="Y409" s="60">
        <v>0.50208333333333333</v>
      </c>
      <c r="Z409" s="60">
        <v>0.50416666666666665</v>
      </c>
      <c r="AA409" s="60">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row>
    <row r="410" spans="1:36" ht="29" hidden="1" x14ac:dyDescent="0.35">
      <c r="A410" s="229">
        <v>2102</v>
      </c>
      <c r="B410" s="233">
        <v>45829</v>
      </c>
      <c r="C410" s="331">
        <v>2025</v>
      </c>
      <c r="D410" s="6">
        <f>YEAR(PA[[#This Row],[Date]])</f>
        <v>2025</v>
      </c>
      <c r="E410" s="351" t="s">
        <v>73</v>
      </c>
      <c r="F410" s="352" t="s">
        <v>73</v>
      </c>
      <c r="G410" s="321">
        <v>45809</v>
      </c>
      <c r="H410">
        <f>DAY(EOMONTH(PA[[#This Row],[Date]], 0))</f>
        <v>30</v>
      </c>
      <c r="I410" s="272">
        <v>0.21527777777777779</v>
      </c>
      <c r="J410" s="272">
        <v>0.77013888888888893</v>
      </c>
      <c r="K410" s="53">
        <f>IFERROR((PA[[#This Row],[Sunset Time (POA&lt;20 W/m2)]]-PA[[#This Row],[Sunrise Time (POA&gt;20 W/m2)]])*24,"")</f>
        <v>13.316666666666666</v>
      </c>
      <c r="L410" s="59" t="s">
        <v>564</v>
      </c>
      <c r="M410" s="59"/>
      <c r="N410" s="59"/>
      <c r="O410" s="59" t="s">
        <v>789</v>
      </c>
      <c r="P410" s="56"/>
      <c r="Q410" s="6"/>
      <c r="R4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60">
        <v>0.51041666666666663</v>
      </c>
      <c r="Y410" s="60">
        <v>0.51111111111111118</v>
      </c>
      <c r="Z410" s="60">
        <v>0.5131944444444444</v>
      </c>
      <c r="AA410" s="60">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row>
    <row r="411" spans="1:36" hidden="1" x14ac:dyDescent="0.35">
      <c r="A411" s="229">
        <v>2103</v>
      </c>
      <c r="B411" s="233">
        <v>45829</v>
      </c>
      <c r="C411" s="331">
        <v>2025</v>
      </c>
      <c r="D411" s="6">
        <f>YEAR(PA[[#This Row],[Date]])</f>
        <v>2025</v>
      </c>
      <c r="E411" s="351" t="s">
        <v>73</v>
      </c>
      <c r="F411" s="352" t="s">
        <v>73</v>
      </c>
      <c r="G411" s="321">
        <v>45809</v>
      </c>
      <c r="H411">
        <f>DAY(EOMONTH(PA[[#This Row],[Date]], 0))</f>
        <v>30</v>
      </c>
      <c r="I411" s="272">
        <v>0.21527777777777779</v>
      </c>
      <c r="J411" s="272">
        <v>0.77013888888888893</v>
      </c>
      <c r="K411" s="53">
        <f>IFERROR((PA[[#This Row],[Sunset Time (POA&lt;20 W/m2)]]-PA[[#This Row],[Sunrise Time (POA&gt;20 W/m2)]])*24,"")</f>
        <v>13.316666666666666</v>
      </c>
      <c r="L411" s="59" t="s">
        <v>621</v>
      </c>
      <c r="M411" s="59"/>
      <c r="N411" s="59"/>
      <c r="O411" s="59" t="s">
        <v>637</v>
      </c>
      <c r="P411" s="56"/>
      <c r="Q411" s="6"/>
      <c r="R4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60">
        <v>0.23958333333333334</v>
      </c>
      <c r="Y411" s="60">
        <v>0.23958333333333334</v>
      </c>
      <c r="Z411" s="60"/>
      <c r="AA411" s="60">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row>
    <row r="412" spans="1:36" hidden="1" x14ac:dyDescent="0.35">
      <c r="A412" s="229">
        <v>2104</v>
      </c>
      <c r="B412" s="233">
        <v>45829</v>
      </c>
      <c r="C412" s="331">
        <v>2025</v>
      </c>
      <c r="D412" s="6">
        <f>YEAR(PA[[#This Row],[Date]])</f>
        <v>2025</v>
      </c>
      <c r="E412" s="351" t="s">
        <v>73</v>
      </c>
      <c r="F412" s="352" t="s">
        <v>73</v>
      </c>
      <c r="G412" s="321">
        <v>45809</v>
      </c>
      <c r="H412">
        <f>DAY(EOMONTH(PA[[#This Row],[Date]], 0))</f>
        <v>30</v>
      </c>
      <c r="I412" s="272">
        <v>0.21527777777777779</v>
      </c>
      <c r="J412" s="272">
        <v>0.77013888888888893</v>
      </c>
      <c r="K412" s="53">
        <f>IFERROR((PA[[#This Row],[Sunset Time (POA&lt;20 W/m2)]]-PA[[#This Row],[Sunrise Time (POA&gt;20 W/m2)]])*24,"")</f>
        <v>13.316666666666666</v>
      </c>
      <c r="L412" s="59" t="s">
        <v>621</v>
      </c>
      <c r="M412" s="59"/>
      <c r="N412" s="59"/>
      <c r="O412" s="59" t="s">
        <v>612</v>
      </c>
      <c r="P412" s="56"/>
      <c r="Q412" s="6"/>
      <c r="R4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60">
        <v>0.23958333333333334</v>
      </c>
      <c r="Y412" s="60">
        <v>0.23958333333333334</v>
      </c>
      <c r="Z412" s="60"/>
      <c r="AA412" s="60">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row>
    <row r="413" spans="1:36" hidden="1" x14ac:dyDescent="0.35">
      <c r="A413" s="229">
        <v>2105</v>
      </c>
      <c r="B413" s="233">
        <v>45829</v>
      </c>
      <c r="C413" s="331">
        <v>2025</v>
      </c>
      <c r="D413" s="6">
        <f>YEAR(PA[[#This Row],[Date]])</f>
        <v>2025</v>
      </c>
      <c r="E413" s="351" t="s">
        <v>73</v>
      </c>
      <c r="F413" s="352" t="s">
        <v>73</v>
      </c>
      <c r="G413" s="321">
        <v>45809</v>
      </c>
      <c r="H413">
        <f>DAY(EOMONTH(PA[[#This Row],[Date]], 0))</f>
        <v>30</v>
      </c>
      <c r="I413" s="272">
        <v>0.21527777777777779</v>
      </c>
      <c r="J413" s="272">
        <v>0.77013888888888893</v>
      </c>
      <c r="K413" s="53">
        <f>IFERROR((PA[[#This Row],[Sunset Time (POA&lt;20 W/m2)]]-PA[[#This Row],[Sunrise Time (POA&gt;20 W/m2)]])*24,"")</f>
        <v>13.316666666666666</v>
      </c>
      <c r="L413" s="59" t="s">
        <v>587</v>
      </c>
      <c r="M413" s="59"/>
      <c r="N413" s="59"/>
      <c r="O413" s="59" t="s">
        <v>581</v>
      </c>
      <c r="P413" s="56"/>
      <c r="Q413" s="6"/>
      <c r="R4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60">
        <v>0.23958333333333334</v>
      </c>
      <c r="Y413" s="60">
        <v>0.23958333333333334</v>
      </c>
      <c r="Z413" s="60"/>
      <c r="AA413" s="60">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row>
    <row r="414" spans="1:36" ht="43.5" hidden="1" x14ac:dyDescent="0.35">
      <c r="A414" s="229">
        <v>2106</v>
      </c>
      <c r="B414" s="233">
        <v>45830</v>
      </c>
      <c r="C414" s="331">
        <v>2025</v>
      </c>
      <c r="D414" s="6">
        <f>YEAR(PA[[#This Row],[Date]])</f>
        <v>2025</v>
      </c>
      <c r="E414" s="351" t="s">
        <v>73</v>
      </c>
      <c r="F414" s="352" t="s">
        <v>73</v>
      </c>
      <c r="G414" s="321">
        <v>45809</v>
      </c>
      <c r="H414">
        <f>DAY(EOMONTH(PA[[#This Row],[Date]], 0))</f>
        <v>30</v>
      </c>
      <c r="I414" s="272">
        <v>0.2076388888888889</v>
      </c>
      <c r="J414" s="272">
        <v>0.7583333333333333</v>
      </c>
      <c r="K414" s="53">
        <f>IFERROR((PA[[#This Row],[Sunset Time (POA&lt;20 W/m2)]]-PA[[#This Row],[Sunrise Time (POA&gt;20 W/m2)]])*24,"")</f>
        <v>13.216666666666665</v>
      </c>
      <c r="L414" s="59" t="s">
        <v>559</v>
      </c>
      <c r="M414" s="59"/>
      <c r="N414" s="59"/>
      <c r="O414" s="59" t="s">
        <v>618</v>
      </c>
      <c r="P414" s="56"/>
      <c r="Q414" s="6"/>
      <c r="R4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60">
        <v>0.29097222222222224</v>
      </c>
      <c r="Y414" s="60">
        <v>0.2951388888888889</v>
      </c>
      <c r="Z414" s="60">
        <v>0.30555555555555552</v>
      </c>
      <c r="AA414" s="60">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row>
    <row r="415" spans="1:36" ht="29" hidden="1" x14ac:dyDescent="0.35">
      <c r="A415" s="229">
        <v>2107</v>
      </c>
      <c r="B415" s="233">
        <v>45830</v>
      </c>
      <c r="C415" s="331">
        <v>2025</v>
      </c>
      <c r="D415" s="6">
        <f>YEAR(PA[[#This Row],[Date]])</f>
        <v>2025</v>
      </c>
      <c r="E415" s="351" t="s">
        <v>73</v>
      </c>
      <c r="F415" s="352" t="s">
        <v>73</v>
      </c>
      <c r="G415" s="321">
        <v>45809</v>
      </c>
      <c r="H415">
        <f>DAY(EOMONTH(PA[[#This Row],[Date]], 0))</f>
        <v>30</v>
      </c>
      <c r="I415" s="272">
        <v>0.2076388888888889</v>
      </c>
      <c r="J415" s="272">
        <v>0.7583333333333333</v>
      </c>
      <c r="K415" s="53">
        <f>IFERROR((PA[[#This Row],[Sunset Time (POA&lt;20 W/m2)]]-PA[[#This Row],[Sunrise Time (POA&gt;20 W/m2)]])*24,"")</f>
        <v>13.216666666666665</v>
      </c>
      <c r="L415" s="59" t="s">
        <v>564</v>
      </c>
      <c r="M415" s="59"/>
      <c r="N415" s="59"/>
      <c r="O415" s="59" t="s">
        <v>599</v>
      </c>
      <c r="P415" s="56"/>
      <c r="Q415" s="6"/>
      <c r="R4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60">
        <v>0.2076388888888889</v>
      </c>
      <c r="Y415" s="60">
        <v>0.375</v>
      </c>
      <c r="Z415" s="60">
        <v>0.40972222222222227</v>
      </c>
      <c r="AA415" s="60">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row>
    <row r="416" spans="1:36" ht="29" hidden="1" x14ac:dyDescent="0.35">
      <c r="A416" s="229">
        <v>2108</v>
      </c>
      <c r="B416" s="233">
        <v>45830</v>
      </c>
      <c r="C416" s="331">
        <v>2025</v>
      </c>
      <c r="D416" s="6">
        <f>YEAR(PA[[#This Row],[Date]])</f>
        <v>2025</v>
      </c>
      <c r="E416" s="351" t="s">
        <v>73</v>
      </c>
      <c r="F416" s="352" t="s">
        <v>73</v>
      </c>
      <c r="G416" s="321">
        <v>45809</v>
      </c>
      <c r="H416">
        <f>DAY(EOMONTH(PA[[#This Row],[Date]], 0))</f>
        <v>30</v>
      </c>
      <c r="I416" s="272">
        <v>0.2076388888888889</v>
      </c>
      <c r="J416" s="272">
        <v>0.7583333333333333</v>
      </c>
      <c r="K416" s="53">
        <f>IFERROR((PA[[#This Row],[Sunset Time (POA&lt;20 W/m2)]]-PA[[#This Row],[Sunrise Time (POA&gt;20 W/m2)]])*24,"")</f>
        <v>13.216666666666665</v>
      </c>
      <c r="L416" s="59" t="s">
        <v>615</v>
      </c>
      <c r="M416" s="59"/>
      <c r="N416" s="59"/>
      <c r="O416" s="59" t="s">
        <v>581</v>
      </c>
      <c r="P416" s="56"/>
      <c r="Q416" s="6"/>
      <c r="R4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60">
        <v>0.2076388888888889</v>
      </c>
      <c r="Y416" s="60">
        <v>0.375</v>
      </c>
      <c r="Z416" s="60">
        <v>0.41666666666666669</v>
      </c>
      <c r="AA416" s="60">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row>
    <row r="417" spans="1:36" ht="29" hidden="1" x14ac:dyDescent="0.35">
      <c r="A417" s="229">
        <v>2109</v>
      </c>
      <c r="B417" s="233">
        <v>45830</v>
      </c>
      <c r="C417" s="331">
        <v>2025</v>
      </c>
      <c r="D417" s="6">
        <f>YEAR(PA[[#This Row],[Date]])</f>
        <v>2025</v>
      </c>
      <c r="E417" s="351" t="s">
        <v>73</v>
      </c>
      <c r="F417" s="352" t="s">
        <v>73</v>
      </c>
      <c r="G417" s="321">
        <v>45809</v>
      </c>
      <c r="H417">
        <f>DAY(EOMONTH(PA[[#This Row],[Date]], 0))</f>
        <v>30</v>
      </c>
      <c r="I417" s="272">
        <v>0.2076388888888889</v>
      </c>
      <c r="J417" s="272">
        <v>0.7583333333333333</v>
      </c>
      <c r="K417" s="53">
        <f>IFERROR((PA[[#This Row],[Sunset Time (POA&lt;20 W/m2)]]-PA[[#This Row],[Sunrise Time (POA&gt;20 W/m2)]])*24,"")</f>
        <v>13.216666666666665</v>
      </c>
      <c r="L417" s="59" t="s">
        <v>621</v>
      </c>
      <c r="M417" s="59"/>
      <c r="N417" s="59"/>
      <c r="O417" s="59" t="s">
        <v>600</v>
      </c>
      <c r="P417" s="56"/>
      <c r="Q417" s="6"/>
      <c r="R4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60">
        <v>0.2076388888888889</v>
      </c>
      <c r="Y417" s="60">
        <v>0.375</v>
      </c>
      <c r="Z417" s="60">
        <v>0.43402777777777773</v>
      </c>
      <c r="AA417" s="60">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row>
    <row r="418" spans="1:36" ht="29" hidden="1" x14ac:dyDescent="0.35">
      <c r="A418" s="229">
        <v>2110</v>
      </c>
      <c r="B418" s="233">
        <v>45830</v>
      </c>
      <c r="C418" s="331">
        <v>2025</v>
      </c>
      <c r="D418" s="129">
        <f>YEAR(PA[[#This Row],[Date]])</f>
        <v>2025</v>
      </c>
      <c r="E418" s="351" t="s">
        <v>73</v>
      </c>
      <c r="F418" s="352" t="s">
        <v>73</v>
      </c>
      <c r="G418" s="321">
        <v>45809</v>
      </c>
      <c r="H418">
        <f>DAY(EOMONTH(PA[[#This Row],[Date]], 0))</f>
        <v>30</v>
      </c>
      <c r="I418" s="272">
        <v>0.2076388888888889</v>
      </c>
      <c r="J418" s="272">
        <v>0.7583333333333333</v>
      </c>
      <c r="K418" s="131">
        <f>IFERROR((PA[[#This Row],[Sunset Time (POA&lt;20 W/m2)]]-PA[[#This Row],[Sunrise Time (POA&gt;20 W/m2)]])*24,"")</f>
        <v>13.216666666666665</v>
      </c>
      <c r="L418" s="128" t="s">
        <v>621</v>
      </c>
      <c r="M418" s="128"/>
      <c r="N418" s="128"/>
      <c r="O418" s="128" t="s">
        <v>578</v>
      </c>
      <c r="P418" s="130"/>
      <c r="Q418" s="129"/>
      <c r="R4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60">
        <v>0.2076388888888889</v>
      </c>
      <c r="Y418" s="60">
        <v>0.375</v>
      </c>
      <c r="Z418" s="120">
        <v>0.43958333333333338</v>
      </c>
      <c r="AA418" s="120">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row>
    <row r="419" spans="1:36" hidden="1" x14ac:dyDescent="0.35">
      <c r="A419" s="229">
        <v>2111</v>
      </c>
      <c r="B419" s="233">
        <v>45830</v>
      </c>
      <c r="C419" s="331">
        <v>2025</v>
      </c>
      <c r="D419" s="6">
        <f>YEAR(PA[[#This Row],[Date]])</f>
        <v>2025</v>
      </c>
      <c r="E419" s="351" t="s">
        <v>73</v>
      </c>
      <c r="F419" s="352" t="s">
        <v>73</v>
      </c>
      <c r="G419" s="321">
        <v>45809</v>
      </c>
      <c r="H419">
        <f>DAY(EOMONTH(PA[[#This Row],[Date]], 0))</f>
        <v>30</v>
      </c>
      <c r="I419" s="272">
        <v>0.2076388888888889</v>
      </c>
      <c r="J419" s="272">
        <v>0.7583333333333333</v>
      </c>
      <c r="K419" s="53">
        <f>IFERROR((PA[[#This Row],[Sunset Time (POA&lt;20 W/m2)]]-PA[[#This Row],[Sunrise Time (POA&gt;20 W/m2)]])*24,"")</f>
        <v>13.216666666666665</v>
      </c>
      <c r="L419" s="59" t="s">
        <v>621</v>
      </c>
      <c r="M419" s="59"/>
      <c r="N419" s="59"/>
      <c r="O419" s="59" t="s">
        <v>637</v>
      </c>
      <c r="P419" s="56"/>
      <c r="Q419" s="6"/>
      <c r="R4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60">
        <v>0.2076388888888889</v>
      </c>
      <c r="Y419" s="60"/>
      <c r="Z419" s="60"/>
      <c r="AA419" s="60">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6" hidden="1" x14ac:dyDescent="0.35">
      <c r="A420" s="229">
        <v>2112</v>
      </c>
      <c r="B420" s="233">
        <v>45830</v>
      </c>
      <c r="C420" s="331">
        <v>2025</v>
      </c>
      <c r="D420" s="6">
        <f>YEAR(PA[[#This Row],[Date]])</f>
        <v>2025</v>
      </c>
      <c r="E420" s="351" t="s">
        <v>73</v>
      </c>
      <c r="F420" s="352" t="s">
        <v>73</v>
      </c>
      <c r="G420" s="321">
        <v>45809</v>
      </c>
      <c r="H420">
        <f>DAY(EOMONTH(PA[[#This Row],[Date]], 0))</f>
        <v>30</v>
      </c>
      <c r="I420" s="272">
        <v>0.2076388888888889</v>
      </c>
      <c r="J420" s="272">
        <v>0.7583333333333333</v>
      </c>
      <c r="K420" s="53">
        <f>IFERROR((PA[[#This Row],[Sunset Time (POA&lt;20 W/m2)]]-PA[[#This Row],[Sunrise Time (POA&gt;20 W/m2)]])*24,"")</f>
        <v>13.216666666666665</v>
      </c>
      <c r="L420" s="59" t="s">
        <v>621</v>
      </c>
      <c r="M420" s="59"/>
      <c r="N420" s="59"/>
      <c r="O420" s="59" t="s">
        <v>612</v>
      </c>
      <c r="P420" s="56"/>
      <c r="Q420" s="6"/>
      <c r="R4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60">
        <v>0.2076388888888889</v>
      </c>
      <c r="Y420" s="60"/>
      <c r="Z420" s="60"/>
      <c r="AA420" s="60">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6" hidden="1" x14ac:dyDescent="0.35">
      <c r="A421" s="229">
        <v>2113</v>
      </c>
      <c r="B421" s="233">
        <v>45830</v>
      </c>
      <c r="C421" s="331">
        <v>2025</v>
      </c>
      <c r="D421" s="129">
        <f>YEAR(PA[[#This Row],[Date]])</f>
        <v>2025</v>
      </c>
      <c r="E421" s="351" t="s">
        <v>73</v>
      </c>
      <c r="F421" s="352" t="s">
        <v>73</v>
      </c>
      <c r="G421" s="321">
        <v>45809</v>
      </c>
      <c r="H421">
        <f>DAY(EOMONTH(PA[[#This Row],[Date]], 0))</f>
        <v>30</v>
      </c>
      <c r="I421" s="272">
        <v>0.2076388888888889</v>
      </c>
      <c r="J421" s="272">
        <v>0.7583333333333333</v>
      </c>
      <c r="K421" s="131">
        <f>IFERROR((PA[[#This Row],[Sunset Time (POA&lt;20 W/m2)]]-PA[[#This Row],[Sunrise Time (POA&gt;20 W/m2)]])*24,"")</f>
        <v>13.216666666666665</v>
      </c>
      <c r="L421" s="128" t="s">
        <v>587</v>
      </c>
      <c r="M421" s="128"/>
      <c r="N421" s="128"/>
      <c r="O421" s="128" t="s">
        <v>581</v>
      </c>
      <c r="P421" s="130"/>
      <c r="Q421" s="129"/>
      <c r="R4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53" t="s">
        <v>1271</v>
      </c>
      <c r="X421" s="60">
        <v>0.2076388888888889</v>
      </c>
      <c r="Y421" s="120"/>
      <c r="Z421" s="120"/>
      <c r="AA421" s="60">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row>
    <row r="422" spans="1:36" ht="43.5" hidden="1" x14ac:dyDescent="0.35">
      <c r="A422" s="229">
        <v>2114</v>
      </c>
      <c r="B422" s="233">
        <v>45831</v>
      </c>
      <c r="C422" s="331">
        <v>2025</v>
      </c>
      <c r="D422" s="6">
        <f>YEAR(PA[[#This Row],[Date]])</f>
        <v>2025</v>
      </c>
      <c r="E422" s="351" t="s">
        <v>73</v>
      </c>
      <c r="F422" s="352" t="s">
        <v>73</v>
      </c>
      <c r="G422" s="321">
        <v>45809</v>
      </c>
      <c r="H422">
        <f>DAY(EOMONTH(PA[[#This Row],[Date]], 0))</f>
        <v>30</v>
      </c>
      <c r="I422" s="272">
        <v>0.21666666666666667</v>
      </c>
      <c r="J422" s="272">
        <v>0.77083333333333337</v>
      </c>
      <c r="K422" s="53">
        <f>IFERROR((PA[[#This Row],[Sunset Time (POA&lt;20 W/m2)]]-PA[[#This Row],[Sunrise Time (POA&gt;20 W/m2)]])*24,"")</f>
        <v>13.3</v>
      </c>
      <c r="L422" s="128" t="s">
        <v>587</v>
      </c>
      <c r="M422" s="59"/>
      <c r="N422" s="59"/>
      <c r="O422" s="59" t="s">
        <v>634</v>
      </c>
      <c r="P422" s="56"/>
      <c r="Q422" s="6"/>
      <c r="R4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60">
        <v>0.22916666666666666</v>
      </c>
      <c r="Y422" s="60">
        <v>0.28819444444444448</v>
      </c>
      <c r="Z422" s="60">
        <v>0.3125</v>
      </c>
      <c r="AA422" s="60">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6" ht="43.5" hidden="1" x14ac:dyDescent="0.35">
      <c r="A423" s="229">
        <v>2115</v>
      </c>
      <c r="B423" s="233">
        <v>45831</v>
      </c>
      <c r="C423" s="331">
        <v>2025</v>
      </c>
      <c r="D423" s="6">
        <f>YEAR(PA[[#This Row],[Date]])</f>
        <v>2025</v>
      </c>
      <c r="E423" s="351" t="s">
        <v>73</v>
      </c>
      <c r="F423" s="352" t="s">
        <v>73</v>
      </c>
      <c r="G423" s="321">
        <v>45809</v>
      </c>
      <c r="H423">
        <f>DAY(EOMONTH(PA[[#This Row],[Date]], 0))</f>
        <v>30</v>
      </c>
      <c r="I423" s="272">
        <v>0.21666666666666667</v>
      </c>
      <c r="J423" s="272">
        <v>0.77083333333333337</v>
      </c>
      <c r="K423" s="53">
        <f>IFERROR((PA[[#This Row],[Sunset Time (POA&lt;20 W/m2)]]-PA[[#This Row],[Sunrise Time (POA&gt;20 W/m2)]])*24,"")</f>
        <v>13.3</v>
      </c>
      <c r="L423" s="128" t="s">
        <v>559</v>
      </c>
      <c r="M423" s="59"/>
      <c r="N423" s="59"/>
      <c r="O423" s="59" t="s">
        <v>618</v>
      </c>
      <c r="P423" s="56"/>
      <c r="Q423" s="6"/>
      <c r="R4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60">
        <v>0.22916666666666666</v>
      </c>
      <c r="Y423" s="60">
        <v>0.28819444444444448</v>
      </c>
      <c r="Z423" s="60">
        <v>0.33333333333333331</v>
      </c>
      <c r="AA423" s="60">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6" ht="43.5" hidden="1" x14ac:dyDescent="0.35">
      <c r="A424" s="229">
        <v>2116</v>
      </c>
      <c r="B424" s="233">
        <v>45831</v>
      </c>
      <c r="C424" s="331">
        <v>2025</v>
      </c>
      <c r="D424" s="6">
        <f>YEAR(PA[[#This Row],[Date]])</f>
        <v>2025</v>
      </c>
      <c r="E424" s="351" t="s">
        <v>73</v>
      </c>
      <c r="F424" s="352" t="s">
        <v>73</v>
      </c>
      <c r="G424" s="321">
        <v>45809</v>
      </c>
      <c r="H424">
        <f>DAY(EOMONTH(PA[[#This Row],[Date]], 0))</f>
        <v>30</v>
      </c>
      <c r="I424" s="272">
        <v>0.21666666666666667</v>
      </c>
      <c r="J424" s="272">
        <v>0.77083333333333337</v>
      </c>
      <c r="K424" s="53">
        <f>IFERROR((PA[[#This Row],[Sunset Time (POA&lt;20 W/m2)]]-PA[[#This Row],[Sunrise Time (POA&gt;20 W/m2)]])*24,"")</f>
        <v>13.3</v>
      </c>
      <c r="L424" s="128" t="s">
        <v>559</v>
      </c>
      <c r="M424" s="59"/>
      <c r="N424" s="59"/>
      <c r="O424" s="59" t="s">
        <v>601</v>
      </c>
      <c r="P424" s="56"/>
      <c r="Q424" s="6"/>
      <c r="R4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60">
        <v>0.22916666666666666</v>
      </c>
      <c r="Y424" s="60">
        <v>0.28819444444444448</v>
      </c>
      <c r="Z424" s="60">
        <v>0.34375</v>
      </c>
      <c r="AA424" s="60">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6" ht="72.5" hidden="1" x14ac:dyDescent="0.35">
      <c r="A425" s="229">
        <v>2117</v>
      </c>
      <c r="B425" s="233">
        <v>45831</v>
      </c>
      <c r="C425" s="331">
        <v>2025</v>
      </c>
      <c r="D425" s="6">
        <f>YEAR(PA[[#This Row],[Date]])</f>
        <v>2025</v>
      </c>
      <c r="E425" s="351" t="s">
        <v>73</v>
      </c>
      <c r="F425" s="352" t="s">
        <v>73</v>
      </c>
      <c r="G425" s="321">
        <v>45809</v>
      </c>
      <c r="H425">
        <f>DAY(EOMONTH(PA[[#This Row],[Date]], 0))</f>
        <v>30</v>
      </c>
      <c r="I425" s="272">
        <v>0.21666666666666667</v>
      </c>
      <c r="J425" s="272">
        <v>0.77083333333333337</v>
      </c>
      <c r="K425" s="53">
        <f>IFERROR((PA[[#This Row],[Sunset Time (POA&lt;20 W/m2)]]-PA[[#This Row],[Sunrise Time (POA&gt;20 W/m2)]])*24,"")</f>
        <v>13.3</v>
      </c>
      <c r="L425" s="59" t="s">
        <v>621</v>
      </c>
      <c r="M425" s="59"/>
      <c r="N425" s="59"/>
      <c r="O425" s="59" t="s">
        <v>571</v>
      </c>
      <c r="P425" s="56"/>
      <c r="Q425" s="6"/>
      <c r="R4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60">
        <v>0.22916666666666666</v>
      </c>
      <c r="Y425" s="60">
        <v>0.28819444444444448</v>
      </c>
      <c r="Z425" s="60">
        <v>0.4375</v>
      </c>
      <c r="AA425" s="60">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6" ht="43.5" hidden="1" x14ac:dyDescent="0.35">
      <c r="A426" s="229">
        <v>2118</v>
      </c>
      <c r="B426" s="233">
        <v>45831</v>
      </c>
      <c r="C426" s="331">
        <v>2025</v>
      </c>
      <c r="D426" s="6">
        <f>YEAR(PA[[#This Row],[Date]])</f>
        <v>2025</v>
      </c>
      <c r="E426" s="351" t="s">
        <v>73</v>
      </c>
      <c r="F426" s="352" t="s">
        <v>73</v>
      </c>
      <c r="G426" s="321">
        <v>45809</v>
      </c>
      <c r="H426">
        <f>DAY(EOMONTH(PA[[#This Row],[Date]], 0))</f>
        <v>30</v>
      </c>
      <c r="I426" s="272">
        <v>0.21666666666666667</v>
      </c>
      <c r="J426" s="272">
        <v>0.77083333333333337</v>
      </c>
      <c r="K426" s="53">
        <f>IFERROR((PA[[#This Row],[Sunset Time (POA&lt;20 W/m2)]]-PA[[#This Row],[Sunrise Time (POA&gt;20 W/m2)]])*24,"")</f>
        <v>13.3</v>
      </c>
      <c r="L426" s="59" t="s">
        <v>621</v>
      </c>
      <c r="M426" s="59"/>
      <c r="N426" s="59"/>
      <c r="O426" s="59" t="s">
        <v>714</v>
      </c>
      <c r="P426" s="56"/>
      <c r="Q426" s="6"/>
      <c r="R4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60">
        <v>0.22916666666666666</v>
      </c>
      <c r="Y426" s="60">
        <v>0.28819444444444448</v>
      </c>
      <c r="Z426" s="60">
        <v>0.33680555555555558</v>
      </c>
      <c r="AA426" s="60">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6" ht="43.5" hidden="1" x14ac:dyDescent="0.35">
      <c r="A427" s="229">
        <v>2119</v>
      </c>
      <c r="B427" s="233">
        <v>45831</v>
      </c>
      <c r="C427" s="331">
        <v>2025</v>
      </c>
      <c r="D427" s="6">
        <f>YEAR(PA[[#This Row],[Date]])</f>
        <v>2025</v>
      </c>
      <c r="E427" s="351" t="s">
        <v>73</v>
      </c>
      <c r="F427" s="352" t="s">
        <v>73</v>
      </c>
      <c r="G427" s="321">
        <v>45809</v>
      </c>
      <c r="H427">
        <f>DAY(EOMONTH(PA[[#This Row],[Date]], 0))</f>
        <v>30</v>
      </c>
      <c r="I427" s="272">
        <v>0.21666666666666667</v>
      </c>
      <c r="J427" s="272">
        <v>0.77083333333333337</v>
      </c>
      <c r="K427" s="53">
        <f>IFERROR((PA[[#This Row],[Sunset Time (POA&lt;20 W/m2)]]-PA[[#This Row],[Sunrise Time (POA&gt;20 W/m2)]])*24,"")</f>
        <v>13.3</v>
      </c>
      <c r="L427" s="59" t="s">
        <v>615</v>
      </c>
      <c r="M427" s="59"/>
      <c r="N427" s="59"/>
      <c r="O427" s="59" t="s">
        <v>591</v>
      </c>
      <c r="P427" s="56"/>
      <c r="Q427" s="6"/>
      <c r="R4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60">
        <v>0.22916666666666666</v>
      </c>
      <c r="Y427" s="60">
        <v>0.28819444444444448</v>
      </c>
      <c r="Z427" s="60">
        <v>0.30208333333333331</v>
      </c>
      <c r="AA427" s="60">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6" ht="43.5" hidden="1" x14ac:dyDescent="0.35">
      <c r="A428" s="229">
        <v>2120</v>
      </c>
      <c r="B428" s="233">
        <v>45831</v>
      </c>
      <c r="C428" s="331">
        <v>2025</v>
      </c>
      <c r="D428" s="6">
        <f>YEAR(PA[[#This Row],[Date]])</f>
        <v>2025</v>
      </c>
      <c r="E428" s="351" t="s">
        <v>73</v>
      </c>
      <c r="F428" s="352" t="s">
        <v>73</v>
      </c>
      <c r="G428" s="321">
        <v>45809</v>
      </c>
      <c r="H428">
        <f>DAY(EOMONTH(PA[[#This Row],[Date]], 0))</f>
        <v>30</v>
      </c>
      <c r="I428" s="272">
        <v>0.21666666666666667</v>
      </c>
      <c r="J428" s="272">
        <v>0.77083333333333337</v>
      </c>
      <c r="K428" s="53">
        <f>IFERROR((PA[[#This Row],[Sunset Time (POA&lt;20 W/m2)]]-PA[[#This Row],[Sunrise Time (POA&gt;20 W/m2)]])*24,"")</f>
        <v>13.3</v>
      </c>
      <c r="L428" s="59" t="s">
        <v>615</v>
      </c>
      <c r="M428" s="59"/>
      <c r="N428" s="59"/>
      <c r="O428" s="59" t="s">
        <v>598</v>
      </c>
      <c r="P428" s="56"/>
      <c r="Q428" s="6"/>
      <c r="R4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60">
        <v>0.22916666666666666</v>
      </c>
      <c r="Y428" s="60">
        <v>0.28819444444444448</v>
      </c>
      <c r="Z428" s="60">
        <v>0.36458333333333331</v>
      </c>
      <c r="AA428" s="60">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6" ht="43.5" hidden="1" x14ac:dyDescent="0.35">
      <c r="A429" s="229">
        <v>2121</v>
      </c>
      <c r="B429" s="233">
        <v>45831</v>
      </c>
      <c r="C429" s="331">
        <v>2025</v>
      </c>
      <c r="D429" s="6">
        <f>YEAR(PA[[#This Row],[Date]])</f>
        <v>2025</v>
      </c>
      <c r="E429" s="351" t="s">
        <v>73</v>
      </c>
      <c r="F429" s="352" t="s">
        <v>73</v>
      </c>
      <c r="G429" s="321">
        <v>45809</v>
      </c>
      <c r="H429">
        <f>DAY(EOMONTH(PA[[#This Row],[Date]], 0))</f>
        <v>30</v>
      </c>
      <c r="I429" s="272">
        <v>0.21666666666666667</v>
      </c>
      <c r="J429" s="272">
        <v>0.77083333333333337</v>
      </c>
      <c r="K429" s="53">
        <f>IFERROR((PA[[#This Row],[Sunset Time (POA&lt;20 W/m2)]]-PA[[#This Row],[Sunrise Time (POA&gt;20 W/m2)]])*24,"")</f>
        <v>13.3</v>
      </c>
      <c r="L429" s="59" t="s">
        <v>615</v>
      </c>
      <c r="M429" s="59"/>
      <c r="N429" s="59"/>
      <c r="O429" s="59" t="s">
        <v>594</v>
      </c>
      <c r="P429" s="56"/>
      <c r="Q429" s="6"/>
      <c r="R4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60">
        <v>0.22916666666666666</v>
      </c>
      <c r="Y429" s="60">
        <v>0.28819444444444448</v>
      </c>
      <c r="Z429" s="60">
        <v>0.375</v>
      </c>
      <c r="AA429" s="60">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6" ht="43.5" hidden="1" x14ac:dyDescent="0.35">
      <c r="A430" s="229">
        <v>2122</v>
      </c>
      <c r="B430" s="233">
        <v>45831</v>
      </c>
      <c r="C430" s="331">
        <v>2025</v>
      </c>
      <c r="D430" s="6">
        <f>YEAR(PA[[#This Row],[Date]])</f>
        <v>2025</v>
      </c>
      <c r="E430" s="351" t="s">
        <v>73</v>
      </c>
      <c r="F430" s="352" t="s">
        <v>73</v>
      </c>
      <c r="G430" s="321">
        <v>45809</v>
      </c>
      <c r="H430">
        <f>DAY(EOMONTH(PA[[#This Row],[Date]], 0))</f>
        <v>30</v>
      </c>
      <c r="I430" s="272">
        <v>0.21666666666666667</v>
      </c>
      <c r="J430" s="272">
        <v>0.77083333333333337</v>
      </c>
      <c r="K430" s="53">
        <f>IFERROR((PA[[#This Row],[Sunset Time (POA&lt;20 W/m2)]]-PA[[#This Row],[Sunrise Time (POA&gt;20 W/m2)]])*24,"")</f>
        <v>13.3</v>
      </c>
      <c r="L430" s="59" t="s">
        <v>615</v>
      </c>
      <c r="M430" s="59"/>
      <c r="N430" s="59"/>
      <c r="O430" s="59" t="s">
        <v>580</v>
      </c>
      <c r="P430" s="56"/>
      <c r="Q430" s="6"/>
      <c r="R4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60">
        <v>0.22916666666666666</v>
      </c>
      <c r="Y430" s="60">
        <v>0.28819444444444448</v>
      </c>
      <c r="Z430" s="60">
        <v>0.31944444444444448</v>
      </c>
      <c r="AA430" s="60">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6" ht="43.5" hidden="1" x14ac:dyDescent="0.35">
      <c r="A431" s="229">
        <v>2123</v>
      </c>
      <c r="B431" s="233">
        <v>45831</v>
      </c>
      <c r="C431" s="331">
        <v>2025</v>
      </c>
      <c r="D431" s="6">
        <f>YEAR(PA[[#This Row],[Date]])</f>
        <v>2025</v>
      </c>
      <c r="E431" s="351" t="s">
        <v>73</v>
      </c>
      <c r="F431" s="352" t="s">
        <v>73</v>
      </c>
      <c r="G431" s="321">
        <v>45809</v>
      </c>
      <c r="H431">
        <f>DAY(EOMONTH(PA[[#This Row],[Date]], 0))</f>
        <v>30</v>
      </c>
      <c r="I431" s="272">
        <v>0.21666666666666667</v>
      </c>
      <c r="J431" s="272">
        <v>0.77083333333333337</v>
      </c>
      <c r="K431" s="53">
        <f>IFERROR((PA[[#This Row],[Sunset Time (POA&lt;20 W/m2)]]-PA[[#This Row],[Sunrise Time (POA&gt;20 W/m2)]])*24,"")</f>
        <v>13.3</v>
      </c>
      <c r="L431" s="59" t="s">
        <v>606</v>
      </c>
      <c r="M431" s="59"/>
      <c r="N431" s="59"/>
      <c r="O431" s="59" t="s">
        <v>578</v>
      </c>
      <c r="P431" s="56"/>
      <c r="Q431" s="6"/>
      <c r="R4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60">
        <v>0.22916666666666666</v>
      </c>
      <c r="Y431" s="60">
        <v>0.28819444444444448</v>
      </c>
      <c r="Z431" s="60">
        <v>0.34027777777777773</v>
      </c>
      <c r="AA431" s="60">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6" ht="43.5" hidden="1" x14ac:dyDescent="0.35">
      <c r="A432" s="229">
        <v>2124</v>
      </c>
      <c r="B432" s="233">
        <v>45831</v>
      </c>
      <c r="C432" s="331">
        <v>2025</v>
      </c>
      <c r="D432" s="6">
        <f>YEAR(PA[[#This Row],[Date]])</f>
        <v>2025</v>
      </c>
      <c r="E432" s="351" t="s">
        <v>73</v>
      </c>
      <c r="F432" s="352" t="s">
        <v>73</v>
      </c>
      <c r="G432" s="321">
        <v>45809</v>
      </c>
      <c r="H432">
        <f>DAY(EOMONTH(PA[[#This Row],[Date]], 0))</f>
        <v>30</v>
      </c>
      <c r="I432" s="272">
        <v>0.21666666666666667</v>
      </c>
      <c r="J432" s="272">
        <v>0.77083333333333337</v>
      </c>
      <c r="K432" s="53">
        <f>IFERROR((PA[[#This Row],[Sunset Time (POA&lt;20 W/m2)]]-PA[[#This Row],[Sunrise Time (POA&gt;20 W/m2)]])*24,"")</f>
        <v>13.3</v>
      </c>
      <c r="L432" s="59" t="s">
        <v>606</v>
      </c>
      <c r="M432" s="59"/>
      <c r="N432" s="59"/>
      <c r="O432" s="59" t="s">
        <v>600</v>
      </c>
      <c r="P432" s="56"/>
      <c r="Q432" s="6"/>
      <c r="R4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60">
        <v>0.22916666666666666</v>
      </c>
      <c r="Y432" s="60">
        <v>0.28819444444444448</v>
      </c>
      <c r="Z432" s="60">
        <v>0.36805555555555558</v>
      </c>
      <c r="AA432" s="60">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6" ht="43.5" hidden="1" x14ac:dyDescent="0.35">
      <c r="A433" s="229">
        <v>2125</v>
      </c>
      <c r="B433" s="233">
        <v>45831</v>
      </c>
      <c r="C433" s="331">
        <v>2025</v>
      </c>
      <c r="D433" s="129">
        <f>YEAR(PA[[#This Row],[Date]])</f>
        <v>2025</v>
      </c>
      <c r="E433" s="351" t="s">
        <v>73</v>
      </c>
      <c r="F433" s="352" t="s">
        <v>73</v>
      </c>
      <c r="G433" s="321">
        <v>45809</v>
      </c>
      <c r="H433">
        <f>DAY(EOMONTH(PA[[#This Row],[Date]], 0))</f>
        <v>30</v>
      </c>
      <c r="I433" s="272">
        <v>0.21666666666666667</v>
      </c>
      <c r="J433" s="272">
        <v>0.77083333333333337</v>
      </c>
      <c r="K433" s="131">
        <f>IFERROR((PA[[#This Row],[Sunset Time (POA&lt;20 W/m2)]]-PA[[#This Row],[Sunrise Time (POA&gt;20 W/m2)]])*24,"")</f>
        <v>13.3</v>
      </c>
      <c r="L433" s="128" t="s">
        <v>564</v>
      </c>
      <c r="M433" s="128"/>
      <c r="N433" s="128"/>
      <c r="O433" s="128" t="s">
        <v>595</v>
      </c>
      <c r="P433" s="130"/>
      <c r="Q433" s="129"/>
      <c r="R4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53" t="s">
        <v>1293</v>
      </c>
      <c r="X433" s="120">
        <v>0.22916666666666666</v>
      </c>
      <c r="Y433" s="60">
        <v>0.28819444444444448</v>
      </c>
      <c r="Z433" s="120">
        <v>0.45833333333333331</v>
      </c>
      <c r="AA433" s="120">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row>
    <row r="434" spans="1:36" hidden="1" x14ac:dyDescent="0.35">
      <c r="A434" s="229">
        <v>2126</v>
      </c>
      <c r="B434" s="233">
        <v>45831</v>
      </c>
      <c r="C434" s="331">
        <v>2025</v>
      </c>
      <c r="D434" s="6">
        <f>YEAR(PA[[#This Row],[Date]])</f>
        <v>2025</v>
      </c>
      <c r="E434" s="351" t="s">
        <v>73</v>
      </c>
      <c r="F434" s="352" t="s">
        <v>73</v>
      </c>
      <c r="G434" s="321">
        <v>45809</v>
      </c>
      <c r="H434">
        <f>DAY(EOMONTH(PA[[#This Row],[Date]], 0))</f>
        <v>30</v>
      </c>
      <c r="I434" s="272">
        <v>0.21666666666666667</v>
      </c>
      <c r="J434" s="272">
        <v>0.77083333333333337</v>
      </c>
      <c r="K434" s="53">
        <f>IFERROR((PA[[#This Row],[Sunset Time (POA&lt;20 W/m2)]]-PA[[#This Row],[Sunrise Time (POA&gt;20 W/m2)]])*24,"")</f>
        <v>13.3</v>
      </c>
      <c r="L434" s="59" t="s">
        <v>621</v>
      </c>
      <c r="M434" s="59"/>
      <c r="N434" s="59"/>
      <c r="O434" s="59" t="s">
        <v>637</v>
      </c>
      <c r="P434" s="56"/>
      <c r="Q434" s="6"/>
      <c r="R4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120">
        <v>0.22916666666666666</v>
      </c>
      <c r="Y434" s="60"/>
      <c r="Z434" s="60"/>
      <c r="AA434" s="60">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6" hidden="1" x14ac:dyDescent="0.35">
      <c r="A435" s="229">
        <v>2127</v>
      </c>
      <c r="B435" s="233">
        <v>45831</v>
      </c>
      <c r="C435" s="331">
        <v>2025</v>
      </c>
      <c r="D435" s="6">
        <f>YEAR(PA[[#This Row],[Date]])</f>
        <v>2025</v>
      </c>
      <c r="E435" s="351" t="s">
        <v>73</v>
      </c>
      <c r="F435" s="352" t="s">
        <v>73</v>
      </c>
      <c r="G435" s="321">
        <v>45809</v>
      </c>
      <c r="H435">
        <f>DAY(EOMONTH(PA[[#This Row],[Date]], 0))</f>
        <v>30</v>
      </c>
      <c r="I435" s="272">
        <v>0.21666666666666667</v>
      </c>
      <c r="J435" s="272">
        <v>0.77083333333333337</v>
      </c>
      <c r="K435" s="53">
        <f>IFERROR((PA[[#This Row],[Sunset Time (POA&lt;20 W/m2)]]-PA[[#This Row],[Sunrise Time (POA&gt;20 W/m2)]])*24,"")</f>
        <v>13.3</v>
      </c>
      <c r="L435" s="59" t="s">
        <v>621</v>
      </c>
      <c r="M435" s="59"/>
      <c r="N435" s="59"/>
      <c r="O435" s="59" t="s">
        <v>612</v>
      </c>
      <c r="P435" s="56"/>
      <c r="Q435" s="6"/>
      <c r="R4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120">
        <v>0.22916666666666666</v>
      </c>
      <c r="Y435" s="60"/>
      <c r="Z435" s="60"/>
      <c r="AA435" s="60">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6" hidden="1" x14ac:dyDescent="0.35">
      <c r="A436" s="229">
        <v>2128</v>
      </c>
      <c r="B436" s="233">
        <v>45831</v>
      </c>
      <c r="C436" s="331">
        <v>2025</v>
      </c>
      <c r="D436" s="129">
        <f>YEAR(PA[[#This Row],[Date]])</f>
        <v>2025</v>
      </c>
      <c r="E436" s="351" t="s">
        <v>73</v>
      </c>
      <c r="F436" s="352" t="s">
        <v>73</v>
      </c>
      <c r="G436" s="321">
        <v>45809</v>
      </c>
      <c r="H436">
        <f>DAY(EOMONTH(PA[[#This Row],[Date]], 0))</f>
        <v>30</v>
      </c>
      <c r="I436" s="272">
        <v>0.21666666666666667</v>
      </c>
      <c r="J436" s="272">
        <v>0.77083333333333337</v>
      </c>
      <c r="K436" s="131">
        <f>IFERROR((PA[[#This Row],[Sunset Time (POA&lt;20 W/m2)]]-PA[[#This Row],[Sunrise Time (POA&gt;20 W/m2)]])*24,"")</f>
        <v>13.3</v>
      </c>
      <c r="L436" s="128" t="s">
        <v>587</v>
      </c>
      <c r="M436" s="128"/>
      <c r="N436" s="128"/>
      <c r="O436" s="128" t="s">
        <v>581</v>
      </c>
      <c r="P436" s="130"/>
      <c r="Q436" s="129"/>
      <c r="R4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53" t="s">
        <v>1271</v>
      </c>
      <c r="X436" s="120">
        <v>0.22916666666666666</v>
      </c>
      <c r="Y436" s="120"/>
      <c r="Z436" s="120"/>
      <c r="AA436" s="60">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row>
    <row r="437" spans="1:36" ht="29" hidden="1" x14ac:dyDescent="0.35">
      <c r="A437" s="229">
        <v>2129</v>
      </c>
      <c r="B437" s="233">
        <v>45832</v>
      </c>
      <c r="C437" s="331">
        <v>2025</v>
      </c>
      <c r="D437" s="6">
        <f>YEAR(PA[[#This Row],[Date]])</f>
        <v>2025</v>
      </c>
      <c r="E437" s="351" t="s">
        <v>73</v>
      </c>
      <c r="F437" s="352" t="s">
        <v>73</v>
      </c>
      <c r="G437" s="321">
        <v>45809</v>
      </c>
      <c r="H437">
        <f>DAY(EOMONTH(PA[[#This Row],[Date]], 0))</f>
        <v>30</v>
      </c>
      <c r="I437" s="272">
        <v>0.21597222222222223</v>
      </c>
      <c r="J437" s="272">
        <v>0.7715277777777777</v>
      </c>
      <c r="K437" s="53">
        <f>IFERROR((PA[[#This Row],[Sunset Time (POA&lt;20 W/m2)]]-PA[[#This Row],[Sunrise Time (POA&gt;20 W/m2)]])*24,"")</f>
        <v>13.333333333333332</v>
      </c>
      <c r="L437" s="59" t="s">
        <v>65</v>
      </c>
      <c r="M437" s="59"/>
      <c r="N437" s="59"/>
      <c r="O437" s="59" t="s">
        <v>596</v>
      </c>
      <c r="P437" s="56"/>
      <c r="Q437" s="6"/>
      <c r="R4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60">
        <v>0.21597222222222223</v>
      </c>
      <c r="Y437" s="60">
        <v>0.25</v>
      </c>
      <c r="Z437" s="60">
        <v>0.5</v>
      </c>
      <c r="AA437" s="60">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row>
    <row r="438" spans="1:36" hidden="1" x14ac:dyDescent="0.35">
      <c r="A438" s="229">
        <v>2130</v>
      </c>
      <c r="B438" s="233">
        <v>45832</v>
      </c>
      <c r="C438" s="331">
        <v>2025</v>
      </c>
      <c r="D438" s="6">
        <f>YEAR(PA[[#This Row],[Date]])</f>
        <v>2025</v>
      </c>
      <c r="E438" s="351" t="s">
        <v>73</v>
      </c>
      <c r="F438" s="352" t="s">
        <v>73</v>
      </c>
      <c r="G438" s="321">
        <v>45809</v>
      </c>
      <c r="H438">
        <f>DAY(EOMONTH(PA[[#This Row],[Date]], 0))</f>
        <v>30</v>
      </c>
      <c r="I438" s="272">
        <v>0.21597222222222223</v>
      </c>
      <c r="J438" s="272">
        <v>0.7715277777777777</v>
      </c>
      <c r="K438" s="53">
        <f>IFERROR((PA[[#This Row],[Sunset Time (POA&lt;20 W/m2)]]-PA[[#This Row],[Sunrise Time (POA&gt;20 W/m2)]])*24,"")</f>
        <v>13.333333333333332</v>
      </c>
      <c r="L438" s="59" t="s">
        <v>621</v>
      </c>
      <c r="M438" s="59"/>
      <c r="N438" s="59"/>
      <c r="O438" s="59" t="s">
        <v>637</v>
      </c>
      <c r="P438" s="56"/>
      <c r="Q438" s="6"/>
      <c r="R4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60">
        <v>0.21597222222222223</v>
      </c>
      <c r="Y438" s="60"/>
      <c r="Z438" s="60"/>
      <c r="AA438" s="60">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row>
    <row r="439" spans="1:36" hidden="1" x14ac:dyDescent="0.35">
      <c r="A439" s="229">
        <v>2131</v>
      </c>
      <c r="B439" s="233">
        <v>45832</v>
      </c>
      <c r="C439" s="331">
        <v>2025</v>
      </c>
      <c r="D439" s="6">
        <f>YEAR(PA[[#This Row],[Date]])</f>
        <v>2025</v>
      </c>
      <c r="E439" s="351" t="s">
        <v>73</v>
      </c>
      <c r="F439" s="352" t="s">
        <v>73</v>
      </c>
      <c r="G439" s="321">
        <v>45809</v>
      </c>
      <c r="H439">
        <f>DAY(EOMONTH(PA[[#This Row],[Date]], 0))</f>
        <v>30</v>
      </c>
      <c r="I439" s="272">
        <v>0.21597222222222223</v>
      </c>
      <c r="J439" s="272">
        <v>0.7715277777777777</v>
      </c>
      <c r="K439" s="53">
        <f>IFERROR((PA[[#This Row],[Sunset Time (POA&lt;20 W/m2)]]-PA[[#This Row],[Sunrise Time (POA&gt;20 W/m2)]])*24,"")</f>
        <v>13.333333333333332</v>
      </c>
      <c r="L439" s="59" t="s">
        <v>621</v>
      </c>
      <c r="M439" s="59"/>
      <c r="N439" s="59"/>
      <c r="O439" s="59" t="s">
        <v>612</v>
      </c>
      <c r="P439" s="56"/>
      <c r="Q439" s="6"/>
      <c r="R4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60">
        <v>0.21597222222222223</v>
      </c>
      <c r="Y439" s="60"/>
      <c r="Z439" s="60"/>
      <c r="AA439" s="60">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row>
    <row r="440" spans="1:36" hidden="1" x14ac:dyDescent="0.35">
      <c r="A440" s="229">
        <v>2132</v>
      </c>
      <c r="B440" s="233">
        <v>45833</v>
      </c>
      <c r="C440" s="331">
        <v>2025</v>
      </c>
      <c r="D440" s="6">
        <f>YEAR(PA[[#This Row],[Date]])</f>
        <v>2025</v>
      </c>
      <c r="E440" s="351" t="s">
        <v>73</v>
      </c>
      <c r="F440" s="352" t="s">
        <v>73</v>
      </c>
      <c r="G440" s="321">
        <v>45809</v>
      </c>
      <c r="H440">
        <f>DAY(EOMONTH(PA[[#This Row],[Date]], 0))</f>
        <v>30</v>
      </c>
      <c r="I440" s="272">
        <v>0.21597222222222223</v>
      </c>
      <c r="J440" s="272">
        <v>0.78472222222222221</v>
      </c>
      <c r="K440" s="53">
        <f>IFERROR((PA[[#This Row],[Sunset Time (POA&lt;20 W/m2)]]-PA[[#This Row],[Sunrise Time (POA&gt;20 W/m2)]])*24,"")</f>
        <v>13.649999999999999</v>
      </c>
      <c r="L440" s="59" t="s">
        <v>621</v>
      </c>
      <c r="M440" s="59"/>
      <c r="N440" s="59"/>
      <c r="O440" s="59" t="s">
        <v>637</v>
      </c>
      <c r="P440" s="56"/>
      <c r="Q440" s="6"/>
      <c r="R4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60">
        <v>0.21597222222222223</v>
      </c>
      <c r="Y440" s="60"/>
      <c r="Z440" s="60"/>
      <c r="AA440" s="60">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6" hidden="1" x14ac:dyDescent="0.35">
      <c r="A441" s="229">
        <v>2133</v>
      </c>
      <c r="B441" s="233">
        <v>45833</v>
      </c>
      <c r="C441" s="331">
        <v>2025</v>
      </c>
      <c r="D441" s="129">
        <f>YEAR(PA[[#This Row],[Date]])</f>
        <v>2025</v>
      </c>
      <c r="E441" s="351" t="s">
        <v>73</v>
      </c>
      <c r="F441" s="352" t="s">
        <v>73</v>
      </c>
      <c r="G441" s="321">
        <v>45809</v>
      </c>
      <c r="H441">
        <f>DAY(EOMONTH(PA[[#This Row],[Date]], 0))</f>
        <v>30</v>
      </c>
      <c r="I441" s="272">
        <v>0.21597222222222223</v>
      </c>
      <c r="J441" s="272">
        <v>0.78472222222222221</v>
      </c>
      <c r="K441" s="131">
        <f>IFERROR((PA[[#This Row],[Sunset Time (POA&lt;20 W/m2)]]-PA[[#This Row],[Sunrise Time (POA&gt;20 W/m2)]])*24,"")</f>
        <v>13.649999999999999</v>
      </c>
      <c r="L441" s="128" t="s">
        <v>621</v>
      </c>
      <c r="M441" s="128"/>
      <c r="N441" s="128"/>
      <c r="O441" s="128" t="s">
        <v>612</v>
      </c>
      <c r="P441" s="130"/>
      <c r="Q441" s="129"/>
      <c r="R4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60">
        <v>0.21597222222222223</v>
      </c>
      <c r="Y441" s="120"/>
      <c r="Z441" s="120"/>
      <c r="AA441" s="120">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row>
    <row r="442" spans="1:36" hidden="1" x14ac:dyDescent="0.35">
      <c r="A442" s="229">
        <v>2134</v>
      </c>
      <c r="B442" s="233">
        <v>45833</v>
      </c>
      <c r="C442" s="163">
        <v>2025</v>
      </c>
      <c r="D442" s="6">
        <f>YEAR(PA[[#This Row],[Date]])</f>
        <v>2025</v>
      </c>
      <c r="E442" s="351" t="s">
        <v>73</v>
      </c>
      <c r="F442" s="352" t="s">
        <v>73</v>
      </c>
      <c r="G442" s="321">
        <v>45809</v>
      </c>
      <c r="H442">
        <f>DAY(EOMONTH(PA[[#This Row],[Date]], 0))</f>
        <v>30</v>
      </c>
      <c r="I442" s="272">
        <v>0.21805555555555556</v>
      </c>
      <c r="J442" s="272">
        <v>0.77777777777777779</v>
      </c>
      <c r="K442" s="53">
        <f>IFERROR((PA[[#This Row],[Sunset Time (POA&lt;20 W/m2)]]-PA[[#This Row],[Sunrise Time (POA&gt;20 W/m2)]])*24,"")</f>
        <v>13.433333333333334</v>
      </c>
      <c r="L442" s="59" t="s">
        <v>621</v>
      </c>
      <c r="M442" s="59"/>
      <c r="N442" s="59"/>
      <c r="O442" s="59" t="s">
        <v>637</v>
      </c>
      <c r="P442" s="56"/>
      <c r="Q442" s="6"/>
      <c r="R4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60">
        <v>0.21805555555555556</v>
      </c>
      <c r="Y442" s="60"/>
      <c r="Z442" s="60"/>
      <c r="AA442" s="60">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row>
    <row r="443" spans="1:36" hidden="1" x14ac:dyDescent="0.35">
      <c r="A443" s="229">
        <v>2135</v>
      </c>
      <c r="B443" s="233">
        <v>45833</v>
      </c>
      <c r="C443" s="163">
        <v>2025</v>
      </c>
      <c r="D443" s="6">
        <f>YEAR(PA[[#This Row],[Date]])</f>
        <v>2025</v>
      </c>
      <c r="E443" s="351" t="s">
        <v>73</v>
      </c>
      <c r="F443" s="352" t="s">
        <v>73</v>
      </c>
      <c r="G443" s="321">
        <v>45809</v>
      </c>
      <c r="H443">
        <f>DAY(EOMONTH(PA[[#This Row],[Date]], 0))</f>
        <v>30</v>
      </c>
      <c r="I443" s="272">
        <v>0.21805555555555556</v>
      </c>
      <c r="J443" s="272">
        <v>0.77777777777777779</v>
      </c>
      <c r="K443" s="53">
        <f>IFERROR((PA[[#This Row],[Sunset Time (POA&lt;20 W/m2)]]-PA[[#This Row],[Sunrise Time (POA&gt;20 W/m2)]])*24,"")</f>
        <v>13.433333333333334</v>
      </c>
      <c r="L443" s="59" t="s">
        <v>621</v>
      </c>
      <c r="M443" s="59"/>
      <c r="N443" s="59"/>
      <c r="O443" s="59" t="s">
        <v>612</v>
      </c>
      <c r="P443" s="56"/>
      <c r="Q443" s="6"/>
      <c r="R4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60">
        <v>0.21805555555555556</v>
      </c>
      <c r="Y443" s="60"/>
      <c r="Z443" s="60"/>
      <c r="AA443" s="60">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row>
    <row r="444" spans="1:36" ht="58" hidden="1" x14ac:dyDescent="0.35">
      <c r="A444" s="229">
        <v>2136</v>
      </c>
      <c r="B444" s="233">
        <v>45833</v>
      </c>
      <c r="C444" s="163">
        <v>2025</v>
      </c>
      <c r="D444" s="6">
        <f>YEAR(PA[[#This Row],[Date]])</f>
        <v>2025</v>
      </c>
      <c r="E444" s="351" t="s">
        <v>73</v>
      </c>
      <c r="F444" s="352" t="s">
        <v>73</v>
      </c>
      <c r="G444" s="321">
        <v>45809</v>
      </c>
      <c r="H444">
        <f>DAY(EOMONTH(PA[[#This Row],[Date]], 0))</f>
        <v>30</v>
      </c>
      <c r="I444" s="272">
        <v>0.21805555555555556</v>
      </c>
      <c r="J444" s="272">
        <v>0.77777777777777779</v>
      </c>
      <c r="K444" s="53">
        <f>IFERROR((PA[[#This Row],[Sunset Time (POA&lt;20 W/m2)]]-PA[[#This Row],[Sunrise Time (POA&gt;20 W/m2)]])*24,"")</f>
        <v>13.433333333333334</v>
      </c>
      <c r="L444" s="59" t="s">
        <v>621</v>
      </c>
      <c r="M444" s="59"/>
      <c r="N444" s="59"/>
      <c r="O444" s="59" t="s">
        <v>595</v>
      </c>
      <c r="P444" s="56"/>
      <c r="Q444" s="6"/>
      <c r="R4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60">
        <v>0.67708333333333337</v>
      </c>
      <c r="Y444" s="60">
        <v>0.67708333333333337</v>
      </c>
      <c r="Z444" s="60">
        <v>0.6875</v>
      </c>
      <c r="AA444" s="60">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row>
    <row r="445" spans="1:36" hidden="1" x14ac:dyDescent="0.35">
      <c r="A445" s="229">
        <v>2137</v>
      </c>
      <c r="B445" s="233">
        <v>45834</v>
      </c>
      <c r="C445" s="163">
        <v>2025</v>
      </c>
      <c r="D445" s="6">
        <f>YEAR(PA[[#This Row],[Date]])</f>
        <v>2025</v>
      </c>
      <c r="E445" s="351" t="s">
        <v>73</v>
      </c>
      <c r="F445" s="352" t="s">
        <v>73</v>
      </c>
      <c r="G445" s="321">
        <v>45809</v>
      </c>
      <c r="H445">
        <f>DAY(EOMONTH(PA[[#This Row],[Date]], 0))</f>
        <v>30</v>
      </c>
      <c r="I445" s="272"/>
      <c r="J445" s="272"/>
      <c r="K445" s="53">
        <f>IFERROR((PA[[#This Row],[Sunset Time (POA&lt;20 W/m2)]]-PA[[#This Row],[Sunrise Time (POA&gt;20 W/m2)]])*24,"")</f>
        <v>0</v>
      </c>
      <c r="L445" s="59" t="s">
        <v>621</v>
      </c>
      <c r="M445" s="59"/>
      <c r="N445" s="59"/>
      <c r="O445" s="59" t="s">
        <v>637</v>
      </c>
      <c r="P445" s="56"/>
      <c r="Q445" s="6"/>
      <c r="R44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60">
        <v>0.21805555555555556</v>
      </c>
      <c r="Y445" s="60"/>
      <c r="Z445" s="60"/>
      <c r="AA445" s="60">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row>
    <row r="446" spans="1:36" hidden="1" x14ac:dyDescent="0.35">
      <c r="A446" s="229">
        <v>2138</v>
      </c>
      <c r="B446" s="233">
        <v>45834</v>
      </c>
      <c r="C446" s="163">
        <v>2025</v>
      </c>
      <c r="D446" s="6">
        <f>YEAR(PA[[#This Row],[Date]])</f>
        <v>2025</v>
      </c>
      <c r="E446" s="351" t="s">
        <v>73</v>
      </c>
      <c r="F446" s="352" t="s">
        <v>73</v>
      </c>
      <c r="G446" s="321">
        <v>45809</v>
      </c>
      <c r="H446">
        <f>DAY(EOMONTH(PA[[#This Row],[Date]], 0))</f>
        <v>30</v>
      </c>
      <c r="I446" s="272"/>
      <c r="J446" s="272"/>
      <c r="K446" s="53">
        <f>IFERROR((PA[[#This Row],[Sunset Time (POA&lt;20 W/m2)]]-PA[[#This Row],[Sunrise Time (POA&gt;20 W/m2)]])*24,"")</f>
        <v>0</v>
      </c>
      <c r="L446" s="59" t="s">
        <v>621</v>
      </c>
      <c r="M446" s="59"/>
      <c r="N446" s="59"/>
      <c r="O446" s="59" t="s">
        <v>612</v>
      </c>
      <c r="P446" s="56"/>
      <c r="Q446" s="6"/>
      <c r="R44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60">
        <v>0.21805555555555556</v>
      </c>
      <c r="Y446" s="60"/>
      <c r="Z446" s="60"/>
      <c r="AA446" s="60">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row>
    <row r="447" spans="1:36" ht="29" hidden="1" x14ac:dyDescent="0.35">
      <c r="A447" s="229">
        <v>2139</v>
      </c>
      <c r="B447" s="233">
        <v>45835</v>
      </c>
      <c r="C447" s="163">
        <v>2025</v>
      </c>
      <c r="D447" s="6">
        <f>YEAR(PA[[#This Row],[Date]])</f>
        <v>2025</v>
      </c>
      <c r="E447" s="351" t="s">
        <v>73</v>
      </c>
      <c r="F447" s="352" t="s">
        <v>73</v>
      </c>
      <c r="G447" s="321">
        <v>45809</v>
      </c>
      <c r="H447">
        <f>DAY(EOMONTH(PA[[#This Row],[Date]], 0))</f>
        <v>30</v>
      </c>
      <c r="I447" s="272">
        <v>0.24166666666666667</v>
      </c>
      <c r="J447" s="272">
        <v>0.77847222222222223</v>
      </c>
      <c r="K447" s="53">
        <f>IFERROR((PA[[#This Row],[Sunset Time (POA&lt;20 W/m2)]]-PA[[#This Row],[Sunrise Time (POA&gt;20 W/m2)]])*24,"")</f>
        <v>12.883333333333333</v>
      </c>
      <c r="L447" s="59" t="s">
        <v>606</v>
      </c>
      <c r="M447" s="59"/>
      <c r="N447" s="59"/>
      <c r="O447" s="59" t="s">
        <v>595</v>
      </c>
      <c r="P447" s="56"/>
      <c r="Q447" s="6"/>
      <c r="R4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60">
        <v>0.24166666666666667</v>
      </c>
      <c r="Y447" s="60">
        <v>0.29166666666666669</v>
      </c>
      <c r="Z447" s="60">
        <v>0.39583333333333331</v>
      </c>
      <c r="AA447" s="60">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row>
    <row r="448" spans="1:36" ht="29" hidden="1" x14ac:dyDescent="0.35">
      <c r="A448" s="229">
        <v>2140</v>
      </c>
      <c r="B448" s="233">
        <v>45835</v>
      </c>
      <c r="C448" s="163">
        <v>2025</v>
      </c>
      <c r="D448" s="6">
        <f>YEAR(PA[[#This Row],[Date]])</f>
        <v>2025</v>
      </c>
      <c r="E448" s="351" t="s">
        <v>73</v>
      </c>
      <c r="F448" s="352" t="s">
        <v>73</v>
      </c>
      <c r="G448" s="321">
        <v>45809</v>
      </c>
      <c r="H448">
        <f>DAY(EOMONTH(PA[[#This Row],[Date]], 0))</f>
        <v>30</v>
      </c>
      <c r="I448" s="272">
        <v>0.24166666666666667</v>
      </c>
      <c r="J448" s="272">
        <v>0.77847222222222223</v>
      </c>
      <c r="K448" s="53">
        <f>IFERROR((PA[[#This Row],[Sunset Time (POA&lt;20 W/m2)]]-PA[[#This Row],[Sunrise Time (POA&gt;20 W/m2)]])*24,"")</f>
        <v>12.883333333333333</v>
      </c>
      <c r="L448" s="59" t="s">
        <v>621</v>
      </c>
      <c r="M448" s="59"/>
      <c r="N448" s="59"/>
      <c r="O448" s="59" t="s">
        <v>571</v>
      </c>
      <c r="P448" s="56"/>
      <c r="Q448" s="6"/>
      <c r="R4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60">
        <v>0.24166666666666667</v>
      </c>
      <c r="Y448" s="60">
        <v>0.29166666666666669</v>
      </c>
      <c r="Z448" s="60">
        <v>0.38194444444444442</v>
      </c>
      <c r="AA448" s="60">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row>
    <row r="449" spans="1:36" ht="43.5" hidden="1" x14ac:dyDescent="0.35">
      <c r="A449" s="229">
        <v>2141</v>
      </c>
      <c r="B449" s="233">
        <v>45835</v>
      </c>
      <c r="C449" s="163">
        <v>2025</v>
      </c>
      <c r="D449" s="6">
        <f>YEAR(PA[[#This Row],[Date]])</f>
        <v>2025</v>
      </c>
      <c r="E449" s="351" t="s">
        <v>73</v>
      </c>
      <c r="F449" s="352" t="s">
        <v>73</v>
      </c>
      <c r="G449" s="321">
        <v>45809</v>
      </c>
      <c r="H449">
        <f>DAY(EOMONTH(PA[[#This Row],[Date]], 0))</f>
        <v>30</v>
      </c>
      <c r="I449" s="272">
        <v>0.24166666666666667</v>
      </c>
      <c r="J449" s="272">
        <v>0.77847222222222223</v>
      </c>
      <c r="K449" s="53">
        <f>IFERROR((PA[[#This Row],[Sunset Time (POA&lt;20 W/m2)]]-PA[[#This Row],[Sunrise Time (POA&gt;20 W/m2)]])*24,"")</f>
        <v>12.883333333333333</v>
      </c>
      <c r="L449" s="59" t="s">
        <v>621</v>
      </c>
      <c r="M449" s="59"/>
      <c r="N449" s="59"/>
      <c r="O449" s="59" t="s">
        <v>571</v>
      </c>
      <c r="P449" s="56"/>
      <c r="Q449" s="6"/>
      <c r="R4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60">
        <v>0.73958333333333337</v>
      </c>
      <c r="Y449" s="60">
        <v>0.73958333333333337</v>
      </c>
      <c r="Z449" s="60">
        <v>0.74305555555555547</v>
      </c>
      <c r="AA449" s="60">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row>
    <row r="450" spans="1:36" hidden="1" x14ac:dyDescent="0.35">
      <c r="A450" s="229">
        <v>2142</v>
      </c>
      <c r="B450" s="233">
        <v>45835</v>
      </c>
      <c r="C450" s="163">
        <v>2025</v>
      </c>
      <c r="D450" s="6">
        <f>YEAR(PA[[#This Row],[Date]])</f>
        <v>2025</v>
      </c>
      <c r="E450" s="351" t="s">
        <v>73</v>
      </c>
      <c r="F450" s="352" t="s">
        <v>73</v>
      </c>
      <c r="G450" s="321">
        <v>45809</v>
      </c>
      <c r="H450">
        <f>DAY(EOMONTH(PA[[#This Row],[Date]], 0))</f>
        <v>30</v>
      </c>
      <c r="I450" s="272">
        <v>0.24166666666666667</v>
      </c>
      <c r="J450" s="272">
        <v>0.77847222222222223</v>
      </c>
      <c r="K450" s="53">
        <f>IFERROR((PA[[#This Row],[Sunset Time (POA&lt;20 W/m2)]]-PA[[#This Row],[Sunrise Time (POA&gt;20 W/m2)]])*24,"")</f>
        <v>12.883333333333333</v>
      </c>
      <c r="L450" s="59" t="s">
        <v>621</v>
      </c>
      <c r="M450" s="59"/>
      <c r="N450" s="59"/>
      <c r="O450" s="59" t="s">
        <v>637</v>
      </c>
      <c r="P450" s="56"/>
      <c r="Q450" s="6"/>
      <c r="R4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60">
        <v>0.24166666666666667</v>
      </c>
      <c r="Y450" s="60"/>
      <c r="Z450" s="60"/>
      <c r="AA450" s="60">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row>
    <row r="451" spans="1:36" hidden="1" x14ac:dyDescent="0.35">
      <c r="A451" s="229">
        <v>2143</v>
      </c>
      <c r="B451" s="233">
        <v>45835</v>
      </c>
      <c r="C451" s="163">
        <v>2025</v>
      </c>
      <c r="D451" s="6">
        <f>YEAR(PA[[#This Row],[Date]])</f>
        <v>2025</v>
      </c>
      <c r="E451" s="351" t="s">
        <v>73</v>
      </c>
      <c r="F451" s="352" t="s">
        <v>73</v>
      </c>
      <c r="G451" s="321">
        <v>45809</v>
      </c>
      <c r="H451">
        <f>DAY(EOMONTH(PA[[#This Row],[Date]], 0))</f>
        <v>30</v>
      </c>
      <c r="I451" s="272">
        <v>0.24166666666666667</v>
      </c>
      <c r="J451" s="272">
        <v>0.77847222222222223</v>
      </c>
      <c r="K451" s="53">
        <f>IFERROR((PA[[#This Row],[Sunset Time (POA&lt;20 W/m2)]]-PA[[#This Row],[Sunrise Time (POA&gt;20 W/m2)]])*24,"")</f>
        <v>12.883333333333333</v>
      </c>
      <c r="L451" s="59" t="s">
        <v>621</v>
      </c>
      <c r="M451" s="59"/>
      <c r="N451" s="59"/>
      <c r="O451" s="59" t="s">
        <v>612</v>
      </c>
      <c r="P451" s="56"/>
      <c r="Q451" s="6"/>
      <c r="R45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60">
        <v>0.24166666666666667</v>
      </c>
      <c r="Y451" s="60"/>
      <c r="Z451" s="60"/>
      <c r="AA451" s="60">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row>
    <row r="452" spans="1:36" ht="29" hidden="1" x14ac:dyDescent="0.35">
      <c r="A452" s="229">
        <v>2144</v>
      </c>
      <c r="B452" s="233">
        <v>45835</v>
      </c>
      <c r="C452" s="163">
        <v>2025</v>
      </c>
      <c r="D452" s="6">
        <f>YEAR(PA[[#This Row],[Date]])</f>
        <v>2025</v>
      </c>
      <c r="E452" s="351" t="s">
        <v>73</v>
      </c>
      <c r="F452" s="352" t="s">
        <v>73</v>
      </c>
      <c r="G452" s="321">
        <v>45809</v>
      </c>
      <c r="H452">
        <f>DAY(EOMONTH(PA[[#This Row],[Date]], 0))</f>
        <v>30</v>
      </c>
      <c r="I452" s="272">
        <v>0.24166666666666667</v>
      </c>
      <c r="J452" s="272">
        <v>0.77847222222222223</v>
      </c>
      <c r="K452" s="53">
        <f>IFERROR((PA[[#This Row],[Sunset Time (POA&lt;20 W/m2)]]-PA[[#This Row],[Sunrise Time (POA&gt;20 W/m2)]])*24,"")</f>
        <v>12.883333333333333</v>
      </c>
      <c r="L452" s="59" t="s">
        <v>559</v>
      </c>
      <c r="M452" s="59"/>
      <c r="N452" s="59"/>
      <c r="O452" s="59" t="s">
        <v>789</v>
      </c>
      <c r="P452" s="56"/>
      <c r="Q452" s="6"/>
      <c r="R4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60">
        <v>0.52569444444444446</v>
      </c>
      <c r="Y452" s="60">
        <v>0.52569444444444446</v>
      </c>
      <c r="Z452" s="60">
        <v>0.52847222222222223</v>
      </c>
      <c r="AA452" s="60">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row>
    <row r="453" spans="1:36" hidden="1" x14ac:dyDescent="0.35">
      <c r="A453" s="229">
        <v>2145</v>
      </c>
      <c r="B453" s="233">
        <v>45836</v>
      </c>
      <c r="C453" s="163">
        <v>2025</v>
      </c>
      <c r="D453" s="6">
        <f>YEAR(PA[[#This Row],[Date]])</f>
        <v>2025</v>
      </c>
      <c r="E453" s="351" t="s">
        <v>73</v>
      </c>
      <c r="F453" s="352" t="s">
        <v>73</v>
      </c>
      <c r="G453" s="321">
        <v>45809</v>
      </c>
      <c r="H453">
        <f>DAY(EOMONTH(PA[[#This Row],[Date]], 0))</f>
        <v>30</v>
      </c>
      <c r="I453" s="272">
        <v>0.22638888888888889</v>
      </c>
      <c r="J453" s="272">
        <v>0.77013888888888893</v>
      </c>
      <c r="K453" s="53">
        <f>IFERROR((PA[[#This Row],[Sunset Time (POA&lt;20 W/m2)]]-PA[[#This Row],[Sunrise Time (POA&gt;20 W/m2)]])*24,"")</f>
        <v>13.05</v>
      </c>
      <c r="L453" s="59" t="s">
        <v>621</v>
      </c>
      <c r="M453" s="59"/>
      <c r="N453" s="59"/>
      <c r="O453" s="59" t="s">
        <v>637</v>
      </c>
      <c r="P453" s="56"/>
      <c r="Q453" s="6"/>
      <c r="R45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60">
        <v>0.22638888888888889</v>
      </c>
      <c r="Y453" s="60"/>
      <c r="Z453" s="60"/>
      <c r="AA453" s="60">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row>
    <row r="454" spans="1:36" hidden="1" x14ac:dyDescent="0.35">
      <c r="A454" s="229">
        <v>2146</v>
      </c>
      <c r="B454" s="233">
        <v>45836</v>
      </c>
      <c r="C454" s="163">
        <v>2025</v>
      </c>
      <c r="D454" s="6">
        <f>YEAR(PA[[#This Row],[Date]])</f>
        <v>2025</v>
      </c>
      <c r="E454" s="351" t="s">
        <v>73</v>
      </c>
      <c r="F454" s="352" t="s">
        <v>73</v>
      </c>
      <c r="G454" s="321">
        <v>45809</v>
      </c>
      <c r="H454">
        <f>DAY(EOMONTH(PA[[#This Row],[Date]], 0))</f>
        <v>30</v>
      </c>
      <c r="I454" s="272">
        <v>0.22638888888888889</v>
      </c>
      <c r="J454" s="272">
        <v>0.77013888888888893</v>
      </c>
      <c r="K454" s="53">
        <f>IFERROR((PA[[#This Row],[Sunset Time (POA&lt;20 W/m2)]]-PA[[#This Row],[Sunrise Time (POA&gt;20 W/m2)]])*24,"")</f>
        <v>13.05</v>
      </c>
      <c r="L454" s="59" t="s">
        <v>621</v>
      </c>
      <c r="M454" s="59"/>
      <c r="N454" s="59"/>
      <c r="O454" s="59" t="s">
        <v>612</v>
      </c>
      <c r="P454" s="56"/>
      <c r="Q454" s="6"/>
      <c r="R45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60">
        <v>0.22638888888888889</v>
      </c>
      <c r="Y454" s="60"/>
      <c r="Z454" s="60"/>
      <c r="AA454" s="60">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row>
    <row r="455" spans="1:36" ht="43.5" hidden="1" x14ac:dyDescent="0.35">
      <c r="A455" s="229">
        <v>2147</v>
      </c>
      <c r="B455" s="233">
        <v>45836</v>
      </c>
      <c r="C455" s="163">
        <v>2025</v>
      </c>
      <c r="D455" s="6">
        <f>YEAR(PA[[#This Row],[Date]])</f>
        <v>2025</v>
      </c>
      <c r="E455" s="351" t="s">
        <v>73</v>
      </c>
      <c r="F455" s="352" t="s">
        <v>73</v>
      </c>
      <c r="G455" s="321">
        <v>45809</v>
      </c>
      <c r="H455">
        <f>DAY(EOMONTH(PA[[#This Row],[Date]], 0))</f>
        <v>30</v>
      </c>
      <c r="I455" s="272">
        <v>0.22638888888888889</v>
      </c>
      <c r="J455" s="272">
        <v>0.77013888888888893</v>
      </c>
      <c r="K455" s="53">
        <f>IFERROR((PA[[#This Row],[Sunset Time (POA&lt;20 W/m2)]]-PA[[#This Row],[Sunrise Time (POA&gt;20 W/m2)]])*24,"")</f>
        <v>13.05</v>
      </c>
      <c r="L455" s="59" t="s">
        <v>564</v>
      </c>
      <c r="M455" s="59"/>
      <c r="N455" s="59"/>
      <c r="O455" s="59" t="s">
        <v>591</v>
      </c>
      <c r="P455" s="56"/>
      <c r="Q455" s="6"/>
      <c r="R45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53" t="s">
        <v>1293</v>
      </c>
      <c r="X455" s="60">
        <v>0.22638888888888889</v>
      </c>
      <c r="Y455" s="60">
        <v>0.25694444444444448</v>
      </c>
      <c r="Z455" s="60">
        <v>0.30208333333333331</v>
      </c>
      <c r="AA455" s="60">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53"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row>
    <row r="456" spans="1:36" ht="43.5" hidden="1" x14ac:dyDescent="0.35">
      <c r="A456" s="229">
        <v>2148</v>
      </c>
      <c r="B456" s="233">
        <v>45836</v>
      </c>
      <c r="C456" s="163">
        <v>2025</v>
      </c>
      <c r="D456" s="6">
        <f>YEAR(PA[[#This Row],[Date]])</f>
        <v>2025</v>
      </c>
      <c r="E456" s="351" t="s">
        <v>73</v>
      </c>
      <c r="F456" s="352" t="s">
        <v>73</v>
      </c>
      <c r="G456" s="321">
        <v>45809</v>
      </c>
      <c r="H456">
        <f>DAY(EOMONTH(PA[[#This Row],[Date]], 0))</f>
        <v>30</v>
      </c>
      <c r="I456" s="272">
        <v>0.22638888888888889</v>
      </c>
      <c r="J456" s="272">
        <v>0.77013888888888893</v>
      </c>
      <c r="K456" s="53">
        <f>IFERROR((PA[[#This Row],[Sunset Time (POA&lt;20 W/m2)]]-PA[[#This Row],[Sunrise Time (POA&gt;20 W/m2)]])*24,"")</f>
        <v>13.05</v>
      </c>
      <c r="L456" s="59" t="s">
        <v>564</v>
      </c>
      <c r="M456" s="59"/>
      <c r="N456" s="59"/>
      <c r="O456" s="59" t="s">
        <v>648</v>
      </c>
      <c r="P456" s="56"/>
      <c r="Q456" s="6"/>
      <c r="R45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53" t="s">
        <v>1293</v>
      </c>
      <c r="X456" s="60">
        <v>0.22638888888888889</v>
      </c>
      <c r="Y456" s="60">
        <v>0.25694444444444448</v>
      </c>
      <c r="Z456" s="60">
        <v>0.30902777777777779</v>
      </c>
      <c r="AA456" s="60">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53"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row>
    <row r="457" spans="1:36" ht="43.5" hidden="1" x14ac:dyDescent="0.35">
      <c r="A457" s="229">
        <v>2149</v>
      </c>
      <c r="B457" s="233">
        <v>45836</v>
      </c>
      <c r="C457" s="163">
        <v>2025</v>
      </c>
      <c r="D457" s="6">
        <f>YEAR(PA[[#This Row],[Date]])</f>
        <v>2025</v>
      </c>
      <c r="E457" s="351" t="s">
        <v>73</v>
      </c>
      <c r="F457" s="352" t="s">
        <v>73</v>
      </c>
      <c r="G457" s="321">
        <v>45809</v>
      </c>
      <c r="H457">
        <f>DAY(EOMONTH(PA[[#This Row],[Date]], 0))</f>
        <v>30</v>
      </c>
      <c r="I457" s="272">
        <v>0.22638888888888889</v>
      </c>
      <c r="J457" s="272">
        <v>0.77013888888888893</v>
      </c>
      <c r="K457" s="53">
        <f>IFERROR((PA[[#This Row],[Sunset Time (POA&lt;20 W/m2)]]-PA[[#This Row],[Sunrise Time (POA&gt;20 W/m2)]])*24,"")</f>
        <v>13.05</v>
      </c>
      <c r="L457" s="59" t="s">
        <v>615</v>
      </c>
      <c r="M457" s="59"/>
      <c r="N457" s="59"/>
      <c r="O457" s="59" t="s">
        <v>581</v>
      </c>
      <c r="P457" s="56"/>
      <c r="Q457" s="6"/>
      <c r="R45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53" t="s">
        <v>1293</v>
      </c>
      <c r="X457" s="60">
        <v>0.22638888888888889</v>
      </c>
      <c r="Y457" s="60">
        <v>0.25694444444444448</v>
      </c>
      <c r="Z457" s="60">
        <v>0.31944444444444448</v>
      </c>
      <c r="AA457" s="60">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53"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row>
    <row r="458" spans="1:36" ht="43.5" hidden="1" x14ac:dyDescent="0.35">
      <c r="A458" s="229">
        <v>2150</v>
      </c>
      <c r="B458" s="233">
        <v>45836</v>
      </c>
      <c r="C458" s="163">
        <v>2025</v>
      </c>
      <c r="D458" s="6">
        <f>YEAR(PA[[#This Row],[Date]])</f>
        <v>2025</v>
      </c>
      <c r="E458" s="351" t="s">
        <v>73</v>
      </c>
      <c r="F458" s="352" t="s">
        <v>73</v>
      </c>
      <c r="G458" s="321">
        <v>45809</v>
      </c>
      <c r="H458">
        <f>DAY(EOMONTH(PA[[#This Row],[Date]], 0))</f>
        <v>30</v>
      </c>
      <c r="I458" s="272">
        <v>0.22638888888888889</v>
      </c>
      <c r="J458" s="272">
        <v>0.77013888888888893</v>
      </c>
      <c r="K458" s="53">
        <f>IFERROR((PA[[#This Row],[Sunset Time (POA&lt;20 W/m2)]]-PA[[#This Row],[Sunrise Time (POA&gt;20 W/m2)]])*24,"")</f>
        <v>13.05</v>
      </c>
      <c r="L458" s="59" t="s">
        <v>615</v>
      </c>
      <c r="M458" s="59"/>
      <c r="N458" s="59"/>
      <c r="O458" s="59" t="s">
        <v>663</v>
      </c>
      <c r="P458" s="56"/>
      <c r="Q458" s="6"/>
      <c r="R4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53" t="s">
        <v>1293</v>
      </c>
      <c r="X458" s="60">
        <v>0.22638888888888889</v>
      </c>
      <c r="Y458" s="60">
        <v>0.25694444444444448</v>
      </c>
      <c r="Z458" s="60">
        <v>0.34027777777777773</v>
      </c>
      <c r="AA458" s="60">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53"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row>
    <row r="459" spans="1:36" ht="43.5" hidden="1" x14ac:dyDescent="0.35">
      <c r="A459" s="229">
        <v>2151</v>
      </c>
      <c r="B459" s="233">
        <v>45836</v>
      </c>
      <c r="C459" s="163">
        <v>2025</v>
      </c>
      <c r="D459" s="6">
        <f>YEAR(PA[[#This Row],[Date]])</f>
        <v>2025</v>
      </c>
      <c r="E459" s="351" t="s">
        <v>73</v>
      </c>
      <c r="F459" s="352" t="s">
        <v>73</v>
      </c>
      <c r="G459" s="321">
        <v>45809</v>
      </c>
      <c r="H459">
        <f>DAY(EOMONTH(PA[[#This Row],[Date]], 0))</f>
        <v>30</v>
      </c>
      <c r="I459" s="272">
        <v>0.22638888888888889</v>
      </c>
      <c r="J459" s="272">
        <v>0.77013888888888893</v>
      </c>
      <c r="K459" s="53">
        <f>IFERROR((PA[[#This Row],[Sunset Time (POA&lt;20 W/m2)]]-PA[[#This Row],[Sunrise Time (POA&gt;20 W/m2)]])*24,"")</f>
        <v>13.05</v>
      </c>
      <c r="L459" s="59" t="s">
        <v>559</v>
      </c>
      <c r="M459" s="59"/>
      <c r="N459" s="59"/>
      <c r="O459" s="59" t="s">
        <v>616</v>
      </c>
      <c r="P459" s="56"/>
      <c r="Q459" s="6"/>
      <c r="R4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53" t="s">
        <v>1293</v>
      </c>
      <c r="X459" s="60">
        <v>0.22638888888888889</v>
      </c>
      <c r="Y459" s="60">
        <v>0.25694444444444448</v>
      </c>
      <c r="Z459" s="60">
        <v>0.35069444444444442</v>
      </c>
      <c r="AA459" s="60">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53"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row>
    <row r="460" spans="1:36" ht="43.5" hidden="1" x14ac:dyDescent="0.35">
      <c r="A460" s="229">
        <v>2152</v>
      </c>
      <c r="B460" s="233">
        <v>45836</v>
      </c>
      <c r="C460" s="163">
        <v>2025</v>
      </c>
      <c r="D460" s="6">
        <f>YEAR(PA[[#This Row],[Date]])</f>
        <v>2025</v>
      </c>
      <c r="E460" s="351" t="s">
        <v>73</v>
      </c>
      <c r="F460" s="352" t="s">
        <v>73</v>
      </c>
      <c r="G460" s="321">
        <v>45809</v>
      </c>
      <c r="H460">
        <f>DAY(EOMONTH(PA[[#This Row],[Date]], 0))</f>
        <v>30</v>
      </c>
      <c r="I460" s="272">
        <v>0.22638888888888889</v>
      </c>
      <c r="J460" s="272">
        <v>0.77013888888888893</v>
      </c>
      <c r="K460" s="53">
        <f>IFERROR((PA[[#This Row],[Sunset Time (POA&lt;20 W/m2)]]-PA[[#This Row],[Sunrise Time (POA&gt;20 W/m2)]])*24,"")</f>
        <v>13.05</v>
      </c>
      <c r="L460" s="59" t="s">
        <v>597</v>
      </c>
      <c r="M460" s="59"/>
      <c r="N460" s="59"/>
      <c r="O460" s="59" t="s">
        <v>583</v>
      </c>
      <c r="P460" s="56"/>
      <c r="Q460" s="6"/>
      <c r="R4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53" t="s">
        <v>1293</v>
      </c>
      <c r="X460" s="60">
        <v>0.22638888888888889</v>
      </c>
      <c r="Y460" s="60">
        <v>0.25694444444444448</v>
      </c>
      <c r="Z460" s="60">
        <v>0.28819444444444448</v>
      </c>
      <c r="AA460" s="60">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53"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row>
    <row r="461" spans="1:36" ht="43.5" hidden="1" x14ac:dyDescent="0.35">
      <c r="A461" s="229">
        <v>2153</v>
      </c>
      <c r="B461" s="233">
        <v>45836</v>
      </c>
      <c r="C461" s="163">
        <v>2025</v>
      </c>
      <c r="D461" s="6">
        <f>YEAR(PA[[#This Row],[Date]])</f>
        <v>2025</v>
      </c>
      <c r="E461" s="351" t="s">
        <v>73</v>
      </c>
      <c r="F461" s="352" t="s">
        <v>73</v>
      </c>
      <c r="G461" s="321">
        <v>45809</v>
      </c>
      <c r="H461">
        <f>DAY(EOMONTH(PA[[#This Row],[Date]], 0))</f>
        <v>30</v>
      </c>
      <c r="I461" s="272">
        <v>0.22638888888888889</v>
      </c>
      <c r="J461" s="272">
        <v>0.77013888888888893</v>
      </c>
      <c r="K461" s="53">
        <f>IFERROR((PA[[#This Row],[Sunset Time (POA&lt;20 W/m2)]]-PA[[#This Row],[Sunrise Time (POA&gt;20 W/m2)]])*24,"")</f>
        <v>13.05</v>
      </c>
      <c r="L461" s="59" t="s">
        <v>606</v>
      </c>
      <c r="M461" s="59"/>
      <c r="N461" s="59"/>
      <c r="O461" s="59" t="s">
        <v>641</v>
      </c>
      <c r="P461" s="56"/>
      <c r="Q461" s="6"/>
      <c r="R4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53" t="s">
        <v>1293</v>
      </c>
      <c r="X461" s="60">
        <v>0.22638888888888889</v>
      </c>
      <c r="Y461" s="60">
        <v>0.25694444444444448</v>
      </c>
      <c r="Z461" s="60">
        <v>0.36458333333333331</v>
      </c>
      <c r="AA461" s="60">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53"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row>
    <row r="462" spans="1:36" ht="43.5" hidden="1" x14ac:dyDescent="0.35">
      <c r="A462" s="229">
        <v>2154</v>
      </c>
      <c r="B462" s="233">
        <v>45836</v>
      </c>
      <c r="C462" s="163">
        <v>2025</v>
      </c>
      <c r="D462" s="129">
        <f>YEAR(PA[[#This Row],[Date]])</f>
        <v>2025</v>
      </c>
      <c r="E462" s="351" t="s">
        <v>73</v>
      </c>
      <c r="F462" s="352" t="s">
        <v>73</v>
      </c>
      <c r="G462" s="321">
        <v>45809</v>
      </c>
      <c r="H462">
        <f>DAY(EOMONTH(PA[[#This Row],[Date]], 0))</f>
        <v>30</v>
      </c>
      <c r="I462" s="272">
        <v>0.22638888888888889</v>
      </c>
      <c r="J462" s="272">
        <v>0.77013888888888893</v>
      </c>
      <c r="K462" s="131">
        <f>IFERROR((PA[[#This Row],[Sunset Time (POA&lt;20 W/m2)]]-PA[[#This Row],[Sunrise Time (POA&gt;20 W/m2)]])*24,"")</f>
        <v>13.05</v>
      </c>
      <c r="L462" s="128" t="s">
        <v>621</v>
      </c>
      <c r="M462" s="128"/>
      <c r="N462" s="128"/>
      <c r="O462" s="128" t="s">
        <v>571</v>
      </c>
      <c r="P462" s="130"/>
      <c r="Q462" s="129"/>
      <c r="R462" s="129" t="s">
        <v>911</v>
      </c>
      <c r="S462" s="131">
        <f>_xlfn.XLOOKUP(PA[[#This Row],[Affected Equipment ]],'Basic Data '!$A:$A,'Basic Data '!$B:$B)</f>
        <v>267</v>
      </c>
      <c r="T462" s="132">
        <f>IFERROR(_xlfn.XLOOKUP(PA[[#This Row],[Affected Equipment ]],'Basic Data '!A:A,'Basic Data '!C:C),"")</f>
        <v>4.0000000000000001E-3</v>
      </c>
      <c r="U462" s="59" t="s">
        <v>566</v>
      </c>
      <c r="V462" s="117"/>
      <c r="W462" s="353" t="s">
        <v>1306</v>
      </c>
      <c r="X462" s="60">
        <v>0.22638888888888889</v>
      </c>
      <c r="Y462" s="120"/>
      <c r="Z462" s="120"/>
      <c r="AA462" s="120">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row>
    <row r="463" spans="1:36" ht="29" hidden="1" x14ac:dyDescent="0.35">
      <c r="A463" s="229">
        <v>2155</v>
      </c>
      <c r="B463" s="233">
        <v>45836</v>
      </c>
      <c r="C463" s="163">
        <v>2025</v>
      </c>
      <c r="D463" s="6">
        <f>YEAR(PA[[#This Row],[Date]])</f>
        <v>2025</v>
      </c>
      <c r="E463" s="351" t="s">
        <v>73</v>
      </c>
      <c r="F463" s="352" t="s">
        <v>73</v>
      </c>
      <c r="G463" s="321">
        <v>45809</v>
      </c>
      <c r="H463">
        <f>DAY(EOMONTH(PA[[#This Row],[Date]], 0))</f>
        <v>30</v>
      </c>
      <c r="I463" s="272">
        <v>0.22638888888888889</v>
      </c>
      <c r="J463" s="272">
        <v>0.77013888888888893</v>
      </c>
      <c r="K463" s="53">
        <f>IFERROR((PA[[#This Row],[Sunset Time (POA&lt;20 W/m2)]]-PA[[#This Row],[Sunrise Time (POA&gt;20 W/m2)]])*24,"")</f>
        <v>13.05</v>
      </c>
      <c r="L463" s="59" t="s">
        <v>606</v>
      </c>
      <c r="M463" s="59"/>
      <c r="N463" s="59"/>
      <c r="O463" s="59" t="s">
        <v>595</v>
      </c>
      <c r="P463" s="56"/>
      <c r="Q463" s="6"/>
      <c r="R4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60">
        <v>0.22638888888888889</v>
      </c>
      <c r="Y463" s="60"/>
      <c r="Z463" s="60"/>
      <c r="AA463" s="120">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row>
    <row r="464" spans="1:36" ht="43.5" hidden="1" x14ac:dyDescent="0.35">
      <c r="A464" s="229">
        <v>2156</v>
      </c>
      <c r="B464" s="233">
        <v>45837</v>
      </c>
      <c r="C464" s="163">
        <v>2025</v>
      </c>
      <c r="D464" s="6">
        <f>YEAR(PA[[#This Row],[Date]])</f>
        <v>2025</v>
      </c>
      <c r="E464" s="351" t="s">
        <v>73</v>
      </c>
      <c r="F464" s="352" t="s">
        <v>73</v>
      </c>
      <c r="G464" s="321">
        <v>45809</v>
      </c>
      <c r="H464">
        <f>DAY(EOMONTH(PA[[#This Row],[Date]], 0))</f>
        <v>30</v>
      </c>
      <c r="I464" s="272">
        <v>0.22083333333333333</v>
      </c>
      <c r="J464" s="272">
        <v>0.77013888888888893</v>
      </c>
      <c r="K464" s="53">
        <f>IFERROR((PA[[#This Row],[Sunset Time (POA&lt;20 W/m2)]]-PA[[#This Row],[Sunrise Time (POA&gt;20 W/m2)]])*24,"")</f>
        <v>13.183333333333334</v>
      </c>
      <c r="L464" s="128" t="s">
        <v>621</v>
      </c>
      <c r="M464" s="128"/>
      <c r="N464" s="128"/>
      <c r="O464" s="128" t="s">
        <v>571</v>
      </c>
      <c r="P464" s="56"/>
      <c r="Q464" s="6"/>
      <c r="R4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53" t="s">
        <v>1306</v>
      </c>
      <c r="X464" s="60">
        <v>0.22083333333333333</v>
      </c>
      <c r="Y464" s="60"/>
      <c r="Z464" s="60"/>
      <c r="AA464" s="60">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row>
    <row r="465" spans="1:36" ht="29" hidden="1" x14ac:dyDescent="0.35">
      <c r="A465" s="229">
        <v>2157</v>
      </c>
      <c r="B465" s="233">
        <v>45837</v>
      </c>
      <c r="C465" s="163">
        <v>2025</v>
      </c>
      <c r="D465" s="6">
        <f>YEAR(PA[[#This Row],[Date]])</f>
        <v>2025</v>
      </c>
      <c r="E465" s="351" t="s">
        <v>73</v>
      </c>
      <c r="F465" s="352" t="s">
        <v>73</v>
      </c>
      <c r="G465" s="321">
        <v>45809</v>
      </c>
      <c r="H465">
        <f>DAY(EOMONTH(PA[[#This Row],[Date]], 0))</f>
        <v>30</v>
      </c>
      <c r="I465" s="272">
        <v>0.22083333333333333</v>
      </c>
      <c r="J465" s="272">
        <v>0.77013888888888893</v>
      </c>
      <c r="K465" s="53">
        <f>IFERROR((PA[[#This Row],[Sunset Time (POA&lt;20 W/m2)]]-PA[[#This Row],[Sunrise Time (POA&gt;20 W/m2)]])*24,"")</f>
        <v>13.183333333333334</v>
      </c>
      <c r="L465" s="59" t="s">
        <v>606</v>
      </c>
      <c r="M465" s="59"/>
      <c r="N465" s="59"/>
      <c r="O465" s="59" t="s">
        <v>595</v>
      </c>
      <c r="P465" s="56"/>
      <c r="Q465" s="6"/>
      <c r="R4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60">
        <v>0.22083333333333333</v>
      </c>
      <c r="Y465" s="60"/>
      <c r="Z465" s="60"/>
      <c r="AA465" s="60">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row>
    <row r="466" spans="1:36" hidden="1" x14ac:dyDescent="0.35">
      <c r="A466" s="229">
        <v>2158</v>
      </c>
      <c r="B466" s="233">
        <v>45837</v>
      </c>
      <c r="C466" s="163">
        <v>2025</v>
      </c>
      <c r="D466" s="6">
        <f>YEAR(PA[[#This Row],[Date]])</f>
        <v>2025</v>
      </c>
      <c r="E466" s="351" t="s">
        <v>73</v>
      </c>
      <c r="F466" s="352" t="s">
        <v>73</v>
      </c>
      <c r="G466" s="321">
        <v>45809</v>
      </c>
      <c r="H466">
        <f>DAY(EOMONTH(PA[[#This Row],[Date]], 0))</f>
        <v>30</v>
      </c>
      <c r="I466" s="272">
        <v>0.22083333333333333</v>
      </c>
      <c r="J466" s="272">
        <v>0.77013888888888893</v>
      </c>
      <c r="K466" s="53">
        <f>IFERROR((PA[[#This Row],[Sunset Time (POA&lt;20 W/m2)]]-PA[[#This Row],[Sunrise Time (POA&gt;20 W/m2)]])*24,"")</f>
        <v>13.183333333333334</v>
      </c>
      <c r="L466" s="59" t="s">
        <v>621</v>
      </c>
      <c r="M466" s="59"/>
      <c r="N466" s="59"/>
      <c r="O466" s="59" t="s">
        <v>637</v>
      </c>
      <c r="P466" s="56"/>
      <c r="Q466" s="6"/>
      <c r="R4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60">
        <v>0.22083333333333333</v>
      </c>
      <c r="Y466" s="60"/>
      <c r="Z466" s="60"/>
      <c r="AA466" s="60">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row>
    <row r="467" spans="1:36" hidden="1" x14ac:dyDescent="0.35">
      <c r="A467" s="229">
        <v>2159</v>
      </c>
      <c r="B467" s="233">
        <v>45837</v>
      </c>
      <c r="C467" s="163">
        <v>2025</v>
      </c>
      <c r="D467" s="6">
        <f>YEAR(PA[[#This Row],[Date]])</f>
        <v>2025</v>
      </c>
      <c r="E467" s="351" t="s">
        <v>73</v>
      </c>
      <c r="F467" s="352" t="s">
        <v>73</v>
      </c>
      <c r="G467" s="321">
        <v>45809</v>
      </c>
      <c r="H467">
        <f>DAY(EOMONTH(PA[[#This Row],[Date]], 0))</f>
        <v>30</v>
      </c>
      <c r="I467" s="272">
        <v>0.22083333333333333</v>
      </c>
      <c r="J467" s="272">
        <v>0.77013888888888893</v>
      </c>
      <c r="K467" s="53">
        <f>IFERROR((PA[[#This Row],[Sunset Time (POA&lt;20 W/m2)]]-PA[[#This Row],[Sunrise Time (POA&gt;20 W/m2)]])*24,"")</f>
        <v>13.183333333333334</v>
      </c>
      <c r="L467" s="59" t="s">
        <v>621</v>
      </c>
      <c r="M467" s="59"/>
      <c r="N467" s="59"/>
      <c r="O467" s="59" t="s">
        <v>612</v>
      </c>
      <c r="P467" s="56"/>
      <c r="Q467" s="6"/>
      <c r="R4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60">
        <v>0.22083333333333333</v>
      </c>
      <c r="Y467" s="60"/>
      <c r="Z467" s="60"/>
      <c r="AA467" s="60">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row>
    <row r="468" spans="1:36" ht="29" hidden="1" x14ac:dyDescent="0.35">
      <c r="A468" s="229">
        <v>2160</v>
      </c>
      <c r="B468" s="233">
        <v>45837</v>
      </c>
      <c r="C468" s="163">
        <v>2025</v>
      </c>
      <c r="D468" s="6">
        <f>YEAR(PA[[#This Row],[Date]])</f>
        <v>2025</v>
      </c>
      <c r="E468" s="351" t="s">
        <v>73</v>
      </c>
      <c r="F468" s="352" t="s">
        <v>73</v>
      </c>
      <c r="G468" s="321">
        <v>45809</v>
      </c>
      <c r="H468">
        <f>DAY(EOMONTH(PA[[#This Row],[Date]], 0))</f>
        <v>30</v>
      </c>
      <c r="I468" s="272">
        <v>0.22083333333333333</v>
      </c>
      <c r="J468" s="272">
        <v>0.77013888888888893</v>
      </c>
      <c r="K468" s="53">
        <f>IFERROR((PA[[#This Row],[Sunset Time (POA&lt;20 W/m2)]]-PA[[#This Row],[Sunrise Time (POA&gt;20 W/m2)]])*24,"")</f>
        <v>13.183333333333334</v>
      </c>
      <c r="L468" s="59" t="s">
        <v>587</v>
      </c>
      <c r="M468" s="59"/>
      <c r="N468" s="59"/>
      <c r="O468" s="59" t="s">
        <v>581</v>
      </c>
      <c r="P468" s="56"/>
      <c r="Q468" s="6"/>
      <c r="R4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47" t="s">
        <v>1307</v>
      </c>
      <c r="X468" s="60">
        <v>0.27777777777777779</v>
      </c>
      <c r="Y468" s="60">
        <v>0.29166666666666669</v>
      </c>
      <c r="Z468" s="60">
        <v>0.32291666666666669</v>
      </c>
      <c r="AA468" s="60">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row>
    <row r="469" spans="1:36" ht="29" hidden="1" x14ac:dyDescent="0.35">
      <c r="A469" s="229">
        <v>2161</v>
      </c>
      <c r="B469" s="233">
        <v>45837</v>
      </c>
      <c r="C469" s="163">
        <v>2025</v>
      </c>
      <c r="D469" s="6">
        <f>YEAR(PA[[#This Row],[Date]])</f>
        <v>2025</v>
      </c>
      <c r="E469" s="351" t="s">
        <v>73</v>
      </c>
      <c r="F469" s="352" t="s">
        <v>73</v>
      </c>
      <c r="G469" s="321">
        <v>45809</v>
      </c>
      <c r="H469">
        <f>DAY(EOMONTH(PA[[#This Row],[Date]], 0))</f>
        <v>30</v>
      </c>
      <c r="I469" s="272">
        <v>0.22083333333333333</v>
      </c>
      <c r="J469" s="272">
        <v>0.77013888888888893</v>
      </c>
      <c r="K469" s="53">
        <f>IFERROR((PA[[#This Row],[Sunset Time (POA&lt;20 W/m2)]]-PA[[#This Row],[Sunrise Time (POA&gt;20 W/m2)]])*24,"")</f>
        <v>13.183333333333334</v>
      </c>
      <c r="L469" s="59" t="s">
        <v>615</v>
      </c>
      <c r="M469" s="59"/>
      <c r="N469" s="59"/>
      <c r="O469" s="59" t="s">
        <v>594</v>
      </c>
      <c r="P469" s="56"/>
      <c r="Q469" s="6"/>
      <c r="R4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47" t="s">
        <v>1308</v>
      </c>
      <c r="X469" s="60">
        <v>0.27777777777777779</v>
      </c>
      <c r="Y469" s="60">
        <v>0.29166666666666669</v>
      </c>
      <c r="Z469" s="60">
        <v>0.34375</v>
      </c>
      <c r="AA469" s="60">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row>
    <row r="470" spans="1:36" ht="29" hidden="1" x14ac:dyDescent="0.35">
      <c r="A470" s="229">
        <v>2162</v>
      </c>
      <c r="B470" s="233">
        <v>45837</v>
      </c>
      <c r="C470" s="163">
        <v>2025</v>
      </c>
      <c r="D470" s="6">
        <f>YEAR(PA[[#This Row],[Date]])</f>
        <v>2025</v>
      </c>
      <c r="E470" s="351" t="s">
        <v>73</v>
      </c>
      <c r="F470" s="352" t="s">
        <v>73</v>
      </c>
      <c r="G470" s="321">
        <v>45809</v>
      </c>
      <c r="H470">
        <f>DAY(EOMONTH(PA[[#This Row],[Date]], 0))</f>
        <v>30</v>
      </c>
      <c r="I470" s="272">
        <v>0.22083333333333333</v>
      </c>
      <c r="J470" s="272">
        <v>0.77013888888888893</v>
      </c>
      <c r="K470" s="53">
        <f>IFERROR((PA[[#This Row],[Sunset Time (POA&lt;20 W/m2)]]-PA[[#This Row],[Sunrise Time (POA&gt;20 W/m2)]])*24,"")</f>
        <v>13.183333333333334</v>
      </c>
      <c r="L470" s="59" t="s">
        <v>615</v>
      </c>
      <c r="M470" s="59"/>
      <c r="N470" s="59"/>
      <c r="O470" s="59" t="s">
        <v>663</v>
      </c>
      <c r="P470" s="56"/>
      <c r="Q470" s="6"/>
      <c r="R4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47" t="s">
        <v>1309</v>
      </c>
      <c r="X470" s="60">
        <v>0.27777777777777779</v>
      </c>
      <c r="Y470" s="60">
        <v>0.29166666666666669</v>
      </c>
      <c r="Z470" s="60">
        <v>0.3611111111111111</v>
      </c>
      <c r="AA470" s="60">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row>
    <row r="471" spans="1:36" ht="29" hidden="1" x14ac:dyDescent="0.35">
      <c r="A471" s="229">
        <v>2163</v>
      </c>
      <c r="B471" s="233">
        <v>45837</v>
      </c>
      <c r="C471" s="163">
        <v>2025</v>
      </c>
      <c r="D471" s="6">
        <f>YEAR(PA[[#This Row],[Date]])</f>
        <v>2025</v>
      </c>
      <c r="E471" s="351" t="s">
        <v>73</v>
      </c>
      <c r="F471" s="352" t="s">
        <v>73</v>
      </c>
      <c r="G471" s="321">
        <v>45809</v>
      </c>
      <c r="H471">
        <f>DAY(EOMONTH(PA[[#This Row],[Date]], 0))</f>
        <v>30</v>
      </c>
      <c r="I471" s="272">
        <v>0.22083333333333333</v>
      </c>
      <c r="J471" s="272">
        <v>0.77013888888888893</v>
      </c>
      <c r="K471" s="53">
        <f>IFERROR((PA[[#This Row],[Sunset Time (POA&lt;20 W/m2)]]-PA[[#This Row],[Sunrise Time (POA&gt;20 W/m2)]])*24,"")</f>
        <v>13.183333333333334</v>
      </c>
      <c r="L471" s="59" t="s">
        <v>559</v>
      </c>
      <c r="M471" s="59"/>
      <c r="N471" s="59"/>
      <c r="O471" s="59" t="s">
        <v>578</v>
      </c>
      <c r="P471" s="56"/>
      <c r="Q471" s="6"/>
      <c r="R4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47" t="s">
        <v>1310</v>
      </c>
      <c r="X471" s="60">
        <v>0.27777777777777779</v>
      </c>
      <c r="Y471" s="60">
        <v>0.29166666666666669</v>
      </c>
      <c r="Z471" s="60">
        <v>0.38194444444444442</v>
      </c>
      <c r="AA471" s="60">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row>
    <row r="472" spans="1:36" hidden="1" x14ac:dyDescent="0.35">
      <c r="A472" s="229">
        <v>2164</v>
      </c>
      <c r="B472" s="233">
        <v>45838</v>
      </c>
      <c r="C472" s="163">
        <v>2025</v>
      </c>
      <c r="D472" s="6">
        <f>YEAR(PA[[#This Row],[Date]])</f>
        <v>2025</v>
      </c>
      <c r="E472" s="351" t="s">
        <v>73</v>
      </c>
      <c r="F472" s="352" t="s">
        <v>73</v>
      </c>
      <c r="G472" s="321">
        <v>45809</v>
      </c>
      <c r="H472">
        <f>DAY(EOMONTH(PA[[#This Row],[Date]], 0))</f>
        <v>30</v>
      </c>
      <c r="I472" s="272">
        <v>0.22222222222222221</v>
      </c>
      <c r="J472" s="272">
        <v>0.76597222222222217</v>
      </c>
      <c r="K472" s="53">
        <f>IFERROR((PA[[#This Row],[Sunset Time (POA&lt;20 W/m2)]]-PA[[#This Row],[Sunrise Time (POA&gt;20 W/m2)]])*24,"")</f>
        <v>13.049999999999999</v>
      </c>
      <c r="L472" s="59" t="s">
        <v>621</v>
      </c>
      <c r="M472" s="59"/>
      <c r="N472" s="59"/>
      <c r="O472" s="59" t="s">
        <v>637</v>
      </c>
      <c r="P472" s="56"/>
      <c r="Q472" s="6"/>
      <c r="R4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60">
        <v>0.22222222222222221</v>
      </c>
      <c r="Y472" s="60"/>
      <c r="Z472" s="60"/>
      <c r="AA472" s="60">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row>
    <row r="473" spans="1:36" hidden="1" x14ac:dyDescent="0.35">
      <c r="A473" s="229">
        <v>2165</v>
      </c>
      <c r="B473" s="233">
        <v>45838</v>
      </c>
      <c r="C473" s="163">
        <v>2025</v>
      </c>
      <c r="D473" s="6">
        <f>YEAR(PA[[#This Row],[Date]])</f>
        <v>2025</v>
      </c>
      <c r="E473" s="351" t="s">
        <v>73</v>
      </c>
      <c r="F473" s="352" t="s">
        <v>73</v>
      </c>
      <c r="G473" s="321">
        <v>45809</v>
      </c>
      <c r="H473">
        <f>DAY(EOMONTH(PA[[#This Row],[Date]], 0))</f>
        <v>30</v>
      </c>
      <c r="I473" s="272">
        <v>0.22222222222222221</v>
      </c>
      <c r="J473" s="272">
        <v>0.76597222222222217</v>
      </c>
      <c r="K473" s="53">
        <f>IFERROR((PA[[#This Row],[Sunset Time (POA&lt;20 W/m2)]]-PA[[#This Row],[Sunrise Time (POA&gt;20 W/m2)]])*24,"")</f>
        <v>13.049999999999999</v>
      </c>
      <c r="L473" s="59" t="s">
        <v>621</v>
      </c>
      <c r="M473" s="59"/>
      <c r="N473" s="59"/>
      <c r="O473" s="59" t="s">
        <v>612</v>
      </c>
      <c r="P473" s="56"/>
      <c r="Q473" s="6"/>
      <c r="R4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60">
        <v>0.22222222222222221</v>
      </c>
      <c r="Y473" s="60"/>
      <c r="Z473" s="60"/>
      <c r="AA473" s="60">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row>
    <row r="474" spans="1:36" hidden="1" x14ac:dyDescent="0.35">
      <c r="A474" s="229">
        <v>2166</v>
      </c>
      <c r="B474" s="233">
        <v>45838</v>
      </c>
      <c r="C474" s="163">
        <v>2025</v>
      </c>
      <c r="D474" s="6">
        <f>YEAR(PA[[#This Row],[Date]])</f>
        <v>2025</v>
      </c>
      <c r="E474" s="351" t="s">
        <v>73</v>
      </c>
      <c r="F474" s="352" t="s">
        <v>73</v>
      </c>
      <c r="G474" s="321">
        <v>45809</v>
      </c>
      <c r="H474">
        <f>DAY(EOMONTH(PA[[#This Row],[Date]], 0))</f>
        <v>30</v>
      </c>
      <c r="I474" s="272">
        <v>0.22222222222222221</v>
      </c>
      <c r="J474" s="272">
        <v>0.76597222222222217</v>
      </c>
      <c r="K474" s="53">
        <f>IFERROR((PA[[#This Row],[Sunset Time (POA&lt;20 W/m2)]]-PA[[#This Row],[Sunrise Time (POA&gt;20 W/m2)]])*24,"")</f>
        <v>13.049999999999999</v>
      </c>
      <c r="L474" s="128" t="s">
        <v>621</v>
      </c>
      <c r="M474" s="128"/>
      <c r="N474" s="128"/>
      <c r="O474" s="128" t="s">
        <v>571</v>
      </c>
      <c r="P474" s="56"/>
      <c r="Q474" s="6"/>
      <c r="R4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60">
        <v>0.22222222222222221</v>
      </c>
      <c r="Y474" s="60">
        <v>0.16319444444444445</v>
      </c>
      <c r="Z474" s="60">
        <v>0.17013888888888887</v>
      </c>
      <c r="AA474" s="60">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row>
    <row r="475" spans="1:36" ht="29" hidden="1" x14ac:dyDescent="0.35">
      <c r="A475" s="229">
        <v>2167</v>
      </c>
      <c r="B475" s="233">
        <v>45838</v>
      </c>
      <c r="C475" s="163">
        <v>2025</v>
      </c>
      <c r="D475" s="6">
        <f>YEAR(PA[[#This Row],[Date]])</f>
        <v>2025</v>
      </c>
      <c r="E475" s="351" t="s">
        <v>73</v>
      </c>
      <c r="F475" s="352" t="s">
        <v>73</v>
      </c>
      <c r="G475" s="321">
        <v>45809</v>
      </c>
      <c r="H475">
        <f>DAY(EOMONTH(PA[[#This Row],[Date]], 0))</f>
        <v>30</v>
      </c>
      <c r="I475" s="272">
        <v>0.22222222222222221</v>
      </c>
      <c r="J475" s="272">
        <v>0.76597222222222217</v>
      </c>
      <c r="K475" s="53">
        <f>IFERROR((PA[[#This Row],[Sunset Time (POA&lt;20 W/m2)]]-PA[[#This Row],[Sunrise Time (POA&gt;20 W/m2)]])*24,"")</f>
        <v>13.049999999999999</v>
      </c>
      <c r="L475" s="59" t="s">
        <v>606</v>
      </c>
      <c r="M475" s="59"/>
      <c r="N475" s="59"/>
      <c r="O475" s="59" t="s">
        <v>595</v>
      </c>
      <c r="P475" s="56"/>
      <c r="Q475" s="6"/>
      <c r="R4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60">
        <v>0.22222222222222221</v>
      </c>
      <c r="Y475" s="60"/>
      <c r="Z475" s="60"/>
      <c r="AA475" s="60">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row>
    <row r="476" spans="1:36" ht="29" hidden="1" x14ac:dyDescent="0.35">
      <c r="A476" s="229">
        <v>2168</v>
      </c>
      <c r="B476" s="233">
        <v>45838</v>
      </c>
      <c r="C476" s="163">
        <v>2025</v>
      </c>
      <c r="D476" s="6">
        <f>YEAR(PA[[#This Row],[Date]])</f>
        <v>2025</v>
      </c>
      <c r="E476" s="351" t="s">
        <v>73</v>
      </c>
      <c r="F476" s="352" t="s">
        <v>73</v>
      </c>
      <c r="G476" s="321">
        <v>45809</v>
      </c>
      <c r="H476">
        <f>DAY(EOMONTH(PA[[#This Row],[Date]], 0))</f>
        <v>30</v>
      </c>
      <c r="I476" s="272">
        <v>0.22222222222222221</v>
      </c>
      <c r="J476" s="272">
        <v>0.76597222222222217</v>
      </c>
      <c r="K476" s="53">
        <f>IFERROR((PA[[#This Row],[Sunset Time (POA&lt;20 W/m2)]]-PA[[#This Row],[Sunrise Time (POA&gt;20 W/m2)]])*24,"")</f>
        <v>13.049999999999999</v>
      </c>
      <c r="L476" s="59" t="s">
        <v>621</v>
      </c>
      <c r="M476" s="59"/>
      <c r="N476" s="59"/>
      <c r="O476" s="59" t="s">
        <v>612</v>
      </c>
      <c r="P476" s="56"/>
      <c r="Q476" s="6"/>
      <c r="R4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60">
        <v>0.22222222222222221</v>
      </c>
      <c r="Y476" s="60">
        <v>0.29166666666666669</v>
      </c>
      <c r="Z476" s="60">
        <v>0.2986111111111111</v>
      </c>
      <c r="AA476" s="60">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row>
    <row r="477" spans="1:36" ht="29" hidden="1" x14ac:dyDescent="0.35">
      <c r="A477" s="229">
        <v>2169</v>
      </c>
      <c r="B477" s="233">
        <v>45838</v>
      </c>
      <c r="C477" s="163">
        <v>2025</v>
      </c>
      <c r="D477" s="6">
        <f>YEAR(PA[[#This Row],[Date]])</f>
        <v>2025</v>
      </c>
      <c r="E477" s="351" t="s">
        <v>73</v>
      </c>
      <c r="F477" s="352" t="s">
        <v>73</v>
      </c>
      <c r="G477" s="321">
        <v>45809</v>
      </c>
      <c r="H477">
        <f>DAY(EOMONTH(PA[[#This Row],[Date]], 0))</f>
        <v>30</v>
      </c>
      <c r="I477" s="272">
        <v>0.22222222222222221</v>
      </c>
      <c r="J477" s="272">
        <v>0.76597222222222217</v>
      </c>
      <c r="K477" s="53">
        <f>IFERROR((PA[[#This Row],[Sunset Time (POA&lt;20 W/m2)]]-PA[[#This Row],[Sunrise Time (POA&gt;20 W/m2)]])*24,"")</f>
        <v>13.049999999999999</v>
      </c>
      <c r="L477" s="59" t="s">
        <v>615</v>
      </c>
      <c r="M477" s="59"/>
      <c r="N477" s="59"/>
      <c r="O477" s="59" t="s">
        <v>580</v>
      </c>
      <c r="P477" s="56"/>
      <c r="Q477" s="6"/>
      <c r="R4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60">
        <v>0.22222222222222221</v>
      </c>
      <c r="Y477" s="60">
        <v>0.29166666666666669</v>
      </c>
      <c r="Z477" s="60">
        <v>0.31597222222222221</v>
      </c>
      <c r="AA477" s="60">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row>
    <row r="478" spans="1:36" ht="29" hidden="1" x14ac:dyDescent="0.35">
      <c r="A478" s="229">
        <v>2170</v>
      </c>
      <c r="B478" s="233">
        <v>45838</v>
      </c>
      <c r="C478" s="163">
        <v>2025</v>
      </c>
      <c r="D478" s="6">
        <f>YEAR(PA[[#This Row],[Date]])</f>
        <v>2025</v>
      </c>
      <c r="E478" s="351" t="s">
        <v>73</v>
      </c>
      <c r="F478" s="352" t="s">
        <v>73</v>
      </c>
      <c r="G478" s="321">
        <v>45809</v>
      </c>
      <c r="H478">
        <f>DAY(EOMONTH(PA[[#This Row],[Date]], 0))</f>
        <v>30</v>
      </c>
      <c r="I478" s="272">
        <v>0.22222222222222221</v>
      </c>
      <c r="J478" s="272">
        <v>0.76597222222222217</v>
      </c>
      <c r="K478" s="53">
        <f>IFERROR((PA[[#This Row],[Sunset Time (POA&lt;20 W/m2)]]-PA[[#This Row],[Sunrise Time (POA&gt;20 W/m2)]])*24,"")</f>
        <v>13.049999999999999</v>
      </c>
      <c r="L478" s="59" t="s">
        <v>615</v>
      </c>
      <c r="M478" s="59"/>
      <c r="N478" s="59"/>
      <c r="O478" s="59" t="s">
        <v>594</v>
      </c>
      <c r="P478" s="56"/>
      <c r="Q478" s="6"/>
      <c r="R4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60">
        <v>0.22222222222222221</v>
      </c>
      <c r="Y478" s="60">
        <v>0.29166666666666669</v>
      </c>
      <c r="Z478" s="60">
        <v>0.34027777777777773</v>
      </c>
      <c r="AA478" s="60">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row>
    <row r="479" spans="1:36" ht="29" hidden="1" x14ac:dyDescent="0.35">
      <c r="A479" s="229">
        <v>2171</v>
      </c>
      <c r="B479" s="233">
        <v>45838</v>
      </c>
      <c r="C479" s="163">
        <v>2025</v>
      </c>
      <c r="D479" s="6">
        <f>YEAR(PA[[#This Row],[Date]])</f>
        <v>2025</v>
      </c>
      <c r="E479" s="351" t="s">
        <v>73</v>
      </c>
      <c r="F479" s="352" t="s">
        <v>73</v>
      </c>
      <c r="G479" s="321">
        <v>45809</v>
      </c>
      <c r="H479">
        <f>DAY(EOMONTH(PA[[#This Row],[Date]], 0))</f>
        <v>30</v>
      </c>
      <c r="I479" s="272">
        <v>0.22222222222222221</v>
      </c>
      <c r="J479" s="272">
        <v>0.76597222222222217</v>
      </c>
      <c r="K479" s="53">
        <f>IFERROR((PA[[#This Row],[Sunset Time (POA&lt;20 W/m2)]]-PA[[#This Row],[Sunrise Time (POA&gt;20 W/m2)]])*24,"")</f>
        <v>13.049999999999999</v>
      </c>
      <c r="L479" s="59" t="s">
        <v>559</v>
      </c>
      <c r="M479" s="59"/>
      <c r="N479" s="59"/>
      <c r="O479" s="59" t="s">
        <v>618</v>
      </c>
      <c r="P479" s="56"/>
      <c r="Q479" s="6"/>
      <c r="R4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60">
        <v>0.22222222222222221</v>
      </c>
      <c r="Y479" s="60">
        <v>0.29166666666666669</v>
      </c>
      <c r="Z479" s="60">
        <v>0.3611111111111111</v>
      </c>
      <c r="AA479" s="60">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row>
    <row r="480" spans="1:36" hidden="1" x14ac:dyDescent="0.35">
      <c r="A480" s="229">
        <v>2172</v>
      </c>
      <c r="B480" s="233">
        <v>45838</v>
      </c>
      <c r="C480" s="163">
        <v>2025</v>
      </c>
      <c r="D480" s="6">
        <f>YEAR(PA[[#This Row],[Date]])</f>
        <v>2025</v>
      </c>
      <c r="E480" s="351" t="s">
        <v>73</v>
      </c>
      <c r="F480" s="352" t="s">
        <v>73</v>
      </c>
      <c r="G480" s="321">
        <v>45809</v>
      </c>
      <c r="H480">
        <f>DAY(EOMONTH(PA[[#This Row],[Date]], 0))</f>
        <v>30</v>
      </c>
      <c r="I480" s="272">
        <v>0.22222222222222221</v>
      </c>
      <c r="J480" s="272">
        <v>0.76597222222222217</v>
      </c>
      <c r="K480" s="53">
        <f>IFERROR((PA[[#This Row],[Sunset Time (POA&lt;20 W/m2)]]-PA[[#This Row],[Sunrise Time (POA&gt;20 W/m2)]])*24,"")</f>
        <v>13.049999999999999</v>
      </c>
      <c r="L480" s="59" t="s">
        <v>559</v>
      </c>
      <c r="M480" s="59"/>
      <c r="N480" s="59"/>
      <c r="O480" s="59" t="s">
        <v>600</v>
      </c>
      <c r="P480" s="56"/>
      <c r="Q480" s="6"/>
      <c r="R4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60">
        <v>0.22222222222222221</v>
      </c>
      <c r="Y480" s="60">
        <v>0.29166666666666669</v>
      </c>
      <c r="Z480" s="60">
        <v>0.38194444444444442</v>
      </c>
      <c r="AA480" s="60">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row>
    <row r="481" spans="1:36" hidden="1" x14ac:dyDescent="0.35">
      <c r="A481" s="229">
        <v>2173</v>
      </c>
      <c r="B481" s="233">
        <v>45838</v>
      </c>
      <c r="C481" s="163">
        <v>2025</v>
      </c>
      <c r="D481" s="6">
        <f>YEAR(PA[[#This Row],[Date]])</f>
        <v>2025</v>
      </c>
      <c r="E481" s="351" t="s">
        <v>73</v>
      </c>
      <c r="F481" s="352" t="s">
        <v>73</v>
      </c>
      <c r="G481" s="321">
        <v>45809</v>
      </c>
      <c r="H481">
        <f>DAY(EOMONTH(PA[[#This Row],[Date]], 0))</f>
        <v>30</v>
      </c>
      <c r="I481" s="272">
        <v>0.22222222222222221</v>
      </c>
      <c r="J481" s="272">
        <v>0.76597222222222217</v>
      </c>
      <c r="K481" s="53">
        <f>IFERROR((PA[[#This Row],[Sunset Time (POA&lt;20 W/m2)]]-PA[[#This Row],[Sunrise Time (POA&gt;20 W/m2)]])*24,"")</f>
        <v>13.049999999999999</v>
      </c>
      <c r="L481" s="59" t="s">
        <v>559</v>
      </c>
      <c r="M481" s="59"/>
      <c r="N481" s="59"/>
      <c r="O481" s="59" t="s">
        <v>601</v>
      </c>
      <c r="P481" s="56"/>
      <c r="Q481" s="6"/>
      <c r="R4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60">
        <v>0.22222222222222221</v>
      </c>
      <c r="Y481" s="60">
        <v>0.29166666666666669</v>
      </c>
      <c r="Z481" s="60">
        <v>0.3923611111111111</v>
      </c>
      <c r="AA481" s="60">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row>
    <row r="482" spans="1:36" ht="29" hidden="1" x14ac:dyDescent="0.35">
      <c r="A482" s="229">
        <v>2174</v>
      </c>
      <c r="B482" s="233">
        <v>45838</v>
      </c>
      <c r="C482" s="163">
        <v>2025</v>
      </c>
      <c r="D482" s="6">
        <f>YEAR(PA[[#This Row],[Date]])</f>
        <v>2025</v>
      </c>
      <c r="E482" s="351" t="s">
        <v>73</v>
      </c>
      <c r="F482" s="352" t="s">
        <v>73</v>
      </c>
      <c r="G482" s="321">
        <v>45809</v>
      </c>
      <c r="H482">
        <f>DAY(EOMONTH(PA[[#This Row],[Date]], 0))</f>
        <v>30</v>
      </c>
      <c r="I482" s="272">
        <v>0.22222222222222221</v>
      </c>
      <c r="J482" s="272">
        <v>0.76597222222222217</v>
      </c>
      <c r="K482" s="53">
        <f>IFERROR((PA[[#This Row],[Sunset Time (POA&lt;20 W/m2)]]-PA[[#This Row],[Sunrise Time (POA&gt;20 W/m2)]])*24,"")</f>
        <v>13.049999999999999</v>
      </c>
      <c r="L482" s="59" t="s">
        <v>597</v>
      </c>
      <c r="M482" s="59"/>
      <c r="N482" s="59"/>
      <c r="O482" s="59" t="s">
        <v>583</v>
      </c>
      <c r="P482" s="56"/>
      <c r="Q482" s="6"/>
      <c r="R4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60">
        <v>0.22222222222222221</v>
      </c>
      <c r="Y482" s="60">
        <v>0.29166666666666669</v>
      </c>
      <c r="Z482" s="60">
        <v>0.41666666666666669</v>
      </c>
      <c r="AA482" s="60">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row>
    <row r="483" spans="1:36" ht="29" hidden="1" x14ac:dyDescent="0.35">
      <c r="A483" s="229">
        <v>2175</v>
      </c>
      <c r="B483" s="233">
        <v>45838</v>
      </c>
      <c r="C483" s="163">
        <v>2025</v>
      </c>
      <c r="D483" s="6">
        <f>YEAR(PA[[#This Row],[Date]])</f>
        <v>2025</v>
      </c>
      <c r="E483" s="351" t="s">
        <v>73</v>
      </c>
      <c r="F483" s="352" t="s">
        <v>73</v>
      </c>
      <c r="G483" s="321">
        <v>45809</v>
      </c>
      <c r="H483">
        <f>DAY(EOMONTH(PA[[#This Row],[Date]], 0))</f>
        <v>30</v>
      </c>
      <c r="I483" s="272">
        <v>0.22222222222222221</v>
      </c>
      <c r="J483" s="272">
        <v>0.76597222222222217</v>
      </c>
      <c r="K483" s="53">
        <f>IFERROR((PA[[#This Row],[Sunset Time (POA&lt;20 W/m2)]]-PA[[#This Row],[Sunrise Time (POA&gt;20 W/m2)]])*24,"")</f>
        <v>13.049999999999999</v>
      </c>
      <c r="L483" s="59" t="s">
        <v>564</v>
      </c>
      <c r="M483" s="59"/>
      <c r="N483" s="59"/>
      <c r="O483" s="59" t="s">
        <v>607</v>
      </c>
      <c r="P483" s="56"/>
      <c r="Q483" s="6"/>
      <c r="R4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60">
        <v>0.22222222222222221</v>
      </c>
      <c r="Y483" s="60">
        <v>0.29166666666666669</v>
      </c>
      <c r="Z483" s="60">
        <v>0.44444444444444442</v>
      </c>
      <c r="AA483" s="60">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row>
    <row r="484" spans="1:36" ht="43.5" x14ac:dyDescent="0.35">
      <c r="A484" s="229">
        <v>2176</v>
      </c>
      <c r="B484" s="233">
        <v>45839</v>
      </c>
      <c r="C484" s="163">
        <v>2025</v>
      </c>
      <c r="D484" s="6">
        <f>YEAR(PA[[#This Row],[Date]])</f>
        <v>2025</v>
      </c>
      <c r="E484" s="351" t="s">
        <v>73</v>
      </c>
      <c r="F484" s="352" t="s">
        <v>73</v>
      </c>
      <c r="G484" s="321">
        <v>45809</v>
      </c>
      <c r="H484">
        <f>DAY(EOMONTH(PA[[#This Row],[Date]], 0))</f>
        <v>31</v>
      </c>
      <c r="I484" s="272">
        <v>0.23194444444444443</v>
      </c>
      <c r="J484" s="272">
        <v>0.77986111111111101</v>
      </c>
      <c r="K484" s="53">
        <f>IFERROR((PA[[#This Row],[Sunset Time (POA&lt;20 W/m2)]]-PA[[#This Row],[Sunrise Time (POA&gt;20 W/m2)]])*24,"")</f>
        <v>13.149999999999999</v>
      </c>
      <c r="L484" s="59" t="s">
        <v>615</v>
      </c>
      <c r="M484" s="59"/>
      <c r="N484" s="59"/>
      <c r="O484" s="59" t="s">
        <v>594</v>
      </c>
      <c r="P484" s="56"/>
      <c r="Q484" s="6"/>
      <c r="R4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60">
        <v>0.34027777777777773</v>
      </c>
      <c r="Y484" s="60">
        <v>0.34027777777777773</v>
      </c>
      <c r="Z484" s="60">
        <v>0.45833333333333331</v>
      </c>
      <c r="AA484" s="60">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row>
    <row r="485" spans="1:36" ht="43.5" x14ac:dyDescent="0.35">
      <c r="A485" s="229">
        <v>2177</v>
      </c>
      <c r="B485" s="233">
        <v>45839</v>
      </c>
      <c r="C485" s="163">
        <v>2025</v>
      </c>
      <c r="D485" s="6">
        <f>YEAR(PA[[#This Row],[Date]])</f>
        <v>2025</v>
      </c>
      <c r="E485" s="351" t="s">
        <v>73</v>
      </c>
      <c r="F485" s="352" t="s">
        <v>73</v>
      </c>
      <c r="G485" s="321">
        <v>45809</v>
      </c>
      <c r="H485">
        <f>DAY(EOMONTH(PA[[#This Row],[Date]], 0))</f>
        <v>31</v>
      </c>
      <c r="I485" s="272">
        <v>0.23194444444444443</v>
      </c>
      <c r="J485" s="272">
        <v>0.77986111111111101</v>
      </c>
      <c r="K485" s="53">
        <f>IFERROR((PA[[#This Row],[Sunset Time (POA&lt;20 W/m2)]]-PA[[#This Row],[Sunrise Time (POA&gt;20 W/m2)]])*24,"")</f>
        <v>13.149999999999999</v>
      </c>
      <c r="L485" s="59" t="s">
        <v>615</v>
      </c>
      <c r="M485" s="59"/>
      <c r="N485" s="59"/>
      <c r="O485" s="59" t="s">
        <v>581</v>
      </c>
      <c r="P485" s="56"/>
      <c r="Q485" s="6"/>
      <c r="R4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60">
        <v>0.23194444444444443</v>
      </c>
      <c r="Y485" s="60">
        <v>0.23194444444444443</v>
      </c>
      <c r="Z485" s="60">
        <v>0.375</v>
      </c>
      <c r="AA485" s="60">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row>
    <row r="486" spans="1:36" ht="43.5" x14ac:dyDescent="0.35">
      <c r="A486" s="229">
        <v>2178</v>
      </c>
      <c r="B486" s="233">
        <v>45839</v>
      </c>
      <c r="C486" s="163">
        <v>2025</v>
      </c>
      <c r="D486" s="6">
        <f>YEAR(PA[[#This Row],[Date]])</f>
        <v>2025</v>
      </c>
      <c r="E486" s="351" t="s">
        <v>73</v>
      </c>
      <c r="F486" s="352" t="s">
        <v>73</v>
      </c>
      <c r="G486" s="321">
        <v>45809</v>
      </c>
      <c r="H486">
        <f>DAY(EOMONTH(PA[[#This Row],[Date]], 0))</f>
        <v>31</v>
      </c>
      <c r="I486" s="272">
        <v>0.23194444444444443</v>
      </c>
      <c r="J486" s="272">
        <v>0.77986111111111101</v>
      </c>
      <c r="K486" s="53">
        <f>IFERROR((PA[[#This Row],[Sunset Time (POA&lt;20 W/m2)]]-PA[[#This Row],[Sunrise Time (POA&gt;20 W/m2)]])*24,"")</f>
        <v>13.149999999999999</v>
      </c>
      <c r="L486" s="59" t="s">
        <v>615</v>
      </c>
      <c r="M486" s="59"/>
      <c r="N486" s="59"/>
      <c r="O486" s="59" t="s">
        <v>598</v>
      </c>
      <c r="P486" s="56"/>
      <c r="Q486" s="6"/>
      <c r="R4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60">
        <v>0.23194444444444443</v>
      </c>
      <c r="Y486" s="60">
        <v>0.23194444444444443</v>
      </c>
      <c r="Z486" s="60">
        <v>0.37152777777777773</v>
      </c>
      <c r="AA486" s="60">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row>
    <row r="487" spans="1:36" ht="43.5" x14ac:dyDescent="0.35">
      <c r="A487" s="229">
        <v>2179</v>
      </c>
      <c r="B487" s="233">
        <v>45839</v>
      </c>
      <c r="C487" s="163">
        <v>2025</v>
      </c>
      <c r="D487" s="6">
        <f>YEAR(PA[[#This Row],[Date]])</f>
        <v>2025</v>
      </c>
      <c r="E487" s="351" t="s">
        <v>73</v>
      </c>
      <c r="F487" s="352" t="s">
        <v>73</v>
      </c>
      <c r="G487" s="321">
        <v>45809</v>
      </c>
      <c r="H487">
        <f>DAY(EOMONTH(PA[[#This Row],[Date]], 0))</f>
        <v>31</v>
      </c>
      <c r="I487" s="272">
        <v>0.23194444444444443</v>
      </c>
      <c r="J487" s="272">
        <v>0.77986111111111101</v>
      </c>
      <c r="K487" s="53">
        <f>IFERROR((PA[[#This Row],[Sunset Time (POA&lt;20 W/m2)]]-PA[[#This Row],[Sunrise Time (POA&gt;20 W/m2)]])*24,"")</f>
        <v>13.149999999999999</v>
      </c>
      <c r="L487" s="59" t="s">
        <v>615</v>
      </c>
      <c r="M487" s="59"/>
      <c r="N487" s="59"/>
      <c r="O487" s="59" t="s">
        <v>601</v>
      </c>
      <c r="P487" s="56"/>
      <c r="Q487" s="6"/>
      <c r="R4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60">
        <v>0.23194444444444443</v>
      </c>
      <c r="Y487" s="60">
        <v>0.23194444444444443</v>
      </c>
      <c r="Z487" s="60">
        <v>0.40277777777777773</v>
      </c>
      <c r="AA487" s="60">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row>
    <row r="488" spans="1:36" ht="43.5" x14ac:dyDescent="0.35">
      <c r="A488" s="229">
        <v>2180</v>
      </c>
      <c r="B488" s="233">
        <v>45839</v>
      </c>
      <c r="C488" s="163">
        <v>2025</v>
      </c>
      <c r="D488" s="6">
        <f>YEAR(PA[[#This Row],[Date]])</f>
        <v>2025</v>
      </c>
      <c r="E488" s="351" t="s">
        <v>73</v>
      </c>
      <c r="F488" s="352" t="s">
        <v>73</v>
      </c>
      <c r="G488" s="321">
        <v>45809</v>
      </c>
      <c r="H488">
        <f>DAY(EOMONTH(PA[[#This Row],[Date]], 0))</f>
        <v>31</v>
      </c>
      <c r="I488" s="272">
        <v>0.23194444444444443</v>
      </c>
      <c r="J488" s="272">
        <v>0.77986111111111101</v>
      </c>
      <c r="K488" s="53">
        <f>IFERROR((PA[[#This Row],[Sunset Time (POA&lt;20 W/m2)]]-PA[[#This Row],[Sunrise Time (POA&gt;20 W/m2)]])*24,"")</f>
        <v>13.149999999999999</v>
      </c>
      <c r="L488" s="59" t="s">
        <v>621</v>
      </c>
      <c r="M488" s="59"/>
      <c r="N488" s="59"/>
      <c r="O488" s="59" t="s">
        <v>571</v>
      </c>
      <c r="P488" s="56"/>
      <c r="Q488" s="6"/>
      <c r="R4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60">
        <v>0.23194444444444443</v>
      </c>
      <c r="Y488" s="60">
        <v>0.23194444444444443</v>
      </c>
      <c r="Z488" s="60">
        <v>0.41666666666666669</v>
      </c>
      <c r="AA488" s="60">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row>
    <row r="489" spans="1:36" ht="43.5" x14ac:dyDescent="0.35">
      <c r="A489" s="229">
        <v>2181</v>
      </c>
      <c r="B489" s="233">
        <v>45839</v>
      </c>
      <c r="C489" s="163">
        <v>2025</v>
      </c>
      <c r="D489" s="6">
        <f>YEAR(PA[[#This Row],[Date]])</f>
        <v>2025</v>
      </c>
      <c r="E489" s="351" t="s">
        <v>73</v>
      </c>
      <c r="F489" s="352" t="s">
        <v>73</v>
      </c>
      <c r="G489" s="321">
        <v>45809</v>
      </c>
      <c r="H489">
        <f>DAY(EOMONTH(PA[[#This Row],[Date]], 0))</f>
        <v>31</v>
      </c>
      <c r="I489" s="272">
        <v>0.23194444444444443</v>
      </c>
      <c r="J489" s="272">
        <v>0.77986111111111101</v>
      </c>
      <c r="K489" s="53">
        <f>IFERROR((PA[[#This Row],[Sunset Time (POA&lt;20 W/m2)]]-PA[[#This Row],[Sunrise Time (POA&gt;20 W/m2)]])*24,"")</f>
        <v>13.149999999999999</v>
      </c>
      <c r="L489" s="59" t="s">
        <v>559</v>
      </c>
      <c r="M489" s="59"/>
      <c r="N489" s="59"/>
      <c r="O489" s="59" t="s">
        <v>661</v>
      </c>
      <c r="P489" s="56"/>
      <c r="Q489" s="6"/>
      <c r="R4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60">
        <v>0.23194444444444443</v>
      </c>
      <c r="Y489" s="60">
        <v>0.23194444444444443</v>
      </c>
      <c r="Z489" s="60">
        <v>0.3611111111111111</v>
      </c>
      <c r="AA489" s="60">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row>
    <row r="490" spans="1:36" ht="43.5" x14ac:dyDescent="0.35">
      <c r="A490" s="229">
        <v>2182</v>
      </c>
      <c r="B490" s="233">
        <v>45839</v>
      </c>
      <c r="C490" s="163">
        <v>2025</v>
      </c>
      <c r="D490" s="6">
        <f>YEAR(PA[[#This Row],[Date]])</f>
        <v>2025</v>
      </c>
      <c r="E490" s="351" t="s">
        <v>73</v>
      </c>
      <c r="F490" s="352" t="s">
        <v>73</v>
      </c>
      <c r="G490" s="321">
        <v>45809</v>
      </c>
      <c r="H490">
        <f>DAY(EOMONTH(PA[[#This Row],[Date]], 0))</f>
        <v>31</v>
      </c>
      <c r="I490" s="272">
        <v>0.23194444444444443</v>
      </c>
      <c r="J490" s="272">
        <v>0.77986111111111101</v>
      </c>
      <c r="K490" s="53">
        <f>IFERROR((PA[[#This Row],[Sunset Time (POA&lt;20 W/m2)]]-PA[[#This Row],[Sunrise Time (POA&gt;20 W/m2)]])*24,"")</f>
        <v>13.149999999999999</v>
      </c>
      <c r="L490" s="59" t="s">
        <v>587</v>
      </c>
      <c r="M490" s="59"/>
      <c r="N490" s="59"/>
      <c r="O490" s="59" t="s">
        <v>634</v>
      </c>
      <c r="P490" s="56"/>
      <c r="Q490" s="6"/>
      <c r="R4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60">
        <v>0.23194444444444443</v>
      </c>
      <c r="Y490" s="60">
        <v>0.23194444444444443</v>
      </c>
      <c r="Z490" s="60">
        <v>0.33333333333333331</v>
      </c>
      <c r="AA490" s="60">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row>
    <row r="491" spans="1:36" ht="43.5" x14ac:dyDescent="0.35">
      <c r="A491" s="229">
        <v>2183</v>
      </c>
      <c r="B491" s="233">
        <v>45839</v>
      </c>
      <c r="C491" s="163">
        <v>2025</v>
      </c>
      <c r="D491" s="6">
        <f>YEAR(PA[[#This Row],[Date]])</f>
        <v>2025</v>
      </c>
      <c r="E491" s="351" t="s">
        <v>73</v>
      </c>
      <c r="F491" s="352" t="s">
        <v>73</v>
      </c>
      <c r="G491" s="321">
        <v>45809</v>
      </c>
      <c r="H491">
        <f>DAY(EOMONTH(PA[[#This Row],[Date]], 0))</f>
        <v>31</v>
      </c>
      <c r="I491" s="272">
        <v>0.23194444444444443</v>
      </c>
      <c r="J491" s="272">
        <v>0.77986111111111101</v>
      </c>
      <c r="K491" s="53">
        <f>IFERROR((PA[[#This Row],[Sunset Time (POA&lt;20 W/m2)]]-PA[[#This Row],[Sunrise Time (POA&gt;20 W/m2)]])*24,"")</f>
        <v>13.149999999999999</v>
      </c>
      <c r="L491" s="59" t="s">
        <v>564</v>
      </c>
      <c r="M491" s="59"/>
      <c r="N491" s="59"/>
      <c r="O491" s="59" t="s">
        <v>714</v>
      </c>
      <c r="P491" s="56"/>
      <c r="Q491" s="6"/>
      <c r="R4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60">
        <v>0.23194444444444443</v>
      </c>
      <c r="Y491" s="60">
        <v>0.23194444444444443</v>
      </c>
      <c r="Z491" s="60">
        <v>0.3611111111111111</v>
      </c>
      <c r="AA491" s="60">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row>
    <row r="492" spans="1:36" ht="43.5" x14ac:dyDescent="0.35">
      <c r="A492" s="229">
        <v>2184</v>
      </c>
      <c r="B492" s="233">
        <v>45839</v>
      </c>
      <c r="C492" s="163">
        <v>2025</v>
      </c>
      <c r="D492" s="6">
        <f>YEAR(PA[[#This Row],[Date]])</f>
        <v>2025</v>
      </c>
      <c r="E492" s="351" t="s">
        <v>73</v>
      </c>
      <c r="F492" s="352" t="s">
        <v>73</v>
      </c>
      <c r="G492" s="321">
        <v>45809</v>
      </c>
      <c r="H492">
        <f>DAY(EOMONTH(PA[[#This Row],[Date]], 0))</f>
        <v>31</v>
      </c>
      <c r="I492" s="272">
        <v>0.23194444444444443</v>
      </c>
      <c r="J492" s="272">
        <v>0.77986111111111101</v>
      </c>
      <c r="K492" s="53">
        <f>IFERROR((PA[[#This Row],[Sunset Time (POA&lt;20 W/m2)]]-PA[[#This Row],[Sunrise Time (POA&gt;20 W/m2)]])*24,"")</f>
        <v>13.149999999999999</v>
      </c>
      <c r="L492" s="59" t="s">
        <v>606</v>
      </c>
      <c r="M492" s="59"/>
      <c r="N492" s="59"/>
      <c r="O492" s="59" t="s">
        <v>627</v>
      </c>
      <c r="P492" s="56"/>
      <c r="Q492" s="6"/>
      <c r="R4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60">
        <v>0.4375</v>
      </c>
      <c r="Y492" s="60">
        <v>0.44097222222222227</v>
      </c>
      <c r="Z492" s="60">
        <v>0.44444444444444442</v>
      </c>
      <c r="AA492" s="60">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row>
    <row r="493" spans="1:36" ht="29" x14ac:dyDescent="0.35">
      <c r="A493" s="229">
        <v>2185</v>
      </c>
      <c r="B493" s="233">
        <v>45839</v>
      </c>
      <c r="C493" s="163">
        <v>2025</v>
      </c>
      <c r="D493" s="6">
        <f>YEAR(PA[[#This Row],[Date]])</f>
        <v>2025</v>
      </c>
      <c r="E493" s="351" t="s">
        <v>73</v>
      </c>
      <c r="F493" s="352" t="s">
        <v>73</v>
      </c>
      <c r="G493" s="321">
        <v>45809</v>
      </c>
      <c r="H493">
        <f>DAY(EOMONTH(PA[[#This Row],[Date]], 0))</f>
        <v>31</v>
      </c>
      <c r="I493" s="272">
        <v>0.23194444444444443</v>
      </c>
      <c r="J493" s="272">
        <v>0.77986111111111101</v>
      </c>
      <c r="K493" s="53">
        <f>IFERROR((PA[[#This Row],[Sunset Time (POA&lt;20 W/m2)]]-PA[[#This Row],[Sunrise Time (POA&gt;20 W/m2)]])*24,"")</f>
        <v>13.149999999999999</v>
      </c>
      <c r="L493" s="59" t="s">
        <v>606</v>
      </c>
      <c r="M493" s="59"/>
      <c r="N493" s="59"/>
      <c r="O493" s="59" t="s">
        <v>595</v>
      </c>
      <c r="P493" s="56"/>
      <c r="Q493" s="6"/>
      <c r="R4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60">
        <v>0.4548611111111111</v>
      </c>
      <c r="Y493" s="60">
        <v>0.4548611111111111</v>
      </c>
      <c r="Z493" s="60">
        <v>0.45833333333333331</v>
      </c>
      <c r="AA493" s="60">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row>
    <row r="494" spans="1:36" x14ac:dyDescent="0.35">
      <c r="A494" s="229">
        <v>2186</v>
      </c>
      <c r="B494" s="233">
        <v>45839</v>
      </c>
      <c r="C494" s="163">
        <v>2025</v>
      </c>
      <c r="D494" s="6">
        <f>YEAR(PA[[#This Row],[Date]])</f>
        <v>2025</v>
      </c>
      <c r="E494" s="351" t="s">
        <v>73</v>
      </c>
      <c r="F494" s="352" t="s">
        <v>73</v>
      </c>
      <c r="G494" s="321">
        <v>45809</v>
      </c>
      <c r="H494">
        <f>DAY(EOMONTH(PA[[#This Row],[Date]], 0))</f>
        <v>31</v>
      </c>
      <c r="I494" s="272">
        <v>0.23194444444444443</v>
      </c>
      <c r="J494" s="272">
        <v>0.77986111111111101</v>
      </c>
      <c r="K494" s="53">
        <f>IFERROR((PA[[#This Row],[Sunset Time (POA&lt;20 W/m2)]]-PA[[#This Row],[Sunrise Time (POA&gt;20 W/m2)]])*24,"")</f>
        <v>13.149999999999999</v>
      </c>
      <c r="L494" s="59" t="s">
        <v>621</v>
      </c>
      <c r="M494" s="59"/>
      <c r="N494" s="59"/>
      <c r="O494" s="59" t="s">
        <v>637</v>
      </c>
      <c r="P494" s="56"/>
      <c r="Q494" s="6"/>
      <c r="R4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60">
        <v>0.23194444444444443</v>
      </c>
      <c r="Y494" s="60">
        <v>0.23194444444444443</v>
      </c>
      <c r="Z494" s="60"/>
      <c r="AA494" s="60">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6" x14ac:dyDescent="0.35">
      <c r="A495" s="354">
        <v>2187</v>
      </c>
      <c r="B495" s="233">
        <v>45839</v>
      </c>
      <c r="C495" s="163">
        <v>2025</v>
      </c>
      <c r="D495" s="129">
        <f>YEAR(PA[[#This Row],[Date]])</f>
        <v>2025</v>
      </c>
      <c r="E495" s="351" t="s">
        <v>73</v>
      </c>
      <c r="F495" s="352" t="s">
        <v>73</v>
      </c>
      <c r="G495" s="321">
        <v>45809</v>
      </c>
      <c r="H495">
        <f>DAY(EOMONTH(PA[[#This Row],[Date]], 0))</f>
        <v>31</v>
      </c>
      <c r="I495" s="272">
        <v>0.23194444444444443</v>
      </c>
      <c r="J495" s="272">
        <v>0.77986111111111101</v>
      </c>
      <c r="K495" s="131">
        <f>IFERROR((PA[[#This Row],[Sunset Time (POA&lt;20 W/m2)]]-PA[[#This Row],[Sunrise Time (POA&gt;20 W/m2)]])*24,"")</f>
        <v>13.149999999999999</v>
      </c>
      <c r="L495" s="128" t="s">
        <v>621</v>
      </c>
      <c r="M495" s="128"/>
      <c r="N495" s="128"/>
      <c r="O495" s="128" t="s">
        <v>612</v>
      </c>
      <c r="P495" s="130"/>
      <c r="Q495" s="129"/>
      <c r="R4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53" t="s">
        <v>1311</v>
      </c>
      <c r="X495" s="60">
        <v>0.23194444444444443</v>
      </c>
      <c r="Y495" s="60">
        <v>0.23194444444444443</v>
      </c>
      <c r="Z495" s="120"/>
      <c r="AA495" s="60">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row>
    <row r="496" spans="1:36" ht="43.5" x14ac:dyDescent="0.35">
      <c r="A496" s="229">
        <v>2188</v>
      </c>
      <c r="B496" s="233">
        <v>45840</v>
      </c>
      <c r="C496" s="163">
        <v>2025</v>
      </c>
      <c r="D496" s="6">
        <f>YEAR(PA[[#This Row],[Date]])</f>
        <v>2025</v>
      </c>
      <c r="E496" s="351" t="s">
        <v>73</v>
      </c>
      <c r="F496" s="352" t="s">
        <v>73</v>
      </c>
      <c r="G496" s="321">
        <v>45809</v>
      </c>
      <c r="H496">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60">
        <v>0.21805555555555556</v>
      </c>
      <c r="Y496" s="60">
        <v>0.25</v>
      </c>
      <c r="Z496" s="60">
        <v>0.32291666666666669</v>
      </c>
      <c r="AA496" s="60">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row>
    <row r="497" spans="1:36" ht="43.5" x14ac:dyDescent="0.35">
      <c r="A497" s="354">
        <v>2189</v>
      </c>
      <c r="B497" s="233">
        <v>45840</v>
      </c>
      <c r="C497" s="163">
        <v>2025</v>
      </c>
      <c r="D497" s="6">
        <f>YEAR(PA[[#This Row],[Date]])</f>
        <v>2025</v>
      </c>
      <c r="E497" s="351" t="s">
        <v>73</v>
      </c>
      <c r="F497" s="352" t="s">
        <v>73</v>
      </c>
      <c r="G497" s="321">
        <v>45809</v>
      </c>
      <c r="H497">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60">
        <v>0.21805555555555556</v>
      </c>
      <c r="Y497" s="60">
        <v>0.25</v>
      </c>
      <c r="Z497" s="60">
        <v>0.3576388888888889</v>
      </c>
      <c r="AA497" s="60">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row>
    <row r="498" spans="1:36" ht="43.5" x14ac:dyDescent="0.35">
      <c r="A498" s="229">
        <v>2190</v>
      </c>
      <c r="B498" s="233">
        <v>45840</v>
      </c>
      <c r="C498" s="163">
        <v>2025</v>
      </c>
      <c r="D498" s="6">
        <f>YEAR(PA[[#This Row],[Date]])</f>
        <v>2025</v>
      </c>
      <c r="E498" s="351" t="s">
        <v>73</v>
      </c>
      <c r="F498" s="352" t="s">
        <v>73</v>
      </c>
      <c r="G498" s="321">
        <v>45809</v>
      </c>
      <c r="H498">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60">
        <v>0.21805555555555556</v>
      </c>
      <c r="Y498" s="60">
        <v>0.25</v>
      </c>
      <c r="Z498" s="60">
        <v>0.29166666666666669</v>
      </c>
      <c r="AA498" s="60">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row>
    <row r="499" spans="1:36" ht="43.5" x14ac:dyDescent="0.35">
      <c r="A499" s="354">
        <v>2191</v>
      </c>
      <c r="B499" s="233">
        <v>45840</v>
      </c>
      <c r="C499" s="163">
        <v>2025</v>
      </c>
      <c r="D499" s="6">
        <f>YEAR(PA[[#This Row],[Date]])</f>
        <v>2025</v>
      </c>
      <c r="E499" s="351" t="s">
        <v>73</v>
      </c>
      <c r="F499" s="352" t="s">
        <v>73</v>
      </c>
      <c r="G499" s="321">
        <v>45809</v>
      </c>
      <c r="H499">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60">
        <v>0.21805555555555556</v>
      </c>
      <c r="Y499" s="60">
        <v>0.25</v>
      </c>
      <c r="Z499" s="60">
        <v>0.31944444444444448</v>
      </c>
      <c r="AA499" s="60">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row>
    <row r="500" spans="1:36" ht="43.5" x14ac:dyDescent="0.35">
      <c r="A500" s="229">
        <v>2192</v>
      </c>
      <c r="B500" s="233">
        <v>45840</v>
      </c>
      <c r="C500" s="163">
        <v>2025</v>
      </c>
      <c r="D500" s="6">
        <f>YEAR(PA[[#This Row],[Date]])</f>
        <v>2025</v>
      </c>
      <c r="E500" s="351" t="s">
        <v>73</v>
      </c>
      <c r="F500" s="352" t="s">
        <v>73</v>
      </c>
      <c r="G500" s="321">
        <v>45809</v>
      </c>
      <c r="H500">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60">
        <v>0.21805555555555556</v>
      </c>
      <c r="Y500" s="60">
        <v>0.25</v>
      </c>
      <c r="Z500" s="60">
        <v>0.40625</v>
      </c>
      <c r="AA500" s="60">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row>
    <row r="501" spans="1:36" ht="43.5" x14ac:dyDescent="0.35">
      <c r="A501" s="354">
        <v>2193</v>
      </c>
      <c r="B501" s="233">
        <v>45840</v>
      </c>
      <c r="C501" s="163">
        <v>2025</v>
      </c>
      <c r="D501" s="6">
        <f>YEAR(PA[[#This Row],[Date]])</f>
        <v>2025</v>
      </c>
      <c r="E501" s="351" t="s">
        <v>73</v>
      </c>
      <c r="F501" s="352" t="s">
        <v>73</v>
      </c>
      <c r="G501" s="321">
        <v>45809</v>
      </c>
      <c r="H501">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60">
        <v>0.21805555555555556</v>
      </c>
      <c r="Y501" s="60">
        <v>0.25</v>
      </c>
      <c r="Z501" s="60">
        <v>0.42708333333333331</v>
      </c>
      <c r="AA501" s="60">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row>
    <row r="502" spans="1:36" ht="29" x14ac:dyDescent="0.35">
      <c r="A502" s="229">
        <v>2194</v>
      </c>
      <c r="B502" s="233">
        <v>45840</v>
      </c>
      <c r="C502" s="163">
        <v>2025</v>
      </c>
      <c r="D502" s="6">
        <f>YEAR(PA[[#This Row],[Date]])</f>
        <v>2025</v>
      </c>
      <c r="E502" s="351" t="s">
        <v>73</v>
      </c>
      <c r="F502" s="352" t="s">
        <v>73</v>
      </c>
      <c r="G502" s="321">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60">
        <v>0.21805555555555556</v>
      </c>
      <c r="Y502" s="60">
        <v>0.25</v>
      </c>
      <c r="Z502" s="60">
        <v>0.4513888888888889</v>
      </c>
      <c r="AA502" s="60">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6" ht="43.5" x14ac:dyDescent="0.35">
      <c r="A503" s="354">
        <v>2195</v>
      </c>
      <c r="B503" s="233">
        <v>45840</v>
      </c>
      <c r="C503" s="163">
        <v>2025</v>
      </c>
      <c r="D503" s="6">
        <f>YEAR(PA[[#This Row],[Date]])</f>
        <v>2025</v>
      </c>
      <c r="E503" s="351" t="s">
        <v>73</v>
      </c>
      <c r="F503" s="352" t="s">
        <v>73</v>
      </c>
      <c r="G503" s="321">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60">
        <v>0.21805555555555556</v>
      </c>
      <c r="Y503" s="60">
        <v>0.25</v>
      </c>
      <c r="Z503" s="60">
        <v>0.37152777777777773</v>
      </c>
      <c r="AA503" s="60">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6" x14ac:dyDescent="0.35">
      <c r="A504" s="229">
        <v>2196</v>
      </c>
      <c r="B504" s="233">
        <v>45840</v>
      </c>
      <c r="C504" s="163">
        <v>2025</v>
      </c>
      <c r="D504" s="129">
        <f>YEAR(PA[[#This Row],[Date]])</f>
        <v>2025</v>
      </c>
      <c r="E504" s="351" t="s">
        <v>73</v>
      </c>
      <c r="F504" s="352" t="s">
        <v>73</v>
      </c>
      <c r="G504" s="321">
        <v>45809</v>
      </c>
      <c r="H504">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53" t="s">
        <v>1326</v>
      </c>
      <c r="X504" s="120">
        <v>0.21805555555555556</v>
      </c>
      <c r="Y504" s="120">
        <v>0.21805555555555556</v>
      </c>
      <c r="Z504" s="120">
        <v>0.4375</v>
      </c>
      <c r="AA504" s="120">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row>
    <row r="505" spans="1:36" x14ac:dyDescent="0.35">
      <c r="A505" s="354">
        <v>2197</v>
      </c>
      <c r="B505" s="233">
        <v>45840</v>
      </c>
      <c r="C505" s="163">
        <v>2025</v>
      </c>
      <c r="D505" s="6">
        <f>YEAR(PA[[#This Row],[Date]])</f>
        <v>2025</v>
      </c>
      <c r="E505" s="351" t="s">
        <v>73</v>
      </c>
      <c r="F505" s="352" t="s">
        <v>73</v>
      </c>
      <c r="G505" s="321">
        <v>45809</v>
      </c>
      <c r="H50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60">
        <v>0.21805555555555556</v>
      </c>
      <c r="Y505" s="60">
        <v>0.21805555555555556</v>
      </c>
      <c r="Z505" s="60"/>
      <c r="AA505" s="60">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row>
    <row r="506" spans="1:36" x14ac:dyDescent="0.35">
      <c r="A506" s="229">
        <v>2198</v>
      </c>
      <c r="B506" s="233">
        <v>45840</v>
      </c>
      <c r="C506" s="163">
        <v>2025</v>
      </c>
      <c r="D506" s="6">
        <f>YEAR(PA[[#This Row],[Date]])</f>
        <v>2025</v>
      </c>
      <c r="E506" s="351" t="s">
        <v>73</v>
      </c>
      <c r="F506" s="352" t="s">
        <v>73</v>
      </c>
      <c r="G506" s="321">
        <v>45809</v>
      </c>
      <c r="H506">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60">
        <v>0.21805555555555556</v>
      </c>
      <c r="Y506" s="60">
        <v>0.21805555555555556</v>
      </c>
      <c r="Z506" s="60"/>
      <c r="AA506" s="60">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row>
    <row r="507" spans="1:36" x14ac:dyDescent="0.35">
      <c r="A507" s="354">
        <v>2199</v>
      </c>
      <c r="B507" s="233">
        <v>45841</v>
      </c>
      <c r="C507" s="163">
        <v>2025</v>
      </c>
      <c r="D507" s="6">
        <f>YEAR(PA[[#This Row],[Date]])</f>
        <v>2025</v>
      </c>
      <c r="E507" s="351" t="s">
        <v>73</v>
      </c>
      <c r="F507" s="352" t="s">
        <v>73</v>
      </c>
      <c r="G507" s="321">
        <v>45809</v>
      </c>
      <c r="H507">
        <f>DAY(EOMONTH(PA[[#This Row],[Date]], 0))</f>
        <v>31</v>
      </c>
      <c r="I507" s="272">
        <v>0.21944444444444444</v>
      </c>
      <c r="J507" s="10">
        <v>0.77638888888888891</v>
      </c>
      <c r="K507" s="53">
        <f>IFERROR((PA[[#This Row],[Sunset Time (POA&lt;20 W/m2)]]-PA[[#This Row],[Sunrise Time (POA&gt;20 W/m2)]])*24,"")</f>
        <v>13.366666666666667</v>
      </c>
      <c r="L507" s="59" t="s">
        <v>621</v>
      </c>
      <c r="M507" s="59"/>
      <c r="N507" s="59"/>
      <c r="O507" s="59" t="s">
        <v>637</v>
      </c>
      <c r="P507" s="56"/>
      <c r="Q507" s="6"/>
      <c r="R5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60">
        <v>0.21944444444444444</v>
      </c>
      <c r="Y507" s="60"/>
      <c r="Z507" s="60"/>
      <c r="AA507" s="60">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row>
    <row r="508" spans="1:36" x14ac:dyDescent="0.35">
      <c r="A508" s="229">
        <v>2200</v>
      </c>
      <c r="B508" s="233">
        <v>45841</v>
      </c>
      <c r="C508" s="163">
        <v>2025</v>
      </c>
      <c r="D508" s="6">
        <f>YEAR(PA[[#This Row],[Date]])</f>
        <v>2025</v>
      </c>
      <c r="E508" s="351" t="s">
        <v>73</v>
      </c>
      <c r="F508" s="352" t="s">
        <v>73</v>
      </c>
      <c r="G508" s="321">
        <v>45809</v>
      </c>
      <c r="H508">
        <f>DAY(EOMONTH(PA[[#This Row],[Date]], 0))</f>
        <v>31</v>
      </c>
      <c r="I508" s="272">
        <v>0.21944444444444444</v>
      </c>
      <c r="J508" s="10">
        <v>0.77638888888888891</v>
      </c>
      <c r="K508" s="53">
        <f>IFERROR((PA[[#This Row],[Sunset Time (POA&lt;20 W/m2)]]-PA[[#This Row],[Sunrise Time (POA&gt;20 W/m2)]])*24,"")</f>
        <v>13.366666666666667</v>
      </c>
      <c r="L508" s="59" t="s">
        <v>621</v>
      </c>
      <c r="M508" s="59"/>
      <c r="N508" s="59"/>
      <c r="O508" s="59" t="s">
        <v>612</v>
      </c>
      <c r="P508" s="56"/>
      <c r="Q508" s="6"/>
      <c r="R5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60">
        <v>0.21944444444444444</v>
      </c>
      <c r="Y508" s="60"/>
      <c r="Z508" s="60"/>
      <c r="AA508" s="60">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row>
    <row r="509" spans="1:36" ht="43.5" x14ac:dyDescent="0.35">
      <c r="A509" s="354">
        <v>2201</v>
      </c>
      <c r="B509" s="233">
        <v>45841</v>
      </c>
      <c r="C509" s="163">
        <v>2025</v>
      </c>
      <c r="D509" s="6">
        <f>YEAR(PA[[#This Row],[Date]])</f>
        <v>2025</v>
      </c>
      <c r="E509" s="351" t="s">
        <v>73</v>
      </c>
      <c r="F509" s="352" t="s">
        <v>73</v>
      </c>
      <c r="G509" s="321">
        <v>45809</v>
      </c>
      <c r="H509">
        <f>DAY(EOMONTH(PA[[#This Row],[Date]], 0))</f>
        <v>31</v>
      </c>
      <c r="I509" s="272">
        <v>0.21944444444444444</v>
      </c>
      <c r="J509" s="10">
        <v>0.77638888888888891</v>
      </c>
      <c r="K509" s="53">
        <f>IFERROR((PA[[#This Row],[Sunset Time (POA&lt;20 W/m2)]]-PA[[#This Row],[Sunrise Time (POA&gt;20 W/m2)]])*24,"")</f>
        <v>13.366666666666667</v>
      </c>
      <c r="L509" s="59" t="s">
        <v>564</v>
      </c>
      <c r="M509" s="59"/>
      <c r="N509" s="59"/>
      <c r="O509" s="59" t="s">
        <v>714</v>
      </c>
      <c r="P509" s="56"/>
      <c r="Q509" s="6"/>
      <c r="R5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60">
        <v>0.21944444444444444</v>
      </c>
      <c r="Y509" s="60">
        <v>0.25</v>
      </c>
      <c r="Z509" s="60">
        <v>0.27083333333333331</v>
      </c>
      <c r="AA509" s="60">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row>
    <row r="510" spans="1:36" x14ac:dyDescent="0.35">
      <c r="A510" s="229">
        <v>2202</v>
      </c>
      <c r="B510" s="233">
        <v>45841</v>
      </c>
      <c r="C510" s="163">
        <v>2025</v>
      </c>
      <c r="D510" s="6">
        <f>YEAR(PA[[#This Row],[Date]])</f>
        <v>2025</v>
      </c>
      <c r="E510" s="351" t="s">
        <v>73</v>
      </c>
      <c r="F510" s="352" t="s">
        <v>73</v>
      </c>
      <c r="G510" s="321">
        <v>45809</v>
      </c>
      <c r="H510">
        <f>DAY(EOMONTH(PA[[#This Row],[Date]], 0))</f>
        <v>31</v>
      </c>
      <c r="I510" s="272">
        <v>0.21944444444444444</v>
      </c>
      <c r="J510" s="10">
        <v>0.77638888888888891</v>
      </c>
      <c r="K510" s="53">
        <f>IFERROR((PA[[#This Row],[Sunset Time (POA&lt;20 W/m2)]]-PA[[#This Row],[Sunrise Time (POA&gt;20 W/m2)]])*24,"")</f>
        <v>13.366666666666667</v>
      </c>
      <c r="L510" s="59" t="s">
        <v>564</v>
      </c>
      <c r="M510" s="59"/>
      <c r="N510" s="59"/>
      <c r="O510" s="59" t="s">
        <v>714</v>
      </c>
      <c r="P510" s="56"/>
      <c r="Q510" s="6"/>
      <c r="R5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60">
        <v>0.21944444444444444</v>
      </c>
      <c r="Y510" s="60">
        <v>0.25</v>
      </c>
      <c r="Z510" s="60">
        <v>0.39583333333333331</v>
      </c>
      <c r="AA510" s="60">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row>
    <row r="511" spans="1:36" ht="43.5" x14ac:dyDescent="0.35">
      <c r="A511" s="354">
        <v>2203</v>
      </c>
      <c r="B511" s="233">
        <v>45841</v>
      </c>
      <c r="C511" s="163">
        <v>2025</v>
      </c>
      <c r="D511" s="6">
        <f>YEAR(PA[[#This Row],[Date]])</f>
        <v>2025</v>
      </c>
      <c r="E511" s="351" t="s">
        <v>73</v>
      </c>
      <c r="F511" s="352" t="s">
        <v>73</v>
      </c>
      <c r="G511" s="321">
        <v>45809</v>
      </c>
      <c r="H511">
        <f>DAY(EOMONTH(PA[[#This Row],[Date]], 0))</f>
        <v>31</v>
      </c>
      <c r="I511" s="272">
        <v>0.21944444444444444</v>
      </c>
      <c r="J511" s="10">
        <v>0.77638888888888891</v>
      </c>
      <c r="K511" s="53">
        <f>IFERROR((PA[[#This Row],[Sunset Time (POA&lt;20 W/m2)]]-PA[[#This Row],[Sunrise Time (POA&gt;20 W/m2)]])*24,"")</f>
        <v>13.366666666666667</v>
      </c>
      <c r="L511" s="59" t="s">
        <v>615</v>
      </c>
      <c r="M511" s="59"/>
      <c r="N511" s="59"/>
      <c r="O511" s="59" t="s">
        <v>598</v>
      </c>
      <c r="P511" s="56"/>
      <c r="Q511" s="6"/>
      <c r="R5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60">
        <v>0.21944444444444444</v>
      </c>
      <c r="Y511" s="60">
        <v>0.25</v>
      </c>
      <c r="Z511" s="60">
        <v>0.30208333333333331</v>
      </c>
      <c r="AA511" s="60">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row>
    <row r="512" spans="1:36" ht="29" x14ac:dyDescent="0.35">
      <c r="A512" s="229">
        <v>2204</v>
      </c>
      <c r="B512" s="233">
        <v>45841</v>
      </c>
      <c r="C512" s="163">
        <v>2025</v>
      </c>
      <c r="D512" s="6">
        <f>YEAR(PA[[#This Row],[Date]])</f>
        <v>2025</v>
      </c>
      <c r="E512" s="351" t="s">
        <v>73</v>
      </c>
      <c r="F512" s="352" t="s">
        <v>73</v>
      </c>
      <c r="G512" s="321">
        <v>45809</v>
      </c>
      <c r="H512">
        <f>DAY(EOMONTH(PA[[#This Row],[Date]], 0))</f>
        <v>31</v>
      </c>
      <c r="I512" s="272">
        <v>0.21944444444444444</v>
      </c>
      <c r="J512" s="10">
        <v>0.77638888888888891</v>
      </c>
      <c r="K512" s="53">
        <f>IFERROR((PA[[#This Row],[Sunset Time (POA&lt;20 W/m2)]]-PA[[#This Row],[Sunrise Time (POA&gt;20 W/m2)]])*24,"")</f>
        <v>13.366666666666667</v>
      </c>
      <c r="L512" s="59" t="s">
        <v>615</v>
      </c>
      <c r="M512" s="59"/>
      <c r="N512" s="59"/>
      <c r="O512" s="59" t="s">
        <v>598</v>
      </c>
      <c r="P512" s="56"/>
      <c r="Q512" s="6"/>
      <c r="R5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60">
        <v>0.21944444444444444</v>
      </c>
      <c r="Y512" s="60">
        <v>0.25</v>
      </c>
      <c r="Z512" s="60">
        <v>0.375</v>
      </c>
      <c r="AA512" s="60">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row>
    <row r="513" spans="1:36" ht="43.5" x14ac:dyDescent="0.35">
      <c r="A513" s="354">
        <v>2205</v>
      </c>
      <c r="B513" s="233">
        <v>45841</v>
      </c>
      <c r="C513" s="163">
        <v>2025</v>
      </c>
      <c r="D513" s="6">
        <f>YEAR(PA[[#This Row],[Date]])</f>
        <v>2025</v>
      </c>
      <c r="E513" s="351" t="s">
        <v>73</v>
      </c>
      <c r="F513" s="352" t="s">
        <v>73</v>
      </c>
      <c r="G513" s="321">
        <v>45809</v>
      </c>
      <c r="H513">
        <f>DAY(EOMONTH(PA[[#This Row],[Date]], 0))</f>
        <v>31</v>
      </c>
      <c r="I513" s="272">
        <v>0.21944444444444444</v>
      </c>
      <c r="J513" s="10">
        <v>0.77638888888888891</v>
      </c>
      <c r="K513" s="53">
        <f>IFERROR((PA[[#This Row],[Sunset Time (POA&lt;20 W/m2)]]-PA[[#This Row],[Sunrise Time (POA&gt;20 W/m2)]])*24,"")</f>
        <v>13.366666666666667</v>
      </c>
      <c r="L513" s="59" t="s">
        <v>615</v>
      </c>
      <c r="M513" s="59"/>
      <c r="N513" s="59"/>
      <c r="O513" s="59" t="s">
        <v>634</v>
      </c>
      <c r="P513" s="56"/>
      <c r="Q513" s="6"/>
      <c r="R5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60">
        <v>0.21944444444444444</v>
      </c>
      <c r="Y513" s="60">
        <v>0.25</v>
      </c>
      <c r="Z513" s="60">
        <v>0.32291666666666669</v>
      </c>
      <c r="AA513" s="60">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row>
    <row r="514" spans="1:36" ht="29" x14ac:dyDescent="0.35">
      <c r="A514" s="229">
        <v>2206</v>
      </c>
      <c r="B514" s="233">
        <v>45841</v>
      </c>
      <c r="C514" s="163">
        <v>2025</v>
      </c>
      <c r="D514" s="6">
        <f>YEAR(PA[[#This Row],[Date]])</f>
        <v>2025</v>
      </c>
      <c r="E514" s="351" t="s">
        <v>73</v>
      </c>
      <c r="F514" s="352" t="s">
        <v>73</v>
      </c>
      <c r="G514" s="321">
        <v>45809</v>
      </c>
      <c r="H514">
        <f>DAY(EOMONTH(PA[[#This Row],[Date]], 0))</f>
        <v>31</v>
      </c>
      <c r="I514" s="272">
        <v>0.21944444444444444</v>
      </c>
      <c r="J514" s="10">
        <v>0.77638888888888891</v>
      </c>
      <c r="K514" s="53">
        <f>IFERROR((PA[[#This Row],[Sunset Time (POA&lt;20 W/m2)]]-PA[[#This Row],[Sunrise Time (POA&gt;20 W/m2)]])*24,"")</f>
        <v>13.366666666666667</v>
      </c>
      <c r="L514" s="59" t="s">
        <v>615</v>
      </c>
      <c r="M514" s="59"/>
      <c r="N514" s="59"/>
      <c r="O514" s="59" t="s">
        <v>634</v>
      </c>
      <c r="P514" s="56"/>
      <c r="Q514" s="6"/>
      <c r="R5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60">
        <v>0.21944444444444444</v>
      </c>
      <c r="Y514" s="60">
        <v>0.25</v>
      </c>
      <c r="Z514" s="60">
        <v>0.40625</v>
      </c>
      <c r="AA514" s="60">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row>
    <row r="515" spans="1:36" ht="43.5" x14ac:dyDescent="0.35">
      <c r="A515" s="354">
        <v>2207</v>
      </c>
      <c r="B515" s="233">
        <v>45841</v>
      </c>
      <c r="C515" s="163">
        <v>2025</v>
      </c>
      <c r="D515" s="6">
        <f>YEAR(PA[[#This Row],[Date]])</f>
        <v>2025</v>
      </c>
      <c r="E515" s="351" t="s">
        <v>73</v>
      </c>
      <c r="F515" s="352" t="s">
        <v>73</v>
      </c>
      <c r="G515" s="321">
        <v>45809</v>
      </c>
      <c r="H515">
        <f>DAY(EOMONTH(PA[[#This Row],[Date]], 0))</f>
        <v>31</v>
      </c>
      <c r="I515" s="272">
        <v>0.21944444444444444</v>
      </c>
      <c r="J515" s="10">
        <v>0.77638888888888891</v>
      </c>
      <c r="K515" s="53">
        <f>IFERROR((PA[[#This Row],[Sunset Time (POA&lt;20 W/m2)]]-PA[[#This Row],[Sunrise Time (POA&gt;20 W/m2)]])*24,"")</f>
        <v>13.366666666666667</v>
      </c>
      <c r="L515" s="59" t="s">
        <v>615</v>
      </c>
      <c r="M515" s="59"/>
      <c r="N515" s="59"/>
      <c r="O515" s="59" t="s">
        <v>594</v>
      </c>
      <c r="P515" s="56"/>
      <c r="Q515" s="6"/>
      <c r="R5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60">
        <v>0.21944444444444444</v>
      </c>
      <c r="Y515" s="60">
        <v>0.25</v>
      </c>
      <c r="Z515" s="60">
        <v>0.35069444444444442</v>
      </c>
      <c r="AA515" s="60">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row>
    <row r="516" spans="1:36" ht="29" x14ac:dyDescent="0.35">
      <c r="A516" s="229">
        <v>2208</v>
      </c>
      <c r="B516" s="233">
        <v>45841</v>
      </c>
      <c r="C516" s="163">
        <v>2025</v>
      </c>
      <c r="D516" s="6">
        <f>YEAR(PA[[#This Row],[Date]])</f>
        <v>2025</v>
      </c>
      <c r="E516" s="351" t="s">
        <v>73</v>
      </c>
      <c r="F516" s="352" t="s">
        <v>73</v>
      </c>
      <c r="G516" s="321">
        <v>45809</v>
      </c>
      <c r="H516">
        <f>DAY(EOMONTH(PA[[#This Row],[Date]], 0))</f>
        <v>31</v>
      </c>
      <c r="I516" s="272">
        <v>0.21944444444444444</v>
      </c>
      <c r="J516" s="10">
        <v>0.77638888888888891</v>
      </c>
      <c r="K516" s="53">
        <f>IFERROR((PA[[#This Row],[Sunset Time (POA&lt;20 W/m2)]]-PA[[#This Row],[Sunrise Time (POA&gt;20 W/m2)]])*24,"")</f>
        <v>13.366666666666667</v>
      </c>
      <c r="L516" s="59" t="s">
        <v>615</v>
      </c>
      <c r="M516" s="59"/>
      <c r="N516" s="59"/>
      <c r="O516" s="59" t="s">
        <v>594</v>
      </c>
      <c r="P516" s="56"/>
      <c r="Q516" s="6"/>
      <c r="R5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60">
        <v>0.21944444444444444</v>
      </c>
      <c r="Y516" s="60">
        <v>0.25</v>
      </c>
      <c r="Z516" s="60">
        <v>0.43402777777777773</v>
      </c>
      <c r="AA516" s="60">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row>
    <row r="517" spans="1:36" x14ac:dyDescent="0.35">
      <c r="A517" s="354">
        <v>2209</v>
      </c>
      <c r="B517" s="233">
        <v>45842</v>
      </c>
      <c r="C517" s="163">
        <v>2025</v>
      </c>
      <c r="D517" s="6">
        <f>YEAR(PA[[#This Row],[Date]])</f>
        <v>2025</v>
      </c>
      <c r="E517" s="351" t="s">
        <v>73</v>
      </c>
      <c r="F517" s="352" t="s">
        <v>73</v>
      </c>
      <c r="G517" s="321">
        <v>45809</v>
      </c>
      <c r="H517">
        <f>DAY(EOMONTH(PA[[#This Row],[Date]], 0))</f>
        <v>31</v>
      </c>
      <c r="I517" s="272">
        <v>0.21875</v>
      </c>
      <c r="J517" s="272">
        <v>0.77500000000000002</v>
      </c>
      <c r="K517" s="53">
        <f>IFERROR((PA[[#This Row],[Sunset Time (POA&lt;20 W/m2)]]-PA[[#This Row],[Sunrise Time (POA&gt;20 W/m2)]])*24,"")</f>
        <v>13.350000000000001</v>
      </c>
      <c r="L517" s="59" t="s">
        <v>621</v>
      </c>
      <c r="M517" s="59"/>
      <c r="N517" s="59"/>
      <c r="O517" s="59" t="s">
        <v>637</v>
      </c>
      <c r="P517" s="56"/>
      <c r="Q517" s="6"/>
      <c r="R5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60">
        <v>0.21944444444444444</v>
      </c>
      <c r="Y517" s="60"/>
      <c r="Z517" s="60"/>
      <c r="AA517" s="60"/>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row>
    <row r="518" spans="1:36" x14ac:dyDescent="0.35">
      <c r="A518" s="229">
        <v>2210</v>
      </c>
      <c r="B518" s="233">
        <v>45842</v>
      </c>
      <c r="C518" s="163">
        <v>2025</v>
      </c>
      <c r="D518" s="6">
        <f>YEAR(PA[[#This Row],[Date]])</f>
        <v>2025</v>
      </c>
      <c r="E518" s="351" t="s">
        <v>73</v>
      </c>
      <c r="F518" s="352" t="s">
        <v>73</v>
      </c>
      <c r="G518" s="321">
        <v>45809</v>
      </c>
      <c r="H518">
        <f>DAY(EOMONTH(PA[[#This Row],[Date]], 0))</f>
        <v>31</v>
      </c>
      <c r="I518" s="272">
        <v>0.21875</v>
      </c>
      <c r="J518" s="272">
        <v>0.77500000000000002</v>
      </c>
      <c r="K518" s="53">
        <f>IFERROR((PA[[#This Row],[Sunset Time (POA&lt;20 W/m2)]]-PA[[#This Row],[Sunrise Time (POA&gt;20 W/m2)]])*24,"")</f>
        <v>13.350000000000001</v>
      </c>
      <c r="L518" s="59" t="s">
        <v>621</v>
      </c>
      <c r="M518" s="59"/>
      <c r="N518" s="59"/>
      <c r="O518" s="59" t="s">
        <v>612</v>
      </c>
      <c r="P518" s="56"/>
      <c r="Q518" s="6"/>
      <c r="R51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60">
        <v>0.21944444444444444</v>
      </c>
      <c r="Y518" s="60"/>
      <c r="Z518" s="60"/>
      <c r="AA518" s="60"/>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row>
    <row r="519" spans="1:36" x14ac:dyDescent="0.35">
      <c r="A519" s="354">
        <v>2211</v>
      </c>
      <c r="B519" s="233">
        <v>45842</v>
      </c>
      <c r="C519" s="163">
        <v>2025</v>
      </c>
      <c r="D519" s="6">
        <f>YEAR(PA[[#This Row],[Date]])</f>
        <v>2025</v>
      </c>
      <c r="E519" s="351" t="s">
        <v>73</v>
      </c>
      <c r="F519" s="352" t="s">
        <v>73</v>
      </c>
      <c r="G519" s="321">
        <v>45809</v>
      </c>
      <c r="H519">
        <f>DAY(EOMONTH(PA[[#This Row],[Date]], 0))</f>
        <v>31</v>
      </c>
      <c r="I519" s="272">
        <v>0.21875</v>
      </c>
      <c r="J519" s="272">
        <v>0.77500000000000002</v>
      </c>
      <c r="K519" s="53">
        <f>IFERROR((PA[[#This Row],[Sunset Time (POA&lt;20 W/m2)]]-PA[[#This Row],[Sunrise Time (POA&gt;20 W/m2)]])*24,"")</f>
        <v>13.350000000000001</v>
      </c>
      <c r="L519" s="59" t="s">
        <v>564</v>
      </c>
      <c r="M519" s="59"/>
      <c r="N519" s="59"/>
      <c r="O519" s="59" t="s">
        <v>644</v>
      </c>
      <c r="P519" s="56"/>
      <c r="Q519" s="6"/>
      <c r="R5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60">
        <v>0.21944444444444444</v>
      </c>
      <c r="Y519" s="60">
        <v>0.29166666666666669</v>
      </c>
      <c r="Z519" s="60">
        <v>0.41319444444444442</v>
      </c>
      <c r="AA519" s="60">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row>
    <row r="520" spans="1:36" x14ac:dyDescent="0.35">
      <c r="A520" s="229">
        <v>2212</v>
      </c>
      <c r="B520" s="233">
        <v>45842</v>
      </c>
      <c r="C520" s="163">
        <v>2025</v>
      </c>
      <c r="D520" s="6">
        <f>YEAR(PA[[#This Row],[Date]])</f>
        <v>2025</v>
      </c>
      <c r="E520" s="351" t="s">
        <v>73</v>
      </c>
      <c r="F520" s="352" t="s">
        <v>73</v>
      </c>
      <c r="G520" s="321">
        <v>45809</v>
      </c>
      <c r="H520">
        <f>DAY(EOMONTH(PA[[#This Row],[Date]], 0))</f>
        <v>31</v>
      </c>
      <c r="I520" s="272">
        <v>0.21875</v>
      </c>
      <c r="J520" s="272">
        <v>0.77500000000000002</v>
      </c>
      <c r="K520" s="53">
        <f>IFERROR((PA[[#This Row],[Sunset Time (POA&lt;20 W/m2)]]-PA[[#This Row],[Sunrise Time (POA&gt;20 W/m2)]])*24,"")</f>
        <v>13.350000000000001</v>
      </c>
      <c r="L520" s="59" t="s">
        <v>564</v>
      </c>
      <c r="M520" s="59"/>
      <c r="N520" s="59"/>
      <c r="O520" s="59" t="s">
        <v>565</v>
      </c>
      <c r="P520" s="56"/>
      <c r="Q520" s="6"/>
      <c r="R5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60">
        <v>0.21944444444444444</v>
      </c>
      <c r="Y520" s="60">
        <v>0.29166666666666669</v>
      </c>
      <c r="Z520" s="60">
        <v>0.36458333333333331</v>
      </c>
      <c r="AA520" s="60">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row>
    <row r="521" spans="1:36" x14ac:dyDescent="0.35">
      <c r="A521" s="354">
        <v>2213</v>
      </c>
      <c r="B521" s="233">
        <v>45842</v>
      </c>
      <c r="C521" s="163">
        <v>2025</v>
      </c>
      <c r="D521" s="6">
        <f>YEAR(PA[[#This Row],[Date]])</f>
        <v>2025</v>
      </c>
      <c r="E521" s="351" t="s">
        <v>73</v>
      </c>
      <c r="F521" s="352" t="s">
        <v>73</v>
      </c>
      <c r="G521" s="321">
        <v>45809</v>
      </c>
      <c r="H521">
        <f>DAY(EOMONTH(PA[[#This Row],[Date]], 0))</f>
        <v>31</v>
      </c>
      <c r="I521" s="272">
        <v>0.21875</v>
      </c>
      <c r="J521" s="272">
        <v>0.77500000000000002</v>
      </c>
      <c r="K521" s="53">
        <f>IFERROR((PA[[#This Row],[Sunset Time (POA&lt;20 W/m2)]]-PA[[#This Row],[Sunrise Time (POA&gt;20 W/m2)]])*24,"")</f>
        <v>13.350000000000001</v>
      </c>
      <c r="L521" s="59" t="s">
        <v>564</v>
      </c>
      <c r="M521" s="59"/>
      <c r="N521" s="59"/>
      <c r="O521" s="59" t="s">
        <v>591</v>
      </c>
      <c r="P521" s="56"/>
      <c r="Q521" s="6"/>
      <c r="R5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60">
        <v>0.21944444444444444</v>
      </c>
      <c r="Y521" s="60">
        <v>0.29166666666666669</v>
      </c>
      <c r="Z521" s="60">
        <v>0.3888888888888889</v>
      </c>
      <c r="AA521" s="60">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row>
    <row r="522" spans="1:36" x14ac:dyDescent="0.35">
      <c r="A522" s="354">
        <v>2214</v>
      </c>
      <c r="B522" s="233">
        <v>45842</v>
      </c>
      <c r="C522" s="163">
        <v>2025</v>
      </c>
      <c r="D522" s="129">
        <f>YEAR(PA[[#This Row],[Date]])</f>
        <v>2025</v>
      </c>
      <c r="E522" s="351" t="s">
        <v>73</v>
      </c>
      <c r="F522" s="352" t="s">
        <v>73</v>
      </c>
      <c r="G522" s="321">
        <v>45809</v>
      </c>
      <c r="H522">
        <f>DAY(EOMONTH(PA[[#This Row],[Date]], 0))</f>
        <v>31</v>
      </c>
      <c r="I522" s="272">
        <v>0.21875</v>
      </c>
      <c r="J522" s="272">
        <v>0.77500000000000002</v>
      </c>
      <c r="K522" s="131">
        <f>IFERROR((PA[[#This Row],[Sunset Time (POA&lt;20 W/m2)]]-PA[[#This Row],[Sunrise Time (POA&gt;20 W/m2)]])*24,"")</f>
        <v>13.350000000000001</v>
      </c>
      <c r="L522" s="128" t="s">
        <v>559</v>
      </c>
      <c r="M522" s="128"/>
      <c r="N522" s="128"/>
      <c r="O522" s="128" t="s">
        <v>591</v>
      </c>
      <c r="P522" s="130"/>
      <c r="Q522" s="129"/>
      <c r="R5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60">
        <v>0.21944444444444444</v>
      </c>
      <c r="Y522" s="60">
        <v>0.29166666666666669</v>
      </c>
      <c r="Z522" s="120">
        <v>0.42708333333333331</v>
      </c>
      <c r="AA522" s="120">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row>
    <row r="523" spans="1:36" x14ac:dyDescent="0.35">
      <c r="A523" s="354">
        <v>2215</v>
      </c>
      <c r="B523" s="233">
        <v>45843</v>
      </c>
      <c r="C523" s="163">
        <v>2025</v>
      </c>
      <c r="D523" s="6">
        <f>YEAR(PA[[#This Row],[Date]])</f>
        <v>2025</v>
      </c>
      <c r="E523" s="351" t="s">
        <v>73</v>
      </c>
      <c r="F523" s="352" t="s">
        <v>73</v>
      </c>
      <c r="G523" s="321">
        <v>45809</v>
      </c>
      <c r="H523">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60">
        <v>0.22847222222222222</v>
      </c>
      <c r="Y523" s="60"/>
      <c r="Z523" s="60"/>
      <c r="AA523" s="60">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row>
    <row r="524" spans="1:36" x14ac:dyDescent="0.35">
      <c r="A524" s="354">
        <v>2216</v>
      </c>
      <c r="B524" s="233">
        <v>45843</v>
      </c>
      <c r="C524" s="163">
        <v>2025</v>
      </c>
      <c r="D524" s="6">
        <f>YEAR(PA[[#This Row],[Date]])</f>
        <v>2025</v>
      </c>
      <c r="E524" s="351" t="s">
        <v>73</v>
      </c>
      <c r="F524" s="352" t="s">
        <v>73</v>
      </c>
      <c r="G524" s="321">
        <v>45809</v>
      </c>
      <c r="H524">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60">
        <v>0.22847222222222222</v>
      </c>
      <c r="Y524" s="60"/>
      <c r="Z524" s="60"/>
      <c r="AA524" s="60">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row>
    <row r="525" spans="1:36" x14ac:dyDescent="0.35">
      <c r="A525" s="354">
        <v>2217</v>
      </c>
      <c r="B525" s="233">
        <v>45843</v>
      </c>
      <c r="C525" s="163">
        <v>2025</v>
      </c>
      <c r="D525" s="6">
        <f>YEAR(PA[[#This Row],[Date]])</f>
        <v>2025</v>
      </c>
      <c r="E525" s="351" t="s">
        <v>73</v>
      </c>
      <c r="F525" s="352" t="s">
        <v>73</v>
      </c>
      <c r="G525" s="321">
        <v>45809</v>
      </c>
      <c r="H52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60">
        <v>0.22847222222222222</v>
      </c>
      <c r="Y525" s="60">
        <v>0.25</v>
      </c>
      <c r="Z525" s="60">
        <v>0.33333333333333331</v>
      </c>
      <c r="AA525" s="60">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row>
    <row r="526" spans="1:36" x14ac:dyDescent="0.35">
      <c r="A526" s="354">
        <v>2218</v>
      </c>
      <c r="B526" s="233">
        <v>45843</v>
      </c>
      <c r="C526" s="163">
        <v>2025</v>
      </c>
      <c r="D526" s="6">
        <f>YEAR(PA[[#This Row],[Date]])</f>
        <v>2025</v>
      </c>
      <c r="E526" s="351" t="s">
        <v>73</v>
      </c>
      <c r="F526" s="352" t="s">
        <v>73</v>
      </c>
      <c r="G526" s="321">
        <v>45809</v>
      </c>
      <c r="H526">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60">
        <v>0.22847222222222222</v>
      </c>
      <c r="Y526" s="60">
        <v>0.25</v>
      </c>
      <c r="Z526" s="60">
        <v>0.35069444444444442</v>
      </c>
      <c r="AA526" s="60">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row>
    <row r="527" spans="1:36" ht="29" x14ac:dyDescent="0.35">
      <c r="A527" s="354">
        <v>2219</v>
      </c>
      <c r="B527" s="233">
        <v>45843</v>
      </c>
      <c r="C527" s="163">
        <v>2025</v>
      </c>
      <c r="D527" s="6">
        <f>YEAR(PA[[#This Row],[Date]])</f>
        <v>2025</v>
      </c>
      <c r="E527" s="351" t="s">
        <v>73</v>
      </c>
      <c r="F527" s="352" t="s">
        <v>73</v>
      </c>
      <c r="G527" s="321">
        <v>45809</v>
      </c>
      <c r="H527">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60">
        <v>0.22847222222222222</v>
      </c>
      <c r="Y527" s="60">
        <v>0.25</v>
      </c>
      <c r="Z527" s="60">
        <v>0.36805555555555558</v>
      </c>
      <c r="AA527" s="60">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row>
    <row r="528" spans="1:36" ht="29" x14ac:dyDescent="0.35">
      <c r="A528" s="354">
        <v>2220</v>
      </c>
      <c r="B528" s="233">
        <v>45843</v>
      </c>
      <c r="C528" s="163">
        <v>2025</v>
      </c>
      <c r="D528" s="6">
        <f>YEAR(PA[[#This Row],[Date]])</f>
        <v>2025</v>
      </c>
      <c r="E528" s="351" t="s">
        <v>73</v>
      </c>
      <c r="F528" s="352" t="s">
        <v>73</v>
      </c>
      <c r="G528" s="321">
        <v>45809</v>
      </c>
      <c r="H528">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60">
        <v>0.22847222222222222</v>
      </c>
      <c r="Y528" s="60">
        <v>0.25</v>
      </c>
      <c r="Z528" s="60">
        <v>0.3888888888888889</v>
      </c>
      <c r="AA528" s="60">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row>
    <row r="529" spans="1:36" ht="29" x14ac:dyDescent="0.35">
      <c r="A529" s="354">
        <v>2221</v>
      </c>
      <c r="B529" s="233">
        <v>45843</v>
      </c>
      <c r="C529" s="163">
        <v>2025</v>
      </c>
      <c r="D529" s="6">
        <f>YEAR(PA[[#This Row],[Date]])</f>
        <v>2025</v>
      </c>
      <c r="E529" s="351" t="s">
        <v>73</v>
      </c>
      <c r="F529" s="352" t="s">
        <v>73</v>
      </c>
      <c r="G529" s="321">
        <v>45809</v>
      </c>
      <c r="H529">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60">
        <v>0.22847222222222222</v>
      </c>
      <c r="Y529" s="60">
        <v>0.25</v>
      </c>
      <c r="Z529" s="60">
        <v>0.40972222222222227</v>
      </c>
      <c r="AA529" s="60">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row>
    <row r="530" spans="1:36" ht="29" x14ac:dyDescent="0.35">
      <c r="A530" s="354">
        <v>2222</v>
      </c>
      <c r="B530" s="233">
        <v>45843</v>
      </c>
      <c r="C530" s="163">
        <v>2025</v>
      </c>
      <c r="D530" s="6">
        <f>YEAR(PA[[#This Row],[Date]])</f>
        <v>2025</v>
      </c>
      <c r="E530" s="351" t="s">
        <v>73</v>
      </c>
      <c r="F530" s="352" t="s">
        <v>73</v>
      </c>
      <c r="G530" s="321">
        <v>45809</v>
      </c>
      <c r="H530">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60">
        <v>0.22847222222222222</v>
      </c>
      <c r="Y530" s="60">
        <v>0.25</v>
      </c>
      <c r="Z530" s="60">
        <v>0.43055555555555558</v>
      </c>
      <c r="AA530" s="60">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row>
    <row r="531" spans="1:36" ht="29" x14ac:dyDescent="0.35">
      <c r="A531" s="354">
        <v>2223</v>
      </c>
      <c r="B531" s="233">
        <v>45843</v>
      </c>
      <c r="C531" s="163">
        <v>2025</v>
      </c>
      <c r="D531" s="6">
        <f>YEAR(PA[[#This Row],[Date]])</f>
        <v>2025</v>
      </c>
      <c r="E531" s="351" t="s">
        <v>73</v>
      </c>
      <c r="F531" s="352" t="s">
        <v>73</v>
      </c>
      <c r="G531" s="321">
        <v>45809</v>
      </c>
      <c r="H531">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60">
        <v>0.22847222222222222</v>
      </c>
      <c r="Y531" s="60">
        <v>0.25</v>
      </c>
      <c r="Z531" s="60">
        <v>0.4548611111111111</v>
      </c>
      <c r="AA531" s="60">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row>
    <row r="532" spans="1:36" ht="29" x14ac:dyDescent="0.35">
      <c r="A532" s="354">
        <v>2224</v>
      </c>
      <c r="B532" s="233">
        <v>45843</v>
      </c>
      <c r="C532" s="163">
        <v>2025</v>
      </c>
      <c r="D532" s="6">
        <f>YEAR(PA[[#This Row],[Date]])</f>
        <v>2025</v>
      </c>
      <c r="E532" s="351" t="s">
        <v>73</v>
      </c>
      <c r="F532" s="352" t="s">
        <v>73</v>
      </c>
      <c r="G532" s="321">
        <v>45809</v>
      </c>
      <c r="H532">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273" t="s">
        <v>751</v>
      </c>
      <c r="X532" s="60">
        <v>0.50694444444444442</v>
      </c>
      <c r="Y532" s="60">
        <v>0.50694444444444442</v>
      </c>
      <c r="Z532" s="60">
        <v>0.50972222222222219</v>
      </c>
      <c r="AA532" s="60">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row>
    <row r="533" spans="1:36" ht="29" x14ac:dyDescent="0.35">
      <c r="A533" s="354">
        <v>2225</v>
      </c>
      <c r="B533" s="233">
        <v>45843</v>
      </c>
      <c r="C533" s="163">
        <v>2025</v>
      </c>
      <c r="D533" s="6">
        <f>YEAR(PA[[#This Row],[Date]])</f>
        <v>2025</v>
      </c>
      <c r="E533" s="351" t="s">
        <v>73</v>
      </c>
      <c r="F533" s="352" t="s">
        <v>73</v>
      </c>
      <c r="G533" s="321">
        <v>45809</v>
      </c>
      <c r="H533">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273" t="s">
        <v>754</v>
      </c>
      <c r="X533" s="60">
        <v>0.50694444444444442</v>
      </c>
      <c r="Y533" s="60">
        <v>0.50694444444444442</v>
      </c>
      <c r="Z533" s="60">
        <v>0.51111111111111118</v>
      </c>
      <c r="AA533" s="60">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row>
    <row r="534" spans="1:36" ht="29" x14ac:dyDescent="0.35">
      <c r="A534" s="354">
        <v>2226</v>
      </c>
      <c r="B534" s="233">
        <v>45843</v>
      </c>
      <c r="C534" s="163">
        <v>2025</v>
      </c>
      <c r="D534" s="6">
        <f>YEAR(PA[[#This Row],[Date]])</f>
        <v>2025</v>
      </c>
      <c r="E534" s="351" t="s">
        <v>73</v>
      </c>
      <c r="F534" s="352" t="s">
        <v>73</v>
      </c>
      <c r="G534" s="321">
        <v>45809</v>
      </c>
      <c r="H534">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273" t="s">
        <v>752</v>
      </c>
      <c r="X534" s="60">
        <v>0.50694444444444442</v>
      </c>
      <c r="Y534" s="60">
        <v>0.50694444444444442</v>
      </c>
      <c r="Z534" s="60">
        <v>0.51180555555555551</v>
      </c>
      <c r="AA534" s="60">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row>
    <row r="535" spans="1:36" ht="29" x14ac:dyDescent="0.35">
      <c r="A535" s="354">
        <v>2227</v>
      </c>
      <c r="B535" s="233">
        <v>45844</v>
      </c>
      <c r="C535" s="163">
        <v>2025</v>
      </c>
      <c r="D535" s="6">
        <f>YEAR(PA[[#This Row],[Date]])</f>
        <v>2025</v>
      </c>
      <c r="E535" s="351" t="s">
        <v>73</v>
      </c>
      <c r="F535" s="352" t="s">
        <v>73</v>
      </c>
      <c r="G535" s="321">
        <v>45809</v>
      </c>
      <c r="H535">
        <f>DAY(EOMONTH(PA[[#This Row],[Date]], 0))</f>
        <v>31</v>
      </c>
      <c r="I535" s="272">
        <v>0.21875</v>
      </c>
      <c r="J535" s="272">
        <v>0.76874999999999993</v>
      </c>
      <c r="K535" s="53">
        <f>IFERROR((PA[[#This Row],[Sunset Time (POA&lt;20 W/m2)]]-PA[[#This Row],[Sunrise Time (POA&gt;20 W/m2)]])*24,"")</f>
        <v>13.2</v>
      </c>
      <c r="L535" s="59" t="s">
        <v>606</v>
      </c>
      <c r="M535" s="59"/>
      <c r="N535" s="59"/>
      <c r="O535" s="59" t="s">
        <v>607</v>
      </c>
      <c r="P535" s="56"/>
      <c r="Q535" s="6"/>
      <c r="R5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60">
        <v>0.21875</v>
      </c>
      <c r="Y535" s="60">
        <v>0.25694444444444448</v>
      </c>
      <c r="Z535" s="60">
        <v>0.2986111111111111</v>
      </c>
      <c r="AA535" s="60">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row>
    <row r="536" spans="1:36" ht="29" x14ac:dyDescent="0.35">
      <c r="A536" s="354">
        <v>2228</v>
      </c>
      <c r="B536" s="233">
        <v>45844</v>
      </c>
      <c r="C536" s="163">
        <v>2025</v>
      </c>
      <c r="D536" s="6">
        <f>YEAR(PA[[#This Row],[Date]])</f>
        <v>2025</v>
      </c>
      <c r="E536" s="351" t="s">
        <v>73</v>
      </c>
      <c r="F536" s="352" t="s">
        <v>73</v>
      </c>
      <c r="G536" s="321">
        <v>45809</v>
      </c>
      <c r="H536">
        <f>DAY(EOMONTH(PA[[#This Row],[Date]], 0))</f>
        <v>31</v>
      </c>
      <c r="I536" s="272">
        <v>0.21875</v>
      </c>
      <c r="J536" s="272">
        <v>0.76874999999999993</v>
      </c>
      <c r="K536" s="53">
        <f>IFERROR((PA[[#This Row],[Sunset Time (POA&lt;20 W/m2)]]-PA[[#This Row],[Sunrise Time (POA&gt;20 W/m2)]])*24,"")</f>
        <v>13.2</v>
      </c>
      <c r="L536" s="59" t="s">
        <v>606</v>
      </c>
      <c r="M536" s="59"/>
      <c r="N536" s="59"/>
      <c r="O536" s="59" t="s">
        <v>607</v>
      </c>
      <c r="P536" s="56"/>
      <c r="Q536" s="6"/>
      <c r="R5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60">
        <v>0.21875</v>
      </c>
      <c r="Y536" s="60">
        <v>0.25694444444444448</v>
      </c>
      <c r="Z536" s="60">
        <v>0.32291666666666669</v>
      </c>
      <c r="AA536" s="60">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row>
    <row r="537" spans="1:36" ht="43.5" x14ac:dyDescent="0.35">
      <c r="A537" s="354">
        <v>2229</v>
      </c>
      <c r="B537" s="233">
        <v>45844</v>
      </c>
      <c r="C537" s="163">
        <v>2025</v>
      </c>
      <c r="D537" s="6">
        <f>YEAR(PA[[#This Row],[Date]])</f>
        <v>2025</v>
      </c>
      <c r="E537" s="351" t="s">
        <v>73</v>
      </c>
      <c r="F537" s="352" t="s">
        <v>73</v>
      </c>
      <c r="G537" s="321">
        <v>45809</v>
      </c>
      <c r="H537">
        <f>DAY(EOMONTH(PA[[#This Row],[Date]], 0))</f>
        <v>31</v>
      </c>
      <c r="I537" s="272">
        <v>0.21875</v>
      </c>
      <c r="J537" s="272">
        <v>0.76874999999999993</v>
      </c>
      <c r="K537" s="53">
        <f>IFERROR((PA[[#This Row],[Sunset Time (POA&lt;20 W/m2)]]-PA[[#This Row],[Sunrise Time (POA&gt;20 W/m2)]])*24,"")</f>
        <v>13.2</v>
      </c>
      <c r="L537" s="59" t="s">
        <v>621</v>
      </c>
      <c r="M537" s="59"/>
      <c r="N537" s="59"/>
      <c r="O537" s="59" t="s">
        <v>637</v>
      </c>
      <c r="P537" s="56"/>
      <c r="Q537" s="6"/>
      <c r="R5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60">
        <v>0.21875</v>
      </c>
      <c r="Y537" s="60">
        <v>0.21875</v>
      </c>
      <c r="Z537" s="60">
        <v>0.4236111111111111</v>
      </c>
      <c r="AA537" s="60">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row>
    <row r="538" spans="1:36" ht="43.5" x14ac:dyDescent="0.35">
      <c r="A538" s="354">
        <v>2230</v>
      </c>
      <c r="B538" s="233">
        <v>45844</v>
      </c>
      <c r="C538" s="163">
        <v>2025</v>
      </c>
      <c r="D538" s="6">
        <f>YEAR(PA[[#This Row],[Date]])</f>
        <v>2025</v>
      </c>
      <c r="E538" s="351" t="s">
        <v>73</v>
      </c>
      <c r="F538" s="352" t="s">
        <v>73</v>
      </c>
      <c r="G538" s="321">
        <v>45809</v>
      </c>
      <c r="H538">
        <f>DAY(EOMONTH(PA[[#This Row],[Date]], 0))</f>
        <v>31</v>
      </c>
      <c r="I538" s="272">
        <v>0.21875</v>
      </c>
      <c r="J538" s="272">
        <v>0.76874999999999993</v>
      </c>
      <c r="K538" s="53">
        <f>IFERROR((PA[[#This Row],[Sunset Time (POA&lt;20 W/m2)]]-PA[[#This Row],[Sunrise Time (POA&gt;20 W/m2)]])*24,"")</f>
        <v>13.2</v>
      </c>
      <c r="L538" s="59" t="s">
        <v>621</v>
      </c>
      <c r="M538" s="59"/>
      <c r="N538" s="59"/>
      <c r="O538" s="59" t="s">
        <v>612</v>
      </c>
      <c r="P538" s="56"/>
      <c r="Q538" s="6"/>
      <c r="R5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273" t="s">
        <v>1351</v>
      </c>
      <c r="X538" s="60">
        <v>0.21875</v>
      </c>
      <c r="Y538" s="60">
        <v>0.21875</v>
      </c>
      <c r="Z538" s="60">
        <v>0.46527777777777773</v>
      </c>
      <c r="AA538" s="60">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row>
    <row r="539" spans="1:36" ht="29" x14ac:dyDescent="0.35">
      <c r="A539" s="229">
        <v>2231</v>
      </c>
      <c r="B539" s="233">
        <v>45845</v>
      </c>
      <c r="C539" s="163">
        <v>2025</v>
      </c>
      <c r="D539" s="6">
        <f>YEAR(PA[[#This Row],[Date]])</f>
        <v>2025</v>
      </c>
      <c r="E539" s="351" t="s">
        <v>73</v>
      </c>
      <c r="F539" s="352" t="s">
        <v>73</v>
      </c>
      <c r="G539" s="321">
        <v>45809</v>
      </c>
      <c r="H539">
        <f>DAY(EOMONTH(PA[[#This Row],[Date]], 0))</f>
        <v>31</v>
      </c>
      <c r="I539" s="272">
        <v>0.22152777777777777</v>
      </c>
      <c r="J539" s="272">
        <v>0.78055555555555556</v>
      </c>
      <c r="K539" s="53">
        <f>IFERROR((PA[[#This Row],[Sunset Time (POA&lt;20 W/m2)]]-PA[[#This Row],[Sunrise Time (POA&gt;20 W/m2)]])*24,"")</f>
        <v>13.416666666666668</v>
      </c>
      <c r="L539" s="59" t="s">
        <v>564</v>
      </c>
      <c r="M539" s="59"/>
      <c r="N539" s="59"/>
      <c r="O539" s="59" t="s">
        <v>789</v>
      </c>
      <c r="P539" s="56"/>
      <c r="Q539" s="6"/>
      <c r="R5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60">
        <v>0.51250000000000007</v>
      </c>
      <c r="Y539" s="60">
        <v>0.51250000000000007</v>
      </c>
      <c r="Z539" s="60">
        <v>0.51527777777777783</v>
      </c>
      <c r="AA539" s="60">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row>
    <row r="540" spans="1:36" ht="29" x14ac:dyDescent="0.35">
      <c r="A540" s="229">
        <v>2232</v>
      </c>
      <c r="B540" s="233">
        <v>45848</v>
      </c>
      <c r="C540" s="163">
        <v>2025</v>
      </c>
      <c r="D540" s="6">
        <f>YEAR(PA[[#This Row],[Date]])</f>
        <v>2025</v>
      </c>
      <c r="E540" s="351" t="s">
        <v>73</v>
      </c>
      <c r="F540" s="352" t="s">
        <v>73</v>
      </c>
      <c r="G540" s="321">
        <v>45809</v>
      </c>
      <c r="H540">
        <f>DAY(EOMONTH(PA[[#This Row],[Date]], 0))</f>
        <v>31</v>
      </c>
      <c r="I540" s="272">
        <v>0.22708333333333333</v>
      </c>
      <c r="J540" s="272">
        <v>0.7715277777777777</v>
      </c>
      <c r="K540" s="53">
        <f>IFERROR((PA[[#This Row],[Sunset Time (POA&lt;20 W/m2)]]-PA[[#This Row],[Sunrise Time (POA&gt;20 W/m2)]])*24,"")</f>
        <v>13.066666666666666</v>
      </c>
      <c r="L540" s="59" t="s">
        <v>615</v>
      </c>
      <c r="M540" s="59"/>
      <c r="N540" s="59"/>
      <c r="O540" s="59" t="s">
        <v>583</v>
      </c>
      <c r="P540" s="56"/>
      <c r="Q540" s="6"/>
      <c r="R5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60">
        <v>0.30208333333333331</v>
      </c>
      <c r="Y540" s="60">
        <v>0.30208333333333331</v>
      </c>
      <c r="Z540" s="60">
        <v>0.34375</v>
      </c>
      <c r="AA540" s="60">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row>
    <row r="541" spans="1:36" ht="43.5" x14ac:dyDescent="0.35">
      <c r="A541" s="229">
        <v>2233</v>
      </c>
      <c r="B541" s="233">
        <v>45849</v>
      </c>
      <c r="C541" s="163">
        <v>2025</v>
      </c>
      <c r="D541" s="129">
        <f>YEAR(PA[[#This Row],[Date]])</f>
        <v>2025</v>
      </c>
      <c r="E541" s="351" t="s">
        <v>73</v>
      </c>
      <c r="F541" s="352" t="s">
        <v>73</v>
      </c>
      <c r="G541" s="321">
        <v>45809</v>
      </c>
      <c r="H541">
        <f>DAY(EOMONTH(PA[[#This Row],[Date]], 0))</f>
        <v>31</v>
      </c>
      <c r="I541" s="272">
        <v>0.21736111111111112</v>
      </c>
      <c r="J541" s="272">
        <v>0.78125</v>
      </c>
      <c r="K541" s="131">
        <f>IFERROR((PA[[#This Row],[Sunset Time (POA&lt;20 W/m2)]]-PA[[#This Row],[Sunrise Time (POA&gt;20 W/m2)]])*24,"")</f>
        <v>13.533333333333333</v>
      </c>
      <c r="L541" s="59" t="s">
        <v>615</v>
      </c>
      <c r="M541" s="128"/>
      <c r="N541" s="128"/>
      <c r="O541" s="128" t="s">
        <v>618</v>
      </c>
      <c r="P541" s="130"/>
      <c r="Q541" s="129"/>
      <c r="R5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53" t="s">
        <v>1293</v>
      </c>
      <c r="X541" s="120">
        <v>0.21736111111111112</v>
      </c>
      <c r="Y541" s="120">
        <v>0.25694444444444448</v>
      </c>
      <c r="Z541" s="120">
        <v>0.3125</v>
      </c>
      <c r="AA541" s="120">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57"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row>
    <row r="542" spans="1:36" ht="29" x14ac:dyDescent="0.35">
      <c r="A542" s="229">
        <v>2234</v>
      </c>
      <c r="B542" s="233">
        <v>45849</v>
      </c>
      <c r="C542" s="163">
        <v>2025</v>
      </c>
      <c r="D542" s="129">
        <f>YEAR(PA[[#This Row],[Date]])</f>
        <v>2025</v>
      </c>
      <c r="E542" s="351" t="s">
        <v>73</v>
      </c>
      <c r="F542" s="352" t="s">
        <v>73</v>
      </c>
      <c r="G542" s="321">
        <v>45809</v>
      </c>
      <c r="H542">
        <f>DAY(EOMONTH(PA[[#This Row],[Date]], 0))</f>
        <v>31</v>
      </c>
      <c r="I542" s="272">
        <v>0.21736111111111112</v>
      </c>
      <c r="J542" s="272">
        <v>0.78125</v>
      </c>
      <c r="K542" s="131">
        <f>IFERROR((PA[[#This Row],[Sunset Time (POA&lt;20 W/m2)]]-PA[[#This Row],[Sunrise Time (POA&gt;20 W/m2)]])*24,"")</f>
        <v>13.533333333333333</v>
      </c>
      <c r="L542" s="59" t="s">
        <v>615</v>
      </c>
      <c r="M542" s="128"/>
      <c r="N542" s="128"/>
      <c r="O542" s="128" t="s">
        <v>580</v>
      </c>
      <c r="P542" s="130"/>
      <c r="Q542" s="129"/>
      <c r="R5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120">
        <v>0.21736111111111112</v>
      </c>
      <c r="Y542" s="120">
        <v>0.25694444444444448</v>
      </c>
      <c r="Z542" s="120">
        <v>0.34375</v>
      </c>
      <c r="AA542" s="120">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row>
    <row r="543" spans="1:36" x14ac:dyDescent="0.35">
      <c r="A543" s="229">
        <v>2235</v>
      </c>
      <c r="B543" s="233">
        <v>45849</v>
      </c>
      <c r="C543" s="163">
        <v>2025</v>
      </c>
      <c r="D543" s="129">
        <f>YEAR(PA[[#This Row],[Date]])</f>
        <v>2025</v>
      </c>
      <c r="E543" s="351" t="s">
        <v>73</v>
      </c>
      <c r="F543" s="352" t="s">
        <v>73</v>
      </c>
      <c r="G543" s="321">
        <v>45809</v>
      </c>
      <c r="H543">
        <f>DAY(EOMONTH(PA[[#This Row],[Date]], 0))</f>
        <v>31</v>
      </c>
      <c r="I543" s="272">
        <v>0.21736111111111112</v>
      </c>
      <c r="J543" s="272">
        <v>0.78125</v>
      </c>
      <c r="K543" s="131">
        <f>IFERROR((PA[[#This Row],[Sunset Time (POA&lt;20 W/m2)]]-PA[[#This Row],[Sunrise Time (POA&gt;20 W/m2)]])*24,"")</f>
        <v>13.533333333333333</v>
      </c>
      <c r="L543" s="128" t="s">
        <v>606</v>
      </c>
      <c r="M543" s="128"/>
      <c r="N543" s="128"/>
      <c r="O543" s="128" t="s">
        <v>575</v>
      </c>
      <c r="P543" s="130"/>
      <c r="Q543" s="129"/>
      <c r="R5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120">
        <v>0.21736111111111112</v>
      </c>
      <c r="Y543" s="120">
        <v>0.25694444444444448</v>
      </c>
      <c r="Z543" s="120">
        <v>0.36458333333333331</v>
      </c>
      <c r="AA543" s="120">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row>
    <row r="544" spans="1:36" x14ac:dyDescent="0.35">
      <c r="A544" s="229">
        <v>2236</v>
      </c>
      <c r="B544" s="233">
        <v>45849</v>
      </c>
      <c r="C544" s="163">
        <v>2025</v>
      </c>
      <c r="D544" s="129">
        <f>YEAR(PA[[#This Row],[Date]])</f>
        <v>2025</v>
      </c>
      <c r="E544" s="351" t="s">
        <v>73</v>
      </c>
      <c r="F544" s="352" t="s">
        <v>73</v>
      </c>
      <c r="G544" s="321">
        <v>45809</v>
      </c>
      <c r="H544">
        <f>DAY(EOMONTH(PA[[#This Row],[Date]], 0))</f>
        <v>31</v>
      </c>
      <c r="I544" s="272">
        <v>0.21736111111111112</v>
      </c>
      <c r="J544" s="272">
        <v>0.78125</v>
      </c>
      <c r="K544" s="131">
        <f>IFERROR((PA[[#This Row],[Sunset Time (POA&lt;20 W/m2)]]-PA[[#This Row],[Sunrise Time (POA&gt;20 W/m2)]])*24,"")</f>
        <v>13.533333333333333</v>
      </c>
      <c r="L544" s="128" t="s">
        <v>606</v>
      </c>
      <c r="M544" s="128"/>
      <c r="N544" s="128"/>
      <c r="O544" s="128" t="s">
        <v>578</v>
      </c>
      <c r="P544" s="130"/>
      <c r="Q544" s="129"/>
      <c r="R5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120">
        <v>0.21736111111111112</v>
      </c>
      <c r="Y544" s="120">
        <v>0.25694444444444448</v>
      </c>
      <c r="Z544" s="120">
        <v>0.38541666666666669</v>
      </c>
      <c r="AA544" s="120">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row>
    <row r="545" spans="1:36" ht="29" x14ac:dyDescent="0.35">
      <c r="A545" s="229">
        <v>2237</v>
      </c>
      <c r="B545" s="233">
        <v>45849</v>
      </c>
      <c r="C545" s="163">
        <v>2025</v>
      </c>
      <c r="D545" s="129">
        <f>YEAR(PA[[#This Row],[Date]])</f>
        <v>2025</v>
      </c>
      <c r="E545" s="351" t="s">
        <v>73</v>
      </c>
      <c r="F545" s="352" t="s">
        <v>73</v>
      </c>
      <c r="G545" s="321">
        <v>45809</v>
      </c>
      <c r="H545">
        <f>DAY(EOMONTH(PA[[#This Row],[Date]], 0))</f>
        <v>31</v>
      </c>
      <c r="I545" s="272">
        <v>0.21736111111111112</v>
      </c>
      <c r="J545" s="272">
        <v>0.78125</v>
      </c>
      <c r="K545" s="131">
        <f>IFERROR((PA[[#This Row],[Sunset Time (POA&lt;20 W/m2)]]-PA[[#This Row],[Sunrise Time (POA&gt;20 W/m2)]])*24,"")</f>
        <v>13.533333333333333</v>
      </c>
      <c r="L545" s="128" t="s">
        <v>564</v>
      </c>
      <c r="M545" s="128"/>
      <c r="N545" s="128"/>
      <c r="O545" s="128" t="s">
        <v>789</v>
      </c>
      <c r="P545" s="130"/>
      <c r="Q545" s="129"/>
      <c r="R5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120">
        <v>0.44027777777777777</v>
      </c>
      <c r="Y545" s="120">
        <v>0.44027777777777777</v>
      </c>
      <c r="Z545" s="120">
        <v>0.44236111111111115</v>
      </c>
      <c r="AA545" s="120">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row>
    <row r="546" spans="1:36" ht="29" x14ac:dyDescent="0.35">
      <c r="A546" s="229">
        <v>2238</v>
      </c>
      <c r="B546" s="233">
        <v>45849</v>
      </c>
      <c r="C546" s="163">
        <v>2025</v>
      </c>
      <c r="D546" s="129">
        <f>YEAR(PA[[#This Row],[Date]])</f>
        <v>2025</v>
      </c>
      <c r="E546" s="351" t="s">
        <v>73</v>
      </c>
      <c r="F546" s="352" t="s">
        <v>73</v>
      </c>
      <c r="G546" s="321">
        <v>45809</v>
      </c>
      <c r="H546">
        <f>DAY(EOMONTH(PA[[#This Row],[Date]], 0))</f>
        <v>31</v>
      </c>
      <c r="I546" s="272">
        <v>0.21736111111111112</v>
      </c>
      <c r="J546" s="272">
        <v>0.78125</v>
      </c>
      <c r="K546" s="131">
        <f>IFERROR((PA[[#This Row],[Sunset Time (POA&lt;20 W/m2)]]-PA[[#This Row],[Sunrise Time (POA&gt;20 W/m2)]])*24,"")</f>
        <v>13.533333333333333</v>
      </c>
      <c r="L546" s="128" t="s">
        <v>587</v>
      </c>
      <c r="M546" s="128"/>
      <c r="N546" s="128"/>
      <c r="O546" s="128" t="s">
        <v>789</v>
      </c>
      <c r="P546" s="130"/>
      <c r="Q546" s="129"/>
      <c r="R5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120">
        <v>0.44027777777777777</v>
      </c>
      <c r="Y546" s="120">
        <v>0.44027777777777777</v>
      </c>
      <c r="Z546" s="120">
        <v>0.44236111111111115</v>
      </c>
      <c r="AA546" s="120">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row>
    <row r="547" spans="1:36" ht="29" x14ac:dyDescent="0.35">
      <c r="A547" s="229">
        <v>2239</v>
      </c>
      <c r="B547" s="233">
        <v>45849</v>
      </c>
      <c r="C547" s="163">
        <v>2025</v>
      </c>
      <c r="D547" s="129">
        <f>YEAR(PA[[#This Row],[Date]])</f>
        <v>2025</v>
      </c>
      <c r="E547" s="351" t="s">
        <v>73</v>
      </c>
      <c r="F547" s="352" t="s">
        <v>73</v>
      </c>
      <c r="G547" s="321">
        <v>45809</v>
      </c>
      <c r="H547">
        <f>DAY(EOMONTH(PA[[#This Row],[Date]], 0))</f>
        <v>31</v>
      </c>
      <c r="I547" s="272">
        <v>0.21736111111111112</v>
      </c>
      <c r="J547" s="272">
        <v>0.78125</v>
      </c>
      <c r="K547" s="131">
        <f>IFERROR((PA[[#This Row],[Sunset Time (POA&lt;20 W/m2)]]-PA[[#This Row],[Sunrise Time (POA&gt;20 W/m2)]])*24,"")</f>
        <v>13.533333333333333</v>
      </c>
      <c r="L547" s="128" t="s">
        <v>564</v>
      </c>
      <c r="M547" s="128"/>
      <c r="N547" s="128"/>
      <c r="O547" s="128" t="s">
        <v>789</v>
      </c>
      <c r="P547" s="130"/>
      <c r="Q547" s="129"/>
      <c r="R5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120">
        <v>0.5</v>
      </c>
      <c r="Y547" s="120">
        <v>0.5</v>
      </c>
      <c r="Z547" s="120">
        <v>0.50277777777777777</v>
      </c>
      <c r="AA547" s="120">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row>
    <row r="548" spans="1:36" ht="29" x14ac:dyDescent="0.35">
      <c r="A548" s="229">
        <v>2240</v>
      </c>
      <c r="B548" s="233">
        <v>45849</v>
      </c>
      <c r="C548" s="163">
        <v>2025</v>
      </c>
      <c r="D548" s="129">
        <f>YEAR(PA[[#This Row],[Date]])</f>
        <v>2025</v>
      </c>
      <c r="E548" s="351" t="s">
        <v>73</v>
      </c>
      <c r="F548" s="352" t="s">
        <v>73</v>
      </c>
      <c r="G548" s="321">
        <v>45809</v>
      </c>
      <c r="H548">
        <f>DAY(EOMONTH(PA[[#This Row],[Date]], 0))</f>
        <v>31</v>
      </c>
      <c r="I548" s="272">
        <v>0.21736111111111112</v>
      </c>
      <c r="J548" s="272">
        <v>0.78125</v>
      </c>
      <c r="K548" s="131">
        <f>IFERROR((PA[[#This Row],[Sunset Time (POA&lt;20 W/m2)]]-PA[[#This Row],[Sunrise Time (POA&gt;20 W/m2)]])*24,"")</f>
        <v>13.533333333333333</v>
      </c>
      <c r="L548" s="128" t="s">
        <v>559</v>
      </c>
      <c r="M548" s="128"/>
      <c r="N548" s="128"/>
      <c r="O548" s="128" t="s">
        <v>789</v>
      </c>
      <c r="P548" s="130"/>
      <c r="Q548" s="129"/>
      <c r="R5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120">
        <v>0.5</v>
      </c>
      <c r="Y548" s="120">
        <v>0.5</v>
      </c>
      <c r="Z548" s="120">
        <v>0.50486111111111109</v>
      </c>
      <c r="AA548" s="120">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row>
    <row r="549" spans="1:36" ht="29" x14ac:dyDescent="0.35">
      <c r="A549" s="229">
        <v>2241</v>
      </c>
      <c r="B549" s="233">
        <v>45849</v>
      </c>
      <c r="C549" s="163">
        <v>2025</v>
      </c>
      <c r="D549" s="129">
        <f>YEAR(PA[[#This Row],[Date]])</f>
        <v>2025</v>
      </c>
      <c r="E549" s="351" t="s">
        <v>73</v>
      </c>
      <c r="F549" s="352" t="s">
        <v>73</v>
      </c>
      <c r="G549" s="321">
        <v>45809</v>
      </c>
      <c r="H549">
        <f>DAY(EOMONTH(PA[[#This Row],[Date]], 0))</f>
        <v>31</v>
      </c>
      <c r="I549" s="272">
        <v>0.21736111111111112</v>
      </c>
      <c r="J549" s="272">
        <v>0.78125</v>
      </c>
      <c r="K549" s="131">
        <f>IFERROR((PA[[#This Row],[Sunset Time (POA&lt;20 W/m2)]]-PA[[#This Row],[Sunrise Time (POA&gt;20 W/m2)]])*24,"")</f>
        <v>13.533333333333333</v>
      </c>
      <c r="L549" s="128" t="s">
        <v>564</v>
      </c>
      <c r="M549" s="128"/>
      <c r="N549" s="128"/>
      <c r="O549" s="128" t="s">
        <v>789</v>
      </c>
      <c r="P549" s="130"/>
      <c r="Q549" s="129"/>
      <c r="R5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120">
        <v>0.51874999999999993</v>
      </c>
      <c r="Y549" s="120">
        <v>0.51874999999999993</v>
      </c>
      <c r="Z549" s="120">
        <v>0.52013888888888882</v>
      </c>
      <c r="AA549" s="120">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row>
    <row r="550" spans="1:36" ht="43.5" x14ac:dyDescent="0.35">
      <c r="A550" s="229">
        <v>2242</v>
      </c>
      <c r="B550" s="233">
        <v>45849</v>
      </c>
      <c r="C550" s="163">
        <v>2025</v>
      </c>
      <c r="D550" s="129">
        <f>YEAR(PA[[#This Row],[Date]])</f>
        <v>2025</v>
      </c>
      <c r="E550" s="351" t="s">
        <v>73</v>
      </c>
      <c r="F550" s="352" t="s">
        <v>73</v>
      </c>
      <c r="G550" s="321">
        <v>45809</v>
      </c>
      <c r="H550">
        <f>DAY(EOMONTH(PA[[#This Row],[Date]], 0))</f>
        <v>31</v>
      </c>
      <c r="I550" s="272">
        <v>0.21736111111111112</v>
      </c>
      <c r="J550" s="272">
        <v>0.78125</v>
      </c>
      <c r="K550" s="131">
        <f>IFERROR((PA[[#This Row],[Sunset Time (POA&lt;20 W/m2)]]-PA[[#This Row],[Sunrise Time (POA&gt;20 W/m2)]])*24,"")</f>
        <v>13.533333333333333</v>
      </c>
      <c r="L550" s="128" t="s">
        <v>587</v>
      </c>
      <c r="M550" s="128"/>
      <c r="N550" s="128"/>
      <c r="O550" s="128" t="s">
        <v>663</v>
      </c>
      <c r="P550" s="130"/>
      <c r="Q550" s="129"/>
      <c r="R5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53" t="s">
        <v>1357</v>
      </c>
      <c r="X550" s="120">
        <v>0.53125</v>
      </c>
      <c r="Y550" s="120">
        <v>0.53472222222222221</v>
      </c>
      <c r="Z550" s="120">
        <v>0.53819444444444442</v>
      </c>
      <c r="AA550" s="120">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row>
    <row r="551" spans="1:36" ht="29" x14ac:dyDescent="0.35">
      <c r="A551" s="229">
        <v>2243</v>
      </c>
      <c r="B551" s="233">
        <v>45849</v>
      </c>
      <c r="C551" s="163">
        <v>2025</v>
      </c>
      <c r="D551" s="129">
        <f>YEAR(PA[[#This Row],[Date]])</f>
        <v>2025</v>
      </c>
      <c r="E551" s="351" t="s">
        <v>73</v>
      </c>
      <c r="F551" s="352" t="s">
        <v>73</v>
      </c>
      <c r="G551" s="321">
        <v>45809</v>
      </c>
      <c r="H551">
        <f>DAY(EOMONTH(PA[[#This Row],[Date]], 0))</f>
        <v>31</v>
      </c>
      <c r="I551" s="272">
        <v>0.21736111111111112</v>
      </c>
      <c r="J551" s="272">
        <v>0.78125</v>
      </c>
      <c r="K551" s="131">
        <f>IFERROR((PA[[#This Row],[Sunset Time (POA&lt;20 W/m2)]]-PA[[#This Row],[Sunrise Time (POA&gt;20 W/m2)]])*24,"")</f>
        <v>13.533333333333333</v>
      </c>
      <c r="L551" s="128" t="s">
        <v>559</v>
      </c>
      <c r="M551" s="128"/>
      <c r="N551" s="128"/>
      <c r="O551" s="128" t="s">
        <v>571</v>
      </c>
      <c r="P551" s="130"/>
      <c r="Q551" s="129"/>
      <c r="R5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53" t="s">
        <v>1356</v>
      </c>
      <c r="X551" s="120">
        <v>0.50486111111111109</v>
      </c>
      <c r="Y551" s="120">
        <v>0.50486111111111109</v>
      </c>
      <c r="Z551" s="120">
        <v>0.50694444444444442</v>
      </c>
      <c r="AA551" s="120">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row>
    <row r="552" spans="1:36" ht="43.5" x14ac:dyDescent="0.35">
      <c r="A552" s="229">
        <v>2244</v>
      </c>
      <c r="B552" s="233">
        <v>45849</v>
      </c>
      <c r="C552" s="163">
        <v>2025</v>
      </c>
      <c r="D552" s="6">
        <f>YEAR(PA[[#This Row],[Date]])</f>
        <v>2025</v>
      </c>
      <c r="E552" s="351" t="s">
        <v>73</v>
      </c>
      <c r="F552" s="352" t="s">
        <v>73</v>
      </c>
      <c r="G552" s="321">
        <v>45809</v>
      </c>
      <c r="H552">
        <f>DAY(EOMONTH(PA[[#This Row],[Date]], 0))</f>
        <v>31</v>
      </c>
      <c r="I552" s="272">
        <v>0.21736111111111112</v>
      </c>
      <c r="J552" s="272">
        <v>0.78125</v>
      </c>
      <c r="K552" s="53">
        <f>IFERROR((PA[[#This Row],[Sunset Time (POA&lt;20 W/m2)]]-PA[[#This Row],[Sunrise Time (POA&gt;20 W/m2)]])*24,"")</f>
        <v>13.533333333333333</v>
      </c>
      <c r="L552" s="59" t="s">
        <v>564</v>
      </c>
      <c r="M552" s="59"/>
      <c r="N552" s="59"/>
      <c r="O552" s="59" t="s">
        <v>637</v>
      </c>
      <c r="P552" s="56"/>
      <c r="Q552" s="6"/>
      <c r="R5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53" t="s">
        <v>1359</v>
      </c>
      <c r="X552" s="60">
        <v>0.52013888888888882</v>
      </c>
      <c r="Y552" s="60">
        <v>0.52430555555555558</v>
      </c>
      <c r="Z552" s="60">
        <v>0.53472222222222221</v>
      </c>
      <c r="AA552" s="60">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row>
    <row r="553" spans="1:36" ht="29" x14ac:dyDescent="0.35">
      <c r="A553" s="229">
        <v>2245</v>
      </c>
      <c r="B553" s="233">
        <v>45850</v>
      </c>
      <c r="C553" s="163">
        <v>2025</v>
      </c>
      <c r="D553" s="129">
        <f>YEAR(PA[[#This Row],[Date]])</f>
        <v>2025</v>
      </c>
      <c r="E553" s="351" t="s">
        <v>73</v>
      </c>
      <c r="F553" s="352" t="s">
        <v>73</v>
      </c>
      <c r="G553" s="321">
        <v>45809</v>
      </c>
      <c r="H553">
        <f>DAY(EOMONTH(PA[[#This Row],[Date]], 0))</f>
        <v>31</v>
      </c>
      <c r="I553" s="272">
        <v>0.21944444444444444</v>
      </c>
      <c r="J553" s="272">
        <v>0.76874999999999993</v>
      </c>
      <c r="K553" s="131">
        <f>IFERROR((PA[[#This Row],[Sunset Time (POA&lt;20 W/m2)]]-PA[[#This Row],[Sunrise Time (POA&gt;20 W/m2)]])*24,"")</f>
        <v>13.183333333333332</v>
      </c>
      <c r="L553" s="128" t="s">
        <v>597</v>
      </c>
      <c r="M553" s="128"/>
      <c r="N553" s="128"/>
      <c r="O553" s="59" t="s">
        <v>637</v>
      </c>
      <c r="P553" s="130"/>
      <c r="Q553" s="129"/>
      <c r="R5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53" t="s">
        <v>1360</v>
      </c>
      <c r="X553" s="120">
        <v>0.69097222222222221</v>
      </c>
      <c r="Y553" s="120">
        <v>0.69444444444444453</v>
      </c>
      <c r="Z553" s="120">
        <v>0.70138888888888884</v>
      </c>
      <c r="AA553" s="120">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row>
    <row r="554" spans="1:36" ht="29" x14ac:dyDescent="0.35">
      <c r="A554" s="229">
        <v>2246</v>
      </c>
      <c r="B554" s="233">
        <v>45850</v>
      </c>
      <c r="C554" s="163">
        <v>2025</v>
      </c>
      <c r="D554" s="6">
        <f>YEAR(PA[[#This Row],[Date]])</f>
        <v>2025</v>
      </c>
      <c r="E554" s="351" t="s">
        <v>73</v>
      </c>
      <c r="F554" s="352" t="s">
        <v>73</v>
      </c>
      <c r="G554" s="321">
        <v>45809</v>
      </c>
      <c r="H554">
        <f>DAY(EOMONTH(PA[[#This Row],[Date]], 0))</f>
        <v>31</v>
      </c>
      <c r="I554" s="272">
        <v>0.21944444444444444</v>
      </c>
      <c r="J554" s="272">
        <v>0.76874999999999993</v>
      </c>
      <c r="K554" s="53">
        <f>IFERROR((PA[[#This Row],[Sunset Time (POA&lt;20 W/m2)]]-PA[[#This Row],[Sunrise Time (POA&gt;20 W/m2)]])*24,"")</f>
        <v>13.183333333333332</v>
      </c>
      <c r="L554" s="128" t="s">
        <v>597</v>
      </c>
      <c r="M554" s="59"/>
      <c r="N554" s="59"/>
      <c r="O554" s="59" t="s">
        <v>583</v>
      </c>
      <c r="P554" s="56"/>
      <c r="Q554" s="6"/>
      <c r="R5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53" t="s">
        <v>1361</v>
      </c>
      <c r="X554" s="120">
        <v>0.69097222222222221</v>
      </c>
      <c r="Y554" s="120">
        <v>0.69444444444444453</v>
      </c>
      <c r="Z554" s="60">
        <v>0.70486111111111116</v>
      </c>
      <c r="AA554" s="60">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row>
    <row r="555" spans="1:36" ht="29" x14ac:dyDescent="0.35">
      <c r="A555" s="229">
        <v>2247</v>
      </c>
      <c r="B555" s="233">
        <v>45850</v>
      </c>
      <c r="C555" s="163">
        <v>2025</v>
      </c>
      <c r="D555" s="129">
        <f>YEAR(PA[[#This Row],[Date]])</f>
        <v>2025</v>
      </c>
      <c r="E555" s="351" t="s">
        <v>73</v>
      </c>
      <c r="F555" s="352" t="s">
        <v>73</v>
      </c>
      <c r="G555" s="321">
        <v>45809</v>
      </c>
      <c r="H555">
        <f>DAY(EOMONTH(PA[[#This Row],[Date]], 0))</f>
        <v>31</v>
      </c>
      <c r="I555" s="272">
        <v>0.21944444444444444</v>
      </c>
      <c r="J555" s="272">
        <v>0.76874999999999993</v>
      </c>
      <c r="K555" s="131">
        <f>IFERROR((PA[[#This Row],[Sunset Time (POA&lt;20 W/m2)]]-PA[[#This Row],[Sunrise Time (POA&gt;20 W/m2)]])*24,"")</f>
        <v>13.183333333333332</v>
      </c>
      <c r="L555" s="128" t="s">
        <v>564</v>
      </c>
      <c r="M555" s="128"/>
      <c r="N555" s="128"/>
      <c r="O555" s="128" t="s">
        <v>654</v>
      </c>
      <c r="P555" s="130"/>
      <c r="Q555" s="129"/>
      <c r="R5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53" t="s">
        <v>1362</v>
      </c>
      <c r="X555" s="120">
        <v>0.69097222222222221</v>
      </c>
      <c r="Y555" s="120">
        <v>0.69444444444444453</v>
      </c>
      <c r="Z555" s="120">
        <v>0.72569444444444453</v>
      </c>
      <c r="AA555" s="120">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row>
    <row r="556" spans="1:36" ht="29" x14ac:dyDescent="0.35">
      <c r="A556" s="229">
        <v>2248</v>
      </c>
      <c r="B556" s="233">
        <v>45850</v>
      </c>
      <c r="C556" s="163">
        <v>2025</v>
      </c>
      <c r="D556" s="129">
        <f>YEAR(PA[[#This Row],[Date]])</f>
        <v>2025</v>
      </c>
      <c r="E556" s="351" t="s">
        <v>73</v>
      </c>
      <c r="F556" s="352" t="s">
        <v>73</v>
      </c>
      <c r="G556" s="321">
        <v>45809</v>
      </c>
      <c r="H556">
        <f>DAY(EOMONTH(PA[[#This Row],[Date]], 0))</f>
        <v>31</v>
      </c>
      <c r="I556" s="272">
        <v>0.21944444444444444</v>
      </c>
      <c r="J556" s="272">
        <v>0.76874999999999993</v>
      </c>
      <c r="K556" s="131">
        <f>IFERROR((PA[[#This Row],[Sunset Time (POA&lt;20 W/m2)]]-PA[[#This Row],[Sunrise Time (POA&gt;20 W/m2)]])*24,"")</f>
        <v>13.183333333333332</v>
      </c>
      <c r="L556" s="128" t="s">
        <v>579</v>
      </c>
      <c r="M556" s="128"/>
      <c r="N556" s="128"/>
      <c r="O556" s="128" t="s">
        <v>594</v>
      </c>
      <c r="P556" s="130"/>
      <c r="Q556" s="129"/>
      <c r="R5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53" t="s">
        <v>1363</v>
      </c>
      <c r="X556" s="120">
        <v>0.69097222222222221</v>
      </c>
      <c r="Y556" s="120">
        <v>0.69444444444444453</v>
      </c>
      <c r="Z556" s="120">
        <v>0.72916666666666663</v>
      </c>
      <c r="AA556" s="120">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row>
    <row r="557" spans="1:36" ht="29" x14ac:dyDescent="0.35">
      <c r="A557" s="229">
        <v>2249</v>
      </c>
      <c r="B557" s="233">
        <v>45850</v>
      </c>
      <c r="C557" s="163">
        <v>2025</v>
      </c>
      <c r="D557" s="129">
        <f>YEAR(PA[[#This Row],[Date]])</f>
        <v>2025</v>
      </c>
      <c r="E557" s="351" t="s">
        <v>73</v>
      </c>
      <c r="F557" s="352" t="s">
        <v>73</v>
      </c>
      <c r="G557" s="321">
        <v>45809</v>
      </c>
      <c r="H557">
        <f>DAY(EOMONTH(PA[[#This Row],[Date]], 0))</f>
        <v>31</v>
      </c>
      <c r="I557" s="272">
        <v>0.21944444444444444</v>
      </c>
      <c r="J557" s="272">
        <v>0.76874999999999993</v>
      </c>
      <c r="K557" s="131">
        <f>IFERROR((PA[[#This Row],[Sunset Time (POA&lt;20 W/m2)]]-PA[[#This Row],[Sunrise Time (POA&gt;20 W/m2)]])*24,"")</f>
        <v>13.183333333333332</v>
      </c>
      <c r="L557" s="128" t="s">
        <v>564</v>
      </c>
      <c r="M557" s="128"/>
      <c r="N557" s="128"/>
      <c r="O557" s="128" t="s">
        <v>789</v>
      </c>
      <c r="P557" s="130"/>
      <c r="Q557" s="129"/>
      <c r="R5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120">
        <v>0.5131944444444444</v>
      </c>
      <c r="Y557" s="120">
        <v>0.5131944444444444</v>
      </c>
      <c r="Z557" s="120">
        <v>0.51458333333333328</v>
      </c>
      <c r="AA557" s="120">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row>
    <row r="558" spans="1:36" x14ac:dyDescent="0.35">
      <c r="A558" s="229">
        <v>2250</v>
      </c>
      <c r="B558" s="233">
        <v>45850</v>
      </c>
      <c r="C558" s="163">
        <v>2025</v>
      </c>
      <c r="D558" s="6">
        <f>YEAR(PA[[#This Row],[Date]])</f>
        <v>2025</v>
      </c>
      <c r="E558" s="351" t="s">
        <v>73</v>
      </c>
      <c r="F558" s="352" t="s">
        <v>73</v>
      </c>
      <c r="G558" s="321">
        <v>45809</v>
      </c>
      <c r="H558">
        <f>DAY(EOMONTH(PA[[#This Row],[Date]], 0))</f>
        <v>31</v>
      </c>
      <c r="I558" s="272">
        <v>0.21944444444444444</v>
      </c>
      <c r="J558" s="272">
        <v>0.76874999999999993</v>
      </c>
      <c r="K558" s="53">
        <f>IFERROR((PA[[#This Row],[Sunset Time (POA&lt;20 W/m2)]]-PA[[#This Row],[Sunrise Time (POA&gt;20 W/m2)]])*24,"")</f>
        <v>13.183333333333332</v>
      </c>
      <c r="L558" s="59" t="s">
        <v>564</v>
      </c>
      <c r="M558" s="59"/>
      <c r="N558" s="59"/>
      <c r="O558" s="59" t="s">
        <v>789</v>
      </c>
      <c r="P558" s="56"/>
      <c r="Q558" s="6"/>
      <c r="R5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60">
        <v>0.51527777777777783</v>
      </c>
      <c r="Y558" s="60">
        <v>0.51527777777777783</v>
      </c>
      <c r="Z558" s="60">
        <v>0.51527777777777783</v>
      </c>
      <c r="AA558" s="60">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row>
    <row r="559" spans="1:36" x14ac:dyDescent="0.35">
      <c r="A559" s="229">
        <v>2251</v>
      </c>
      <c r="B559" s="233">
        <v>45850</v>
      </c>
      <c r="C559" s="163">
        <v>2025</v>
      </c>
      <c r="D559" s="129">
        <f>YEAR(PA[[#This Row],[Date]])</f>
        <v>2025</v>
      </c>
      <c r="E559" s="351" t="s">
        <v>73</v>
      </c>
      <c r="F559" s="352" t="s">
        <v>73</v>
      </c>
      <c r="G559" s="321">
        <v>45809</v>
      </c>
      <c r="H559">
        <f>DAY(EOMONTH(PA[[#This Row],[Date]], 0))</f>
        <v>31</v>
      </c>
      <c r="I559" s="272">
        <v>0.21944444444444444</v>
      </c>
      <c r="J559" s="272">
        <v>0.76874999999999993</v>
      </c>
      <c r="K559" s="131">
        <f>IFERROR((PA[[#This Row],[Sunset Time (POA&lt;20 W/m2)]]-PA[[#This Row],[Sunrise Time (POA&gt;20 W/m2)]])*24,"")</f>
        <v>13.183333333333332</v>
      </c>
      <c r="L559" s="128" t="s">
        <v>587</v>
      </c>
      <c r="M559" s="128"/>
      <c r="N559" s="128"/>
      <c r="O559" s="59" t="s">
        <v>789</v>
      </c>
      <c r="P559" s="130"/>
      <c r="Q559" s="129"/>
      <c r="R5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60">
        <v>0.51527777777777783</v>
      </c>
      <c r="Y559" s="60">
        <v>0.51527777777777783</v>
      </c>
      <c r="Z559" s="60">
        <v>0.51527777777777783</v>
      </c>
      <c r="AA559" s="60">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row>
    <row r="560" spans="1:36" x14ac:dyDescent="0.35">
      <c r="A560" s="229">
        <v>2252</v>
      </c>
      <c r="B560" s="233">
        <v>45850</v>
      </c>
      <c r="C560" s="163">
        <v>2025</v>
      </c>
      <c r="D560" s="129">
        <f>YEAR(PA[[#This Row],[Date]])</f>
        <v>2025</v>
      </c>
      <c r="E560" s="351" t="s">
        <v>73</v>
      </c>
      <c r="F560" s="352" t="s">
        <v>73</v>
      </c>
      <c r="G560" s="321">
        <v>45809</v>
      </c>
      <c r="H560">
        <f>DAY(EOMONTH(PA[[#This Row],[Date]], 0))</f>
        <v>31</v>
      </c>
      <c r="I560" s="272">
        <v>0.21944444444444444</v>
      </c>
      <c r="J560" s="272">
        <v>0.76874999999999993</v>
      </c>
      <c r="K560" s="131">
        <f>IFERROR((PA[[#This Row],[Sunset Time (POA&lt;20 W/m2)]]-PA[[#This Row],[Sunrise Time (POA&gt;20 W/m2)]])*24,"")</f>
        <v>13.183333333333332</v>
      </c>
      <c r="L560" s="128" t="s">
        <v>559</v>
      </c>
      <c r="M560" s="128"/>
      <c r="N560" s="128"/>
      <c r="O560" s="59" t="s">
        <v>789</v>
      </c>
      <c r="P560" s="130"/>
      <c r="Q560" s="129"/>
      <c r="R5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60">
        <v>0.51527777777777783</v>
      </c>
      <c r="Y560" s="60">
        <v>0.51527777777777783</v>
      </c>
      <c r="Z560" s="60">
        <v>0.51527777777777783</v>
      </c>
      <c r="AA560" s="60">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row>
    <row r="561" spans="1:36" x14ac:dyDescent="0.35">
      <c r="A561" s="229">
        <v>2253</v>
      </c>
      <c r="B561" s="233">
        <v>45850</v>
      </c>
      <c r="C561" s="163">
        <v>2025</v>
      </c>
      <c r="D561" s="129">
        <f>YEAR(PA[[#This Row],[Date]])</f>
        <v>2025</v>
      </c>
      <c r="E561" s="351" t="s">
        <v>73</v>
      </c>
      <c r="F561" s="352" t="s">
        <v>73</v>
      </c>
      <c r="G561" s="321">
        <v>45809</v>
      </c>
      <c r="H561">
        <f>DAY(EOMONTH(PA[[#This Row],[Date]], 0))</f>
        <v>31</v>
      </c>
      <c r="I561" s="272">
        <v>0.21944444444444444</v>
      </c>
      <c r="J561" s="272">
        <v>0.76874999999999993</v>
      </c>
      <c r="K561" s="131">
        <f>IFERROR((PA[[#This Row],[Sunset Time (POA&lt;20 W/m2)]]-PA[[#This Row],[Sunrise Time (POA&gt;20 W/m2)]])*24,"")</f>
        <v>13.183333333333332</v>
      </c>
      <c r="L561" s="128" t="s">
        <v>615</v>
      </c>
      <c r="M561" s="128"/>
      <c r="N561" s="128"/>
      <c r="O561" s="59" t="s">
        <v>789</v>
      </c>
      <c r="P561" s="130"/>
      <c r="Q561" s="129"/>
      <c r="R5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60">
        <v>0.51527777777777783</v>
      </c>
      <c r="Y561" s="60">
        <v>0.51527777777777783</v>
      </c>
      <c r="Z561" s="60">
        <v>0.51527777777777783</v>
      </c>
      <c r="AA561" s="60">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row>
    <row r="562" spans="1:36" x14ac:dyDescent="0.35">
      <c r="A562" s="229">
        <v>2254</v>
      </c>
      <c r="B562" s="233">
        <v>45851</v>
      </c>
      <c r="C562" s="163">
        <v>2025</v>
      </c>
      <c r="D562" s="6">
        <f>YEAR(PA[[#This Row],[Date]])</f>
        <v>2025</v>
      </c>
      <c r="E562" s="351" t="s">
        <v>73</v>
      </c>
      <c r="F562" s="352" t="s">
        <v>73</v>
      </c>
      <c r="G562" s="321">
        <v>45809</v>
      </c>
      <c r="H562">
        <f>DAY(EOMONTH(PA[[#This Row],[Date]], 0))</f>
        <v>31</v>
      </c>
      <c r="I562" s="272">
        <v>0.22500000000000001</v>
      </c>
      <c r="J562" s="272">
        <v>0.77708333333333324</v>
      </c>
      <c r="K562" s="53">
        <f>IFERROR((PA[[#This Row],[Sunset Time (POA&lt;20 W/m2)]]-PA[[#This Row],[Sunrise Time (POA&gt;20 W/m2)]])*24,"")</f>
        <v>13.249999999999998</v>
      </c>
      <c r="L562" s="59" t="s">
        <v>564</v>
      </c>
      <c r="M562" s="59"/>
      <c r="N562" s="59"/>
      <c r="O562" s="128" t="s">
        <v>789</v>
      </c>
      <c r="P562" s="56"/>
      <c r="Q562" s="6"/>
      <c r="R5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60">
        <v>0.47569444444444442</v>
      </c>
      <c r="Y562" s="60">
        <v>0.47569444444444442</v>
      </c>
      <c r="Z562" s="60">
        <v>0.47569444444444442</v>
      </c>
      <c r="AA562" s="60">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row>
    <row r="563" spans="1:36" x14ac:dyDescent="0.35">
      <c r="A563" s="229">
        <v>2255</v>
      </c>
      <c r="B563" s="233">
        <v>45851</v>
      </c>
      <c r="C563" s="163">
        <v>2025</v>
      </c>
      <c r="D563" s="6">
        <f>YEAR(PA[[#This Row],[Date]])</f>
        <v>2025</v>
      </c>
      <c r="E563" s="351" t="s">
        <v>73</v>
      </c>
      <c r="F563" s="352" t="s">
        <v>73</v>
      </c>
      <c r="G563" s="321">
        <v>45809</v>
      </c>
      <c r="H563">
        <f>DAY(EOMONTH(PA[[#This Row],[Date]], 0))</f>
        <v>31</v>
      </c>
      <c r="I563" s="272">
        <v>0.22500000000000001</v>
      </c>
      <c r="J563" s="272">
        <v>0.77708333333333324</v>
      </c>
      <c r="K563" s="53">
        <f>IFERROR((PA[[#This Row],[Sunset Time (POA&lt;20 W/m2)]]-PA[[#This Row],[Sunrise Time (POA&gt;20 W/m2)]])*24,"")</f>
        <v>13.249999999999998</v>
      </c>
      <c r="L563" s="59" t="s">
        <v>564</v>
      </c>
      <c r="M563" s="59"/>
      <c r="N563" s="59"/>
      <c r="O563" s="59" t="s">
        <v>789</v>
      </c>
      <c r="P563" s="56"/>
      <c r="Q563" s="6"/>
      <c r="R5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60">
        <v>0.47569444444444442</v>
      </c>
      <c r="Y563" s="60">
        <v>0.47569444444444442</v>
      </c>
      <c r="Z563" s="60">
        <v>0.47569444444444442</v>
      </c>
      <c r="AA563" s="60">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row>
    <row r="564" spans="1:36" x14ac:dyDescent="0.35">
      <c r="A564" s="229">
        <v>2256</v>
      </c>
      <c r="B564" s="233">
        <v>45851</v>
      </c>
      <c r="C564" s="163">
        <v>2025</v>
      </c>
      <c r="D564" s="6">
        <f>YEAR(PA[[#This Row],[Date]])</f>
        <v>2025</v>
      </c>
      <c r="E564" s="351" t="s">
        <v>73</v>
      </c>
      <c r="F564" s="352" t="s">
        <v>73</v>
      </c>
      <c r="G564" s="321">
        <v>45809</v>
      </c>
      <c r="H564">
        <f>DAY(EOMONTH(PA[[#This Row],[Date]], 0))</f>
        <v>31</v>
      </c>
      <c r="I564" s="272">
        <v>0.22500000000000001</v>
      </c>
      <c r="J564" s="272">
        <v>0.77708333333333324</v>
      </c>
      <c r="K564" s="53">
        <f>IFERROR((PA[[#This Row],[Sunset Time (POA&lt;20 W/m2)]]-PA[[#This Row],[Sunrise Time (POA&gt;20 W/m2)]])*24,"")</f>
        <v>13.249999999999998</v>
      </c>
      <c r="L564" s="59" t="s">
        <v>587</v>
      </c>
      <c r="M564" s="59"/>
      <c r="N564" s="59"/>
      <c r="O564" s="59" t="s">
        <v>789</v>
      </c>
      <c r="P564" s="56"/>
      <c r="Q564" s="6"/>
      <c r="R5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60">
        <v>0.47569444444444442</v>
      </c>
      <c r="Y564" s="60">
        <v>0.47569444444444442</v>
      </c>
      <c r="Z564" s="60">
        <v>0.47569444444444442</v>
      </c>
      <c r="AA564" s="60">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row>
    <row r="565" spans="1:36" x14ac:dyDescent="0.35">
      <c r="A565" s="229">
        <v>2257</v>
      </c>
      <c r="B565" s="233">
        <v>45851</v>
      </c>
      <c r="C565" s="163">
        <v>2025</v>
      </c>
      <c r="D565" s="6">
        <f>YEAR(PA[[#This Row],[Date]])</f>
        <v>2025</v>
      </c>
      <c r="E565" s="351" t="s">
        <v>73</v>
      </c>
      <c r="F565" s="352" t="s">
        <v>73</v>
      </c>
      <c r="G565" s="321">
        <v>45809</v>
      </c>
      <c r="H565">
        <f>DAY(EOMONTH(PA[[#This Row],[Date]], 0))</f>
        <v>31</v>
      </c>
      <c r="I565" s="272">
        <v>0.22500000000000001</v>
      </c>
      <c r="J565" s="272">
        <v>0.77708333333333324</v>
      </c>
      <c r="K565" s="53">
        <f>IFERROR((PA[[#This Row],[Sunset Time (POA&lt;20 W/m2)]]-PA[[#This Row],[Sunrise Time (POA&gt;20 W/m2)]])*24,"")</f>
        <v>13.249999999999998</v>
      </c>
      <c r="L565" s="59" t="s">
        <v>559</v>
      </c>
      <c r="M565" s="59"/>
      <c r="N565" s="59"/>
      <c r="O565" s="59" t="s">
        <v>789</v>
      </c>
      <c r="P565" s="56"/>
      <c r="Q565" s="6"/>
      <c r="R5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60">
        <v>0.47569444444444442</v>
      </c>
      <c r="Y565" s="60">
        <v>0.47569444444444442</v>
      </c>
      <c r="Z565" s="60">
        <v>0.47569444444444442</v>
      </c>
      <c r="AA565" s="60">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row>
    <row r="566" spans="1:36" x14ac:dyDescent="0.35">
      <c r="A566" s="229">
        <v>2258</v>
      </c>
      <c r="B566" s="233">
        <v>45851</v>
      </c>
      <c r="C566" s="163">
        <v>2025</v>
      </c>
      <c r="D566" s="129">
        <f>YEAR(PA[[#This Row],[Date]])</f>
        <v>2025</v>
      </c>
      <c r="E566" s="351" t="s">
        <v>73</v>
      </c>
      <c r="F566" s="352" t="s">
        <v>73</v>
      </c>
      <c r="G566" s="321">
        <v>45809</v>
      </c>
      <c r="H566">
        <f>DAY(EOMONTH(PA[[#This Row],[Date]], 0))</f>
        <v>31</v>
      </c>
      <c r="I566" s="272">
        <v>0.22500000000000001</v>
      </c>
      <c r="J566" s="272">
        <v>0.77708333333333324</v>
      </c>
      <c r="K566" s="131">
        <f>IFERROR((PA[[#This Row],[Sunset Time (POA&lt;20 W/m2)]]-PA[[#This Row],[Sunrise Time (POA&gt;20 W/m2)]])*24,"")</f>
        <v>13.249999999999998</v>
      </c>
      <c r="L566" s="128" t="s">
        <v>615</v>
      </c>
      <c r="M566" s="128"/>
      <c r="N566" s="128"/>
      <c r="O566" s="59" t="s">
        <v>789</v>
      </c>
      <c r="P566" s="130"/>
      <c r="Q566" s="129"/>
      <c r="R5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60">
        <v>0.47569444444444442</v>
      </c>
      <c r="Y566" s="60">
        <v>0.47569444444444442</v>
      </c>
      <c r="Z566" s="60">
        <v>0.47569444444444442</v>
      </c>
      <c r="AA566" s="60">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row>
    <row r="567" spans="1:36" x14ac:dyDescent="0.35">
      <c r="A567" s="229">
        <v>2259</v>
      </c>
      <c r="B567" s="233">
        <v>45853</v>
      </c>
      <c r="C567" s="163">
        <v>2025</v>
      </c>
      <c r="D567" s="6">
        <f>YEAR(PA[[#This Row],[Date]])</f>
        <v>2025</v>
      </c>
      <c r="E567" s="351" t="s">
        <v>73</v>
      </c>
      <c r="F567" s="352" t="s">
        <v>73</v>
      </c>
      <c r="G567" s="321">
        <v>45809</v>
      </c>
      <c r="H567">
        <f>DAY(EOMONTH(PA[[#This Row],[Date]], 0))</f>
        <v>31</v>
      </c>
      <c r="I567" s="272">
        <v>0.21458333333333335</v>
      </c>
      <c r="J567" s="272">
        <v>0.77708333333333324</v>
      </c>
      <c r="K567" s="53">
        <f>IFERROR((PA[[#This Row],[Sunset Time (POA&lt;20 W/m2)]]-PA[[#This Row],[Sunrise Time (POA&gt;20 W/m2)]])*24,"")</f>
        <v>13.499999999999996</v>
      </c>
      <c r="L567" s="59" t="s">
        <v>564</v>
      </c>
      <c r="M567" s="59"/>
      <c r="N567" s="59"/>
      <c r="O567" s="59" t="s">
        <v>789</v>
      </c>
      <c r="P567" s="56"/>
      <c r="Q567" s="6"/>
      <c r="R5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60">
        <v>0.46527777777777773</v>
      </c>
      <c r="Y567" s="60">
        <v>0.46527777777777773</v>
      </c>
      <c r="Z567" s="60">
        <v>0.46527777777777773</v>
      </c>
      <c r="AA567" s="60">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row>
    <row r="568" spans="1:36" x14ac:dyDescent="0.35">
      <c r="A568" s="229">
        <v>2260</v>
      </c>
      <c r="B568" s="233">
        <v>45853</v>
      </c>
      <c r="C568" s="163">
        <v>2025</v>
      </c>
      <c r="D568" s="6">
        <f>YEAR(PA[[#This Row],[Date]])</f>
        <v>2025</v>
      </c>
      <c r="E568" s="351" t="s">
        <v>73</v>
      </c>
      <c r="F568" s="352" t="s">
        <v>73</v>
      </c>
      <c r="G568" s="321">
        <v>45809</v>
      </c>
      <c r="H568">
        <f>DAY(EOMONTH(PA[[#This Row],[Date]], 0))</f>
        <v>31</v>
      </c>
      <c r="I568" s="272">
        <v>0.21458333333333335</v>
      </c>
      <c r="J568" s="272">
        <v>0.77708333333333324</v>
      </c>
      <c r="K568" s="53">
        <f>IFERROR((PA[[#This Row],[Sunset Time (POA&lt;20 W/m2)]]-PA[[#This Row],[Sunrise Time (POA&gt;20 W/m2)]])*24,"")</f>
        <v>13.499999999999996</v>
      </c>
      <c r="L568" s="59" t="s">
        <v>587</v>
      </c>
      <c r="M568" s="59"/>
      <c r="N568" s="59"/>
      <c r="O568" s="59" t="s">
        <v>789</v>
      </c>
      <c r="P568" s="56"/>
      <c r="Q568" s="6"/>
      <c r="R5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60">
        <v>0.46527777777777773</v>
      </c>
      <c r="Y568" s="60">
        <v>0.46527777777777773</v>
      </c>
      <c r="Z568" s="60">
        <v>0.46527777777777773</v>
      </c>
      <c r="AA568" s="60">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row>
    <row r="569" spans="1:36" x14ac:dyDescent="0.35">
      <c r="A569" s="229">
        <v>2261</v>
      </c>
      <c r="B569" s="233">
        <v>45853</v>
      </c>
      <c r="C569" s="163">
        <v>2025</v>
      </c>
      <c r="D569" s="6">
        <f>YEAR(PA[[#This Row],[Date]])</f>
        <v>2025</v>
      </c>
      <c r="E569" s="351" t="s">
        <v>73</v>
      </c>
      <c r="F569" s="352" t="s">
        <v>73</v>
      </c>
      <c r="G569" s="321">
        <v>45809</v>
      </c>
      <c r="H569">
        <f>DAY(EOMONTH(PA[[#This Row],[Date]], 0))</f>
        <v>31</v>
      </c>
      <c r="I569" s="272">
        <v>0.21458333333333335</v>
      </c>
      <c r="J569" s="272">
        <v>0.77708333333333324</v>
      </c>
      <c r="K569" s="53">
        <f>IFERROR((PA[[#This Row],[Sunset Time (POA&lt;20 W/m2)]]-PA[[#This Row],[Sunrise Time (POA&gt;20 W/m2)]])*24,"")</f>
        <v>13.499999999999996</v>
      </c>
      <c r="L569" s="59" t="s">
        <v>559</v>
      </c>
      <c r="M569" s="59"/>
      <c r="N569" s="59"/>
      <c r="O569" s="59" t="s">
        <v>789</v>
      </c>
      <c r="P569" s="56"/>
      <c r="Q569" s="6"/>
      <c r="R5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60">
        <v>0.46527777777777773</v>
      </c>
      <c r="Y569" s="60">
        <v>0.46527777777777773</v>
      </c>
      <c r="Z569" s="60">
        <v>0.46527777777777773</v>
      </c>
      <c r="AA569" s="60">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row>
    <row r="570" spans="1:36" x14ac:dyDescent="0.35">
      <c r="A570" s="229">
        <v>2262</v>
      </c>
      <c r="B570" s="233">
        <v>45853</v>
      </c>
      <c r="C570" s="163">
        <v>2025</v>
      </c>
      <c r="D570" s="129">
        <f>YEAR(PA[[#This Row],[Date]])</f>
        <v>2025</v>
      </c>
      <c r="E570" s="351" t="s">
        <v>73</v>
      </c>
      <c r="F570" s="352" t="s">
        <v>73</v>
      </c>
      <c r="G570" s="321">
        <v>45809</v>
      </c>
      <c r="H570">
        <f>DAY(EOMONTH(PA[[#This Row],[Date]], 0))</f>
        <v>31</v>
      </c>
      <c r="I570" s="272">
        <v>0.21458333333333335</v>
      </c>
      <c r="J570" s="272">
        <v>0.77708333333333324</v>
      </c>
      <c r="K570" s="131">
        <f>IFERROR((PA[[#This Row],[Sunset Time (POA&lt;20 W/m2)]]-PA[[#This Row],[Sunrise Time (POA&gt;20 W/m2)]])*24,"")</f>
        <v>13.499999999999996</v>
      </c>
      <c r="L570" s="128" t="s">
        <v>615</v>
      </c>
      <c r="M570" s="128"/>
      <c r="N570" s="128"/>
      <c r="O570" s="128" t="s">
        <v>789</v>
      </c>
      <c r="P570" s="130"/>
      <c r="Q570" s="129"/>
      <c r="R5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60">
        <v>0.46527777777777773</v>
      </c>
      <c r="Y570" s="60">
        <v>0.46527777777777773</v>
      </c>
      <c r="Z570" s="60">
        <v>0.46527777777777773</v>
      </c>
      <c r="AA570" s="60">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row>
    <row r="571" spans="1:36" ht="29" x14ac:dyDescent="0.35">
      <c r="A571" s="229">
        <v>2263</v>
      </c>
      <c r="B571" s="233">
        <v>45853</v>
      </c>
      <c r="C571" s="163">
        <v>2025</v>
      </c>
      <c r="D571" s="129">
        <f>YEAR(PA[[#This Row],[Date]])</f>
        <v>2025</v>
      </c>
      <c r="E571" s="351" t="s">
        <v>73</v>
      </c>
      <c r="F571" s="352" t="s">
        <v>73</v>
      </c>
      <c r="G571" s="321">
        <v>45809</v>
      </c>
      <c r="H571">
        <f>DAY(EOMONTH(PA[[#This Row],[Date]], 0))</f>
        <v>31</v>
      </c>
      <c r="I571" s="272">
        <v>0.21458333333333335</v>
      </c>
      <c r="J571" s="272">
        <v>0.77708333333333324</v>
      </c>
      <c r="K571" s="131">
        <f>IFERROR((PA[[#This Row],[Sunset Time (POA&lt;20 W/m2)]]-PA[[#This Row],[Sunrise Time (POA&gt;20 W/m2)]])*24,"")</f>
        <v>13.499999999999996</v>
      </c>
      <c r="L571" s="128" t="s">
        <v>579</v>
      </c>
      <c r="M571" s="128"/>
      <c r="N571" s="128"/>
      <c r="O571" s="128" t="s">
        <v>654</v>
      </c>
      <c r="P571" s="130"/>
      <c r="Q571" s="129"/>
      <c r="R5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53" t="s">
        <v>1368</v>
      </c>
      <c r="X571" s="120">
        <v>0.41666666666666669</v>
      </c>
      <c r="Y571" s="120">
        <v>0.41666666666666669</v>
      </c>
      <c r="Z571" s="120">
        <v>0.41666666666666669</v>
      </c>
      <c r="AA571" s="120">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row>
    <row r="572" spans="1:36" ht="29" x14ac:dyDescent="0.35">
      <c r="A572" s="229">
        <v>2263</v>
      </c>
      <c r="B572" s="233">
        <v>45854</v>
      </c>
      <c r="C572" s="163">
        <v>2025</v>
      </c>
      <c r="D572" s="129">
        <f>YEAR(PA[[#This Row],[Date]])</f>
        <v>2025</v>
      </c>
      <c r="E572" s="351" t="s">
        <v>73</v>
      </c>
      <c r="F572" s="352" t="s">
        <v>73</v>
      </c>
      <c r="G572" s="321">
        <v>45809</v>
      </c>
      <c r="H572">
        <f>DAY(EOMONTH(PA[[#This Row],[Date]], 0))</f>
        <v>31</v>
      </c>
      <c r="I572" s="272">
        <v>0.22361111111111109</v>
      </c>
      <c r="J572" s="272">
        <v>0.77847222222222223</v>
      </c>
      <c r="K572" s="131">
        <f>IFERROR((PA[[#This Row],[Sunset Time (POA&lt;20 W/m2)]]-PA[[#This Row],[Sunrise Time (POA&gt;20 W/m2)]])*24,"")</f>
        <v>13.316666666666666</v>
      </c>
      <c r="L572" s="128" t="s">
        <v>579</v>
      </c>
      <c r="M572" s="128"/>
      <c r="N572" s="128"/>
      <c r="O572" s="128" t="s">
        <v>654</v>
      </c>
      <c r="P572" s="130"/>
      <c r="Q572" s="129"/>
      <c r="R5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53" t="s">
        <v>1368</v>
      </c>
      <c r="X572" s="120">
        <v>0.22361111111111109</v>
      </c>
      <c r="Y572" s="120">
        <v>0.22361111111111109</v>
      </c>
      <c r="Z572" s="120">
        <v>0.22361111111111109</v>
      </c>
      <c r="AA572" s="120">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row>
    <row r="573" spans="1:36" ht="29" x14ac:dyDescent="0.35">
      <c r="A573" s="229">
        <v>2264</v>
      </c>
      <c r="B573" s="233">
        <v>45855</v>
      </c>
      <c r="C573" s="163">
        <v>2025</v>
      </c>
      <c r="D573" s="129">
        <f>YEAR(PA[[#This Row],[Date]])</f>
        <v>2025</v>
      </c>
      <c r="E573" s="351" t="s">
        <v>73</v>
      </c>
      <c r="F573" s="352" t="s">
        <v>73</v>
      </c>
      <c r="G573" s="321">
        <v>45809</v>
      </c>
      <c r="H573">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53" t="s">
        <v>1368</v>
      </c>
      <c r="X573" s="120">
        <v>0.22500000000000001</v>
      </c>
      <c r="Y573" s="120">
        <v>0.22500000000000001</v>
      </c>
      <c r="Z573" s="120">
        <v>0.22500000000000001</v>
      </c>
      <c r="AA573" s="120">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row>
    <row r="574" spans="1:36" ht="29" x14ac:dyDescent="0.35">
      <c r="A574" s="229">
        <v>2265</v>
      </c>
      <c r="B574" s="233">
        <v>45856</v>
      </c>
      <c r="C574" s="163">
        <v>2025</v>
      </c>
      <c r="D574" s="129">
        <f>YEAR(PA[[#This Row],[Date]])</f>
        <v>2025</v>
      </c>
      <c r="E574" s="351" t="s">
        <v>73</v>
      </c>
      <c r="F574" s="352" t="s">
        <v>73</v>
      </c>
      <c r="G574" s="321">
        <v>45809</v>
      </c>
      <c r="H574">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53" t="s">
        <v>1368</v>
      </c>
      <c r="X574" s="358">
        <v>0.23124999999999998</v>
      </c>
      <c r="Y574" s="358">
        <v>0.23124999999999998</v>
      </c>
      <c r="Z574" s="358">
        <v>0.23124999999999998</v>
      </c>
      <c r="AA574" s="120">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row>
    <row r="575" spans="1:36" ht="29" x14ac:dyDescent="0.35">
      <c r="A575" s="229">
        <v>2266</v>
      </c>
      <c r="B575" s="233">
        <v>45857</v>
      </c>
      <c r="C575" s="163">
        <v>2025</v>
      </c>
      <c r="D575" s="129">
        <f>YEAR(PA[[#This Row],[Date]])</f>
        <v>2025</v>
      </c>
      <c r="E575" s="351" t="s">
        <v>73</v>
      </c>
      <c r="F575" s="352" t="s">
        <v>73</v>
      </c>
      <c r="G575" s="321">
        <v>45809</v>
      </c>
      <c r="H57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53" t="s">
        <v>1368</v>
      </c>
      <c r="X575" s="358">
        <v>0.21875</v>
      </c>
      <c r="Y575" s="358">
        <v>0.21875</v>
      </c>
      <c r="Z575" s="358">
        <v>0.21875</v>
      </c>
      <c r="AA575" s="120">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row>
    <row r="576" spans="1:36" ht="29" x14ac:dyDescent="0.35">
      <c r="A576" s="229">
        <v>2267</v>
      </c>
      <c r="B576" s="233">
        <v>45857</v>
      </c>
      <c r="C576" s="163">
        <v>2025</v>
      </c>
      <c r="D576" s="129">
        <f>YEAR(PA[[#This Row],[Date]])</f>
        <v>2025</v>
      </c>
      <c r="E576" s="351" t="s">
        <v>73</v>
      </c>
      <c r="F576" s="352" t="s">
        <v>73</v>
      </c>
      <c r="G576" s="321">
        <v>45809</v>
      </c>
      <c r="H576">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53" t="s">
        <v>1370</v>
      </c>
      <c r="X576" s="358">
        <v>0.21875</v>
      </c>
      <c r="Y576" s="120">
        <v>0.29166666666666669</v>
      </c>
      <c r="Z576" s="120">
        <v>0.2951388888888889</v>
      </c>
      <c r="AA576" s="120">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row>
    <row r="577" spans="1:36" ht="43.5" x14ac:dyDescent="0.35">
      <c r="A577" s="229">
        <v>2268</v>
      </c>
      <c r="B577" s="233">
        <v>45857</v>
      </c>
      <c r="C577" s="163">
        <v>2025</v>
      </c>
      <c r="D577" s="129">
        <f>YEAR(PA[[#This Row],[Date]])</f>
        <v>2025</v>
      </c>
      <c r="E577" s="351" t="s">
        <v>73</v>
      </c>
      <c r="F577" s="352" t="s">
        <v>73</v>
      </c>
      <c r="G577" s="321">
        <v>45809</v>
      </c>
      <c r="H577">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53" t="s">
        <v>1372</v>
      </c>
      <c r="X577" s="358">
        <v>0.21875</v>
      </c>
      <c r="Y577" s="120">
        <v>0.29166666666666669</v>
      </c>
      <c r="Z577" s="120">
        <v>0.31597222222222221</v>
      </c>
      <c r="AA577" s="120">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row>
    <row r="578" spans="1:36" ht="43.5" x14ac:dyDescent="0.35">
      <c r="A578" s="229">
        <v>2269</v>
      </c>
      <c r="B578" s="233">
        <v>45857</v>
      </c>
      <c r="C578" s="163">
        <v>2025</v>
      </c>
      <c r="D578" s="129">
        <f>YEAR(PA[[#This Row],[Date]])</f>
        <v>2025</v>
      </c>
      <c r="E578" s="351" t="s">
        <v>73</v>
      </c>
      <c r="F578" s="352" t="s">
        <v>73</v>
      </c>
      <c r="G578" s="321">
        <v>45809</v>
      </c>
      <c r="H578">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53" t="s">
        <v>1377</v>
      </c>
      <c r="X578" s="358">
        <v>0.21875</v>
      </c>
      <c r="Y578" s="120">
        <v>0.29166666666666669</v>
      </c>
      <c r="Z578" s="120">
        <v>0.34027777777777773</v>
      </c>
      <c r="AA578" s="120">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row>
    <row r="579" spans="1:36" ht="43.5" x14ac:dyDescent="0.35">
      <c r="A579" s="229">
        <v>2270</v>
      </c>
      <c r="B579" s="233">
        <v>45857</v>
      </c>
      <c r="C579" s="163">
        <v>2025</v>
      </c>
      <c r="D579" s="129">
        <f>YEAR(PA[[#This Row],[Date]])</f>
        <v>2025</v>
      </c>
      <c r="E579" s="351" t="s">
        <v>73</v>
      </c>
      <c r="F579" s="352" t="s">
        <v>73</v>
      </c>
      <c r="G579" s="321">
        <v>45809</v>
      </c>
      <c r="H579">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53" t="s">
        <v>1378</v>
      </c>
      <c r="X579" s="358">
        <v>0.21875</v>
      </c>
      <c r="Y579" s="120">
        <v>0.29166666666666669</v>
      </c>
      <c r="Z579" s="120">
        <v>0.3611111111111111</v>
      </c>
      <c r="AA579" s="120">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row>
    <row r="580" spans="1:36" x14ac:dyDescent="0.35">
      <c r="A580" s="229">
        <v>2271</v>
      </c>
      <c r="B580" s="233">
        <v>45857</v>
      </c>
      <c r="C580" s="163">
        <v>2025</v>
      </c>
      <c r="D580" s="6">
        <f>YEAR(PA[[#This Row],[Date]])</f>
        <v>2025</v>
      </c>
      <c r="E580" s="351" t="s">
        <v>73</v>
      </c>
      <c r="F580" s="352" t="s">
        <v>73</v>
      </c>
      <c r="G580" s="321">
        <v>45809</v>
      </c>
      <c r="H580">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58">
        <v>0.21875</v>
      </c>
      <c r="Y580" s="120">
        <v>0.29166666666666669</v>
      </c>
      <c r="Z580" s="60">
        <v>0.4236111111111111</v>
      </c>
      <c r="AA580" s="60">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row>
    <row r="581" spans="1:36" ht="29" x14ac:dyDescent="0.35">
      <c r="A581" s="229">
        <v>2272</v>
      </c>
      <c r="B581" s="233">
        <v>45857</v>
      </c>
      <c r="C581" s="163">
        <v>2025</v>
      </c>
      <c r="D581" s="129">
        <f>YEAR(PA[[#This Row],[Date]])</f>
        <v>2025</v>
      </c>
      <c r="E581" s="351" t="s">
        <v>73</v>
      </c>
      <c r="F581" s="352" t="s">
        <v>73</v>
      </c>
      <c r="G581" s="321">
        <v>45809</v>
      </c>
      <c r="H581">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53" t="s">
        <v>1376</v>
      </c>
      <c r="X581" s="358">
        <v>0.21875</v>
      </c>
      <c r="Y581" s="120">
        <v>0.29166666666666669</v>
      </c>
      <c r="Z581" s="120">
        <v>0.39583333333333331</v>
      </c>
      <c r="AA581" s="120">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row>
    <row r="582" spans="1:36" ht="29" x14ac:dyDescent="0.35">
      <c r="A582" s="229">
        <v>2273</v>
      </c>
      <c r="B582" s="233">
        <v>45858</v>
      </c>
      <c r="C582" s="163">
        <v>2025</v>
      </c>
      <c r="D582" s="129">
        <f>YEAR(PA[[#This Row],[Date]])</f>
        <v>2025</v>
      </c>
      <c r="E582" s="351" t="s">
        <v>73</v>
      </c>
      <c r="F582" s="352" t="s">
        <v>73</v>
      </c>
      <c r="G582" s="321">
        <v>45809</v>
      </c>
      <c r="H582">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53" t="s">
        <v>1368</v>
      </c>
      <c r="X582" s="120">
        <v>0.22569444444444445</v>
      </c>
      <c r="Y582" s="120">
        <v>0.22569444444444445</v>
      </c>
      <c r="Z582" s="120">
        <v>0.22569444444444445</v>
      </c>
      <c r="AA582" s="120">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row>
    <row r="583" spans="1:36" ht="29" x14ac:dyDescent="0.35">
      <c r="A583" s="229">
        <v>2274</v>
      </c>
      <c r="B583" s="233">
        <v>45858</v>
      </c>
      <c r="C583" s="163">
        <v>2025</v>
      </c>
      <c r="D583" s="129">
        <f>YEAR(PA[[#This Row],[Date]])</f>
        <v>2025</v>
      </c>
      <c r="E583" s="351" t="s">
        <v>73</v>
      </c>
      <c r="F583" s="352" t="s">
        <v>73</v>
      </c>
      <c r="G583" s="321">
        <v>45809</v>
      </c>
      <c r="H583">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53" t="s">
        <v>1379</v>
      </c>
      <c r="X583" s="120">
        <v>0.4236111111111111</v>
      </c>
      <c r="Y583" s="120">
        <v>0.4236111111111111</v>
      </c>
      <c r="Z583" s="120">
        <v>0.4236111111111111</v>
      </c>
      <c r="AA583" s="120">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row>
    <row r="584" spans="1:36" ht="29" x14ac:dyDescent="0.35">
      <c r="A584" s="229">
        <v>2275</v>
      </c>
      <c r="B584" s="233">
        <v>45858</v>
      </c>
      <c r="C584" s="163">
        <v>2025</v>
      </c>
      <c r="D584" s="129">
        <f>YEAR(PA[[#This Row],[Date]])</f>
        <v>2025</v>
      </c>
      <c r="E584" s="351" t="s">
        <v>73</v>
      </c>
      <c r="F584" s="352" t="s">
        <v>73</v>
      </c>
      <c r="G584" s="321">
        <v>45809</v>
      </c>
      <c r="H584">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120">
        <v>0.46527777777777773</v>
      </c>
      <c r="Y584" s="120">
        <v>0.46527777777777773</v>
      </c>
      <c r="Z584" s="120">
        <v>0.46527777777777773</v>
      </c>
      <c r="AA584" s="120">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row>
    <row r="585" spans="1:36" ht="29" x14ac:dyDescent="0.35">
      <c r="A585" s="229">
        <v>2276</v>
      </c>
      <c r="B585" s="233">
        <v>45858</v>
      </c>
      <c r="C585" s="163">
        <v>2025</v>
      </c>
      <c r="D585" s="129">
        <f>YEAR(PA[[#This Row],[Date]])</f>
        <v>2025</v>
      </c>
      <c r="E585" s="351" t="s">
        <v>73</v>
      </c>
      <c r="F585" s="352" t="s">
        <v>73</v>
      </c>
      <c r="G585" s="321">
        <v>45809</v>
      </c>
      <c r="H58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120">
        <v>0.46527777777777773</v>
      </c>
      <c r="Y585" s="120">
        <v>0.46527777777777773</v>
      </c>
      <c r="Z585" s="120">
        <v>0.46527777777777773</v>
      </c>
      <c r="AA585" s="120">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row>
    <row r="586" spans="1:36" ht="29" x14ac:dyDescent="0.35">
      <c r="A586" s="229">
        <v>2277</v>
      </c>
      <c r="B586" s="233">
        <v>45858</v>
      </c>
      <c r="C586" s="163">
        <v>2025</v>
      </c>
      <c r="D586" s="129">
        <f>YEAR(PA[[#This Row],[Date]])</f>
        <v>2025</v>
      </c>
      <c r="E586" s="351" t="s">
        <v>73</v>
      </c>
      <c r="F586" s="352" t="s">
        <v>73</v>
      </c>
      <c r="G586" s="321">
        <v>45809</v>
      </c>
      <c r="H586">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120">
        <v>0.46527777777777773</v>
      </c>
      <c r="Y586" s="120">
        <v>0.46527777777777773</v>
      </c>
      <c r="Z586" s="120">
        <v>0.46527777777777773</v>
      </c>
      <c r="AA586" s="120">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row>
    <row r="587" spans="1:36" ht="29" x14ac:dyDescent="0.35">
      <c r="A587" s="229">
        <v>2278</v>
      </c>
      <c r="B587" s="233">
        <v>45858</v>
      </c>
      <c r="C587" s="163">
        <v>2025</v>
      </c>
      <c r="D587" s="129">
        <f>YEAR(PA[[#This Row],[Date]])</f>
        <v>2025</v>
      </c>
      <c r="E587" s="351" t="s">
        <v>73</v>
      </c>
      <c r="F587" s="352" t="s">
        <v>73</v>
      </c>
      <c r="G587" s="321">
        <v>45809</v>
      </c>
      <c r="H587">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120">
        <v>0.46527777777777773</v>
      </c>
      <c r="Y587" s="120">
        <v>0.46527777777777773</v>
      </c>
      <c r="Z587" s="120">
        <v>0.46527777777777773</v>
      </c>
      <c r="AA587" s="120">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row>
    <row r="588" spans="1:36" ht="29" x14ac:dyDescent="0.35">
      <c r="A588" s="229">
        <v>2279</v>
      </c>
      <c r="B588" s="233">
        <v>45859</v>
      </c>
      <c r="C588" s="163">
        <v>2025</v>
      </c>
      <c r="D588" s="129">
        <f>YEAR(PA[[#This Row],[Date]])</f>
        <v>2025</v>
      </c>
      <c r="E588" s="351" t="s">
        <v>73</v>
      </c>
      <c r="F588" s="352" t="s">
        <v>73</v>
      </c>
      <c r="G588" s="321">
        <v>45809</v>
      </c>
      <c r="H588">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53" t="s">
        <v>1368</v>
      </c>
      <c r="X588" s="120">
        <v>0.24305555555555555</v>
      </c>
      <c r="Y588" s="120">
        <v>0.24305555555555555</v>
      </c>
      <c r="Z588" s="120">
        <v>0.24305555555555555</v>
      </c>
      <c r="AA588" s="120">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row>
    <row r="589" spans="1:36" ht="29" x14ac:dyDescent="0.35">
      <c r="A589" s="229">
        <v>2280</v>
      </c>
      <c r="B589" s="233">
        <v>45859</v>
      </c>
      <c r="C589" s="163">
        <v>2025</v>
      </c>
      <c r="D589" s="129">
        <f>YEAR(PA[[#This Row],[Date]])</f>
        <v>2025</v>
      </c>
      <c r="E589" s="351" t="s">
        <v>73</v>
      </c>
      <c r="F589" s="352" t="s">
        <v>73</v>
      </c>
      <c r="G589" s="321">
        <v>45809</v>
      </c>
      <c r="H589">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53" t="s">
        <v>1379</v>
      </c>
      <c r="X589" s="120">
        <v>0.24305555555555555</v>
      </c>
      <c r="Y589" s="120">
        <v>0.24305555555555555</v>
      </c>
      <c r="Z589" s="120">
        <v>0.24305555555555555</v>
      </c>
      <c r="AA589" s="120">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row>
    <row r="590" spans="1:36" ht="29" x14ac:dyDescent="0.35">
      <c r="A590" s="229">
        <v>2281</v>
      </c>
      <c r="B590" s="233">
        <v>45860</v>
      </c>
      <c r="C590" s="163">
        <v>2025</v>
      </c>
      <c r="D590" s="6">
        <f>YEAR(PA[[#This Row],[Date]])</f>
        <v>2025</v>
      </c>
      <c r="E590" s="351" t="s">
        <v>73</v>
      </c>
      <c r="F590" s="352" t="s">
        <v>73</v>
      </c>
      <c r="G590" s="321">
        <v>45809</v>
      </c>
      <c r="H590">
        <f>DAY(EOMONTH(PA[[#This Row],[Date]], 0))</f>
        <v>31</v>
      </c>
      <c r="I590" s="272">
        <v>0.22638888888888889</v>
      </c>
      <c r="J590" s="272">
        <v>0.77222222222222225</v>
      </c>
      <c r="K590" s="53">
        <f>IFERROR((PA[[#This Row],[Sunset Time (POA&lt;20 W/m2)]]-PA[[#This Row],[Sunrise Time (POA&gt;20 W/m2)]])*24,"")</f>
        <v>13.100000000000001</v>
      </c>
      <c r="L590" s="128" t="s">
        <v>579</v>
      </c>
      <c r="M590" s="128"/>
      <c r="N590" s="128"/>
      <c r="O590" s="128" t="s">
        <v>654</v>
      </c>
      <c r="P590" s="56"/>
      <c r="Q590" s="6"/>
      <c r="R5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60">
        <v>0.23055555555555554</v>
      </c>
      <c r="Y590" s="60">
        <v>0.23055555555555554</v>
      </c>
      <c r="Z590" s="60">
        <v>0.23055555555555554</v>
      </c>
      <c r="AA590" s="60">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row>
    <row r="591" spans="1:36" ht="29" x14ac:dyDescent="0.35">
      <c r="A591" s="229">
        <v>2282</v>
      </c>
      <c r="B591" s="233">
        <v>45860</v>
      </c>
      <c r="C591" s="163">
        <v>2025</v>
      </c>
      <c r="D591" s="129">
        <f>YEAR(PA[[#This Row],[Date]])</f>
        <v>2025</v>
      </c>
      <c r="E591" s="351" t="s">
        <v>73</v>
      </c>
      <c r="F591" s="352" t="s">
        <v>73</v>
      </c>
      <c r="G591" s="321">
        <v>45809</v>
      </c>
      <c r="H591">
        <f>DAY(EOMONTH(PA[[#This Row],[Date]], 0))</f>
        <v>31</v>
      </c>
      <c r="I591" s="272">
        <v>0.22638888888888889</v>
      </c>
      <c r="J591" s="272">
        <v>0.77222222222222225</v>
      </c>
      <c r="K591" s="131">
        <f>IFERROR((PA[[#This Row],[Sunset Time (POA&lt;20 W/m2)]]-PA[[#This Row],[Sunrise Time (POA&gt;20 W/m2)]])*24,"")</f>
        <v>13.100000000000001</v>
      </c>
      <c r="L591" s="128" t="s">
        <v>579</v>
      </c>
      <c r="M591" s="128"/>
      <c r="N591" s="128"/>
      <c r="O591" s="128" t="s">
        <v>641</v>
      </c>
      <c r="P591" s="130"/>
      <c r="Q591" s="129"/>
      <c r="R5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53" t="s">
        <v>1379</v>
      </c>
      <c r="X591" s="60">
        <v>0.23055555555555554</v>
      </c>
      <c r="Y591" s="60">
        <v>0.23055555555555554</v>
      </c>
      <c r="Z591" s="60">
        <v>0.23055555555555554</v>
      </c>
      <c r="AA591" s="60">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row>
    <row r="592" spans="1:36" ht="43.5" x14ac:dyDescent="0.35">
      <c r="A592" s="229">
        <v>2283</v>
      </c>
      <c r="B592" s="233">
        <v>45860</v>
      </c>
      <c r="C592" s="163">
        <v>2025</v>
      </c>
      <c r="D592" s="129">
        <f>YEAR(PA[[#This Row],[Date]])</f>
        <v>2025</v>
      </c>
      <c r="E592" s="351" t="s">
        <v>73</v>
      </c>
      <c r="F592" s="352" t="s">
        <v>73</v>
      </c>
      <c r="G592" s="321">
        <v>45809</v>
      </c>
      <c r="H592">
        <f>DAY(EOMONTH(PA[[#This Row],[Date]], 0))</f>
        <v>31</v>
      </c>
      <c r="I592" s="272">
        <v>0.22638888888888889</v>
      </c>
      <c r="J592" s="272">
        <v>0.77222222222222225</v>
      </c>
      <c r="K592" s="131">
        <f>IFERROR((PA[[#This Row],[Sunset Time (POA&lt;20 W/m2)]]-PA[[#This Row],[Sunrise Time (POA&gt;20 W/m2)]])*24,"")</f>
        <v>13.100000000000001</v>
      </c>
      <c r="L592" s="128" t="s">
        <v>615</v>
      </c>
      <c r="M592" s="128"/>
      <c r="N592" s="128"/>
      <c r="O592" s="128" t="s">
        <v>612</v>
      </c>
      <c r="P592" s="130"/>
      <c r="Q592" s="129"/>
      <c r="R5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53" t="s">
        <v>1386</v>
      </c>
      <c r="X592" s="120">
        <v>0.30902777777777779</v>
      </c>
      <c r="Y592" s="120">
        <v>0.3125</v>
      </c>
      <c r="Z592" s="120">
        <v>0.32291666666666669</v>
      </c>
      <c r="AA592" s="120">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row>
    <row r="593" spans="1:36" ht="29" x14ac:dyDescent="0.35">
      <c r="A593" s="229">
        <v>2284</v>
      </c>
      <c r="B593" s="233">
        <v>45861</v>
      </c>
      <c r="C593" s="163">
        <v>2025</v>
      </c>
      <c r="D593" s="129">
        <f>YEAR(PA[[#This Row],[Date]])</f>
        <v>2025</v>
      </c>
      <c r="E593" s="351" t="s">
        <v>73</v>
      </c>
      <c r="F593" s="352" t="s">
        <v>73</v>
      </c>
      <c r="G593" s="321">
        <v>45809</v>
      </c>
      <c r="H593">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120">
        <v>0.22708333333333333</v>
      </c>
      <c r="Y593" s="120">
        <v>0.22708333333333333</v>
      </c>
      <c r="Z593" s="120">
        <v>0.22708333333333333</v>
      </c>
      <c r="AA593" s="120">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row>
    <row r="594" spans="1:36" ht="29" x14ac:dyDescent="0.35">
      <c r="A594" s="229">
        <v>2285</v>
      </c>
      <c r="B594" s="233">
        <v>45861</v>
      </c>
      <c r="C594" s="163">
        <v>2025</v>
      </c>
      <c r="D594" s="129">
        <f>YEAR(PA[[#This Row],[Date]])</f>
        <v>2025</v>
      </c>
      <c r="E594" s="351" t="s">
        <v>73</v>
      </c>
      <c r="F594" s="352" t="s">
        <v>73</v>
      </c>
      <c r="G594" s="321">
        <v>45809</v>
      </c>
      <c r="H594">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53" t="s">
        <v>1379</v>
      </c>
      <c r="X594" s="120">
        <v>0.22708333333333333</v>
      </c>
      <c r="Y594" s="120">
        <v>0.22708333333333333</v>
      </c>
      <c r="Z594" s="120">
        <v>0.22708333333333333</v>
      </c>
      <c r="AA594" s="120">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row>
    <row r="595" spans="1:36" ht="29" x14ac:dyDescent="0.35">
      <c r="A595" s="229">
        <v>2286</v>
      </c>
      <c r="B595" s="233">
        <v>45861</v>
      </c>
      <c r="C595" s="163">
        <v>2025</v>
      </c>
      <c r="D595" s="129">
        <f>YEAR(PA[[#This Row],[Date]])</f>
        <v>2025</v>
      </c>
      <c r="E595" s="351" t="s">
        <v>73</v>
      </c>
      <c r="F595" s="352" t="s">
        <v>73</v>
      </c>
      <c r="G595" s="321">
        <v>45809</v>
      </c>
      <c r="H59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53" t="s">
        <v>1387</v>
      </c>
      <c r="X595" s="120">
        <v>0.33333333333333331</v>
      </c>
      <c r="Y595" s="120">
        <v>0.33333333333333331</v>
      </c>
      <c r="Z595" s="120">
        <v>0.375</v>
      </c>
      <c r="AA595" s="120">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row>
    <row r="596" spans="1:36" ht="29" x14ac:dyDescent="0.35">
      <c r="A596" s="229">
        <v>2287</v>
      </c>
      <c r="B596" s="233">
        <v>45861</v>
      </c>
      <c r="C596" s="163">
        <v>2025</v>
      </c>
      <c r="D596" s="129">
        <f>YEAR(PA[[#This Row],[Date]])</f>
        <v>2025</v>
      </c>
      <c r="E596" s="351" t="s">
        <v>73</v>
      </c>
      <c r="F596" s="352" t="s">
        <v>73</v>
      </c>
      <c r="G596" s="321">
        <v>45809</v>
      </c>
      <c r="H596">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53" t="s">
        <v>1388</v>
      </c>
      <c r="X596" s="120">
        <v>0.33333333333333331</v>
      </c>
      <c r="Y596" s="120">
        <v>0.33333333333333331</v>
      </c>
      <c r="Z596" s="120">
        <v>0.6875</v>
      </c>
      <c r="AA596" s="120">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row>
    <row r="597" spans="1:36" ht="29" x14ac:dyDescent="0.35">
      <c r="A597" s="229">
        <v>2288</v>
      </c>
      <c r="B597" s="233">
        <v>45862</v>
      </c>
      <c r="C597" s="163">
        <v>2025</v>
      </c>
      <c r="D597" s="6">
        <f>YEAR(PA[[#This Row],[Date]])</f>
        <v>2025</v>
      </c>
      <c r="E597" s="351" t="s">
        <v>73</v>
      </c>
      <c r="F597" s="352" t="s">
        <v>73</v>
      </c>
      <c r="G597" s="321">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60">
        <v>0.22430555555555556</v>
      </c>
      <c r="Y597" s="60">
        <v>0.22430555555555556</v>
      </c>
      <c r="Z597" s="60">
        <v>0.22430555555555556</v>
      </c>
      <c r="AA597" s="60">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6" ht="29" x14ac:dyDescent="0.35">
      <c r="A598" s="354">
        <v>2289</v>
      </c>
      <c r="B598" s="233">
        <v>45862</v>
      </c>
      <c r="C598" s="163">
        <v>2025</v>
      </c>
      <c r="D598" s="129">
        <f>YEAR(PA[[#This Row],[Date]])</f>
        <v>2025</v>
      </c>
      <c r="E598" s="351" t="s">
        <v>73</v>
      </c>
      <c r="F598" s="352" t="s">
        <v>73</v>
      </c>
      <c r="G598" s="321">
        <v>45809</v>
      </c>
      <c r="H598">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53" t="s">
        <v>1379</v>
      </c>
      <c r="X598" s="60">
        <v>0.22430555555555556</v>
      </c>
      <c r="Y598" s="60">
        <v>0.22430555555555556</v>
      </c>
      <c r="Z598" s="60">
        <v>0.22430555555555556</v>
      </c>
      <c r="AA598" s="60">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row>
    <row r="599" spans="1:36" ht="29" x14ac:dyDescent="0.35">
      <c r="A599" s="229">
        <v>2290</v>
      </c>
      <c r="B599" s="233">
        <v>45863</v>
      </c>
      <c r="C599" s="163">
        <v>2025</v>
      </c>
      <c r="D599" s="129">
        <f>YEAR(PA[[#This Row],[Date]])</f>
        <v>2025</v>
      </c>
      <c r="E599" s="351" t="s">
        <v>73</v>
      </c>
      <c r="F599" s="352" t="s">
        <v>73</v>
      </c>
      <c r="G599" s="321">
        <v>45809</v>
      </c>
      <c r="H599">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120">
        <v>0.22569444444444445</v>
      </c>
      <c r="Y599" s="120">
        <v>0.22569444444444445</v>
      </c>
      <c r="Z599" s="120">
        <v>0.22569444444444445</v>
      </c>
      <c r="AA599" s="120">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row>
    <row r="600" spans="1:36" ht="29" x14ac:dyDescent="0.35">
      <c r="A600" s="229">
        <v>2291</v>
      </c>
      <c r="B600" s="233">
        <v>45863</v>
      </c>
      <c r="C600" s="163">
        <v>2025</v>
      </c>
      <c r="D600" s="129">
        <f>YEAR(PA[[#This Row],[Date]])</f>
        <v>2025</v>
      </c>
      <c r="E600" s="351" t="s">
        <v>73</v>
      </c>
      <c r="F600" s="352" t="s">
        <v>73</v>
      </c>
      <c r="G600" s="321">
        <v>45809</v>
      </c>
      <c r="H600">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53" t="s">
        <v>1379</v>
      </c>
      <c r="X600" s="120">
        <v>0.22569444444444445</v>
      </c>
      <c r="Y600" s="120">
        <v>0.22569444444444445</v>
      </c>
      <c r="Z600" s="120">
        <v>0.22569444444444445</v>
      </c>
      <c r="AA600" s="120">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row>
    <row r="601" spans="1:36" ht="29" x14ac:dyDescent="0.35">
      <c r="A601" s="229">
        <v>2292</v>
      </c>
      <c r="B601" s="233">
        <v>45863</v>
      </c>
      <c r="C601" s="163">
        <v>2025</v>
      </c>
      <c r="D601" s="129">
        <f>YEAR(PA[[#This Row],[Date]])</f>
        <v>2025</v>
      </c>
      <c r="E601" s="351" t="s">
        <v>73</v>
      </c>
      <c r="F601" s="352" t="s">
        <v>73</v>
      </c>
      <c r="G601" s="321">
        <v>45809</v>
      </c>
      <c r="H601">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53" t="s">
        <v>1389</v>
      </c>
      <c r="X601" s="120">
        <v>0.32291666666666669</v>
      </c>
      <c r="Y601" s="120">
        <v>0.32291666666666669</v>
      </c>
      <c r="Z601" s="120">
        <v>0.33333333333333331</v>
      </c>
      <c r="AA601" s="120">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row>
    <row r="602" spans="1:36" ht="29" x14ac:dyDescent="0.35">
      <c r="A602" s="229">
        <v>2293</v>
      </c>
      <c r="B602" s="233">
        <v>45863</v>
      </c>
      <c r="C602" s="163">
        <v>2025</v>
      </c>
      <c r="D602" s="129">
        <f>YEAR(PA[[#This Row],[Date]])</f>
        <v>2025</v>
      </c>
      <c r="E602" s="351" t="s">
        <v>73</v>
      </c>
      <c r="F602" s="352" t="s">
        <v>73</v>
      </c>
      <c r="G602" s="321">
        <v>45809</v>
      </c>
      <c r="H602">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53" t="s">
        <v>1390</v>
      </c>
      <c r="X602" s="120">
        <v>0.32291666666666669</v>
      </c>
      <c r="Y602" s="120">
        <v>0.32291666666666669</v>
      </c>
      <c r="Z602" s="120">
        <v>0.35416666666666669</v>
      </c>
      <c r="AA602" s="120">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row>
    <row r="603" spans="1:36" ht="29" x14ac:dyDescent="0.35">
      <c r="A603" s="229">
        <v>2294</v>
      </c>
      <c r="B603" s="233">
        <v>45864</v>
      </c>
      <c r="C603" s="163">
        <v>2025</v>
      </c>
      <c r="D603" s="129">
        <f>YEAR(PA[[#This Row],[Date]])</f>
        <v>2025</v>
      </c>
      <c r="E603" s="351" t="s">
        <v>73</v>
      </c>
      <c r="F603" s="352" t="s">
        <v>73</v>
      </c>
      <c r="G603" s="321">
        <v>45809</v>
      </c>
      <c r="H603">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120">
        <v>0.2326388888888889</v>
      </c>
      <c r="Y603" s="120">
        <v>0.2326388888888889</v>
      </c>
      <c r="Z603" s="120">
        <v>0.2326388888888889</v>
      </c>
      <c r="AA603" s="120">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row>
    <row r="604" spans="1:36" ht="29" x14ac:dyDescent="0.35">
      <c r="A604" s="229">
        <v>2295</v>
      </c>
      <c r="B604" s="233">
        <v>45864</v>
      </c>
      <c r="C604" s="163">
        <v>2025</v>
      </c>
      <c r="D604" s="129">
        <f>YEAR(PA[[#This Row],[Date]])</f>
        <v>2025</v>
      </c>
      <c r="E604" s="351" t="s">
        <v>73</v>
      </c>
      <c r="F604" s="352" t="s">
        <v>73</v>
      </c>
      <c r="G604" s="321">
        <v>45809</v>
      </c>
      <c r="H604">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53" t="s">
        <v>1379</v>
      </c>
      <c r="X604" s="120">
        <v>0.2326388888888889</v>
      </c>
      <c r="Y604" s="120">
        <v>0.2326388888888889</v>
      </c>
      <c r="Z604" s="120">
        <v>0.2326388888888889</v>
      </c>
      <c r="AA604" s="120">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row>
    <row r="605" spans="1:36" ht="29" x14ac:dyDescent="0.35">
      <c r="A605" s="229">
        <v>2296</v>
      </c>
      <c r="B605" s="233">
        <v>45864</v>
      </c>
      <c r="C605" s="163">
        <v>2025</v>
      </c>
      <c r="D605" s="129">
        <f>YEAR(PA[[#This Row],[Date]])</f>
        <v>2025</v>
      </c>
      <c r="E605" s="351" t="s">
        <v>73</v>
      </c>
      <c r="F605" s="352" t="s">
        <v>73</v>
      </c>
      <c r="G605" s="321">
        <v>45809</v>
      </c>
      <c r="H60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120">
        <v>0.64583333333333337</v>
      </c>
      <c r="Y605" s="120">
        <v>0.64583333333333337</v>
      </c>
      <c r="Z605" s="120">
        <v>0.64583333333333337</v>
      </c>
      <c r="AA605" s="120">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row>
    <row r="606" spans="1:36" ht="43.5" x14ac:dyDescent="0.35">
      <c r="A606" s="229">
        <v>2297</v>
      </c>
      <c r="B606" s="233">
        <v>45864</v>
      </c>
      <c r="C606" s="163">
        <v>2025</v>
      </c>
      <c r="D606" s="129">
        <f>YEAR(PA[[#This Row],[Date]])</f>
        <v>2025</v>
      </c>
      <c r="E606" s="351" t="s">
        <v>73</v>
      </c>
      <c r="F606" s="352" t="s">
        <v>73</v>
      </c>
      <c r="G606" s="321">
        <v>45809</v>
      </c>
      <c r="H606">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273" t="s">
        <v>1392</v>
      </c>
      <c r="X606" s="120">
        <v>0.42708333333333331</v>
      </c>
      <c r="Y606" s="120">
        <v>0.42708333333333331</v>
      </c>
      <c r="Z606" s="120">
        <v>0.42708333333333331</v>
      </c>
      <c r="AA606" s="120">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row>
    <row r="607" spans="1:36" ht="43.5" x14ac:dyDescent="0.35">
      <c r="A607" s="229">
        <v>2298</v>
      </c>
      <c r="B607" s="233">
        <v>45864</v>
      </c>
      <c r="C607" s="163">
        <v>2025</v>
      </c>
      <c r="D607" s="129">
        <f>YEAR(PA[[#This Row],[Date]])</f>
        <v>2025</v>
      </c>
      <c r="E607" s="351" t="s">
        <v>73</v>
      </c>
      <c r="F607" s="352" t="s">
        <v>73</v>
      </c>
      <c r="G607" s="321">
        <v>45809</v>
      </c>
      <c r="H607">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273" t="s">
        <v>1393</v>
      </c>
      <c r="X607" s="120">
        <v>0.42708333333333331</v>
      </c>
      <c r="Y607" s="120">
        <v>0.42708333333333331</v>
      </c>
      <c r="Z607" s="120">
        <v>0.42708333333333331</v>
      </c>
      <c r="AA607" s="120">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row>
    <row r="608" spans="1:36" ht="43.5" x14ac:dyDescent="0.35">
      <c r="A608" s="229">
        <v>2299</v>
      </c>
      <c r="B608" s="233">
        <v>45864</v>
      </c>
      <c r="C608" s="163">
        <v>2025</v>
      </c>
      <c r="D608" s="129">
        <f>YEAR(PA[[#This Row],[Date]])</f>
        <v>2025</v>
      </c>
      <c r="E608" s="351" t="s">
        <v>73</v>
      </c>
      <c r="F608" s="352" t="s">
        <v>73</v>
      </c>
      <c r="G608" s="321">
        <v>45809</v>
      </c>
      <c r="H608">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273" t="s">
        <v>1394</v>
      </c>
      <c r="X608" s="120">
        <v>0.43055555555555558</v>
      </c>
      <c r="Y608" s="120">
        <v>0.43055555555555558</v>
      </c>
      <c r="Z608" s="120">
        <v>0.43055555555555558</v>
      </c>
      <c r="AA608" s="120">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row>
    <row r="609" spans="1:36" ht="43.5" x14ac:dyDescent="0.35">
      <c r="A609" s="229">
        <v>2300</v>
      </c>
      <c r="B609" s="233">
        <v>45864</v>
      </c>
      <c r="C609" s="163">
        <v>2025</v>
      </c>
      <c r="D609" s="129">
        <f>YEAR(PA[[#This Row],[Date]])</f>
        <v>2025</v>
      </c>
      <c r="E609" s="351" t="s">
        <v>73</v>
      </c>
      <c r="F609" s="352" t="s">
        <v>73</v>
      </c>
      <c r="G609" s="321">
        <v>45809</v>
      </c>
      <c r="H609">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273" t="s">
        <v>1395</v>
      </c>
      <c r="X609" s="120">
        <v>0.43055555555555558</v>
      </c>
      <c r="Y609" s="120">
        <v>0.43055555555555558</v>
      </c>
      <c r="Z609" s="120">
        <v>0.43055555555555558</v>
      </c>
      <c r="AA609" s="120">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row>
    <row r="610" spans="1:36" ht="29" x14ac:dyDescent="0.35">
      <c r="A610" s="229">
        <v>2301</v>
      </c>
      <c r="B610" s="233">
        <v>45864</v>
      </c>
      <c r="C610" s="163">
        <v>2025</v>
      </c>
      <c r="D610" s="129">
        <f>YEAR(PA[[#This Row],[Date]])</f>
        <v>2025</v>
      </c>
      <c r="E610" s="351" t="s">
        <v>73</v>
      </c>
      <c r="F610" s="352" t="s">
        <v>73</v>
      </c>
      <c r="G610" s="321">
        <v>45809</v>
      </c>
      <c r="H610">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59" t="s">
        <v>1397</v>
      </c>
      <c r="X610" s="120">
        <v>0.45833333333333331</v>
      </c>
      <c r="Y610" s="120">
        <v>0.46527777777777779</v>
      </c>
      <c r="Z610" s="120">
        <v>0.46527777777777779</v>
      </c>
      <c r="AA610" s="120">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row>
    <row r="611" spans="1:36" ht="43.5" x14ac:dyDescent="0.35">
      <c r="A611" s="229">
        <v>2302</v>
      </c>
      <c r="B611" s="233">
        <v>45865</v>
      </c>
      <c r="C611" s="163">
        <v>2025</v>
      </c>
      <c r="D611" s="129">
        <f>YEAR(PA[[#This Row],[Date]])</f>
        <v>2025</v>
      </c>
      <c r="E611" s="351" t="s">
        <v>73</v>
      </c>
      <c r="F611" s="352" t="s">
        <v>73</v>
      </c>
      <c r="G611" s="321">
        <v>45809</v>
      </c>
      <c r="H611">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120">
        <v>0.22777777777777777</v>
      </c>
      <c r="Y611" s="120">
        <v>0.22777777777777777</v>
      </c>
      <c r="Z611" s="120">
        <v>0.22777777777777777</v>
      </c>
      <c r="AA611" s="120">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row>
    <row r="612" spans="1:36" ht="43.5" x14ac:dyDescent="0.35">
      <c r="A612" s="229">
        <v>2303</v>
      </c>
      <c r="B612" s="233">
        <v>45865</v>
      </c>
      <c r="C612" s="163">
        <v>2025</v>
      </c>
      <c r="D612" s="129">
        <f>YEAR(PA[[#This Row],[Date]])</f>
        <v>2025</v>
      </c>
      <c r="E612" s="351" t="s">
        <v>73</v>
      </c>
      <c r="F612" s="352" t="s">
        <v>73</v>
      </c>
      <c r="G612" s="321">
        <v>45809</v>
      </c>
      <c r="H612">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53" t="s">
        <v>1400</v>
      </c>
      <c r="X612" s="120">
        <v>0.22777777777777777</v>
      </c>
      <c r="Y612" s="120">
        <v>0.22777777777777777</v>
      </c>
      <c r="Z612" s="120">
        <v>0.22777777777777777</v>
      </c>
      <c r="AA612" s="120">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row>
    <row r="613" spans="1:36" ht="43.5" x14ac:dyDescent="0.35">
      <c r="A613" s="229">
        <v>2304</v>
      </c>
      <c r="B613" s="233">
        <v>45865</v>
      </c>
      <c r="C613" s="163">
        <v>2025</v>
      </c>
      <c r="D613" s="129">
        <f>YEAR(PA[[#This Row],[Date]])</f>
        <v>2025</v>
      </c>
      <c r="E613" s="351" t="s">
        <v>73</v>
      </c>
      <c r="F613" s="352" t="s">
        <v>73</v>
      </c>
      <c r="G613" s="321">
        <v>45809</v>
      </c>
      <c r="H613">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53" t="s">
        <v>1398</v>
      </c>
      <c r="X613" s="120">
        <v>0.44444444444444442</v>
      </c>
      <c r="Y613" s="120">
        <v>0.44444444444444442</v>
      </c>
      <c r="Z613" s="120">
        <v>0.44444444444444442</v>
      </c>
      <c r="AA613" s="120">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row>
    <row r="614" spans="1:36" ht="43.5" x14ac:dyDescent="0.35">
      <c r="A614" s="229">
        <v>2305</v>
      </c>
      <c r="B614" s="233">
        <v>45866</v>
      </c>
      <c r="C614" s="163">
        <v>2025</v>
      </c>
      <c r="D614" s="129">
        <f>YEAR(PA[[#This Row],[Date]])</f>
        <v>2025</v>
      </c>
      <c r="E614" s="351" t="s">
        <v>73</v>
      </c>
      <c r="F614" s="352" t="s">
        <v>73</v>
      </c>
      <c r="G614" s="321">
        <v>45809</v>
      </c>
      <c r="H614">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120">
        <v>0.22430555555555556</v>
      </c>
      <c r="Y614" s="120">
        <v>0.22430555555555556</v>
      </c>
      <c r="Z614" s="120">
        <v>0.22430555555555556</v>
      </c>
      <c r="AA614" s="120">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row>
    <row r="615" spans="1:36" ht="43.5" x14ac:dyDescent="0.35">
      <c r="A615" s="229">
        <v>2306</v>
      </c>
      <c r="B615" s="233">
        <v>45866</v>
      </c>
      <c r="C615" s="163">
        <v>2025</v>
      </c>
      <c r="D615" s="129">
        <f>YEAR(PA[[#This Row],[Date]])</f>
        <v>2025</v>
      </c>
      <c r="E615" s="351" t="s">
        <v>73</v>
      </c>
      <c r="F615" s="352" t="s">
        <v>73</v>
      </c>
      <c r="G615" s="321">
        <v>45809</v>
      </c>
      <c r="H61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53" t="s">
        <v>1400</v>
      </c>
      <c r="X615" s="120">
        <v>0.22430555555555556</v>
      </c>
      <c r="Y615" s="120">
        <v>0.22430555555555556</v>
      </c>
      <c r="Z615" s="120">
        <v>0.22430555555555556</v>
      </c>
      <c r="AA615" s="120">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row>
    <row r="616" spans="1:36" ht="43.5" x14ac:dyDescent="0.35">
      <c r="A616" s="229">
        <v>2307</v>
      </c>
      <c r="B616" s="233">
        <v>45866</v>
      </c>
      <c r="C616" s="163">
        <v>2025</v>
      </c>
      <c r="D616" s="129">
        <f>YEAR(PA[[#This Row],[Date]])</f>
        <v>2025</v>
      </c>
      <c r="E616" s="351" t="s">
        <v>73</v>
      </c>
      <c r="F616" s="352" t="s">
        <v>73</v>
      </c>
      <c r="G616" s="321">
        <v>45809</v>
      </c>
      <c r="H616">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53" t="s">
        <v>1398</v>
      </c>
      <c r="X616" s="120">
        <v>0.22430555555555556</v>
      </c>
      <c r="Y616" s="120">
        <v>0.22430555555555556</v>
      </c>
      <c r="Z616" s="120">
        <v>0.22430555555555556</v>
      </c>
      <c r="AA616" s="120">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row>
    <row r="617" spans="1:36" ht="29" x14ac:dyDescent="0.35">
      <c r="A617" s="229">
        <v>2308</v>
      </c>
      <c r="B617" s="233">
        <v>45866</v>
      </c>
      <c r="C617" s="163">
        <v>2025</v>
      </c>
      <c r="D617" s="129">
        <f>YEAR(PA[[#This Row],[Date]])</f>
        <v>2025</v>
      </c>
      <c r="E617" s="351" t="s">
        <v>73</v>
      </c>
      <c r="F617" s="352" t="s">
        <v>73</v>
      </c>
      <c r="G617" s="321">
        <v>45809</v>
      </c>
      <c r="H617">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53" t="s">
        <v>1401</v>
      </c>
      <c r="X617" s="120">
        <v>0.38194444444444442</v>
      </c>
      <c r="Y617" s="120">
        <v>0.38194444444444442</v>
      </c>
      <c r="Z617" s="120">
        <v>0.39930555555555558</v>
      </c>
      <c r="AA617" s="120">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row>
    <row r="618" spans="1:36" ht="43.5" x14ac:dyDescent="0.35">
      <c r="A618" s="229">
        <v>2309</v>
      </c>
      <c r="B618" s="233">
        <v>45867</v>
      </c>
      <c r="C618" s="163">
        <v>2025</v>
      </c>
      <c r="D618" s="129">
        <f>YEAR(PA[[#This Row],[Date]])</f>
        <v>2025</v>
      </c>
      <c r="E618" s="351" t="s">
        <v>73</v>
      </c>
      <c r="F618" s="352" t="s">
        <v>73</v>
      </c>
      <c r="G618" s="321">
        <v>45809</v>
      </c>
      <c r="H618">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120">
        <v>0.23125000000000001</v>
      </c>
      <c r="Y618" s="120">
        <v>0.23125000000000001</v>
      </c>
      <c r="Z618" s="120">
        <v>0.23125000000000001</v>
      </c>
      <c r="AA618" s="120">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row>
    <row r="619" spans="1:36" ht="43.5" x14ac:dyDescent="0.35">
      <c r="A619" s="229">
        <v>2310</v>
      </c>
      <c r="B619" s="233">
        <v>45867</v>
      </c>
      <c r="C619" s="163">
        <v>2025</v>
      </c>
      <c r="D619" s="129">
        <f>YEAR(PA[[#This Row],[Date]])</f>
        <v>2025</v>
      </c>
      <c r="E619" s="351" t="s">
        <v>73</v>
      </c>
      <c r="F619" s="352" t="s">
        <v>73</v>
      </c>
      <c r="G619" s="321">
        <v>45809</v>
      </c>
      <c r="H619">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53" t="s">
        <v>1400</v>
      </c>
      <c r="X619" s="120">
        <v>0.23125000000000001</v>
      </c>
      <c r="Y619" s="120">
        <v>0.23125000000000001</v>
      </c>
      <c r="Z619" s="120">
        <v>0.23125000000000001</v>
      </c>
      <c r="AA619" s="120">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row>
    <row r="620" spans="1:36" ht="43.5" x14ac:dyDescent="0.35">
      <c r="A620" s="229">
        <v>2311</v>
      </c>
      <c r="B620" s="233">
        <v>45867</v>
      </c>
      <c r="C620" s="163">
        <v>2025</v>
      </c>
      <c r="D620" s="129">
        <f>YEAR(PA[[#This Row],[Date]])</f>
        <v>2025</v>
      </c>
      <c r="E620" s="351" t="s">
        <v>73</v>
      </c>
      <c r="F620" s="352" t="s">
        <v>73</v>
      </c>
      <c r="G620" s="321">
        <v>45809</v>
      </c>
      <c r="H620">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53" t="s">
        <v>1402</v>
      </c>
      <c r="X620" s="120">
        <v>0.23125000000000001</v>
      </c>
      <c r="Y620" s="120">
        <v>0.23125000000000001</v>
      </c>
      <c r="Z620" s="120">
        <v>0.23125000000000001</v>
      </c>
      <c r="AA620" s="120">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row>
    <row r="621" spans="1:36" ht="29" x14ac:dyDescent="0.35">
      <c r="A621" s="229">
        <v>2312</v>
      </c>
      <c r="B621" s="233">
        <v>45867</v>
      </c>
      <c r="C621" s="163">
        <v>2025</v>
      </c>
      <c r="D621" s="129">
        <f>YEAR(PA[[#This Row],[Date]])</f>
        <v>2025</v>
      </c>
      <c r="E621" s="351" t="s">
        <v>73</v>
      </c>
      <c r="F621" s="352" t="s">
        <v>73</v>
      </c>
      <c r="G621" s="321">
        <v>45809</v>
      </c>
      <c r="H621">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53" t="s">
        <v>1403</v>
      </c>
      <c r="X621" s="120">
        <v>0.31319444444444444</v>
      </c>
      <c r="Y621" s="120">
        <v>0.31319444444444444</v>
      </c>
      <c r="Z621" s="120">
        <v>0.375</v>
      </c>
      <c r="AA621" s="120">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row>
    <row r="622" spans="1:36" ht="29" x14ac:dyDescent="0.35">
      <c r="A622" s="229">
        <v>2313</v>
      </c>
      <c r="B622" s="233">
        <v>45867</v>
      </c>
      <c r="C622" s="163">
        <v>2025</v>
      </c>
      <c r="D622" s="129">
        <f>YEAR(PA[[#This Row],[Date]])</f>
        <v>2025</v>
      </c>
      <c r="E622" s="351" t="s">
        <v>73</v>
      </c>
      <c r="F622" s="352" t="s">
        <v>73</v>
      </c>
      <c r="G622" s="321">
        <v>45809</v>
      </c>
      <c r="H622">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53" t="s">
        <v>1404</v>
      </c>
      <c r="X622" s="120">
        <v>0.31319444444444444</v>
      </c>
      <c r="Y622" s="120">
        <v>0.31319444444444444</v>
      </c>
      <c r="Z622" s="120">
        <v>0.375</v>
      </c>
      <c r="AA622" s="120">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row>
    <row r="623" spans="1:36" ht="43.5" x14ac:dyDescent="0.35">
      <c r="A623" s="229">
        <v>2315</v>
      </c>
      <c r="B623" s="233">
        <v>45867</v>
      </c>
      <c r="C623" s="163">
        <v>2025</v>
      </c>
      <c r="D623" s="129">
        <f>YEAR(PA[[#This Row],[Date]])</f>
        <v>2025</v>
      </c>
      <c r="E623" s="351" t="s">
        <v>73</v>
      </c>
      <c r="F623" s="352" t="s">
        <v>73</v>
      </c>
      <c r="G623" s="321">
        <v>45809</v>
      </c>
      <c r="H623">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120">
        <v>0.31319444444444444</v>
      </c>
      <c r="Y623" s="120">
        <v>0.31319444444444444</v>
      </c>
      <c r="Z623" s="120">
        <v>0.3923611111111111</v>
      </c>
      <c r="AA623" s="120">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row>
    <row r="624" spans="1:36" ht="43.5" x14ac:dyDescent="0.35">
      <c r="A624" s="229">
        <v>2316</v>
      </c>
      <c r="B624" s="233">
        <v>45867</v>
      </c>
      <c r="C624" s="163">
        <v>2025</v>
      </c>
      <c r="D624" s="129">
        <f>YEAR(PA[[#This Row],[Date]])</f>
        <v>2025</v>
      </c>
      <c r="E624" s="351" t="s">
        <v>73</v>
      </c>
      <c r="F624" s="352" t="s">
        <v>73</v>
      </c>
      <c r="G624" s="321">
        <v>45809</v>
      </c>
      <c r="H624">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120">
        <v>0.31319444444444444</v>
      </c>
      <c r="Y624" s="120">
        <v>0.31319444444444444</v>
      </c>
      <c r="Z624" s="120">
        <v>0.40625</v>
      </c>
      <c r="AA624" s="120">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row>
    <row r="625" spans="1:36" ht="43.5" x14ac:dyDescent="0.35">
      <c r="A625" s="229">
        <v>2317</v>
      </c>
      <c r="B625" s="233">
        <v>45867</v>
      </c>
      <c r="C625" s="163">
        <v>2025</v>
      </c>
      <c r="D625" s="129">
        <f>YEAR(PA[[#This Row],[Date]])</f>
        <v>2025</v>
      </c>
      <c r="E625" s="351" t="s">
        <v>73</v>
      </c>
      <c r="F625" s="352" t="s">
        <v>73</v>
      </c>
      <c r="G625" s="321">
        <v>45809</v>
      </c>
      <c r="H62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53" t="s">
        <v>1410</v>
      </c>
      <c r="X625" s="120">
        <v>0.31319444444444444</v>
      </c>
      <c r="Y625" s="120">
        <v>0.31319444444444444</v>
      </c>
      <c r="Z625" s="120">
        <v>0.41666666666666669</v>
      </c>
      <c r="AA625" s="120">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row>
    <row r="626" spans="1:36" ht="43.5" x14ac:dyDescent="0.35">
      <c r="A626" s="229">
        <v>2318</v>
      </c>
      <c r="B626" s="233">
        <v>45867</v>
      </c>
      <c r="C626" s="163">
        <v>2025</v>
      </c>
      <c r="D626" s="129">
        <f>YEAR(PA[[#This Row],[Date]])</f>
        <v>2025</v>
      </c>
      <c r="E626" s="351" t="s">
        <v>73</v>
      </c>
      <c r="F626" s="352" t="s">
        <v>73</v>
      </c>
      <c r="G626" s="321">
        <v>45809</v>
      </c>
      <c r="H626">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53" t="s">
        <v>1407</v>
      </c>
      <c r="X626" s="120">
        <v>0.31319444444444444</v>
      </c>
      <c r="Y626" s="120">
        <v>0.31319444444444444</v>
      </c>
      <c r="Z626" s="120">
        <v>0.4236111111111111</v>
      </c>
      <c r="AA626" s="120">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row>
    <row r="627" spans="1:36" ht="43.5" x14ac:dyDescent="0.35">
      <c r="A627" s="229">
        <v>2319</v>
      </c>
      <c r="B627" s="233">
        <v>45867</v>
      </c>
      <c r="C627" s="163">
        <v>2025</v>
      </c>
      <c r="D627" s="129">
        <f>YEAR(PA[[#This Row],[Date]])</f>
        <v>2025</v>
      </c>
      <c r="E627" s="351" t="s">
        <v>73</v>
      </c>
      <c r="F627" s="352" t="s">
        <v>73</v>
      </c>
      <c r="G627" s="321">
        <v>45809</v>
      </c>
      <c r="H627">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53" t="s">
        <v>1408</v>
      </c>
      <c r="X627" s="120">
        <v>0.31319444444444444</v>
      </c>
      <c r="Y627" s="120">
        <v>0.31319444444444444</v>
      </c>
      <c r="Z627" s="120">
        <v>0.43402777777777779</v>
      </c>
      <c r="AA627" s="120">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row>
    <row r="628" spans="1:36" ht="29" x14ac:dyDescent="0.35">
      <c r="A628" s="229">
        <v>2320</v>
      </c>
      <c r="B628" s="233">
        <v>45867</v>
      </c>
      <c r="C628" s="163">
        <v>2025</v>
      </c>
      <c r="D628" s="129">
        <f>YEAR(PA[[#This Row],[Date]])</f>
        <v>2025</v>
      </c>
      <c r="E628" s="351" t="s">
        <v>73</v>
      </c>
      <c r="F628" s="352" t="s">
        <v>73</v>
      </c>
      <c r="G628" s="321">
        <v>45809</v>
      </c>
      <c r="H628">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53" t="s">
        <v>1409</v>
      </c>
      <c r="X628" s="120">
        <v>0.31319444444444444</v>
      </c>
      <c r="Y628" s="120">
        <v>0.31319444444444444</v>
      </c>
      <c r="Z628" s="120">
        <v>0.44791666666666669</v>
      </c>
      <c r="AA628" s="120">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row>
    <row r="629" spans="1:36" ht="43.5" x14ac:dyDescent="0.35">
      <c r="A629" s="229">
        <v>2321</v>
      </c>
      <c r="B629" s="233">
        <v>45867</v>
      </c>
      <c r="C629" s="163">
        <v>2025</v>
      </c>
      <c r="D629" s="129">
        <f>YEAR(PA[[#This Row],[Date]])</f>
        <v>2025</v>
      </c>
      <c r="E629" s="351" t="s">
        <v>73</v>
      </c>
      <c r="F629" s="352" t="s">
        <v>73</v>
      </c>
      <c r="G629" s="321">
        <v>45809</v>
      </c>
      <c r="H629">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53" t="s">
        <v>1411</v>
      </c>
      <c r="X629" s="120">
        <v>0.31319444444444444</v>
      </c>
      <c r="Y629" s="120">
        <v>0.31319444444444444</v>
      </c>
      <c r="Z629" s="120">
        <v>0.4548611111111111</v>
      </c>
      <c r="AA629" s="120">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row>
    <row r="630" spans="1:36" x14ac:dyDescent="0.35">
      <c r="A630" s="229">
        <v>2322</v>
      </c>
      <c r="B630" s="233">
        <v>45867</v>
      </c>
      <c r="C630" s="163">
        <v>2025</v>
      </c>
      <c r="D630" s="129">
        <f>YEAR(PA[[#This Row],[Date]])</f>
        <v>2025</v>
      </c>
      <c r="E630" s="351" t="s">
        <v>73</v>
      </c>
      <c r="F630" s="352" t="s">
        <v>73</v>
      </c>
      <c r="G630" s="321">
        <v>45809</v>
      </c>
      <c r="H630">
        <f>DAY(EOMONTH(PA[[#This Row],[Date]], 0))</f>
        <v>31</v>
      </c>
      <c r="I630" s="10">
        <v>0.23125000000000001</v>
      </c>
      <c r="J630" s="10">
        <v>0.76041666666666663</v>
      </c>
      <c r="K630" s="131">
        <f>IFERROR((PA[[#This Row],[Sunset Time (POA&lt;20 W/m2)]]-PA[[#This Row],[Sunrise Time (POA&gt;20 W/m2)]])*24,"")</f>
        <v>12.699999999999998</v>
      </c>
      <c r="L630" s="128"/>
      <c r="M630" s="128"/>
      <c r="N630" s="128"/>
      <c r="O630" s="128"/>
      <c r="P630" s="130"/>
      <c r="Q630" s="129"/>
      <c r="R6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30" s="131" t="e">
        <f>_xlfn.XLOOKUP(PA[[#This Row],[Affected Equipment ]],'Basic Data '!$A:$A,'Basic Data '!$B:$B)</f>
        <v>#N/A</v>
      </c>
      <c r="T630" s="132" t="str">
        <f>IFERROR(_xlfn.XLOOKUP(PA[[#This Row],[Affected Equipment ]],'Basic Data '!A:A,'Basic Data '!C:C),"")</f>
        <v/>
      </c>
      <c r="U630" s="128"/>
      <c r="V630" s="117"/>
      <c r="W630" s="118"/>
      <c r="X630" s="120"/>
      <c r="Y630" s="120"/>
      <c r="Z630" s="120"/>
      <c r="AA630" s="120"/>
      <c r="AB630" s="159">
        <f>IF(PA[[#This Row],[Acknowledgement Time ]]="NA","",(PA[[#This Row],[Acknowledgement Time ]]-PA[[#This Row],[Fault Time]])*24)</f>
        <v>0</v>
      </c>
      <c r="AC630" s="159">
        <f>IF(PA[[#This Row],[Work Start time on Fault]]="NA","",(PA[[#This Row],[Work Start time on Fault]]-PA[[#This Row],[Fault Time]])*24)</f>
        <v>0</v>
      </c>
      <c r="AD630" s="135">
        <f>IF(PA[[#This Row],[Status]]="Open","",(PA[[#This Row],[Work Completion time on fault]]-PA[[#This Row],[Fault Time]])*24)</f>
        <v>0</v>
      </c>
      <c r="AE630" s="134">
        <f>IFERROR((PA[[#This Row],[Work Completion time on fault]]-PA[[#This Row],[Fault Time]])*24,"")</f>
        <v>0</v>
      </c>
      <c r="AF630" s="226"/>
      <c r="AG630" s="129"/>
      <c r="AH630" s="131" t="str">
        <f>IFERROR(PA[[#This Row],[Breakdown Time]]*PA[[#This Row],[Plant Equivalent Weightage]],"")</f>
        <v/>
      </c>
      <c r="AI630" s="128"/>
      <c r="AJ630" s="89">
        <f>IFERROR(IF(PA[[#This Row],[Lost PoA(kWh/m2)]]&gt;0,_xlfn.XLOOKUP(G630,'Modelling New'!$D:$D,'Modelling New'!$O:$O)*PA[[#This Row],[Lost PoA(kWh/m2)]]*S630,0),"")</f>
        <v>0</v>
      </c>
    </row>
    <row r="631" spans="1:36" x14ac:dyDescent="0.35">
      <c r="A631" s="229">
        <v>2323</v>
      </c>
      <c r="B631" s="233">
        <v>45867</v>
      </c>
      <c r="C631" s="163">
        <v>2025</v>
      </c>
      <c r="D631" s="129">
        <f>YEAR(PA[[#This Row],[Date]])</f>
        <v>2025</v>
      </c>
      <c r="E631" s="351" t="s">
        <v>73</v>
      </c>
      <c r="F631" s="352" t="s">
        <v>73</v>
      </c>
      <c r="G631" s="321">
        <v>45809</v>
      </c>
      <c r="H631">
        <f>DAY(EOMONTH(PA[[#This Row],[Date]], 0))</f>
        <v>31</v>
      </c>
      <c r="I631" s="10">
        <v>0.23125000000000001</v>
      </c>
      <c r="J631" s="10">
        <v>0.76041666666666663</v>
      </c>
      <c r="K631" s="131">
        <f>IFERROR((PA[[#This Row],[Sunset Time (POA&lt;20 W/m2)]]-PA[[#This Row],[Sunrise Time (POA&gt;20 W/m2)]])*24,"")</f>
        <v>12.699999999999998</v>
      </c>
      <c r="L631" s="128"/>
      <c r="M631" s="128"/>
      <c r="N631" s="128"/>
      <c r="O631" s="128"/>
      <c r="P631" s="130"/>
      <c r="Q631" s="129"/>
      <c r="R6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631" s="131" t="e">
        <f>_xlfn.XLOOKUP(PA[[#This Row],[Affected Equipment ]],'Basic Data '!$A:$A,'Basic Data '!$B:$B)</f>
        <v>#N/A</v>
      </c>
      <c r="T631" s="132" t="str">
        <f>IFERROR(_xlfn.XLOOKUP(PA[[#This Row],[Affected Equipment ]],'Basic Data '!A:A,'Basic Data '!C:C),"")</f>
        <v/>
      </c>
      <c r="U631" s="128"/>
      <c r="V631" s="117"/>
      <c r="W631" s="118"/>
      <c r="X631" s="120"/>
      <c r="Y631" s="120"/>
      <c r="Z631" s="120"/>
      <c r="AA631" s="120"/>
      <c r="AB631" s="159">
        <f>IF(PA[[#This Row],[Acknowledgement Time ]]="NA","",(PA[[#This Row],[Acknowledgement Time ]]-PA[[#This Row],[Fault Time]])*24)</f>
        <v>0</v>
      </c>
      <c r="AC631" s="159">
        <f>IF(PA[[#This Row],[Work Start time on Fault]]="NA","",(PA[[#This Row],[Work Start time on Fault]]-PA[[#This Row],[Fault Time]])*24)</f>
        <v>0</v>
      </c>
      <c r="AD631" s="135">
        <f>IF(PA[[#This Row],[Status]]="Open","",(PA[[#This Row],[Work Completion time on fault]]-PA[[#This Row],[Fault Time]])*24)</f>
        <v>0</v>
      </c>
      <c r="AE631" s="134">
        <f>IFERROR((PA[[#This Row],[Work Completion time on fault]]-PA[[#This Row],[Fault Time]])*24,"")</f>
        <v>0</v>
      </c>
      <c r="AF631" s="226"/>
      <c r="AG631" s="129"/>
      <c r="AH631" s="131" t="str">
        <f>IFERROR(PA[[#This Row],[Breakdown Time]]*PA[[#This Row],[Plant Equivalent Weightage]],"")</f>
        <v/>
      </c>
      <c r="AI631" s="128"/>
      <c r="AJ631" s="89">
        <f>IFERROR(IF(PA[[#This Row],[Lost PoA(kWh/m2)]]&gt;0,_xlfn.XLOOKUP(G631,'Modelling New'!$D:$D,'Modelling New'!$O:$O)*PA[[#This Row],[Lost PoA(kWh/m2)]]*S631,0),"")</f>
        <v>0</v>
      </c>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265625" defaultRowHeight="14.5" x14ac:dyDescent="0.35"/>
  <cols>
    <col min="1" max="2" width="9.26953125" style="177" customWidth="1"/>
    <col min="3" max="3" width="15.81640625" style="177" customWidth="1"/>
    <col min="4" max="6" width="8.7265625" style="177"/>
    <col min="7" max="7" width="20.453125" style="177" customWidth="1"/>
    <col min="8" max="8" width="8.7265625" style="177"/>
    <col min="9" max="9" width="9.453125" style="177" bestFit="1" customWidth="1"/>
    <col min="10" max="14" width="8.7265625" style="177"/>
    <col min="15" max="15" width="9.81640625" style="177" bestFit="1" customWidth="1"/>
    <col min="16" max="16" width="11" style="177" customWidth="1"/>
    <col min="17" max="17" width="15.26953125" style="177" customWidth="1"/>
    <col min="18" max="19" width="10.81640625" style="177" customWidth="1"/>
    <col min="20" max="20" width="13" style="177" customWidth="1"/>
    <col min="21" max="25" width="12.81640625" style="177" customWidth="1"/>
    <col min="26" max="27" width="14.453125" style="177" customWidth="1"/>
    <col min="28" max="29" width="15.453125" style="177" customWidth="1"/>
    <col min="30" max="38" width="9.81640625" style="177" customWidth="1"/>
    <col min="39" max="39" width="11.26953125" style="177" customWidth="1"/>
    <col min="40" max="40" width="12.453125" style="177" bestFit="1" customWidth="1"/>
    <col min="41" max="16384" width="8.7265625" style="177"/>
  </cols>
  <sheetData>
    <row r="1" spans="1:43" ht="43.5" x14ac:dyDescent="0.3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3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3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3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3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3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3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3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3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3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3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3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3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3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3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3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3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29</v>
      </c>
      <c r="R17" s="199">
        <f t="shared" si="6"/>
        <v>126.29032258064515</v>
      </c>
      <c r="S17" s="199">
        <f>SUMIF($F$2:F17,F17,$R$2:R17)</f>
        <v>681.6903225806451</v>
      </c>
      <c r="T17" s="198">
        <f t="shared" si="7"/>
        <v>224.11206615792483</v>
      </c>
      <c r="U17" s="199">
        <f t="shared" si="8"/>
        <v>6499.2499185798197</v>
      </c>
      <c r="V17" s="199">
        <f>SUMIF($F$2:F17,F17,$U$2:U17)</f>
        <v>34655.104389456275</v>
      </c>
      <c r="W17" s="200">
        <f t="shared" si="9"/>
        <v>0.13988469412898213</v>
      </c>
      <c r="X17" s="200">
        <f t="shared" si="10"/>
        <v>0.13085987515291878</v>
      </c>
      <c r="Y17" s="200">
        <f t="shared" si="0"/>
        <v>0.18025649550520703</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3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0</v>
      </c>
      <c r="R18" s="199">
        <f t="shared" si="6"/>
        <v>0</v>
      </c>
      <c r="S18" s="199">
        <f>SUMIF($F$2:F18,F18,$R$2:R18)</f>
        <v>681.6903225806451</v>
      </c>
      <c r="T18" s="198">
        <f t="shared" si="7"/>
        <v>240.50975824924873</v>
      </c>
      <c r="U18" s="199">
        <f t="shared" si="8"/>
        <v>0</v>
      </c>
      <c r="V18" s="199">
        <f>SUMIF($F$2:F18,F18,$U$2:U18)</f>
        <v>34655.104389456275</v>
      </c>
      <c r="W18" s="200">
        <f t="shared" si="9"/>
        <v>0.15011969031611161</v>
      </c>
      <c r="X18" s="200">
        <f t="shared" si="10"/>
        <v>0</v>
      </c>
      <c r="Y18" s="200">
        <f t="shared" si="0"/>
        <v>0.18025649550520703</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3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681.6903225806451</v>
      </c>
      <c r="T19" s="198">
        <f t="shared" si="7"/>
        <v>280.4724544637935</v>
      </c>
      <c r="U19" s="199">
        <f t="shared" si="8"/>
        <v>0</v>
      </c>
      <c r="V19" s="199">
        <f>SUMIF($F$2:F19,F19,$U$2:U19)</f>
        <v>34655.104389456275</v>
      </c>
      <c r="W19" s="200">
        <f t="shared" si="9"/>
        <v>0.1750633251340683</v>
      </c>
      <c r="X19" s="200">
        <f t="shared" si="10"/>
        <v>0</v>
      </c>
      <c r="Y19" s="200">
        <f t="shared" si="0"/>
        <v>0.18025649550520703</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3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681.6903225806451</v>
      </c>
      <c r="T20" s="198">
        <f t="shared" si="7"/>
        <v>296.60712593009362</v>
      </c>
      <c r="U20" s="199">
        <f t="shared" si="8"/>
        <v>0</v>
      </c>
      <c r="V20" s="199">
        <f>SUMIF($F$2:F20,F20,$U$2:U20)</f>
        <v>34655.104389456275</v>
      </c>
      <c r="W20" s="200">
        <f t="shared" si="9"/>
        <v>0.18513415095629143</v>
      </c>
      <c r="X20" s="200">
        <f t="shared" si="10"/>
        <v>0</v>
      </c>
      <c r="Y20" s="200">
        <f t="shared" si="0"/>
        <v>0.18025649550520703</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3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681.6903225806451</v>
      </c>
      <c r="T21" s="198">
        <f t="shared" si="7"/>
        <v>257.09444156617542</v>
      </c>
      <c r="U21" s="199">
        <f t="shared" si="8"/>
        <v>0</v>
      </c>
      <c r="V21" s="199">
        <f>SUMIF($F$2:F21,F21,$U$2:U21)</f>
        <v>34655.104389456275</v>
      </c>
      <c r="W21" s="200">
        <f t="shared" si="9"/>
        <v>0.16047140137204169</v>
      </c>
      <c r="X21" s="200">
        <f t="shared" si="10"/>
        <v>0</v>
      </c>
      <c r="Y21" s="200">
        <f t="shared" si="0"/>
        <v>0.18025649550520703</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3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681.6903225806451</v>
      </c>
      <c r="T22" s="198">
        <f t="shared" si="7"/>
        <v>232.64996222803143</v>
      </c>
      <c r="U22" s="199">
        <f t="shared" si="8"/>
        <v>0</v>
      </c>
      <c r="V22" s="199">
        <f>SUMIF($F$2:F22,F22,$U$2:U22)</f>
        <v>34655.104389456275</v>
      </c>
      <c r="W22" s="200">
        <f t="shared" si="9"/>
        <v>0.14521381808355893</v>
      </c>
      <c r="X22" s="200">
        <f t="shared" si="10"/>
        <v>0</v>
      </c>
      <c r="Y22" s="200">
        <f t="shared" si="0"/>
        <v>0.18025649550520703</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3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681.6903225806451</v>
      </c>
      <c r="T23" s="198">
        <f t="shared" si="7"/>
        <v>225.16003896075378</v>
      </c>
      <c r="U23" s="199">
        <f t="shared" si="8"/>
        <v>0</v>
      </c>
      <c r="V23" s="199">
        <f>SUMIF($F$2:F23,F23,$U$2:U23)</f>
        <v>34655.104389456275</v>
      </c>
      <c r="W23" s="200">
        <f t="shared" si="9"/>
        <v>0.14053881042665581</v>
      </c>
      <c r="X23" s="200">
        <f t="shared" si="10"/>
        <v>0</v>
      </c>
      <c r="Y23" s="200">
        <f t="shared" si="0"/>
        <v>0.18025649550520703</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3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681.6903225806451</v>
      </c>
      <c r="T24" s="198">
        <f t="shared" si="7"/>
        <v>309.34461889388984</v>
      </c>
      <c r="U24" s="199">
        <f t="shared" si="8"/>
        <v>0</v>
      </c>
      <c r="V24" s="199">
        <f>SUMIF($F$2:F24,F24,$U$2:U24)</f>
        <v>34655.104389456275</v>
      </c>
      <c r="W24" s="200">
        <f t="shared" si="9"/>
        <v>0.19308454978022238</v>
      </c>
      <c r="X24" s="200">
        <f t="shared" si="10"/>
        <v>0</v>
      </c>
      <c r="Y24" s="200">
        <f t="shared" si="0"/>
        <v>0.18025649550520703</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3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681.6903225806451</v>
      </c>
      <c r="T25" s="198">
        <f t="shared" si="7"/>
        <v>346.29336587598476</v>
      </c>
      <c r="U25" s="199">
        <f t="shared" si="8"/>
        <v>0</v>
      </c>
      <c r="V25" s="211">
        <f>SUMIF($F$2:F25,F25,$U$2:U25)</f>
        <v>34655.104389456275</v>
      </c>
      <c r="W25" s="200">
        <f t="shared" si="9"/>
        <v>0.21614695895187924</v>
      </c>
      <c r="X25" s="200">
        <f t="shared" si="10"/>
        <v>0</v>
      </c>
      <c r="Y25" s="200">
        <f t="shared" si="0"/>
        <v>0.18025649550520703</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topLeftCell="A232" zoomScale="85" zoomScaleNormal="85" workbookViewId="0">
      <selection activeCell="B250" sqref="B250"/>
    </sheetView>
  </sheetViews>
  <sheetFormatPr defaultColWidth="8.81640625" defaultRowHeight="14.5" x14ac:dyDescent="0.35"/>
  <cols>
    <col min="1" max="1" width="18.81640625" bestFit="1" customWidth="1"/>
    <col min="2" max="2" width="18.453125" style="1" bestFit="1" customWidth="1"/>
    <col min="3" max="3" width="18.453125" style="1" customWidth="1"/>
    <col min="5" max="5" width="27.453125" bestFit="1" customWidth="1"/>
    <col min="6" max="6" width="4.7265625" customWidth="1"/>
    <col min="7" max="7" width="27.453125" bestFit="1" customWidth="1"/>
    <col min="8" max="8" width="2.81640625" customWidth="1"/>
    <col min="9" max="9" width="20.81640625" style="25" bestFit="1" customWidth="1"/>
    <col min="10" max="10" width="2.81640625" style="1" customWidth="1"/>
    <col min="11" max="11" width="19.7265625" style="1" customWidth="1"/>
    <col min="12" max="12" width="2.26953125" style="1" customWidth="1"/>
    <col min="13" max="13" width="19.7265625" style="1" customWidth="1"/>
    <col min="14" max="14" width="3.7265625" style="1" customWidth="1"/>
    <col min="15" max="15" width="23.453125" style="1" bestFit="1" customWidth="1"/>
    <col min="19" max="19" width="12.26953125" bestFit="1" customWidth="1"/>
  </cols>
  <sheetData>
    <row r="1" spans="1:21" s="20" customFormat="1" ht="29" x14ac:dyDescent="0.3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3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3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35">
      <c r="A4" s="70" t="s">
        <v>790</v>
      </c>
      <c r="B4" s="26">
        <v>267</v>
      </c>
      <c r="C4" s="23">
        <f t="shared" si="0"/>
        <v>4.0000000000000001E-3</v>
      </c>
      <c r="E4" s="22" t="s">
        <v>602</v>
      </c>
      <c r="G4" t="s">
        <v>597</v>
      </c>
      <c r="I4" t="s">
        <v>791</v>
      </c>
      <c r="J4"/>
      <c r="K4" t="s">
        <v>792</v>
      </c>
      <c r="L4"/>
      <c r="M4" t="s">
        <v>793</v>
      </c>
      <c r="N4"/>
      <c r="O4" s="93" t="s">
        <v>607</v>
      </c>
    </row>
    <row r="5" spans="1:21" x14ac:dyDescent="0.35">
      <c r="A5" s="70" t="s">
        <v>794</v>
      </c>
      <c r="B5" s="26">
        <v>267</v>
      </c>
      <c r="C5" s="23">
        <f t="shared" si="0"/>
        <v>4.0000000000000001E-3</v>
      </c>
      <c r="E5" s="22" t="s">
        <v>795</v>
      </c>
      <c r="G5" t="s">
        <v>621</v>
      </c>
      <c r="I5" t="s">
        <v>796</v>
      </c>
      <c r="J5"/>
      <c r="K5" t="s">
        <v>681</v>
      </c>
      <c r="L5"/>
      <c r="M5" t="s">
        <v>797</v>
      </c>
      <c r="N5"/>
      <c r="O5" s="93" t="s">
        <v>644</v>
      </c>
    </row>
    <row r="6" spans="1:21" x14ac:dyDescent="0.35">
      <c r="A6" s="70" t="s">
        <v>798</v>
      </c>
      <c r="B6" s="26">
        <v>289.25</v>
      </c>
      <c r="C6" s="23">
        <f t="shared" si="0"/>
        <v>4.3333333333333331E-3</v>
      </c>
      <c r="E6" s="22" t="s">
        <v>566</v>
      </c>
      <c r="G6" t="s">
        <v>564</v>
      </c>
      <c r="I6" t="s">
        <v>799</v>
      </c>
      <c r="J6"/>
      <c r="K6"/>
      <c r="L6"/>
      <c r="M6" t="s">
        <v>800</v>
      </c>
      <c r="N6"/>
      <c r="O6" s="93" t="s">
        <v>591</v>
      </c>
    </row>
    <row r="7" spans="1:21" x14ac:dyDescent="0.35">
      <c r="A7" s="70" t="s">
        <v>801</v>
      </c>
      <c r="B7" s="26">
        <v>267</v>
      </c>
      <c r="C7" s="23">
        <f t="shared" si="0"/>
        <v>4.0000000000000001E-3</v>
      </c>
      <c r="E7" s="22" t="s">
        <v>589</v>
      </c>
      <c r="G7" t="s">
        <v>615</v>
      </c>
      <c r="I7" t="s">
        <v>802</v>
      </c>
      <c r="J7"/>
      <c r="K7"/>
      <c r="L7"/>
      <c r="M7" t="s">
        <v>803</v>
      </c>
      <c r="N7"/>
      <c r="O7" s="93" t="s">
        <v>598</v>
      </c>
    </row>
    <row r="8" spans="1:21" x14ac:dyDescent="0.35">
      <c r="A8" s="70" t="s">
        <v>804</v>
      </c>
      <c r="B8" s="26">
        <v>267</v>
      </c>
      <c r="C8" s="23">
        <f t="shared" si="0"/>
        <v>4.0000000000000001E-3</v>
      </c>
      <c r="E8" s="22" t="s">
        <v>805</v>
      </c>
      <c r="G8" t="s">
        <v>606</v>
      </c>
      <c r="I8" t="s">
        <v>806</v>
      </c>
      <c r="J8"/>
      <c r="K8"/>
      <c r="L8"/>
      <c r="M8" t="s">
        <v>807</v>
      </c>
      <c r="N8"/>
      <c r="O8" s="93" t="s">
        <v>616</v>
      </c>
    </row>
    <row r="9" spans="1:21" x14ac:dyDescent="0.35">
      <c r="A9" s="70" t="s">
        <v>808</v>
      </c>
      <c r="B9" s="26">
        <v>267</v>
      </c>
      <c r="C9" s="23">
        <f t="shared" si="0"/>
        <v>4.0000000000000001E-3</v>
      </c>
      <c r="E9" s="22" t="s">
        <v>809</v>
      </c>
      <c r="G9" t="s">
        <v>579</v>
      </c>
      <c r="I9" t="s">
        <v>810</v>
      </c>
      <c r="J9"/>
      <c r="K9"/>
      <c r="L9"/>
      <c r="M9" t="s">
        <v>811</v>
      </c>
      <c r="N9"/>
      <c r="O9" s="93" t="s">
        <v>617</v>
      </c>
    </row>
    <row r="10" spans="1:21" x14ac:dyDescent="0.35">
      <c r="A10" s="70" t="s">
        <v>812</v>
      </c>
      <c r="B10" s="26">
        <v>278.125</v>
      </c>
      <c r="C10" s="23">
        <f t="shared" si="0"/>
        <v>4.1666666666666666E-3</v>
      </c>
      <c r="E10" s="22" t="s">
        <v>813</v>
      </c>
      <c r="I10"/>
      <c r="J10"/>
      <c r="K10"/>
      <c r="L10"/>
      <c r="M10" t="s">
        <v>814</v>
      </c>
      <c r="N10"/>
      <c r="O10" s="93" t="s">
        <v>634</v>
      </c>
    </row>
    <row r="11" spans="1:21" x14ac:dyDescent="0.35">
      <c r="A11" s="70" t="s">
        <v>815</v>
      </c>
      <c r="B11" s="26">
        <v>278.125</v>
      </c>
      <c r="C11" s="23">
        <f t="shared" si="0"/>
        <v>4.1666666666666666E-3</v>
      </c>
      <c r="E11" s="22" t="s">
        <v>816</v>
      </c>
      <c r="I11"/>
      <c r="J11"/>
      <c r="K11"/>
      <c r="L11"/>
      <c r="M11" t="s">
        <v>817</v>
      </c>
      <c r="N11"/>
      <c r="O11" s="93" t="s">
        <v>594</v>
      </c>
    </row>
    <row r="12" spans="1:21" x14ac:dyDescent="0.35">
      <c r="A12" s="70" t="s">
        <v>818</v>
      </c>
      <c r="B12" s="26">
        <v>267</v>
      </c>
      <c r="C12" s="23">
        <f t="shared" si="0"/>
        <v>4.0000000000000001E-3</v>
      </c>
      <c r="E12" s="22" t="s">
        <v>819</v>
      </c>
      <c r="I12"/>
      <c r="J12"/>
      <c r="K12"/>
      <c r="L12"/>
      <c r="M12"/>
      <c r="N12"/>
      <c r="O12" s="93" t="s">
        <v>595</v>
      </c>
    </row>
    <row r="13" spans="1:21" x14ac:dyDescent="0.35">
      <c r="A13" s="70" t="s">
        <v>820</v>
      </c>
      <c r="B13" s="26">
        <v>267</v>
      </c>
      <c r="C13" s="23">
        <f t="shared" si="0"/>
        <v>4.0000000000000001E-3</v>
      </c>
      <c r="E13" s="22" t="s">
        <v>821</v>
      </c>
      <c r="I13"/>
      <c r="J13"/>
      <c r="K13"/>
      <c r="L13"/>
      <c r="M13"/>
      <c r="N13"/>
      <c r="O13" s="93" t="s">
        <v>578</v>
      </c>
    </row>
    <row r="14" spans="1:21" x14ac:dyDescent="0.35">
      <c r="A14" s="70" t="s">
        <v>822</v>
      </c>
      <c r="B14" s="26">
        <v>267</v>
      </c>
      <c r="C14" s="23">
        <f t="shared" si="0"/>
        <v>4.0000000000000001E-3</v>
      </c>
      <c r="E14" s="22" t="s">
        <v>823</v>
      </c>
      <c r="I14"/>
      <c r="J14"/>
      <c r="K14"/>
      <c r="L14"/>
      <c r="M14"/>
      <c r="N14"/>
      <c r="O14" s="93" t="s">
        <v>596</v>
      </c>
    </row>
    <row r="15" spans="1:21" x14ac:dyDescent="0.35">
      <c r="A15" s="70" t="s">
        <v>824</v>
      </c>
      <c r="B15" s="26">
        <v>244.75</v>
      </c>
      <c r="C15" s="23">
        <f t="shared" si="0"/>
        <v>3.6666666666666666E-3</v>
      </c>
      <c r="E15" s="22" t="s">
        <v>825</v>
      </c>
      <c r="I15"/>
      <c r="J15"/>
      <c r="K15"/>
      <c r="L15"/>
      <c r="M15"/>
      <c r="N15"/>
      <c r="O15" s="93" t="s">
        <v>648</v>
      </c>
    </row>
    <row r="16" spans="1:21" x14ac:dyDescent="0.35">
      <c r="A16" s="70" t="s">
        <v>826</v>
      </c>
      <c r="B16" s="26">
        <v>267</v>
      </c>
      <c r="C16" s="23">
        <f t="shared" si="0"/>
        <v>4.0000000000000001E-3</v>
      </c>
      <c r="E16" s="22" t="s">
        <v>827</v>
      </c>
      <c r="I16"/>
      <c r="J16"/>
      <c r="K16"/>
      <c r="L16"/>
      <c r="M16"/>
      <c r="N16"/>
      <c r="O16" s="93" t="s">
        <v>618</v>
      </c>
    </row>
    <row r="17" spans="1:15" x14ac:dyDescent="0.35">
      <c r="A17" s="70" t="s">
        <v>828</v>
      </c>
      <c r="B17" s="26">
        <v>267</v>
      </c>
      <c r="C17" s="23">
        <f t="shared" si="0"/>
        <v>4.0000000000000001E-3</v>
      </c>
      <c r="E17" s="22" t="s">
        <v>829</v>
      </c>
      <c r="I17"/>
      <c r="J17"/>
      <c r="K17"/>
      <c r="L17"/>
      <c r="M17"/>
      <c r="N17"/>
      <c r="O17" s="93" t="s">
        <v>663</v>
      </c>
    </row>
    <row r="18" spans="1:15" x14ac:dyDescent="0.35">
      <c r="A18" s="70" t="s">
        <v>830</v>
      </c>
      <c r="B18" s="26">
        <v>267</v>
      </c>
      <c r="C18" s="23">
        <f t="shared" si="0"/>
        <v>4.0000000000000001E-3</v>
      </c>
      <c r="E18" s="22" t="s">
        <v>831</v>
      </c>
      <c r="I18"/>
      <c r="J18"/>
      <c r="K18"/>
      <c r="L18"/>
      <c r="M18"/>
      <c r="N18"/>
      <c r="O18" s="93" t="s">
        <v>600</v>
      </c>
    </row>
    <row r="19" spans="1:15" x14ac:dyDescent="0.35">
      <c r="A19" s="70" t="s">
        <v>832</v>
      </c>
      <c r="B19" s="26">
        <v>267</v>
      </c>
      <c r="C19" s="23">
        <f t="shared" si="0"/>
        <v>4.0000000000000001E-3</v>
      </c>
      <c r="E19" s="22" t="s">
        <v>833</v>
      </c>
      <c r="I19"/>
      <c r="J19"/>
      <c r="K19"/>
      <c r="L19"/>
      <c r="M19"/>
      <c r="N19"/>
      <c r="O19" s="93" t="s">
        <v>601</v>
      </c>
    </row>
    <row r="20" spans="1:15" x14ac:dyDescent="0.35">
      <c r="A20" s="70" t="s">
        <v>834</v>
      </c>
      <c r="B20" s="26">
        <v>289.25</v>
      </c>
      <c r="C20" s="23">
        <f t="shared" si="0"/>
        <v>4.3333333333333331E-3</v>
      </c>
      <c r="E20" s="24" t="s">
        <v>592</v>
      </c>
      <c r="I20"/>
      <c r="J20"/>
      <c r="K20"/>
      <c r="L20"/>
      <c r="M20"/>
      <c r="N20"/>
      <c r="O20" s="93" t="s">
        <v>641</v>
      </c>
    </row>
    <row r="21" spans="1:15" x14ac:dyDescent="0.35">
      <c r="A21" s="70" t="s">
        <v>835</v>
      </c>
      <c r="B21" s="26">
        <v>289.25</v>
      </c>
      <c r="C21" s="23">
        <f t="shared" si="0"/>
        <v>4.3333333333333331E-3</v>
      </c>
      <c r="E21" s="22" t="s">
        <v>573</v>
      </c>
      <c r="I21"/>
      <c r="J21"/>
      <c r="K21"/>
      <c r="L21"/>
      <c r="M21"/>
      <c r="N21"/>
      <c r="O21" s="93" t="s">
        <v>599</v>
      </c>
    </row>
    <row r="22" spans="1:15" x14ac:dyDescent="0.35">
      <c r="A22" s="70" t="s">
        <v>836</v>
      </c>
      <c r="B22" s="26">
        <v>267</v>
      </c>
      <c r="C22" s="23">
        <f t="shared" si="0"/>
        <v>4.0000000000000001E-3</v>
      </c>
      <c r="E22" s="22" t="s">
        <v>837</v>
      </c>
      <c r="I22"/>
      <c r="J22"/>
      <c r="K22"/>
      <c r="L22"/>
      <c r="M22"/>
      <c r="N22"/>
      <c r="O22" s="93" t="s">
        <v>627</v>
      </c>
    </row>
    <row r="23" spans="1:15" x14ac:dyDescent="0.35">
      <c r="A23" s="70" t="s">
        <v>838</v>
      </c>
      <c r="B23" s="26">
        <v>267</v>
      </c>
      <c r="C23" s="23">
        <f t="shared" si="0"/>
        <v>4.0000000000000001E-3</v>
      </c>
      <c r="E23" s="22" t="s">
        <v>839</v>
      </c>
      <c r="I23"/>
      <c r="J23"/>
      <c r="K23"/>
      <c r="L23"/>
      <c r="M23"/>
      <c r="N23"/>
      <c r="O23" s="93" t="s">
        <v>714</v>
      </c>
    </row>
    <row r="24" spans="1:15" x14ac:dyDescent="0.35">
      <c r="A24" s="70" t="s">
        <v>840</v>
      </c>
      <c r="B24" s="26">
        <v>289.25</v>
      </c>
      <c r="C24" s="23">
        <f t="shared" si="0"/>
        <v>4.3333333333333331E-3</v>
      </c>
      <c r="E24" s="22"/>
      <c r="I24"/>
      <c r="J24"/>
      <c r="K24"/>
      <c r="L24"/>
      <c r="M24"/>
      <c r="N24"/>
      <c r="O24" s="93" t="s">
        <v>575</v>
      </c>
    </row>
    <row r="25" spans="1:15" x14ac:dyDescent="0.35">
      <c r="A25" s="70" t="s">
        <v>841</v>
      </c>
      <c r="B25" s="26">
        <v>300.375</v>
      </c>
      <c r="C25" s="23">
        <f t="shared" si="0"/>
        <v>4.4999999999999997E-3</v>
      </c>
      <c r="E25" s="24"/>
      <c r="I25"/>
      <c r="J25"/>
      <c r="K25"/>
      <c r="L25"/>
      <c r="M25"/>
      <c r="N25"/>
      <c r="O25" s="93" t="s">
        <v>610</v>
      </c>
    </row>
    <row r="26" spans="1:15" x14ac:dyDescent="0.35">
      <c r="A26" s="70" t="s">
        <v>842</v>
      </c>
      <c r="B26" s="26">
        <v>289.25</v>
      </c>
      <c r="C26" s="23">
        <f t="shared" si="0"/>
        <v>4.3333333333333331E-3</v>
      </c>
      <c r="E26" s="24"/>
      <c r="I26"/>
      <c r="J26"/>
      <c r="K26"/>
      <c r="L26"/>
      <c r="M26"/>
      <c r="N26"/>
      <c r="O26" s="93" t="s">
        <v>661</v>
      </c>
    </row>
    <row r="27" spans="1:15" x14ac:dyDescent="0.35">
      <c r="A27" s="70" t="s">
        <v>843</v>
      </c>
      <c r="B27" s="26">
        <v>289.25</v>
      </c>
      <c r="C27" s="23">
        <f t="shared" si="0"/>
        <v>4.3333333333333331E-3</v>
      </c>
      <c r="I27"/>
      <c r="J27"/>
      <c r="K27"/>
      <c r="L27"/>
      <c r="M27"/>
      <c r="N27"/>
      <c r="O27" s="93" t="s">
        <v>654</v>
      </c>
    </row>
    <row r="28" spans="1:15" x14ac:dyDescent="0.35">
      <c r="A28" s="70" t="s">
        <v>844</v>
      </c>
      <c r="B28" s="26">
        <v>289.25</v>
      </c>
      <c r="C28" s="23">
        <f t="shared" si="0"/>
        <v>4.3333333333333331E-3</v>
      </c>
      <c r="I28"/>
      <c r="J28"/>
      <c r="K28"/>
      <c r="L28"/>
      <c r="M28"/>
      <c r="N28"/>
      <c r="O28" s="93" t="s">
        <v>637</v>
      </c>
    </row>
    <row r="29" spans="1:15" x14ac:dyDescent="0.35">
      <c r="A29" s="70" t="s">
        <v>845</v>
      </c>
      <c r="B29" s="26">
        <v>300.375</v>
      </c>
      <c r="C29" s="23">
        <f t="shared" si="0"/>
        <v>4.4999999999999997E-3</v>
      </c>
      <c r="I29"/>
      <c r="J29"/>
      <c r="K29"/>
      <c r="L29"/>
      <c r="M29"/>
      <c r="N29"/>
      <c r="O29" s="93" t="s">
        <v>612</v>
      </c>
    </row>
    <row r="30" spans="1:15" x14ac:dyDescent="0.35">
      <c r="A30" s="70" t="s">
        <v>846</v>
      </c>
      <c r="B30" s="26">
        <v>300.375</v>
      </c>
      <c r="C30" s="23">
        <f t="shared" si="0"/>
        <v>4.4999999999999997E-3</v>
      </c>
      <c r="I30"/>
      <c r="J30"/>
      <c r="K30"/>
      <c r="L30"/>
      <c r="M30"/>
      <c r="N30"/>
      <c r="O30" s="93" t="s">
        <v>721</v>
      </c>
    </row>
    <row r="31" spans="1:15" x14ac:dyDescent="0.35">
      <c r="A31" s="70" t="s">
        <v>847</v>
      </c>
      <c r="B31" s="26">
        <v>300.375</v>
      </c>
      <c r="C31" s="23">
        <f t="shared" si="0"/>
        <v>4.4999999999999997E-3</v>
      </c>
      <c r="I31"/>
      <c r="J31"/>
      <c r="K31"/>
      <c r="L31"/>
      <c r="M31"/>
      <c r="N31"/>
      <c r="O31" s="93" t="s">
        <v>583</v>
      </c>
    </row>
    <row r="32" spans="1:15" x14ac:dyDescent="0.35">
      <c r="A32" s="70" t="s">
        <v>848</v>
      </c>
      <c r="B32" s="26">
        <v>300.375</v>
      </c>
      <c r="C32" s="23">
        <f t="shared" si="0"/>
        <v>4.4999999999999997E-3</v>
      </c>
      <c r="I32"/>
      <c r="J32"/>
      <c r="K32"/>
      <c r="L32"/>
      <c r="M32"/>
      <c r="N32"/>
      <c r="O32" s="93" t="s">
        <v>580</v>
      </c>
    </row>
    <row r="33" spans="1:15" x14ac:dyDescent="0.35">
      <c r="A33" s="70" t="s">
        <v>1246</v>
      </c>
      <c r="B33" s="26">
        <v>300.375</v>
      </c>
      <c r="C33" s="23">
        <f t="shared" ref="C33" si="1">IFERROR(B33/$S$2,"")</f>
        <v>4.4999999999999997E-3</v>
      </c>
      <c r="I33"/>
      <c r="J33"/>
      <c r="K33"/>
      <c r="L33"/>
      <c r="M33"/>
      <c r="N33"/>
      <c r="O33" s="93" t="s">
        <v>580</v>
      </c>
    </row>
    <row r="34" spans="1:15" x14ac:dyDescent="0.35">
      <c r="A34" s="70" t="s">
        <v>849</v>
      </c>
      <c r="B34" s="26">
        <v>300.375</v>
      </c>
      <c r="C34" s="23">
        <f t="shared" si="0"/>
        <v>4.4999999999999997E-3</v>
      </c>
      <c r="I34"/>
      <c r="J34"/>
      <c r="K34"/>
      <c r="L34"/>
      <c r="M34"/>
      <c r="N34"/>
      <c r="O34" s="93" t="s">
        <v>581</v>
      </c>
    </row>
    <row r="35" spans="1:15" x14ac:dyDescent="0.35">
      <c r="A35" s="70" t="s">
        <v>850</v>
      </c>
      <c r="B35" s="26">
        <v>222.5</v>
      </c>
      <c r="C35" s="23">
        <f t="shared" si="0"/>
        <v>3.3333333333333335E-3</v>
      </c>
      <c r="I35"/>
      <c r="J35"/>
      <c r="K35"/>
      <c r="L35"/>
      <c r="M35"/>
      <c r="N35"/>
      <c r="O35" s="157" t="s">
        <v>585</v>
      </c>
    </row>
    <row r="36" spans="1:15" x14ac:dyDescent="0.35">
      <c r="A36" s="70" t="s">
        <v>851</v>
      </c>
      <c r="B36" s="26">
        <v>111.25</v>
      </c>
      <c r="C36" s="23">
        <f t="shared" si="0"/>
        <v>1.6666666666666668E-3</v>
      </c>
      <c r="I36"/>
      <c r="J36"/>
      <c r="K36"/>
      <c r="L36"/>
      <c r="M36"/>
      <c r="N36"/>
      <c r="O36"/>
    </row>
    <row r="37" spans="1:15" x14ac:dyDescent="0.35">
      <c r="A37" s="70" t="s">
        <v>852</v>
      </c>
      <c r="B37" s="26">
        <v>267</v>
      </c>
      <c r="C37" s="23">
        <f t="shared" si="0"/>
        <v>4.0000000000000001E-3</v>
      </c>
      <c r="I37"/>
      <c r="J37"/>
      <c r="K37"/>
      <c r="L37"/>
      <c r="M37"/>
      <c r="N37"/>
      <c r="O37"/>
    </row>
    <row r="38" spans="1:15" x14ac:dyDescent="0.35">
      <c r="A38" s="70" t="s">
        <v>853</v>
      </c>
      <c r="B38" s="26">
        <v>267</v>
      </c>
      <c r="C38" s="23">
        <f t="shared" si="0"/>
        <v>4.0000000000000001E-3</v>
      </c>
      <c r="I38"/>
      <c r="J38"/>
      <c r="K38"/>
      <c r="L38"/>
      <c r="M38"/>
      <c r="N38"/>
      <c r="O38"/>
    </row>
    <row r="39" spans="1:15" x14ac:dyDescent="0.35">
      <c r="A39" s="70" t="s">
        <v>854</v>
      </c>
      <c r="B39" s="26">
        <v>267</v>
      </c>
      <c r="C39" s="23">
        <f t="shared" si="0"/>
        <v>4.0000000000000001E-3</v>
      </c>
      <c r="I39"/>
      <c r="J39"/>
      <c r="K39"/>
      <c r="L39"/>
      <c r="M39"/>
      <c r="N39"/>
      <c r="O39"/>
    </row>
    <row r="40" spans="1:15" x14ac:dyDescent="0.35">
      <c r="A40" s="70" t="s">
        <v>855</v>
      </c>
      <c r="B40" s="26">
        <v>267</v>
      </c>
      <c r="C40" s="23">
        <f t="shared" si="0"/>
        <v>4.0000000000000001E-3</v>
      </c>
      <c r="I40"/>
      <c r="J40"/>
      <c r="K40"/>
      <c r="L40"/>
      <c r="M40"/>
      <c r="N40"/>
      <c r="O40"/>
    </row>
    <row r="41" spans="1:15" x14ac:dyDescent="0.35">
      <c r="A41" s="70" t="s">
        <v>856</v>
      </c>
      <c r="B41" s="26">
        <v>267</v>
      </c>
      <c r="C41" s="23">
        <f t="shared" si="0"/>
        <v>4.0000000000000001E-3</v>
      </c>
      <c r="I41"/>
      <c r="J41"/>
      <c r="K41"/>
      <c r="L41"/>
      <c r="M41"/>
      <c r="N41"/>
      <c r="O41"/>
    </row>
    <row r="42" spans="1:15" x14ac:dyDescent="0.35">
      <c r="A42" s="70" t="s">
        <v>857</v>
      </c>
      <c r="B42" s="26">
        <v>267</v>
      </c>
      <c r="C42" s="23">
        <f t="shared" si="0"/>
        <v>4.0000000000000001E-3</v>
      </c>
      <c r="I42"/>
      <c r="J42"/>
      <c r="K42"/>
      <c r="L42"/>
      <c r="M42"/>
      <c r="N42"/>
      <c r="O42"/>
    </row>
    <row r="43" spans="1:15" x14ac:dyDescent="0.35">
      <c r="A43" s="70" t="s">
        <v>858</v>
      </c>
      <c r="B43" s="26">
        <v>267</v>
      </c>
      <c r="C43" s="23">
        <f t="shared" si="0"/>
        <v>4.0000000000000001E-3</v>
      </c>
      <c r="I43"/>
      <c r="J43"/>
      <c r="K43"/>
      <c r="L43"/>
      <c r="M43"/>
      <c r="N43"/>
      <c r="O43"/>
    </row>
    <row r="44" spans="1:15" x14ac:dyDescent="0.35">
      <c r="A44" s="70" t="s">
        <v>859</v>
      </c>
      <c r="B44" s="26">
        <v>267</v>
      </c>
      <c r="C44" s="23">
        <f t="shared" si="0"/>
        <v>4.0000000000000001E-3</v>
      </c>
      <c r="I44"/>
      <c r="J44"/>
      <c r="K44"/>
      <c r="L44"/>
      <c r="M44"/>
      <c r="N44"/>
      <c r="O44"/>
    </row>
    <row r="45" spans="1:15" x14ac:dyDescent="0.35">
      <c r="A45" s="70" t="s">
        <v>860</v>
      </c>
      <c r="B45" s="26">
        <v>267</v>
      </c>
      <c r="C45" s="23">
        <f t="shared" si="0"/>
        <v>4.0000000000000001E-3</v>
      </c>
      <c r="I45"/>
      <c r="J45"/>
      <c r="K45"/>
      <c r="L45"/>
      <c r="M45"/>
      <c r="N45"/>
      <c r="O45"/>
    </row>
    <row r="46" spans="1:15" x14ac:dyDescent="0.35">
      <c r="A46" s="70" t="s">
        <v>861</v>
      </c>
      <c r="B46" s="26">
        <v>267</v>
      </c>
      <c r="C46" s="23">
        <f t="shared" si="0"/>
        <v>4.0000000000000001E-3</v>
      </c>
      <c r="I46"/>
      <c r="J46"/>
      <c r="K46"/>
      <c r="L46"/>
      <c r="M46"/>
      <c r="N46"/>
      <c r="O46"/>
    </row>
    <row r="47" spans="1:15" x14ac:dyDescent="0.35">
      <c r="A47" s="70" t="s">
        <v>862</v>
      </c>
      <c r="B47" s="26">
        <v>267</v>
      </c>
      <c r="C47" s="23">
        <f t="shared" si="0"/>
        <v>4.0000000000000001E-3</v>
      </c>
      <c r="I47"/>
      <c r="J47"/>
      <c r="K47"/>
      <c r="L47"/>
      <c r="M47"/>
      <c r="N47"/>
      <c r="O47"/>
    </row>
    <row r="48" spans="1:15" x14ac:dyDescent="0.35">
      <c r="A48" s="70" t="s">
        <v>863</v>
      </c>
      <c r="B48" s="26">
        <v>267</v>
      </c>
      <c r="C48" s="23">
        <f t="shared" si="0"/>
        <v>4.0000000000000001E-3</v>
      </c>
      <c r="I48"/>
      <c r="J48"/>
      <c r="K48"/>
      <c r="L48"/>
      <c r="M48"/>
      <c r="N48"/>
      <c r="O48"/>
    </row>
    <row r="49" spans="1:15" x14ac:dyDescent="0.35">
      <c r="A49" s="70" t="s">
        <v>864</v>
      </c>
      <c r="B49" s="26">
        <v>289.25</v>
      </c>
      <c r="C49" s="23">
        <f t="shared" si="0"/>
        <v>4.3333333333333331E-3</v>
      </c>
      <c r="I49"/>
      <c r="J49"/>
      <c r="K49"/>
      <c r="L49"/>
      <c r="M49"/>
      <c r="N49"/>
      <c r="O49"/>
    </row>
    <row r="50" spans="1:15" x14ac:dyDescent="0.35">
      <c r="A50" s="70" t="s">
        <v>865</v>
      </c>
      <c r="B50" s="26">
        <v>267</v>
      </c>
      <c r="C50" s="23">
        <f t="shared" si="0"/>
        <v>4.0000000000000001E-3</v>
      </c>
      <c r="I50"/>
      <c r="J50"/>
      <c r="K50"/>
      <c r="L50"/>
      <c r="M50"/>
      <c r="N50"/>
      <c r="O50"/>
    </row>
    <row r="51" spans="1:15" x14ac:dyDescent="0.35">
      <c r="A51" s="70" t="s">
        <v>866</v>
      </c>
      <c r="B51" s="26">
        <v>278.125</v>
      </c>
      <c r="C51" s="23">
        <f t="shared" si="0"/>
        <v>4.1666666666666666E-3</v>
      </c>
      <c r="I51"/>
      <c r="J51"/>
      <c r="K51"/>
      <c r="L51"/>
      <c r="M51"/>
      <c r="N51"/>
      <c r="O51"/>
    </row>
    <row r="52" spans="1:15" x14ac:dyDescent="0.35">
      <c r="A52" s="70" t="s">
        <v>867</v>
      </c>
      <c r="B52" s="26">
        <v>278.125</v>
      </c>
      <c r="C52" s="23">
        <f t="shared" si="0"/>
        <v>4.1666666666666666E-3</v>
      </c>
      <c r="I52"/>
      <c r="J52"/>
      <c r="K52"/>
      <c r="L52"/>
      <c r="M52"/>
      <c r="N52"/>
      <c r="O52"/>
    </row>
    <row r="53" spans="1:15" x14ac:dyDescent="0.35">
      <c r="A53" s="70" t="s">
        <v>868</v>
      </c>
      <c r="B53" s="26">
        <v>267</v>
      </c>
      <c r="C53" s="23">
        <f t="shared" si="0"/>
        <v>4.0000000000000001E-3</v>
      </c>
      <c r="I53"/>
      <c r="J53"/>
      <c r="K53"/>
      <c r="L53"/>
      <c r="M53"/>
      <c r="N53"/>
      <c r="O53"/>
    </row>
    <row r="54" spans="1:15" x14ac:dyDescent="0.35">
      <c r="A54" s="70" t="s">
        <v>869</v>
      </c>
      <c r="B54" s="26">
        <v>267</v>
      </c>
      <c r="C54" s="23">
        <f t="shared" si="0"/>
        <v>4.0000000000000001E-3</v>
      </c>
      <c r="I54"/>
      <c r="J54"/>
      <c r="K54"/>
      <c r="L54"/>
      <c r="M54"/>
      <c r="N54"/>
      <c r="O54"/>
    </row>
    <row r="55" spans="1:15" x14ac:dyDescent="0.35">
      <c r="A55" s="70" t="s">
        <v>870</v>
      </c>
      <c r="B55" s="26">
        <v>300.375</v>
      </c>
      <c r="C55" s="23">
        <f t="shared" si="0"/>
        <v>4.4999999999999997E-3</v>
      </c>
      <c r="I55"/>
      <c r="J55"/>
      <c r="K55"/>
      <c r="L55"/>
      <c r="M55"/>
      <c r="N55"/>
      <c r="O55"/>
    </row>
    <row r="56" spans="1:15" x14ac:dyDescent="0.35">
      <c r="A56" s="70" t="s">
        <v>871</v>
      </c>
      <c r="B56" s="26">
        <v>300.375</v>
      </c>
      <c r="C56" s="23">
        <f t="shared" si="0"/>
        <v>4.4999999999999997E-3</v>
      </c>
      <c r="I56"/>
      <c r="J56"/>
      <c r="K56"/>
      <c r="L56"/>
      <c r="M56"/>
      <c r="N56"/>
      <c r="O56"/>
    </row>
    <row r="57" spans="1:15" x14ac:dyDescent="0.35">
      <c r="A57" s="70" t="s">
        <v>872</v>
      </c>
      <c r="B57" s="26">
        <v>289.25</v>
      </c>
      <c r="C57" s="23">
        <f t="shared" si="0"/>
        <v>4.3333333333333331E-3</v>
      </c>
      <c r="I57"/>
      <c r="J57"/>
      <c r="K57"/>
      <c r="L57"/>
      <c r="M57"/>
      <c r="N57"/>
      <c r="O57"/>
    </row>
    <row r="58" spans="1:15" x14ac:dyDescent="0.35">
      <c r="A58" s="70" t="s">
        <v>873</v>
      </c>
      <c r="B58" s="26">
        <v>300.375</v>
      </c>
      <c r="C58" s="23">
        <f t="shared" si="0"/>
        <v>4.4999999999999997E-3</v>
      </c>
      <c r="I58"/>
      <c r="J58"/>
      <c r="K58"/>
      <c r="L58"/>
      <c r="M58"/>
      <c r="N58"/>
      <c r="O58"/>
    </row>
    <row r="59" spans="1:15" x14ac:dyDescent="0.35">
      <c r="A59" s="70" t="s">
        <v>874</v>
      </c>
      <c r="B59" s="26">
        <v>300.375</v>
      </c>
      <c r="C59" s="23">
        <f t="shared" si="0"/>
        <v>4.4999999999999997E-3</v>
      </c>
      <c r="I59"/>
      <c r="J59"/>
      <c r="K59"/>
      <c r="L59"/>
      <c r="M59"/>
      <c r="N59"/>
      <c r="O59"/>
    </row>
    <row r="60" spans="1:15" x14ac:dyDescent="0.35">
      <c r="A60" s="70" t="s">
        <v>875</v>
      </c>
      <c r="B60" s="26">
        <v>267</v>
      </c>
      <c r="C60" s="23">
        <f t="shared" si="0"/>
        <v>4.0000000000000001E-3</v>
      </c>
      <c r="I60"/>
      <c r="J60"/>
      <c r="K60"/>
      <c r="L60"/>
      <c r="M60"/>
      <c r="N60"/>
      <c r="O60"/>
    </row>
    <row r="61" spans="1:15" x14ac:dyDescent="0.35">
      <c r="A61" s="70" t="s">
        <v>876</v>
      </c>
      <c r="B61" s="26">
        <v>300.375</v>
      </c>
      <c r="C61" s="23">
        <f t="shared" si="0"/>
        <v>4.4999999999999997E-3</v>
      </c>
      <c r="I61"/>
      <c r="J61"/>
      <c r="K61"/>
      <c r="L61"/>
      <c r="M61"/>
      <c r="N61"/>
      <c r="O61"/>
    </row>
    <row r="62" spans="1:15" x14ac:dyDescent="0.35">
      <c r="A62" s="70" t="s">
        <v>877</v>
      </c>
      <c r="B62" s="26">
        <v>300.375</v>
      </c>
      <c r="C62" s="23">
        <f t="shared" si="0"/>
        <v>4.4999999999999997E-3</v>
      </c>
      <c r="I62"/>
      <c r="J62"/>
      <c r="K62"/>
      <c r="L62"/>
      <c r="M62"/>
      <c r="N62"/>
      <c r="O62"/>
    </row>
    <row r="63" spans="1:15" x14ac:dyDescent="0.35">
      <c r="A63" s="70" t="s">
        <v>878</v>
      </c>
      <c r="B63" s="26">
        <v>267</v>
      </c>
      <c r="C63" s="23">
        <f t="shared" si="0"/>
        <v>4.0000000000000001E-3</v>
      </c>
      <c r="I63"/>
      <c r="J63"/>
      <c r="K63"/>
      <c r="L63"/>
      <c r="M63"/>
      <c r="N63"/>
      <c r="O63"/>
    </row>
    <row r="64" spans="1:15" x14ac:dyDescent="0.35">
      <c r="A64" s="70" t="s">
        <v>879</v>
      </c>
      <c r="B64" s="26">
        <v>267</v>
      </c>
      <c r="C64" s="23">
        <f t="shared" si="0"/>
        <v>4.0000000000000001E-3</v>
      </c>
      <c r="I64"/>
      <c r="J64"/>
      <c r="K64"/>
      <c r="L64"/>
      <c r="M64"/>
      <c r="N64"/>
      <c r="O64"/>
    </row>
    <row r="65" spans="1:15" x14ac:dyDescent="0.35">
      <c r="A65" s="70" t="s">
        <v>1247</v>
      </c>
      <c r="B65" s="26">
        <v>239.25</v>
      </c>
      <c r="C65" s="23">
        <f t="shared" ref="C65" si="2">IFERROR(B65/$S$2,"")</f>
        <v>3.5842696629213482E-3</v>
      </c>
      <c r="I65"/>
      <c r="J65"/>
      <c r="K65"/>
      <c r="L65"/>
      <c r="M65"/>
      <c r="N65"/>
      <c r="O65"/>
    </row>
    <row r="66" spans="1:15" x14ac:dyDescent="0.35">
      <c r="A66" s="70" t="s">
        <v>880</v>
      </c>
      <c r="B66" s="26">
        <v>267</v>
      </c>
      <c r="C66" s="23">
        <f t="shared" si="0"/>
        <v>4.0000000000000001E-3</v>
      </c>
      <c r="I66"/>
      <c r="J66"/>
      <c r="K66"/>
      <c r="L66"/>
      <c r="M66"/>
      <c r="N66"/>
      <c r="O66"/>
    </row>
    <row r="67" spans="1:15" x14ac:dyDescent="0.35">
      <c r="A67" s="70" t="s">
        <v>881</v>
      </c>
      <c r="B67" s="26">
        <v>289.25</v>
      </c>
      <c r="C67" s="23">
        <f t="shared" si="0"/>
        <v>4.3333333333333331E-3</v>
      </c>
      <c r="I67"/>
      <c r="J67"/>
      <c r="K67"/>
      <c r="L67"/>
      <c r="M67"/>
      <c r="N67"/>
      <c r="O67"/>
    </row>
    <row r="68" spans="1:15" x14ac:dyDescent="0.35">
      <c r="A68" s="70" t="s">
        <v>882</v>
      </c>
      <c r="B68" s="26">
        <v>289.25</v>
      </c>
      <c r="C68" s="23">
        <f t="shared" si="0"/>
        <v>4.3333333333333331E-3</v>
      </c>
      <c r="I68"/>
      <c r="J68"/>
      <c r="K68"/>
      <c r="L68"/>
      <c r="M68"/>
      <c r="N68"/>
      <c r="O68"/>
    </row>
    <row r="69" spans="1:15" x14ac:dyDescent="0.35">
      <c r="A69" s="70" t="s">
        <v>883</v>
      </c>
      <c r="B69" s="26">
        <v>289.25</v>
      </c>
      <c r="C69" s="23">
        <f t="shared" ref="C69:C107" si="3">IFERROR(B69/$S$2,"")</f>
        <v>4.3333333333333331E-3</v>
      </c>
      <c r="I69"/>
      <c r="J69"/>
      <c r="K69"/>
      <c r="L69"/>
      <c r="M69"/>
      <c r="N69"/>
      <c r="O69"/>
    </row>
    <row r="70" spans="1:15" x14ac:dyDescent="0.35">
      <c r="A70" s="70" t="s">
        <v>884</v>
      </c>
      <c r="B70" s="26">
        <v>289.25</v>
      </c>
      <c r="C70" s="23">
        <f t="shared" si="3"/>
        <v>4.3333333333333331E-3</v>
      </c>
      <c r="I70"/>
      <c r="J70"/>
      <c r="K70"/>
      <c r="L70"/>
      <c r="M70"/>
      <c r="N70"/>
      <c r="O70"/>
    </row>
    <row r="71" spans="1:15" x14ac:dyDescent="0.35">
      <c r="A71" s="70" t="s">
        <v>885</v>
      </c>
      <c r="B71" s="26">
        <v>267</v>
      </c>
      <c r="C71" s="23">
        <f t="shared" si="3"/>
        <v>4.0000000000000001E-3</v>
      </c>
      <c r="I71"/>
      <c r="J71"/>
      <c r="K71"/>
      <c r="L71"/>
      <c r="M71"/>
      <c r="N71"/>
      <c r="O71"/>
    </row>
    <row r="72" spans="1:15" x14ac:dyDescent="0.35">
      <c r="A72" s="70" t="s">
        <v>886</v>
      </c>
      <c r="B72" s="26">
        <v>267</v>
      </c>
      <c r="C72" s="23">
        <f t="shared" si="3"/>
        <v>4.0000000000000001E-3</v>
      </c>
      <c r="I72"/>
      <c r="J72"/>
      <c r="K72"/>
      <c r="L72"/>
      <c r="M72"/>
      <c r="N72"/>
      <c r="O72"/>
    </row>
    <row r="73" spans="1:15" x14ac:dyDescent="0.35">
      <c r="A73" s="70" t="s">
        <v>887</v>
      </c>
      <c r="B73" s="26">
        <v>267</v>
      </c>
      <c r="C73" s="23">
        <f t="shared" si="3"/>
        <v>4.0000000000000001E-3</v>
      </c>
      <c r="I73"/>
      <c r="J73"/>
      <c r="K73"/>
      <c r="L73"/>
      <c r="M73"/>
      <c r="N73"/>
      <c r="O73"/>
    </row>
    <row r="74" spans="1:15" x14ac:dyDescent="0.35">
      <c r="A74" s="70" t="s">
        <v>888</v>
      </c>
      <c r="B74" s="26">
        <v>267</v>
      </c>
      <c r="C74" s="23">
        <f t="shared" si="3"/>
        <v>4.0000000000000001E-3</v>
      </c>
    </row>
    <row r="75" spans="1:15" x14ac:dyDescent="0.35">
      <c r="A75" s="70" t="s">
        <v>889</v>
      </c>
      <c r="B75" s="26">
        <v>267</v>
      </c>
      <c r="C75" s="23">
        <f t="shared" si="3"/>
        <v>4.0000000000000001E-3</v>
      </c>
    </row>
    <row r="76" spans="1:15" x14ac:dyDescent="0.35">
      <c r="A76" s="70" t="s">
        <v>890</v>
      </c>
      <c r="B76" s="26">
        <v>267</v>
      </c>
      <c r="C76" s="23">
        <f t="shared" si="3"/>
        <v>4.0000000000000001E-3</v>
      </c>
    </row>
    <row r="77" spans="1:15" x14ac:dyDescent="0.35">
      <c r="A77" s="70" t="s">
        <v>891</v>
      </c>
      <c r="B77" s="26">
        <v>300.375</v>
      </c>
      <c r="C77" s="23">
        <f t="shared" si="3"/>
        <v>4.4999999999999997E-3</v>
      </c>
    </row>
    <row r="78" spans="1:15" x14ac:dyDescent="0.35">
      <c r="A78" s="70" t="s">
        <v>892</v>
      </c>
      <c r="B78" s="26">
        <v>300.375</v>
      </c>
      <c r="C78" s="23">
        <f t="shared" si="3"/>
        <v>4.4999999999999997E-3</v>
      </c>
    </row>
    <row r="79" spans="1:15" x14ac:dyDescent="0.35">
      <c r="A79" s="70" t="s">
        <v>893</v>
      </c>
      <c r="B79" s="26">
        <v>300.375</v>
      </c>
      <c r="C79" s="23">
        <f t="shared" si="3"/>
        <v>4.4999999999999997E-3</v>
      </c>
    </row>
    <row r="80" spans="1:15" x14ac:dyDescent="0.35">
      <c r="A80" s="70" t="s">
        <v>894</v>
      </c>
      <c r="B80" s="26">
        <v>267</v>
      </c>
      <c r="C80" s="23">
        <f t="shared" si="3"/>
        <v>4.0000000000000001E-3</v>
      </c>
    </row>
    <row r="81" spans="1:3" x14ac:dyDescent="0.35">
      <c r="A81" s="70" t="s">
        <v>711</v>
      </c>
      <c r="B81" s="26">
        <v>267</v>
      </c>
      <c r="C81" s="23">
        <f t="shared" si="3"/>
        <v>4.0000000000000001E-3</v>
      </c>
    </row>
    <row r="82" spans="1:3" x14ac:dyDescent="0.35">
      <c r="A82" s="70" t="s">
        <v>895</v>
      </c>
      <c r="B82" s="26">
        <v>289.25</v>
      </c>
      <c r="C82" s="23">
        <f t="shared" si="3"/>
        <v>4.3333333333333331E-3</v>
      </c>
    </row>
    <row r="83" spans="1:3" x14ac:dyDescent="0.35">
      <c r="A83" s="70" t="s">
        <v>896</v>
      </c>
      <c r="B83" s="26">
        <v>267</v>
      </c>
      <c r="C83" s="23">
        <f t="shared" si="3"/>
        <v>4.0000000000000001E-3</v>
      </c>
    </row>
    <row r="84" spans="1:3" x14ac:dyDescent="0.35">
      <c r="A84" s="70" t="s">
        <v>897</v>
      </c>
      <c r="B84" s="26">
        <v>267</v>
      </c>
      <c r="C84" s="23">
        <f t="shared" si="3"/>
        <v>4.0000000000000001E-3</v>
      </c>
    </row>
    <row r="85" spans="1:3" x14ac:dyDescent="0.35">
      <c r="A85" s="70" t="s">
        <v>898</v>
      </c>
      <c r="B85" s="26">
        <v>267</v>
      </c>
      <c r="C85" s="23">
        <f t="shared" si="3"/>
        <v>4.0000000000000001E-3</v>
      </c>
    </row>
    <row r="86" spans="1:3" x14ac:dyDescent="0.35">
      <c r="A86" s="70" t="s">
        <v>899</v>
      </c>
      <c r="B86" s="26">
        <v>267</v>
      </c>
      <c r="C86" s="23">
        <f t="shared" si="3"/>
        <v>4.0000000000000001E-3</v>
      </c>
    </row>
    <row r="87" spans="1:3" x14ac:dyDescent="0.35">
      <c r="A87" s="70" t="s">
        <v>900</v>
      </c>
      <c r="B87" s="26">
        <v>267</v>
      </c>
      <c r="C87" s="23">
        <f t="shared" si="3"/>
        <v>4.0000000000000001E-3</v>
      </c>
    </row>
    <row r="88" spans="1:3" x14ac:dyDescent="0.35">
      <c r="A88" s="70" t="s">
        <v>901</v>
      </c>
      <c r="B88" s="26">
        <v>267</v>
      </c>
      <c r="C88" s="23">
        <f t="shared" si="3"/>
        <v>4.0000000000000001E-3</v>
      </c>
    </row>
    <row r="89" spans="1:3" x14ac:dyDescent="0.35">
      <c r="A89" s="70" t="s">
        <v>902</v>
      </c>
      <c r="B89" s="26">
        <v>267</v>
      </c>
      <c r="C89" s="23">
        <f t="shared" si="3"/>
        <v>4.0000000000000001E-3</v>
      </c>
    </row>
    <row r="90" spans="1:3" x14ac:dyDescent="0.35">
      <c r="A90" s="70" t="s">
        <v>903</v>
      </c>
      <c r="B90" s="26">
        <v>267</v>
      </c>
      <c r="C90" s="23">
        <f t="shared" si="3"/>
        <v>4.0000000000000001E-3</v>
      </c>
    </row>
    <row r="91" spans="1:3" x14ac:dyDescent="0.35">
      <c r="A91" s="70" t="s">
        <v>904</v>
      </c>
      <c r="B91" s="26">
        <v>267</v>
      </c>
      <c r="C91" s="23">
        <f t="shared" si="3"/>
        <v>4.0000000000000001E-3</v>
      </c>
    </row>
    <row r="92" spans="1:3" x14ac:dyDescent="0.35">
      <c r="A92" s="70" t="s">
        <v>905</v>
      </c>
      <c r="B92" s="26">
        <v>267</v>
      </c>
      <c r="C92" s="23">
        <f t="shared" si="3"/>
        <v>4.0000000000000001E-3</v>
      </c>
    </row>
    <row r="93" spans="1:3" x14ac:dyDescent="0.35">
      <c r="A93" s="70" t="s">
        <v>906</v>
      </c>
      <c r="B93" s="26">
        <v>278.125</v>
      </c>
      <c r="C93" s="23">
        <f t="shared" si="3"/>
        <v>4.1666666666666666E-3</v>
      </c>
    </row>
    <row r="94" spans="1:3" x14ac:dyDescent="0.35">
      <c r="A94" s="70" t="s">
        <v>907</v>
      </c>
      <c r="B94" s="26">
        <v>289.25</v>
      </c>
      <c r="C94" s="23">
        <f t="shared" si="3"/>
        <v>4.3333333333333331E-3</v>
      </c>
    </row>
    <row r="95" spans="1:3" x14ac:dyDescent="0.35">
      <c r="A95" s="70" t="s">
        <v>908</v>
      </c>
      <c r="B95" s="26">
        <v>267</v>
      </c>
      <c r="C95" s="23">
        <f t="shared" si="3"/>
        <v>4.0000000000000001E-3</v>
      </c>
    </row>
    <row r="96" spans="1:3" x14ac:dyDescent="0.35">
      <c r="A96" s="70" t="s">
        <v>909</v>
      </c>
      <c r="B96" s="26">
        <v>267</v>
      </c>
      <c r="C96" s="23">
        <f t="shared" si="3"/>
        <v>4.0000000000000001E-3</v>
      </c>
    </row>
    <row r="97" spans="1:3" x14ac:dyDescent="0.35">
      <c r="A97" s="70" t="s">
        <v>910</v>
      </c>
      <c r="B97" s="26">
        <v>300.375</v>
      </c>
      <c r="C97" s="23">
        <f t="shared" si="3"/>
        <v>4.4999999999999997E-3</v>
      </c>
    </row>
    <row r="98" spans="1:3" x14ac:dyDescent="0.35">
      <c r="A98" s="70" t="s">
        <v>911</v>
      </c>
      <c r="B98" s="26">
        <v>267</v>
      </c>
      <c r="C98" s="23">
        <f t="shared" si="3"/>
        <v>4.0000000000000001E-3</v>
      </c>
    </row>
    <row r="99" spans="1:3" x14ac:dyDescent="0.35">
      <c r="A99" s="70" t="s">
        <v>912</v>
      </c>
      <c r="B99" s="26">
        <v>267</v>
      </c>
      <c r="C99" s="23">
        <f t="shared" si="3"/>
        <v>4.0000000000000001E-3</v>
      </c>
    </row>
    <row r="100" spans="1:3" x14ac:dyDescent="0.35">
      <c r="A100" s="70" t="s">
        <v>913</v>
      </c>
      <c r="B100" s="26">
        <v>267</v>
      </c>
      <c r="C100" s="23">
        <f t="shared" si="3"/>
        <v>4.0000000000000001E-3</v>
      </c>
    </row>
    <row r="101" spans="1:3" x14ac:dyDescent="0.35">
      <c r="A101" s="70" t="s">
        <v>914</v>
      </c>
      <c r="B101" s="26">
        <v>267</v>
      </c>
      <c r="C101" s="23">
        <f t="shared" si="3"/>
        <v>4.0000000000000001E-3</v>
      </c>
    </row>
    <row r="102" spans="1:3" x14ac:dyDescent="0.35">
      <c r="A102" s="70" t="s">
        <v>915</v>
      </c>
      <c r="B102" s="26">
        <v>267</v>
      </c>
      <c r="C102" s="23">
        <f t="shared" si="3"/>
        <v>4.0000000000000001E-3</v>
      </c>
    </row>
    <row r="103" spans="1:3" x14ac:dyDescent="0.35">
      <c r="A103" s="70" t="s">
        <v>916</v>
      </c>
      <c r="B103" s="26">
        <v>267</v>
      </c>
      <c r="C103" s="23">
        <f t="shared" si="3"/>
        <v>4.0000000000000001E-3</v>
      </c>
    </row>
    <row r="104" spans="1:3" x14ac:dyDescent="0.35">
      <c r="A104" s="70" t="s">
        <v>917</v>
      </c>
      <c r="B104" s="26">
        <v>267</v>
      </c>
      <c r="C104" s="23">
        <f t="shared" si="3"/>
        <v>4.0000000000000001E-3</v>
      </c>
    </row>
    <row r="105" spans="1:3" x14ac:dyDescent="0.35">
      <c r="A105" s="70" t="s">
        <v>918</v>
      </c>
      <c r="B105" s="26">
        <v>267</v>
      </c>
      <c r="C105" s="23">
        <f t="shared" si="3"/>
        <v>4.0000000000000001E-3</v>
      </c>
    </row>
    <row r="106" spans="1:3" x14ac:dyDescent="0.35">
      <c r="A106" s="70" t="s">
        <v>919</v>
      </c>
      <c r="B106" s="26">
        <v>267</v>
      </c>
      <c r="C106" s="23">
        <f t="shared" si="3"/>
        <v>4.0000000000000001E-3</v>
      </c>
    </row>
    <row r="107" spans="1:3" x14ac:dyDescent="0.35">
      <c r="A107" s="70" t="s">
        <v>920</v>
      </c>
      <c r="B107" s="26">
        <v>300.375</v>
      </c>
      <c r="C107" s="23">
        <f t="shared" si="3"/>
        <v>4.4999999999999997E-3</v>
      </c>
    </row>
    <row r="108" spans="1:3" x14ac:dyDescent="0.35">
      <c r="A108" t="s">
        <v>921</v>
      </c>
      <c r="B108" s="26">
        <v>267</v>
      </c>
      <c r="C108" s="23">
        <f>IFERROR(B108/$S$2,"")</f>
        <v>4.0000000000000001E-3</v>
      </c>
    </row>
    <row r="109" spans="1:3" x14ac:dyDescent="0.35">
      <c r="A109" t="s">
        <v>922</v>
      </c>
      <c r="B109" s="26">
        <v>300.375</v>
      </c>
      <c r="C109" s="23">
        <f t="shared" ref="C109:C172" si="4">IFERROR(B109/$S$2,"")</f>
        <v>4.4999999999999997E-3</v>
      </c>
    </row>
    <row r="110" spans="1:3" x14ac:dyDescent="0.35">
      <c r="A110" t="s">
        <v>923</v>
      </c>
      <c r="B110" s="26">
        <v>267</v>
      </c>
      <c r="C110" s="23">
        <f t="shared" si="4"/>
        <v>4.0000000000000001E-3</v>
      </c>
    </row>
    <row r="111" spans="1:3" x14ac:dyDescent="0.35">
      <c r="A111" t="s">
        <v>924</v>
      </c>
      <c r="B111" s="26">
        <v>267</v>
      </c>
      <c r="C111" s="23">
        <f t="shared" si="4"/>
        <v>4.0000000000000001E-3</v>
      </c>
    </row>
    <row r="112" spans="1:3" x14ac:dyDescent="0.35">
      <c r="A112" t="s">
        <v>925</v>
      </c>
      <c r="B112" s="26">
        <v>300.375</v>
      </c>
      <c r="C112" s="23">
        <f t="shared" si="4"/>
        <v>4.4999999999999997E-3</v>
      </c>
    </row>
    <row r="113" spans="1:3" x14ac:dyDescent="0.35">
      <c r="A113" t="s">
        <v>926</v>
      </c>
      <c r="B113" s="26">
        <v>289.25</v>
      </c>
      <c r="C113" s="23">
        <f t="shared" si="4"/>
        <v>4.3333333333333331E-3</v>
      </c>
    </row>
    <row r="114" spans="1:3" x14ac:dyDescent="0.35">
      <c r="A114" t="s">
        <v>927</v>
      </c>
      <c r="B114" s="26">
        <v>289.25</v>
      </c>
      <c r="C114" s="23">
        <f t="shared" si="4"/>
        <v>4.3333333333333331E-3</v>
      </c>
    </row>
    <row r="115" spans="1:3" x14ac:dyDescent="0.35">
      <c r="A115" t="s">
        <v>928</v>
      </c>
      <c r="B115" s="26">
        <v>300.375</v>
      </c>
      <c r="C115" s="23">
        <f t="shared" si="4"/>
        <v>4.4999999999999997E-3</v>
      </c>
    </row>
    <row r="116" spans="1:3" x14ac:dyDescent="0.35">
      <c r="A116" t="s">
        <v>929</v>
      </c>
      <c r="B116" s="26">
        <v>300.375</v>
      </c>
      <c r="C116" s="23">
        <f t="shared" si="4"/>
        <v>4.4999999999999997E-3</v>
      </c>
    </row>
    <row r="117" spans="1:3" x14ac:dyDescent="0.35">
      <c r="A117" t="s">
        <v>930</v>
      </c>
      <c r="B117" s="26">
        <v>267</v>
      </c>
      <c r="C117" s="23">
        <f t="shared" si="4"/>
        <v>4.0000000000000001E-3</v>
      </c>
    </row>
    <row r="118" spans="1:3" x14ac:dyDescent="0.35">
      <c r="A118" t="s">
        <v>931</v>
      </c>
      <c r="B118" s="26">
        <v>267</v>
      </c>
      <c r="C118" s="23">
        <f t="shared" si="4"/>
        <v>4.0000000000000001E-3</v>
      </c>
    </row>
    <row r="119" spans="1:3" x14ac:dyDescent="0.35">
      <c r="A119" t="s">
        <v>932</v>
      </c>
      <c r="B119" s="26">
        <v>267</v>
      </c>
      <c r="C119" s="23">
        <f t="shared" si="4"/>
        <v>4.0000000000000001E-3</v>
      </c>
    </row>
    <row r="120" spans="1:3" x14ac:dyDescent="0.35">
      <c r="A120" t="s">
        <v>933</v>
      </c>
      <c r="B120" s="26">
        <v>300.375</v>
      </c>
      <c r="C120" s="23">
        <f t="shared" si="4"/>
        <v>4.4999999999999997E-3</v>
      </c>
    </row>
    <row r="121" spans="1:3" x14ac:dyDescent="0.35">
      <c r="A121" t="s">
        <v>934</v>
      </c>
      <c r="B121" s="26">
        <v>300.375</v>
      </c>
      <c r="C121" s="23">
        <f t="shared" si="4"/>
        <v>4.4999999999999997E-3</v>
      </c>
    </row>
    <row r="122" spans="1:3" x14ac:dyDescent="0.35">
      <c r="A122" t="s">
        <v>935</v>
      </c>
      <c r="B122" s="26">
        <v>267</v>
      </c>
      <c r="C122" s="23">
        <f t="shared" si="4"/>
        <v>4.0000000000000001E-3</v>
      </c>
    </row>
    <row r="123" spans="1:3" x14ac:dyDescent="0.35">
      <c r="A123" t="s">
        <v>936</v>
      </c>
      <c r="B123" s="26">
        <v>267</v>
      </c>
      <c r="C123" s="23">
        <f t="shared" si="4"/>
        <v>4.0000000000000001E-3</v>
      </c>
    </row>
    <row r="124" spans="1:3" x14ac:dyDescent="0.35">
      <c r="A124" t="s">
        <v>937</v>
      </c>
      <c r="B124" s="26">
        <v>300.375</v>
      </c>
      <c r="C124" s="23">
        <f t="shared" si="4"/>
        <v>4.4999999999999997E-3</v>
      </c>
    </row>
    <row r="125" spans="1:3" x14ac:dyDescent="0.35">
      <c r="A125" t="s">
        <v>938</v>
      </c>
      <c r="B125" s="26">
        <v>300.375</v>
      </c>
      <c r="C125" s="23">
        <f t="shared" si="4"/>
        <v>4.4999999999999997E-3</v>
      </c>
    </row>
    <row r="126" spans="1:3" x14ac:dyDescent="0.35">
      <c r="A126" t="s">
        <v>939</v>
      </c>
      <c r="B126" s="26">
        <v>267</v>
      </c>
      <c r="C126" s="23">
        <f t="shared" si="4"/>
        <v>4.0000000000000001E-3</v>
      </c>
    </row>
    <row r="127" spans="1:3" x14ac:dyDescent="0.35">
      <c r="A127" t="s">
        <v>940</v>
      </c>
      <c r="B127" s="26">
        <v>267</v>
      </c>
      <c r="C127" s="23">
        <f t="shared" si="4"/>
        <v>4.0000000000000001E-3</v>
      </c>
    </row>
    <row r="128" spans="1:3" x14ac:dyDescent="0.35">
      <c r="A128" t="s">
        <v>941</v>
      </c>
      <c r="B128" s="26">
        <v>300.375</v>
      </c>
      <c r="C128" s="23">
        <f t="shared" si="4"/>
        <v>4.4999999999999997E-3</v>
      </c>
    </row>
    <row r="129" spans="1:3" x14ac:dyDescent="0.35">
      <c r="A129" t="s">
        <v>942</v>
      </c>
      <c r="B129" s="26">
        <v>267</v>
      </c>
      <c r="C129" s="23">
        <f t="shared" si="4"/>
        <v>4.0000000000000001E-3</v>
      </c>
    </row>
    <row r="130" spans="1:3" x14ac:dyDescent="0.35">
      <c r="A130" t="s">
        <v>943</v>
      </c>
      <c r="B130" s="26">
        <v>267</v>
      </c>
      <c r="C130" s="23">
        <f t="shared" si="4"/>
        <v>4.0000000000000001E-3</v>
      </c>
    </row>
    <row r="131" spans="1:3" x14ac:dyDescent="0.35">
      <c r="A131" t="s">
        <v>944</v>
      </c>
      <c r="B131" s="26">
        <v>300.375</v>
      </c>
      <c r="C131" s="23">
        <f t="shared" si="4"/>
        <v>4.4999999999999997E-3</v>
      </c>
    </row>
    <row r="132" spans="1:3" x14ac:dyDescent="0.35">
      <c r="A132" t="s">
        <v>945</v>
      </c>
      <c r="B132" s="26">
        <v>300.375</v>
      </c>
      <c r="C132" s="23">
        <f t="shared" si="4"/>
        <v>4.4999999999999997E-3</v>
      </c>
    </row>
    <row r="133" spans="1:3" x14ac:dyDescent="0.35">
      <c r="A133" t="s">
        <v>946</v>
      </c>
      <c r="B133" s="26">
        <v>289.25</v>
      </c>
      <c r="C133" s="23">
        <f t="shared" si="4"/>
        <v>4.3333333333333331E-3</v>
      </c>
    </row>
    <row r="134" spans="1:3" x14ac:dyDescent="0.35">
      <c r="A134" t="s">
        <v>947</v>
      </c>
      <c r="B134" s="26">
        <v>289.25</v>
      </c>
      <c r="C134" s="23">
        <f t="shared" si="4"/>
        <v>4.3333333333333331E-3</v>
      </c>
    </row>
    <row r="135" spans="1:3" x14ac:dyDescent="0.35">
      <c r="A135" t="s">
        <v>948</v>
      </c>
      <c r="B135" s="26">
        <v>289.25</v>
      </c>
      <c r="C135" s="23">
        <f t="shared" si="4"/>
        <v>4.3333333333333331E-3</v>
      </c>
    </row>
    <row r="136" spans="1:3" x14ac:dyDescent="0.35">
      <c r="A136" t="s">
        <v>949</v>
      </c>
      <c r="B136" s="26">
        <v>244.75</v>
      </c>
      <c r="C136" s="23">
        <f t="shared" si="4"/>
        <v>3.6666666666666666E-3</v>
      </c>
    </row>
    <row r="137" spans="1:3" x14ac:dyDescent="0.35">
      <c r="A137" t="s">
        <v>950</v>
      </c>
      <c r="B137" s="26">
        <v>286</v>
      </c>
      <c r="C137" s="23">
        <f t="shared" si="4"/>
        <v>4.2846441947565544E-3</v>
      </c>
    </row>
    <row r="138" spans="1:3" x14ac:dyDescent="0.35">
      <c r="A138" t="s">
        <v>951</v>
      </c>
      <c r="B138" s="26">
        <v>286</v>
      </c>
      <c r="C138" s="23">
        <f t="shared" si="4"/>
        <v>4.2846441947565544E-3</v>
      </c>
    </row>
    <row r="139" spans="1:3" x14ac:dyDescent="0.35">
      <c r="A139" t="s">
        <v>952</v>
      </c>
      <c r="B139" s="26">
        <v>286</v>
      </c>
      <c r="C139" s="23">
        <f t="shared" si="4"/>
        <v>4.2846441947565544E-3</v>
      </c>
    </row>
    <row r="140" spans="1:3" x14ac:dyDescent="0.35">
      <c r="A140" t="s">
        <v>953</v>
      </c>
      <c r="B140" s="26">
        <v>286</v>
      </c>
      <c r="C140" s="23">
        <f t="shared" si="4"/>
        <v>4.2846441947565544E-3</v>
      </c>
    </row>
    <row r="141" spans="1:3" x14ac:dyDescent="0.35">
      <c r="A141" t="s">
        <v>954</v>
      </c>
      <c r="B141" s="26">
        <v>278.125</v>
      </c>
      <c r="C141" s="23">
        <f t="shared" si="4"/>
        <v>4.1666666666666666E-3</v>
      </c>
    </row>
    <row r="142" spans="1:3" x14ac:dyDescent="0.35">
      <c r="A142" t="s">
        <v>955</v>
      </c>
      <c r="B142" s="26">
        <v>267</v>
      </c>
      <c r="C142" s="23">
        <f t="shared" si="4"/>
        <v>4.0000000000000001E-3</v>
      </c>
    </row>
    <row r="143" spans="1:3" x14ac:dyDescent="0.35">
      <c r="A143" t="s">
        <v>956</v>
      </c>
      <c r="B143" s="26">
        <v>289.25</v>
      </c>
      <c r="C143" s="23">
        <f t="shared" si="4"/>
        <v>4.3333333333333331E-3</v>
      </c>
    </row>
    <row r="144" spans="1:3" x14ac:dyDescent="0.35">
      <c r="A144" t="s">
        <v>957</v>
      </c>
      <c r="B144" s="26">
        <v>289.25</v>
      </c>
      <c r="C144" s="23">
        <f t="shared" si="4"/>
        <v>4.3333333333333331E-3</v>
      </c>
    </row>
    <row r="145" spans="1:3" x14ac:dyDescent="0.35">
      <c r="A145" t="s">
        <v>958</v>
      </c>
      <c r="B145" s="26">
        <v>267</v>
      </c>
      <c r="C145" s="23">
        <f t="shared" si="4"/>
        <v>4.0000000000000001E-3</v>
      </c>
    </row>
    <row r="146" spans="1:3" x14ac:dyDescent="0.35">
      <c r="A146" t="s">
        <v>959</v>
      </c>
      <c r="B146" s="26">
        <v>289.25</v>
      </c>
      <c r="C146" s="23">
        <f t="shared" si="4"/>
        <v>4.3333333333333331E-3</v>
      </c>
    </row>
    <row r="147" spans="1:3" x14ac:dyDescent="0.35">
      <c r="A147" t="s">
        <v>960</v>
      </c>
      <c r="B147" s="26">
        <v>267</v>
      </c>
      <c r="C147" s="23">
        <f t="shared" si="4"/>
        <v>4.0000000000000001E-3</v>
      </c>
    </row>
    <row r="148" spans="1:3" x14ac:dyDescent="0.35">
      <c r="A148" t="s">
        <v>961</v>
      </c>
      <c r="B148" s="26">
        <v>289.25</v>
      </c>
      <c r="C148" s="23">
        <f t="shared" si="4"/>
        <v>4.3333333333333331E-3</v>
      </c>
    </row>
    <row r="149" spans="1:3" x14ac:dyDescent="0.35">
      <c r="A149" t="s">
        <v>962</v>
      </c>
      <c r="B149" s="26">
        <v>267</v>
      </c>
      <c r="C149" s="23">
        <f t="shared" si="4"/>
        <v>4.0000000000000001E-3</v>
      </c>
    </row>
    <row r="150" spans="1:3" x14ac:dyDescent="0.35">
      <c r="A150" t="s">
        <v>963</v>
      </c>
      <c r="B150" s="26">
        <v>244.75</v>
      </c>
      <c r="C150" s="23">
        <f t="shared" si="4"/>
        <v>3.6666666666666666E-3</v>
      </c>
    </row>
    <row r="151" spans="1:3" x14ac:dyDescent="0.35">
      <c r="A151" t="s">
        <v>964</v>
      </c>
      <c r="B151" s="26">
        <v>267</v>
      </c>
      <c r="C151" s="23">
        <f t="shared" si="4"/>
        <v>4.0000000000000001E-3</v>
      </c>
    </row>
    <row r="152" spans="1:3" x14ac:dyDescent="0.35">
      <c r="A152" t="s">
        <v>965</v>
      </c>
      <c r="B152" s="26">
        <v>267</v>
      </c>
      <c r="C152" s="23">
        <f t="shared" si="4"/>
        <v>4.0000000000000001E-3</v>
      </c>
    </row>
    <row r="153" spans="1:3" x14ac:dyDescent="0.35">
      <c r="A153" t="s">
        <v>966</v>
      </c>
      <c r="B153" s="26">
        <v>289.25</v>
      </c>
      <c r="C153" s="23">
        <f t="shared" si="4"/>
        <v>4.3333333333333331E-3</v>
      </c>
    </row>
    <row r="154" spans="1:3" x14ac:dyDescent="0.35">
      <c r="A154" t="s">
        <v>967</v>
      </c>
      <c r="B154" s="26">
        <v>267</v>
      </c>
      <c r="C154" s="23">
        <f t="shared" si="4"/>
        <v>4.0000000000000001E-3</v>
      </c>
    </row>
    <row r="155" spans="1:3" x14ac:dyDescent="0.35">
      <c r="A155" t="s">
        <v>968</v>
      </c>
      <c r="B155" s="26">
        <v>300.375</v>
      </c>
      <c r="C155" s="23">
        <f t="shared" si="4"/>
        <v>4.4999999999999997E-3</v>
      </c>
    </row>
    <row r="156" spans="1:3" x14ac:dyDescent="0.35">
      <c r="A156" t="s">
        <v>969</v>
      </c>
      <c r="B156" s="26">
        <v>267</v>
      </c>
      <c r="C156" s="23">
        <f t="shared" si="4"/>
        <v>4.0000000000000001E-3</v>
      </c>
    </row>
    <row r="157" spans="1:3" x14ac:dyDescent="0.35">
      <c r="A157" t="s">
        <v>970</v>
      </c>
      <c r="B157" s="26">
        <v>267</v>
      </c>
      <c r="C157" s="23">
        <f t="shared" si="4"/>
        <v>4.0000000000000001E-3</v>
      </c>
    </row>
    <row r="158" spans="1:3" x14ac:dyDescent="0.35">
      <c r="A158" t="s">
        <v>971</v>
      </c>
      <c r="B158" s="26">
        <v>267</v>
      </c>
      <c r="C158" s="23">
        <f t="shared" si="4"/>
        <v>4.0000000000000001E-3</v>
      </c>
    </row>
    <row r="159" spans="1:3" x14ac:dyDescent="0.35">
      <c r="A159" t="s">
        <v>972</v>
      </c>
      <c r="B159" s="26">
        <v>267</v>
      </c>
      <c r="C159" s="23">
        <f t="shared" si="4"/>
        <v>4.0000000000000001E-3</v>
      </c>
    </row>
    <row r="160" spans="1:3" x14ac:dyDescent="0.35">
      <c r="A160" t="s">
        <v>973</v>
      </c>
      <c r="B160" s="26">
        <v>267</v>
      </c>
      <c r="C160" s="23">
        <f t="shared" si="4"/>
        <v>4.0000000000000001E-3</v>
      </c>
    </row>
    <row r="161" spans="1:3" x14ac:dyDescent="0.35">
      <c r="A161" t="s">
        <v>974</v>
      </c>
      <c r="B161" s="26">
        <v>264</v>
      </c>
      <c r="C161" s="23">
        <f t="shared" si="4"/>
        <v>3.9550561797752808E-3</v>
      </c>
    </row>
    <row r="162" spans="1:3" x14ac:dyDescent="0.35">
      <c r="A162" t="s">
        <v>975</v>
      </c>
      <c r="B162" s="26">
        <v>264</v>
      </c>
      <c r="C162" s="23">
        <f t="shared" si="4"/>
        <v>3.9550561797752808E-3</v>
      </c>
    </row>
    <row r="163" spans="1:3" x14ac:dyDescent="0.35">
      <c r="A163" t="s">
        <v>976</v>
      </c>
      <c r="B163" s="26">
        <v>297</v>
      </c>
      <c r="C163" s="23">
        <f t="shared" si="4"/>
        <v>4.4494382022471912E-3</v>
      </c>
    </row>
    <row r="164" spans="1:3" x14ac:dyDescent="0.35">
      <c r="A164" t="s">
        <v>977</v>
      </c>
      <c r="B164" s="26">
        <v>264</v>
      </c>
      <c r="C164" s="23">
        <f t="shared" si="4"/>
        <v>3.9550561797752808E-3</v>
      </c>
    </row>
    <row r="165" spans="1:3" x14ac:dyDescent="0.35">
      <c r="A165" t="s">
        <v>978</v>
      </c>
      <c r="B165" s="26">
        <v>297</v>
      </c>
      <c r="C165" s="23">
        <f t="shared" si="4"/>
        <v>4.4494382022471912E-3</v>
      </c>
    </row>
    <row r="166" spans="1:3" x14ac:dyDescent="0.35">
      <c r="A166" t="s">
        <v>979</v>
      </c>
      <c r="B166" s="26">
        <v>297</v>
      </c>
      <c r="C166" s="23">
        <f t="shared" si="4"/>
        <v>4.4494382022471912E-3</v>
      </c>
    </row>
    <row r="167" spans="1:3" x14ac:dyDescent="0.35">
      <c r="A167" t="s">
        <v>980</v>
      </c>
      <c r="B167" s="26">
        <v>297</v>
      </c>
      <c r="C167" s="23">
        <f t="shared" si="4"/>
        <v>4.4494382022471912E-3</v>
      </c>
    </row>
    <row r="168" spans="1:3" x14ac:dyDescent="0.35">
      <c r="A168" t="s">
        <v>981</v>
      </c>
      <c r="B168" s="26">
        <v>275</v>
      </c>
      <c r="C168" s="23">
        <f t="shared" si="4"/>
        <v>4.1198501872659176E-3</v>
      </c>
    </row>
    <row r="169" spans="1:3" x14ac:dyDescent="0.35">
      <c r="A169" t="s">
        <v>982</v>
      </c>
      <c r="B169" s="26">
        <v>264</v>
      </c>
      <c r="C169" s="23">
        <f t="shared" si="4"/>
        <v>3.9550561797752808E-3</v>
      </c>
    </row>
    <row r="170" spans="1:3" x14ac:dyDescent="0.35">
      <c r="A170" t="s">
        <v>983</v>
      </c>
      <c r="B170" s="26">
        <v>297</v>
      </c>
      <c r="C170" s="23">
        <f t="shared" si="4"/>
        <v>4.4494382022471912E-3</v>
      </c>
    </row>
    <row r="171" spans="1:3" x14ac:dyDescent="0.35">
      <c r="A171" t="s">
        <v>984</v>
      </c>
      <c r="B171" s="26">
        <v>264</v>
      </c>
      <c r="C171" s="23">
        <f t="shared" si="4"/>
        <v>3.9550561797752808E-3</v>
      </c>
    </row>
    <row r="172" spans="1:3" x14ac:dyDescent="0.35">
      <c r="A172" t="s">
        <v>985</v>
      </c>
      <c r="B172" s="26">
        <v>275</v>
      </c>
      <c r="C172" s="23">
        <f t="shared" si="4"/>
        <v>4.1198501872659176E-3</v>
      </c>
    </row>
    <row r="173" spans="1:3" x14ac:dyDescent="0.35">
      <c r="A173" t="s">
        <v>986</v>
      </c>
      <c r="B173" s="26">
        <v>275</v>
      </c>
      <c r="C173" s="23">
        <f t="shared" ref="C173:C240" si="5">IFERROR(B173/$S$2,"")</f>
        <v>4.1198501872659176E-3</v>
      </c>
    </row>
    <row r="174" spans="1:3" x14ac:dyDescent="0.35">
      <c r="A174" t="s">
        <v>987</v>
      </c>
      <c r="B174" s="26">
        <v>275</v>
      </c>
      <c r="C174" s="23">
        <f t="shared" si="5"/>
        <v>4.1198501872659176E-3</v>
      </c>
    </row>
    <row r="175" spans="1:3" x14ac:dyDescent="0.35">
      <c r="A175" t="s">
        <v>988</v>
      </c>
      <c r="B175" s="26">
        <v>297</v>
      </c>
      <c r="C175" s="23">
        <f t="shared" si="5"/>
        <v>4.4494382022471912E-3</v>
      </c>
    </row>
    <row r="176" spans="1:3" x14ac:dyDescent="0.35">
      <c r="A176" t="s">
        <v>989</v>
      </c>
      <c r="B176" s="26">
        <v>275</v>
      </c>
      <c r="C176" s="23">
        <f t="shared" si="5"/>
        <v>4.1198501872659176E-3</v>
      </c>
    </row>
    <row r="177" spans="1:3" x14ac:dyDescent="0.35">
      <c r="A177" t="s">
        <v>990</v>
      </c>
      <c r="B177" s="26">
        <v>297</v>
      </c>
      <c r="C177" s="23">
        <f t="shared" si="5"/>
        <v>4.4494382022471912E-3</v>
      </c>
    </row>
    <row r="178" spans="1:3" x14ac:dyDescent="0.35">
      <c r="A178" t="s">
        <v>991</v>
      </c>
      <c r="B178" s="26">
        <v>264</v>
      </c>
      <c r="C178" s="23">
        <f t="shared" si="5"/>
        <v>3.9550561797752808E-3</v>
      </c>
    </row>
    <row r="179" spans="1:3" x14ac:dyDescent="0.35">
      <c r="A179" t="s">
        <v>992</v>
      </c>
      <c r="B179" s="26">
        <v>264</v>
      </c>
      <c r="C179" s="23">
        <f t="shared" si="5"/>
        <v>3.9550561797752808E-3</v>
      </c>
    </row>
    <row r="180" spans="1:3" x14ac:dyDescent="0.35">
      <c r="A180" t="s">
        <v>993</v>
      </c>
      <c r="B180" s="26">
        <v>264</v>
      </c>
      <c r="C180" s="23">
        <f t="shared" si="5"/>
        <v>3.9550561797752808E-3</v>
      </c>
    </row>
    <row r="181" spans="1:3" x14ac:dyDescent="0.35">
      <c r="A181" t="s">
        <v>994</v>
      </c>
      <c r="B181" s="26">
        <v>297</v>
      </c>
      <c r="C181" s="23">
        <f t="shared" si="5"/>
        <v>4.4494382022471912E-3</v>
      </c>
    </row>
    <row r="182" spans="1:3" x14ac:dyDescent="0.35">
      <c r="A182" t="s">
        <v>995</v>
      </c>
      <c r="B182" s="26">
        <v>264</v>
      </c>
      <c r="C182" s="23">
        <f t="shared" si="5"/>
        <v>3.9550561797752808E-3</v>
      </c>
    </row>
    <row r="183" spans="1:3" x14ac:dyDescent="0.35">
      <c r="A183" t="s">
        <v>996</v>
      </c>
      <c r="B183" s="26">
        <v>286</v>
      </c>
      <c r="C183" s="23">
        <f t="shared" si="5"/>
        <v>4.2846441947565544E-3</v>
      </c>
    </row>
    <row r="184" spans="1:3" x14ac:dyDescent="0.35">
      <c r="A184" t="s">
        <v>997</v>
      </c>
      <c r="B184" s="26">
        <v>297</v>
      </c>
      <c r="C184" s="23">
        <f t="shared" si="5"/>
        <v>4.4494382022471912E-3</v>
      </c>
    </row>
    <row r="185" spans="1:3" x14ac:dyDescent="0.35">
      <c r="A185" t="s">
        <v>998</v>
      </c>
      <c r="B185" s="26">
        <v>297</v>
      </c>
      <c r="C185" s="23">
        <f t="shared" si="5"/>
        <v>4.4494382022471912E-3</v>
      </c>
    </row>
    <row r="186" spans="1:3" x14ac:dyDescent="0.35">
      <c r="A186" t="s">
        <v>999</v>
      </c>
      <c r="B186" s="26">
        <v>275</v>
      </c>
      <c r="C186" s="23">
        <f t="shared" si="5"/>
        <v>4.1198501872659176E-3</v>
      </c>
    </row>
    <row r="187" spans="1:3" x14ac:dyDescent="0.35">
      <c r="A187" t="s">
        <v>1000</v>
      </c>
      <c r="B187" s="26">
        <v>286</v>
      </c>
      <c r="C187" s="23">
        <f t="shared" si="5"/>
        <v>4.2846441947565544E-3</v>
      </c>
    </row>
    <row r="188" spans="1:3" x14ac:dyDescent="0.35">
      <c r="A188" t="s">
        <v>1001</v>
      </c>
      <c r="B188" s="26">
        <v>297</v>
      </c>
      <c r="C188" s="23">
        <f t="shared" si="5"/>
        <v>4.4494382022471912E-3</v>
      </c>
    </row>
    <row r="189" spans="1:3" x14ac:dyDescent="0.35">
      <c r="A189" t="s">
        <v>1002</v>
      </c>
      <c r="B189" s="26">
        <v>275</v>
      </c>
      <c r="C189" s="23">
        <f t="shared" si="5"/>
        <v>4.1198501872659176E-3</v>
      </c>
    </row>
    <row r="190" spans="1:3" x14ac:dyDescent="0.35">
      <c r="A190" t="s">
        <v>1003</v>
      </c>
      <c r="B190" s="26">
        <v>275</v>
      </c>
      <c r="C190" s="23">
        <f t="shared" si="5"/>
        <v>4.1198501872659176E-3</v>
      </c>
    </row>
    <row r="191" spans="1:3" x14ac:dyDescent="0.35">
      <c r="A191" t="s">
        <v>1004</v>
      </c>
      <c r="B191" s="26">
        <v>275</v>
      </c>
      <c r="C191" s="23">
        <f t="shared" si="5"/>
        <v>4.1198501872659176E-3</v>
      </c>
    </row>
    <row r="192" spans="1:3" x14ac:dyDescent="0.35">
      <c r="A192" t="s">
        <v>1005</v>
      </c>
      <c r="B192" s="26">
        <v>286</v>
      </c>
      <c r="C192" s="23">
        <f t="shared" si="5"/>
        <v>4.2846441947565544E-3</v>
      </c>
    </row>
    <row r="193" spans="1:3" x14ac:dyDescent="0.35">
      <c r="A193" t="s">
        <v>1006</v>
      </c>
      <c r="B193" s="26">
        <v>264</v>
      </c>
      <c r="C193" s="23">
        <f t="shared" si="5"/>
        <v>3.9550561797752808E-3</v>
      </c>
    </row>
    <row r="194" spans="1:3" x14ac:dyDescent="0.35">
      <c r="A194" t="s">
        <v>1007</v>
      </c>
      <c r="B194" s="26">
        <v>264</v>
      </c>
      <c r="C194" s="23">
        <f t="shared" si="5"/>
        <v>3.9550561797752808E-3</v>
      </c>
    </row>
    <row r="195" spans="1:3" x14ac:dyDescent="0.35">
      <c r="A195" t="s">
        <v>1008</v>
      </c>
      <c r="B195" s="26">
        <v>264</v>
      </c>
      <c r="C195" s="23">
        <f t="shared" si="5"/>
        <v>3.9550561797752808E-3</v>
      </c>
    </row>
    <row r="196" spans="1:3" x14ac:dyDescent="0.35">
      <c r="A196" t="s">
        <v>1009</v>
      </c>
      <c r="B196" s="26">
        <v>264</v>
      </c>
      <c r="C196" s="23">
        <f t="shared" si="5"/>
        <v>3.9550561797752808E-3</v>
      </c>
    </row>
    <row r="197" spans="1:3" x14ac:dyDescent="0.35">
      <c r="A197" t="s">
        <v>1010</v>
      </c>
      <c r="B197" s="26">
        <v>264</v>
      </c>
      <c r="C197" s="23">
        <f t="shared" si="5"/>
        <v>3.9550561797752808E-3</v>
      </c>
    </row>
    <row r="198" spans="1:3" x14ac:dyDescent="0.35">
      <c r="A198" t="s">
        <v>1011</v>
      </c>
      <c r="B198" s="26">
        <v>264</v>
      </c>
      <c r="C198" s="23">
        <f t="shared" si="5"/>
        <v>3.9550561797752808E-3</v>
      </c>
    </row>
    <row r="199" spans="1:3" x14ac:dyDescent="0.35">
      <c r="A199" t="s">
        <v>1012</v>
      </c>
      <c r="B199" s="26">
        <v>220</v>
      </c>
      <c r="C199" s="23">
        <f t="shared" si="5"/>
        <v>3.295880149812734E-3</v>
      </c>
    </row>
    <row r="200" spans="1:3" x14ac:dyDescent="0.35">
      <c r="A200" t="s">
        <v>1013</v>
      </c>
      <c r="B200" s="26">
        <v>264</v>
      </c>
      <c r="C200" s="23">
        <f t="shared" si="5"/>
        <v>3.9550561797752808E-3</v>
      </c>
    </row>
    <row r="201" spans="1:3" x14ac:dyDescent="0.35">
      <c r="A201" t="s">
        <v>1014</v>
      </c>
      <c r="B201" s="26">
        <v>257.40000000000003</v>
      </c>
      <c r="C201" s="23">
        <f t="shared" si="5"/>
        <v>3.8561797752808993E-3</v>
      </c>
    </row>
    <row r="202" spans="1:3" x14ac:dyDescent="0.35">
      <c r="A202" t="s">
        <v>1015</v>
      </c>
      <c r="B202" s="26">
        <v>190.35</v>
      </c>
      <c r="C202" s="23">
        <f t="shared" si="5"/>
        <v>2.8516853932584268E-3</v>
      </c>
    </row>
    <row r="203" spans="1:3" x14ac:dyDescent="0.35">
      <c r="A203" t="s">
        <v>1016</v>
      </c>
      <c r="B203" s="26">
        <v>270.60000000000002</v>
      </c>
      <c r="C203" s="23">
        <f t="shared" si="5"/>
        <v>4.0539325842696636E-3</v>
      </c>
    </row>
    <row r="204" spans="1:3" x14ac:dyDescent="0.35">
      <c r="A204" t="s">
        <v>1017</v>
      </c>
      <c r="B204" s="26">
        <v>244.75</v>
      </c>
      <c r="C204" s="23">
        <f t="shared" si="5"/>
        <v>3.6666666666666666E-3</v>
      </c>
    </row>
    <row r="205" spans="1:3" x14ac:dyDescent="0.35">
      <c r="A205" t="s">
        <v>1018</v>
      </c>
      <c r="B205" s="26">
        <v>267</v>
      </c>
      <c r="C205" s="23">
        <f t="shared" si="5"/>
        <v>4.0000000000000001E-3</v>
      </c>
    </row>
    <row r="206" spans="1:3" x14ac:dyDescent="0.35">
      <c r="A206" t="s">
        <v>1019</v>
      </c>
      <c r="B206" s="26">
        <v>267</v>
      </c>
      <c r="C206" s="23">
        <f t="shared" si="5"/>
        <v>4.0000000000000001E-3</v>
      </c>
    </row>
    <row r="207" spans="1:3" x14ac:dyDescent="0.35">
      <c r="A207" t="s">
        <v>1020</v>
      </c>
      <c r="B207" s="26">
        <v>267</v>
      </c>
      <c r="C207" s="23">
        <f t="shared" si="5"/>
        <v>4.0000000000000001E-3</v>
      </c>
    </row>
    <row r="208" spans="1:3" x14ac:dyDescent="0.35">
      <c r="A208" t="s">
        <v>1021</v>
      </c>
      <c r="B208" s="26">
        <v>267</v>
      </c>
      <c r="C208" s="23">
        <f t="shared" si="5"/>
        <v>4.0000000000000001E-3</v>
      </c>
    </row>
    <row r="209" spans="1:3" x14ac:dyDescent="0.35">
      <c r="A209" t="s">
        <v>1022</v>
      </c>
      <c r="B209" s="26">
        <v>267</v>
      </c>
      <c r="C209" s="23">
        <f t="shared" si="5"/>
        <v>4.0000000000000001E-3</v>
      </c>
    </row>
    <row r="210" spans="1:3" x14ac:dyDescent="0.35">
      <c r="A210" t="s">
        <v>1023</v>
      </c>
      <c r="B210" s="26">
        <v>267</v>
      </c>
      <c r="C210" s="23">
        <f t="shared" si="5"/>
        <v>4.0000000000000001E-3</v>
      </c>
    </row>
    <row r="211" spans="1:3" x14ac:dyDescent="0.35">
      <c r="A211" t="s">
        <v>1024</v>
      </c>
      <c r="B211" s="26">
        <v>267</v>
      </c>
      <c r="C211" s="23">
        <f t="shared" si="5"/>
        <v>4.0000000000000001E-3</v>
      </c>
    </row>
    <row r="212" spans="1:3" x14ac:dyDescent="0.35">
      <c r="A212" t="s">
        <v>1025</v>
      </c>
      <c r="B212" s="26">
        <v>267</v>
      </c>
      <c r="C212" s="23">
        <f t="shared" si="5"/>
        <v>4.0000000000000001E-3</v>
      </c>
    </row>
    <row r="213" spans="1:3" x14ac:dyDescent="0.35">
      <c r="A213" t="s">
        <v>1026</v>
      </c>
      <c r="B213" s="26">
        <v>267</v>
      </c>
      <c r="C213" s="23">
        <f t="shared" si="5"/>
        <v>4.0000000000000001E-3</v>
      </c>
    </row>
    <row r="214" spans="1:3" x14ac:dyDescent="0.35">
      <c r="A214" t="s">
        <v>1027</v>
      </c>
      <c r="B214" s="26">
        <v>267</v>
      </c>
      <c r="C214" s="23">
        <f t="shared" si="5"/>
        <v>4.0000000000000001E-3</v>
      </c>
    </row>
    <row r="215" spans="1:3" x14ac:dyDescent="0.35">
      <c r="A215" t="s">
        <v>1028</v>
      </c>
      <c r="B215" s="26">
        <v>267</v>
      </c>
      <c r="C215" s="23">
        <f t="shared" si="5"/>
        <v>4.0000000000000001E-3</v>
      </c>
    </row>
    <row r="216" spans="1:3" x14ac:dyDescent="0.35">
      <c r="A216" t="s">
        <v>1029</v>
      </c>
      <c r="B216" s="26">
        <v>300.375</v>
      </c>
      <c r="C216" s="23">
        <f t="shared" si="5"/>
        <v>4.4999999999999997E-3</v>
      </c>
    </row>
    <row r="217" spans="1:3" x14ac:dyDescent="0.35">
      <c r="A217" t="s">
        <v>1030</v>
      </c>
      <c r="B217" s="26">
        <v>300.375</v>
      </c>
      <c r="C217" s="23">
        <f t="shared" si="5"/>
        <v>4.4999999999999997E-3</v>
      </c>
    </row>
    <row r="218" spans="1:3" x14ac:dyDescent="0.35">
      <c r="A218" t="s">
        <v>1031</v>
      </c>
      <c r="B218" s="26">
        <v>267</v>
      </c>
      <c r="C218" s="23">
        <f t="shared" si="5"/>
        <v>4.0000000000000001E-3</v>
      </c>
    </row>
    <row r="219" spans="1:3" x14ac:dyDescent="0.35">
      <c r="A219" t="s">
        <v>1032</v>
      </c>
      <c r="B219" s="26">
        <v>267</v>
      </c>
      <c r="C219" s="23">
        <f t="shared" si="5"/>
        <v>4.0000000000000001E-3</v>
      </c>
    </row>
    <row r="220" spans="1:3" x14ac:dyDescent="0.35">
      <c r="A220" t="s">
        <v>1033</v>
      </c>
      <c r="B220" s="26">
        <v>267</v>
      </c>
      <c r="C220" s="23">
        <f t="shared" si="5"/>
        <v>4.0000000000000001E-3</v>
      </c>
    </row>
    <row r="221" spans="1:3" x14ac:dyDescent="0.35">
      <c r="A221" t="s">
        <v>1034</v>
      </c>
      <c r="B221" s="26">
        <v>267</v>
      </c>
      <c r="C221" s="23">
        <f t="shared" si="5"/>
        <v>4.0000000000000001E-3</v>
      </c>
    </row>
    <row r="222" spans="1:3" x14ac:dyDescent="0.35">
      <c r="A222" t="s">
        <v>1035</v>
      </c>
      <c r="B222" s="26">
        <v>267</v>
      </c>
      <c r="C222" s="23">
        <f t="shared" si="5"/>
        <v>4.0000000000000001E-3</v>
      </c>
    </row>
    <row r="223" spans="1:3" x14ac:dyDescent="0.35">
      <c r="A223" t="s">
        <v>1248</v>
      </c>
      <c r="B223" s="26">
        <v>159.5</v>
      </c>
      <c r="C223" s="23">
        <f t="shared" ref="C223" si="6">IFERROR(B223/$S$2,"")</f>
        <v>2.3895131086142324E-3</v>
      </c>
    </row>
    <row r="224" spans="1:3" x14ac:dyDescent="0.35">
      <c r="A224" t="s">
        <v>1036</v>
      </c>
      <c r="B224" s="26">
        <v>267</v>
      </c>
      <c r="C224" s="23">
        <f t="shared" si="5"/>
        <v>4.0000000000000001E-3</v>
      </c>
    </row>
    <row r="225" spans="1:3" x14ac:dyDescent="0.35">
      <c r="A225" t="s">
        <v>1037</v>
      </c>
      <c r="B225" s="26">
        <v>198</v>
      </c>
      <c r="C225" s="23">
        <f t="shared" si="5"/>
        <v>2.9662921348314608E-3</v>
      </c>
    </row>
    <row r="226" spans="1:3" x14ac:dyDescent="0.35">
      <c r="A226" t="s">
        <v>1038</v>
      </c>
      <c r="B226" s="26">
        <v>188.1</v>
      </c>
      <c r="C226" s="23">
        <f t="shared" si="5"/>
        <v>2.8179775280898875E-3</v>
      </c>
    </row>
    <row r="227" spans="1:3" x14ac:dyDescent="0.35">
      <c r="A227" t="s">
        <v>1039</v>
      </c>
      <c r="B227" s="26">
        <v>278.125</v>
      </c>
      <c r="C227" s="23">
        <f t="shared" si="5"/>
        <v>4.1666666666666666E-3</v>
      </c>
    </row>
    <row r="228" spans="1:3" x14ac:dyDescent="0.35">
      <c r="A228" t="s">
        <v>1040</v>
      </c>
      <c r="B228" s="26">
        <v>300.375</v>
      </c>
      <c r="C228" s="23">
        <f t="shared" si="5"/>
        <v>4.4999999999999997E-3</v>
      </c>
    </row>
    <row r="229" spans="1:3" x14ac:dyDescent="0.35">
      <c r="A229" t="s">
        <v>1041</v>
      </c>
      <c r="B229" s="26">
        <v>289.25</v>
      </c>
      <c r="C229" s="23">
        <f t="shared" si="5"/>
        <v>4.3333333333333331E-3</v>
      </c>
    </row>
    <row r="230" spans="1:3" x14ac:dyDescent="0.35">
      <c r="A230" t="s">
        <v>1042</v>
      </c>
      <c r="B230" s="26">
        <v>289.25</v>
      </c>
      <c r="C230" s="23">
        <f t="shared" si="5"/>
        <v>4.3333333333333331E-3</v>
      </c>
    </row>
    <row r="231" spans="1:3" x14ac:dyDescent="0.35">
      <c r="A231" t="s">
        <v>1043</v>
      </c>
      <c r="B231" s="26">
        <v>267</v>
      </c>
      <c r="C231" s="23">
        <f t="shared" si="5"/>
        <v>4.0000000000000001E-3</v>
      </c>
    </row>
    <row r="232" spans="1:3" x14ac:dyDescent="0.35">
      <c r="A232" t="s">
        <v>1044</v>
      </c>
      <c r="B232" s="26">
        <v>289.25</v>
      </c>
      <c r="C232" s="23">
        <f t="shared" si="5"/>
        <v>4.3333333333333331E-3</v>
      </c>
    </row>
    <row r="233" spans="1:3" x14ac:dyDescent="0.35">
      <c r="A233" t="s">
        <v>1045</v>
      </c>
      <c r="B233" s="26">
        <v>300.375</v>
      </c>
      <c r="C233" s="23">
        <f t="shared" si="5"/>
        <v>4.4999999999999997E-3</v>
      </c>
    </row>
    <row r="234" spans="1:3" x14ac:dyDescent="0.35">
      <c r="A234" t="s">
        <v>1046</v>
      </c>
      <c r="B234" s="26">
        <v>300.375</v>
      </c>
      <c r="C234" s="23">
        <f t="shared" si="5"/>
        <v>4.4999999999999997E-3</v>
      </c>
    </row>
    <row r="235" spans="1:3" x14ac:dyDescent="0.35">
      <c r="A235" t="s">
        <v>1047</v>
      </c>
      <c r="B235" s="26">
        <v>257.40000000000003</v>
      </c>
      <c r="C235" s="23">
        <f t="shared" si="5"/>
        <v>3.8561797752808993E-3</v>
      </c>
    </row>
    <row r="236" spans="1:3" x14ac:dyDescent="0.35">
      <c r="A236" t="s">
        <v>1048</v>
      </c>
      <c r="B236" s="26">
        <v>277.2</v>
      </c>
      <c r="C236" s="23">
        <f t="shared" si="5"/>
        <v>4.1528089887640446E-3</v>
      </c>
    </row>
    <row r="237" spans="1:3" x14ac:dyDescent="0.35">
      <c r="A237" t="s">
        <v>1049</v>
      </c>
      <c r="B237" s="26">
        <v>257.40000000000003</v>
      </c>
      <c r="C237" s="23">
        <f t="shared" si="5"/>
        <v>3.8561797752808993E-3</v>
      </c>
    </row>
    <row r="238" spans="1:3" x14ac:dyDescent="0.35">
      <c r="A238" t="s">
        <v>1050</v>
      </c>
      <c r="B238" s="26">
        <v>267.29999999999995</v>
      </c>
      <c r="C238" s="23">
        <f t="shared" si="5"/>
        <v>4.0044943820224709E-3</v>
      </c>
    </row>
    <row r="239" spans="1:3" x14ac:dyDescent="0.35">
      <c r="A239" t="s">
        <v>1051</v>
      </c>
      <c r="B239" s="26">
        <v>188.1</v>
      </c>
      <c r="C239" s="23">
        <f t="shared" si="5"/>
        <v>2.8179775280898875E-3</v>
      </c>
    </row>
    <row r="240" spans="1:3" x14ac:dyDescent="0.35">
      <c r="A240" t="s">
        <v>1052</v>
      </c>
      <c r="B240" s="26">
        <v>178</v>
      </c>
      <c r="C240" s="23">
        <f t="shared" si="5"/>
        <v>2.6666666666666666E-3</v>
      </c>
    </row>
    <row r="241" spans="1:3" x14ac:dyDescent="0.35">
      <c r="A241" t="s">
        <v>1053</v>
      </c>
      <c r="B241" s="26">
        <v>222.5</v>
      </c>
      <c r="C241" s="23">
        <f t="shared" ref="C241:C250" si="7">IFERROR(B241/$S$2,"")</f>
        <v>3.3333333333333335E-3</v>
      </c>
    </row>
    <row r="242" spans="1:3" x14ac:dyDescent="0.35">
      <c r="A242" t="s">
        <v>1054</v>
      </c>
      <c r="B242" s="26">
        <v>100</v>
      </c>
      <c r="C242" s="23">
        <f t="shared" si="7"/>
        <v>1.4981273408239701E-3</v>
      </c>
    </row>
    <row r="243" spans="1:3" x14ac:dyDescent="0.35">
      <c r="A243" t="s">
        <v>1055</v>
      </c>
      <c r="B243" s="26">
        <v>257.40000000000003</v>
      </c>
      <c r="C243" s="23">
        <f t="shared" si="7"/>
        <v>3.8561797752808993E-3</v>
      </c>
    </row>
    <row r="244" spans="1:3" x14ac:dyDescent="0.35">
      <c r="A244" t="s">
        <v>1056</v>
      </c>
      <c r="B244" s="26">
        <v>267.29999999999995</v>
      </c>
      <c r="C244" s="23">
        <f t="shared" si="7"/>
        <v>4.0044943820224709E-3</v>
      </c>
    </row>
    <row r="245" spans="1:3" x14ac:dyDescent="0.35">
      <c r="A245" t="s">
        <v>1057</v>
      </c>
      <c r="B245" s="26">
        <v>257.40000000000003</v>
      </c>
      <c r="C245" s="23">
        <f t="shared" si="7"/>
        <v>3.8561797752808993E-3</v>
      </c>
    </row>
    <row r="246" spans="1:3" x14ac:dyDescent="0.35">
      <c r="A246" t="s">
        <v>1058</v>
      </c>
      <c r="B246" s="26">
        <v>271.34999999999997</v>
      </c>
      <c r="C246" s="23">
        <f t="shared" si="7"/>
        <v>4.0651685393258419E-3</v>
      </c>
    </row>
    <row r="247" spans="1:3" x14ac:dyDescent="0.35">
      <c r="A247" t="s">
        <v>1059</v>
      </c>
      <c r="B247" s="26">
        <v>271.34999999999997</v>
      </c>
      <c r="C247" s="23">
        <f t="shared" si="7"/>
        <v>4.0651685393258419E-3</v>
      </c>
    </row>
    <row r="248" spans="1:3" x14ac:dyDescent="0.35">
      <c r="A248" t="s">
        <v>1060</v>
      </c>
      <c r="B248" s="26">
        <v>261.29999999999995</v>
      </c>
      <c r="C248" s="23">
        <f t="shared" si="7"/>
        <v>3.9146067415730332E-3</v>
      </c>
    </row>
    <row r="249" spans="1:3" x14ac:dyDescent="0.35">
      <c r="A249" t="s">
        <v>1061</v>
      </c>
      <c r="B249" s="26">
        <v>257.39999999999998</v>
      </c>
      <c r="C249" s="23">
        <f t="shared" si="7"/>
        <v>3.8561797752808985E-3</v>
      </c>
    </row>
    <row r="250" spans="1:3" x14ac:dyDescent="0.35">
      <c r="A250" t="s">
        <v>1062</v>
      </c>
      <c r="B250" s="26">
        <v>291.45</v>
      </c>
      <c r="C250" s="23">
        <f t="shared" si="7"/>
        <v>4.3662921348314601E-3</v>
      </c>
    </row>
    <row r="251" spans="1:3" x14ac:dyDescent="0.35">
      <c r="A251" t="s">
        <v>1063</v>
      </c>
      <c r="B251" s="1">
        <v>120.6</v>
      </c>
      <c r="C251" s="23">
        <f t="shared" ref="C251:C259" si="8">IFERROR(B251/$S$2,"")</f>
        <v>1.8067415730337079E-3</v>
      </c>
    </row>
    <row r="252" spans="1:3" x14ac:dyDescent="0.35">
      <c r="A252" t="s">
        <v>1064</v>
      </c>
      <c r="B252" s="1">
        <v>4338.75</v>
      </c>
      <c r="C252" s="23">
        <f t="shared" si="8"/>
        <v>6.5000000000000002E-2</v>
      </c>
    </row>
    <row r="253" spans="1:3" x14ac:dyDescent="0.35">
      <c r="A253" t="s">
        <v>1065</v>
      </c>
      <c r="B253" s="1">
        <v>4605.75</v>
      </c>
      <c r="C253" s="23">
        <f t="shared" si="8"/>
        <v>6.9000000000000006E-2</v>
      </c>
    </row>
    <row r="254" spans="1:3" x14ac:dyDescent="0.35">
      <c r="A254" t="s">
        <v>1066</v>
      </c>
      <c r="B254" s="1">
        <v>4094</v>
      </c>
      <c r="C254" s="23">
        <f t="shared" si="8"/>
        <v>6.133333333333333E-2</v>
      </c>
    </row>
    <row r="255" spans="1:3" x14ac:dyDescent="0.35">
      <c r="A255" t="s">
        <v>1067</v>
      </c>
      <c r="B255" s="1">
        <v>4249.75</v>
      </c>
      <c r="C255" s="23">
        <f t="shared" si="8"/>
        <v>6.3666666666666663E-2</v>
      </c>
    </row>
    <row r="256" spans="1:3" x14ac:dyDescent="0.35">
      <c r="A256" t="s">
        <v>1068</v>
      </c>
      <c r="B256" s="1">
        <v>4483.375</v>
      </c>
      <c r="C256" s="23">
        <f t="shared" si="8"/>
        <v>6.7166666666666666E-2</v>
      </c>
    </row>
    <row r="257" spans="1:3" x14ac:dyDescent="0.35">
      <c r="A257" t="s">
        <v>1069</v>
      </c>
      <c r="B257" s="1">
        <v>4071.75</v>
      </c>
      <c r="C257" s="23">
        <f t="shared" si="8"/>
        <v>6.0999999999999999E-2</v>
      </c>
    </row>
    <row r="258" spans="1:3" x14ac:dyDescent="0.35">
      <c r="A258" t="s">
        <v>1070</v>
      </c>
      <c r="B258" s="1">
        <v>4394.375</v>
      </c>
      <c r="C258" s="23">
        <f t="shared" si="8"/>
        <v>6.5833333333333327E-2</v>
      </c>
    </row>
    <row r="259" spans="1:3" x14ac:dyDescent="0.35">
      <c r="A259" t="s">
        <v>1071</v>
      </c>
      <c r="B259" s="1">
        <v>4260.875</v>
      </c>
      <c r="C259" s="23">
        <f t="shared" si="8"/>
        <v>6.3833333333333339E-2</v>
      </c>
    </row>
    <row r="260" spans="1:3" x14ac:dyDescent="0.35">
      <c r="A260" t="s">
        <v>1072</v>
      </c>
      <c r="B260" s="1">
        <v>4514.875</v>
      </c>
      <c r="C260" s="23">
        <f t="shared" ref="C260:C323" si="9">IFERROR(B260/$S$2,"")</f>
        <v>6.763857677902621E-2</v>
      </c>
    </row>
    <row r="261" spans="1:3" x14ac:dyDescent="0.35">
      <c r="A261" t="s">
        <v>1073</v>
      </c>
      <c r="B261" s="1">
        <v>4349.875</v>
      </c>
      <c r="C261" s="23">
        <f t="shared" si="9"/>
        <v>6.5166666666666664E-2</v>
      </c>
    </row>
    <row r="262" spans="1:3" x14ac:dyDescent="0.35">
      <c r="A262" t="s">
        <v>1074</v>
      </c>
      <c r="B262" s="1">
        <v>4477</v>
      </c>
      <c r="C262" s="23">
        <f t="shared" si="9"/>
        <v>6.707116104868914E-2</v>
      </c>
    </row>
    <row r="263" spans="1:3" x14ac:dyDescent="0.35">
      <c r="A263" t="s">
        <v>1075</v>
      </c>
      <c r="B263" s="1">
        <v>4499</v>
      </c>
      <c r="C263" s="23">
        <f t="shared" si="9"/>
        <v>6.7400749063670412E-2</v>
      </c>
    </row>
    <row r="264" spans="1:3" x14ac:dyDescent="0.35">
      <c r="A264" t="s">
        <v>1076</v>
      </c>
      <c r="B264" s="1">
        <v>3298.1</v>
      </c>
      <c r="C264" s="23">
        <f t="shared" si="9"/>
        <v>4.9409737827715357E-2</v>
      </c>
    </row>
    <row r="265" spans="1:3" x14ac:dyDescent="0.35">
      <c r="A265" t="s">
        <v>1077</v>
      </c>
      <c r="B265" s="1">
        <v>4071.75</v>
      </c>
      <c r="C265" s="23">
        <f t="shared" si="9"/>
        <v>6.0999999999999999E-2</v>
      </c>
    </row>
    <row r="266" spans="1:3" x14ac:dyDescent="0.35">
      <c r="A266" t="s">
        <v>1078</v>
      </c>
      <c r="B266" s="1">
        <v>3947.5</v>
      </c>
      <c r="C266" s="23">
        <f t="shared" si="9"/>
        <v>5.9138576779026217E-2</v>
      </c>
    </row>
    <row r="267" spans="1:3" x14ac:dyDescent="0.35">
      <c r="A267" t="s">
        <v>1079</v>
      </c>
      <c r="B267" s="1">
        <v>3093.9</v>
      </c>
      <c r="C267" s="23">
        <f t="shared" si="9"/>
        <v>4.6350561797752814E-2</v>
      </c>
    </row>
    <row r="268" spans="1:3" x14ac:dyDescent="0.35">
      <c r="A268" t="s">
        <v>1080</v>
      </c>
      <c r="B268" s="92">
        <f>B2+B3</f>
        <v>578.5</v>
      </c>
      <c r="C268" s="23">
        <f t="shared" si="9"/>
        <v>8.6666666666666663E-3</v>
      </c>
    </row>
    <row r="269" spans="1:3" x14ac:dyDescent="0.35">
      <c r="A269" t="s">
        <v>1081</v>
      </c>
      <c r="B269" s="92">
        <v>534</v>
      </c>
      <c r="C269" s="23">
        <f t="shared" si="9"/>
        <v>8.0000000000000002E-3</v>
      </c>
    </row>
    <row r="270" spans="1:3" x14ac:dyDescent="0.35">
      <c r="A270" t="s">
        <v>1082</v>
      </c>
      <c r="B270" s="92">
        <v>556.25</v>
      </c>
      <c r="C270" s="23">
        <f t="shared" si="9"/>
        <v>8.3333333333333332E-3</v>
      </c>
    </row>
    <row r="271" spans="1:3" x14ac:dyDescent="0.35">
      <c r="A271" t="s">
        <v>1083</v>
      </c>
      <c r="B271" s="92">
        <v>534</v>
      </c>
      <c r="C271" s="23">
        <f t="shared" si="9"/>
        <v>8.0000000000000002E-3</v>
      </c>
    </row>
    <row r="272" spans="1:3" x14ac:dyDescent="0.35">
      <c r="A272" t="s">
        <v>1084</v>
      </c>
      <c r="B272" s="92">
        <v>556.25</v>
      </c>
      <c r="C272" s="23">
        <f t="shared" si="9"/>
        <v>8.3333333333333332E-3</v>
      </c>
    </row>
    <row r="273" spans="1:3" x14ac:dyDescent="0.35">
      <c r="A273" t="s">
        <v>1085</v>
      </c>
      <c r="B273" s="92">
        <v>534</v>
      </c>
      <c r="C273" s="23">
        <f t="shared" si="9"/>
        <v>8.0000000000000002E-3</v>
      </c>
    </row>
    <row r="274" spans="1:3" x14ac:dyDescent="0.35">
      <c r="A274" t="s">
        <v>1086</v>
      </c>
      <c r="B274" s="1">
        <v>511.75</v>
      </c>
      <c r="C274" s="23">
        <f t="shared" si="9"/>
        <v>7.6666666666666662E-3</v>
      </c>
    </row>
    <row r="275" spans="1:3" x14ac:dyDescent="0.35">
      <c r="A275" t="s">
        <v>1087</v>
      </c>
      <c r="B275" s="1">
        <v>534</v>
      </c>
      <c r="C275" s="23">
        <f t="shared" si="9"/>
        <v>8.0000000000000002E-3</v>
      </c>
    </row>
    <row r="276" spans="1:3" x14ac:dyDescent="0.35">
      <c r="A276" t="s">
        <v>1088</v>
      </c>
      <c r="B276" s="1">
        <v>534</v>
      </c>
      <c r="C276" s="23">
        <f t="shared" si="9"/>
        <v>8.0000000000000002E-3</v>
      </c>
    </row>
    <row r="277" spans="1:3" x14ac:dyDescent="0.35">
      <c r="A277" t="s">
        <v>1089</v>
      </c>
      <c r="B277" s="1">
        <v>578.5</v>
      </c>
      <c r="C277" s="23">
        <f t="shared" si="9"/>
        <v>8.6666666666666663E-3</v>
      </c>
    </row>
    <row r="278" spans="1:3" x14ac:dyDescent="0.35">
      <c r="A278" t="s">
        <v>1090</v>
      </c>
      <c r="B278" s="1">
        <v>534</v>
      </c>
      <c r="C278" s="23">
        <f t="shared" si="9"/>
        <v>8.0000000000000002E-3</v>
      </c>
    </row>
    <row r="279" spans="1:3" x14ac:dyDescent="0.35">
      <c r="A279" t="s">
        <v>1091</v>
      </c>
      <c r="B279" s="1">
        <v>589.625</v>
      </c>
      <c r="C279" s="23">
        <f t="shared" si="9"/>
        <v>8.8333333333333337E-3</v>
      </c>
    </row>
    <row r="280" spans="1:3" x14ac:dyDescent="0.35">
      <c r="A280" t="s">
        <v>1092</v>
      </c>
      <c r="B280" s="1">
        <v>578.5</v>
      </c>
      <c r="C280" s="23">
        <f t="shared" si="9"/>
        <v>8.6666666666666663E-3</v>
      </c>
    </row>
    <row r="281" spans="1:3" x14ac:dyDescent="0.35">
      <c r="A281" t="s">
        <v>1093</v>
      </c>
      <c r="B281" s="1">
        <v>589.625</v>
      </c>
      <c r="C281" s="23">
        <f t="shared" si="9"/>
        <v>8.8333333333333337E-3</v>
      </c>
    </row>
    <row r="282" spans="1:3" x14ac:dyDescent="0.35">
      <c r="A282" t="s">
        <v>1094</v>
      </c>
      <c r="B282" s="1">
        <v>600.75</v>
      </c>
      <c r="C282" s="23">
        <f t="shared" si="9"/>
        <v>8.9999999999999993E-3</v>
      </c>
    </row>
    <row r="283" spans="1:3" x14ac:dyDescent="0.35">
      <c r="A283" t="s">
        <v>1095</v>
      </c>
      <c r="B283" s="1">
        <v>600.75</v>
      </c>
      <c r="C283" s="23">
        <f t="shared" si="9"/>
        <v>8.9999999999999993E-3</v>
      </c>
    </row>
    <row r="284" spans="1:3" x14ac:dyDescent="0.35">
      <c r="A284" t="s">
        <v>1096</v>
      </c>
      <c r="B284" s="1">
        <v>333.75</v>
      </c>
      <c r="C284" s="23">
        <f t="shared" si="9"/>
        <v>5.0000000000000001E-3</v>
      </c>
    </row>
    <row r="285" spans="1:3" x14ac:dyDescent="0.35">
      <c r="A285" t="s">
        <v>1097</v>
      </c>
      <c r="B285" s="1">
        <v>534</v>
      </c>
      <c r="C285" s="23">
        <f t="shared" si="9"/>
        <v>8.0000000000000002E-3</v>
      </c>
    </row>
    <row r="286" spans="1:3" x14ac:dyDescent="0.35">
      <c r="A286" t="s">
        <v>1098</v>
      </c>
      <c r="B286" s="1">
        <v>534</v>
      </c>
      <c r="C286" s="23">
        <f t="shared" si="9"/>
        <v>8.0000000000000002E-3</v>
      </c>
    </row>
    <row r="287" spans="1:3" x14ac:dyDescent="0.35">
      <c r="A287" t="s">
        <v>1099</v>
      </c>
      <c r="B287" s="1">
        <v>534</v>
      </c>
      <c r="C287" s="23">
        <f t="shared" si="9"/>
        <v>8.0000000000000002E-3</v>
      </c>
    </row>
    <row r="288" spans="1:3" x14ac:dyDescent="0.35">
      <c r="A288" t="s">
        <v>1100</v>
      </c>
      <c r="B288" s="1">
        <v>534</v>
      </c>
      <c r="C288" s="23">
        <f t="shared" si="9"/>
        <v>8.0000000000000002E-3</v>
      </c>
    </row>
    <row r="289" spans="1:3" x14ac:dyDescent="0.35">
      <c r="A289" t="s">
        <v>1101</v>
      </c>
      <c r="B289" s="1">
        <v>534</v>
      </c>
      <c r="C289" s="23">
        <f t="shared" si="9"/>
        <v>8.0000000000000002E-3</v>
      </c>
    </row>
    <row r="290" spans="1:3" x14ac:dyDescent="0.35">
      <c r="A290" t="s">
        <v>1102</v>
      </c>
      <c r="B290" s="1">
        <v>534</v>
      </c>
      <c r="C290" s="23">
        <f t="shared" si="9"/>
        <v>8.0000000000000002E-3</v>
      </c>
    </row>
    <row r="291" spans="1:3" x14ac:dyDescent="0.35">
      <c r="A291" t="s">
        <v>1103</v>
      </c>
      <c r="B291" s="1">
        <v>556.25</v>
      </c>
      <c r="C291" s="23">
        <f t="shared" si="9"/>
        <v>8.3333333333333332E-3</v>
      </c>
    </row>
    <row r="292" spans="1:3" x14ac:dyDescent="0.35">
      <c r="A292" t="s">
        <v>1104</v>
      </c>
      <c r="B292" s="1">
        <v>556.25</v>
      </c>
      <c r="C292" s="23">
        <f t="shared" si="9"/>
        <v>8.3333333333333332E-3</v>
      </c>
    </row>
    <row r="293" spans="1:3" x14ac:dyDescent="0.35">
      <c r="A293" t="s">
        <v>1105</v>
      </c>
      <c r="B293" s="1">
        <v>534</v>
      </c>
      <c r="C293" s="23">
        <f t="shared" si="9"/>
        <v>8.0000000000000002E-3</v>
      </c>
    </row>
    <row r="294" spans="1:3" x14ac:dyDescent="0.35">
      <c r="A294" t="s">
        <v>1106</v>
      </c>
      <c r="B294" s="1">
        <v>600.75</v>
      </c>
      <c r="C294" s="23">
        <f t="shared" si="9"/>
        <v>8.9999999999999993E-3</v>
      </c>
    </row>
    <row r="295" spans="1:3" x14ac:dyDescent="0.35">
      <c r="A295" t="s">
        <v>1107</v>
      </c>
      <c r="B295" s="1">
        <v>589.625</v>
      </c>
      <c r="C295" s="23">
        <f t="shared" si="9"/>
        <v>8.8333333333333337E-3</v>
      </c>
    </row>
    <row r="296" spans="1:3" x14ac:dyDescent="0.35">
      <c r="A296" t="s">
        <v>1108</v>
      </c>
      <c r="B296" s="1">
        <v>567.375</v>
      </c>
      <c r="C296" s="23">
        <f t="shared" si="9"/>
        <v>8.5000000000000006E-3</v>
      </c>
    </row>
    <row r="297" spans="1:3" x14ac:dyDescent="0.35">
      <c r="A297" t="s">
        <v>1109</v>
      </c>
      <c r="B297" s="1">
        <v>600.75</v>
      </c>
      <c r="C297" s="23">
        <f t="shared" si="9"/>
        <v>8.9999999999999993E-3</v>
      </c>
    </row>
    <row r="298" spans="1:3" x14ac:dyDescent="0.35">
      <c r="A298" t="s">
        <v>1110</v>
      </c>
      <c r="B298" s="1">
        <v>534</v>
      </c>
      <c r="C298" s="23">
        <f t="shared" si="9"/>
        <v>8.0000000000000002E-3</v>
      </c>
    </row>
    <row r="299" spans="1:3" x14ac:dyDescent="0.35">
      <c r="A299" t="s">
        <v>1111</v>
      </c>
      <c r="B299" s="1">
        <v>267</v>
      </c>
      <c r="C299" s="23">
        <f t="shared" si="9"/>
        <v>4.0000000000000001E-3</v>
      </c>
    </row>
    <row r="300" spans="1:3" x14ac:dyDescent="0.35">
      <c r="A300" t="s">
        <v>1112</v>
      </c>
      <c r="B300" s="1">
        <v>578.5</v>
      </c>
      <c r="C300" s="23">
        <f t="shared" si="9"/>
        <v>8.6666666666666663E-3</v>
      </c>
    </row>
    <row r="301" spans="1:3" x14ac:dyDescent="0.35">
      <c r="A301" t="s">
        <v>1113</v>
      </c>
      <c r="B301" s="1">
        <v>556.25</v>
      </c>
      <c r="C301" s="23">
        <f t="shared" si="9"/>
        <v>8.3333333333333332E-3</v>
      </c>
    </row>
    <row r="302" spans="1:3" x14ac:dyDescent="0.35">
      <c r="A302" t="s">
        <v>1114</v>
      </c>
      <c r="B302" s="1">
        <v>534</v>
      </c>
      <c r="C302" s="23">
        <f t="shared" si="9"/>
        <v>8.0000000000000002E-3</v>
      </c>
    </row>
    <row r="303" spans="1:3" x14ac:dyDescent="0.35">
      <c r="A303" t="s">
        <v>1115</v>
      </c>
      <c r="B303" s="1">
        <v>534</v>
      </c>
      <c r="C303" s="23">
        <f t="shared" si="9"/>
        <v>8.0000000000000002E-3</v>
      </c>
    </row>
    <row r="304" spans="1:3" x14ac:dyDescent="0.35">
      <c r="A304" t="s">
        <v>1116</v>
      </c>
      <c r="B304" s="1">
        <v>567.375</v>
      </c>
      <c r="C304" s="23">
        <f t="shared" si="9"/>
        <v>8.5000000000000006E-3</v>
      </c>
    </row>
    <row r="305" spans="1:3" x14ac:dyDescent="0.35">
      <c r="A305" t="s">
        <v>1117</v>
      </c>
      <c r="B305" s="1">
        <v>600.75</v>
      </c>
      <c r="C305" s="23">
        <f t="shared" si="9"/>
        <v>8.9999999999999993E-3</v>
      </c>
    </row>
    <row r="306" spans="1:3" x14ac:dyDescent="0.35">
      <c r="A306" t="s">
        <v>1118</v>
      </c>
      <c r="B306" s="1">
        <v>534</v>
      </c>
      <c r="C306" s="23">
        <f t="shared" si="9"/>
        <v>8.0000000000000002E-3</v>
      </c>
    </row>
    <row r="307" spans="1:3" x14ac:dyDescent="0.35">
      <c r="A307" t="s">
        <v>1119</v>
      </c>
      <c r="B307" s="1">
        <v>578.5</v>
      </c>
      <c r="C307" s="23">
        <f t="shared" si="9"/>
        <v>8.6666666666666663E-3</v>
      </c>
    </row>
    <row r="308" spans="1:3" x14ac:dyDescent="0.35">
      <c r="A308" t="s">
        <v>1120</v>
      </c>
      <c r="B308" s="1">
        <v>534</v>
      </c>
      <c r="C308" s="23">
        <f t="shared" si="9"/>
        <v>8.0000000000000002E-3</v>
      </c>
    </row>
    <row r="309" spans="1:3" x14ac:dyDescent="0.35">
      <c r="A309" t="s">
        <v>1121</v>
      </c>
      <c r="B309" s="1">
        <v>534</v>
      </c>
      <c r="C309" s="23">
        <f t="shared" si="9"/>
        <v>8.0000000000000002E-3</v>
      </c>
    </row>
    <row r="310" spans="1:3" x14ac:dyDescent="0.35">
      <c r="A310" t="s">
        <v>1122</v>
      </c>
      <c r="B310" s="1">
        <v>534</v>
      </c>
      <c r="C310" s="23">
        <f t="shared" si="9"/>
        <v>8.0000000000000002E-3</v>
      </c>
    </row>
    <row r="311" spans="1:3" x14ac:dyDescent="0.35">
      <c r="A311" t="s">
        <v>1123</v>
      </c>
      <c r="B311" s="1">
        <v>534</v>
      </c>
      <c r="C311" s="23">
        <f t="shared" si="9"/>
        <v>8.0000000000000002E-3</v>
      </c>
    </row>
    <row r="312" spans="1:3" x14ac:dyDescent="0.35">
      <c r="A312" t="s">
        <v>1124</v>
      </c>
      <c r="B312" s="1">
        <v>545.125</v>
      </c>
      <c r="C312" s="23">
        <f t="shared" si="9"/>
        <v>8.1666666666666658E-3</v>
      </c>
    </row>
    <row r="313" spans="1:3" x14ac:dyDescent="0.35">
      <c r="A313" t="s">
        <v>1125</v>
      </c>
      <c r="B313" s="1">
        <v>556.25</v>
      </c>
      <c r="C313" s="23">
        <f t="shared" si="9"/>
        <v>8.3333333333333332E-3</v>
      </c>
    </row>
    <row r="314" spans="1:3" x14ac:dyDescent="0.35">
      <c r="A314" t="s">
        <v>1126</v>
      </c>
      <c r="B314" s="1">
        <v>567.375</v>
      </c>
      <c r="C314" s="23">
        <f t="shared" si="9"/>
        <v>8.5000000000000006E-3</v>
      </c>
    </row>
    <row r="315" spans="1:3" x14ac:dyDescent="0.35">
      <c r="A315" t="s">
        <v>1127</v>
      </c>
      <c r="B315" s="1">
        <v>267</v>
      </c>
      <c r="C315" s="23">
        <f t="shared" si="9"/>
        <v>4.0000000000000001E-3</v>
      </c>
    </row>
    <row r="316" spans="1:3" x14ac:dyDescent="0.35">
      <c r="A316" t="s">
        <v>1128</v>
      </c>
      <c r="B316" s="1">
        <v>534</v>
      </c>
      <c r="C316" s="23">
        <f t="shared" si="9"/>
        <v>8.0000000000000002E-3</v>
      </c>
    </row>
    <row r="317" spans="1:3" x14ac:dyDescent="0.35">
      <c r="A317" t="s">
        <v>1129</v>
      </c>
      <c r="B317" s="1">
        <v>534</v>
      </c>
      <c r="C317" s="23">
        <f t="shared" si="9"/>
        <v>8.0000000000000002E-3</v>
      </c>
    </row>
    <row r="318" spans="1:3" x14ac:dyDescent="0.35">
      <c r="A318" t="s">
        <v>1130</v>
      </c>
      <c r="B318" s="1">
        <v>534</v>
      </c>
      <c r="C318" s="23">
        <f t="shared" si="9"/>
        <v>8.0000000000000002E-3</v>
      </c>
    </row>
    <row r="319" spans="1:3" x14ac:dyDescent="0.35">
      <c r="A319" t="s">
        <v>1131</v>
      </c>
      <c r="B319" s="1">
        <v>534</v>
      </c>
      <c r="C319" s="23">
        <f t="shared" si="9"/>
        <v>8.0000000000000002E-3</v>
      </c>
    </row>
    <row r="320" spans="1:3" x14ac:dyDescent="0.35">
      <c r="A320" t="s">
        <v>1132</v>
      </c>
      <c r="B320" s="1">
        <v>567.375</v>
      </c>
      <c r="C320" s="23">
        <f t="shared" si="9"/>
        <v>8.5000000000000006E-3</v>
      </c>
    </row>
    <row r="321" spans="1:3" x14ac:dyDescent="0.35">
      <c r="A321" t="s">
        <v>1133</v>
      </c>
      <c r="B321" s="1">
        <v>567.375</v>
      </c>
      <c r="C321" s="23">
        <f t="shared" si="9"/>
        <v>8.5000000000000006E-3</v>
      </c>
    </row>
    <row r="322" spans="1:3" x14ac:dyDescent="0.35">
      <c r="A322" t="s">
        <v>1134</v>
      </c>
      <c r="B322" s="1">
        <v>534</v>
      </c>
      <c r="C322" s="23">
        <f t="shared" si="9"/>
        <v>8.0000000000000002E-3</v>
      </c>
    </row>
    <row r="323" spans="1:3" x14ac:dyDescent="0.35">
      <c r="A323" t="s">
        <v>1135</v>
      </c>
      <c r="B323" s="1">
        <v>589.625</v>
      </c>
      <c r="C323" s="23">
        <f t="shared" si="9"/>
        <v>8.8333333333333337E-3</v>
      </c>
    </row>
    <row r="324" spans="1:3" x14ac:dyDescent="0.35">
      <c r="A324" t="s">
        <v>1136</v>
      </c>
      <c r="B324" s="1">
        <v>589.625</v>
      </c>
      <c r="C324" s="23">
        <f t="shared" ref="C324:C387" si="10">IFERROR(B324/$S$2,"")</f>
        <v>8.8333333333333337E-3</v>
      </c>
    </row>
    <row r="325" spans="1:3" x14ac:dyDescent="0.35">
      <c r="A325" t="s">
        <v>1137</v>
      </c>
      <c r="B325" s="1">
        <v>567.375</v>
      </c>
      <c r="C325" s="23">
        <f t="shared" si="10"/>
        <v>8.5000000000000006E-3</v>
      </c>
    </row>
    <row r="326" spans="1:3" x14ac:dyDescent="0.35">
      <c r="A326" t="s">
        <v>1138</v>
      </c>
      <c r="B326" s="1">
        <v>534</v>
      </c>
      <c r="C326" s="23">
        <f t="shared" si="10"/>
        <v>8.0000000000000002E-3</v>
      </c>
    </row>
    <row r="327" spans="1:3" x14ac:dyDescent="0.35">
      <c r="A327" t="s">
        <v>1139</v>
      </c>
      <c r="B327" s="1">
        <v>600.75</v>
      </c>
      <c r="C327" s="23">
        <f t="shared" si="10"/>
        <v>8.9999999999999993E-3</v>
      </c>
    </row>
    <row r="328" spans="1:3" x14ac:dyDescent="0.35">
      <c r="A328" t="s">
        <v>1140</v>
      </c>
      <c r="B328" s="1">
        <v>534</v>
      </c>
      <c r="C328" s="23">
        <f t="shared" si="10"/>
        <v>8.0000000000000002E-3</v>
      </c>
    </row>
    <row r="329" spans="1:3" x14ac:dyDescent="0.35">
      <c r="A329" t="s">
        <v>1141</v>
      </c>
      <c r="B329" s="1">
        <v>600.75</v>
      </c>
      <c r="C329" s="23">
        <f t="shared" si="10"/>
        <v>8.9999999999999993E-3</v>
      </c>
    </row>
    <row r="330" spans="1:3" x14ac:dyDescent="0.35">
      <c r="A330" t="s">
        <v>1142</v>
      </c>
      <c r="B330" s="1">
        <v>534</v>
      </c>
      <c r="C330" s="23">
        <f t="shared" si="10"/>
        <v>8.0000000000000002E-3</v>
      </c>
    </row>
    <row r="331" spans="1:3" x14ac:dyDescent="0.35">
      <c r="A331" t="s">
        <v>1143</v>
      </c>
      <c r="B331" s="1">
        <v>300.375</v>
      </c>
      <c r="C331" s="23">
        <f t="shared" si="10"/>
        <v>4.4999999999999997E-3</v>
      </c>
    </row>
    <row r="332" spans="1:3" x14ac:dyDescent="0.35">
      <c r="A332" t="s">
        <v>1144</v>
      </c>
      <c r="B332" s="1">
        <v>534</v>
      </c>
      <c r="C332" s="23">
        <f t="shared" si="10"/>
        <v>8.0000000000000002E-3</v>
      </c>
    </row>
    <row r="333" spans="1:3" x14ac:dyDescent="0.35">
      <c r="A333" t="s">
        <v>1145</v>
      </c>
      <c r="B333" s="1">
        <v>600.75</v>
      </c>
      <c r="C333" s="23">
        <f t="shared" si="10"/>
        <v>8.9999999999999993E-3</v>
      </c>
    </row>
    <row r="334" spans="1:3" x14ac:dyDescent="0.35">
      <c r="A334" t="s">
        <v>1146</v>
      </c>
      <c r="B334" s="1">
        <v>578.5</v>
      </c>
      <c r="C334" s="23">
        <f t="shared" si="10"/>
        <v>8.6666666666666663E-3</v>
      </c>
    </row>
    <row r="335" spans="1:3" x14ac:dyDescent="0.35">
      <c r="A335" t="s">
        <v>1147</v>
      </c>
      <c r="B335" s="1">
        <v>534</v>
      </c>
      <c r="C335" s="23">
        <f t="shared" si="10"/>
        <v>8.0000000000000002E-3</v>
      </c>
    </row>
    <row r="336" spans="1:3" x14ac:dyDescent="0.35">
      <c r="A336" t="s">
        <v>1148</v>
      </c>
      <c r="B336" s="1">
        <v>572</v>
      </c>
      <c r="C336" s="23">
        <f t="shared" si="10"/>
        <v>8.5692883895131088E-3</v>
      </c>
    </row>
    <row r="337" spans="1:3" x14ac:dyDescent="0.35">
      <c r="A337" t="s">
        <v>1149</v>
      </c>
      <c r="B337" s="1">
        <v>572</v>
      </c>
      <c r="C337" s="23">
        <f t="shared" si="10"/>
        <v>8.5692883895131088E-3</v>
      </c>
    </row>
    <row r="338" spans="1:3" x14ac:dyDescent="0.35">
      <c r="A338" t="s">
        <v>1150</v>
      </c>
      <c r="B338" s="1">
        <v>545.125</v>
      </c>
      <c r="C338" s="23">
        <f t="shared" si="10"/>
        <v>8.1666666666666658E-3</v>
      </c>
    </row>
    <row r="339" spans="1:3" x14ac:dyDescent="0.35">
      <c r="A339" t="s">
        <v>1151</v>
      </c>
      <c r="B339" s="1">
        <v>578.5</v>
      </c>
      <c r="C339" s="23">
        <f t="shared" si="10"/>
        <v>8.6666666666666663E-3</v>
      </c>
    </row>
    <row r="340" spans="1:3" x14ac:dyDescent="0.35">
      <c r="A340" t="s">
        <v>1152</v>
      </c>
      <c r="B340" s="1">
        <v>556.25</v>
      </c>
      <c r="C340" s="23">
        <f t="shared" si="10"/>
        <v>8.3333333333333332E-3</v>
      </c>
    </row>
    <row r="341" spans="1:3" x14ac:dyDescent="0.35">
      <c r="A341" t="s">
        <v>1153</v>
      </c>
      <c r="B341" s="1">
        <v>556.25</v>
      </c>
      <c r="C341" s="23">
        <f t="shared" si="10"/>
        <v>8.3333333333333332E-3</v>
      </c>
    </row>
    <row r="342" spans="1:3" x14ac:dyDescent="0.35">
      <c r="A342" t="s">
        <v>1154</v>
      </c>
      <c r="B342" s="1">
        <v>511.75</v>
      </c>
      <c r="C342" s="23">
        <f t="shared" si="10"/>
        <v>7.6666666666666662E-3</v>
      </c>
    </row>
    <row r="343" spans="1:3" x14ac:dyDescent="0.35">
      <c r="A343" t="s">
        <v>1155</v>
      </c>
      <c r="B343" s="1">
        <v>534</v>
      </c>
      <c r="C343" s="23">
        <f t="shared" si="10"/>
        <v>8.0000000000000002E-3</v>
      </c>
    </row>
    <row r="344" spans="1:3" x14ac:dyDescent="0.35">
      <c r="A344" t="s">
        <v>1156</v>
      </c>
      <c r="B344" s="1">
        <v>556.25</v>
      </c>
      <c r="C344" s="23">
        <f t="shared" si="10"/>
        <v>8.3333333333333332E-3</v>
      </c>
    </row>
    <row r="345" spans="1:3" x14ac:dyDescent="0.35">
      <c r="A345" t="s">
        <v>1157</v>
      </c>
      <c r="B345" s="1">
        <v>567.375</v>
      </c>
      <c r="C345" s="23">
        <f t="shared" si="10"/>
        <v>8.5000000000000006E-3</v>
      </c>
    </row>
    <row r="346" spans="1:3" x14ac:dyDescent="0.35">
      <c r="A346" t="s">
        <v>1158</v>
      </c>
      <c r="B346" s="1">
        <v>534</v>
      </c>
      <c r="C346" s="23">
        <f t="shared" si="10"/>
        <v>8.0000000000000002E-3</v>
      </c>
    </row>
    <row r="347" spans="1:3" x14ac:dyDescent="0.35">
      <c r="A347" t="s">
        <v>1159</v>
      </c>
      <c r="B347" s="1">
        <v>534</v>
      </c>
      <c r="C347" s="23">
        <f t="shared" si="10"/>
        <v>8.0000000000000002E-3</v>
      </c>
    </row>
    <row r="348" spans="1:3" x14ac:dyDescent="0.35">
      <c r="A348" t="s">
        <v>1160</v>
      </c>
      <c r="B348" s="1">
        <v>528</v>
      </c>
      <c r="C348" s="23">
        <f t="shared" si="10"/>
        <v>7.9101123595505616E-3</v>
      </c>
    </row>
    <row r="349" spans="1:3" x14ac:dyDescent="0.35">
      <c r="A349" t="s">
        <v>1161</v>
      </c>
      <c r="B349" s="1">
        <v>561</v>
      </c>
      <c r="C349" s="23">
        <f t="shared" si="10"/>
        <v>8.4044943820224711E-3</v>
      </c>
    </row>
    <row r="350" spans="1:3" x14ac:dyDescent="0.35">
      <c r="A350" t="s">
        <v>1162</v>
      </c>
      <c r="B350" s="1">
        <v>594</v>
      </c>
      <c r="C350" s="23">
        <f t="shared" si="10"/>
        <v>8.8988764044943824E-3</v>
      </c>
    </row>
    <row r="351" spans="1:3" x14ac:dyDescent="0.35">
      <c r="A351" t="s">
        <v>1163</v>
      </c>
      <c r="B351" s="1">
        <v>572</v>
      </c>
      <c r="C351" s="23">
        <f t="shared" si="10"/>
        <v>8.5692883895131088E-3</v>
      </c>
    </row>
    <row r="352" spans="1:3" x14ac:dyDescent="0.35">
      <c r="A352" t="s">
        <v>1164</v>
      </c>
      <c r="B352" s="1">
        <v>561</v>
      </c>
      <c r="C352" s="23">
        <f t="shared" si="10"/>
        <v>8.4044943820224711E-3</v>
      </c>
    </row>
    <row r="353" spans="1:3" x14ac:dyDescent="0.35">
      <c r="A353" t="s">
        <v>1165</v>
      </c>
      <c r="B353" s="1">
        <v>539</v>
      </c>
      <c r="C353" s="23">
        <f t="shared" si="10"/>
        <v>8.0749063670411993E-3</v>
      </c>
    </row>
    <row r="354" spans="1:3" x14ac:dyDescent="0.35">
      <c r="A354" t="s">
        <v>1166</v>
      </c>
      <c r="B354" s="1">
        <v>550</v>
      </c>
      <c r="C354" s="23">
        <f t="shared" si="10"/>
        <v>8.2397003745318352E-3</v>
      </c>
    </row>
    <row r="355" spans="1:3" x14ac:dyDescent="0.35">
      <c r="A355" t="s">
        <v>1167</v>
      </c>
      <c r="B355" s="1">
        <v>572</v>
      </c>
      <c r="C355" s="23">
        <f t="shared" si="10"/>
        <v>8.5692883895131088E-3</v>
      </c>
    </row>
    <row r="356" spans="1:3" x14ac:dyDescent="0.35">
      <c r="A356" t="s">
        <v>1168</v>
      </c>
      <c r="B356" s="1">
        <v>561</v>
      </c>
      <c r="C356" s="23">
        <f t="shared" si="10"/>
        <v>8.4044943820224711E-3</v>
      </c>
    </row>
    <row r="357" spans="1:3" x14ac:dyDescent="0.35">
      <c r="A357" t="s">
        <v>1169</v>
      </c>
      <c r="B357" s="1">
        <v>528</v>
      </c>
      <c r="C357" s="23">
        <f t="shared" si="10"/>
        <v>7.9101123595505616E-3</v>
      </c>
    </row>
    <row r="358" spans="1:3" x14ac:dyDescent="0.35">
      <c r="A358" t="s">
        <v>1170</v>
      </c>
      <c r="B358" s="1">
        <v>561</v>
      </c>
      <c r="C358" s="23">
        <f t="shared" si="10"/>
        <v>8.4044943820224711E-3</v>
      </c>
    </row>
    <row r="359" spans="1:3" x14ac:dyDescent="0.35">
      <c r="A359" t="s">
        <v>1171</v>
      </c>
      <c r="B359" s="1">
        <v>583</v>
      </c>
      <c r="C359" s="23">
        <f t="shared" si="10"/>
        <v>8.7340823970037448E-3</v>
      </c>
    </row>
    <row r="360" spans="1:3" x14ac:dyDescent="0.35">
      <c r="A360" t="s">
        <v>1172</v>
      </c>
      <c r="B360" s="1">
        <v>572</v>
      </c>
      <c r="C360" s="23">
        <f t="shared" si="10"/>
        <v>8.5692883895131088E-3</v>
      </c>
    </row>
    <row r="361" spans="1:3" x14ac:dyDescent="0.35">
      <c r="A361" t="s">
        <v>1173</v>
      </c>
      <c r="B361" s="1">
        <v>583</v>
      </c>
      <c r="C361" s="23">
        <f t="shared" si="10"/>
        <v>8.7340823970037448E-3</v>
      </c>
    </row>
    <row r="362" spans="1:3" x14ac:dyDescent="0.35">
      <c r="A362" t="s">
        <v>1174</v>
      </c>
      <c r="B362" s="1">
        <v>550</v>
      </c>
      <c r="C362" s="23">
        <f t="shared" si="10"/>
        <v>8.2397003745318352E-3</v>
      </c>
    </row>
    <row r="363" spans="1:3" x14ac:dyDescent="0.35">
      <c r="A363" t="s">
        <v>1175</v>
      </c>
      <c r="B363" s="1">
        <v>561</v>
      </c>
      <c r="C363" s="23">
        <f t="shared" si="10"/>
        <v>8.4044943820224711E-3</v>
      </c>
    </row>
    <row r="364" spans="1:3" x14ac:dyDescent="0.35">
      <c r="A364" t="s">
        <v>1176</v>
      </c>
      <c r="B364" s="1">
        <v>528</v>
      </c>
      <c r="C364" s="23">
        <f t="shared" si="10"/>
        <v>7.9101123595505616E-3</v>
      </c>
    </row>
    <row r="365" spans="1:3" x14ac:dyDescent="0.35">
      <c r="A365" t="s">
        <v>1177</v>
      </c>
      <c r="B365" s="1">
        <v>528</v>
      </c>
      <c r="C365" s="23">
        <f t="shared" si="10"/>
        <v>7.9101123595505616E-3</v>
      </c>
    </row>
    <row r="366" spans="1:3" x14ac:dyDescent="0.35">
      <c r="A366" t="s">
        <v>1178</v>
      </c>
      <c r="B366" s="1">
        <v>528</v>
      </c>
      <c r="C366" s="23">
        <f t="shared" si="10"/>
        <v>7.9101123595505616E-3</v>
      </c>
    </row>
    <row r="367" spans="1:3" x14ac:dyDescent="0.35">
      <c r="A367" t="s">
        <v>1179</v>
      </c>
      <c r="B367" s="1">
        <v>484</v>
      </c>
      <c r="C367" s="23">
        <f t="shared" si="10"/>
        <v>7.2509363295880152E-3</v>
      </c>
    </row>
    <row r="368" spans="1:3" x14ac:dyDescent="0.35">
      <c r="A368" t="s">
        <v>1180</v>
      </c>
      <c r="C368" s="23">
        <f t="shared" si="10"/>
        <v>0</v>
      </c>
    </row>
    <row r="369" spans="1:3" x14ac:dyDescent="0.35">
      <c r="A369" t="s">
        <v>1181</v>
      </c>
      <c r="B369" s="1">
        <v>447.75</v>
      </c>
      <c r="C369" s="23">
        <f t="shared" si="10"/>
        <v>6.7078651685393261E-3</v>
      </c>
    </row>
    <row r="370" spans="1:3" x14ac:dyDescent="0.35">
      <c r="A370" t="s">
        <v>1182</v>
      </c>
      <c r="B370" s="1">
        <v>270.5</v>
      </c>
      <c r="C370" s="23">
        <f t="shared" si="10"/>
        <v>4.0524344569288391E-3</v>
      </c>
    </row>
    <row r="371" spans="1:3" x14ac:dyDescent="0.35">
      <c r="A371" t="s">
        <v>1183</v>
      </c>
      <c r="B371" s="1">
        <v>511.75</v>
      </c>
      <c r="C371" s="23">
        <f t="shared" si="10"/>
        <v>7.6666666666666662E-3</v>
      </c>
    </row>
    <row r="372" spans="1:3" x14ac:dyDescent="0.35">
      <c r="A372" t="s">
        <v>1184</v>
      </c>
      <c r="B372" s="1">
        <v>534</v>
      </c>
      <c r="C372" s="23">
        <f t="shared" si="10"/>
        <v>8.0000000000000002E-3</v>
      </c>
    </row>
    <row r="373" spans="1:3" x14ac:dyDescent="0.35">
      <c r="A373" t="s">
        <v>1185</v>
      </c>
      <c r="B373" s="1">
        <v>534</v>
      </c>
      <c r="C373" s="23">
        <f t="shared" si="10"/>
        <v>8.0000000000000002E-3</v>
      </c>
    </row>
    <row r="374" spans="1:3" x14ac:dyDescent="0.35">
      <c r="A374" t="s">
        <v>1186</v>
      </c>
      <c r="B374" s="1">
        <v>534</v>
      </c>
      <c r="C374" s="23">
        <f t="shared" si="10"/>
        <v>8.0000000000000002E-3</v>
      </c>
    </row>
    <row r="375" spans="1:3" x14ac:dyDescent="0.35">
      <c r="A375" t="s">
        <v>1187</v>
      </c>
      <c r="B375" s="1">
        <v>534</v>
      </c>
      <c r="C375" s="23">
        <f t="shared" si="10"/>
        <v>8.0000000000000002E-3</v>
      </c>
    </row>
    <row r="376" spans="1:3" x14ac:dyDescent="0.35">
      <c r="A376" t="s">
        <v>1188</v>
      </c>
      <c r="B376" s="1">
        <v>534</v>
      </c>
      <c r="C376" s="23">
        <f t="shared" si="10"/>
        <v>8.0000000000000002E-3</v>
      </c>
    </row>
    <row r="377" spans="1:3" x14ac:dyDescent="0.35">
      <c r="A377" t="s">
        <v>1189</v>
      </c>
      <c r="B377" s="1">
        <v>600.75</v>
      </c>
      <c r="C377" s="23">
        <f t="shared" si="10"/>
        <v>8.9999999999999993E-3</v>
      </c>
    </row>
    <row r="378" spans="1:3" x14ac:dyDescent="0.35">
      <c r="A378" t="s">
        <v>1190</v>
      </c>
      <c r="B378" s="1">
        <v>534</v>
      </c>
      <c r="C378" s="23">
        <f t="shared" si="10"/>
        <v>8.0000000000000002E-3</v>
      </c>
    </row>
    <row r="379" spans="1:3" x14ac:dyDescent="0.35">
      <c r="A379" t="s">
        <v>1191</v>
      </c>
      <c r="B379" s="1">
        <v>267</v>
      </c>
      <c r="C379" s="23">
        <f t="shared" si="10"/>
        <v>4.0000000000000001E-3</v>
      </c>
    </row>
    <row r="380" spans="1:3" x14ac:dyDescent="0.35">
      <c r="A380" t="s">
        <v>1192</v>
      </c>
      <c r="B380" s="1">
        <v>386.1</v>
      </c>
      <c r="C380" s="23">
        <f t="shared" si="10"/>
        <v>5.7842696629213488E-3</v>
      </c>
    </row>
    <row r="381" spans="1:3" x14ac:dyDescent="0.35">
      <c r="A381" t="s">
        <v>1193</v>
      </c>
      <c r="B381" s="1">
        <v>578.5</v>
      </c>
      <c r="C381" s="23">
        <f t="shared" si="10"/>
        <v>8.6666666666666663E-3</v>
      </c>
    </row>
    <row r="382" spans="1:3" x14ac:dyDescent="0.35">
      <c r="A382" t="s">
        <v>1194</v>
      </c>
      <c r="B382" s="1">
        <v>578.5</v>
      </c>
      <c r="C382" s="23">
        <f t="shared" si="10"/>
        <v>8.6666666666666663E-3</v>
      </c>
    </row>
    <row r="383" spans="1:3" x14ac:dyDescent="0.35">
      <c r="A383" t="s">
        <v>1195</v>
      </c>
      <c r="B383" s="1">
        <v>556.25</v>
      </c>
      <c r="C383" s="23">
        <f t="shared" si="10"/>
        <v>8.3333333333333332E-3</v>
      </c>
    </row>
    <row r="384" spans="1:3" x14ac:dyDescent="0.35">
      <c r="A384" t="s">
        <v>1196</v>
      </c>
      <c r="B384" s="1">
        <v>600.75</v>
      </c>
      <c r="C384" s="23">
        <f t="shared" si="10"/>
        <v>8.9999999999999993E-3</v>
      </c>
    </row>
    <row r="385" spans="1:3" x14ac:dyDescent="0.35">
      <c r="A385" t="s">
        <v>1197</v>
      </c>
      <c r="B385" s="1">
        <v>534.6</v>
      </c>
      <c r="C385" s="23">
        <f t="shared" si="10"/>
        <v>8.0089887640449435E-3</v>
      </c>
    </row>
    <row r="386" spans="1:3" x14ac:dyDescent="0.35">
      <c r="A386" t="s">
        <v>1198</v>
      </c>
      <c r="B386" s="1">
        <v>524.70000000000005</v>
      </c>
      <c r="C386" s="23">
        <f t="shared" si="10"/>
        <v>7.8606741573033715E-3</v>
      </c>
    </row>
    <row r="387" spans="1:3" x14ac:dyDescent="0.35">
      <c r="A387" t="s">
        <v>1199</v>
      </c>
      <c r="B387" s="1">
        <v>188.1</v>
      </c>
      <c r="C387" s="23">
        <f t="shared" si="10"/>
        <v>2.8179775280898875E-3</v>
      </c>
    </row>
    <row r="388" spans="1:3" x14ac:dyDescent="0.35">
      <c r="A388" t="s">
        <v>1200</v>
      </c>
      <c r="B388" s="1">
        <v>400.5</v>
      </c>
      <c r="C388" s="23">
        <f t="shared" ref="C388:C408" si="11">IFERROR(B388/$S$2,"")</f>
        <v>6.0000000000000001E-3</v>
      </c>
    </row>
    <row r="389" spans="1:3" x14ac:dyDescent="0.35">
      <c r="A389" t="s">
        <v>1201</v>
      </c>
      <c r="B389" s="1">
        <v>544.5</v>
      </c>
      <c r="C389" s="23">
        <f t="shared" si="11"/>
        <v>8.1573033707865172E-3</v>
      </c>
    </row>
    <row r="390" spans="1:3" x14ac:dyDescent="0.35">
      <c r="A390" t="s">
        <v>1202</v>
      </c>
      <c r="B390" s="1">
        <v>524.70000000000005</v>
      </c>
      <c r="C390" s="23">
        <f t="shared" si="11"/>
        <v>7.8606741573033715E-3</v>
      </c>
    </row>
    <row r="391" spans="1:3" x14ac:dyDescent="0.35">
      <c r="A391" t="s">
        <v>1203</v>
      </c>
      <c r="B391" s="1">
        <v>542.70000000000005</v>
      </c>
      <c r="C391" s="23">
        <f t="shared" si="11"/>
        <v>8.1303370786516855E-3</v>
      </c>
    </row>
    <row r="392" spans="1:3" x14ac:dyDescent="0.35">
      <c r="A392" t="s">
        <v>1204</v>
      </c>
      <c r="B392" s="1">
        <v>532.65</v>
      </c>
      <c r="C392" s="23">
        <f t="shared" si="11"/>
        <v>7.9797752808988768E-3</v>
      </c>
    </row>
    <row r="393" spans="1:3" x14ac:dyDescent="0.35">
      <c r="A393" t="s">
        <v>1205</v>
      </c>
      <c r="B393" s="1">
        <v>548.85</v>
      </c>
      <c r="C393" s="23">
        <f t="shared" si="11"/>
        <v>8.222471910112359E-3</v>
      </c>
    </row>
    <row r="394" spans="1:3" x14ac:dyDescent="0.35">
      <c r="A394" t="s">
        <v>1206</v>
      </c>
      <c r="B394" s="1">
        <v>8944.5</v>
      </c>
      <c r="C394" s="23">
        <f t="shared" si="11"/>
        <v>0.13400000000000001</v>
      </c>
    </row>
    <row r="395" spans="1:3" x14ac:dyDescent="0.35">
      <c r="A395" t="s">
        <v>1207</v>
      </c>
      <c r="B395" s="1">
        <v>8343.75</v>
      </c>
      <c r="C395" s="23">
        <f t="shared" si="11"/>
        <v>0.125</v>
      </c>
    </row>
    <row r="396" spans="1:3" x14ac:dyDescent="0.35">
      <c r="A396" t="s">
        <v>1208</v>
      </c>
      <c r="B396" s="1">
        <v>8555.125</v>
      </c>
      <c r="C396" s="23">
        <f t="shared" si="11"/>
        <v>0.12816666666666668</v>
      </c>
    </row>
    <row r="397" spans="1:3" x14ac:dyDescent="0.35">
      <c r="A397" t="s">
        <v>1209</v>
      </c>
      <c r="B397" s="1">
        <v>8655.25</v>
      </c>
      <c r="C397" s="23">
        <f t="shared" si="11"/>
        <v>0.12966666666666668</v>
      </c>
    </row>
    <row r="398" spans="1:3" x14ac:dyDescent="0.35">
      <c r="A398" t="s">
        <v>1210</v>
      </c>
      <c r="B398" s="1">
        <v>8864.75</v>
      </c>
      <c r="C398" s="23">
        <f t="shared" si="11"/>
        <v>0.13280524344569289</v>
      </c>
    </row>
    <row r="399" spans="1:3" x14ac:dyDescent="0.35">
      <c r="A399" t="s">
        <v>1211</v>
      </c>
      <c r="B399" s="1">
        <v>8976</v>
      </c>
      <c r="C399" s="23">
        <f t="shared" si="11"/>
        <v>0.13447191011235954</v>
      </c>
    </row>
    <row r="400" spans="1:3" x14ac:dyDescent="0.35">
      <c r="A400" t="s">
        <v>1212</v>
      </c>
      <c r="B400" s="1">
        <v>7369.85</v>
      </c>
      <c r="C400" s="23">
        <f t="shared" si="11"/>
        <v>0.11040973782771536</v>
      </c>
    </row>
    <row r="401" spans="1:3" x14ac:dyDescent="0.35">
      <c r="A401" t="s">
        <v>1213</v>
      </c>
      <c r="B401" s="1">
        <v>7041.4</v>
      </c>
      <c r="C401" s="23">
        <f t="shared" si="11"/>
        <v>0.10548913857677902</v>
      </c>
    </row>
    <row r="402" spans="1:3" x14ac:dyDescent="0.35">
      <c r="A402" t="s">
        <v>797</v>
      </c>
      <c r="B402" s="1">
        <v>17288.25</v>
      </c>
      <c r="C402" s="23">
        <f t="shared" si="11"/>
        <v>0.25900000000000001</v>
      </c>
    </row>
    <row r="403" spans="1:3" x14ac:dyDescent="0.35">
      <c r="A403" t="s">
        <v>800</v>
      </c>
      <c r="B403" s="1">
        <v>17210.375</v>
      </c>
      <c r="C403" s="23">
        <f t="shared" si="11"/>
        <v>0.25783333333333336</v>
      </c>
    </row>
    <row r="404" spans="1:3" x14ac:dyDescent="0.35">
      <c r="A404" t="s">
        <v>803</v>
      </c>
      <c r="B404" s="1">
        <v>17840.75</v>
      </c>
      <c r="C404" s="23">
        <f t="shared" si="11"/>
        <v>0.26727715355805243</v>
      </c>
    </row>
    <row r="405" spans="1:3" x14ac:dyDescent="0.35">
      <c r="A405" t="s">
        <v>807</v>
      </c>
      <c r="B405" s="1">
        <v>14411.25</v>
      </c>
      <c r="C405" s="23">
        <f t="shared" si="11"/>
        <v>0.21589887640449437</v>
      </c>
    </row>
    <row r="406" spans="1:3" x14ac:dyDescent="0.35">
      <c r="A406" t="s">
        <v>811</v>
      </c>
      <c r="B406" s="1">
        <v>66750.25</v>
      </c>
      <c r="C406" s="23">
        <f t="shared" si="11"/>
        <v>1.0000037453183521</v>
      </c>
    </row>
    <row r="407" spans="1:3" x14ac:dyDescent="0.35">
      <c r="A407" t="s">
        <v>1214</v>
      </c>
      <c r="B407" s="1">
        <v>66750.25</v>
      </c>
      <c r="C407" s="23">
        <f t="shared" si="11"/>
        <v>1.0000037453183521</v>
      </c>
    </row>
    <row r="408" spans="1:3" x14ac:dyDescent="0.35">
      <c r="A408" t="s">
        <v>1215</v>
      </c>
      <c r="B408" s="1">
        <v>66750.25</v>
      </c>
      <c r="C408" s="23">
        <f t="shared" si="11"/>
        <v>1.0000037453183521</v>
      </c>
    </row>
    <row r="409" spans="1:3" x14ac:dyDescent="0.35">
      <c r="A409" t="s">
        <v>817</v>
      </c>
      <c r="B409" s="1">
        <v>66750.25</v>
      </c>
      <c r="C409" s="23">
        <f t="shared" ref="C409:C421" si="12">IFERROR(B409/$S$2,"")</f>
        <v>1.0000037453183521</v>
      </c>
    </row>
    <row r="410" spans="1:3" x14ac:dyDescent="0.35">
      <c r="A410" t="s">
        <v>695</v>
      </c>
      <c r="B410" s="1">
        <f>(445*50)/1000</f>
        <v>22.25</v>
      </c>
      <c r="C410" s="28">
        <f t="shared" si="12"/>
        <v>3.3333333333333332E-4</v>
      </c>
    </row>
    <row r="411" spans="1:3" x14ac:dyDescent="0.35">
      <c r="A411" t="s">
        <v>696</v>
      </c>
      <c r="B411" s="1">
        <f>(330*60)/1000</f>
        <v>19.8</v>
      </c>
      <c r="C411" s="28">
        <f t="shared" si="12"/>
        <v>2.9662921348314606E-4</v>
      </c>
    </row>
    <row r="412" spans="1:3" x14ac:dyDescent="0.35">
      <c r="A412" t="s">
        <v>792</v>
      </c>
      <c r="B412" s="1">
        <f>(335*60)/1000</f>
        <v>20.100000000000001</v>
      </c>
      <c r="C412" s="28">
        <f t="shared" si="12"/>
        <v>3.01123595505618E-4</v>
      </c>
    </row>
    <row r="413" spans="1:3" x14ac:dyDescent="0.35">
      <c r="A413" t="s">
        <v>681</v>
      </c>
      <c r="B413" s="1">
        <f>(440*50)/1000</f>
        <v>22</v>
      </c>
      <c r="C413" s="28">
        <f t="shared" si="12"/>
        <v>3.295880149812734E-4</v>
      </c>
    </row>
    <row r="414" spans="1:3" x14ac:dyDescent="0.35">
      <c r="A414" t="s">
        <v>1216</v>
      </c>
      <c r="B414" s="1">
        <v>8944.5</v>
      </c>
      <c r="C414" s="23">
        <f t="shared" si="12"/>
        <v>0.13400000000000001</v>
      </c>
    </row>
    <row r="415" spans="1:3" x14ac:dyDescent="0.35">
      <c r="A415" t="s">
        <v>1217</v>
      </c>
      <c r="B415" s="1">
        <v>8343.75</v>
      </c>
      <c r="C415" s="23">
        <f t="shared" si="12"/>
        <v>0.125</v>
      </c>
    </row>
    <row r="416" spans="1:3" x14ac:dyDescent="0.35">
      <c r="A416" t="s">
        <v>1218</v>
      </c>
      <c r="B416" s="1">
        <v>8555.125</v>
      </c>
      <c r="C416" s="23">
        <f t="shared" si="12"/>
        <v>0.12816666666666668</v>
      </c>
    </row>
    <row r="417" spans="1:3" x14ac:dyDescent="0.35">
      <c r="A417" t="s">
        <v>1219</v>
      </c>
      <c r="B417" s="1">
        <v>8655.25</v>
      </c>
      <c r="C417" s="23">
        <f t="shared" si="12"/>
        <v>0.12966666666666668</v>
      </c>
    </row>
    <row r="418" spans="1:3" x14ac:dyDescent="0.35">
      <c r="A418" t="s">
        <v>1220</v>
      </c>
      <c r="B418" s="1">
        <v>8864.75</v>
      </c>
      <c r="C418" s="23">
        <f t="shared" si="12"/>
        <v>0.13280524344569289</v>
      </c>
    </row>
    <row r="419" spans="1:3" x14ac:dyDescent="0.35">
      <c r="A419" t="s">
        <v>1221</v>
      </c>
      <c r="B419" s="1">
        <v>8976</v>
      </c>
      <c r="C419" s="23">
        <f t="shared" si="12"/>
        <v>0.13447191011235954</v>
      </c>
    </row>
    <row r="420" spans="1:3" x14ac:dyDescent="0.35">
      <c r="A420" t="s">
        <v>1222</v>
      </c>
      <c r="B420" s="1">
        <v>7369.85</v>
      </c>
      <c r="C420" s="23">
        <f t="shared" si="12"/>
        <v>0.11040973782771536</v>
      </c>
    </row>
    <row r="421" spans="1:3" x14ac:dyDescent="0.35">
      <c r="A421" t="s">
        <v>1223</v>
      </c>
      <c r="B421" s="1">
        <v>7041.4</v>
      </c>
      <c r="C421" s="23">
        <f t="shared" si="12"/>
        <v>0.10548913857677902</v>
      </c>
    </row>
    <row r="422" spans="1:3" x14ac:dyDescent="0.35">
      <c r="A422" t="s">
        <v>1224</v>
      </c>
      <c r="B422" s="1">
        <v>8944.5</v>
      </c>
      <c r="C422" s="23">
        <f t="shared" ref="C422:C430" si="13">IFERROR(B422/$S$2,"")</f>
        <v>0.13400000000000001</v>
      </c>
    </row>
    <row r="423" spans="1:3" x14ac:dyDescent="0.35">
      <c r="A423" t="s">
        <v>1225</v>
      </c>
      <c r="B423" s="1">
        <v>8343.75</v>
      </c>
      <c r="C423" s="23">
        <f t="shared" si="13"/>
        <v>0.125</v>
      </c>
    </row>
    <row r="424" spans="1:3" x14ac:dyDescent="0.35">
      <c r="A424" t="s">
        <v>1226</v>
      </c>
      <c r="B424" s="1">
        <v>8555.125</v>
      </c>
      <c r="C424" s="23">
        <f t="shared" si="13"/>
        <v>0.12816666666666668</v>
      </c>
    </row>
    <row r="425" spans="1:3" x14ac:dyDescent="0.35">
      <c r="A425" t="s">
        <v>1227</v>
      </c>
      <c r="B425" s="1">
        <v>8655.25</v>
      </c>
      <c r="C425" s="23">
        <f t="shared" si="13"/>
        <v>0.12966666666666668</v>
      </c>
    </row>
    <row r="426" spans="1:3" x14ac:dyDescent="0.35">
      <c r="A426" t="s">
        <v>1228</v>
      </c>
      <c r="B426" s="1">
        <v>8864.75</v>
      </c>
      <c r="C426" s="23">
        <f t="shared" si="13"/>
        <v>0.13280524344569289</v>
      </c>
    </row>
    <row r="427" spans="1:3" x14ac:dyDescent="0.35">
      <c r="A427" t="s">
        <v>1229</v>
      </c>
      <c r="B427" s="1">
        <v>8976</v>
      </c>
      <c r="C427" s="23">
        <f t="shared" si="13"/>
        <v>0.13447191011235954</v>
      </c>
    </row>
    <row r="428" spans="1:3" x14ac:dyDescent="0.35">
      <c r="A428" t="s">
        <v>1230</v>
      </c>
      <c r="B428" s="1">
        <v>7369.85</v>
      </c>
      <c r="C428" s="23">
        <f t="shared" si="13"/>
        <v>0.11040973782771536</v>
      </c>
    </row>
    <row r="429" spans="1:3" x14ac:dyDescent="0.35">
      <c r="A429" t="s">
        <v>1231</v>
      </c>
      <c r="B429" s="1">
        <v>7041.4</v>
      </c>
      <c r="C429" s="23">
        <f t="shared" si="13"/>
        <v>0.10548913857677902</v>
      </c>
    </row>
    <row r="430" spans="1:3" x14ac:dyDescent="0.3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1640625" defaultRowHeight="14.5" x14ac:dyDescent="0.35"/>
  <cols>
    <col min="1" max="1" width="0.81640625" customWidth="1"/>
    <col min="3" max="3" width="10.7265625" bestFit="1" customWidth="1"/>
    <col min="4" max="5" width="12.26953125" customWidth="1"/>
    <col min="6" max="6" width="14.1796875" customWidth="1"/>
    <col min="7" max="7" width="13" customWidth="1"/>
    <col min="8" max="8" width="10.7265625" customWidth="1"/>
    <col min="10" max="10" width="11.81640625" customWidth="1"/>
    <col min="11" max="11" width="11.1796875" customWidth="1"/>
    <col min="12" max="12" width="16.1796875" bestFit="1" customWidth="1"/>
    <col min="13" max="13" width="12.26953125" customWidth="1"/>
    <col min="16" max="16" width="30.453125" customWidth="1"/>
    <col min="20" max="20" width="29.453125" bestFit="1" customWidth="1"/>
    <col min="22" max="22" width="9.453125" customWidth="1"/>
  </cols>
  <sheetData>
    <row r="1" spans="2:24" hidden="1" x14ac:dyDescent="0.35"/>
    <row r="2" spans="2:24" hidden="1" x14ac:dyDescent="0.35"/>
    <row r="3" spans="2:24" hidden="1" x14ac:dyDescent="0.3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3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3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3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3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3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3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3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3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IJ4" activePane="bottomRight" state="frozen"/>
      <selection pane="topRight" activeCell="C1" sqref="C1"/>
      <selection pane="bottomLeft" activeCell="A4" sqref="A4"/>
      <selection pane="bottomRight" activeCell="IR1" sqref="IR1"/>
    </sheetView>
  </sheetViews>
  <sheetFormatPr defaultColWidth="8.81640625" defaultRowHeight="14.5" x14ac:dyDescent="0.35"/>
  <cols>
    <col min="1" max="1" width="1.1796875" customWidth="1"/>
    <col min="2" max="2" width="10.1796875" customWidth="1"/>
    <col min="3" max="32" width="12.26953125" customWidth="1"/>
    <col min="33" max="33" width="16.7265625" customWidth="1"/>
    <col min="34" max="34" width="9.7265625" customWidth="1"/>
    <col min="35" max="65" width="12.26953125" customWidth="1"/>
    <col min="66" max="66" width="14.81640625" bestFit="1" customWidth="1"/>
    <col min="67" max="76" width="12.26953125" customWidth="1"/>
    <col min="77" max="164" width="13" customWidth="1"/>
    <col min="215" max="215" width="8.81640625" customWidth="1"/>
    <col min="250" max="250" width="31" customWidth="1"/>
    <col min="252" max="252" width="14.26953125" customWidth="1"/>
    <col min="253" max="253" width="13" customWidth="1"/>
  </cols>
  <sheetData>
    <row r="1" spans="2:253" x14ac:dyDescent="0.3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3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35">
      <c r="B4" s="85">
        <f>Dashboard!B3-31</f>
        <v>45836</v>
      </c>
      <c r="C4" s="67">
        <f>IFERROR(VLOOKUP($B4,RD[#All],C$2,0)/C$1,"")</f>
        <v>3.6273120138288677</v>
      </c>
      <c r="D4" s="67">
        <f>IFERROR(VLOOKUP($B4,RD[#All],D$2,0)/D$1,"")</f>
        <v>3.6968020743301642</v>
      </c>
      <c r="E4" s="67">
        <f>IFERROR(VLOOKUP($B4,RD[#All],E$2,0)/E$1,"")</f>
        <v>3.5996254681647941</v>
      </c>
      <c r="F4" s="67">
        <f>IFERROR(VLOOKUP($B4,RD[#All],F$2,0)/F$1,"")</f>
        <v>3.6093632958801498</v>
      </c>
      <c r="G4" s="67">
        <f>IFERROR(VLOOKUP($B4,RD[#All],G$2,0)/G$1,"")</f>
        <v>3.6923076923076925</v>
      </c>
      <c r="H4" s="67">
        <f>IFERROR(VLOOKUP($B4,RD[#All],H$2,0)/H$1,"")</f>
        <v>3.6853932584269664</v>
      </c>
      <c r="I4" s="67">
        <f>IFERROR(VLOOKUP($B4,RD[#All],I$2,0)/I$1,"")</f>
        <v>3.7101123595505618</v>
      </c>
      <c r="J4" s="67">
        <f>IFERROR(VLOOKUP($B4,RD[#All],J$2,0)/J$1,"")</f>
        <v>3.7101123595505618</v>
      </c>
      <c r="K4" s="67">
        <f>IFERROR(VLOOKUP($B4,RD[#All],K$2,0)/K$1,"")</f>
        <v>3.6641797752808989</v>
      </c>
      <c r="L4" s="67">
        <f>IFERROR(VLOOKUP($B4,RD[#All],L$2,0)/L$1,"")</f>
        <v>3.6825168539325843</v>
      </c>
      <c r="M4" s="67">
        <f>IFERROR(VLOOKUP($B4,RD[#All],M$2,0)/M$1,"")</f>
        <v>3.6284644194756552</v>
      </c>
      <c r="N4" s="67">
        <f>IFERROR(VLOOKUP($B4,RD[#All],N$2,0)/N$1,"")</f>
        <v>3.7374531835205991</v>
      </c>
      <c r="O4" s="67">
        <f>IFERROR(VLOOKUP($B4,RD[#All],O$2,0)/O$1,"")</f>
        <v>3.5183520599250935</v>
      </c>
      <c r="P4" s="67">
        <f>IFERROR(VLOOKUP($B4,RD[#All],P$2,0)/P$1,"")</f>
        <v>3.5877425944841677</v>
      </c>
      <c r="Q4" s="67">
        <f>IFERROR(VLOOKUP($B4,RD[#All],Q$2,0)/Q$1,"")</f>
        <v>3.6827715355805242</v>
      </c>
      <c r="R4" s="67">
        <f>IFERROR(VLOOKUP($B4,RD[#All],R$2,0)/R$1,"")</f>
        <v>3.648314606741573</v>
      </c>
      <c r="S4" s="67">
        <f>IFERROR(VLOOKUP($B4,RD[#All],S$2,0)/S$1,"")</f>
        <v>3.6617977528089889</v>
      </c>
      <c r="T4" s="67">
        <f>IFERROR(VLOOKUP($B4,RD[#All],T$2,0)/T$1,"")</f>
        <v>3.6561797752808989</v>
      </c>
      <c r="U4" s="67">
        <f>IFERROR(VLOOKUP($B4,RD[#All],U$2,0)/U$1,"")</f>
        <v>3.6383751080380295</v>
      </c>
      <c r="V4" s="67">
        <f>IFERROR(VLOOKUP($B4,RD[#All],V$2,0)/V$1,"")</f>
        <v>3.6497839239412273</v>
      </c>
      <c r="W4" s="67">
        <f>IFERROR(VLOOKUP($B4,RD[#All],W$2,0)/W$1,"")</f>
        <v>3.5621722846441948</v>
      </c>
      <c r="X4" s="67">
        <f>IFERROR(VLOOKUP($B4,RD[#All],X$2,0)/X$1,"")</f>
        <v>3.594756554307116</v>
      </c>
      <c r="Y4" s="67">
        <f>IFERROR(VLOOKUP($B4,RD[#All],Y$2,0)/Y$1,"")</f>
        <v>3.5481417458945548</v>
      </c>
      <c r="Z4" s="67">
        <f>IFERROR(VLOOKUP($B4,RD[#All],Z$2,0)/Z$1,"")</f>
        <v>3.6417811069496464</v>
      </c>
      <c r="AA4" s="67">
        <f>IFERROR(VLOOKUP($B4,RD[#All],AA$2,0)/AA$1,"")</f>
        <v>3.5768366464995673</v>
      </c>
      <c r="AB4" s="67">
        <f>IFERROR(VLOOKUP($B4,RD[#All],AB$2,0)/AB$1,"")</f>
        <v>3.6248919619706137</v>
      </c>
      <c r="AC4" s="67">
        <f>IFERROR(VLOOKUP($B4,RD[#All],AC$2,0)/AC$1,"")</f>
        <v>3.5028522039757997</v>
      </c>
      <c r="AD4" s="67">
        <f>IFERROR(VLOOKUP($B4,RD[#All],AD$2,0)/AD$1,"")</f>
        <v>3.5592176446109027</v>
      </c>
      <c r="AE4" s="67">
        <f>IFERROR(VLOOKUP($B4,RD[#All],AE$2,0)/AE$1,"")</f>
        <v>3.5918435289221811</v>
      </c>
      <c r="AF4" s="67">
        <f>IFERROR(VLOOKUP($B4,RD[#All],AF$2,0)/AF$1,"")</f>
        <v>3.5395755305867667</v>
      </c>
      <c r="AG4" s="67">
        <f>IFERROR(VLOOKUP($B4,RD[#All],AG$2,0)/AG$1,"")</f>
        <v>3.5658759883478983</v>
      </c>
      <c r="AH4" s="67">
        <f>IFERROR(VLOOKUP($B4,RD[#All],AH$2,0)/AH$1,"")</f>
        <v>3.499625468164794</v>
      </c>
      <c r="AI4" s="67">
        <f>IFERROR(VLOOKUP($B4,RD[#All],AI$2,0)/AI$1,"")</f>
        <v>3.545990566037736</v>
      </c>
      <c r="AJ4" s="67">
        <f>IFERROR(VLOOKUP($B4,RD[#All],AJ$2,0)/AJ$1,"")</f>
        <v>3.5904946943655656</v>
      </c>
      <c r="AK4" s="67">
        <f>IFERROR(VLOOKUP($B4,RD[#All],AK$2,0)/AK$1,"")</f>
        <v>3.6374531835205994</v>
      </c>
      <c r="AL4" s="67">
        <f>IFERROR(VLOOKUP($B4,RD[#All],AL$2,0)/AL$1,"")</f>
        <v>3.5128805620608903</v>
      </c>
      <c r="AM4" s="67">
        <f>IFERROR(VLOOKUP($B4,RD[#All],AM$2,0)/AM$1,"")</f>
        <v>3.6374531835205994</v>
      </c>
      <c r="AN4" s="67">
        <f>IFERROR(VLOOKUP($B4,RD[#All],AN$2,0)/AN$1,"")</f>
        <v>3.6179775280898876</v>
      </c>
      <c r="AO4" s="67">
        <f>IFERROR(VLOOKUP($B4,RD[#All],AO$2,0)/AO$1,"")</f>
        <v>3.262172284644195</v>
      </c>
      <c r="AP4" s="67">
        <f>IFERROR(VLOOKUP($B4,RD[#All],AP$2,0)/AP$1,"")</f>
        <v>3.6498127340823969</v>
      </c>
      <c r="AQ4" s="67">
        <f>IFERROR(VLOOKUP($B4,RD[#All],AQ$2,0)/AQ$1,"")</f>
        <v>3.6554307116104869</v>
      </c>
      <c r="AR4" s="67">
        <f>IFERROR(VLOOKUP($B4,RD[#All],AR$2,0)/AR$1,"")</f>
        <v>3.642696629213483</v>
      </c>
      <c r="AS4" s="67">
        <f>IFERROR(VLOOKUP($B4,RD[#All],AS$2,0)/AS$1,"")</f>
        <v>3.6374531835205994</v>
      </c>
      <c r="AT4" s="67">
        <f>IFERROR(VLOOKUP($B4,RD[#All],AT$2,0)/AT$1,"")</f>
        <v>3.6164794007490637</v>
      </c>
      <c r="AU4" s="67">
        <f>IFERROR(VLOOKUP($B4,RD[#All],AU$2,0)/AU$1,"")</f>
        <v>3.6</v>
      </c>
      <c r="AV4" s="67">
        <f>IFERROR(VLOOKUP($B4,RD[#All],AV$2,0)/AV$1,"")</f>
        <v>3.583520599250936</v>
      </c>
      <c r="AW4" s="67">
        <f>IFERROR(VLOOKUP($B4,RD[#All],AW$2,0)/AW$1,"")</f>
        <v>3.5609334485738979</v>
      </c>
      <c r="AX4" s="67">
        <f>IFERROR(VLOOKUP($B4,RD[#All],AX$2,0)/AX$1,"")</f>
        <v>3.6247191011235955</v>
      </c>
      <c r="AY4" s="67">
        <f>IFERROR(VLOOKUP($B4,RD[#All],AY$2,0)/AY$1,"")</f>
        <v>3.5839999999999996</v>
      </c>
      <c r="AZ4" s="67">
        <f>IFERROR(VLOOKUP($B4,RD[#All],AZ$2,0)/AZ$1,"")</f>
        <v>3.4980674157303371</v>
      </c>
      <c r="BA4" s="67">
        <f>IFERROR(VLOOKUP($B4,RD[#All],BA$2,0)/BA$1,"")</f>
        <v>3.6374531835205994</v>
      </c>
      <c r="BB4" s="67">
        <f>IFERROR(VLOOKUP($B4,RD[#All],BB$2,0)/BB$1,"")</f>
        <v>3.6509363295880148</v>
      </c>
      <c r="BC4" s="67">
        <f>IFERROR(VLOOKUP($B4,RD[#All],BC$2,0)/BC$1,"")</f>
        <v>3.6394506866416982</v>
      </c>
      <c r="BD4" s="67">
        <f>IFERROR(VLOOKUP($B4,RD[#All],BD$2,0)/BD$1,"")</f>
        <v>3.6577611319184355</v>
      </c>
      <c r="BE4" s="67">
        <f>IFERROR(VLOOKUP($B4,RD[#All],BE$2,0)/BE$1,"")</f>
        <v>3.536732929991357</v>
      </c>
      <c r="BF4" s="67">
        <f>IFERROR(VLOOKUP($B4,RD[#All],BF$2,0)/BF$1,"")</f>
        <v>3.6624219725343319</v>
      </c>
      <c r="BG4" s="67">
        <f>IFERROR(VLOOKUP($B4,RD[#All],BG$2,0)/BG$1,"")</f>
        <v>3.6740740740740736</v>
      </c>
      <c r="BH4" s="67">
        <f>IFERROR(VLOOKUP($B4,RD[#All],BH$2,0)/BH$1,"")</f>
        <v>3.2666666666666671</v>
      </c>
      <c r="BI4" s="67">
        <f>IFERROR(VLOOKUP($B4,RD[#All],BI$2,0)/BI$1,"")</f>
        <v>3.5845193508114859</v>
      </c>
      <c r="BJ4" s="67">
        <f>IFERROR(VLOOKUP($B4,RD[#All],BJ$2,0)/BJ$1,"")</f>
        <v>3.6327923429047027</v>
      </c>
      <c r="BK4" s="67">
        <f>IFERROR(VLOOKUP($B4,RD[#All],BK$2,0)/BK$1,"")</f>
        <v>3.714232209737828</v>
      </c>
      <c r="BL4" s="67">
        <f>IFERROR(VLOOKUP($B4,RD[#All],BL$2,0)/BL$1,"")</f>
        <v>3.5296085647373707</v>
      </c>
      <c r="BM4" s="67">
        <f>IFERROR(VLOOKUP($B4,RD[#All],BM$2,0)/BM$1,"")</f>
        <v>3.6913857677902624</v>
      </c>
      <c r="BN4" s="67">
        <f>IFERROR(VLOOKUP($B4,RD[#All],BN$2,0)/BN$1,"")</f>
        <v>3.7701149425287355</v>
      </c>
      <c r="BO4" s="67">
        <f>IFERROR(VLOOKUP($B4,RD[#All],BO$2,0)/BO$1,"")</f>
        <v>3.6663785652549699</v>
      </c>
      <c r="BP4" s="67">
        <f>IFERROR(VLOOKUP($B4,RD[#All],BP$2,0)/BP$1,"")</f>
        <v>3.5996542783059637</v>
      </c>
      <c r="BQ4" s="67">
        <f>IFERROR(VLOOKUP($B4,RD[#All],BQ$2,0)/BQ$1,"")</f>
        <v>3.6515125324114091</v>
      </c>
      <c r="BR4" s="67">
        <f>IFERROR(VLOOKUP($B4,RD[#All],BR$2,0)/BR$1,"")</f>
        <v>3.6044943820224717</v>
      </c>
      <c r="BS4" s="67">
        <f>IFERROR(VLOOKUP($B4,RD[#All],BS$2,0)/BS$1,"")</f>
        <v>3.6464419475655432</v>
      </c>
      <c r="BT4" s="67">
        <f>IFERROR(VLOOKUP($B4,RD[#All],BT$2,0)/BT$1,"")</f>
        <v>3.6093632958801498</v>
      </c>
      <c r="BU4" s="67">
        <f>IFERROR(VLOOKUP($B4,RD[#All],BU$2,0)/BU$1,"")</f>
        <v>3.6217228464419478</v>
      </c>
      <c r="BV4" s="67">
        <f>IFERROR(VLOOKUP($B4,RD[#All],BV$2,0)/BV$1,"")</f>
        <v>3.6745318352059928</v>
      </c>
      <c r="BW4" s="67">
        <f>IFERROR(VLOOKUP($B4,RD[#All],BW$2,0)/BW$1,"")</f>
        <v>3.6307116104868915</v>
      </c>
      <c r="BX4" s="67">
        <f>IFERROR(VLOOKUP($B4,RD[#All],BX$2,0)/BX$1,"")</f>
        <v>3.5794007490636708</v>
      </c>
      <c r="BY4" s="67">
        <f>IFERROR(VLOOKUP($B4,RD[#All],BY$2,0)/BY$1,"")</f>
        <v>3.5712026633374951</v>
      </c>
      <c r="BZ4" s="67">
        <f>IFERROR(VLOOKUP($B4,RD[#All],BZ$2,0)/BZ$1,"")</f>
        <v>3.5991677070328754</v>
      </c>
      <c r="CA4" s="67">
        <f>IFERROR(VLOOKUP($B4,RD[#All],CA$2,0)/CA$1,"")</f>
        <v>3.6311277569704536</v>
      </c>
      <c r="CB4" s="67">
        <f>IFERROR(VLOOKUP($B4,RD[#All],CB$2,0)/CB$1,"")</f>
        <v>3.6322097378277154</v>
      </c>
      <c r="CC4" s="67">
        <f>IFERROR(VLOOKUP($B4,RD[#All],CC$2,0)/CC$1,"")</f>
        <v>3.6453183520599248</v>
      </c>
      <c r="CD4" s="67">
        <f>IFERROR(VLOOKUP($B4,RD[#All],CD$2,0)/CD$1,"")</f>
        <v>3.6681071737251512</v>
      </c>
      <c r="CE4" s="67">
        <f>IFERROR(VLOOKUP($B4,RD[#All],CE$2,0)/CE$1,"")</f>
        <v>3.5872659176029962</v>
      </c>
      <c r="CF4" s="67">
        <f>IFERROR(VLOOKUP($B4,RD[#All],CF$2,0)/CF$1,"")</f>
        <v>3.6374531835205994</v>
      </c>
      <c r="CG4" s="67">
        <f>IFERROR(VLOOKUP($B4,RD[#All],CG$2,0)/CG$1,"")</f>
        <v>3.6674157303370789</v>
      </c>
      <c r="CH4" s="67">
        <f>IFERROR(VLOOKUP($B4,RD[#All],CH$2,0)/CH$1,"")</f>
        <v>3.6213483146067413</v>
      </c>
      <c r="CI4" s="67">
        <f>IFERROR(VLOOKUP($B4,RD[#All],CI$2,0)/CI$1,"")</f>
        <v>3.6711610486891386</v>
      </c>
      <c r="CJ4" s="67">
        <f>IFERROR(VLOOKUP($B4,RD[#All],CJ$2,0)/CJ$1,"")</f>
        <v>3.6187265917603</v>
      </c>
      <c r="CK4" s="67">
        <f>IFERROR(VLOOKUP($B4,RD[#All],CK$2,0)/CK$1,"")</f>
        <v>3.5812734082397006</v>
      </c>
      <c r="CL4" s="67">
        <f>IFERROR(VLOOKUP($B4,RD[#All],CL$2,0)/CL$1,"")</f>
        <v>3.6640449438202247</v>
      </c>
      <c r="CM4" s="67">
        <f>IFERROR(VLOOKUP($B4,RD[#All],CM$2,0)/CM$1,"")</f>
        <v>3.6344569288389512</v>
      </c>
      <c r="CN4" s="67">
        <f>IFERROR(VLOOKUP($B4,RD[#All],CN$2,0)/CN$1,"")</f>
        <v>3.5850187265917604</v>
      </c>
      <c r="CO4" s="67">
        <f>IFERROR(VLOOKUP($B4,RD[#All],CO$2,0)/CO$1,"")</f>
        <v>3.5847191011235955</v>
      </c>
      <c r="CP4" s="67">
        <f>IFERROR(VLOOKUP($B4,RD[#All],CP$2,0)/CP$1,"")</f>
        <v>3.5215211754537599</v>
      </c>
      <c r="CQ4" s="67">
        <f>IFERROR(VLOOKUP($B4,RD[#All],CQ$2,0)/CQ$1,"")</f>
        <v>3.6</v>
      </c>
      <c r="CR4" s="67">
        <f>IFERROR(VLOOKUP($B4,RD[#All],CR$2,0)/CR$1,"")</f>
        <v>3.1985018726591758</v>
      </c>
      <c r="CS4" s="67">
        <f>IFERROR(VLOOKUP($B4,RD[#All],CS$2,0)/CS$1,"")</f>
        <v>3.6647523928422805</v>
      </c>
      <c r="CT4" s="67">
        <f>IFERROR(VLOOKUP($B4,RD[#All],CT$2,0)/CT$1,"")</f>
        <v>3.6505617977528093</v>
      </c>
      <c r="CU4" s="67">
        <f>IFERROR(VLOOKUP($B4,RD[#All],CU$2,0)/CU$1,"")</f>
        <v>0</v>
      </c>
      <c r="CV4" s="67">
        <f>IFERROR(VLOOKUP($B4,RD[#All],CV$2,0)/CV$1,"")</f>
        <v>3.6408239700374532</v>
      </c>
      <c r="CW4" s="67">
        <f>IFERROR(VLOOKUP($B4,RD[#All],CW$2,0)/CW$1,"")</f>
        <v>3.5880149812734081</v>
      </c>
      <c r="CX4" s="67">
        <f>IFERROR(VLOOKUP($B4,RD[#All],CX$2,0)/CX$1,"")</f>
        <v>3.5737827715355808</v>
      </c>
      <c r="CY4" s="67">
        <f>IFERROR(VLOOKUP($B4,RD[#All],CY$2,0)/CY$1,"")</f>
        <v>3.612734082397004</v>
      </c>
      <c r="CZ4" s="67">
        <f>IFERROR(VLOOKUP($B4,RD[#All],CZ$2,0)/CZ$1,"")</f>
        <v>3.5640449438202246</v>
      </c>
      <c r="DA4" s="67">
        <f>IFERROR(VLOOKUP($B4,RD[#All],DA$2,0)/DA$1,"")</f>
        <v>3.5932584269662922</v>
      </c>
      <c r="DB4" s="67">
        <f>IFERROR(VLOOKUP($B4,RD[#All],DB$2,0)/DB$1,"")</f>
        <v>3.5591760299625466</v>
      </c>
      <c r="DC4" s="67">
        <f>IFERROR(VLOOKUP($B4,RD[#All],DC$2,0)/DC$1,"")</f>
        <v>3.5655430711610485</v>
      </c>
      <c r="DD4" s="67">
        <f>IFERROR(VLOOKUP($B4,RD[#All],DD$2,0)/DD$1,"")</f>
        <v>3.6217228464419478</v>
      </c>
      <c r="DE4" s="67">
        <f>IFERROR(VLOOKUP($B4,RD[#All],DE$2,0)/DE$1,"")</f>
        <v>3.6078235538909698</v>
      </c>
      <c r="DF4" s="67">
        <f>IFERROR(VLOOKUP($B4,RD[#All],DF$2,0)/DF$1,"")</f>
        <v>3.517229842756775</v>
      </c>
      <c r="DG4" s="67">
        <f>IFERROR(VLOOKUP($B4,RD[#All],DG$2,0)/DG$1,"")</f>
        <v>3.5202247191011233</v>
      </c>
      <c r="DH4" s="67">
        <f>IFERROR(VLOOKUP($B4,RD[#All],DH$2,0)/DH$1,"")</f>
        <v>3.6787349146899708</v>
      </c>
      <c r="DI4" s="67">
        <f>IFERROR(VLOOKUP($B4,RD[#All],DI$2,0)/DI$1,"")</f>
        <v>3.567847882454624</v>
      </c>
      <c r="DJ4" s="67">
        <f>IFERROR(VLOOKUP($B4,RD[#All],DJ$2,0)/DJ$1,"")</f>
        <v>3.5235955056179775</v>
      </c>
      <c r="DK4" s="67">
        <f>IFERROR(VLOOKUP($B4,RD[#All],DK$2,0)/DK$1,"")</f>
        <v>3.521930919683729</v>
      </c>
      <c r="DL4" s="67">
        <f>IFERROR(VLOOKUP($B4,RD[#All],DL$2,0)/DL$1,"")</f>
        <v>3.5672076570952975</v>
      </c>
      <c r="DM4" s="67">
        <f>IFERROR(VLOOKUP($B4,RD[#All],DM$2,0)/DM$1,"")</f>
        <v>3.6213483146067413</v>
      </c>
      <c r="DN4" s="67">
        <f>IFERROR(VLOOKUP($B4,RD[#All],DN$2,0)/DN$1,"")</f>
        <v>3.5808988764044947</v>
      </c>
      <c r="DO4" s="67">
        <f>IFERROR(VLOOKUP($B4,RD[#All],DO$2,0)/DO$1,"")</f>
        <v>3.5503512880562065</v>
      </c>
      <c r="DP4" s="67">
        <f>IFERROR(VLOOKUP($B4,RD[#All],DP$2,0)/DP$1,"")</f>
        <v>3.5089471493965876</v>
      </c>
      <c r="DQ4" s="67">
        <f>IFERROR(VLOOKUP($B4,RD[#All],DQ$2,0)/DQ$1,"")</f>
        <v>3.5618809821057016</v>
      </c>
      <c r="DR4" s="67">
        <f>IFERROR(VLOOKUP($B4,RD[#All],DR$2,0)/DR$1,"")</f>
        <v>3.5737827715355808</v>
      </c>
      <c r="DS4" s="67">
        <f>IFERROR(VLOOKUP($B4,RD[#All],DS$2,0)/DS$1,"")</f>
        <v>3.6224719101123597</v>
      </c>
      <c r="DT4" s="67">
        <f>IFERROR(VLOOKUP($B4,RD[#All],DT$2,0)/DT$1,"")</f>
        <v>3.3258426966292136</v>
      </c>
      <c r="DU4" s="67">
        <f>IFERROR(VLOOKUP($B4,RD[#All],DU$2,0)/DU$1,"")</f>
        <v>3.3458177278401999</v>
      </c>
      <c r="DV4" s="67">
        <f>IFERROR(VLOOKUP($B4,RD[#All],DV$2,0)/DV$1,"")</f>
        <v>3.5805243445692883</v>
      </c>
      <c r="DW4" s="67">
        <f>IFERROR(VLOOKUP($B4,RD[#All],DW$2,0)/DW$1,"")</f>
        <v>3.5243445692883895</v>
      </c>
      <c r="DX4" s="67">
        <f>IFERROR(VLOOKUP($B4,RD[#All],DX$2,0)/DX$1,"")</f>
        <v>3.5255930087390763</v>
      </c>
      <c r="DY4" s="67">
        <f>IFERROR(VLOOKUP($B4,RD[#All],DY$2,0)/DY$1,"")</f>
        <v>3.5805243445692883</v>
      </c>
      <c r="DZ4" s="67">
        <f>IFERROR(VLOOKUP($B4,RD[#All],DZ$2,0)/DZ$1,"")</f>
        <v>3.5430711610486894</v>
      </c>
      <c r="EA4" s="67">
        <f>IFERROR(VLOOKUP($B4,RD[#All],EA$2,0)/EA$1,"")</f>
        <v>3.628797336662505</v>
      </c>
      <c r="EB4" s="67">
        <f>IFERROR(VLOOKUP($B4,RD[#All],EB$2,0)/EB$1,"")</f>
        <v>3.5968372867249276</v>
      </c>
      <c r="EC4" s="67">
        <f>IFERROR(VLOOKUP($B4,RD[#All],EC$2,0)/EC$1,"")</f>
        <v>3.3089023336214347</v>
      </c>
      <c r="ED4" s="67">
        <f>IFERROR(VLOOKUP($B4,RD[#All],ED$2,0)/ED$1,"")</f>
        <v>3.620397579948142</v>
      </c>
      <c r="EE4" s="67">
        <f>IFERROR(VLOOKUP($B4,RD[#All],EE$2,0)/EE$1,"")</f>
        <v>3.6715643906655142</v>
      </c>
      <c r="EF4" s="67">
        <f>IFERROR(VLOOKUP($B4,RD[#All],EF$2,0)/EF$1,"")</f>
        <v>3.6976506639427988</v>
      </c>
      <c r="EG4" s="67">
        <f>IFERROR(VLOOKUP($B4,RD[#All],EG$2,0)/EG$1,"")</f>
        <v>3.7290209790209792</v>
      </c>
      <c r="EH4" s="67">
        <f>IFERROR(VLOOKUP($B4,RD[#All],EH$2,0)/EH$1,"")</f>
        <v>3.5646853146853146</v>
      </c>
      <c r="EI4" s="67">
        <f>IFERROR(VLOOKUP($B4,RD[#All],EI$2,0)/EI$1,"")</f>
        <v>3.7248251748251748</v>
      </c>
      <c r="EJ4" s="67">
        <f>IFERROR(VLOOKUP($B4,RD[#All],EJ$2,0)/EJ$1,"")</f>
        <v>3.7073426573426573</v>
      </c>
      <c r="EK4" s="67">
        <f>IFERROR(VLOOKUP($B4,RD[#All],EK$2,0)/EK$1,"")</f>
        <v>3.6915056179775281</v>
      </c>
      <c r="EL4" s="67">
        <f>IFERROR(VLOOKUP($B4,RD[#All],EL$2,0)/EL$1,"")</f>
        <v>3.2812734082397004</v>
      </c>
      <c r="EM4" s="67">
        <f>IFERROR(VLOOKUP($B4,RD[#All],EM$2,0)/EM$1,"")</f>
        <v>3.6283491789109767</v>
      </c>
      <c r="EN4" s="67">
        <f>IFERROR(VLOOKUP($B4,RD[#All],EN$2,0)/EN$1,"")</f>
        <v>3.5495246326707002</v>
      </c>
      <c r="EO4" s="67">
        <f>IFERROR(VLOOKUP($B4,RD[#All],EO$2,0)/EO$1,"")</f>
        <v>3.6704119850187267</v>
      </c>
      <c r="EP4" s="67">
        <f>IFERROR(VLOOKUP($B4,RD[#All],EP$2,0)/EP$1,"")</f>
        <v>3.7133967156439063</v>
      </c>
      <c r="EQ4" s="67">
        <f>IFERROR(VLOOKUP($B4,RD[#All],EQ$2,0)/EQ$1,"")</f>
        <v>3.5659176029962549</v>
      </c>
      <c r="ER4" s="67">
        <f>IFERROR(VLOOKUP($B4,RD[#All],ER$2,0)/ER$1,"")</f>
        <v>3.6380293863439928</v>
      </c>
      <c r="ES4" s="67">
        <f>IFERROR(VLOOKUP($B4,RD[#All],ES$2,0)/ES$1,"")</f>
        <v>3.6104868913857677</v>
      </c>
      <c r="ET4" s="67">
        <f>IFERROR(VLOOKUP($B4,RD[#All],ET$2,0)/ET$1,"")</f>
        <v>3.6902962206332997</v>
      </c>
      <c r="EU4" s="67">
        <f>IFERROR(VLOOKUP($B4,RD[#All],EU$2,0)/EU$1,"")</f>
        <v>3.6145203111495245</v>
      </c>
      <c r="EV4" s="67">
        <f>IFERROR(VLOOKUP($B4,RD[#All],EV$2,0)/EV$1,"")</f>
        <v>3.6556611927398448</v>
      </c>
      <c r="EW4" s="67">
        <f>IFERROR(VLOOKUP($B4,RD[#All],EW$2,0)/EW$1,"")</f>
        <v>3.6535868625756263</v>
      </c>
      <c r="EX4" s="67">
        <f>IFERROR(VLOOKUP($B4,RD[#All],EX$2,0)/EX$1,"")</f>
        <v>3.5872659176029962</v>
      </c>
      <c r="EY4" s="67">
        <f>IFERROR(VLOOKUP($B4,RD[#All],EY$2,0)/EY$1,"")</f>
        <v>3.5761964211402417</v>
      </c>
      <c r="EZ4" s="67">
        <f>IFERROR(VLOOKUP($B4,RD[#All],EZ$2,0)/EZ$1,"")</f>
        <v>3.553183520599251</v>
      </c>
      <c r="FA4" s="67">
        <f>IFERROR(VLOOKUP($B4,RD[#All],FA$2,0)/FA$1,"")</f>
        <v>3.5419475655430714</v>
      </c>
      <c r="FB4" s="67">
        <f>IFERROR(VLOOKUP($B4,RD[#All],FB$2,0)/FB$1,"")</f>
        <v>3.5580524344569286</v>
      </c>
      <c r="FC4" s="67">
        <f>IFERROR(VLOOKUP($B4,RD[#All],FC$2,0)/FC$1,"")</f>
        <v>3.6239700374531836</v>
      </c>
      <c r="FD4" s="67">
        <f>IFERROR(VLOOKUP($B4,RD[#All],FD$2,0)/FD$1,"")</f>
        <v>3.6985018726591758</v>
      </c>
      <c r="FE4" s="67">
        <f>IFERROR(VLOOKUP($B4,RD[#All],FE$2,0)/FE$1,"")</f>
        <v>3.6662878787878785</v>
      </c>
      <c r="FF4" s="67">
        <f>IFERROR(VLOOKUP($B4,RD[#All],FF$2,0)/FF$1,"")</f>
        <v>3.5625</v>
      </c>
      <c r="FG4" s="67">
        <f>IFERROR(VLOOKUP($B4,RD[#All],FG$2,0)/FG$1,"")</f>
        <v>3.6461279461279466</v>
      </c>
      <c r="FH4" s="67">
        <f>IFERROR(VLOOKUP($B4,RD[#All],FH$2,0)/FH$1,"")</f>
        <v>3.5151515151515151</v>
      </c>
      <c r="FI4" s="67">
        <f>IFERROR(VLOOKUP($B4,RD[#All],FI$2,0)/FI$1,"")</f>
        <v>3.5370370370370372</v>
      </c>
      <c r="FJ4" s="67">
        <f>IFERROR(VLOOKUP($B4,RD[#All],FJ$2,0)/FJ$1,"")</f>
        <v>3.5168350168350169</v>
      </c>
      <c r="FK4" s="67">
        <f>IFERROR(VLOOKUP($B4,RD[#All],FK$2,0)/FK$1,"")</f>
        <v>3.6393939393939396</v>
      </c>
      <c r="FL4" s="67">
        <f>IFERROR(VLOOKUP($B4,RD[#All],FL$2,0)/FL$1,"")</f>
        <v>3.5778181818181816</v>
      </c>
      <c r="FM4" s="67">
        <f>IFERROR(VLOOKUP($B4,RD[#All],FM$2,0)/FM$1,"")</f>
        <v>3.5712121212121208</v>
      </c>
      <c r="FN4" s="67">
        <f>IFERROR(VLOOKUP($B4,RD[#All],FN$2,0)/FN$1,"")</f>
        <v>3.5188552188552187</v>
      </c>
      <c r="FO4" s="67">
        <f>IFERROR(VLOOKUP($B4,RD[#All],FO$2,0)/FO$1,"")</f>
        <v>3.5390151515151516</v>
      </c>
      <c r="FP4" s="67">
        <f>IFERROR(VLOOKUP($B4,RD[#All],FP$2,0)/FP$1,"")</f>
        <v>3.4909090909090907</v>
      </c>
      <c r="FQ4" s="67">
        <f>IFERROR(VLOOKUP($B4,RD[#All],FQ$2,0)/FQ$1,"")</f>
        <v>3.5970909090909093</v>
      </c>
      <c r="FR4" s="67">
        <f>IFERROR(VLOOKUP($B4,RD[#All],FR$2,0)/FR$1,"")</f>
        <v>3.5250909090909088</v>
      </c>
      <c r="FS4" s="67">
        <f>IFERROR(VLOOKUP($B4,RD[#All],FS$2,0)/FS$1,"")</f>
        <v>3.5441077441077438</v>
      </c>
      <c r="FT4" s="67">
        <f>IFERROR(VLOOKUP($B4,RD[#All],FT$2,0)/FT$1,"")</f>
        <v>3.2480000000000002</v>
      </c>
      <c r="FU4" s="67">
        <f>IFERROR(VLOOKUP($B4,RD[#All],FU$2,0)/FU$1,"")</f>
        <v>3.5966329966329966</v>
      </c>
      <c r="FV4" s="67">
        <f>IFERROR(VLOOKUP($B4,RD[#All],FV$2,0)/FV$1,"")</f>
        <v>3.6333333333333333</v>
      </c>
      <c r="FW4" s="67">
        <f>IFERROR(VLOOKUP($B4,RD[#All],FW$2,0)/FW$1,"")</f>
        <v>3.6931818181818183</v>
      </c>
      <c r="FX4" s="67">
        <f>IFERROR(VLOOKUP($B4,RD[#All],FX$2,0)/FX$1,"")</f>
        <v>3.6545454545454543</v>
      </c>
      <c r="FY4" s="67">
        <f>IFERROR(VLOOKUP($B4,RD[#All],FY$2,0)/FY$1,"")</f>
        <v>3.6074074074074076</v>
      </c>
      <c r="FZ4" s="67">
        <f>IFERROR(VLOOKUP($B4,RD[#All],FZ$2,0)/FZ$1,"")</f>
        <v>3.6212121212121211</v>
      </c>
      <c r="GA4" s="67">
        <f>IFERROR(VLOOKUP($B4,RD[#All],GA$2,0)/GA$1,"")</f>
        <v>3.5384615384615383</v>
      </c>
      <c r="GB4" s="67">
        <f>IFERROR(VLOOKUP($B4,RD[#All],GB$2,0)/GB$1,"")</f>
        <v>3.5562289562289564</v>
      </c>
      <c r="GC4" s="67">
        <f>IFERROR(VLOOKUP($B4,RD[#All],GC$2,0)/GC$1,"")</f>
        <v>3.5360269360269361</v>
      </c>
      <c r="GD4" s="67">
        <f>IFERROR(VLOOKUP($B4,RD[#All],GD$2,0)/GD$1,"")</f>
        <v>3.6727272727272728</v>
      </c>
      <c r="GE4" s="67">
        <f>IFERROR(VLOOKUP($B4,RD[#All],GE$2,0)/GE$1,"")</f>
        <v>3.5702797202797205</v>
      </c>
      <c r="GF4" s="67">
        <f>IFERROR(VLOOKUP($B4,RD[#All],GF$2,0)/GF$1,"")</f>
        <v>3.6417508417508415</v>
      </c>
      <c r="GG4" s="67">
        <f>IFERROR(VLOOKUP($B4,RD[#All],GG$2,0)/GG$1,"")</f>
        <v>3.5563636363636362</v>
      </c>
      <c r="GH4" s="67">
        <f>IFERROR(VLOOKUP($B4,RD[#All],GH$2,0)/GH$1,"")</f>
        <v>3.6</v>
      </c>
      <c r="GI4" s="67">
        <f>IFERROR(VLOOKUP($B4,RD[#All],GI$2,0)/GI$1,"")</f>
        <v>3.5014545454545454</v>
      </c>
      <c r="GJ4" s="67">
        <f>IFERROR(VLOOKUP($B4,RD[#All],GJ$2,0)/GJ$1,"")</f>
        <v>3.2604895104895104</v>
      </c>
      <c r="GK4" s="67">
        <f>IFERROR(VLOOKUP($B4,RD[#All],GK$2,0)/GK$1,"")</f>
        <v>3.5810606060606061</v>
      </c>
      <c r="GL4" s="67">
        <f>IFERROR(VLOOKUP($B4,RD[#All],GL$2,0)/GL$1,"")</f>
        <v>3.663257575757576</v>
      </c>
      <c r="GM4" s="67">
        <f>IFERROR(VLOOKUP($B4,RD[#All],GM$2,0)/GM$1,"")</f>
        <v>3.6333333333333333</v>
      </c>
      <c r="GN4" s="67">
        <f>IFERROR(VLOOKUP($B4,RD[#All],GN$2,0)/GN$1,"")</f>
        <v>3.6799242424242422</v>
      </c>
      <c r="GO4" s="67">
        <f>IFERROR(VLOOKUP($B4,RD[#All],GO$2,0)/GO$1,"")</f>
        <v>3.6208333333333331</v>
      </c>
      <c r="GP4" s="67">
        <f>IFERROR(VLOOKUP($B4,RD[#All],GP$2,0)/GP$1,"")</f>
        <v>3.5795454545454546</v>
      </c>
      <c r="GQ4" s="67">
        <f>IFERROR(VLOOKUP($B4,RD[#All],GQ$2,0)/GQ$1,"")</f>
        <v>3.6159090909090907</v>
      </c>
      <c r="GR4" s="67">
        <f>IFERROR(VLOOKUP($B4,RD[#All],GR$2,0)/GR$1,"")</f>
        <v>3.5965909090909092</v>
      </c>
      <c r="GS4" s="67" t="str">
        <f>IFERROR(VLOOKUP($B4,RD[#All],GS$2,0)/GS$1,"")</f>
        <v/>
      </c>
      <c r="GT4" s="67" t="str">
        <f>IFERROR(VLOOKUP($B4,RD[#All],GT$2,0)/GT$1,"")</f>
        <v/>
      </c>
      <c r="GU4" s="67">
        <f>IFERROR(VLOOKUP($B4,RD[#All],GU$2,0)/GU$1,"")</f>
        <v>0</v>
      </c>
      <c r="GV4" s="67">
        <f>IFERROR(VLOOKUP($B4,RD[#All],GV$2,0)/GV$1,"")</f>
        <v>3.5786708694510114</v>
      </c>
      <c r="GW4" s="67">
        <f>IFERROR(VLOOKUP($B4,RD[#All],GW$2,0)/GW$1,"")</f>
        <v>3.5432372505543235</v>
      </c>
      <c r="GX4" s="67" t="str">
        <f>IFERROR(VLOOKUP($B4,RD[#All],GX$2,0)/GX$1,"")</f>
        <v/>
      </c>
      <c r="GY4" s="67">
        <f>IFERROR(VLOOKUP($B4,RD[#All],GY$2,0)/GY$1,"")</f>
        <v>3.5338345864661651</v>
      </c>
      <c r="GZ4" s="67">
        <f>IFERROR(VLOOKUP($B4,RD[#All],GZ$2,0)/GZ$1,"")</f>
        <v>3.6370786516853935</v>
      </c>
      <c r="HA4" s="67">
        <f>IFERROR(VLOOKUP($B4,RD[#All],HA$2,0)/HA$1,"")</f>
        <v>3.5805243445692883</v>
      </c>
      <c r="HB4" s="67">
        <f>IFERROR(VLOOKUP($B4,RD[#All],HB$2,0)/HB$1,"")</f>
        <v>3.5921348314606742</v>
      </c>
      <c r="HC4" s="67">
        <f>IFERROR(VLOOKUP($B4,RD[#All],HC$2,0)/HC$1,"")</f>
        <v>3.2127340823970036</v>
      </c>
      <c r="HD4" s="67">
        <f>IFERROR(VLOOKUP($B4,RD[#All],HD$2,0)/HD$1,"")</f>
        <v>3.6749063670411988</v>
      </c>
      <c r="HE4" s="67">
        <f>IFERROR(VLOOKUP($B4,RD[#All],HE$2,0)/HE$1,"")</f>
        <v>3.6191011235955055</v>
      </c>
      <c r="HF4" s="67">
        <f>IFERROR(VLOOKUP($B4,RD[#All],HF$2,0)/HF$1,"")</f>
        <v>3.648314606741573</v>
      </c>
      <c r="HG4" s="67">
        <f>IFERROR(VLOOKUP($B4,RD[#All],HG$2,0)/HG$1,"")</f>
        <v>3.5460674157303371</v>
      </c>
      <c r="HH4" s="67">
        <f>IFERROR(VLOOKUP($B4,RD[#All],HH$2,0)/HH$1,"")</f>
        <v>3.583520599250936</v>
      </c>
      <c r="HI4" s="67">
        <f>IFERROR(VLOOKUP($B4,RD[#All],HI$2,0)/HI$1,"")</f>
        <v>3.5516853932584267</v>
      </c>
      <c r="HJ4" s="67">
        <f>IFERROR(VLOOKUP($B4,RD[#All],HJ$2,0)/HJ$1,"")</f>
        <v>3.5543071161048689</v>
      </c>
      <c r="HK4" s="67">
        <f>IFERROR(VLOOKUP($B4,RD[#All],HK$2,0)/HK$1,"")</f>
        <v>3.537245110278818</v>
      </c>
      <c r="HL4" s="67">
        <f>IFERROR(VLOOKUP($B4,RD[#All],HL$2,0)/HL$1,"")</f>
        <v>3.8052434456928839</v>
      </c>
      <c r="HM4" s="67">
        <f>IFERROR(VLOOKUP($B4,RD[#All],HM$2,0)/HM$1,"")</f>
        <v>3.8110165696372591</v>
      </c>
      <c r="HN4" s="67">
        <f>IFERROR(VLOOKUP($B4,RD[#All],HN$2,0)/HN$1,"")</f>
        <v>3.7662337662337659</v>
      </c>
      <c r="HO4" s="67">
        <f>IFERROR(VLOOKUP($B4,RD[#All],HO$2,0)/HO$1,"")</f>
        <v>3.766980146290491</v>
      </c>
      <c r="HP4" s="67">
        <f>IFERROR(VLOOKUP($B4,RD[#All],HP$2,0)/HP$1,"")</f>
        <v>3.6990595611285269</v>
      </c>
      <c r="HQ4" s="67">
        <f>IFERROR(VLOOKUP($B4,RD[#All],HQ$2,0)/HQ$1,"")</f>
        <v>3.5675805675805679</v>
      </c>
      <c r="HR4" s="67">
        <f>IFERROR(VLOOKUP($B4,RD[#All],HR$2,0)/HR$1,"")</f>
        <v>3.5429524603836531</v>
      </c>
      <c r="HS4" s="67">
        <f>IFERROR(VLOOKUP($B4,RD[#All],HS$2,0)/HS$1,"")</f>
        <v>3.6185168539325843</v>
      </c>
      <c r="HT4" s="67">
        <f>IFERROR(VLOOKUP($B4,RD[#All],HT$2,0)/HT$1,"")</f>
        <v>3.5868497711194345</v>
      </c>
      <c r="HU4" s="67">
        <f>IFERROR(VLOOKUP($B4,RD[#All],HU$2,0)/HU$1,"")</f>
        <v>3.5073465859982713</v>
      </c>
      <c r="HV4" s="67">
        <f>IFERROR(VLOOKUP($B4,RD[#All],HV$2,0)/HV$1,"")</f>
        <v>3.5111495246326707</v>
      </c>
      <c r="HW4" s="67">
        <f>IFERROR(VLOOKUP($B4,RD[#All],HW$2,0)/HW$1,"")</f>
        <v>3.6728089887640452</v>
      </c>
      <c r="HX4" s="67">
        <f>IFERROR(VLOOKUP($B4,RD[#All],HX$2,0)/HX$1,"")</f>
        <v>3.5764909248055314</v>
      </c>
      <c r="HY4" s="67">
        <f>IFERROR(VLOOKUP($B4,RD[#All],HY$2,0)/HY$1,"")</f>
        <v>3.5562213899292554</v>
      </c>
      <c r="HZ4" s="67">
        <f>IFERROR(VLOOKUP($B4,RD[#All],HZ$2,0)/HZ$1,"")</f>
        <v>3.5891801914273822</v>
      </c>
      <c r="IA4" s="67">
        <f>IFERROR(VLOOKUP($B4,RD[#All],IA$2,0)/IA$1,"")</f>
        <v>3.6173271173271178</v>
      </c>
      <c r="IB4" s="67">
        <f>IFERROR(VLOOKUP($B4,RD[#All],IB$2,0)/IB$1,"")</f>
        <v>3.6515151515151518</v>
      </c>
      <c r="IC4" s="67">
        <f>IFERROR(VLOOKUP($B4,RD[#All],IC$2,0)/IC$1,"")</f>
        <v>3.5314685314685317</v>
      </c>
      <c r="ID4" s="67">
        <f>IFERROR(VLOOKUP($B4,RD[#All],ID$2,0)/ID$1,"")</f>
        <v>3.5488215488215489</v>
      </c>
      <c r="IE4" s="67">
        <f>IFERROR(VLOOKUP($B4,RD[#All],IE$2,0)/IE$1,"")</f>
        <v>3.5511111111111111</v>
      </c>
      <c r="IF4" s="67" t="str">
        <f>IFERROR(VLOOKUP($B4,RD[#All],IF$2,0)/IF$1,"")</f>
        <v/>
      </c>
      <c r="IG4" s="67">
        <f>IFERROR(VLOOKUP($B4,RD[#All],IG$2,0)/IG$1,"")</f>
        <v>3.8069629210302858</v>
      </c>
      <c r="IH4" s="67">
        <f>IFERROR(VLOOKUP($B4,RD[#All],IH$2,0)/IH$1,"")</f>
        <v>3.556252176941832</v>
      </c>
      <c r="II4" s="67">
        <f>IFERROR(VLOOKUP($B4,RD[#All],II$2,0)/II$1,"")</f>
        <v>3.6069651741293534</v>
      </c>
      <c r="IJ4" s="67">
        <f>IFERROR(VLOOKUP($B4,RD[#All],IJ$2,0)/IJ$1,"")</f>
        <v>3.4942012719790494</v>
      </c>
      <c r="IK4" s="67">
        <f>IFERROR(VLOOKUP($B4,RD[#All],IK$2,0)/IK$1,"")</f>
        <v>3.5431235431235435</v>
      </c>
      <c r="IL4" s="67" t="str">
        <f>IFERROR(VLOOKUP($B4,RD[#All],IL$2,0)/IL$1,"")</f>
        <v/>
      </c>
      <c r="IM4" s="67" t="str">
        <f>IFERROR(VLOOKUP($B4,RD[#All],IM$2,0)/IM$1,"")</f>
        <v/>
      </c>
      <c r="IN4" s="67">
        <f>IFERROR(VLOOKUP($B4,RD[#All],IN$2,0)/IN$1,"")</f>
        <v>3.7659352142110762</v>
      </c>
      <c r="IO4" s="67">
        <f>IFERROR(VLOOKUP($B4,RD[#All],IO$2,0)/IO$1,"")</f>
        <v>3.7460815047021945</v>
      </c>
      <c r="IP4" s="67">
        <f>IFERROR(VLOOKUP($B4,RD[#All],IP$2,0)/IP$1,"")</f>
        <v>4.6560342775529637</v>
      </c>
      <c r="IQ4" s="67">
        <f>IFERROR(VLOOKUP($B4,RD[#All],IQ$2,0)/IQ$1,"")</f>
        <v>3.5264180264180269</v>
      </c>
      <c r="IR4" s="67">
        <f>IFERROR(VLOOKUP($B4,RD[#All],IR$2,0)/IR$1,"")</f>
        <v>7.2222222222222223</v>
      </c>
      <c r="IS4" s="86">
        <f>IFERROR(AVERAGEIF(Inv_SY_B[[#This Row],[BLK1_INV1]:[BLK8_INV27]],"&gt;"&amp;0.1,Inv_SY_B[[#This Row],[BLK1_INV1]:[BLK8_INV27]]),"")</f>
        <v>3.6000837072233236</v>
      </c>
    </row>
    <row r="5" spans="2:253" x14ac:dyDescent="0.35">
      <c r="B5" s="85">
        <f>B4+1</f>
        <v>45837</v>
      </c>
      <c r="C5" s="67">
        <f>IFERROR(VLOOKUP($B5,RD[#All],C$2,0)/C$1,"")</f>
        <v>3.1564390665514259</v>
      </c>
      <c r="D5" s="67">
        <f>IFERROR(VLOOKUP($B5,RD[#All],D$2,0)/D$1,"")</f>
        <v>3.2221261884183234</v>
      </c>
      <c r="E5" s="67">
        <f>IFERROR(VLOOKUP($B5,RD[#All],E$2,0)/E$1,"")</f>
        <v>3.2284644194756553</v>
      </c>
      <c r="F5" s="67">
        <f>IFERROR(VLOOKUP($B5,RD[#All],F$2,0)/F$1,"")</f>
        <v>3.2172284644194757</v>
      </c>
      <c r="G5" s="67">
        <f>IFERROR(VLOOKUP($B5,RD[#All],G$2,0)/G$1,"")</f>
        <v>3.2082973206568712</v>
      </c>
      <c r="H5" s="67">
        <f>IFERROR(VLOOKUP($B5,RD[#All],H$2,0)/H$1,"")</f>
        <v>3.2097378277153559</v>
      </c>
      <c r="I5" s="67">
        <f>IFERROR(VLOOKUP($B5,RD[#All],I$2,0)/I$1,"")</f>
        <v>3.2247191011235956</v>
      </c>
      <c r="J5" s="67">
        <f>IFERROR(VLOOKUP($B5,RD[#All],J$2,0)/J$1,"")</f>
        <v>3.2359550561797752</v>
      </c>
      <c r="K5" s="67">
        <f>IFERROR(VLOOKUP($B5,RD[#All],K$2,0)/K$1,"")</f>
        <v>3.2071910112359552</v>
      </c>
      <c r="L5" s="67">
        <f>IFERROR(VLOOKUP($B5,RD[#All],L$2,0)/L$1,"")</f>
        <v>3.2215730337078652</v>
      </c>
      <c r="M5" s="67">
        <f>IFERROR(VLOOKUP($B5,RD[#All],M$2,0)/M$1,"")</f>
        <v>3.2059925093632957</v>
      </c>
      <c r="N5" s="67">
        <f>IFERROR(VLOOKUP($B5,RD[#All],N$2,0)/N$1,"")</f>
        <v>3.1453183520599248</v>
      </c>
      <c r="O5" s="67">
        <f>IFERROR(VLOOKUP($B5,RD[#All],O$2,0)/O$1,"")</f>
        <v>3.1423220973782771</v>
      </c>
      <c r="P5" s="67">
        <f>IFERROR(VLOOKUP($B5,RD[#All],P$2,0)/P$1,"")</f>
        <v>3.2972420837589378</v>
      </c>
      <c r="Q5" s="67">
        <f>IFERROR(VLOOKUP($B5,RD[#All],Q$2,0)/Q$1,"")</f>
        <v>3.2172284644194757</v>
      </c>
      <c r="R5" s="67">
        <f>IFERROR(VLOOKUP($B5,RD[#All],R$2,0)/R$1,"")</f>
        <v>3.1880149812734082</v>
      </c>
      <c r="S5" s="67">
        <f>IFERROR(VLOOKUP($B5,RD[#All],S$2,0)/S$1,"")</f>
        <v>3.191011235955056</v>
      </c>
      <c r="T5" s="67">
        <f>IFERROR(VLOOKUP($B5,RD[#All],T$2,0)/T$1,"")</f>
        <v>3.1872659176029963</v>
      </c>
      <c r="U5" s="67">
        <f>IFERROR(VLOOKUP($B5,RD[#All],U$2,0)/U$1,"")</f>
        <v>3.1979256698357821</v>
      </c>
      <c r="V5" s="67">
        <f>IFERROR(VLOOKUP($B5,RD[#All],V$2,0)/V$1,"")</f>
        <v>3.2082973206568712</v>
      </c>
      <c r="W5" s="67">
        <f>IFERROR(VLOOKUP($B5,RD[#All],W$2,0)/W$1,"")</f>
        <v>3.1797752808988764</v>
      </c>
      <c r="X5" s="67">
        <f>IFERROR(VLOOKUP($B5,RD[#All],X$2,0)/X$1,"")</f>
        <v>3.2284644194756553</v>
      </c>
      <c r="Y5" s="67">
        <f>IFERROR(VLOOKUP($B5,RD[#All],Y$2,0)/Y$1,"")</f>
        <v>3.1391529818496111</v>
      </c>
      <c r="Z5" s="67">
        <f>IFERROR(VLOOKUP($B5,RD[#All],Z$2,0)/Z$1,"")</f>
        <v>3.225967540574282</v>
      </c>
      <c r="AA5" s="67">
        <f>IFERROR(VLOOKUP($B5,RD[#All],AA$2,0)/AA$1,"")</f>
        <v>3.1149524632670702</v>
      </c>
      <c r="AB5" s="67">
        <f>IFERROR(VLOOKUP($B5,RD[#All],AB$2,0)/AB$1,"")</f>
        <v>3.2117545375972343</v>
      </c>
      <c r="AC5" s="67">
        <f>IFERROR(VLOOKUP($B5,RD[#All],AC$2,0)/AC$1,"")</f>
        <v>3.1184096802074328</v>
      </c>
      <c r="AD5" s="67">
        <f>IFERROR(VLOOKUP($B5,RD[#All],AD$2,0)/AD$1,"")</f>
        <v>3.1893466500208074</v>
      </c>
      <c r="AE5" s="67">
        <f>IFERROR(VLOOKUP($B5,RD[#All],AE$2,0)/AE$1,"")</f>
        <v>3.2159800249687889</v>
      </c>
      <c r="AF5" s="67">
        <f>IFERROR(VLOOKUP($B5,RD[#All],AF$2,0)/AF$1,"")</f>
        <v>3.1434040782355392</v>
      </c>
      <c r="AG5" s="67">
        <f>IFERROR(VLOOKUP($B5,RD[#All],AG$2,0)/AG$1,"")</f>
        <v>3.1693716188098211</v>
      </c>
      <c r="AH5" s="67">
        <f>IFERROR(VLOOKUP($B5,RD[#All],AH$2,0)/AH$1,"")</f>
        <v>3.0535164377861008</v>
      </c>
      <c r="AI5" s="67">
        <f>IFERROR(VLOOKUP($B5,RD[#All],AI$2,0)/AI$1,"")</f>
        <v>3.1485849056603774</v>
      </c>
      <c r="AJ5" s="67">
        <f>IFERROR(VLOOKUP($B5,RD[#All],AJ$2,0)/AJ$1,"")</f>
        <v>3.2049021073083246</v>
      </c>
      <c r="AK5" s="67">
        <f>IFERROR(VLOOKUP($B5,RD[#All],AK$2,0)/AK$1,"")</f>
        <v>3.1797752808988764</v>
      </c>
      <c r="AL5" s="67">
        <f>IFERROR(VLOOKUP($B5,RD[#All],AL$2,0)/AL$1,"")</f>
        <v>3.2050853128136505</v>
      </c>
      <c r="AM5" s="67">
        <f>IFERROR(VLOOKUP($B5,RD[#All],AM$2,0)/AM$1,"")</f>
        <v>3.2059925093632957</v>
      </c>
      <c r="AN5" s="67">
        <f>IFERROR(VLOOKUP($B5,RD[#All],AN$2,0)/AN$1,"")</f>
        <v>3.1048689138576777</v>
      </c>
      <c r="AO5" s="67">
        <f>IFERROR(VLOOKUP($B5,RD[#All],AO$2,0)/AO$1,"")</f>
        <v>3.161048689138577</v>
      </c>
      <c r="AP5" s="67">
        <f>IFERROR(VLOOKUP($B5,RD[#All],AP$2,0)/AP$1,"")</f>
        <v>3.2209737827715355</v>
      </c>
      <c r="AQ5" s="67">
        <f>IFERROR(VLOOKUP($B5,RD[#All],AQ$2,0)/AQ$1,"")</f>
        <v>3.1310861423220975</v>
      </c>
      <c r="AR5" s="67">
        <f>IFERROR(VLOOKUP($B5,RD[#All],AR$2,0)/AR$1,"")</f>
        <v>3.1239700374531836</v>
      </c>
      <c r="AS5" s="67">
        <f>IFERROR(VLOOKUP($B5,RD[#All],AS$2,0)/AS$1,"")</f>
        <v>3.1685393258426968</v>
      </c>
      <c r="AT5" s="67">
        <f>IFERROR(VLOOKUP($B5,RD[#All],AT$2,0)/AT$1,"")</f>
        <v>3.0681647940074908</v>
      </c>
      <c r="AU5" s="67">
        <f>IFERROR(VLOOKUP($B5,RD[#All],AU$2,0)/AU$1,"")</f>
        <v>3.1947565543071161</v>
      </c>
      <c r="AV5" s="67">
        <f>IFERROR(VLOOKUP($B5,RD[#All],AV$2,0)/AV$1,"")</f>
        <v>3.2059925093632957</v>
      </c>
      <c r="AW5" s="67">
        <f>IFERROR(VLOOKUP($B5,RD[#All],AW$2,0)/AW$1,"")</f>
        <v>3.1149524632670702</v>
      </c>
      <c r="AX5" s="67">
        <f>IFERROR(VLOOKUP($B5,RD[#All],AX$2,0)/AX$1,"")</f>
        <v>3.1685393258426968</v>
      </c>
      <c r="AY5" s="67">
        <f>IFERROR(VLOOKUP($B5,RD[#All],AY$2,0)/AY$1,"")</f>
        <v>3.1712359550561797</v>
      </c>
      <c r="AZ5" s="67">
        <f>IFERROR(VLOOKUP($B5,RD[#All],AZ$2,0)/AZ$1,"")</f>
        <v>3.0964494382022472</v>
      </c>
      <c r="BA5" s="67">
        <f>IFERROR(VLOOKUP($B5,RD[#All],BA$2,0)/BA$1,"")</f>
        <v>3.1835205992509361</v>
      </c>
      <c r="BB5" s="67">
        <f>IFERROR(VLOOKUP($B5,RD[#All],BB$2,0)/BB$1,"")</f>
        <v>3.1985018726591758</v>
      </c>
      <c r="BC5" s="67">
        <f>IFERROR(VLOOKUP($B5,RD[#All],BC$2,0)/BC$1,"")</f>
        <v>3.2392842280482732</v>
      </c>
      <c r="BD5" s="67">
        <f>IFERROR(VLOOKUP($B5,RD[#All],BD$2,0)/BD$1,"")</f>
        <v>3.1993341656263006</v>
      </c>
      <c r="BE5" s="67">
        <f>IFERROR(VLOOKUP($B5,RD[#All],BE$2,0)/BE$1,"")</f>
        <v>3.1623163353500434</v>
      </c>
      <c r="BF5" s="67">
        <f>IFERROR(VLOOKUP($B5,RD[#All],BF$2,0)/BF$1,"")</f>
        <v>3.1776945484810653</v>
      </c>
      <c r="BG5" s="67">
        <f>IFERROR(VLOOKUP($B5,RD[#All],BG$2,0)/BG$1,"")</f>
        <v>3.2</v>
      </c>
      <c r="BH5" s="67">
        <f>IFERROR(VLOOKUP($B5,RD[#All],BH$2,0)/BH$1,"")</f>
        <v>3.1711610486891386</v>
      </c>
      <c r="BI5" s="67">
        <f>IFERROR(VLOOKUP($B5,RD[#All],BI$2,0)/BI$1,"")</f>
        <v>3.1960049937578026</v>
      </c>
      <c r="BJ5" s="67">
        <f>IFERROR(VLOOKUP($B5,RD[#All],BJ$2,0)/BJ$1,"")</f>
        <v>3.1074490220557633</v>
      </c>
      <c r="BK5" s="67">
        <f>IFERROR(VLOOKUP($B5,RD[#All],BK$2,0)/BK$1,"")</f>
        <v>3.2059925093632957</v>
      </c>
      <c r="BL5" s="67">
        <f>IFERROR(VLOOKUP($B5,RD[#All],BL$2,0)/BL$1,"")</f>
        <v>3.2519237203077953</v>
      </c>
      <c r="BM5" s="67">
        <f>IFERROR(VLOOKUP($B5,RD[#All],BM$2,0)/BM$1,"")</f>
        <v>3.2397003745318353</v>
      </c>
      <c r="BN5" s="67">
        <f>IFERROR(VLOOKUP($B5,RD[#All],BN$2,0)/BN$1,"")</f>
        <v>3.2936259143155695</v>
      </c>
      <c r="BO5" s="67">
        <f>IFERROR(VLOOKUP($B5,RD[#All],BO$2,0)/BO$1,"")</f>
        <v>3.191011235955056</v>
      </c>
      <c r="BP5" s="67">
        <f>IFERROR(VLOOKUP($B5,RD[#All],BP$2,0)/BP$1,"")</f>
        <v>3.1771823681936042</v>
      </c>
      <c r="BQ5" s="67">
        <f>IFERROR(VLOOKUP($B5,RD[#All],BQ$2,0)/BQ$1,"")</f>
        <v>3.2082973206568712</v>
      </c>
      <c r="BR5" s="67">
        <f>IFERROR(VLOOKUP($B5,RD[#All],BR$2,0)/BR$1,"")</f>
        <v>3.0907519446845289</v>
      </c>
      <c r="BS5" s="67">
        <f>IFERROR(VLOOKUP($B5,RD[#All],BS$2,0)/BS$1,"")</f>
        <v>3.1647940074906367</v>
      </c>
      <c r="BT5" s="67">
        <f>IFERROR(VLOOKUP($B5,RD[#All],BT$2,0)/BT$1,"")</f>
        <v>3.1760299625468167</v>
      </c>
      <c r="BU5" s="67">
        <f>IFERROR(VLOOKUP($B5,RD[#All],BU$2,0)/BU$1,"")</f>
        <v>3.191011235955056</v>
      </c>
      <c r="BV5" s="67">
        <f>IFERROR(VLOOKUP($B5,RD[#All],BV$2,0)/BV$1,"")</f>
        <v>3.1385767790262173</v>
      </c>
      <c r="BW5" s="67">
        <f>IFERROR(VLOOKUP($B5,RD[#All],BW$2,0)/BW$1,"")</f>
        <v>3.1423220973782771</v>
      </c>
      <c r="BX5" s="67">
        <f>IFERROR(VLOOKUP($B5,RD[#All],BX$2,0)/BX$1,"")</f>
        <v>3.1722846441947565</v>
      </c>
      <c r="BY5" s="67">
        <f>IFERROR(VLOOKUP($B5,RD[#All],BY$2,0)/BY$1,"")</f>
        <v>3.2126508531002913</v>
      </c>
      <c r="BZ5" s="67">
        <f>IFERROR(VLOOKUP($B5,RD[#All],BZ$2,0)/BZ$1,"")</f>
        <v>3.1727007906783187</v>
      </c>
      <c r="CA5" s="67">
        <f>IFERROR(VLOOKUP($B5,RD[#All],CA$2,0)/CA$1,"")</f>
        <v>3.2193091968372869</v>
      </c>
      <c r="CB5" s="67">
        <f>IFERROR(VLOOKUP($B5,RD[#All],CB$2,0)/CB$1,"")</f>
        <v>3.1797752808988764</v>
      </c>
      <c r="CC5" s="67">
        <f>IFERROR(VLOOKUP($B5,RD[#All],CC$2,0)/CC$1,"")</f>
        <v>3.1647940074906367</v>
      </c>
      <c r="CD5" s="67">
        <f>IFERROR(VLOOKUP($B5,RD[#All],CD$2,0)/CD$1,"")</f>
        <v>3.2152117545375973</v>
      </c>
      <c r="CE5" s="67">
        <f>IFERROR(VLOOKUP($B5,RD[#All],CE$2,0)/CE$1,"")</f>
        <v>3.1985018726591758</v>
      </c>
      <c r="CF5" s="67">
        <f>IFERROR(VLOOKUP($B5,RD[#All],CF$2,0)/CF$1,"")</f>
        <v>3.2209737827715355</v>
      </c>
      <c r="CG5" s="67">
        <f>IFERROR(VLOOKUP($B5,RD[#All],CG$2,0)/CG$1,"")</f>
        <v>3.1685393258426968</v>
      </c>
      <c r="CH5" s="67">
        <f>IFERROR(VLOOKUP($B5,RD[#All],CH$2,0)/CH$1,"")</f>
        <v>3.191011235955056</v>
      </c>
      <c r="CI5" s="67">
        <f>IFERROR(VLOOKUP($B5,RD[#All],CI$2,0)/CI$1,"")</f>
        <v>3.1385767790262173</v>
      </c>
      <c r="CJ5" s="67">
        <f>IFERROR(VLOOKUP($B5,RD[#All],CJ$2,0)/CJ$1,"")</f>
        <v>3.1760299625468167</v>
      </c>
      <c r="CK5" s="67">
        <f>IFERROR(VLOOKUP($B5,RD[#All],CK$2,0)/CK$1,"")</f>
        <v>3.1460674157303372</v>
      </c>
      <c r="CL5" s="67">
        <f>IFERROR(VLOOKUP($B5,RD[#All],CL$2,0)/CL$1,"")</f>
        <v>3.1573033707865168</v>
      </c>
      <c r="CM5" s="67">
        <f>IFERROR(VLOOKUP($B5,RD[#All],CM$2,0)/CM$1,"")</f>
        <v>3.1453183520599248</v>
      </c>
      <c r="CN5" s="67">
        <f>IFERROR(VLOOKUP($B5,RD[#All],CN$2,0)/CN$1,"")</f>
        <v>3.1243445692883896</v>
      </c>
      <c r="CO5" s="67">
        <f>IFERROR(VLOOKUP($B5,RD[#All],CO$2,0)/CO$1,"")</f>
        <v>3.1611685393258431</v>
      </c>
      <c r="CP5" s="67">
        <f>IFERROR(VLOOKUP($B5,RD[#All],CP$2,0)/CP$1,"")</f>
        <v>3.1149524632670702</v>
      </c>
      <c r="CQ5" s="67">
        <f>IFERROR(VLOOKUP($B5,RD[#All],CQ$2,0)/CQ$1,"")</f>
        <v>3.2134831460674156</v>
      </c>
      <c r="CR5" s="67">
        <f>IFERROR(VLOOKUP($B5,RD[#All],CR$2,0)/CR$1,"")</f>
        <v>3.11310861423221</v>
      </c>
      <c r="CS5" s="67">
        <f>IFERROR(VLOOKUP($B5,RD[#All],CS$2,0)/CS$1,"")</f>
        <v>3.1560549313358304</v>
      </c>
      <c r="CT5" s="67">
        <f>IFERROR(VLOOKUP($B5,RD[#All],CT$2,0)/CT$1,"")</f>
        <v>3.161048689138577</v>
      </c>
      <c r="CU5" s="67">
        <f>IFERROR(VLOOKUP($B5,RD[#All],CU$2,0)/CU$1,"")</f>
        <v>0</v>
      </c>
      <c r="CV5" s="67">
        <f>IFERROR(VLOOKUP($B5,RD[#All],CV$2,0)/CV$1,"")</f>
        <v>3.1722846441947565</v>
      </c>
      <c r="CW5" s="67">
        <f>IFERROR(VLOOKUP($B5,RD[#All],CW$2,0)/CW$1,"")</f>
        <v>3.191011235955056</v>
      </c>
      <c r="CX5" s="67">
        <f>IFERROR(VLOOKUP($B5,RD[#All],CX$2,0)/CX$1,"")</f>
        <v>3.1423220973782771</v>
      </c>
      <c r="CY5" s="67">
        <f>IFERROR(VLOOKUP($B5,RD[#All],CY$2,0)/CY$1,"")</f>
        <v>3.1198501872659175</v>
      </c>
      <c r="CZ5" s="67">
        <f>IFERROR(VLOOKUP($B5,RD[#All],CZ$2,0)/CZ$1,"")</f>
        <v>3.202247191011236</v>
      </c>
      <c r="DA5" s="67">
        <f>IFERROR(VLOOKUP($B5,RD[#All],DA$2,0)/DA$1,"")</f>
        <v>3.1310861423220975</v>
      </c>
      <c r="DB5" s="67">
        <f>IFERROR(VLOOKUP($B5,RD[#All],DB$2,0)/DB$1,"")</f>
        <v>3.191011235955056</v>
      </c>
      <c r="DC5" s="67">
        <f>IFERROR(VLOOKUP($B5,RD[#All],DC$2,0)/DC$1,"")</f>
        <v>3.2126508531002913</v>
      </c>
      <c r="DD5" s="67">
        <f>IFERROR(VLOOKUP($B5,RD[#All],DD$2,0)/DD$1,"")</f>
        <v>3.1498127340823969</v>
      </c>
      <c r="DE5" s="67">
        <f>IFERROR(VLOOKUP($B5,RD[#All],DE$2,0)/DE$1,"")</f>
        <v>3.2725759467332503</v>
      </c>
      <c r="DF5" s="67">
        <f>IFERROR(VLOOKUP($B5,RD[#All],DF$2,0)/DF$1,"")</f>
        <v>3.1870190699230516</v>
      </c>
      <c r="DG5" s="67">
        <f>IFERROR(VLOOKUP($B5,RD[#All],DG$2,0)/DG$1,"")</f>
        <v>3.1573033707865168</v>
      </c>
      <c r="DH5" s="67">
        <f>IFERROR(VLOOKUP($B5,RD[#All],DH$2,0)/DH$1,"")</f>
        <v>3.1860174781523094</v>
      </c>
      <c r="DI5" s="67">
        <f>IFERROR(VLOOKUP($B5,RD[#All],DI$2,0)/DI$1,"")</f>
        <v>3.1840968020743303</v>
      </c>
      <c r="DJ5" s="67">
        <f>IFERROR(VLOOKUP($B5,RD[#All],DJ$2,0)/DJ$1,"")</f>
        <v>3.1840968020743303</v>
      </c>
      <c r="DK5" s="67">
        <f>IFERROR(VLOOKUP($B5,RD[#All],DK$2,0)/DK$1,"")</f>
        <v>3.1104452767374116</v>
      </c>
      <c r="DL5" s="67">
        <f>IFERROR(VLOOKUP($B5,RD[#All],DL$2,0)/DL$1,"")</f>
        <v>3.0884727424053269</v>
      </c>
      <c r="DM5" s="67">
        <f>IFERROR(VLOOKUP($B5,RD[#All],DM$2,0)/DM$1,"")</f>
        <v>3.2209737827715355</v>
      </c>
      <c r="DN5" s="67">
        <f>IFERROR(VLOOKUP($B5,RD[#All],DN$2,0)/DN$1,"")</f>
        <v>3.1340823970037452</v>
      </c>
      <c r="DO5" s="67">
        <f>IFERROR(VLOOKUP($B5,RD[#All],DO$2,0)/DO$1,"")</f>
        <v>3.1622616259618606</v>
      </c>
      <c r="DP5" s="67">
        <f>IFERROR(VLOOKUP($B5,RD[#All],DP$2,0)/DP$1,"")</f>
        <v>3.099459009571369</v>
      </c>
      <c r="DQ5" s="67">
        <f>IFERROR(VLOOKUP($B5,RD[#All],DQ$2,0)/DQ$1,"")</f>
        <v>3.1660424469413235</v>
      </c>
      <c r="DR5" s="67">
        <f>IFERROR(VLOOKUP($B5,RD[#All],DR$2,0)/DR$1,"")</f>
        <v>3.1947565543071161</v>
      </c>
      <c r="DS5" s="67">
        <f>IFERROR(VLOOKUP($B5,RD[#All],DS$2,0)/DS$1,"")</f>
        <v>3.1262172284644199</v>
      </c>
      <c r="DT5" s="67">
        <f>IFERROR(VLOOKUP($B5,RD[#All],DT$2,0)/DT$1,"")</f>
        <v>2.9929255097794423</v>
      </c>
      <c r="DU5" s="67">
        <f>IFERROR(VLOOKUP($B5,RD[#All],DU$2,0)/DU$1,"")</f>
        <v>2.9396587598834789</v>
      </c>
      <c r="DV5" s="67">
        <f>IFERROR(VLOOKUP($B5,RD[#All],DV$2,0)/DV$1,"")</f>
        <v>3.1985018726591758</v>
      </c>
      <c r="DW5" s="67">
        <f>IFERROR(VLOOKUP($B5,RD[#All],DW$2,0)/DW$1,"")</f>
        <v>3.1041198501872658</v>
      </c>
      <c r="DX5" s="67">
        <f>IFERROR(VLOOKUP($B5,RD[#All],DX$2,0)/DX$1,"")</f>
        <v>3.1893466500208074</v>
      </c>
      <c r="DY5" s="67">
        <f>IFERROR(VLOOKUP($B5,RD[#All],DY$2,0)/DY$1,"")</f>
        <v>3.1172284644194757</v>
      </c>
      <c r="DZ5" s="67">
        <f>IFERROR(VLOOKUP($B5,RD[#All],DZ$2,0)/DZ$1,"")</f>
        <v>3.1449438202247193</v>
      </c>
      <c r="EA5" s="67">
        <f>IFERROR(VLOOKUP($B5,RD[#All],EA$2,0)/EA$1,"")</f>
        <v>3.1044527673741156</v>
      </c>
      <c r="EB5" s="67">
        <f>IFERROR(VLOOKUP($B5,RD[#All],EB$2,0)/EB$1,"")</f>
        <v>3.1816895547232629</v>
      </c>
      <c r="EC5" s="67">
        <f>IFERROR(VLOOKUP($B5,RD[#All],EC$2,0)/EC$1,"")</f>
        <v>3.1208297320656873</v>
      </c>
      <c r="ED5" s="67">
        <f>IFERROR(VLOOKUP($B5,RD[#All],ED$2,0)/ED$1,"")</f>
        <v>3.1688850475367332</v>
      </c>
      <c r="EE5" s="67">
        <f>IFERROR(VLOOKUP($B5,RD[#All],EE$2,0)/EE$1,"")</f>
        <v>3.189628349178911</v>
      </c>
      <c r="EF5" s="67">
        <f>IFERROR(VLOOKUP($B5,RD[#All],EF$2,0)/EF$1,"")</f>
        <v>3.1297242083758938</v>
      </c>
      <c r="EG5" s="67">
        <f>IFERROR(VLOOKUP($B5,RD[#All],EG$2,0)/EG$1,"")</f>
        <v>3.1433566433566433</v>
      </c>
      <c r="EH5" s="67">
        <f>IFERROR(VLOOKUP($B5,RD[#All],EH$2,0)/EH$1,"")</f>
        <v>3.1479020979020977</v>
      </c>
      <c r="EI5" s="67">
        <f>IFERROR(VLOOKUP($B5,RD[#All],EI$2,0)/EI$1,"")</f>
        <v>3.1216783216783215</v>
      </c>
      <c r="EJ5" s="67">
        <f>IFERROR(VLOOKUP($B5,RD[#All],EJ$2,0)/EJ$1,"")</f>
        <v>3.1573426573426575</v>
      </c>
      <c r="EK5" s="67">
        <f>IFERROR(VLOOKUP($B5,RD[#All],EK$2,0)/EK$1,"")</f>
        <v>3.1316853932584268</v>
      </c>
      <c r="EL5" s="67">
        <f>IFERROR(VLOOKUP($B5,RD[#All],EL$2,0)/EL$1,"")</f>
        <v>3.2247191011235956</v>
      </c>
      <c r="EM5" s="67">
        <f>IFERROR(VLOOKUP($B5,RD[#All],EM$2,0)/EM$1,"")</f>
        <v>3.1775280898876406</v>
      </c>
      <c r="EN5" s="67">
        <f>IFERROR(VLOOKUP($B5,RD[#All],EN$2,0)/EN$1,"")</f>
        <v>3.128781331028522</v>
      </c>
      <c r="EO5" s="67">
        <f>IFERROR(VLOOKUP($B5,RD[#All],EO$2,0)/EO$1,"")</f>
        <v>3.1685393258426968</v>
      </c>
      <c r="EP5" s="67">
        <f>IFERROR(VLOOKUP($B5,RD[#All],EP$2,0)/EP$1,"")</f>
        <v>3.2570440795159898</v>
      </c>
      <c r="EQ5" s="67">
        <f>IFERROR(VLOOKUP($B5,RD[#All],EQ$2,0)/EQ$1,"")</f>
        <v>3.112734082397004</v>
      </c>
      <c r="ER5" s="67">
        <f>IFERROR(VLOOKUP($B5,RD[#All],ER$2,0)/ER$1,"")</f>
        <v>3.1996542783059638</v>
      </c>
      <c r="ES5" s="67">
        <f>IFERROR(VLOOKUP($B5,RD[#All],ES$2,0)/ES$1,"")</f>
        <v>3.1764044943820227</v>
      </c>
      <c r="ET5" s="67">
        <f>IFERROR(VLOOKUP($B5,RD[#All],ET$2,0)/ET$1,"")</f>
        <v>3.2196118488253318</v>
      </c>
      <c r="EU5" s="67">
        <f>IFERROR(VLOOKUP($B5,RD[#All],EU$2,0)/EU$1,"")</f>
        <v>3.1840968020743303</v>
      </c>
      <c r="EV5" s="67">
        <f>IFERROR(VLOOKUP($B5,RD[#All],EV$2,0)/EV$1,"")</f>
        <v>3.2643042350907523</v>
      </c>
      <c r="EW5" s="67">
        <f>IFERROR(VLOOKUP($B5,RD[#All],EW$2,0)/EW$1,"")</f>
        <v>3.2293863439930854</v>
      </c>
      <c r="EX5" s="67">
        <f>IFERROR(VLOOKUP($B5,RD[#All],EX$2,0)/EX$1,"")</f>
        <v>3.2397003745318353</v>
      </c>
      <c r="EY5" s="67">
        <f>IFERROR(VLOOKUP($B5,RD[#All],EY$2,0)/EY$1,"")</f>
        <v>3.1667082813150231</v>
      </c>
      <c r="EZ5" s="67">
        <f>IFERROR(VLOOKUP($B5,RD[#All],EZ$2,0)/EZ$1,"")</f>
        <v>3.1647940074906367</v>
      </c>
      <c r="FA5" s="67">
        <f>IFERROR(VLOOKUP($B5,RD[#All],FA$2,0)/FA$1,"")</f>
        <v>3.1921348314606739</v>
      </c>
      <c r="FB5" s="67">
        <f>IFERROR(VLOOKUP($B5,RD[#All],FB$2,0)/FB$1,"")</f>
        <v>3.149063670411985</v>
      </c>
      <c r="FC5" s="67">
        <f>IFERROR(VLOOKUP($B5,RD[#All],FC$2,0)/FC$1,"")</f>
        <v>3.2059925093632957</v>
      </c>
      <c r="FD5" s="67">
        <f>IFERROR(VLOOKUP($B5,RD[#All],FD$2,0)/FD$1,"")</f>
        <v>3.2629213483146069</v>
      </c>
      <c r="FE5" s="67">
        <f>IFERROR(VLOOKUP($B5,RD[#All],FE$2,0)/FE$1,"")</f>
        <v>3.2121212121212119</v>
      </c>
      <c r="FF5" s="67">
        <f>IFERROR(VLOOKUP($B5,RD[#All],FF$2,0)/FF$1,"")</f>
        <v>3.1363636363636362</v>
      </c>
      <c r="FG5" s="67">
        <f>IFERROR(VLOOKUP($B5,RD[#All],FG$2,0)/FG$1,"")</f>
        <v>3.1784511784511786</v>
      </c>
      <c r="FH5" s="67">
        <f>IFERROR(VLOOKUP($B5,RD[#All],FH$2,0)/FH$1,"")</f>
        <v>3.0984848484848486</v>
      </c>
      <c r="FI5" s="67">
        <f>IFERROR(VLOOKUP($B5,RD[#All],FI$2,0)/FI$1,"")</f>
        <v>3.1481481481481484</v>
      </c>
      <c r="FJ5" s="67">
        <f>IFERROR(VLOOKUP($B5,RD[#All],FJ$2,0)/FJ$1,"")</f>
        <v>3.1043771043771042</v>
      </c>
      <c r="FK5" s="67">
        <f>IFERROR(VLOOKUP($B5,RD[#All],FK$2,0)/FK$1,"")</f>
        <v>3.2053872053872055</v>
      </c>
      <c r="FL5" s="67">
        <f>IFERROR(VLOOKUP($B5,RD[#All],FL$2,0)/FL$1,"")</f>
        <v>3.16</v>
      </c>
      <c r="FM5" s="67">
        <f>IFERROR(VLOOKUP($B5,RD[#All],FM$2,0)/FM$1,"")</f>
        <v>3.1287878787878789</v>
      </c>
      <c r="FN5" s="67">
        <f>IFERROR(VLOOKUP($B5,RD[#All],FN$2,0)/FN$1,"")</f>
        <v>3.0168350168350169</v>
      </c>
      <c r="FO5" s="67">
        <f>IFERROR(VLOOKUP($B5,RD[#All],FO$2,0)/FO$1,"")</f>
        <v>3.1643939393939391</v>
      </c>
      <c r="FP5" s="67">
        <f>IFERROR(VLOOKUP($B5,RD[#All],FP$2,0)/FP$1,"")</f>
        <v>3.0952727272727274</v>
      </c>
      <c r="FQ5" s="67">
        <f>IFERROR(VLOOKUP($B5,RD[#All],FQ$2,0)/FQ$1,"")</f>
        <v>3.1418181818181816</v>
      </c>
      <c r="FR5" s="67">
        <f>IFERROR(VLOOKUP($B5,RD[#All],FR$2,0)/FR$1,"")</f>
        <v>3.1487272727272728</v>
      </c>
      <c r="FS5" s="67">
        <f>IFERROR(VLOOKUP($B5,RD[#All],FS$2,0)/FS$1,"")</f>
        <v>3.1616161616161618</v>
      </c>
      <c r="FT5" s="67">
        <f>IFERROR(VLOOKUP($B5,RD[#All],FT$2,0)/FT$1,"")</f>
        <v>2.9818181818181819</v>
      </c>
      <c r="FU5" s="67">
        <f>IFERROR(VLOOKUP($B5,RD[#All],FU$2,0)/FU$1,"")</f>
        <v>3.1303030303030304</v>
      </c>
      <c r="FV5" s="67">
        <f>IFERROR(VLOOKUP($B5,RD[#All],FV$2,0)/FV$1,"")</f>
        <v>3.1590909090909092</v>
      </c>
      <c r="FW5" s="67">
        <f>IFERROR(VLOOKUP($B5,RD[#All],FW$2,0)/FW$1,"")</f>
        <v>3.2045454545454546</v>
      </c>
      <c r="FX5" s="67">
        <f>IFERROR(VLOOKUP($B5,RD[#All],FX$2,0)/FX$1,"")</f>
        <v>3.1212121212121211</v>
      </c>
      <c r="FY5" s="67">
        <f>IFERROR(VLOOKUP($B5,RD[#All],FY$2,0)/FY$1,"")</f>
        <v>3.1178451178451176</v>
      </c>
      <c r="FZ5" s="67">
        <f>IFERROR(VLOOKUP($B5,RD[#All],FZ$2,0)/FZ$1,"")</f>
        <v>3.2007575757575757</v>
      </c>
      <c r="GA5" s="67">
        <f>IFERROR(VLOOKUP($B5,RD[#All],GA$2,0)/GA$1,"")</f>
        <v>3.1912587412587414</v>
      </c>
      <c r="GB5" s="67">
        <f>IFERROR(VLOOKUP($B5,RD[#All],GB$2,0)/GB$1,"")</f>
        <v>3.1346801346801345</v>
      </c>
      <c r="GC5" s="67">
        <f>IFERROR(VLOOKUP($B5,RD[#All],GC$2,0)/GC$1,"")</f>
        <v>3.1212121212121211</v>
      </c>
      <c r="GD5" s="67">
        <f>IFERROR(VLOOKUP($B5,RD[#All],GD$2,0)/GD$1,"")</f>
        <v>3.1709090909090909</v>
      </c>
      <c r="GE5" s="67">
        <f>IFERROR(VLOOKUP($B5,RD[#All],GE$2,0)/GE$1,"")</f>
        <v>3.1213286713286714</v>
      </c>
      <c r="GF5" s="67">
        <f>IFERROR(VLOOKUP($B5,RD[#All],GF$2,0)/GF$1,"")</f>
        <v>3.2053872053872055</v>
      </c>
      <c r="GG5" s="67">
        <f>IFERROR(VLOOKUP($B5,RD[#All],GG$2,0)/GG$1,"")</f>
        <v>3.1680000000000001</v>
      </c>
      <c r="GH5" s="67">
        <f>IFERROR(VLOOKUP($B5,RD[#All],GH$2,0)/GH$1,"")</f>
        <v>3.1480000000000001</v>
      </c>
      <c r="GI5" s="67">
        <f>IFERROR(VLOOKUP($B5,RD[#All],GI$2,0)/GI$1,"")</f>
        <v>3.1425454545454548</v>
      </c>
      <c r="GJ5" s="67">
        <f>IFERROR(VLOOKUP($B5,RD[#All],GJ$2,0)/GJ$1,"")</f>
        <v>3.1538461538461537</v>
      </c>
      <c r="GK5" s="67">
        <f>IFERROR(VLOOKUP($B5,RD[#All],GK$2,0)/GK$1,"")</f>
        <v>3.1098484848484849</v>
      </c>
      <c r="GL5" s="67">
        <f>IFERROR(VLOOKUP($B5,RD[#All],GL$2,0)/GL$1,"")</f>
        <v>3.1598484848484851</v>
      </c>
      <c r="GM5" s="67">
        <f>IFERROR(VLOOKUP($B5,RD[#All],GM$2,0)/GM$1,"")</f>
        <v>3.1920454545454549</v>
      </c>
      <c r="GN5" s="67">
        <f>IFERROR(VLOOKUP($B5,RD[#All],GN$2,0)/GN$1,"")</f>
        <v>3.1628787878787881</v>
      </c>
      <c r="GO5" s="67">
        <f>IFERROR(VLOOKUP($B5,RD[#All],GO$2,0)/GO$1,"")</f>
        <v>3.1590909090909092</v>
      </c>
      <c r="GP5" s="67">
        <f>IFERROR(VLOOKUP($B5,RD[#All],GP$2,0)/GP$1,"")</f>
        <v>3.1401515151515151</v>
      </c>
      <c r="GQ5" s="67">
        <f>IFERROR(VLOOKUP($B5,RD[#All],GQ$2,0)/GQ$1,"")</f>
        <v>3.1318181818181818</v>
      </c>
      <c r="GR5" s="67">
        <f>IFERROR(VLOOKUP($B5,RD[#All],GR$2,0)/GR$1,"")</f>
        <v>3.1174242424242422</v>
      </c>
      <c r="GS5" s="67" t="str">
        <f>IFERROR(VLOOKUP($B5,RD[#All],GS$2,0)/GS$1,"")</f>
        <v/>
      </c>
      <c r="GT5" s="67" t="str">
        <f>IFERROR(VLOOKUP($B5,RD[#All],GT$2,0)/GT$1,"")</f>
        <v/>
      </c>
      <c r="GU5" s="67">
        <f>IFERROR(VLOOKUP($B5,RD[#All],GU$2,0)/GU$1,"")</f>
        <v>0</v>
      </c>
      <c r="GV5" s="67">
        <f>IFERROR(VLOOKUP($B5,RD[#All],GV$2,0)/GV$1,"")</f>
        <v>3.1573417389020229</v>
      </c>
      <c r="GW5" s="67">
        <f>IFERROR(VLOOKUP($B5,RD[#All],GW$2,0)/GW$1,"")</f>
        <v>3.1633407243163338</v>
      </c>
      <c r="GX5" s="67" t="str">
        <f>IFERROR(VLOOKUP($B5,RD[#All],GX$2,0)/GX$1,"")</f>
        <v/>
      </c>
      <c r="GY5" s="67">
        <f>IFERROR(VLOOKUP($B5,RD[#All],GY$2,0)/GY$1,"")</f>
        <v>3.1664388243335608</v>
      </c>
      <c r="GZ5" s="67">
        <f>IFERROR(VLOOKUP($B5,RD[#All],GZ$2,0)/GZ$1,"")</f>
        <v>3.1797752808988764</v>
      </c>
      <c r="HA5" s="67">
        <f>IFERROR(VLOOKUP($B5,RD[#All],HA$2,0)/HA$1,"")</f>
        <v>3.1674157303370789</v>
      </c>
      <c r="HB5" s="67">
        <f>IFERROR(VLOOKUP($B5,RD[#All],HB$2,0)/HB$1,"")</f>
        <v>3.1449438202247193</v>
      </c>
      <c r="HC5" s="67">
        <f>IFERROR(VLOOKUP($B5,RD[#All],HC$2,0)/HC$1,"")</f>
        <v>3.149438202247191</v>
      </c>
      <c r="HD5" s="67">
        <f>IFERROR(VLOOKUP($B5,RD[#All],HD$2,0)/HD$1,"")</f>
        <v>3.159925093632959</v>
      </c>
      <c r="HE5" s="67">
        <f>IFERROR(VLOOKUP($B5,RD[#All],HE$2,0)/HE$1,"")</f>
        <v>3.1310861423220975</v>
      </c>
      <c r="HF5" s="67">
        <f>IFERROR(VLOOKUP($B5,RD[#All],HF$2,0)/HF$1,"")</f>
        <v>3.1786516853932585</v>
      </c>
      <c r="HG5" s="67">
        <f>IFERROR(VLOOKUP($B5,RD[#All],HG$2,0)/HG$1,"")</f>
        <v>3.1449438202247193</v>
      </c>
      <c r="HH5" s="67">
        <f>IFERROR(VLOOKUP($B5,RD[#All],HH$2,0)/HH$1,"")</f>
        <v>3.1704119850187267</v>
      </c>
      <c r="HI5" s="67">
        <f>IFERROR(VLOOKUP($B5,RD[#All],HI$2,0)/HI$1,"")</f>
        <v>3.191011235955056</v>
      </c>
      <c r="HJ5" s="67">
        <f>IFERROR(VLOOKUP($B5,RD[#All],HJ$2,0)/HJ$1,"")</f>
        <v>3.1168539325842697</v>
      </c>
      <c r="HK5" s="67">
        <f>IFERROR(VLOOKUP($B5,RD[#All],HK$2,0)/HK$1,"")</f>
        <v>3.1996670828131504</v>
      </c>
      <c r="HL5" s="67">
        <f>IFERROR(VLOOKUP($B5,RD[#All],HL$2,0)/HL$1,"")</f>
        <v>3.3325010403662088</v>
      </c>
      <c r="HM5" s="67">
        <f>IFERROR(VLOOKUP($B5,RD[#All],HM$2,0)/HM$1,"")</f>
        <v>3.3685624720107481</v>
      </c>
      <c r="HN5" s="67">
        <f>IFERROR(VLOOKUP($B5,RD[#All],HN$2,0)/HN$1,"")</f>
        <v>3.3094491715181369</v>
      </c>
      <c r="HO5" s="67">
        <f>IFERROR(VLOOKUP($B5,RD[#All],HO$2,0)/HO$1,"")</f>
        <v>3.2863113897596654</v>
      </c>
      <c r="HP5" s="67">
        <f>IFERROR(VLOOKUP($B5,RD[#All],HP$2,0)/HP$1,"")</f>
        <v>3.3479623824451412</v>
      </c>
      <c r="HQ5" s="67">
        <f>IFERROR(VLOOKUP($B5,RD[#All],HQ$2,0)/HQ$1,"")</f>
        <v>3.1024531024531026</v>
      </c>
      <c r="HR5" s="67">
        <f>IFERROR(VLOOKUP($B5,RD[#All],HR$2,0)/HR$1,"")</f>
        <v>3.1276063386155126</v>
      </c>
      <c r="HS5" s="67">
        <f>IFERROR(VLOOKUP($B5,RD[#All],HS$2,0)/HS$1,"")</f>
        <v>3.1101123595505618</v>
      </c>
      <c r="HT5" s="67">
        <f>IFERROR(VLOOKUP($B5,RD[#All],HT$2,0)/HT$1,"")</f>
        <v>3.1893466500208074</v>
      </c>
      <c r="HU5" s="67">
        <f>IFERROR(VLOOKUP($B5,RD[#All],HU$2,0)/HU$1,"")</f>
        <v>3.1149524632670702</v>
      </c>
      <c r="HV5" s="67">
        <f>IFERROR(VLOOKUP($B5,RD[#All],HV$2,0)/HV$1,"")</f>
        <v>3.1114952463267072</v>
      </c>
      <c r="HW5" s="67">
        <f>IFERROR(VLOOKUP($B5,RD[#All],HW$2,0)/HW$1,"")</f>
        <v>3.2287640449438202</v>
      </c>
      <c r="HX5" s="67">
        <f>IFERROR(VLOOKUP($B5,RD[#All],HX$2,0)/HX$1,"")</f>
        <v>3.2290406222990491</v>
      </c>
      <c r="HY5" s="67">
        <f>IFERROR(VLOOKUP($B5,RD[#All],HY$2,0)/HY$1,"")</f>
        <v>3.1793591344153143</v>
      </c>
      <c r="HZ5" s="67">
        <f>IFERROR(VLOOKUP($B5,RD[#All],HZ$2,0)/HZ$1,"")</f>
        <v>3.1207657095297545</v>
      </c>
      <c r="IA5" s="67">
        <f>IFERROR(VLOOKUP($B5,RD[#All],IA$2,0)/IA$1,"")</f>
        <v>3.1118881118881121</v>
      </c>
      <c r="IB5" s="67">
        <f>IFERROR(VLOOKUP($B5,RD[#All],IB$2,0)/IB$1,"")</f>
        <v>3.1240981240981243</v>
      </c>
      <c r="IC5" s="67">
        <f>IFERROR(VLOOKUP($B5,RD[#All],IC$2,0)/IC$1,"")</f>
        <v>3.1429681429681433</v>
      </c>
      <c r="ID5" s="67">
        <f>IFERROR(VLOOKUP($B5,RD[#All],ID$2,0)/ID$1,"")</f>
        <v>3.1511410400299287</v>
      </c>
      <c r="IE5" s="67">
        <f>IFERROR(VLOOKUP($B5,RD[#All],IE$2,0)/IE$1,"")</f>
        <v>3.1604040404040408</v>
      </c>
      <c r="IF5" s="67" t="str">
        <f>IFERROR(VLOOKUP($B5,RD[#All],IF$2,0)/IF$1,"")</f>
        <v/>
      </c>
      <c r="IG5" s="67">
        <f>IFERROR(VLOOKUP($B5,RD[#All],IG$2,0)/IG$1,"")</f>
        <v>3.3150297197848855</v>
      </c>
      <c r="IH5" s="67">
        <f>IFERROR(VLOOKUP($B5,RD[#All],IH$2,0)/IH$1,"")</f>
        <v>3.1682340647857887</v>
      </c>
      <c r="II5" s="67">
        <f>IFERROR(VLOOKUP($B5,RD[#All],II$2,0)/II$1,"")</f>
        <v>3.2039800995024876</v>
      </c>
      <c r="IJ5" s="67">
        <f>IFERROR(VLOOKUP($B5,RD[#All],IJ$2,0)/IJ$1,"")</f>
        <v>3.1238309016086792</v>
      </c>
      <c r="IK5" s="67">
        <f>IFERROR(VLOOKUP($B5,RD[#All],IK$2,0)/IK$1,"")</f>
        <v>3.1196581196581201</v>
      </c>
      <c r="IL5" s="67" t="str">
        <f>IFERROR(VLOOKUP($B5,RD[#All],IL$2,0)/IL$1,"")</f>
        <v/>
      </c>
      <c r="IM5" s="67" t="str">
        <f>IFERROR(VLOOKUP($B5,RD[#All],IM$2,0)/IM$1,"")</f>
        <v/>
      </c>
      <c r="IN5" s="67">
        <f>IFERROR(VLOOKUP($B5,RD[#All],IN$2,0)/IN$1,"")</f>
        <v>3.2936259143155695</v>
      </c>
      <c r="IO5" s="67">
        <f>IFERROR(VLOOKUP($B5,RD[#All],IO$2,0)/IO$1,"")</f>
        <v>3.334639498432602</v>
      </c>
      <c r="IP5" s="67">
        <f>IFERROR(VLOOKUP($B5,RD[#All],IP$2,0)/IP$1,"")</f>
        <v>4.0228517019757195</v>
      </c>
      <c r="IQ5" s="67">
        <f>IFERROR(VLOOKUP($B5,RD[#All],IQ$2,0)/IQ$1,"")</f>
        <v>3.1429681429681433</v>
      </c>
      <c r="IR5" s="67">
        <f>IFERROR(VLOOKUP($B5,RD[#All],IR$2,0)/IR$1,"")</f>
        <v>6.2993366500829193</v>
      </c>
      <c r="IS5" s="86">
        <f>IFERROR(AVERAGEIF(Inv_SY_B[[#This Row],[BLK1_INV1]:[BLK8_INV27]],"&gt;"&amp;0.1,Inv_SY_B[[#This Row],[BLK1_INV1]:[BLK8_INV27]]),"")</f>
        <v>3.1740375556880602</v>
      </c>
    </row>
    <row r="6" spans="2:253" x14ac:dyDescent="0.35">
      <c r="B6" s="85">
        <f t="shared" ref="B6:B34" si="0">B5+1</f>
        <v>45838</v>
      </c>
      <c r="C6" s="67">
        <f>IFERROR(VLOOKUP($B6,RD[#All],C$2,0)/C$1,"")</f>
        <v>2.5548833189282627</v>
      </c>
      <c r="D6" s="67">
        <f>IFERROR(VLOOKUP($B6,RD[#All],D$2,0)/D$1,"")</f>
        <v>2.5306828003457218</v>
      </c>
      <c r="E6" s="67">
        <f>IFERROR(VLOOKUP($B6,RD[#All],E$2,0)/E$1,"")</f>
        <v>2.5355805243445695</v>
      </c>
      <c r="F6" s="67">
        <f>IFERROR(VLOOKUP($B6,RD[#All],F$2,0)/F$1,"")</f>
        <v>2.5205992509363297</v>
      </c>
      <c r="G6" s="67">
        <f>IFERROR(VLOOKUP($B6,RD[#All],G$2,0)/G$1,"")</f>
        <v>2.5168539325842696</v>
      </c>
      <c r="H6" s="67">
        <f>IFERROR(VLOOKUP($B6,RD[#All],H$2,0)/H$1,"")</f>
        <v>2.5243445692883895</v>
      </c>
      <c r="I6" s="67">
        <f>IFERROR(VLOOKUP($B6,RD[#All],I$2,0)/I$1,"")</f>
        <v>2.5355805243445695</v>
      </c>
      <c r="J6" s="67">
        <f>IFERROR(VLOOKUP($B6,RD[#All],J$2,0)/J$1,"")</f>
        <v>2.5430711610486894</v>
      </c>
      <c r="K6" s="67">
        <f>IFERROR(VLOOKUP($B6,RD[#All],K$2,0)/K$1,"")</f>
        <v>2.5204494382022471</v>
      </c>
      <c r="L6" s="67">
        <f>IFERROR(VLOOKUP($B6,RD[#All],L$2,0)/L$1,"")</f>
        <v>2.5312359550561796</v>
      </c>
      <c r="M6" s="67">
        <f>IFERROR(VLOOKUP($B6,RD[#All],M$2,0)/M$1,"")</f>
        <v>2.5880149812734081</v>
      </c>
      <c r="N6" s="67">
        <f>IFERROR(VLOOKUP($B6,RD[#All],N$2,0)/N$1,"")</f>
        <v>2.5692883895131087</v>
      </c>
      <c r="O6" s="67">
        <f>IFERROR(VLOOKUP($B6,RD[#All],O$2,0)/O$1,"")</f>
        <v>2.5505617977528088</v>
      </c>
      <c r="P6" s="67">
        <f>IFERROR(VLOOKUP($B6,RD[#All],P$2,0)/P$1,"")</f>
        <v>2.5903983656792646</v>
      </c>
      <c r="Q6" s="67">
        <f>IFERROR(VLOOKUP($B6,RD[#All],Q$2,0)/Q$1,"")</f>
        <v>2.5243445692883895</v>
      </c>
      <c r="R6" s="67">
        <f>IFERROR(VLOOKUP($B6,RD[#All],R$2,0)/R$1,"")</f>
        <v>2.5205992509363297</v>
      </c>
      <c r="S6" s="67">
        <f>IFERROR(VLOOKUP($B6,RD[#All],S$2,0)/S$1,"")</f>
        <v>2.5093632958801497</v>
      </c>
      <c r="T6" s="67">
        <f>IFERROR(VLOOKUP($B6,RD[#All],T$2,0)/T$1,"")</f>
        <v>2.49438202247191</v>
      </c>
      <c r="U6" s="67">
        <f>IFERROR(VLOOKUP($B6,RD[#All],U$2,0)/U$1,"")</f>
        <v>2.5237683664649957</v>
      </c>
      <c r="V6" s="67">
        <f>IFERROR(VLOOKUP($B6,RD[#All],V$2,0)/V$1,"")</f>
        <v>2.5133967156439065</v>
      </c>
      <c r="W6" s="67">
        <f>IFERROR(VLOOKUP($B6,RD[#All],W$2,0)/W$1,"")</f>
        <v>2.5243445692883895</v>
      </c>
      <c r="X6" s="67">
        <f>IFERROR(VLOOKUP($B6,RD[#All],X$2,0)/X$1,"")</f>
        <v>2.5318352059925093</v>
      </c>
      <c r="Y6" s="67">
        <f>IFERROR(VLOOKUP($B6,RD[#All],Y$2,0)/Y$1,"")</f>
        <v>2.5203111495246326</v>
      </c>
      <c r="Z6" s="67">
        <f>IFERROR(VLOOKUP($B6,RD[#All],Z$2,0)/Z$1,"")</f>
        <v>2.5401581356637535</v>
      </c>
      <c r="AA6" s="67">
        <f>IFERROR(VLOOKUP($B6,RD[#All],AA$2,0)/AA$1,"")</f>
        <v>2.5341400172860848</v>
      </c>
      <c r="AB6" s="67">
        <f>IFERROR(VLOOKUP($B6,RD[#All],AB$2,0)/AB$1,"")</f>
        <v>2.5099394987035435</v>
      </c>
      <c r="AC6" s="67">
        <f>IFERROR(VLOOKUP($B6,RD[#All],AC$2,0)/AC$1,"")</f>
        <v>2.5410544511668105</v>
      </c>
      <c r="AD6" s="67">
        <f>IFERROR(VLOOKUP($B6,RD[#All],AD$2,0)/AD$1,"")</f>
        <v>2.513524760715772</v>
      </c>
      <c r="AE6" s="67">
        <f>IFERROR(VLOOKUP($B6,RD[#All],AE$2,0)/AE$1,"")</f>
        <v>2.5235122763212652</v>
      </c>
      <c r="AF6" s="67">
        <f>IFERROR(VLOOKUP($B6,RD[#All],AF$2,0)/AF$1,"")</f>
        <v>2.5334997919267583</v>
      </c>
      <c r="AG6" s="67">
        <f>IFERROR(VLOOKUP($B6,RD[#All],AG$2,0)/AG$1,"")</f>
        <v>2.5268414481897628</v>
      </c>
      <c r="AH6" s="67">
        <f>IFERROR(VLOOKUP($B6,RD[#All],AH$2,0)/AH$1,"")</f>
        <v>2.5068664169787764</v>
      </c>
      <c r="AI6" s="67">
        <f>IFERROR(VLOOKUP($B6,RD[#All],AI$2,0)/AI$1,"")</f>
        <v>2.5511006289308176</v>
      </c>
      <c r="AJ6" s="67">
        <f>IFERROR(VLOOKUP($B6,RD[#All],AJ$2,0)/AJ$1,"")</f>
        <v>2.5825736063368705</v>
      </c>
      <c r="AK6" s="67">
        <f>IFERROR(VLOOKUP($B6,RD[#All],AK$2,0)/AK$1,"")</f>
        <v>2.4794007490636703</v>
      </c>
      <c r="AL6" s="67">
        <f>IFERROR(VLOOKUP($B6,RD[#All],AL$2,0)/AL$1,"")</f>
        <v>2.4891267982602878</v>
      </c>
      <c r="AM6" s="67">
        <f>IFERROR(VLOOKUP($B6,RD[#All],AM$2,0)/AM$1,"")</f>
        <v>2.5205992509363297</v>
      </c>
      <c r="AN6" s="67">
        <f>IFERROR(VLOOKUP($B6,RD[#All],AN$2,0)/AN$1,"")</f>
        <v>2.4868913857677901</v>
      </c>
      <c r="AO6" s="67">
        <f>IFERROR(VLOOKUP($B6,RD[#All],AO$2,0)/AO$1,"")</f>
        <v>2.4419475655430714</v>
      </c>
      <c r="AP6" s="67">
        <f>IFERROR(VLOOKUP($B6,RD[#All],AP$2,0)/AP$1,"")</f>
        <v>2.5168539325842696</v>
      </c>
      <c r="AQ6" s="67">
        <f>IFERROR(VLOOKUP($B6,RD[#All],AQ$2,0)/AQ$1,"")</f>
        <v>2.5205992509363297</v>
      </c>
      <c r="AR6" s="67">
        <f>IFERROR(VLOOKUP($B6,RD[#All],AR$2,0)/AR$1,"")</f>
        <v>2.4569288389513106</v>
      </c>
      <c r="AS6" s="67">
        <f>IFERROR(VLOOKUP($B6,RD[#All],AS$2,0)/AS$1,"")</f>
        <v>2.5730337078651684</v>
      </c>
      <c r="AT6" s="67">
        <f>IFERROR(VLOOKUP($B6,RD[#All],AT$2,0)/AT$1,"")</f>
        <v>2.5318352059925093</v>
      </c>
      <c r="AU6" s="67">
        <f>IFERROR(VLOOKUP($B6,RD[#All],AU$2,0)/AU$1,"")</f>
        <v>2.5617977528089888</v>
      </c>
      <c r="AV6" s="67">
        <f>IFERROR(VLOOKUP($B6,RD[#All],AV$2,0)/AV$1,"")</f>
        <v>2.5205992509363297</v>
      </c>
      <c r="AW6" s="67">
        <f>IFERROR(VLOOKUP($B6,RD[#All],AW$2,0)/AW$1,"")</f>
        <v>2.3578219533275715</v>
      </c>
      <c r="AX6" s="67">
        <f>IFERROR(VLOOKUP($B6,RD[#All],AX$2,0)/AX$1,"")</f>
        <v>2.5310861423220974</v>
      </c>
      <c r="AY6" s="67">
        <f>IFERROR(VLOOKUP($B6,RD[#All],AY$2,0)/AY$1,"")</f>
        <v>2.3766292134831462</v>
      </c>
      <c r="AZ6" s="67">
        <f>IFERROR(VLOOKUP($B6,RD[#All],AZ$2,0)/AZ$1,"")</f>
        <v>2.3694382022471911</v>
      </c>
      <c r="BA6" s="67">
        <f>IFERROR(VLOOKUP($B6,RD[#All],BA$2,0)/BA$1,"")</f>
        <v>2.4868913857677901</v>
      </c>
      <c r="BB6" s="67">
        <f>IFERROR(VLOOKUP($B6,RD[#All],BB$2,0)/BB$1,"")</f>
        <v>2.5393258426966292</v>
      </c>
      <c r="BC6" s="67">
        <f>IFERROR(VLOOKUP($B6,RD[#All],BC$2,0)/BC$1,"")</f>
        <v>2.5002080732417813</v>
      </c>
      <c r="BD6" s="67">
        <f>IFERROR(VLOOKUP($B6,RD[#All],BD$2,0)/BD$1,"")</f>
        <v>2.5434873075322515</v>
      </c>
      <c r="BE6" s="67">
        <f>IFERROR(VLOOKUP($B6,RD[#All],BE$2,0)/BE$1,"")</f>
        <v>2.4995678478824548</v>
      </c>
      <c r="BF6" s="67">
        <f>IFERROR(VLOOKUP($B6,RD[#All],BF$2,0)/BF$1,"")</f>
        <v>2.5401581356637535</v>
      </c>
      <c r="BG6" s="67">
        <f>IFERROR(VLOOKUP($B6,RD[#All],BG$2,0)/BG$1,"")</f>
        <v>2.5468164794007491</v>
      </c>
      <c r="BH6" s="67">
        <f>IFERROR(VLOOKUP($B6,RD[#All],BH$2,0)/BH$1,"")</f>
        <v>2.5468164794007491</v>
      </c>
      <c r="BI6" s="67">
        <f>IFERROR(VLOOKUP($B6,RD[#All],BI$2,0)/BI$1,"")</f>
        <v>2.5168539325842696</v>
      </c>
      <c r="BJ6" s="67">
        <f>IFERROR(VLOOKUP($B6,RD[#All],BJ$2,0)/BJ$1,"")</f>
        <v>2.5501456512692466</v>
      </c>
      <c r="BK6" s="67">
        <f>IFERROR(VLOOKUP($B6,RD[#All],BK$2,0)/BK$1,"")</f>
        <v>2.5093632958801497</v>
      </c>
      <c r="BL6" s="67">
        <f>IFERROR(VLOOKUP($B6,RD[#All],BL$2,0)/BL$1,"")</f>
        <v>2.569421211107394</v>
      </c>
      <c r="BM6" s="67">
        <f>IFERROR(VLOOKUP($B6,RD[#All],BM$2,0)/BM$1,"")</f>
        <v>2.5205992509363297</v>
      </c>
      <c r="BN6" s="67">
        <f>IFERROR(VLOOKUP($B6,RD[#All],BN$2,0)/BN$1,"")</f>
        <v>2.6081504702194356</v>
      </c>
      <c r="BO6" s="67">
        <f>IFERROR(VLOOKUP($B6,RD[#All],BO$2,0)/BO$1,"")</f>
        <v>2.5133967156439065</v>
      </c>
      <c r="BP6" s="67">
        <f>IFERROR(VLOOKUP($B6,RD[#All],BP$2,0)/BP$1,"")</f>
        <v>2.5030250648228178</v>
      </c>
      <c r="BQ6" s="67">
        <f>IFERROR(VLOOKUP($B6,RD[#All],BQ$2,0)/BQ$1,"")</f>
        <v>2.5168539325842696</v>
      </c>
      <c r="BR6" s="67">
        <f>IFERROR(VLOOKUP($B6,RD[#All],BR$2,0)/BR$1,"")</f>
        <v>2.5375972342264479</v>
      </c>
      <c r="BS6" s="67">
        <f>IFERROR(VLOOKUP($B6,RD[#All],BS$2,0)/BS$1,"")</f>
        <v>2.4794007490636703</v>
      </c>
      <c r="BT6" s="67">
        <f>IFERROR(VLOOKUP($B6,RD[#All],BT$2,0)/BT$1,"")</f>
        <v>2.4868913857677901</v>
      </c>
      <c r="BU6" s="67">
        <f>IFERROR(VLOOKUP($B6,RD[#All],BU$2,0)/BU$1,"")</f>
        <v>2.5243445692883895</v>
      </c>
      <c r="BV6" s="67">
        <f>IFERROR(VLOOKUP($B6,RD[#All],BV$2,0)/BV$1,"")</f>
        <v>2.5131086142322099</v>
      </c>
      <c r="BW6" s="67">
        <f>IFERROR(VLOOKUP($B6,RD[#All],BW$2,0)/BW$1,"")</f>
        <v>2.5580524344569286</v>
      </c>
      <c r="BX6" s="67">
        <f>IFERROR(VLOOKUP($B6,RD[#All],BX$2,0)/BX$1,"")</f>
        <v>2.5430711610486894</v>
      </c>
      <c r="BY6" s="67">
        <f>IFERROR(VLOOKUP($B6,RD[#All],BY$2,0)/BY$1,"")</f>
        <v>2.5561381606325426</v>
      </c>
      <c r="BZ6" s="67">
        <f>IFERROR(VLOOKUP($B6,RD[#All],BZ$2,0)/BZ$1,"")</f>
        <v>2.5002080732417813</v>
      </c>
      <c r="CA6" s="67">
        <f>IFERROR(VLOOKUP($B6,RD[#All],CA$2,0)/CA$1,"")</f>
        <v>2.5368289637952559</v>
      </c>
      <c r="CB6" s="67">
        <f>IFERROR(VLOOKUP($B6,RD[#All],CB$2,0)/CB$1,"")</f>
        <v>2.50561797752809</v>
      </c>
      <c r="CC6" s="67">
        <f>IFERROR(VLOOKUP($B6,RD[#All],CC$2,0)/CC$1,"")</f>
        <v>2.5269662921348317</v>
      </c>
      <c r="CD6" s="67">
        <f>IFERROR(VLOOKUP($B6,RD[#All],CD$2,0)/CD$1,"")</f>
        <v>2.5272255834053587</v>
      </c>
      <c r="CE6" s="67">
        <f>IFERROR(VLOOKUP($B6,RD[#All],CE$2,0)/CE$1,"")</f>
        <v>2.5018726591760299</v>
      </c>
      <c r="CF6" s="67">
        <f>IFERROR(VLOOKUP($B6,RD[#All],CF$2,0)/CF$1,"")</f>
        <v>2.5205992509363297</v>
      </c>
      <c r="CG6" s="67">
        <f>IFERROR(VLOOKUP($B6,RD[#All],CG$2,0)/CG$1,"")</f>
        <v>2.4831460674157304</v>
      </c>
      <c r="CH6" s="67">
        <f>IFERROR(VLOOKUP($B6,RD[#All],CH$2,0)/CH$1,"")</f>
        <v>2.50561797752809</v>
      </c>
      <c r="CI6" s="67">
        <f>IFERROR(VLOOKUP($B6,RD[#All],CI$2,0)/CI$1,"")</f>
        <v>2.5243445692883895</v>
      </c>
      <c r="CJ6" s="67">
        <f>IFERROR(VLOOKUP($B6,RD[#All],CJ$2,0)/CJ$1,"")</f>
        <v>2.4531835205992509</v>
      </c>
      <c r="CK6" s="67">
        <f>IFERROR(VLOOKUP($B6,RD[#All],CK$2,0)/CK$1,"")</f>
        <v>2.5505617977528088</v>
      </c>
      <c r="CL6" s="67">
        <f>IFERROR(VLOOKUP($B6,RD[#All],CL$2,0)/CL$1,"")</f>
        <v>2.4531835205992509</v>
      </c>
      <c r="CM6" s="67">
        <f>IFERROR(VLOOKUP($B6,RD[#All],CM$2,0)/CM$1,"")</f>
        <v>2.4569288389513106</v>
      </c>
      <c r="CN6" s="67">
        <f>IFERROR(VLOOKUP($B6,RD[#All],CN$2,0)/CN$1,"")</f>
        <v>2.49438202247191</v>
      </c>
      <c r="CO6" s="67">
        <f>IFERROR(VLOOKUP($B6,RD[#All],CO$2,0)/CO$1,"")</f>
        <v>2.4492584269662925</v>
      </c>
      <c r="CP6" s="67">
        <f>IFERROR(VLOOKUP($B6,RD[#All],CP$2,0)/CP$1,"")</f>
        <v>2.4995678478824548</v>
      </c>
      <c r="CQ6" s="67">
        <f>IFERROR(VLOOKUP($B6,RD[#All],CQ$2,0)/CQ$1,"")</f>
        <v>2.4981273408239701</v>
      </c>
      <c r="CR6" s="67">
        <f>IFERROR(VLOOKUP($B6,RD[#All],CR$2,0)/CR$1,"")</f>
        <v>2.3745318352059925</v>
      </c>
      <c r="CS6" s="67">
        <f>IFERROR(VLOOKUP($B6,RD[#All],CS$2,0)/CS$1,"")</f>
        <v>2.5168539325842696</v>
      </c>
      <c r="CT6" s="67">
        <f>IFERROR(VLOOKUP($B6,RD[#All],CT$2,0)/CT$1,"")</f>
        <v>2.4794007490636703</v>
      </c>
      <c r="CU6" s="67">
        <f>IFERROR(VLOOKUP($B6,RD[#All],CU$2,0)/CU$1,"")</f>
        <v>0.17790262172284643</v>
      </c>
      <c r="CV6" s="67">
        <f>IFERROR(VLOOKUP($B6,RD[#All],CV$2,0)/CV$1,"")</f>
        <v>2.5318352059925093</v>
      </c>
      <c r="CW6" s="67">
        <f>IFERROR(VLOOKUP($B6,RD[#All],CW$2,0)/CW$1,"")</f>
        <v>2.5580524344569286</v>
      </c>
      <c r="CX6" s="67">
        <f>IFERROR(VLOOKUP($B6,RD[#All],CX$2,0)/CX$1,"")</f>
        <v>2.5168539325842696</v>
      </c>
      <c r="CY6" s="67">
        <f>IFERROR(VLOOKUP($B6,RD[#All],CY$2,0)/CY$1,"")</f>
        <v>2.4636704119850186</v>
      </c>
      <c r="CZ6" s="67">
        <f>IFERROR(VLOOKUP($B6,RD[#All],CZ$2,0)/CZ$1,"")</f>
        <v>2.564419475655431</v>
      </c>
      <c r="DA6" s="67">
        <f>IFERROR(VLOOKUP($B6,RD[#All],DA$2,0)/DA$1,"")</f>
        <v>2.4640449438202245</v>
      </c>
      <c r="DB6" s="67">
        <f>IFERROR(VLOOKUP($B6,RD[#All],DB$2,0)/DB$1,"")</f>
        <v>2.4981273408239701</v>
      </c>
      <c r="DC6" s="67">
        <f>IFERROR(VLOOKUP($B6,RD[#All],DC$2,0)/DC$1,"")</f>
        <v>2.513524760715772</v>
      </c>
      <c r="DD6" s="67">
        <f>IFERROR(VLOOKUP($B6,RD[#All],DD$2,0)/DD$1,"")</f>
        <v>2.4269662921348316</v>
      </c>
      <c r="DE6" s="67">
        <f>IFERROR(VLOOKUP($B6,RD[#All],DE$2,0)/DE$1,"")</f>
        <v>2.5411568872243029</v>
      </c>
      <c r="DF6" s="67">
        <f>IFERROR(VLOOKUP($B6,RD[#All],DF$2,0)/DF$1,"")</f>
        <v>2.4723987955838074</v>
      </c>
      <c r="DG6" s="67">
        <f>IFERROR(VLOOKUP($B6,RD[#All],DG$2,0)/DG$1,"")</f>
        <v>2.5131086142322099</v>
      </c>
      <c r="DH6" s="67">
        <f>IFERROR(VLOOKUP($B6,RD[#All],DH$2,0)/DH$1,"")</f>
        <v>2.5168539325842696</v>
      </c>
      <c r="DI6" s="67">
        <f>IFERROR(VLOOKUP($B6,RD[#All],DI$2,0)/DI$1,"")</f>
        <v>2.5133967156439065</v>
      </c>
      <c r="DJ6" s="67">
        <f>IFERROR(VLOOKUP($B6,RD[#All],DJ$2,0)/DJ$1,"")</f>
        <v>2.5687121866897149</v>
      </c>
      <c r="DK6" s="67">
        <f>IFERROR(VLOOKUP($B6,RD[#All],DK$2,0)/DK$1,"")</f>
        <v>2.5168539325842696</v>
      </c>
      <c r="DL6" s="67">
        <f>IFERROR(VLOOKUP($B6,RD[#All],DL$2,0)/DL$1,"")</f>
        <v>2.5235122763212652</v>
      </c>
      <c r="DM6" s="67">
        <f>IFERROR(VLOOKUP($B6,RD[#All],DM$2,0)/DM$1,"")</f>
        <v>2.5168539325842696</v>
      </c>
      <c r="DN6" s="67">
        <f>IFERROR(VLOOKUP($B6,RD[#All],DN$2,0)/DN$1,"")</f>
        <v>2.5205992509363297</v>
      </c>
      <c r="DO6" s="67">
        <f>IFERROR(VLOOKUP($B6,RD[#All],DO$2,0)/DO$1,"")</f>
        <v>2.5158916025426565</v>
      </c>
      <c r="DP6" s="67">
        <f>IFERROR(VLOOKUP($B6,RD[#All],DP$2,0)/DP$1,"")</f>
        <v>2.4369538077403248</v>
      </c>
      <c r="DQ6" s="67">
        <f>IFERROR(VLOOKUP($B6,RD[#All],DQ$2,0)/DQ$1,"")</f>
        <v>2.513524760715772</v>
      </c>
      <c r="DR6" s="67">
        <f>IFERROR(VLOOKUP($B6,RD[#All],DR$2,0)/DR$1,"")</f>
        <v>2.5205992509363297</v>
      </c>
      <c r="DS6" s="67">
        <f>IFERROR(VLOOKUP($B6,RD[#All],DS$2,0)/DS$1,"")</f>
        <v>2.451685393258427</v>
      </c>
      <c r="DT6" s="67">
        <f>IFERROR(VLOOKUP($B6,RD[#All],DT$2,0)/DT$1,"")</f>
        <v>2.3570536828963795</v>
      </c>
      <c r="DU6" s="67">
        <f>IFERROR(VLOOKUP($B6,RD[#All],DU$2,0)/DU$1,"")</f>
        <v>2.420307948397836</v>
      </c>
      <c r="DV6" s="67">
        <f>IFERROR(VLOOKUP($B6,RD[#All],DV$2,0)/DV$1,"")</f>
        <v>2.5018726591760299</v>
      </c>
      <c r="DW6" s="67">
        <f>IFERROR(VLOOKUP($B6,RD[#All],DW$2,0)/DW$1,"")</f>
        <v>2.50561797752809</v>
      </c>
      <c r="DX6" s="67">
        <f>IFERROR(VLOOKUP($B6,RD[#All],DX$2,0)/DX$1,"")</f>
        <v>2.5101955888472745</v>
      </c>
      <c r="DY6" s="67">
        <f>IFERROR(VLOOKUP($B6,RD[#All],DY$2,0)/DY$1,"")</f>
        <v>2.5243445692883895</v>
      </c>
      <c r="DZ6" s="67">
        <f>IFERROR(VLOOKUP($B6,RD[#All],DZ$2,0)/DZ$1,"")</f>
        <v>2.5617977528089888</v>
      </c>
      <c r="EA6" s="67">
        <f>IFERROR(VLOOKUP($B6,RD[#All],EA$2,0)/EA$1,"")</f>
        <v>2.4003329171868497</v>
      </c>
      <c r="EB6" s="67">
        <f>IFERROR(VLOOKUP($B6,RD[#All],EB$2,0)/EB$1,"")</f>
        <v>2.5667915106117354</v>
      </c>
      <c r="EC6" s="67">
        <f>IFERROR(VLOOKUP($B6,RD[#All],EC$2,0)/EC$1,"")</f>
        <v>2.5548833189282627</v>
      </c>
      <c r="ED6" s="67">
        <f>IFERROR(VLOOKUP($B6,RD[#All],ED$2,0)/ED$1,"")</f>
        <v>2.575626620570441</v>
      </c>
      <c r="EE6" s="67">
        <f>IFERROR(VLOOKUP($B6,RD[#All],EE$2,0)/EE$1,"")</f>
        <v>2.5548833189282627</v>
      </c>
      <c r="EF6" s="67">
        <f>IFERROR(VLOOKUP($B6,RD[#All],EF$2,0)/EF$1,"")</f>
        <v>2.5005107252298262</v>
      </c>
      <c r="EG6" s="67">
        <f>IFERROR(VLOOKUP($B6,RD[#All],EG$2,0)/EG$1,"")</f>
        <v>2.5244755244755246</v>
      </c>
      <c r="EH6" s="67">
        <f>IFERROR(VLOOKUP($B6,RD[#All],EH$2,0)/EH$1,"")</f>
        <v>2.5209790209790208</v>
      </c>
      <c r="EI6" s="67">
        <f>IFERROR(VLOOKUP($B6,RD[#All],EI$2,0)/EI$1,"")</f>
        <v>2.4860139860139858</v>
      </c>
      <c r="EJ6" s="67">
        <f>IFERROR(VLOOKUP($B6,RD[#All],EJ$2,0)/EJ$1,"")</f>
        <v>2.5489510489510487</v>
      </c>
      <c r="EK6" s="67">
        <f>IFERROR(VLOOKUP($B6,RD[#All],EK$2,0)/EK$1,"")</f>
        <v>2.5276404494382021</v>
      </c>
      <c r="EL6" s="67">
        <f>IFERROR(VLOOKUP($B6,RD[#All],EL$2,0)/EL$1,"")</f>
        <v>2.5543071161048689</v>
      </c>
      <c r="EM6" s="67">
        <f>IFERROR(VLOOKUP($B6,RD[#All],EM$2,0)/EM$1,"")</f>
        <v>2.4843560933448576</v>
      </c>
      <c r="EN6" s="67">
        <f>IFERROR(VLOOKUP($B6,RD[#All],EN$2,0)/EN$1,"")</f>
        <v>2.4719101123595504</v>
      </c>
      <c r="EO6" s="67">
        <f>IFERROR(VLOOKUP($B6,RD[#All],EO$2,0)/EO$1,"")</f>
        <v>2.5580524344569286</v>
      </c>
      <c r="EP6" s="67">
        <f>IFERROR(VLOOKUP($B6,RD[#All],EP$2,0)/EP$1,"")</f>
        <v>2.4511668107173725</v>
      </c>
      <c r="EQ6" s="67">
        <f>IFERROR(VLOOKUP($B6,RD[#All],EQ$2,0)/EQ$1,"")</f>
        <v>2.5543071161048689</v>
      </c>
      <c r="ER6" s="67">
        <f>IFERROR(VLOOKUP($B6,RD[#All],ER$2,0)/ER$1,"")</f>
        <v>2.4587726879861713</v>
      </c>
      <c r="ES6" s="67">
        <f>IFERROR(VLOOKUP($B6,RD[#All],ES$2,0)/ES$1,"")</f>
        <v>2.4910112359550562</v>
      </c>
      <c r="ET6" s="67">
        <f>IFERROR(VLOOKUP($B6,RD[#All],ET$2,0)/ET$1,"")</f>
        <v>2.530337078651685</v>
      </c>
      <c r="EU6" s="67">
        <f>IFERROR(VLOOKUP($B6,RD[#All],EU$2,0)/EU$1,"")</f>
        <v>2.5548833189282627</v>
      </c>
      <c r="EV6" s="67">
        <f>IFERROR(VLOOKUP($B6,RD[#All],EV$2,0)/EV$1,"")</f>
        <v>2.5375972342264479</v>
      </c>
      <c r="EW6" s="67">
        <f>IFERROR(VLOOKUP($B6,RD[#All],EW$2,0)/EW$1,"")</f>
        <v>2.5545375972342264</v>
      </c>
      <c r="EX6" s="67">
        <f>IFERROR(VLOOKUP($B6,RD[#All],EX$2,0)/EX$1,"")</f>
        <v>2.5400749063670416</v>
      </c>
      <c r="EY6" s="67">
        <f>IFERROR(VLOOKUP($B6,RD[#All],EY$2,0)/EY$1,"")</f>
        <v>2.5341656263004579</v>
      </c>
      <c r="EZ6" s="67">
        <f>IFERROR(VLOOKUP($B6,RD[#All],EZ$2,0)/EZ$1,"")</f>
        <v>2.5441947565543068</v>
      </c>
      <c r="FA6" s="67">
        <f>IFERROR(VLOOKUP($B6,RD[#All],FA$2,0)/FA$1,"")</f>
        <v>2.5044943820224721</v>
      </c>
      <c r="FB6" s="67">
        <f>IFERROR(VLOOKUP($B6,RD[#All],FB$2,0)/FB$1,"")</f>
        <v>2.5617977528089888</v>
      </c>
      <c r="FC6" s="67">
        <f>IFERROR(VLOOKUP($B6,RD[#All],FC$2,0)/FC$1,"")</f>
        <v>2.5093632958801497</v>
      </c>
      <c r="FD6" s="67">
        <f>IFERROR(VLOOKUP($B6,RD[#All],FD$2,0)/FD$1,"")</f>
        <v>2.5655430711610485</v>
      </c>
      <c r="FE6" s="67">
        <f>IFERROR(VLOOKUP($B6,RD[#All],FE$2,0)/FE$1,"")</f>
        <v>2.5037878787878789</v>
      </c>
      <c r="FF6" s="67">
        <f>IFERROR(VLOOKUP($B6,RD[#All],FF$2,0)/FF$1,"")</f>
        <v>2.5367424242424246</v>
      </c>
      <c r="FG6" s="67">
        <f>IFERROR(VLOOKUP($B6,RD[#All],FG$2,0)/FG$1,"")</f>
        <v>2.4814814814814814</v>
      </c>
      <c r="FH6" s="67">
        <f>IFERROR(VLOOKUP($B6,RD[#All],FH$2,0)/FH$1,"")</f>
        <v>2.4583333333333335</v>
      </c>
      <c r="FI6" s="67">
        <f>IFERROR(VLOOKUP($B6,RD[#All],FI$2,0)/FI$1,"")</f>
        <v>2.5387205387205389</v>
      </c>
      <c r="FJ6" s="67">
        <f>IFERROR(VLOOKUP($B6,RD[#All],FJ$2,0)/FJ$1,"")</f>
        <v>2.4478114478114477</v>
      </c>
      <c r="FK6" s="67">
        <f>IFERROR(VLOOKUP($B6,RD[#All],FK$2,0)/FK$1,"")</f>
        <v>2.4612794612794611</v>
      </c>
      <c r="FL6" s="67">
        <f>IFERROR(VLOOKUP($B6,RD[#All],FL$2,0)/FL$1,"")</f>
        <v>2.458181818181818</v>
      </c>
      <c r="FM6" s="67">
        <f>IFERROR(VLOOKUP($B6,RD[#All],FM$2,0)/FM$1,"")</f>
        <v>2.5530303030303032</v>
      </c>
      <c r="FN6" s="67">
        <f>IFERROR(VLOOKUP($B6,RD[#All],FN$2,0)/FN$1,"")</f>
        <v>2.3602693602693603</v>
      </c>
      <c r="FO6" s="67">
        <f>IFERROR(VLOOKUP($B6,RD[#All],FO$2,0)/FO$1,"")</f>
        <v>2.4659090909090908</v>
      </c>
      <c r="FP6" s="67">
        <f>IFERROR(VLOOKUP($B6,RD[#All],FP$2,0)/FP$1,"")</f>
        <v>2.4763636363636365</v>
      </c>
      <c r="FQ6" s="67">
        <f>IFERROR(VLOOKUP($B6,RD[#All],FQ$2,0)/FQ$1,"")</f>
        <v>2.5381818181818181</v>
      </c>
      <c r="FR6" s="67">
        <f>IFERROR(VLOOKUP($B6,RD[#All],FR$2,0)/FR$1,"")</f>
        <v>2.4690909090909092</v>
      </c>
      <c r="FS6" s="67">
        <f>IFERROR(VLOOKUP($B6,RD[#All],FS$2,0)/FS$1,"")</f>
        <v>2.4882154882154883</v>
      </c>
      <c r="FT6" s="67">
        <f>IFERROR(VLOOKUP($B6,RD[#All],FT$2,0)/FT$1,"")</f>
        <v>2.4290909090909092</v>
      </c>
      <c r="FU6" s="67">
        <f>IFERROR(VLOOKUP($B6,RD[#All],FU$2,0)/FU$1,"")</f>
        <v>2.4882154882154883</v>
      </c>
      <c r="FV6" s="67">
        <f>IFERROR(VLOOKUP($B6,RD[#All],FV$2,0)/FV$1,"")</f>
        <v>2.4719696969696972</v>
      </c>
      <c r="FW6" s="67">
        <f>IFERROR(VLOOKUP($B6,RD[#All],FW$2,0)/FW$1,"")</f>
        <v>2.4772727272727271</v>
      </c>
      <c r="FX6" s="67">
        <f>IFERROR(VLOOKUP($B6,RD[#All],FX$2,0)/FX$1,"")</f>
        <v>2.48030303030303</v>
      </c>
      <c r="FY6" s="67">
        <f>IFERROR(VLOOKUP($B6,RD[#All],FY$2,0)/FY$1,"")</f>
        <v>2.4377104377104377</v>
      </c>
      <c r="FZ6" s="67">
        <f>IFERROR(VLOOKUP($B6,RD[#All],FZ$2,0)/FZ$1,"")</f>
        <v>2.4659090909090908</v>
      </c>
      <c r="GA6" s="67">
        <f>IFERROR(VLOOKUP($B6,RD[#All],GA$2,0)/GA$1,"")</f>
        <v>2.5314685314685317</v>
      </c>
      <c r="GB6" s="67">
        <f>IFERROR(VLOOKUP($B6,RD[#All],GB$2,0)/GB$1,"")</f>
        <v>2.4612794612794611</v>
      </c>
      <c r="GC6" s="67">
        <f>IFERROR(VLOOKUP($B6,RD[#All],GC$2,0)/GC$1,"")</f>
        <v>2.4377104377104377</v>
      </c>
      <c r="GD6" s="67">
        <f>IFERROR(VLOOKUP($B6,RD[#All],GD$2,0)/GD$1,"")</f>
        <v>2.4469090909090907</v>
      </c>
      <c r="GE6" s="67">
        <f>IFERROR(VLOOKUP($B6,RD[#All],GE$2,0)/GE$1,"")</f>
        <v>2.4860139860139858</v>
      </c>
      <c r="GF6" s="67">
        <f>IFERROR(VLOOKUP($B6,RD[#All],GF$2,0)/GF$1,"")</f>
        <v>2.4781144781144779</v>
      </c>
      <c r="GG6" s="67">
        <f>IFERROR(VLOOKUP($B6,RD[#All],GG$2,0)/GG$1,"")</f>
        <v>2.5163636363636366</v>
      </c>
      <c r="GH6" s="67">
        <f>IFERROR(VLOOKUP($B6,RD[#All],GH$2,0)/GH$1,"")</f>
        <v>2.5236363636363635</v>
      </c>
      <c r="GI6" s="67">
        <f>IFERROR(VLOOKUP($B6,RD[#All],GI$2,0)/GI$1,"")</f>
        <v>2.3454545454545452</v>
      </c>
      <c r="GJ6" s="67">
        <f>IFERROR(VLOOKUP($B6,RD[#All],GJ$2,0)/GJ$1,"")</f>
        <v>2.4510489510489513</v>
      </c>
      <c r="GK6" s="67">
        <f>IFERROR(VLOOKUP($B6,RD[#All],GK$2,0)/GK$1,"")</f>
        <v>2.4878787878787878</v>
      </c>
      <c r="GL6" s="67">
        <f>IFERROR(VLOOKUP($B6,RD[#All],GL$2,0)/GL$1,"")</f>
        <v>2.4431818181818183</v>
      </c>
      <c r="GM6" s="67">
        <f>IFERROR(VLOOKUP($B6,RD[#All],GM$2,0)/GM$1,"")</f>
        <v>2.4848484848484849</v>
      </c>
      <c r="GN6" s="67">
        <f>IFERROR(VLOOKUP($B6,RD[#All],GN$2,0)/GN$1,"")</f>
        <v>2.4696969696969697</v>
      </c>
      <c r="GO6" s="67">
        <f>IFERROR(VLOOKUP($B6,RD[#All],GO$2,0)/GO$1,"")</f>
        <v>2.481060606060606</v>
      </c>
      <c r="GP6" s="67">
        <f>IFERROR(VLOOKUP($B6,RD[#All],GP$2,0)/GP$1,"")</f>
        <v>2.4939393939393937</v>
      </c>
      <c r="GQ6" s="67">
        <f>IFERROR(VLOOKUP($B6,RD[#All],GQ$2,0)/GQ$1,"")</f>
        <v>2.4727272727272727</v>
      </c>
      <c r="GR6" s="67">
        <f>IFERROR(VLOOKUP($B6,RD[#All],GR$2,0)/GR$1,"")</f>
        <v>2.5</v>
      </c>
      <c r="GS6" s="67" t="str">
        <f>IFERROR(VLOOKUP($B6,RD[#All],GS$2,0)/GS$1,"")</f>
        <v/>
      </c>
      <c r="GT6" s="67" t="str">
        <f>IFERROR(VLOOKUP($B6,RD[#All],GT$2,0)/GT$1,"")</f>
        <v/>
      </c>
      <c r="GU6" s="67">
        <f>IFERROR(VLOOKUP($B6,RD[#All],GU$2,0)/GU$1,"")</f>
        <v>0</v>
      </c>
      <c r="GV6" s="67">
        <f>IFERROR(VLOOKUP($B6,RD[#All],GV$2,0)/GV$1,"")</f>
        <v>2.4355135277121094</v>
      </c>
      <c r="GW6" s="67">
        <f>IFERROR(VLOOKUP($B6,RD[#All],GW$2,0)/GW$1,"")</f>
        <v>2.4242424242424239</v>
      </c>
      <c r="GX6" s="67" t="str">
        <f>IFERROR(VLOOKUP($B6,RD[#All],GX$2,0)/GX$1,"")</f>
        <v/>
      </c>
      <c r="GY6" s="67">
        <f>IFERROR(VLOOKUP($B6,RD[#All],GY$2,0)/GY$1,"")</f>
        <v>2.4880382775119614</v>
      </c>
      <c r="GZ6" s="67">
        <f>IFERROR(VLOOKUP($B6,RD[#All],GZ$2,0)/GZ$1,"")</f>
        <v>2.5543071161048689</v>
      </c>
      <c r="HA6" s="67">
        <f>IFERROR(VLOOKUP($B6,RD[#All],HA$2,0)/HA$1,"")</f>
        <v>2.4464419475655435</v>
      </c>
      <c r="HB6" s="67">
        <f>IFERROR(VLOOKUP($B6,RD[#All],HB$2,0)/HB$1,"")</f>
        <v>2.4494382022471912</v>
      </c>
      <c r="HC6" s="67">
        <f>IFERROR(VLOOKUP($B6,RD[#All],HC$2,0)/HC$1,"")</f>
        <v>2.5655430711610485</v>
      </c>
      <c r="HD6" s="67">
        <f>IFERROR(VLOOKUP($B6,RD[#All],HD$2,0)/HD$1,"")</f>
        <v>2.4981273408239701</v>
      </c>
      <c r="HE6" s="67">
        <f>IFERROR(VLOOKUP($B6,RD[#All],HE$2,0)/HE$1,"")</f>
        <v>2.5018726591760299</v>
      </c>
      <c r="HF6" s="67">
        <f>IFERROR(VLOOKUP($B6,RD[#All],HF$2,0)/HF$1,"")</f>
        <v>2.4647940074906369</v>
      </c>
      <c r="HG6" s="67">
        <f>IFERROR(VLOOKUP($B6,RD[#All],HG$2,0)/HG$1,"")</f>
        <v>2.5093632958801497</v>
      </c>
      <c r="HH6" s="67">
        <f>IFERROR(VLOOKUP($B6,RD[#All],HH$2,0)/HH$1,"")</f>
        <v>2.4588014981273409</v>
      </c>
      <c r="HI6" s="67">
        <f>IFERROR(VLOOKUP($B6,RD[#All],HI$2,0)/HI$1,"")</f>
        <v>2.4906367041198503</v>
      </c>
      <c r="HJ6" s="67">
        <f>IFERROR(VLOOKUP($B6,RD[#All],HJ$2,0)/HJ$1,"")</f>
        <v>2.4756554307116105</v>
      </c>
      <c r="HK6" s="67">
        <f>IFERROR(VLOOKUP($B6,RD[#All],HK$2,0)/HK$1,"")</f>
        <v>2.5268414481897628</v>
      </c>
      <c r="HL6" s="67">
        <f>IFERROR(VLOOKUP($B6,RD[#All],HL$2,0)/HL$1,"")</f>
        <v>2.5767790262172285</v>
      </c>
      <c r="HM6" s="67">
        <f>IFERROR(VLOOKUP($B6,RD[#All],HM$2,0)/HM$1,"")</f>
        <v>2.6287505597850425</v>
      </c>
      <c r="HN6" s="67">
        <f>IFERROR(VLOOKUP($B6,RD[#All],HN$2,0)/HN$1,"")</f>
        <v>2.5660546350201523</v>
      </c>
      <c r="HO6" s="67">
        <f>IFERROR(VLOOKUP($B6,RD[#All],HO$2,0)/HO$1,"")</f>
        <v>2.5809822361546497</v>
      </c>
      <c r="HP6" s="67">
        <f>IFERROR(VLOOKUP($B6,RD[#All],HP$2,0)/HP$1,"")</f>
        <v>2.5956112852664579</v>
      </c>
      <c r="HQ6" s="67">
        <f>IFERROR(VLOOKUP($B6,RD[#All],HQ$2,0)/HQ$1,"")</f>
        <v>2.4242424242424243</v>
      </c>
      <c r="HR6" s="67">
        <f>IFERROR(VLOOKUP($B6,RD[#All],HR$2,0)/HR$1,"")</f>
        <v>2.4812343619683066</v>
      </c>
      <c r="HS6" s="67">
        <f>IFERROR(VLOOKUP($B6,RD[#All],HS$2,0)/HS$1,"")</f>
        <v>2.5312359550561796</v>
      </c>
      <c r="HT6" s="67">
        <f>IFERROR(VLOOKUP($B6,RD[#All],HT$2,0)/HT$1,"")</f>
        <v>2.5334997919267583</v>
      </c>
      <c r="HU6" s="67">
        <f>IFERROR(VLOOKUP($B6,RD[#All],HU$2,0)/HU$1,"")</f>
        <v>2.5306828003457218</v>
      </c>
      <c r="HV6" s="67">
        <f>IFERROR(VLOOKUP($B6,RD[#All],HV$2,0)/HV$1,"")</f>
        <v>2.4926534140017287</v>
      </c>
      <c r="HW6" s="67">
        <f>IFERROR(VLOOKUP($B6,RD[#All],HW$2,0)/HW$1,"")</f>
        <v>2.5635955056179776</v>
      </c>
      <c r="HX6" s="67">
        <f>IFERROR(VLOOKUP($B6,RD[#All],HX$2,0)/HX$1,"")</f>
        <v>2.5548833189282627</v>
      </c>
      <c r="HY6" s="67">
        <f>IFERROR(VLOOKUP($B6,RD[#All],HY$2,0)/HY$1,"")</f>
        <v>2.5268414481897628</v>
      </c>
      <c r="HZ6" s="67">
        <f>IFERROR(VLOOKUP($B6,RD[#All],HZ$2,0)/HZ$1,"")</f>
        <v>2.513524760715772</v>
      </c>
      <c r="IA6" s="67">
        <f>IFERROR(VLOOKUP($B6,RD[#All],IA$2,0)/IA$1,"")</f>
        <v>2.4825174825174829</v>
      </c>
      <c r="IB6" s="67">
        <f>IFERROR(VLOOKUP($B6,RD[#All],IB$2,0)/IB$1,"")</f>
        <v>2.4386724386724388</v>
      </c>
      <c r="IC6" s="67">
        <f>IFERROR(VLOOKUP($B6,RD[#All],IC$2,0)/IC$1,"")</f>
        <v>2.4980574980574981</v>
      </c>
      <c r="ID6" s="67">
        <f>IFERROR(VLOOKUP($B6,RD[#All],ID$2,0)/ID$1,"")</f>
        <v>2.4915824915824913</v>
      </c>
      <c r="IE6" s="67">
        <f>IFERROR(VLOOKUP($B6,RD[#All],IE$2,0)/IE$1,"")</f>
        <v>2.4727272727272727</v>
      </c>
      <c r="IF6" s="67" t="str">
        <f>IFERROR(VLOOKUP($B6,RD[#All],IF$2,0)/IF$1,"")</f>
        <v/>
      </c>
      <c r="IG6" s="67">
        <f>IFERROR(VLOOKUP($B6,RD[#All],IG$2,0)/IG$1,"")</f>
        <v>2.6436456269459381</v>
      </c>
      <c r="IH6" s="67">
        <f>IFERROR(VLOOKUP($B6,RD[#All],IH$2,0)/IH$1,"")</f>
        <v>2.4695228143504004</v>
      </c>
      <c r="II6" s="67">
        <f>IFERROR(VLOOKUP($B6,RD[#All],II$2,0)/II$1,"")</f>
        <v>2.5074626865671643</v>
      </c>
      <c r="IJ6" s="67">
        <f>IFERROR(VLOOKUP($B6,RD[#All],IJ$2,0)/IJ$1,"")</f>
        <v>2.4728769173213618</v>
      </c>
      <c r="IK6" s="67">
        <f>IFERROR(VLOOKUP($B6,RD[#All],IK$2,0)/IK$1,"")</f>
        <v>2.4630924630924631</v>
      </c>
      <c r="IL6" s="67" t="str">
        <f>IFERROR(VLOOKUP($B6,RD[#All],IL$2,0)/IL$1,"")</f>
        <v/>
      </c>
      <c r="IM6" s="67" t="str">
        <f>IFERROR(VLOOKUP($B6,RD[#All],IM$2,0)/IM$1,"")</f>
        <v/>
      </c>
      <c r="IN6" s="67">
        <f>IFERROR(VLOOKUP($B6,RD[#All],IN$2,0)/IN$1,"")</f>
        <v>2.6708463949843262</v>
      </c>
      <c r="IO6" s="67">
        <f>IFERROR(VLOOKUP($B6,RD[#All],IO$2,0)/IO$1,"")</f>
        <v>2.6567398119122259</v>
      </c>
      <c r="IP6" s="67">
        <f>IFERROR(VLOOKUP($B6,RD[#All],IP$2,0)/IP$1,"")</f>
        <v>3.2563675315401093</v>
      </c>
      <c r="IQ6" s="67">
        <f>IFERROR(VLOOKUP($B6,RD[#All],IQ$2,0)/IQ$1,"")</f>
        <v>2.4708624708624711</v>
      </c>
      <c r="IR6" s="67">
        <f>IFERROR(VLOOKUP($B6,RD[#All],IR$2,0)/IR$1,"")</f>
        <v>4.9834162520729688</v>
      </c>
      <c r="IS6" s="86">
        <f>IFERROR(AVERAGEIF(Inv_SY_B[[#This Row],[BLK1_INV1]:[BLK8_INV27]],"&gt;"&amp;0.1,Inv_SY_B[[#This Row],[BLK1_INV1]:[BLK8_INV27]]),"")</f>
        <v>2.5011768536734125</v>
      </c>
    </row>
    <row r="7" spans="2:253" x14ac:dyDescent="0.35">
      <c r="B7" s="85">
        <f t="shared" si="0"/>
        <v>45839</v>
      </c>
      <c r="C7" s="67">
        <f>IFERROR(VLOOKUP($B7,RD[#All],C$2,0)/C$1,"")</f>
        <v>2.0342264477095937</v>
      </c>
      <c r="D7" s="67">
        <f>IFERROR(VLOOKUP($B7,RD[#All],D$2,0)/D$1,"")</f>
        <v>2.0708729472774419</v>
      </c>
      <c r="E7" s="67">
        <f>IFERROR(VLOOKUP($B7,RD[#All],E$2,0)/E$1,"")</f>
        <v>2.0756554307116106</v>
      </c>
      <c r="F7" s="67">
        <f>IFERROR(VLOOKUP($B7,RD[#All],F$2,0)/F$1,"")</f>
        <v>2.0651685393258425</v>
      </c>
      <c r="G7" s="67">
        <f>IFERROR(VLOOKUP($B7,RD[#All],G$2,0)/G$1,"")</f>
        <v>2.0646499567847885</v>
      </c>
      <c r="H7" s="67">
        <f>IFERROR(VLOOKUP($B7,RD[#All],H$2,0)/H$1,"")</f>
        <v>2.0629213483146067</v>
      </c>
      <c r="I7" s="67">
        <f>IFERROR(VLOOKUP($B7,RD[#All],I$2,0)/I$1,"")</f>
        <v>2.0734082397003748</v>
      </c>
      <c r="J7" s="67">
        <f>IFERROR(VLOOKUP($B7,RD[#All],J$2,0)/J$1,"")</f>
        <v>2.0794007490636708</v>
      </c>
      <c r="K7" s="67">
        <f>IFERROR(VLOOKUP($B7,RD[#All],K$2,0)/K$1,"")</f>
        <v>1.8013483146067415</v>
      </c>
      <c r="L7" s="67">
        <f>IFERROR(VLOOKUP($B7,RD[#All],L$2,0)/L$1,"")</f>
        <v>1.9523595505617977</v>
      </c>
      <c r="M7" s="67">
        <f>IFERROR(VLOOKUP($B7,RD[#All],M$2,0)/M$1,"")</f>
        <v>2.1202247191011239</v>
      </c>
      <c r="N7" s="67">
        <f>IFERROR(VLOOKUP($B7,RD[#All],N$2,0)/N$1,"")</f>
        <v>2.1063670411985016</v>
      </c>
      <c r="O7" s="67">
        <f>IFERROR(VLOOKUP($B7,RD[#All],O$2,0)/O$1,"")</f>
        <v>1.9782771535580526</v>
      </c>
      <c r="P7" s="67">
        <f>IFERROR(VLOOKUP($B7,RD[#All],P$2,0)/P$1,"")</f>
        <v>2.1262512768130746</v>
      </c>
      <c r="Q7" s="67">
        <f>IFERROR(VLOOKUP($B7,RD[#All],Q$2,0)/Q$1,"")</f>
        <v>2.0704119850187266</v>
      </c>
      <c r="R7" s="67">
        <f>IFERROR(VLOOKUP($B7,RD[#All],R$2,0)/R$1,"")</f>
        <v>2.0711610486891385</v>
      </c>
      <c r="S7" s="67">
        <f>IFERROR(VLOOKUP($B7,RD[#All],S$2,0)/S$1,"")</f>
        <v>2.0505617977528088</v>
      </c>
      <c r="T7" s="67">
        <f>IFERROR(VLOOKUP($B7,RD[#All],T$2,0)/T$1,"")</f>
        <v>2.0426966292134829</v>
      </c>
      <c r="U7" s="67">
        <f>IFERROR(VLOOKUP($B7,RD[#All],U$2,0)/U$1,"")</f>
        <v>2.0708729472774419</v>
      </c>
      <c r="V7" s="67">
        <f>IFERROR(VLOOKUP($B7,RD[#All],V$2,0)/V$1,"")</f>
        <v>2.0674157303370788</v>
      </c>
      <c r="W7" s="67">
        <f>IFERROR(VLOOKUP($B7,RD[#All],W$2,0)/W$1,"")</f>
        <v>2.0734082397003748</v>
      </c>
      <c r="X7" s="67">
        <f>IFERROR(VLOOKUP($B7,RD[#All],X$2,0)/X$1,"")</f>
        <v>2.0861423220973783</v>
      </c>
      <c r="Y7" s="67">
        <f>IFERROR(VLOOKUP($B7,RD[#All],Y$2,0)/Y$1,"")</f>
        <v>2.0304235090751943</v>
      </c>
      <c r="Z7" s="67">
        <f>IFERROR(VLOOKUP($B7,RD[#All],Z$2,0)/Z$1,"")</f>
        <v>2.104702455264253</v>
      </c>
      <c r="AA7" s="67">
        <f>IFERROR(VLOOKUP($B7,RD[#All],AA$2,0)/AA$1,"")</f>
        <v>2.0929991356957647</v>
      </c>
      <c r="AB7" s="67">
        <f>IFERROR(VLOOKUP($B7,RD[#All],AB$2,0)/AB$1,"")</f>
        <v>2.0784788245462402</v>
      </c>
      <c r="AC7" s="67">
        <f>IFERROR(VLOOKUP($B7,RD[#All],AC$2,0)/AC$1,"")</f>
        <v>2.0660328435609334</v>
      </c>
      <c r="AD7" s="67">
        <f>IFERROR(VLOOKUP($B7,RD[#All],AD$2,0)/AD$1,"")</f>
        <v>2.0737411568872242</v>
      </c>
      <c r="AE7" s="67">
        <f>IFERROR(VLOOKUP($B7,RD[#All],AE$2,0)/AE$1,"")</f>
        <v>2.0953807740324595</v>
      </c>
      <c r="AF7" s="67">
        <f>IFERROR(VLOOKUP($B7,RD[#All],AF$2,0)/AF$1,"")</f>
        <v>2.0058260507698709</v>
      </c>
      <c r="AG7" s="67">
        <f>IFERROR(VLOOKUP($B7,RD[#All],AG$2,0)/AG$1,"")</f>
        <v>2.0481065334997921</v>
      </c>
      <c r="AH7" s="67">
        <f>IFERROR(VLOOKUP($B7,RD[#All],AH$2,0)/AH$1,"")</f>
        <v>2.0374531835205993</v>
      </c>
      <c r="AI7" s="67">
        <f>IFERROR(VLOOKUP($B7,RD[#All],AI$2,0)/AI$1,"")</f>
        <v>2.0345911949685536</v>
      </c>
      <c r="AJ7" s="67">
        <f>IFERROR(VLOOKUP($B7,RD[#All],AJ$2,0)/AJ$1,"")</f>
        <v>2.0624719772829172</v>
      </c>
      <c r="AK7" s="67">
        <f>IFERROR(VLOOKUP($B7,RD[#All],AK$2,0)/AK$1,"")</f>
        <v>2.0389513108614232</v>
      </c>
      <c r="AL7" s="67">
        <f>IFERROR(VLOOKUP($B7,RD[#All],AL$2,0)/AL$1,"")</f>
        <v>1.9739043158246907</v>
      </c>
      <c r="AM7" s="67">
        <f>IFERROR(VLOOKUP($B7,RD[#All],AM$2,0)/AM$1,"")</f>
        <v>2.0074906367041199</v>
      </c>
      <c r="AN7" s="67">
        <f>IFERROR(VLOOKUP($B7,RD[#All],AN$2,0)/AN$1,"")</f>
        <v>1.951685393258427</v>
      </c>
      <c r="AO7" s="67">
        <f>IFERROR(VLOOKUP($B7,RD[#All],AO$2,0)/AO$1,"")</f>
        <v>1.9925093632958801</v>
      </c>
      <c r="AP7" s="67">
        <f>IFERROR(VLOOKUP($B7,RD[#All],AP$2,0)/AP$1,"")</f>
        <v>2.0104868913857676</v>
      </c>
      <c r="AQ7" s="67">
        <f>IFERROR(VLOOKUP($B7,RD[#All],AQ$2,0)/AQ$1,"")</f>
        <v>1.9700374531835205</v>
      </c>
      <c r="AR7" s="67">
        <f>IFERROR(VLOOKUP($B7,RD[#All],AR$2,0)/AR$1,"")</f>
        <v>1.9812734082397003</v>
      </c>
      <c r="AS7" s="67">
        <f>IFERROR(VLOOKUP($B7,RD[#All],AS$2,0)/AS$1,"")</f>
        <v>2.0127340823970035</v>
      </c>
      <c r="AT7" s="67">
        <f>IFERROR(VLOOKUP($B7,RD[#All],AT$2,0)/AT$1,"")</f>
        <v>2.011985018726592</v>
      </c>
      <c r="AU7" s="67">
        <f>IFERROR(VLOOKUP($B7,RD[#All],AU$2,0)/AU$1,"")</f>
        <v>2.0269662921348317</v>
      </c>
      <c r="AV7" s="67">
        <f>IFERROR(VLOOKUP($B7,RD[#All],AV$2,0)/AV$1,"")</f>
        <v>1.9764044943820227</v>
      </c>
      <c r="AW7" s="67">
        <f>IFERROR(VLOOKUP($B7,RD[#All],AW$2,0)/AW$1,"")</f>
        <v>1.9809853068280034</v>
      </c>
      <c r="AX7" s="67">
        <f>IFERROR(VLOOKUP($B7,RD[#All],AX$2,0)/AX$1,"")</f>
        <v>2.0194756554307118</v>
      </c>
      <c r="AY7" s="67">
        <f>IFERROR(VLOOKUP($B7,RD[#All],AY$2,0)/AY$1,"")</f>
        <v>2.0188764044943821</v>
      </c>
      <c r="AZ7" s="67">
        <f>IFERROR(VLOOKUP($B7,RD[#All],AZ$2,0)/AZ$1,"")</f>
        <v>1.975011235955056</v>
      </c>
      <c r="BA7" s="67">
        <f>IFERROR(VLOOKUP($B7,RD[#All],BA$2,0)/BA$1,"")</f>
        <v>2.0314606741573034</v>
      </c>
      <c r="BB7" s="67">
        <f>IFERROR(VLOOKUP($B7,RD[#All],BB$2,0)/BB$1,"")</f>
        <v>2.0516853932584267</v>
      </c>
      <c r="BC7" s="67">
        <f>IFERROR(VLOOKUP($B7,RD[#All],BC$2,0)/BC$1,"")</f>
        <v>1.9741989180191428</v>
      </c>
      <c r="BD7" s="67">
        <f>IFERROR(VLOOKUP($B7,RD[#All],BD$2,0)/BD$1,"")</f>
        <v>1.984186433624636</v>
      </c>
      <c r="BE7" s="67">
        <f>IFERROR(VLOOKUP($B7,RD[#All],BE$2,0)/BE$1,"")</f>
        <v>1.9740708729472773</v>
      </c>
      <c r="BF7" s="67">
        <f>IFERROR(VLOOKUP($B7,RD[#All],BF$2,0)/BF$1,"")</f>
        <v>1.984186433624636</v>
      </c>
      <c r="BG7" s="67">
        <f>IFERROR(VLOOKUP($B7,RD[#All],BG$2,0)/BG$1,"")</f>
        <v>1.8017478152309614</v>
      </c>
      <c r="BH7" s="67">
        <f>IFERROR(VLOOKUP($B7,RD[#All],BH$2,0)/BH$1,"")</f>
        <v>2.0187265917602994</v>
      </c>
      <c r="BI7" s="67">
        <f>IFERROR(VLOOKUP($B7,RD[#All],BI$2,0)/BI$1,"")</f>
        <v>1.9575530586766541</v>
      </c>
      <c r="BJ7" s="67">
        <f>IFERROR(VLOOKUP($B7,RD[#All],BJ$2,0)/BJ$1,"")</f>
        <v>1.9642114024136497</v>
      </c>
      <c r="BK7" s="67">
        <f>IFERROR(VLOOKUP($B7,RD[#All],BK$2,0)/BK$1,"")</f>
        <v>1.9775280898876404</v>
      </c>
      <c r="BL7" s="67">
        <f>IFERROR(VLOOKUP($B7,RD[#All],BL$2,0)/BL$1,"")</f>
        <v>1.9739043158246907</v>
      </c>
      <c r="BM7" s="67">
        <f>IFERROR(VLOOKUP($B7,RD[#All],BM$2,0)/BM$1,"")</f>
        <v>2</v>
      </c>
      <c r="BN7" s="67">
        <f>IFERROR(VLOOKUP($B7,RD[#All],BN$2,0)/BN$1,"")</f>
        <v>2.0869383490073146</v>
      </c>
      <c r="BO7" s="67">
        <f>IFERROR(VLOOKUP($B7,RD[#All],BO$2,0)/BO$1,"")</f>
        <v>2.026274848746759</v>
      </c>
      <c r="BP7" s="67">
        <f>IFERROR(VLOOKUP($B7,RD[#All],BP$2,0)/BP$1,"")</f>
        <v>2.0190146931719966</v>
      </c>
      <c r="BQ7" s="67">
        <f>IFERROR(VLOOKUP($B7,RD[#All],BQ$2,0)/BQ$1,"")</f>
        <v>2.0190146931719966</v>
      </c>
      <c r="BR7" s="67">
        <f>IFERROR(VLOOKUP($B7,RD[#All],BR$2,0)/BR$1,"")</f>
        <v>1.9671564390665515</v>
      </c>
      <c r="BS7" s="67">
        <f>IFERROR(VLOOKUP($B7,RD[#All],BS$2,0)/BS$1,"")</f>
        <v>1.9932584269662923</v>
      </c>
      <c r="BT7" s="67">
        <f>IFERROR(VLOOKUP($B7,RD[#All],BT$2,0)/BT$1,"")</f>
        <v>2.0074906367041199</v>
      </c>
      <c r="BU7" s="67">
        <f>IFERROR(VLOOKUP($B7,RD[#All],BU$2,0)/BU$1,"")</f>
        <v>2.0093632958801497</v>
      </c>
      <c r="BV7" s="67">
        <f>IFERROR(VLOOKUP($B7,RD[#All],BV$2,0)/BV$1,"")</f>
        <v>1.9580524344569286</v>
      </c>
      <c r="BW7" s="67">
        <f>IFERROR(VLOOKUP($B7,RD[#All],BW$2,0)/BW$1,"")</f>
        <v>1.9816479400749065</v>
      </c>
      <c r="BX7" s="67">
        <f>IFERROR(VLOOKUP($B7,RD[#All],BX$2,0)/BX$1,"")</f>
        <v>2.0273408239700372</v>
      </c>
      <c r="BY7" s="67">
        <f>IFERROR(VLOOKUP($B7,RD[#All],BY$2,0)/BY$1,"")</f>
        <v>1.9941739492301289</v>
      </c>
      <c r="BZ7" s="67">
        <f>IFERROR(VLOOKUP($B7,RD[#All],BZ$2,0)/BZ$1,"")</f>
        <v>1.9575530586766541</v>
      </c>
      <c r="CA7" s="67">
        <f>IFERROR(VLOOKUP($B7,RD[#All],CA$2,0)/CA$1,"")</f>
        <v>1.9642114024136497</v>
      </c>
      <c r="CB7" s="67">
        <f>IFERROR(VLOOKUP($B7,RD[#All],CB$2,0)/CB$1,"")</f>
        <v>2</v>
      </c>
      <c r="CC7" s="67">
        <f>IFERROR(VLOOKUP($B7,RD[#All],CC$2,0)/CC$1,"")</f>
        <v>2.0014981273408239</v>
      </c>
      <c r="CD7" s="67">
        <f>IFERROR(VLOOKUP($B7,RD[#All],CD$2,0)/CD$1,"")</f>
        <v>1.9602420051858254</v>
      </c>
      <c r="CE7" s="67">
        <f>IFERROR(VLOOKUP($B7,RD[#All],CE$2,0)/CE$1,"")</f>
        <v>1.9812734082397003</v>
      </c>
      <c r="CF7" s="67">
        <f>IFERROR(VLOOKUP($B7,RD[#All],CF$2,0)/CF$1,"")</f>
        <v>1.9632958801498128</v>
      </c>
      <c r="CG7" s="67">
        <f>IFERROR(VLOOKUP($B7,RD[#All],CG$2,0)/CG$1,"")</f>
        <v>2.0220973782771536</v>
      </c>
      <c r="CH7" s="67">
        <f>IFERROR(VLOOKUP($B7,RD[#All],CH$2,0)/CH$1,"")</f>
        <v>1.9955056179775279</v>
      </c>
      <c r="CI7" s="67">
        <f>IFERROR(VLOOKUP($B7,RD[#All],CI$2,0)/CI$1,"")</f>
        <v>1.9659176029962546</v>
      </c>
      <c r="CJ7" s="67">
        <f>IFERROR(VLOOKUP($B7,RD[#All],CJ$2,0)/CJ$1,"")</f>
        <v>1.9595505617977529</v>
      </c>
      <c r="CK7" s="67">
        <f>IFERROR(VLOOKUP($B7,RD[#All],CK$2,0)/CK$1,"")</f>
        <v>1.9621722846441947</v>
      </c>
      <c r="CL7" s="67">
        <f>IFERROR(VLOOKUP($B7,RD[#All],CL$2,0)/CL$1,"")</f>
        <v>1.993632958801498</v>
      </c>
      <c r="CM7" s="67">
        <f>IFERROR(VLOOKUP($B7,RD[#All],CM$2,0)/CM$1,"")</f>
        <v>1.9887640449438202</v>
      </c>
      <c r="CN7" s="67">
        <f>IFERROR(VLOOKUP($B7,RD[#All],CN$2,0)/CN$1,"")</f>
        <v>1.9700374531835205</v>
      </c>
      <c r="CO7" s="67">
        <f>IFERROR(VLOOKUP($B7,RD[#All],CO$2,0)/CO$1,"")</f>
        <v>1.9631460674157304</v>
      </c>
      <c r="CP7" s="67">
        <f>IFERROR(VLOOKUP($B7,RD[#All],CP$2,0)/CP$1,"")</f>
        <v>1.9433016421780467</v>
      </c>
      <c r="CQ7" s="67">
        <f>IFERROR(VLOOKUP($B7,RD[#All],CQ$2,0)/CQ$1,"")</f>
        <v>2.0074906367041199</v>
      </c>
      <c r="CR7" s="67">
        <f>IFERROR(VLOOKUP($B7,RD[#All],CR$2,0)/CR$1,"")</f>
        <v>1.9588014981273407</v>
      </c>
      <c r="CS7" s="67">
        <f>IFERROR(VLOOKUP($B7,RD[#All],CS$2,0)/CS$1,"")</f>
        <v>1.9988347898460257</v>
      </c>
      <c r="CT7" s="67">
        <f>IFERROR(VLOOKUP($B7,RD[#All],CT$2,0)/CT$1,"")</f>
        <v>1.9928838951310863</v>
      </c>
      <c r="CU7" s="67">
        <f>IFERROR(VLOOKUP($B7,RD[#All],CU$2,0)/CU$1,"")</f>
        <v>1.7602996254681649</v>
      </c>
      <c r="CV7" s="67">
        <f>IFERROR(VLOOKUP($B7,RD[#All],CV$2,0)/CV$1,"")</f>
        <v>1.9513108614232211</v>
      </c>
      <c r="CW7" s="67">
        <f>IFERROR(VLOOKUP($B7,RD[#All],CW$2,0)/CW$1,"")</f>
        <v>2.0187265917602994</v>
      </c>
      <c r="CX7" s="67">
        <f>IFERROR(VLOOKUP($B7,RD[#All],CX$2,0)/CX$1,"")</f>
        <v>2.0325842696629217</v>
      </c>
      <c r="CY7" s="67">
        <f>IFERROR(VLOOKUP($B7,RD[#All],CY$2,0)/CY$1,"")</f>
        <v>1.9925093632958801</v>
      </c>
      <c r="CZ7" s="67">
        <f>IFERROR(VLOOKUP($B7,RD[#All],CZ$2,0)/CZ$1,"")</f>
        <v>2.0149812734082397</v>
      </c>
      <c r="DA7" s="67">
        <f>IFERROR(VLOOKUP($B7,RD[#All],DA$2,0)/DA$1,"")</f>
        <v>1.9962546816479401</v>
      </c>
      <c r="DB7" s="67">
        <f>IFERROR(VLOOKUP($B7,RD[#All],DB$2,0)/DB$1,"")</f>
        <v>2.0250936329588018</v>
      </c>
      <c r="DC7" s="67">
        <f>IFERROR(VLOOKUP($B7,RD[#All],DC$2,0)/DC$1,"")</f>
        <v>2.0334581772784017</v>
      </c>
      <c r="DD7" s="67">
        <f>IFERROR(VLOOKUP($B7,RD[#All],DD$2,0)/DD$1,"")</f>
        <v>1.9595505617977529</v>
      </c>
      <c r="DE7" s="67">
        <f>IFERROR(VLOOKUP($B7,RD[#All],DE$2,0)/DE$1,"")</f>
        <v>2.0008322929671243</v>
      </c>
      <c r="DF7" s="67">
        <f>IFERROR(VLOOKUP($B7,RD[#All],DF$2,0)/DF$1,"")</f>
        <v>2.0013382402141189</v>
      </c>
      <c r="DG7" s="67">
        <f>IFERROR(VLOOKUP($B7,RD[#All],DG$2,0)/DG$1,"")</f>
        <v>1.9625468164794007</v>
      </c>
      <c r="DH7" s="67">
        <f>IFERROR(VLOOKUP($B7,RD[#All],DH$2,0)/DH$1,"")</f>
        <v>2.011485642946317</v>
      </c>
      <c r="DI7" s="67">
        <f>IFERROR(VLOOKUP($B7,RD[#All],DI$2,0)/DI$1,"")</f>
        <v>2.0055315471045807</v>
      </c>
      <c r="DJ7" s="67">
        <f>IFERROR(VLOOKUP($B7,RD[#All],DJ$2,0)/DJ$1,"")</f>
        <v>2.0096802074330165</v>
      </c>
      <c r="DK7" s="67">
        <f>IFERROR(VLOOKUP($B7,RD[#All],DK$2,0)/DK$1,"")</f>
        <v>1.9642114024136497</v>
      </c>
      <c r="DL7" s="67">
        <f>IFERROR(VLOOKUP($B7,RD[#All],DL$2,0)/DL$1,"")</f>
        <v>1.9741989180191428</v>
      </c>
      <c r="DM7" s="67">
        <f>IFERROR(VLOOKUP($B7,RD[#All],DM$2,0)/DM$1,"")</f>
        <v>1.9887640449438202</v>
      </c>
      <c r="DN7" s="67">
        <f>IFERROR(VLOOKUP($B7,RD[#All],DN$2,0)/DN$1,"")</f>
        <v>1.9625468164794007</v>
      </c>
      <c r="DO7" s="67">
        <f>IFERROR(VLOOKUP($B7,RD[#All],DO$2,0)/DO$1,"")</f>
        <v>1.947139511542322</v>
      </c>
      <c r="DP7" s="67">
        <f>IFERROR(VLOOKUP($B7,RD[#All],DP$2,0)/DP$1,"")</f>
        <v>1.9542238868081565</v>
      </c>
      <c r="DQ7" s="67">
        <f>IFERROR(VLOOKUP($B7,RD[#All],DQ$2,0)/DQ$1,"")</f>
        <v>2.0071577195172701</v>
      </c>
      <c r="DR7" s="67">
        <f>IFERROR(VLOOKUP($B7,RD[#All],DR$2,0)/DR$1,"")</f>
        <v>1.9947565543071162</v>
      </c>
      <c r="DS7" s="67">
        <f>IFERROR(VLOOKUP($B7,RD[#All],DS$2,0)/DS$1,"")</f>
        <v>2.0172284644194756</v>
      </c>
      <c r="DT7" s="67">
        <f>IFERROR(VLOOKUP($B7,RD[#All],DT$2,0)/DT$1,"")</f>
        <v>1.8523512276321263</v>
      </c>
      <c r="DU7" s="67">
        <f>IFERROR(VLOOKUP($B7,RD[#All],DU$2,0)/DU$1,"")</f>
        <v>1.9126092384519351</v>
      </c>
      <c r="DV7" s="67">
        <f>IFERROR(VLOOKUP($B7,RD[#All],DV$2,0)/DV$1,"")</f>
        <v>1.9988764044943821</v>
      </c>
      <c r="DW7" s="67">
        <f>IFERROR(VLOOKUP($B7,RD[#All],DW$2,0)/DW$1,"")</f>
        <v>2.0052434456928836</v>
      </c>
      <c r="DX7" s="67">
        <f>IFERROR(VLOOKUP($B7,RD[#All],DX$2,0)/DX$1,"")</f>
        <v>1.9608822305451519</v>
      </c>
      <c r="DY7" s="67">
        <f>IFERROR(VLOOKUP($B7,RD[#All],DY$2,0)/DY$1,"")</f>
        <v>1.9625468164794007</v>
      </c>
      <c r="DZ7" s="67">
        <f>IFERROR(VLOOKUP($B7,RD[#All],DZ$2,0)/DZ$1,"")</f>
        <v>2.005992509363296</v>
      </c>
      <c r="EA7" s="67">
        <f>IFERROR(VLOOKUP($B7,RD[#All],EA$2,0)/EA$1,"")</f>
        <v>1.9558884727424053</v>
      </c>
      <c r="EB7" s="67">
        <f>IFERROR(VLOOKUP($B7,RD[#All],EB$2,0)/EB$1,"")</f>
        <v>2.0041614648356223</v>
      </c>
      <c r="EC7" s="67">
        <f>IFERROR(VLOOKUP($B7,RD[#All],EC$2,0)/EC$1,"")</f>
        <v>1.9775280898876404</v>
      </c>
      <c r="ED7" s="67">
        <f>IFERROR(VLOOKUP($B7,RD[#All],ED$2,0)/ED$1,"")</f>
        <v>2.0304235090751943</v>
      </c>
      <c r="EE7" s="67">
        <f>IFERROR(VLOOKUP($B7,RD[#All],EE$2,0)/EE$1,"")</f>
        <v>1.9602420051858254</v>
      </c>
      <c r="EF7" s="67">
        <f>IFERROR(VLOOKUP($B7,RD[#All],EF$2,0)/EF$1,"")</f>
        <v>1.9611848825331972</v>
      </c>
      <c r="EG7" s="67">
        <f>IFERROR(VLOOKUP($B7,RD[#All],EG$2,0)/EG$1,"")</f>
        <v>2</v>
      </c>
      <c r="EH7" s="67">
        <f>IFERROR(VLOOKUP($B7,RD[#All],EH$2,0)/EH$1,"")</f>
        <v>1.965034965034965</v>
      </c>
      <c r="EI7" s="67">
        <f>IFERROR(VLOOKUP($B7,RD[#All],EI$2,0)/EI$1,"")</f>
        <v>1.9685314685314685</v>
      </c>
      <c r="EJ7" s="67">
        <f>IFERROR(VLOOKUP($B7,RD[#All],EJ$2,0)/EJ$1,"")</f>
        <v>1.986013986013986</v>
      </c>
      <c r="EK7" s="67">
        <f>IFERROR(VLOOKUP($B7,RD[#All],EK$2,0)/EK$1,"")</f>
        <v>2.01276404494382</v>
      </c>
      <c r="EL7" s="67">
        <f>IFERROR(VLOOKUP($B7,RD[#All],EL$2,0)/EL$1,"")</f>
        <v>2.0187265917602994</v>
      </c>
      <c r="EM7" s="67">
        <f>IFERROR(VLOOKUP($B7,RD[#All],EM$2,0)/EM$1,"")</f>
        <v>2.0442523768366465</v>
      </c>
      <c r="EN7" s="67">
        <f>IFERROR(VLOOKUP($B7,RD[#All],EN$2,0)/EN$1,"")</f>
        <v>2.0352636127917028</v>
      </c>
      <c r="EO7" s="67">
        <f>IFERROR(VLOOKUP($B7,RD[#All],EO$2,0)/EO$1,"")</f>
        <v>1.9906367041198503</v>
      </c>
      <c r="EP7" s="67">
        <f>IFERROR(VLOOKUP($B7,RD[#All],EP$2,0)/EP$1,"")</f>
        <v>1.9872082973206566</v>
      </c>
      <c r="EQ7" s="67">
        <f>IFERROR(VLOOKUP($B7,RD[#All],EQ$2,0)/EQ$1,"")</f>
        <v>1.9588014981273407</v>
      </c>
      <c r="ER7" s="67">
        <f>IFERROR(VLOOKUP($B7,RD[#All],ER$2,0)/ER$1,"")</f>
        <v>2.0121002592912705</v>
      </c>
      <c r="ES7" s="67">
        <f>IFERROR(VLOOKUP($B7,RD[#All],ES$2,0)/ES$1,"")</f>
        <v>2.0426966292134829</v>
      </c>
      <c r="ET7" s="67">
        <f>IFERROR(VLOOKUP($B7,RD[#All],ET$2,0)/ET$1,"")</f>
        <v>1.7609805924412667</v>
      </c>
      <c r="EU7" s="67">
        <f>IFERROR(VLOOKUP($B7,RD[#All],EU$2,0)/EU$1,"")</f>
        <v>2.0432152117545375</v>
      </c>
      <c r="EV7" s="67">
        <f>IFERROR(VLOOKUP($B7,RD[#All],EV$2,0)/EV$1,"")</f>
        <v>2.0397579948141744</v>
      </c>
      <c r="EW7" s="67">
        <f>IFERROR(VLOOKUP($B7,RD[#All],EW$2,0)/EW$1,"")</f>
        <v>1.9982713915298185</v>
      </c>
      <c r="EX7" s="67">
        <f>IFERROR(VLOOKUP($B7,RD[#All],EX$2,0)/EX$1,"")</f>
        <v>1.9812734082397003</v>
      </c>
      <c r="EY7" s="67">
        <f>IFERROR(VLOOKUP($B7,RD[#All],EY$2,0)/EY$1,"")</f>
        <v>2.0461090303786933</v>
      </c>
      <c r="EZ7" s="67">
        <f>IFERROR(VLOOKUP($B7,RD[#All],EZ$2,0)/EZ$1,"")</f>
        <v>1.9812734082397003</v>
      </c>
      <c r="FA7" s="67">
        <f>IFERROR(VLOOKUP($B7,RD[#All],FA$2,0)/FA$1,"")</f>
        <v>2.0037453183520597</v>
      </c>
      <c r="FB7" s="67">
        <f>IFERROR(VLOOKUP($B7,RD[#All],FB$2,0)/FB$1,"")</f>
        <v>2.0250936329588018</v>
      </c>
      <c r="FC7" s="67">
        <f>IFERROR(VLOOKUP($B7,RD[#All],FC$2,0)/FC$1,"")</f>
        <v>1.9625468164794007</v>
      </c>
      <c r="FD7" s="67">
        <f>IFERROR(VLOOKUP($B7,RD[#All],FD$2,0)/FD$1,"")</f>
        <v>2.017602996254682</v>
      </c>
      <c r="FE7" s="67">
        <f>IFERROR(VLOOKUP($B7,RD[#All],FE$2,0)/FE$1,"")</f>
        <v>2.0037878787878789</v>
      </c>
      <c r="FF7" s="67">
        <f>IFERROR(VLOOKUP($B7,RD[#All],FF$2,0)/FF$1,"")</f>
        <v>2.0227272727272729</v>
      </c>
      <c r="FG7" s="67">
        <f>IFERROR(VLOOKUP($B7,RD[#All],FG$2,0)/FG$1,"")</f>
        <v>1.9865319865319866</v>
      </c>
      <c r="FH7" s="67">
        <f>IFERROR(VLOOKUP($B7,RD[#All],FH$2,0)/FH$1,"")</f>
        <v>1.9681818181818183</v>
      </c>
      <c r="FI7" s="67">
        <f>IFERROR(VLOOKUP($B7,RD[#All],FI$2,0)/FI$1,"")</f>
        <v>2.0333333333333332</v>
      </c>
      <c r="FJ7" s="67">
        <f>IFERROR(VLOOKUP($B7,RD[#All],FJ$2,0)/FJ$1,"")</f>
        <v>1.7878787878787878</v>
      </c>
      <c r="FK7" s="67">
        <f>IFERROR(VLOOKUP($B7,RD[#All],FK$2,0)/FK$1,"")</f>
        <v>1.9562289562289563</v>
      </c>
      <c r="FL7" s="67">
        <f>IFERROR(VLOOKUP($B7,RD[#All],FL$2,0)/FL$1,"")</f>
        <v>2.0105454545454546</v>
      </c>
      <c r="FM7" s="67">
        <f>IFERROR(VLOOKUP($B7,RD[#All],FM$2,0)/FM$1,"")</f>
        <v>2.0280303030303028</v>
      </c>
      <c r="FN7" s="67">
        <f>IFERROR(VLOOKUP($B7,RD[#All],FN$2,0)/FN$1,"")</f>
        <v>1.7811447811447811</v>
      </c>
      <c r="FO7" s="67">
        <f>IFERROR(VLOOKUP($B7,RD[#All],FO$2,0)/FO$1,"")</f>
        <v>2.0181818181818181</v>
      </c>
      <c r="FP7" s="67">
        <f>IFERROR(VLOOKUP($B7,RD[#All],FP$2,0)/FP$1,"")</f>
        <v>1.9829090909090907</v>
      </c>
      <c r="FQ7" s="67">
        <f>IFERROR(VLOOKUP($B7,RD[#All],FQ$2,0)/FQ$1,"")</f>
        <v>1.9901818181818181</v>
      </c>
      <c r="FR7" s="67">
        <f>IFERROR(VLOOKUP($B7,RD[#All],FR$2,0)/FR$1,"")</f>
        <v>1.9996363636363637</v>
      </c>
      <c r="FS7" s="67">
        <f>IFERROR(VLOOKUP($B7,RD[#All],FS$2,0)/FS$1,"")</f>
        <v>1.9905723905723907</v>
      </c>
      <c r="FT7" s="67">
        <f>IFERROR(VLOOKUP($B7,RD[#All],FT$2,0)/FT$1,"")</f>
        <v>1.9854545454545454</v>
      </c>
      <c r="FU7" s="67">
        <f>IFERROR(VLOOKUP($B7,RD[#All],FU$2,0)/FU$1,"")</f>
        <v>1.962962962962963</v>
      </c>
      <c r="FV7" s="67">
        <f>IFERROR(VLOOKUP($B7,RD[#All],FV$2,0)/FV$1,"")</f>
        <v>1.8643939393939393</v>
      </c>
      <c r="FW7" s="67">
        <f>IFERROR(VLOOKUP($B7,RD[#All],FW$2,0)/FW$1,"")</f>
        <v>1.9848484848484849</v>
      </c>
      <c r="FX7" s="67">
        <f>IFERROR(VLOOKUP($B7,RD[#All],FX$2,0)/FX$1,"")</f>
        <v>1.9829545454545454</v>
      </c>
      <c r="FY7" s="67">
        <f>IFERROR(VLOOKUP($B7,RD[#All],FY$2,0)/FY$1,"")</f>
        <v>1.9952861952861953</v>
      </c>
      <c r="FZ7" s="67">
        <f>IFERROR(VLOOKUP($B7,RD[#All],FZ$2,0)/FZ$1,"")</f>
        <v>1.9659090909090908</v>
      </c>
      <c r="GA7" s="67">
        <f>IFERROR(VLOOKUP($B7,RD[#All],GA$2,0)/GA$1,"")</f>
        <v>1.9916083916083918</v>
      </c>
      <c r="GB7" s="67">
        <f>IFERROR(VLOOKUP($B7,RD[#All],GB$2,0)/GB$1,"")</f>
        <v>1.9461279461279462</v>
      </c>
      <c r="GC7" s="67">
        <f>IFERROR(VLOOKUP($B7,RD[#All],GC$2,0)/GC$1,"")</f>
        <v>1.9865319865319866</v>
      </c>
      <c r="GD7" s="67">
        <f>IFERROR(VLOOKUP($B7,RD[#All],GD$2,0)/GD$1,"")</f>
        <v>1.9963636363636363</v>
      </c>
      <c r="GE7" s="67">
        <f>IFERROR(VLOOKUP($B7,RD[#All],GE$2,0)/GE$1,"")</f>
        <v>2.0251748251748252</v>
      </c>
      <c r="GF7" s="67">
        <f>IFERROR(VLOOKUP($B7,RD[#All],GF$2,0)/GF$1,"")</f>
        <v>1.962962962962963</v>
      </c>
      <c r="GG7" s="67">
        <f>IFERROR(VLOOKUP($B7,RD[#All],GG$2,0)/GG$1,"")</f>
        <v>1.9818181818181819</v>
      </c>
      <c r="GH7" s="67">
        <f>IFERROR(VLOOKUP($B7,RD[#All],GH$2,0)/GH$1,"")</f>
        <v>1.9563636363636363</v>
      </c>
      <c r="GI7" s="67">
        <f>IFERROR(VLOOKUP($B7,RD[#All],GI$2,0)/GI$1,"")</f>
        <v>2.0036363636363634</v>
      </c>
      <c r="GJ7" s="67">
        <f>IFERROR(VLOOKUP($B7,RD[#All],GJ$2,0)/GJ$1,"")</f>
        <v>1.7307692307692308</v>
      </c>
      <c r="GK7" s="67">
        <f>IFERROR(VLOOKUP($B7,RD[#All],GK$2,0)/GK$1,"")</f>
        <v>2.0037878787878789</v>
      </c>
      <c r="GL7" s="67">
        <f>IFERROR(VLOOKUP($B7,RD[#All],GL$2,0)/GL$1,"")</f>
        <v>2.0340909090909092</v>
      </c>
      <c r="GM7" s="67">
        <f>IFERROR(VLOOKUP($B7,RD[#All],GM$2,0)/GM$1,"")</f>
        <v>1.9962121212121211</v>
      </c>
      <c r="GN7" s="67">
        <f>IFERROR(VLOOKUP($B7,RD[#All],GN$2,0)/GN$1,"")</f>
        <v>1.9886363636363635</v>
      </c>
      <c r="GO7" s="67">
        <f>IFERROR(VLOOKUP($B7,RD[#All],GO$2,0)/GO$1,"")</f>
        <v>1.9462121212121211</v>
      </c>
      <c r="GP7" s="67">
        <f>IFERROR(VLOOKUP($B7,RD[#All],GP$2,0)/GP$1,"")</f>
        <v>1.9924242424242424</v>
      </c>
      <c r="GQ7" s="67">
        <f>IFERROR(VLOOKUP($B7,RD[#All],GQ$2,0)/GQ$1,"")</f>
        <v>1.9795454545454545</v>
      </c>
      <c r="GR7" s="67">
        <f>IFERROR(VLOOKUP($B7,RD[#All],GR$2,0)/GR$1,"")</f>
        <v>1.9712121212121212</v>
      </c>
      <c r="GS7" s="67" t="str">
        <f>IFERROR(VLOOKUP($B7,RD[#All],GS$2,0)/GS$1,"")</f>
        <v/>
      </c>
      <c r="GT7" s="67" t="str">
        <f>IFERROR(VLOOKUP($B7,RD[#All],GT$2,0)/GT$1,"")</f>
        <v/>
      </c>
      <c r="GU7" s="67">
        <f>IFERROR(VLOOKUP($B7,RD[#All],GU$2,0)/GU$1,"")</f>
        <v>0</v>
      </c>
      <c r="GV7" s="67">
        <f>IFERROR(VLOOKUP($B7,RD[#All],GV$2,0)/GV$1,"")</f>
        <v>2.0026267402153928</v>
      </c>
      <c r="GW7" s="67">
        <f>IFERROR(VLOOKUP($B7,RD[#All],GW$2,0)/GW$1,"")</f>
        <v>1.9623059866962305</v>
      </c>
      <c r="GX7" s="67" t="str">
        <f>IFERROR(VLOOKUP($B7,RD[#All],GX$2,0)/GX$1,"")</f>
        <v/>
      </c>
      <c r="GY7" s="67">
        <f>IFERROR(VLOOKUP($B7,RD[#All],GY$2,0)/GY$1,"")</f>
        <v>1.9514695830485302</v>
      </c>
      <c r="GZ7" s="67">
        <f>IFERROR(VLOOKUP($B7,RD[#All],GZ$2,0)/GZ$1,"")</f>
        <v>2</v>
      </c>
      <c r="HA7" s="67">
        <f>IFERROR(VLOOKUP($B7,RD[#All],HA$2,0)/HA$1,"")</f>
        <v>1.9737827715355805</v>
      </c>
      <c r="HB7" s="67">
        <f>IFERROR(VLOOKUP($B7,RD[#All],HB$2,0)/HB$1,"")</f>
        <v>2.0074906367041199</v>
      </c>
      <c r="HC7" s="67">
        <f>IFERROR(VLOOKUP($B7,RD[#All],HC$2,0)/HC$1,"")</f>
        <v>2.0074906367041199</v>
      </c>
      <c r="HD7" s="67">
        <f>IFERROR(VLOOKUP($B7,RD[#All],HD$2,0)/HD$1,"")</f>
        <v>1.9745318352059926</v>
      </c>
      <c r="HE7" s="67">
        <f>IFERROR(VLOOKUP($B7,RD[#All],HE$2,0)/HE$1,"")</f>
        <v>1.8164794007490637</v>
      </c>
      <c r="HF7" s="67">
        <f>IFERROR(VLOOKUP($B7,RD[#All],HF$2,0)/HF$1,"")</f>
        <v>2.0202247191011233</v>
      </c>
      <c r="HG7" s="67">
        <f>IFERROR(VLOOKUP($B7,RD[#All],HG$2,0)/HG$1,"")</f>
        <v>1.9580524344569286</v>
      </c>
      <c r="HH7" s="67">
        <f>IFERROR(VLOOKUP($B7,RD[#All],HH$2,0)/HH$1,"")</f>
        <v>1.9992509363295878</v>
      </c>
      <c r="HI7" s="67">
        <f>IFERROR(VLOOKUP($B7,RD[#All],HI$2,0)/HI$1,"")</f>
        <v>1.9749063670411984</v>
      </c>
      <c r="HJ7" s="67">
        <f>IFERROR(VLOOKUP($B7,RD[#All],HJ$2,0)/HJ$1,"")</f>
        <v>2.0243445692883895</v>
      </c>
      <c r="HK7" s="67">
        <f>IFERROR(VLOOKUP($B7,RD[#All],HK$2,0)/HK$1,"")</f>
        <v>1.9642114024136497</v>
      </c>
      <c r="HL7" s="67">
        <f>IFERROR(VLOOKUP($B7,RD[#All],HL$2,0)/HL$1,"")</f>
        <v>2.0557636287973367</v>
      </c>
      <c r="HM7" s="67">
        <f>IFERROR(VLOOKUP($B7,RD[#All],HM$2,0)/HM$1,"")</f>
        <v>2.1137483206448722</v>
      </c>
      <c r="HN7" s="67">
        <f>IFERROR(VLOOKUP($B7,RD[#All],HN$2,0)/HN$1,"")</f>
        <v>2.0197044334975369</v>
      </c>
      <c r="HO7" s="67">
        <f>IFERROR(VLOOKUP($B7,RD[#All],HO$2,0)/HO$1,"")</f>
        <v>2.0376175548589339</v>
      </c>
      <c r="HP7" s="67">
        <f>IFERROR(VLOOKUP($B7,RD[#All],HP$2,0)/HP$1,"")</f>
        <v>2.0902821316614419</v>
      </c>
      <c r="HQ7" s="67">
        <f>IFERROR(VLOOKUP($B7,RD[#All],HQ$2,0)/HQ$1,"")</f>
        <v>1.9865319865319864</v>
      </c>
      <c r="HR7" s="67">
        <f>IFERROR(VLOOKUP($B7,RD[#All],HR$2,0)/HR$1,"")</f>
        <v>1.9753961634695578</v>
      </c>
      <c r="HS7" s="67">
        <f>IFERROR(VLOOKUP($B7,RD[#All],HS$2,0)/HS$1,"")</f>
        <v>2.0077303370786517</v>
      </c>
      <c r="HT7" s="67">
        <f>IFERROR(VLOOKUP($B7,RD[#All],HT$2,0)/HT$1,"")</f>
        <v>1.9891801914273823</v>
      </c>
      <c r="HU7" s="67">
        <f>IFERROR(VLOOKUP($B7,RD[#All],HU$2,0)/HU$1,"")</f>
        <v>1.9650821089023336</v>
      </c>
      <c r="HV7" s="67">
        <f>IFERROR(VLOOKUP($B7,RD[#All],HV$2,0)/HV$1,"")</f>
        <v>1.9809853068280034</v>
      </c>
      <c r="HW7" s="67">
        <f>IFERROR(VLOOKUP($B7,RD[#All],HW$2,0)/HW$1,"")</f>
        <v>2.0296629213483146</v>
      </c>
      <c r="HX7" s="67">
        <f>IFERROR(VLOOKUP($B7,RD[#All],HX$2,0)/HX$1,"")</f>
        <v>1.986171132238548</v>
      </c>
      <c r="HY7" s="67">
        <f>IFERROR(VLOOKUP($B7,RD[#All],HY$2,0)/HY$1,"")</f>
        <v>1.9895131086142324</v>
      </c>
      <c r="HZ7" s="67">
        <f>IFERROR(VLOOKUP($B7,RD[#All],HZ$2,0)/HZ$1,"")</f>
        <v>1.9505617977528089</v>
      </c>
      <c r="IA7" s="67">
        <f>IFERROR(VLOOKUP($B7,RD[#All],IA$2,0)/IA$1,"")</f>
        <v>1.9930069930069931</v>
      </c>
      <c r="IB7" s="67">
        <f>IFERROR(VLOOKUP($B7,RD[#All],IB$2,0)/IB$1,"")</f>
        <v>1.9884559884559887</v>
      </c>
      <c r="IC7" s="67">
        <f>IFERROR(VLOOKUP($B7,RD[#All],IC$2,0)/IC$1,"")</f>
        <v>2.0512820512820515</v>
      </c>
      <c r="ID7" s="67">
        <f>IFERROR(VLOOKUP($B7,RD[#All],ID$2,0)/ID$1,"")</f>
        <v>2.012719790497568</v>
      </c>
      <c r="IE7" s="67">
        <f>IFERROR(VLOOKUP($B7,RD[#All],IE$2,0)/IE$1,"")</f>
        <v>2.0080808080808081</v>
      </c>
      <c r="IF7" s="67" t="str">
        <f>IFERROR(VLOOKUP($B7,RD[#All],IF$2,0)/IF$1,"")</f>
        <v/>
      </c>
      <c r="IG7" s="67">
        <f>IFERROR(VLOOKUP($B7,RD[#All],IG$2,0)/IG$1,"")</f>
        <v>2.0775544862722897</v>
      </c>
      <c r="IH7" s="67">
        <f>IFERROR(VLOOKUP($B7,RD[#All],IH$2,0)/IH$1,"")</f>
        <v>1.9575060954371297</v>
      </c>
      <c r="II7" s="67">
        <f>IFERROR(VLOOKUP($B7,RD[#All],II$2,0)/II$1,"")</f>
        <v>1.9701492537313432</v>
      </c>
      <c r="IJ7" s="67">
        <f>IFERROR(VLOOKUP($B7,RD[#All],IJ$2,0)/IJ$1,"")</f>
        <v>1.9640852974186307</v>
      </c>
      <c r="IK7" s="67">
        <f>IFERROR(VLOOKUP($B7,RD[#All],IK$2,0)/IK$1,"")</f>
        <v>1.9774669774669777</v>
      </c>
      <c r="IL7" s="67" t="str">
        <f>IFERROR(VLOOKUP($B7,RD[#All],IL$2,0)/IL$1,"")</f>
        <v/>
      </c>
      <c r="IM7" s="67" t="str">
        <f>IFERROR(VLOOKUP($B7,RD[#All],IM$2,0)/IM$1,"")</f>
        <v/>
      </c>
      <c r="IN7" s="67">
        <f>IFERROR(VLOOKUP($B7,RD[#All],IN$2,0)/IN$1,"")</f>
        <v>2.1400208986415885</v>
      </c>
      <c r="IO7" s="67">
        <f>IFERROR(VLOOKUP($B7,RD[#All],IO$2,0)/IO$1,"")</f>
        <v>2.108150470219436</v>
      </c>
      <c r="IP7" s="67">
        <f>IFERROR(VLOOKUP($B7,RD[#All],IP$2,0)/IP$1,"")</f>
        <v>2.5850987860033325</v>
      </c>
      <c r="IQ7" s="67">
        <f>IFERROR(VLOOKUP($B7,RD[#All],IQ$2,0)/IQ$1,"")</f>
        <v>1.9879564879564882</v>
      </c>
      <c r="IR7" s="67">
        <f>IFERROR(VLOOKUP($B7,RD[#All],IR$2,0)/IR$1,"")</f>
        <v>4.0381426202321729</v>
      </c>
      <c r="IS7" s="86">
        <f>IFERROR(AVERAGEIF(Inv_SY_B[[#This Row],[BLK1_INV1]:[BLK8_INV27]],"&gt;"&amp;0.1,Inv_SY_B[[#This Row],[BLK1_INV1]:[BLK8_INV27]]),"")</f>
        <v>1.9985298327142125</v>
      </c>
    </row>
    <row r="8" spans="2:253" x14ac:dyDescent="0.35">
      <c r="B8" s="85">
        <f t="shared" si="0"/>
        <v>45840</v>
      </c>
      <c r="C8" s="67">
        <f>IFERROR(VLOOKUP($B8,RD[#All],C$2,0)/C$1,"")</f>
        <v>3.2290406222990491</v>
      </c>
      <c r="D8" s="67">
        <f>IFERROR(VLOOKUP($B8,RD[#All],D$2,0)/D$1,"")</f>
        <v>3.2912705272255836</v>
      </c>
      <c r="E8" s="67">
        <f>IFERROR(VLOOKUP($B8,RD[#All],E$2,0)/E$1,"")</f>
        <v>3.2846441947565541</v>
      </c>
      <c r="F8" s="67">
        <f>IFERROR(VLOOKUP($B8,RD[#All],F$2,0)/F$1,"")</f>
        <v>3.2883895131086143</v>
      </c>
      <c r="G8" s="67">
        <f>IFERROR(VLOOKUP($B8,RD[#All],G$2,0)/G$1,"")</f>
        <v>3.2497839239412274</v>
      </c>
      <c r="H8" s="67">
        <f>IFERROR(VLOOKUP($B8,RD[#All],H$2,0)/H$1,"")</f>
        <v>3.2546816479400751</v>
      </c>
      <c r="I8" s="67">
        <f>IFERROR(VLOOKUP($B8,RD[#All],I$2,0)/I$1,"")</f>
        <v>3.2808988764044944</v>
      </c>
      <c r="J8" s="67">
        <f>IFERROR(VLOOKUP($B8,RD[#All],J$2,0)/J$1,"")</f>
        <v>3.2771535580524342</v>
      </c>
      <c r="K8" s="67">
        <f>IFERROR(VLOOKUP($B8,RD[#All],K$2,0)/K$1,"")</f>
        <v>3.1101123595505618</v>
      </c>
      <c r="L8" s="67">
        <f>IFERROR(VLOOKUP($B8,RD[#All],L$2,0)/L$1,"")</f>
        <v>3.2539325842696631</v>
      </c>
      <c r="M8" s="67">
        <f>IFERROR(VLOOKUP($B8,RD[#All],M$2,0)/M$1,"")</f>
        <v>3.3558052434456931</v>
      </c>
      <c r="N8" s="67">
        <f>IFERROR(VLOOKUP($B8,RD[#All],N$2,0)/N$1,"")</f>
        <v>3.3258426966292136</v>
      </c>
      <c r="O8" s="67">
        <f>IFERROR(VLOOKUP($B8,RD[#All],O$2,0)/O$1,"")</f>
        <v>3.1348314606741572</v>
      </c>
      <c r="P8" s="67">
        <f>IFERROR(VLOOKUP($B8,RD[#All],P$2,0)/P$1,"")</f>
        <v>3.3585291113380999</v>
      </c>
      <c r="Q8" s="67">
        <f>IFERROR(VLOOKUP($B8,RD[#All],Q$2,0)/Q$1,"")</f>
        <v>3.303370786516854</v>
      </c>
      <c r="R8" s="67">
        <f>IFERROR(VLOOKUP($B8,RD[#All],R$2,0)/R$1,"")</f>
        <v>3.292134831460674</v>
      </c>
      <c r="S8" s="67">
        <f>IFERROR(VLOOKUP($B8,RD[#All],S$2,0)/S$1,"")</f>
        <v>3.2996254681647939</v>
      </c>
      <c r="T8" s="67">
        <f>IFERROR(VLOOKUP($B8,RD[#All],T$2,0)/T$1,"")</f>
        <v>3.2996254681647939</v>
      </c>
      <c r="U8" s="67">
        <f>IFERROR(VLOOKUP($B8,RD[#All],U$2,0)/U$1,"")</f>
        <v>3.3258426966292136</v>
      </c>
      <c r="V8" s="67">
        <f>IFERROR(VLOOKUP($B8,RD[#All],V$2,0)/V$1,"")</f>
        <v>3.3258426966292136</v>
      </c>
      <c r="W8" s="67">
        <f>IFERROR(VLOOKUP($B8,RD[#All],W$2,0)/W$1,"")</f>
        <v>3.3408239700374533</v>
      </c>
      <c r="X8" s="67">
        <f>IFERROR(VLOOKUP($B8,RD[#All],X$2,0)/X$1,"")</f>
        <v>3.3295880149812733</v>
      </c>
      <c r="Y8" s="67">
        <f>IFERROR(VLOOKUP($B8,RD[#All],Y$2,0)/Y$1,"")</f>
        <v>3.2394122731201382</v>
      </c>
      <c r="Z8" s="67">
        <f>IFERROR(VLOOKUP($B8,RD[#All],Z$2,0)/Z$1,"")</f>
        <v>3.3524760715771951</v>
      </c>
      <c r="AA8" s="67">
        <f>IFERROR(VLOOKUP($B8,RD[#All],AA$2,0)/AA$1,"")</f>
        <v>3.3327571305099397</v>
      </c>
      <c r="AB8" s="67">
        <f>IFERROR(VLOOKUP($B8,RD[#All],AB$2,0)/AB$1,"")</f>
        <v>3.3120138288677614</v>
      </c>
      <c r="AC8" s="67">
        <f>IFERROR(VLOOKUP($B8,RD[#All],AC$2,0)/AC$1,"")</f>
        <v>3.2843560933448575</v>
      </c>
      <c r="AD8" s="67">
        <f>IFERROR(VLOOKUP($B8,RD[#All],AD$2,0)/AD$1,"")</f>
        <v>3.2925509779442366</v>
      </c>
      <c r="AE8" s="67">
        <f>IFERROR(VLOOKUP($B8,RD[#All],AE$2,0)/AE$1,"")</f>
        <v>3.2992093216812317</v>
      </c>
      <c r="AF8" s="67">
        <f>IFERROR(VLOOKUP($B8,RD[#All],AF$2,0)/AF$1,"")</f>
        <v>3.1527257594673324</v>
      </c>
      <c r="AG8" s="67">
        <f>IFERROR(VLOOKUP($B8,RD[#All],AG$2,0)/AG$1,"")</f>
        <v>3.1893466500208074</v>
      </c>
      <c r="AH8" s="67">
        <f>IFERROR(VLOOKUP($B8,RD[#All],AH$2,0)/AH$1,"")</f>
        <v>3.3158551810237205</v>
      </c>
      <c r="AI8" s="67">
        <f>IFERROR(VLOOKUP($B8,RD[#All],AI$2,0)/AI$1,"")</f>
        <v>3.1957547169811318</v>
      </c>
      <c r="AJ8" s="67">
        <f>IFERROR(VLOOKUP($B8,RD[#All],AJ$2,0)/AJ$1,"")</f>
        <v>3.2909878941862201</v>
      </c>
      <c r="AK8" s="67">
        <f>IFERROR(VLOOKUP($B8,RD[#All],AK$2,0)/AK$1,"")</f>
        <v>3.2846441947565541</v>
      </c>
      <c r="AL8" s="67">
        <f>IFERROR(VLOOKUP($B8,RD[#All],AL$2,0)/AL$1,"")</f>
        <v>3.2954165272666445</v>
      </c>
      <c r="AM8" s="67">
        <f>IFERROR(VLOOKUP($B8,RD[#All],AM$2,0)/AM$1,"")</f>
        <v>3.3183520599250937</v>
      </c>
      <c r="AN8" s="67">
        <f>IFERROR(VLOOKUP($B8,RD[#All],AN$2,0)/AN$1,"")</f>
        <v>3.2584269662921348</v>
      </c>
      <c r="AO8" s="67">
        <f>IFERROR(VLOOKUP($B8,RD[#All],AO$2,0)/AO$1,"")</f>
        <v>3.1685393258426968</v>
      </c>
      <c r="AP8" s="67">
        <f>IFERROR(VLOOKUP($B8,RD[#All],AP$2,0)/AP$1,"")</f>
        <v>3.262172284644195</v>
      </c>
      <c r="AQ8" s="67">
        <f>IFERROR(VLOOKUP($B8,RD[#All],AQ$2,0)/AQ$1,"")</f>
        <v>3.1685393258426968</v>
      </c>
      <c r="AR8" s="67">
        <f>IFERROR(VLOOKUP($B8,RD[#All],AR$2,0)/AR$1,"")</f>
        <v>3.1423220973782771</v>
      </c>
      <c r="AS8" s="67">
        <f>IFERROR(VLOOKUP($B8,RD[#All],AS$2,0)/AS$1,"")</f>
        <v>3.1985018726591758</v>
      </c>
      <c r="AT8" s="67">
        <f>IFERROR(VLOOKUP($B8,RD[#All],AT$2,0)/AT$1,"")</f>
        <v>3.202247191011236</v>
      </c>
      <c r="AU8" s="67">
        <f>IFERROR(VLOOKUP($B8,RD[#All],AU$2,0)/AU$1,"")</f>
        <v>3.2209737827715355</v>
      </c>
      <c r="AV8" s="67">
        <f>IFERROR(VLOOKUP($B8,RD[#All],AV$2,0)/AV$1,"")</f>
        <v>3.2359550561797752</v>
      </c>
      <c r="AW8" s="67">
        <f>IFERROR(VLOOKUP($B8,RD[#All],AW$2,0)/AW$1,"")</f>
        <v>3.2221261884183234</v>
      </c>
      <c r="AX8" s="67">
        <f>IFERROR(VLOOKUP($B8,RD[#All],AX$2,0)/AX$1,"")</f>
        <v>3.2134831460674156</v>
      </c>
      <c r="AY8" s="67">
        <f>IFERROR(VLOOKUP($B8,RD[#All],AY$2,0)/AY$1,"")</f>
        <v>3.2107865168539327</v>
      </c>
      <c r="AZ8" s="67">
        <f>IFERROR(VLOOKUP($B8,RD[#All],AZ$2,0)/AZ$1,"")</f>
        <v>3.1532584269662922</v>
      </c>
      <c r="BA8" s="67">
        <f>IFERROR(VLOOKUP($B8,RD[#All],BA$2,0)/BA$1,"")</f>
        <v>3.1872659176029963</v>
      </c>
      <c r="BB8" s="67">
        <f>IFERROR(VLOOKUP($B8,RD[#All],BB$2,0)/BB$1,"")</f>
        <v>3.2397003745318353</v>
      </c>
      <c r="BC8" s="67">
        <f>IFERROR(VLOOKUP($B8,RD[#All],BC$2,0)/BC$1,"")</f>
        <v>3.2892218060757386</v>
      </c>
      <c r="BD8" s="67">
        <f>IFERROR(VLOOKUP($B8,RD[#All],BD$2,0)/BD$1,"")</f>
        <v>3.2226383687057845</v>
      </c>
      <c r="BE8" s="67">
        <f>IFERROR(VLOOKUP($B8,RD[#All],BE$2,0)/BE$1,"")</f>
        <v>3.159896283491789</v>
      </c>
      <c r="BF8" s="67">
        <f>IFERROR(VLOOKUP($B8,RD[#All],BF$2,0)/BF$1,"")</f>
        <v>3.2759051186017478</v>
      </c>
      <c r="BG8" s="67">
        <f>IFERROR(VLOOKUP($B8,RD[#All],BG$2,0)/BG$1,"")</f>
        <v>3.1826883062838118</v>
      </c>
      <c r="BH8" s="67">
        <f>IFERROR(VLOOKUP($B8,RD[#All],BH$2,0)/BH$1,"")</f>
        <v>2.9588014981273409</v>
      </c>
      <c r="BI8" s="67">
        <f>IFERROR(VLOOKUP($B8,RD[#All],BI$2,0)/BI$1,"")</f>
        <v>3.1826883062838118</v>
      </c>
      <c r="BJ8" s="67">
        <f>IFERROR(VLOOKUP($B8,RD[#All],BJ$2,0)/BJ$1,"")</f>
        <v>3.2093216812317937</v>
      </c>
      <c r="BK8" s="67">
        <f>IFERROR(VLOOKUP($B8,RD[#All],BK$2,0)/BK$1,"")</f>
        <v>3.2172284644194757</v>
      </c>
      <c r="BL8" s="67">
        <f>IFERROR(VLOOKUP($B8,RD[#All],BL$2,0)/BL$1,"")</f>
        <v>3.2251589160254266</v>
      </c>
      <c r="BM8" s="67">
        <f>IFERROR(VLOOKUP($B8,RD[#All],BM$2,0)/BM$1,"")</f>
        <v>3</v>
      </c>
      <c r="BN8" s="67">
        <f>IFERROR(VLOOKUP($B8,RD[#All],BN$2,0)/BN$1,"")</f>
        <v>3.3354231974921631</v>
      </c>
      <c r="BO8" s="67">
        <f>IFERROR(VLOOKUP($B8,RD[#All],BO$2,0)/BO$1,"")</f>
        <v>3.225583405358686</v>
      </c>
      <c r="BP8" s="67">
        <f>IFERROR(VLOOKUP($B8,RD[#All],BP$2,0)/BP$1,"")</f>
        <v>3.2497839239412274</v>
      </c>
      <c r="BQ8" s="67">
        <f>IFERROR(VLOOKUP($B8,RD[#All],BQ$2,0)/BQ$1,"")</f>
        <v>3.2566983578219535</v>
      </c>
      <c r="BR8" s="67">
        <f>IFERROR(VLOOKUP($B8,RD[#All],BR$2,0)/BR$1,"")</f>
        <v>3.132238547968885</v>
      </c>
      <c r="BS8" s="67">
        <f>IFERROR(VLOOKUP($B8,RD[#All],BS$2,0)/BS$1,"")</f>
        <v>3.2397003745318353</v>
      </c>
      <c r="BT8" s="67">
        <f>IFERROR(VLOOKUP($B8,RD[#All],BT$2,0)/BT$1,"")</f>
        <v>3.2546816479400751</v>
      </c>
      <c r="BU8" s="67">
        <f>IFERROR(VLOOKUP($B8,RD[#All],BU$2,0)/BU$1,"")</f>
        <v>3.2509363295880149</v>
      </c>
      <c r="BV8" s="67">
        <f>IFERROR(VLOOKUP($B8,RD[#All],BV$2,0)/BV$1,"")</f>
        <v>3.1797752808988764</v>
      </c>
      <c r="BW8" s="67">
        <f>IFERROR(VLOOKUP($B8,RD[#All],BW$2,0)/BW$1,"")</f>
        <v>3.1423220973782771</v>
      </c>
      <c r="BX8" s="67">
        <f>IFERROR(VLOOKUP($B8,RD[#All],BX$2,0)/BX$1,"")</f>
        <v>3.1760299625468167</v>
      </c>
      <c r="BY8" s="67">
        <f>IFERROR(VLOOKUP($B8,RD[#All],BY$2,0)/BY$1,"")</f>
        <v>3.192675821889305</v>
      </c>
      <c r="BZ8" s="67">
        <f>IFERROR(VLOOKUP($B8,RD[#All],BZ$2,0)/BZ$1,"")</f>
        <v>3.1527257594673324</v>
      </c>
      <c r="CA8" s="67">
        <f>IFERROR(VLOOKUP($B8,RD[#All],CA$2,0)/CA$1,"")</f>
        <v>3.1094465251768622</v>
      </c>
      <c r="CB8" s="67">
        <f>IFERROR(VLOOKUP($B8,RD[#All],CB$2,0)/CB$1,"")</f>
        <v>3.191011235955056</v>
      </c>
      <c r="CC8" s="67">
        <f>IFERROR(VLOOKUP($B8,RD[#All],CC$2,0)/CC$1,"")</f>
        <v>3.2397003745318353</v>
      </c>
      <c r="CD8" s="67">
        <f>IFERROR(VLOOKUP($B8,RD[#All],CD$2,0)/CD$1,"")</f>
        <v>3.1426101987899742</v>
      </c>
      <c r="CE8" s="67">
        <f>IFERROR(VLOOKUP($B8,RD[#All],CE$2,0)/CE$1,"")</f>
        <v>3.1310861423220975</v>
      </c>
      <c r="CF8" s="67">
        <f>IFERROR(VLOOKUP($B8,RD[#All],CF$2,0)/CF$1,"")</f>
        <v>3.2322097378277155</v>
      </c>
      <c r="CG8" s="67">
        <f>IFERROR(VLOOKUP($B8,RD[#All],CG$2,0)/CG$1,"")</f>
        <v>3.2397003745318353</v>
      </c>
      <c r="CH8" s="67">
        <f>IFERROR(VLOOKUP($B8,RD[#All],CH$2,0)/CH$1,"")</f>
        <v>3.2322097378277155</v>
      </c>
      <c r="CI8" s="67">
        <f>IFERROR(VLOOKUP($B8,RD[#All],CI$2,0)/CI$1,"")</f>
        <v>3.1498127340823969</v>
      </c>
      <c r="CJ8" s="67">
        <f>IFERROR(VLOOKUP($B8,RD[#All],CJ$2,0)/CJ$1,"")</f>
        <v>3.1835205992509361</v>
      </c>
      <c r="CK8" s="67">
        <f>IFERROR(VLOOKUP($B8,RD[#All],CK$2,0)/CK$1,"")</f>
        <v>3.1498127340823969</v>
      </c>
      <c r="CL8" s="67">
        <f>IFERROR(VLOOKUP($B8,RD[#All],CL$2,0)/CL$1,"")</f>
        <v>3.202247191011236</v>
      </c>
      <c r="CM8" s="67">
        <f>IFERROR(VLOOKUP($B8,RD[#All],CM$2,0)/CM$1,"")</f>
        <v>3.1423220973782771</v>
      </c>
      <c r="CN8" s="67">
        <f>IFERROR(VLOOKUP($B8,RD[#All],CN$2,0)/CN$1,"")</f>
        <v>3.1629213483146068</v>
      </c>
      <c r="CO8" s="67">
        <f>IFERROR(VLOOKUP($B8,RD[#All],CO$2,0)/CO$1,"")</f>
        <v>3.1676404494382022</v>
      </c>
      <c r="CP8" s="67">
        <f>IFERROR(VLOOKUP($B8,RD[#All],CP$2,0)/CP$1,"")</f>
        <v>3.1149524632670702</v>
      </c>
      <c r="CQ8" s="67">
        <f>IFERROR(VLOOKUP($B8,RD[#All],CQ$2,0)/CQ$1,"")</f>
        <v>3.0411985018726591</v>
      </c>
      <c r="CR8" s="67">
        <f>IFERROR(VLOOKUP($B8,RD[#All],CR$2,0)/CR$1,"")</f>
        <v>3.191011235955056</v>
      </c>
      <c r="CS8" s="67">
        <f>IFERROR(VLOOKUP($B8,RD[#All],CS$2,0)/CS$1,"")</f>
        <v>3.1893466500208074</v>
      </c>
      <c r="CT8" s="67">
        <f>IFERROR(VLOOKUP($B8,RD[#All],CT$2,0)/CT$1,"")</f>
        <v>3.2397003745318353</v>
      </c>
      <c r="CU8" s="67">
        <f>IFERROR(VLOOKUP($B8,RD[#All],CU$2,0)/CU$1,"")</f>
        <v>2.9513108614232211</v>
      </c>
      <c r="CV8" s="67">
        <f>IFERROR(VLOOKUP($B8,RD[#All],CV$2,0)/CV$1,"")</f>
        <v>3.1947565543071161</v>
      </c>
      <c r="CW8" s="67">
        <f>IFERROR(VLOOKUP($B8,RD[#All],CW$2,0)/CW$1,"")</f>
        <v>3.1685393258426968</v>
      </c>
      <c r="CX8" s="67">
        <f>IFERROR(VLOOKUP($B8,RD[#All],CX$2,0)/CX$1,"")</f>
        <v>3.1947565543071161</v>
      </c>
      <c r="CY8" s="67">
        <f>IFERROR(VLOOKUP($B8,RD[#All],CY$2,0)/CY$1,"")</f>
        <v>3.191011235955056</v>
      </c>
      <c r="CZ8" s="67">
        <f>IFERROR(VLOOKUP($B8,RD[#All],CZ$2,0)/CZ$1,"")</f>
        <v>3.2284644194756553</v>
      </c>
      <c r="DA8" s="67">
        <f>IFERROR(VLOOKUP($B8,RD[#All],DA$2,0)/DA$1,"")</f>
        <v>3.1535580524344571</v>
      </c>
      <c r="DB8" s="67">
        <f>IFERROR(VLOOKUP($B8,RD[#All],DB$2,0)/DB$1,"")</f>
        <v>3.1985018726591758</v>
      </c>
      <c r="DC8" s="67">
        <f>IFERROR(VLOOKUP($B8,RD[#All],DC$2,0)/DC$1,"")</f>
        <v>3.2059925093632957</v>
      </c>
      <c r="DD8" s="67">
        <f>IFERROR(VLOOKUP($B8,RD[#All],DD$2,0)/DD$1,"")</f>
        <v>2.9138576779026217</v>
      </c>
      <c r="DE8" s="67">
        <f>IFERROR(VLOOKUP($B8,RD[#All],DE$2,0)/DE$1,"")</f>
        <v>3.2193091968372869</v>
      </c>
      <c r="DF8" s="67">
        <f>IFERROR(VLOOKUP($B8,RD[#All],DF$2,0)/DF$1,"")</f>
        <v>3.1749749079959857</v>
      </c>
      <c r="DG8" s="67">
        <f>IFERROR(VLOOKUP($B8,RD[#All],DG$2,0)/DG$1,"")</f>
        <v>3.2771535580524342</v>
      </c>
      <c r="DH8" s="67">
        <f>IFERROR(VLOOKUP($B8,RD[#All],DH$2,0)/DH$1,"")</f>
        <v>3.2559300873907615</v>
      </c>
      <c r="DI8" s="67">
        <f>IFERROR(VLOOKUP($B8,RD[#All],DI$2,0)/DI$1,"")</f>
        <v>3.2670700086430422</v>
      </c>
      <c r="DJ8" s="67">
        <f>IFERROR(VLOOKUP($B8,RD[#All],DJ$2,0)/DJ$1,"")</f>
        <v>3.2324978392394121</v>
      </c>
      <c r="DK8" s="67">
        <f>IFERROR(VLOOKUP($B8,RD[#All],DK$2,0)/DK$1,"")</f>
        <v>3.2559300873907615</v>
      </c>
      <c r="DL8" s="67">
        <f>IFERROR(VLOOKUP($B8,RD[#All],DL$2,0)/DL$1,"")</f>
        <v>3.2592592592592591</v>
      </c>
      <c r="DM8" s="67">
        <f>IFERROR(VLOOKUP($B8,RD[#All],DM$2,0)/DM$1,"")</f>
        <v>3.292134831460674</v>
      </c>
      <c r="DN8" s="67">
        <f>IFERROR(VLOOKUP($B8,RD[#All],DN$2,0)/DN$1,"")</f>
        <v>3.1573033707865168</v>
      </c>
      <c r="DO8" s="67">
        <f>IFERROR(VLOOKUP($B8,RD[#All],DO$2,0)/DO$1,"")</f>
        <v>3.1682837069253935</v>
      </c>
      <c r="DP8" s="67">
        <f>IFERROR(VLOOKUP($B8,RD[#All],DP$2,0)/DP$1,"")</f>
        <v>3.1360799001248441</v>
      </c>
      <c r="DQ8" s="67">
        <f>IFERROR(VLOOKUP($B8,RD[#All],DQ$2,0)/DQ$1,"")</f>
        <v>3.2193091968372869</v>
      </c>
      <c r="DR8" s="67">
        <f>IFERROR(VLOOKUP($B8,RD[#All],DR$2,0)/DR$1,"")</f>
        <v>3.2434456928838951</v>
      </c>
      <c r="DS8" s="67">
        <f>IFERROR(VLOOKUP($B8,RD[#All],DS$2,0)/DS$1,"")</f>
        <v>3.2883895131086143</v>
      </c>
      <c r="DT8" s="67">
        <f>IFERROR(VLOOKUP($B8,RD[#All],DT$2,0)/DT$1,"")</f>
        <v>3.0129005409904286</v>
      </c>
      <c r="DU8" s="67">
        <f>IFERROR(VLOOKUP($B8,RD[#All],DU$2,0)/DU$1,"")</f>
        <v>3.0928006658343739</v>
      </c>
      <c r="DV8" s="67">
        <f>IFERROR(VLOOKUP($B8,RD[#All],DV$2,0)/DV$1,"")</f>
        <v>3.2471910112359552</v>
      </c>
      <c r="DW8" s="67">
        <f>IFERROR(VLOOKUP($B8,RD[#All],DW$2,0)/DW$1,"")</f>
        <v>3.2659176029962547</v>
      </c>
      <c r="DX8" s="67">
        <f>IFERROR(VLOOKUP($B8,RD[#All],DX$2,0)/DX$1,"")</f>
        <v>3.1593841032043279</v>
      </c>
      <c r="DY8" s="67">
        <f>IFERROR(VLOOKUP($B8,RD[#All],DY$2,0)/DY$1,"")</f>
        <v>3.1797752808988764</v>
      </c>
      <c r="DZ8" s="67">
        <f>IFERROR(VLOOKUP($B8,RD[#All],DZ$2,0)/DZ$1,"")</f>
        <v>3.1573033707865168</v>
      </c>
      <c r="EA8" s="67">
        <f>IFERROR(VLOOKUP($B8,RD[#All],EA$2,0)/EA$1,"")</f>
        <v>3.2093216812317937</v>
      </c>
      <c r="EB8" s="67">
        <f>IFERROR(VLOOKUP($B8,RD[#All],EB$2,0)/EB$1,"")</f>
        <v>3.1260923845193509</v>
      </c>
      <c r="EC8" s="67">
        <f>IFERROR(VLOOKUP($B8,RD[#All],EC$2,0)/EC$1,"")</f>
        <v>3.1218668971477959</v>
      </c>
      <c r="ED8" s="67">
        <f>IFERROR(VLOOKUP($B8,RD[#All],ED$2,0)/ED$1,"")</f>
        <v>3.2739844425237683</v>
      </c>
      <c r="EE8" s="67">
        <f>IFERROR(VLOOKUP($B8,RD[#All],EE$2,0)/EE$1,"")</f>
        <v>3.194468452895419</v>
      </c>
      <c r="EF8" s="67">
        <f>IFERROR(VLOOKUP($B8,RD[#All],EF$2,0)/EF$1,"")</f>
        <v>3.2604698672114401</v>
      </c>
      <c r="EG8" s="67">
        <f>IFERROR(VLOOKUP($B8,RD[#All],EG$2,0)/EG$1,"")</f>
        <v>3.1538461538461537</v>
      </c>
      <c r="EH8" s="67">
        <f>IFERROR(VLOOKUP($B8,RD[#All],EH$2,0)/EH$1,"")</f>
        <v>3.1363636363636362</v>
      </c>
      <c r="EI8" s="67">
        <f>IFERROR(VLOOKUP($B8,RD[#All],EI$2,0)/EI$1,"")</f>
        <v>3.1573426573426575</v>
      </c>
      <c r="EJ8" s="67">
        <f>IFERROR(VLOOKUP($B8,RD[#All],EJ$2,0)/EJ$1,"")</f>
        <v>3.2097902097902096</v>
      </c>
      <c r="EK8" s="67">
        <f>IFERROR(VLOOKUP($B8,RD[#All],EK$2,0)/EK$1,"")</f>
        <v>3.2503370786516852</v>
      </c>
      <c r="EL8" s="67">
        <f>IFERROR(VLOOKUP($B8,RD[#All],EL$2,0)/EL$1,"")</f>
        <v>3.2097378277153559</v>
      </c>
      <c r="EM8" s="67">
        <f>IFERROR(VLOOKUP($B8,RD[#All],EM$2,0)/EM$1,"")</f>
        <v>3.3016421780466723</v>
      </c>
      <c r="EN8" s="67">
        <f>IFERROR(VLOOKUP($B8,RD[#All],EN$2,0)/EN$1,"")</f>
        <v>3.2428694900605013</v>
      </c>
      <c r="EO8" s="67">
        <f>IFERROR(VLOOKUP($B8,RD[#All],EO$2,0)/EO$1,"")</f>
        <v>3.1797752808988764</v>
      </c>
      <c r="EP8" s="67">
        <f>IFERROR(VLOOKUP($B8,RD[#All],EP$2,0)/EP$1,"")</f>
        <v>3.191011235955056</v>
      </c>
      <c r="EQ8" s="67">
        <f>IFERROR(VLOOKUP($B8,RD[#All],EQ$2,0)/EQ$1,"")</f>
        <v>3.1647940074906367</v>
      </c>
      <c r="ER8" s="67">
        <f>IFERROR(VLOOKUP($B8,RD[#All],ER$2,0)/ER$1,"")</f>
        <v>3.2774416594641314</v>
      </c>
      <c r="ES8" s="67">
        <f>IFERROR(VLOOKUP($B8,RD[#All],ES$2,0)/ES$1,"")</f>
        <v>3.1872659176029963</v>
      </c>
      <c r="ET8" s="67">
        <f>IFERROR(VLOOKUP($B8,RD[#All],ET$2,0)/ET$1,"")</f>
        <v>3.2400408580183861</v>
      </c>
      <c r="EU8" s="67">
        <f>IFERROR(VLOOKUP($B8,RD[#All],EU$2,0)/EU$1,"")</f>
        <v>3.2636127917026792</v>
      </c>
      <c r="EV8" s="67">
        <f>IFERROR(VLOOKUP($B8,RD[#All],EV$2,0)/EV$1,"")</f>
        <v>3.2947277441659466</v>
      </c>
      <c r="EW8" s="67">
        <f>IFERROR(VLOOKUP($B8,RD[#All],EW$2,0)/EW$1,"")</f>
        <v>3.2670700086430422</v>
      </c>
      <c r="EX8" s="67">
        <f>IFERROR(VLOOKUP($B8,RD[#All],EX$2,0)/EX$1,"")</f>
        <v>3.2247191011235956</v>
      </c>
      <c r="EY8" s="67">
        <f>IFERROR(VLOOKUP($B8,RD[#All],EY$2,0)/EY$1,"")</f>
        <v>3.2326258843112776</v>
      </c>
      <c r="EZ8" s="67">
        <f>IFERROR(VLOOKUP($B8,RD[#All],EZ$2,0)/EZ$1,"")</f>
        <v>3.1985018726591758</v>
      </c>
      <c r="FA8" s="67">
        <f>IFERROR(VLOOKUP($B8,RD[#All],FA$2,0)/FA$1,"")</f>
        <v>3.1722846441947565</v>
      </c>
      <c r="FB8" s="67">
        <f>IFERROR(VLOOKUP($B8,RD[#All],FB$2,0)/FB$1,"")</f>
        <v>3.1535580524344571</v>
      </c>
      <c r="FC8" s="67">
        <f>IFERROR(VLOOKUP($B8,RD[#All],FC$2,0)/FC$1,"")</f>
        <v>3.1647940074906367</v>
      </c>
      <c r="FD8" s="67">
        <f>IFERROR(VLOOKUP($B8,RD[#All],FD$2,0)/FD$1,"")</f>
        <v>3.2696629213483148</v>
      </c>
      <c r="FE8" s="67">
        <f>IFERROR(VLOOKUP($B8,RD[#All],FE$2,0)/FE$1,"")</f>
        <v>3.2234848484848486</v>
      </c>
      <c r="FF8" s="67">
        <f>IFERROR(VLOOKUP($B8,RD[#All],FF$2,0)/FF$1,"")</f>
        <v>3.2234848484848486</v>
      </c>
      <c r="FG8" s="67">
        <f>IFERROR(VLOOKUP($B8,RD[#All],FG$2,0)/FG$1,"")</f>
        <v>3.2289562289562288</v>
      </c>
      <c r="FH8" s="67">
        <f>IFERROR(VLOOKUP($B8,RD[#All],FH$2,0)/FH$1,"")</f>
        <v>3.1818181818181817</v>
      </c>
      <c r="FI8" s="67">
        <f>IFERROR(VLOOKUP($B8,RD[#All],FI$2,0)/FI$1,"")</f>
        <v>3.1986531986531985</v>
      </c>
      <c r="FJ8" s="67">
        <f>IFERROR(VLOOKUP($B8,RD[#All],FJ$2,0)/FJ$1,"")</f>
        <v>3.1447811447811449</v>
      </c>
      <c r="FK8" s="67">
        <f>IFERROR(VLOOKUP($B8,RD[#All],FK$2,0)/FK$1,"")</f>
        <v>3.1986531986531985</v>
      </c>
      <c r="FL8" s="67">
        <f>IFERROR(VLOOKUP($B8,RD[#All],FL$2,0)/FL$1,"")</f>
        <v>3.1672727272727275</v>
      </c>
      <c r="FM8" s="67">
        <f>IFERROR(VLOOKUP($B8,RD[#All],FM$2,0)/FM$1,"")</f>
        <v>3.2045454545454546</v>
      </c>
      <c r="FN8" s="67">
        <f>IFERROR(VLOOKUP($B8,RD[#All],FN$2,0)/FN$1,"")</f>
        <v>3.2693602693602695</v>
      </c>
      <c r="FO8" s="67">
        <f>IFERROR(VLOOKUP($B8,RD[#All],FO$2,0)/FO$1,"")</f>
        <v>3.1477272727272729</v>
      </c>
      <c r="FP8" s="67">
        <f>IFERROR(VLOOKUP($B8,RD[#All],FP$2,0)/FP$1,"")</f>
        <v>3.2218181818181817</v>
      </c>
      <c r="FQ8" s="67">
        <f>IFERROR(VLOOKUP($B8,RD[#All],FQ$2,0)/FQ$1,"")</f>
        <v>3.2618181818181817</v>
      </c>
      <c r="FR8" s="67">
        <f>IFERROR(VLOOKUP($B8,RD[#All],FR$2,0)/FR$1,"")</f>
        <v>3.2072727272727271</v>
      </c>
      <c r="FS8" s="67">
        <f>IFERROR(VLOOKUP($B8,RD[#All],FS$2,0)/FS$1,"")</f>
        <v>3.2491582491582491</v>
      </c>
      <c r="FT8" s="67">
        <f>IFERROR(VLOOKUP($B8,RD[#All],FT$2,0)/FT$1,"")</f>
        <v>3.2254545454545456</v>
      </c>
      <c r="FU8" s="67">
        <f>IFERROR(VLOOKUP($B8,RD[#All],FU$2,0)/FU$1,"")</f>
        <v>3.0336700336700337</v>
      </c>
      <c r="FV8" s="67">
        <f>IFERROR(VLOOKUP($B8,RD[#All],FV$2,0)/FV$1,"")</f>
        <v>3.1590909090909092</v>
      </c>
      <c r="FW8" s="67">
        <f>IFERROR(VLOOKUP($B8,RD[#All],FW$2,0)/FW$1,"")</f>
        <v>3.2462121212121211</v>
      </c>
      <c r="FX8" s="67">
        <f>IFERROR(VLOOKUP($B8,RD[#All],FX$2,0)/FX$1,"")</f>
        <v>3.1477272727272729</v>
      </c>
      <c r="FY8" s="67">
        <f>IFERROR(VLOOKUP($B8,RD[#All],FY$2,0)/FY$1,"")</f>
        <v>3.1750841750841752</v>
      </c>
      <c r="FZ8" s="67">
        <f>IFERROR(VLOOKUP($B8,RD[#All],FZ$2,0)/FZ$1,"")</f>
        <v>3.2234848484848486</v>
      </c>
      <c r="GA8" s="67">
        <f>IFERROR(VLOOKUP($B8,RD[#All],GA$2,0)/GA$1,"")</f>
        <v>3.1713286713286712</v>
      </c>
      <c r="GB8" s="67">
        <f>IFERROR(VLOOKUP($B8,RD[#All],GB$2,0)/GB$1,"")</f>
        <v>3.1818181818181817</v>
      </c>
      <c r="GC8" s="67">
        <f>IFERROR(VLOOKUP($B8,RD[#All],GC$2,0)/GC$1,"")</f>
        <v>3.2053872053872055</v>
      </c>
      <c r="GD8" s="67">
        <f>IFERROR(VLOOKUP($B8,RD[#All],GD$2,0)/GD$1,"")</f>
        <v>3.1927272727272729</v>
      </c>
      <c r="GE8" s="67">
        <f>IFERROR(VLOOKUP($B8,RD[#All],GE$2,0)/GE$1,"")</f>
        <v>3.2797202797202796</v>
      </c>
      <c r="GF8" s="67">
        <f>IFERROR(VLOOKUP($B8,RD[#All],GF$2,0)/GF$1,"")</f>
        <v>3.2727272727272729</v>
      </c>
      <c r="GG8" s="67">
        <f>IFERROR(VLOOKUP($B8,RD[#All],GG$2,0)/GG$1,"")</f>
        <v>3.1709090909090909</v>
      </c>
      <c r="GH8" s="67">
        <f>IFERROR(VLOOKUP($B8,RD[#All],GH$2,0)/GH$1,"")</f>
        <v>3.2254545454545456</v>
      </c>
      <c r="GI8" s="67">
        <f>IFERROR(VLOOKUP($B8,RD[#All],GI$2,0)/GI$1,"")</f>
        <v>3.1527272727272728</v>
      </c>
      <c r="GJ8" s="67">
        <f>IFERROR(VLOOKUP($B8,RD[#All],GJ$2,0)/GJ$1,"")</f>
        <v>3.1853146853146854</v>
      </c>
      <c r="GK8" s="67">
        <f>IFERROR(VLOOKUP($B8,RD[#All],GK$2,0)/GK$1,"")</f>
        <v>3.1780303030303032</v>
      </c>
      <c r="GL8" s="67">
        <f>IFERROR(VLOOKUP($B8,RD[#All],GL$2,0)/GL$1,"")</f>
        <v>3.1431818181818181</v>
      </c>
      <c r="GM8" s="67">
        <f>IFERROR(VLOOKUP($B8,RD[#All],GM$2,0)/GM$1,"")</f>
        <v>2.8674242424242422</v>
      </c>
      <c r="GN8" s="67">
        <f>IFERROR(VLOOKUP($B8,RD[#All],GN$2,0)/GN$1,"")</f>
        <v>3.1477272727272729</v>
      </c>
      <c r="GO8" s="67">
        <f>IFERROR(VLOOKUP($B8,RD[#All],GO$2,0)/GO$1,"")</f>
        <v>3.1477272727272729</v>
      </c>
      <c r="GP8" s="67">
        <f>IFERROR(VLOOKUP($B8,RD[#All],GP$2,0)/GP$1,"")</f>
        <v>3.0568181818181817</v>
      </c>
      <c r="GQ8" s="67">
        <f>IFERROR(VLOOKUP($B8,RD[#All],GQ$2,0)/GQ$1,"")</f>
        <v>3.1909090909090909</v>
      </c>
      <c r="GR8" s="67">
        <f>IFERROR(VLOOKUP($B8,RD[#All],GR$2,0)/GR$1,"")</f>
        <v>3.1553030303030303</v>
      </c>
      <c r="GS8" s="67" t="str">
        <f>IFERROR(VLOOKUP($B8,RD[#All],GS$2,0)/GS$1,"")</f>
        <v/>
      </c>
      <c r="GT8" s="67" t="str">
        <f>IFERROR(VLOOKUP($B8,RD[#All],GT$2,0)/GT$1,"")</f>
        <v/>
      </c>
      <c r="GU8" s="67">
        <f>IFERROR(VLOOKUP($B8,RD[#All],GU$2,0)/GU$1,"")</f>
        <v>1.7897977132805629</v>
      </c>
      <c r="GV8" s="67">
        <f>IFERROR(VLOOKUP($B8,RD[#All],GV$2,0)/GV$1,"")</f>
        <v>3.1993695823483059</v>
      </c>
      <c r="GW8" s="67">
        <f>IFERROR(VLOOKUP($B8,RD[#All],GW$2,0)/GW$1,"")</f>
        <v>3.2113821138211378</v>
      </c>
      <c r="GX8" s="67" t="str">
        <f>IFERROR(VLOOKUP($B8,RD[#All],GX$2,0)/GX$1,"")</f>
        <v/>
      </c>
      <c r="GY8" s="67">
        <f>IFERROR(VLOOKUP($B8,RD[#All],GY$2,0)/GY$1,"")</f>
        <v>3.2023239917976758</v>
      </c>
      <c r="GZ8" s="67">
        <f>IFERROR(VLOOKUP($B8,RD[#All],GZ$2,0)/GZ$1,"")</f>
        <v>3.1685393258426968</v>
      </c>
      <c r="HA8" s="67">
        <f>IFERROR(VLOOKUP($B8,RD[#All],HA$2,0)/HA$1,"")</f>
        <v>3.1872659176029963</v>
      </c>
      <c r="HB8" s="67">
        <f>IFERROR(VLOOKUP($B8,RD[#All],HB$2,0)/HB$1,"")</f>
        <v>3.1498127340823969</v>
      </c>
      <c r="HC8" s="67">
        <f>IFERROR(VLOOKUP($B8,RD[#All],HC$2,0)/HC$1,"")</f>
        <v>3.1985018726591758</v>
      </c>
      <c r="HD8" s="67">
        <f>IFERROR(VLOOKUP($B8,RD[#All],HD$2,0)/HD$1,"")</f>
        <v>3.1535580524344571</v>
      </c>
      <c r="HE8" s="67">
        <f>IFERROR(VLOOKUP($B8,RD[#All],HE$2,0)/HE$1,"")</f>
        <v>3.1797752808988764</v>
      </c>
      <c r="HF8" s="67">
        <f>IFERROR(VLOOKUP($B8,RD[#All],HF$2,0)/HF$1,"")</f>
        <v>3.2546816479400751</v>
      </c>
      <c r="HG8" s="67">
        <f>IFERROR(VLOOKUP($B8,RD[#All],HG$2,0)/HG$1,"")</f>
        <v>3.1760299625468167</v>
      </c>
      <c r="HH8" s="67">
        <f>IFERROR(VLOOKUP($B8,RD[#All],HH$2,0)/HH$1,"")</f>
        <v>3.1985018726591758</v>
      </c>
      <c r="HI8" s="67">
        <f>IFERROR(VLOOKUP($B8,RD[#All],HI$2,0)/HI$1,"")</f>
        <v>3.1872659176029963</v>
      </c>
      <c r="HJ8" s="67">
        <f>IFERROR(VLOOKUP($B8,RD[#All],HJ$2,0)/HJ$1,"")</f>
        <v>3.2434456928838951</v>
      </c>
      <c r="HK8" s="67">
        <f>IFERROR(VLOOKUP($B8,RD[#All],HK$2,0)/HK$1,"")</f>
        <v>3.2226383687057845</v>
      </c>
      <c r="HL8" s="67">
        <f>IFERROR(VLOOKUP($B8,RD[#All],HL$2,0)/HL$1,"")</f>
        <v>3.2093216812317937</v>
      </c>
      <c r="HM8" s="67">
        <f>IFERROR(VLOOKUP($B8,RD[#All],HM$2,0)/HM$1,"")</f>
        <v>3.3452754142409313</v>
      </c>
      <c r="HN8" s="67">
        <f>IFERROR(VLOOKUP($B8,RD[#All],HN$2,0)/HN$1,"")</f>
        <v>3.4079713390058215</v>
      </c>
      <c r="HO8" s="67">
        <f>IFERROR(VLOOKUP($B8,RD[#All],HO$2,0)/HO$1,"")</f>
        <v>3.301985370950888</v>
      </c>
      <c r="HP8" s="67">
        <f>IFERROR(VLOOKUP($B8,RD[#All],HP$2,0)/HP$1,"")</f>
        <v>3.3291536050156738</v>
      </c>
      <c r="HQ8" s="67">
        <f>IFERROR(VLOOKUP($B8,RD[#All],HQ$2,0)/HQ$1,"")</f>
        <v>3.2034632034632033</v>
      </c>
      <c r="HR8" s="67">
        <f>IFERROR(VLOOKUP($B8,RD[#All],HR$2,0)/HR$1,"")</f>
        <v>3.1484570475396163</v>
      </c>
      <c r="HS8" s="67">
        <f>IFERROR(VLOOKUP($B8,RD[#All],HS$2,0)/HS$1,"")</f>
        <v>3.1748314606741572</v>
      </c>
      <c r="HT8" s="67">
        <f>IFERROR(VLOOKUP($B8,RD[#All],HT$2,0)/HT$1,"")</f>
        <v>3.1993341656263006</v>
      </c>
      <c r="HU8" s="67">
        <f>IFERROR(VLOOKUP($B8,RD[#All],HU$2,0)/HU$1,"")</f>
        <v>3.1460674157303372</v>
      </c>
      <c r="HV8" s="67">
        <f>IFERROR(VLOOKUP($B8,RD[#All],HV$2,0)/HV$1,"")</f>
        <v>3.1702679343128781</v>
      </c>
      <c r="HW8" s="67">
        <f>IFERROR(VLOOKUP($B8,RD[#All],HW$2,0)/HW$1,"")</f>
        <v>3.2431460674157302</v>
      </c>
      <c r="HX8" s="67">
        <f>IFERROR(VLOOKUP($B8,RD[#All],HX$2,0)/HX$1,"")</f>
        <v>3.1426101987899742</v>
      </c>
      <c r="HY8" s="67">
        <f>IFERROR(VLOOKUP($B8,RD[#All],HY$2,0)/HY$1,"")</f>
        <v>3.2026633374947981</v>
      </c>
      <c r="HZ8" s="67">
        <f>IFERROR(VLOOKUP($B8,RD[#All],HZ$2,0)/HZ$1,"")</f>
        <v>3.1427382438618392</v>
      </c>
      <c r="IA8" s="67">
        <f>IFERROR(VLOOKUP($B8,RD[#All],IA$2,0)/IA$1,"")</f>
        <v>3.1818181818181821</v>
      </c>
      <c r="IB8" s="67">
        <f>IFERROR(VLOOKUP($B8,RD[#All],IB$2,0)/IB$1,"")</f>
        <v>3.1565656565656566</v>
      </c>
      <c r="IC8" s="67">
        <f>IFERROR(VLOOKUP($B8,RD[#All],IC$2,0)/IC$1,"")</f>
        <v>3.1429681429681433</v>
      </c>
      <c r="ID8" s="67">
        <f>IFERROR(VLOOKUP($B8,RD[#All],ID$2,0)/ID$1,"")</f>
        <v>3.2061354283576504</v>
      </c>
      <c r="IE8" s="67">
        <f>IFERROR(VLOOKUP($B8,RD[#All],IE$2,0)/IE$1,"")</f>
        <v>3.1959595959595961</v>
      </c>
      <c r="IF8" s="67" t="str">
        <f>IFERROR(VLOOKUP($B8,RD[#All],IF$2,0)/IF$1,"")</f>
        <v/>
      </c>
      <c r="IG8" s="67">
        <f>IFERROR(VLOOKUP($B8,RD[#All],IG$2,0)/IG$1,"")</f>
        <v>3.3993772997452587</v>
      </c>
      <c r="IH8" s="67">
        <f>IFERROR(VLOOKUP($B8,RD[#All],IH$2,0)/IH$1,"")</f>
        <v>3.2079414838035527</v>
      </c>
      <c r="II8" s="67">
        <f>IFERROR(VLOOKUP($B8,RD[#All],II$2,0)/II$1,"")</f>
        <v>3.1940298507462686</v>
      </c>
      <c r="IJ8" s="67">
        <f>IFERROR(VLOOKUP($B8,RD[#All],IJ$2,0)/IJ$1,"")</f>
        <v>3.2061354283576504</v>
      </c>
      <c r="IK8" s="67">
        <f>IFERROR(VLOOKUP($B8,RD[#All],IK$2,0)/IK$1,"")</f>
        <v>3.1701631701631703</v>
      </c>
      <c r="IL8" s="67" t="str">
        <f>IFERROR(VLOOKUP($B8,RD[#All],IL$2,0)/IL$1,"")</f>
        <v/>
      </c>
      <c r="IM8" s="67" t="str">
        <f>IFERROR(VLOOKUP($B8,RD[#All],IM$2,0)/IM$1,"")</f>
        <v/>
      </c>
      <c r="IN8" s="67">
        <f>IFERROR(VLOOKUP($B8,RD[#All],IN$2,0)/IN$1,"")</f>
        <v>3.3479623824451412</v>
      </c>
      <c r="IO8" s="67">
        <f>IFERROR(VLOOKUP($B8,RD[#All],IO$2,0)/IO$1,"")</f>
        <v>3.3738244514106586</v>
      </c>
      <c r="IP8" s="67">
        <f>IFERROR(VLOOKUP($B8,RD[#All],IP$2,0)/IP$1,"")</f>
        <v>4.1085455843846699</v>
      </c>
      <c r="IQ8" s="67">
        <f>IFERROR(VLOOKUP($B8,RD[#All],IQ$2,0)/IQ$1,"")</f>
        <v>3.1429681429681433</v>
      </c>
      <c r="IR8" s="67">
        <f>IFERROR(VLOOKUP($B8,RD[#All],IR$2,0)/IR$1,"")</f>
        <v>6.3930348258706466</v>
      </c>
      <c r="IS8" s="86">
        <f>IFERROR(AVERAGEIF(Inv_SY_B[[#This Row],[BLK1_INV1]:[BLK8_INV27]],"&gt;"&amp;0.1,Inv_SY_B[[#This Row],[BLK1_INV1]:[BLK8_INV27]]),"")</f>
        <v>3.2069916006235228</v>
      </c>
    </row>
    <row r="9" spans="2:253" x14ac:dyDescent="0.35">
      <c r="B9" s="85">
        <f t="shared" si="0"/>
        <v>45841</v>
      </c>
      <c r="C9" s="67">
        <f>IFERROR(VLOOKUP($B9,RD[#All],C$2,0)/C$1,"")</f>
        <v>3.5816767502160762</v>
      </c>
      <c r="D9" s="67">
        <f>IFERROR(VLOOKUP($B9,RD[#All],D$2,0)/D$1,"")</f>
        <v>3.6611927398444251</v>
      </c>
      <c r="E9" s="67">
        <f>IFERROR(VLOOKUP($B9,RD[#All],E$2,0)/E$1,"")</f>
        <v>3.6629213483146068</v>
      </c>
      <c r="F9" s="67">
        <f>IFERROR(VLOOKUP($B9,RD[#All],F$2,0)/F$1,"")</f>
        <v>3.6516853932584268</v>
      </c>
      <c r="G9" s="67">
        <f>IFERROR(VLOOKUP($B9,RD[#All],G$2,0)/G$1,"")</f>
        <v>3.6439066551426103</v>
      </c>
      <c r="H9" s="67">
        <f>IFERROR(VLOOKUP($B9,RD[#All],H$2,0)/H$1,"")</f>
        <v>3.6441947565543069</v>
      </c>
      <c r="I9" s="67">
        <f>IFERROR(VLOOKUP($B9,RD[#All],I$2,0)/I$1,"")</f>
        <v>3.5805243445692883</v>
      </c>
      <c r="J9" s="67">
        <f>IFERROR(VLOOKUP($B9,RD[#All],J$2,0)/J$1,"")</f>
        <v>3.5617977528089888</v>
      </c>
      <c r="K9" s="67">
        <f>IFERROR(VLOOKUP($B9,RD[#All],K$2,0)/K$1,"")</f>
        <v>3.4660674157303371</v>
      </c>
      <c r="L9" s="67">
        <f>IFERROR(VLOOKUP($B9,RD[#All],L$2,0)/L$1,"")</f>
        <v>3.656629213483146</v>
      </c>
      <c r="M9" s="67">
        <f>IFERROR(VLOOKUP($B9,RD[#All],M$2,0)/M$1,"")</f>
        <v>3.6029962546816479</v>
      </c>
      <c r="N9" s="67">
        <f>IFERROR(VLOOKUP($B9,RD[#All],N$2,0)/N$1,"")</f>
        <v>3.5767790262172285</v>
      </c>
      <c r="O9" s="67">
        <f>IFERROR(VLOOKUP($B9,RD[#All],O$2,0)/O$1,"")</f>
        <v>3.5018726591760299</v>
      </c>
      <c r="P9" s="67">
        <f>IFERROR(VLOOKUP($B9,RD[#All],P$2,0)/P$1,"")</f>
        <v>3.6363636363636362</v>
      </c>
      <c r="Q9" s="67">
        <f>IFERROR(VLOOKUP($B9,RD[#All],Q$2,0)/Q$1,"")</f>
        <v>3.6554307116104869</v>
      </c>
      <c r="R9" s="67">
        <f>IFERROR(VLOOKUP($B9,RD[#All],R$2,0)/R$1,"")</f>
        <v>3.6441947565543069</v>
      </c>
      <c r="S9" s="67">
        <f>IFERROR(VLOOKUP($B9,RD[#All],S$2,0)/S$1,"")</f>
        <v>3.6254681647940075</v>
      </c>
      <c r="T9" s="67">
        <f>IFERROR(VLOOKUP($B9,RD[#All],T$2,0)/T$1,"")</f>
        <v>3.6217228464419478</v>
      </c>
      <c r="U9" s="67">
        <f>IFERROR(VLOOKUP($B9,RD[#All],U$2,0)/U$1,"")</f>
        <v>3.6404494382022472</v>
      </c>
      <c r="V9" s="67">
        <f>IFERROR(VLOOKUP($B9,RD[#All],V$2,0)/V$1,"")</f>
        <v>3.6404494382022472</v>
      </c>
      <c r="W9" s="67">
        <f>IFERROR(VLOOKUP($B9,RD[#All],W$2,0)/W$1,"")</f>
        <v>3.6629213483146068</v>
      </c>
      <c r="X9" s="67">
        <f>IFERROR(VLOOKUP($B9,RD[#All],X$2,0)/X$1,"")</f>
        <v>3.6629213483146068</v>
      </c>
      <c r="Y9" s="67">
        <f>IFERROR(VLOOKUP($B9,RD[#All],Y$2,0)/Y$1,"")</f>
        <v>3.567847882454624</v>
      </c>
      <c r="Z9" s="67">
        <f>IFERROR(VLOOKUP($B9,RD[#All],Z$2,0)/Z$1,"")</f>
        <v>3.6820640865584684</v>
      </c>
      <c r="AA9" s="67">
        <f>IFERROR(VLOOKUP($B9,RD[#All],AA$2,0)/AA$1,"")</f>
        <v>3.6715643906655142</v>
      </c>
      <c r="AB9" s="67">
        <f>IFERROR(VLOOKUP($B9,RD[#All],AB$2,0)/AB$1,"")</f>
        <v>3.6369922212618842</v>
      </c>
      <c r="AC9" s="67">
        <f>IFERROR(VLOOKUP($B9,RD[#All],AC$2,0)/AC$1,"")</f>
        <v>3.6127917026793432</v>
      </c>
      <c r="AD9" s="67">
        <f>IFERROR(VLOOKUP($B9,RD[#All],AD$2,0)/AD$1,"")</f>
        <v>3.6221389929255099</v>
      </c>
      <c r="AE9" s="67">
        <f>IFERROR(VLOOKUP($B9,RD[#All],AE$2,0)/AE$1,"")</f>
        <v>3.6321265085310031</v>
      </c>
      <c r="AF9" s="67">
        <f>IFERROR(VLOOKUP($B9,RD[#All],AF$2,0)/AF$1,"")</f>
        <v>3.4623387432376198</v>
      </c>
      <c r="AG9" s="67">
        <f>IFERROR(VLOOKUP($B9,RD[#All],AG$2,0)/AG$1,"")</f>
        <v>3.4823137744486061</v>
      </c>
      <c r="AH9" s="67">
        <f>IFERROR(VLOOKUP($B9,RD[#All],AH$2,0)/AH$1,"")</f>
        <v>3.4989596337910944</v>
      </c>
      <c r="AI9" s="67">
        <f>IFERROR(VLOOKUP($B9,RD[#All],AI$2,0)/AI$1,"")</f>
        <v>3.5455974842767293</v>
      </c>
      <c r="AJ9" s="67">
        <f>IFERROR(VLOOKUP($B9,RD[#All],AJ$2,0)/AJ$1,"")</f>
        <v>3.6556568524884172</v>
      </c>
      <c r="AK9" s="67">
        <f>IFERROR(VLOOKUP($B9,RD[#All],AK$2,0)/AK$1,"")</f>
        <v>3.5842696629213484</v>
      </c>
      <c r="AL9" s="67">
        <f>IFERROR(VLOOKUP($B9,RD[#All],AL$2,0)/AL$1,"")</f>
        <v>3.5597189695550355</v>
      </c>
      <c r="AM9" s="67">
        <f>IFERROR(VLOOKUP($B9,RD[#All],AM$2,0)/AM$1,"")</f>
        <v>3.4794007490636703</v>
      </c>
      <c r="AN9" s="67">
        <f>IFERROR(VLOOKUP($B9,RD[#All],AN$2,0)/AN$1,"")</f>
        <v>3.4756554307116105</v>
      </c>
      <c r="AO9" s="67">
        <f>IFERROR(VLOOKUP($B9,RD[#All],AO$2,0)/AO$1,"")</f>
        <v>3.49438202247191</v>
      </c>
      <c r="AP9" s="67">
        <f>IFERROR(VLOOKUP($B9,RD[#All],AP$2,0)/AP$1,"")</f>
        <v>3.6104868913857677</v>
      </c>
      <c r="AQ9" s="67">
        <f>IFERROR(VLOOKUP($B9,RD[#All],AQ$2,0)/AQ$1,"")</f>
        <v>3.50561797752809</v>
      </c>
      <c r="AR9" s="67">
        <f>IFERROR(VLOOKUP($B9,RD[#All],AR$2,0)/AR$1,"")</f>
        <v>3.4962546816479403</v>
      </c>
      <c r="AS9" s="67">
        <f>IFERROR(VLOOKUP($B9,RD[#All],AS$2,0)/AS$1,"")</f>
        <v>3.5205992509363297</v>
      </c>
      <c r="AT9" s="67">
        <f>IFERROR(VLOOKUP($B9,RD[#All],AT$2,0)/AT$1,"")</f>
        <v>3.5393258426966292</v>
      </c>
      <c r="AU9" s="67">
        <f>IFERROR(VLOOKUP($B9,RD[#All],AU$2,0)/AU$1,"")</f>
        <v>3.5617977528089888</v>
      </c>
      <c r="AV9" s="67">
        <f>IFERROR(VLOOKUP($B9,RD[#All],AV$2,0)/AV$1,"")</f>
        <v>3.5842696629213484</v>
      </c>
      <c r="AW9" s="67">
        <f>IFERROR(VLOOKUP($B9,RD[#All],AW$2,0)/AW$1,"")</f>
        <v>3.5920484010371649</v>
      </c>
      <c r="AX9" s="67">
        <f>IFERROR(VLOOKUP($B9,RD[#All],AX$2,0)/AX$1,"")</f>
        <v>3.5730337078651684</v>
      </c>
      <c r="AY9" s="67">
        <f>IFERROR(VLOOKUP($B9,RD[#All],AY$2,0)/AY$1,"")</f>
        <v>3.552359550561798</v>
      </c>
      <c r="AZ9" s="67">
        <f>IFERROR(VLOOKUP($B9,RD[#All],AZ$2,0)/AZ$1,"")</f>
        <v>3.4912359550561796</v>
      </c>
      <c r="BA9" s="67">
        <f>IFERROR(VLOOKUP($B9,RD[#All],BA$2,0)/BA$1,"")</f>
        <v>3.5617977528089888</v>
      </c>
      <c r="BB9" s="67">
        <f>IFERROR(VLOOKUP($B9,RD[#All],BB$2,0)/BB$1,"")</f>
        <v>3.606741573033708</v>
      </c>
      <c r="BC9" s="67">
        <f>IFERROR(VLOOKUP($B9,RD[#All],BC$2,0)/BC$1,"")</f>
        <v>3.6820640865584684</v>
      </c>
      <c r="BD9" s="67">
        <f>IFERROR(VLOOKUP($B9,RD[#All],BD$2,0)/BD$1,"")</f>
        <v>3.6088223054515187</v>
      </c>
      <c r="BE9" s="67">
        <f>IFERROR(VLOOKUP($B9,RD[#All],BE$2,0)/BE$1,"")</f>
        <v>3.47104580812446</v>
      </c>
      <c r="BF9" s="67">
        <f>IFERROR(VLOOKUP($B9,RD[#All],BF$2,0)/BF$1,"")</f>
        <v>3.598834789846026</v>
      </c>
      <c r="BG9" s="67">
        <f>IFERROR(VLOOKUP($B9,RD[#All],BG$2,0)/BG$1,"")</f>
        <v>3.5389096962130671</v>
      </c>
      <c r="BH9" s="67">
        <f>IFERROR(VLOOKUP($B9,RD[#All],BH$2,0)/BH$1,"")</f>
        <v>3.5543071161048689</v>
      </c>
      <c r="BI9" s="67">
        <f>IFERROR(VLOOKUP($B9,RD[#All],BI$2,0)/BI$1,"")</f>
        <v>3.6354556803995006</v>
      </c>
      <c r="BJ9" s="67">
        <f>IFERROR(VLOOKUP($B9,RD[#All],BJ$2,0)/BJ$1,"")</f>
        <v>3.6820640865584684</v>
      </c>
      <c r="BK9" s="67">
        <f>IFERROR(VLOOKUP($B9,RD[#All],BK$2,0)/BK$1,"")</f>
        <v>3.6217228464419478</v>
      </c>
      <c r="BL9" s="67">
        <f>IFERROR(VLOOKUP($B9,RD[#All],BL$2,0)/BL$1,"")</f>
        <v>3.5530277684844433</v>
      </c>
      <c r="BM9" s="67">
        <f>IFERROR(VLOOKUP($B9,RD[#All],BM$2,0)/BM$1,"")</f>
        <v>3.5730337078651684</v>
      </c>
      <c r="BN9" s="67">
        <f>IFERROR(VLOOKUP($B9,RD[#All],BN$2,0)/BN$1,"")</f>
        <v>3.7659352142110762</v>
      </c>
      <c r="BO9" s="67">
        <f>IFERROR(VLOOKUP($B9,RD[#All],BO$2,0)/BO$1,"")</f>
        <v>3.567847882454624</v>
      </c>
      <c r="BP9" s="67">
        <f>IFERROR(VLOOKUP($B9,RD[#All],BP$2,0)/BP$1,"")</f>
        <v>3.6093344857389802</v>
      </c>
      <c r="BQ9" s="67">
        <f>IFERROR(VLOOKUP($B9,RD[#All],BQ$2,0)/BQ$1,"")</f>
        <v>3.6197061365600693</v>
      </c>
      <c r="BR9" s="67">
        <f>IFERROR(VLOOKUP($B9,RD[#All],BR$2,0)/BR$1,"")</f>
        <v>3.4848746758859117</v>
      </c>
      <c r="BS9" s="67">
        <f>IFERROR(VLOOKUP($B9,RD[#All],BS$2,0)/BS$1,"")</f>
        <v>3.5730337078651684</v>
      </c>
      <c r="BT9" s="67">
        <f>IFERROR(VLOOKUP($B9,RD[#All],BT$2,0)/BT$1,"")</f>
        <v>3.606741573033708</v>
      </c>
      <c r="BU9" s="67">
        <f>IFERROR(VLOOKUP($B9,RD[#All],BU$2,0)/BU$1,"")</f>
        <v>3.595505617977528</v>
      </c>
      <c r="BV9" s="67">
        <f>IFERROR(VLOOKUP($B9,RD[#All],BV$2,0)/BV$1,"")</f>
        <v>3.50561797752809</v>
      </c>
      <c r="BW9" s="67">
        <f>IFERROR(VLOOKUP($B9,RD[#All],BW$2,0)/BW$1,"")</f>
        <v>3.6329588014981273</v>
      </c>
      <c r="BX9" s="67">
        <f>IFERROR(VLOOKUP($B9,RD[#All],BX$2,0)/BX$1,"")</f>
        <v>3.5617977528089888</v>
      </c>
      <c r="BY9" s="67">
        <f>IFERROR(VLOOKUP($B9,RD[#All],BY$2,0)/BY$1,"")</f>
        <v>3.5422388680815646</v>
      </c>
      <c r="BZ9" s="67">
        <f>IFERROR(VLOOKUP($B9,RD[#All],BZ$2,0)/BZ$1,"")</f>
        <v>3.5788597586350397</v>
      </c>
      <c r="CA9" s="67">
        <f>IFERROR(VLOOKUP($B9,RD[#All],CA$2,0)/CA$1,"")</f>
        <v>3.598834789846026</v>
      </c>
      <c r="CB9" s="67">
        <f>IFERROR(VLOOKUP($B9,RD[#All],CB$2,0)/CB$1,"")</f>
        <v>3.5543071161048689</v>
      </c>
      <c r="CC9" s="67">
        <f>IFERROR(VLOOKUP($B9,RD[#All],CC$2,0)/CC$1,"")</f>
        <v>3.5730337078651684</v>
      </c>
      <c r="CD9" s="67">
        <f>IFERROR(VLOOKUP($B9,RD[#All],CD$2,0)/CD$1,"")</f>
        <v>3.6127917026793432</v>
      </c>
      <c r="CE9" s="67">
        <f>IFERROR(VLOOKUP($B9,RD[#All],CE$2,0)/CE$1,"")</f>
        <v>3.636704119850187</v>
      </c>
      <c r="CF9" s="67">
        <f>IFERROR(VLOOKUP($B9,RD[#All],CF$2,0)/CF$1,"")</f>
        <v>3.5318352059925093</v>
      </c>
      <c r="CG9" s="67">
        <f>IFERROR(VLOOKUP($B9,RD[#All],CG$2,0)/CG$1,"")</f>
        <v>3.6029962546816479</v>
      </c>
      <c r="CH9" s="67">
        <f>IFERROR(VLOOKUP($B9,RD[#All],CH$2,0)/CH$1,"")</f>
        <v>3.5580524344569286</v>
      </c>
      <c r="CI9" s="67">
        <f>IFERROR(VLOOKUP($B9,RD[#All],CI$2,0)/CI$1,"")</f>
        <v>3.4831460674157304</v>
      </c>
      <c r="CJ9" s="67">
        <f>IFERROR(VLOOKUP($B9,RD[#All],CJ$2,0)/CJ$1,"")</f>
        <v>3.5280898876404496</v>
      </c>
      <c r="CK9" s="67">
        <f>IFERROR(VLOOKUP($B9,RD[#All],CK$2,0)/CK$1,"")</f>
        <v>3.4719101123595504</v>
      </c>
      <c r="CL9" s="67">
        <f>IFERROR(VLOOKUP($B9,RD[#All],CL$2,0)/CL$1,"")</f>
        <v>3.5393258426966292</v>
      </c>
      <c r="CM9" s="67">
        <f>IFERROR(VLOOKUP($B9,RD[#All],CM$2,0)/CM$1,"")</f>
        <v>3.49438202247191</v>
      </c>
      <c r="CN9" s="67">
        <f>IFERROR(VLOOKUP($B9,RD[#All],CN$2,0)/CN$1,"")</f>
        <v>3.4794007490636703</v>
      </c>
      <c r="CO9" s="67">
        <f>IFERROR(VLOOKUP($B9,RD[#All],CO$2,0)/CO$1,"")</f>
        <v>3.4912359550561796</v>
      </c>
      <c r="CP9" s="67">
        <f>IFERROR(VLOOKUP($B9,RD[#All],CP$2,0)/CP$1,"")</f>
        <v>3.4917891097666378</v>
      </c>
      <c r="CQ9" s="67">
        <f>IFERROR(VLOOKUP($B9,RD[#All],CQ$2,0)/CQ$1,"")</f>
        <v>3.6104868913857677</v>
      </c>
      <c r="CR9" s="67">
        <f>IFERROR(VLOOKUP($B9,RD[#All],CR$2,0)/CR$1,"")</f>
        <v>3.5018726591760299</v>
      </c>
      <c r="CS9" s="67">
        <f>IFERROR(VLOOKUP($B9,RD[#All],CS$2,0)/CS$1,"")</f>
        <v>3.6188098210570119</v>
      </c>
      <c r="CT9" s="67">
        <f>IFERROR(VLOOKUP($B9,RD[#All],CT$2,0)/CT$1,"")</f>
        <v>3.5992509363295881</v>
      </c>
      <c r="CU9" s="67">
        <f>IFERROR(VLOOKUP($B9,RD[#All],CU$2,0)/CU$1,"")</f>
        <v>3.49438202247191</v>
      </c>
      <c r="CV9" s="67">
        <f>IFERROR(VLOOKUP($B9,RD[#All],CV$2,0)/CV$1,"")</f>
        <v>3.5692883895131087</v>
      </c>
      <c r="CW9" s="67">
        <f>IFERROR(VLOOKUP($B9,RD[#All],CW$2,0)/CW$1,"")</f>
        <v>3.5842696629213484</v>
      </c>
      <c r="CX9" s="67">
        <f>IFERROR(VLOOKUP($B9,RD[#All],CX$2,0)/CX$1,"")</f>
        <v>3.5543071161048689</v>
      </c>
      <c r="CY9" s="67">
        <f>IFERROR(VLOOKUP($B9,RD[#All],CY$2,0)/CY$1,"")</f>
        <v>3.5992509363295881</v>
      </c>
      <c r="CZ9" s="67">
        <f>IFERROR(VLOOKUP($B9,RD[#All],CZ$2,0)/CZ$1,"")</f>
        <v>3.5842696629213484</v>
      </c>
      <c r="DA9" s="67">
        <f>IFERROR(VLOOKUP($B9,RD[#All],DA$2,0)/DA$1,"")</f>
        <v>3.5468164794007491</v>
      </c>
      <c r="DB9" s="67">
        <f>IFERROR(VLOOKUP($B9,RD[#All],DB$2,0)/DB$1,"")</f>
        <v>3.5430711610486894</v>
      </c>
      <c r="DC9" s="67">
        <f>IFERROR(VLOOKUP($B9,RD[#All],DC$2,0)/DC$1,"")</f>
        <v>3.5522263836870578</v>
      </c>
      <c r="DD9" s="67">
        <f>IFERROR(VLOOKUP($B9,RD[#All],DD$2,0)/DD$1,"")</f>
        <v>3.5617977528089888</v>
      </c>
      <c r="DE9" s="67">
        <f>IFERROR(VLOOKUP($B9,RD[#All],DE$2,0)/DE$1,"")</f>
        <v>3.6088223054515187</v>
      </c>
      <c r="DF9" s="67">
        <f>IFERROR(VLOOKUP($B9,RD[#All],DF$2,0)/DF$1,"")</f>
        <v>3.4620274339243897</v>
      </c>
      <c r="DG9" s="67">
        <f>IFERROR(VLOOKUP($B9,RD[#All],DG$2,0)/DG$1,"")</f>
        <v>3.6254681647940075</v>
      </c>
      <c r="DH9" s="67">
        <f>IFERROR(VLOOKUP($B9,RD[#All],DH$2,0)/DH$1,"")</f>
        <v>3.6354556803995006</v>
      </c>
      <c r="DI9" s="67">
        <f>IFERROR(VLOOKUP($B9,RD[#All],DI$2,0)/DI$1,"")</f>
        <v>3.6231633535004319</v>
      </c>
      <c r="DJ9" s="67">
        <f>IFERROR(VLOOKUP($B9,RD[#All],DJ$2,0)/DJ$1,"")</f>
        <v>3.5401901469317201</v>
      </c>
      <c r="DK9" s="67">
        <f>IFERROR(VLOOKUP($B9,RD[#All],DK$2,0)/DK$1,"")</f>
        <v>3.4756554307116105</v>
      </c>
      <c r="DL9" s="67">
        <f>IFERROR(VLOOKUP($B9,RD[#All],DL$2,0)/DL$1,"")</f>
        <v>3.5122763212650852</v>
      </c>
      <c r="DM9" s="67">
        <f>IFERROR(VLOOKUP($B9,RD[#All],DM$2,0)/DM$1,"")</f>
        <v>3.5393258426966292</v>
      </c>
      <c r="DN9" s="67">
        <f>IFERROR(VLOOKUP($B9,RD[#All],DN$2,0)/DN$1,"")</f>
        <v>3.4794007490636703</v>
      </c>
      <c r="DO9" s="67">
        <f>IFERROR(VLOOKUP($B9,RD[#All],DO$2,0)/DO$1,"")</f>
        <v>3.4861157577785216</v>
      </c>
      <c r="DP9" s="67">
        <f>IFERROR(VLOOKUP($B9,RD[#All],DP$2,0)/DP$1,"")</f>
        <v>3.4756554307116105</v>
      </c>
      <c r="DQ9" s="67">
        <f>IFERROR(VLOOKUP($B9,RD[#All],DQ$2,0)/DQ$1,"")</f>
        <v>3.6387848522679982</v>
      </c>
      <c r="DR9" s="67">
        <f>IFERROR(VLOOKUP($B9,RD[#All],DR$2,0)/DR$1,"")</f>
        <v>3.6254681647940075</v>
      </c>
      <c r="DS9" s="67">
        <f>IFERROR(VLOOKUP($B9,RD[#All],DS$2,0)/DS$1,"")</f>
        <v>3.6591760299625467</v>
      </c>
      <c r="DT9" s="67">
        <f>IFERROR(VLOOKUP($B9,RD[#All],DT$2,0)/DT$1,"")</f>
        <v>3.379109446525177</v>
      </c>
      <c r="DU9" s="67">
        <f>IFERROR(VLOOKUP($B9,RD[#All],DU$2,0)/DU$1,"")</f>
        <v>3.4523512276321267</v>
      </c>
      <c r="DV9" s="67">
        <f>IFERROR(VLOOKUP($B9,RD[#All],DV$2,0)/DV$1,"")</f>
        <v>3.5842696629213484</v>
      </c>
      <c r="DW9" s="67">
        <f>IFERROR(VLOOKUP($B9,RD[#All],DW$2,0)/DW$1,"")</f>
        <v>3.6104868913857677</v>
      </c>
      <c r="DX9" s="67">
        <f>IFERROR(VLOOKUP($B9,RD[#All],DX$2,0)/DX$1,"")</f>
        <v>3.5089471493965876</v>
      </c>
      <c r="DY9" s="67">
        <f>IFERROR(VLOOKUP($B9,RD[#All],DY$2,0)/DY$1,"")</f>
        <v>3.49438202247191</v>
      </c>
      <c r="DZ9" s="67">
        <f>IFERROR(VLOOKUP($B9,RD[#All],DZ$2,0)/DZ$1,"")</f>
        <v>3.5318352059925093</v>
      </c>
      <c r="EA9" s="67">
        <f>IFERROR(VLOOKUP($B9,RD[#All],EA$2,0)/EA$1,"")</f>
        <v>3.5295880149812735</v>
      </c>
      <c r="EB9" s="67">
        <f>IFERROR(VLOOKUP($B9,RD[#All],EB$2,0)/EB$1,"")</f>
        <v>3.5645443196004996</v>
      </c>
      <c r="EC9" s="67">
        <f>IFERROR(VLOOKUP($B9,RD[#All],EC$2,0)/EC$1,"")</f>
        <v>3.536732929991357</v>
      </c>
      <c r="ED9" s="67">
        <f>IFERROR(VLOOKUP($B9,RD[#All],ED$2,0)/ED$1,"")</f>
        <v>3.5685393258426967</v>
      </c>
      <c r="EE9" s="67">
        <f>IFERROR(VLOOKUP($B9,RD[#All],EE$2,0)/EE$1,"")</f>
        <v>3.5961970613656007</v>
      </c>
      <c r="EF9" s="67">
        <f>IFERROR(VLOOKUP($B9,RD[#All],EF$2,0)/EF$1,"")</f>
        <v>3.5015321756894791</v>
      </c>
      <c r="EG9" s="67">
        <f>IFERROR(VLOOKUP($B9,RD[#All],EG$2,0)/EG$1,"")</f>
        <v>3.5</v>
      </c>
      <c r="EH9" s="67">
        <f>IFERROR(VLOOKUP($B9,RD[#All],EH$2,0)/EH$1,"")</f>
        <v>3.540909090909091</v>
      </c>
      <c r="EI9" s="67">
        <f>IFERROR(VLOOKUP($B9,RD[#All],EI$2,0)/EI$1,"")</f>
        <v>3.4755244755244754</v>
      </c>
      <c r="EJ9" s="67">
        <f>IFERROR(VLOOKUP($B9,RD[#All],EJ$2,0)/EJ$1,"")</f>
        <v>3.5944055944055946</v>
      </c>
      <c r="EK9" s="67">
        <f>IFERROR(VLOOKUP($B9,RD[#All],EK$2,0)/EK$1,"")</f>
        <v>3.5451685393258425</v>
      </c>
      <c r="EL9" s="67">
        <f>IFERROR(VLOOKUP($B9,RD[#All],EL$2,0)/EL$1,"")</f>
        <v>3.5655430711610485</v>
      </c>
      <c r="EM9" s="67">
        <f>IFERROR(VLOOKUP($B9,RD[#All],EM$2,0)/EM$1,"")</f>
        <v>3.4883318928262748</v>
      </c>
      <c r="EN9" s="67">
        <f>IFERROR(VLOOKUP($B9,RD[#All],EN$2,0)/EN$1,"")</f>
        <v>3.5388072601555747</v>
      </c>
      <c r="EO9" s="67">
        <f>IFERROR(VLOOKUP($B9,RD[#All],EO$2,0)/EO$1,"")</f>
        <v>3.5902621722846444</v>
      </c>
      <c r="EP9" s="67">
        <f>IFERROR(VLOOKUP($B9,RD[#All],EP$2,0)/EP$1,"")</f>
        <v>3.567847882454624</v>
      </c>
      <c r="EQ9" s="67">
        <f>IFERROR(VLOOKUP($B9,RD[#All],EQ$2,0)/EQ$1,"")</f>
        <v>3.4666666666666668</v>
      </c>
      <c r="ER9" s="67">
        <f>IFERROR(VLOOKUP($B9,RD[#All],ER$2,0)/ER$1,"")</f>
        <v>3.5906655142610195</v>
      </c>
      <c r="ES9" s="67">
        <f>IFERROR(VLOOKUP($B9,RD[#All],ES$2,0)/ES$1,"")</f>
        <v>3.6</v>
      </c>
      <c r="ET9" s="67">
        <f>IFERROR(VLOOKUP($B9,RD[#All],ET$2,0)/ET$1,"")</f>
        <v>3.3544433094994894</v>
      </c>
      <c r="EU9" s="67">
        <f>IFERROR(VLOOKUP($B9,RD[#All],EU$2,0)/EU$1,"")</f>
        <v>3.5339671564390667</v>
      </c>
      <c r="EV9" s="67">
        <f>IFERROR(VLOOKUP($B9,RD[#All],EV$2,0)/EV$1,"")</f>
        <v>3.5747623163353501</v>
      </c>
      <c r="EW9" s="67">
        <f>IFERROR(VLOOKUP($B9,RD[#All],EW$2,0)/EW$1,"")</f>
        <v>3.564390665514261</v>
      </c>
      <c r="EX9" s="67">
        <f>IFERROR(VLOOKUP($B9,RD[#All],EX$2,0)/EX$1,"")</f>
        <v>3.5692883895131087</v>
      </c>
      <c r="EY9" s="67">
        <f>IFERROR(VLOOKUP($B9,RD[#All],EY$2,0)/EY$1,"")</f>
        <v>3.5688722430295465</v>
      </c>
      <c r="EZ9" s="67">
        <f>IFERROR(VLOOKUP($B9,RD[#All],EZ$2,0)/EZ$1,"")</f>
        <v>3.5842696629213484</v>
      </c>
      <c r="FA9" s="67">
        <f>IFERROR(VLOOKUP($B9,RD[#All],FA$2,0)/FA$1,"")</f>
        <v>3.5617977528089888</v>
      </c>
      <c r="FB9" s="67">
        <f>IFERROR(VLOOKUP($B9,RD[#All],FB$2,0)/FB$1,"")</f>
        <v>3.5318352059925093</v>
      </c>
      <c r="FC9" s="67">
        <f>IFERROR(VLOOKUP($B9,RD[#All],FC$2,0)/FC$1,"")</f>
        <v>3.5430711610486894</v>
      </c>
      <c r="FD9" s="67">
        <f>IFERROR(VLOOKUP($B9,RD[#All],FD$2,0)/FD$1,"")</f>
        <v>3.5168539325842696</v>
      </c>
      <c r="FE9" s="67">
        <f>IFERROR(VLOOKUP($B9,RD[#All],FE$2,0)/FE$1,"")</f>
        <v>3.5719696969696968</v>
      </c>
      <c r="FF9" s="67">
        <f>IFERROR(VLOOKUP($B9,RD[#All],FF$2,0)/FF$1,"")</f>
        <v>3.5151515151515151</v>
      </c>
      <c r="FG9" s="67">
        <f>IFERROR(VLOOKUP($B9,RD[#All],FG$2,0)/FG$1,"")</f>
        <v>3.5185185185185186</v>
      </c>
      <c r="FH9" s="67">
        <f>IFERROR(VLOOKUP($B9,RD[#All],FH$2,0)/FH$1,"")</f>
        <v>3.5378787878787881</v>
      </c>
      <c r="FI9" s="67">
        <f>IFERROR(VLOOKUP($B9,RD[#All],FI$2,0)/FI$1,"")</f>
        <v>3.5555555555555554</v>
      </c>
      <c r="FJ9" s="67">
        <f>IFERROR(VLOOKUP($B9,RD[#All],FJ$2,0)/FJ$1,"")</f>
        <v>3.1616161616161618</v>
      </c>
      <c r="FK9" s="67">
        <f>IFERROR(VLOOKUP($B9,RD[#All],FK$2,0)/FK$1,"")</f>
        <v>3.5723905723905722</v>
      </c>
      <c r="FL9" s="67">
        <f>IFERROR(VLOOKUP($B9,RD[#All],FL$2,0)/FL$1,"")</f>
        <v>3.5090909090909093</v>
      </c>
      <c r="FM9" s="67">
        <f>IFERROR(VLOOKUP($B9,RD[#All],FM$2,0)/FM$1,"")</f>
        <v>3.0227272727272729</v>
      </c>
      <c r="FN9" s="67">
        <f>IFERROR(VLOOKUP($B9,RD[#All],FN$2,0)/FN$1,"")</f>
        <v>3.0235690235690234</v>
      </c>
      <c r="FO9" s="67">
        <f>IFERROR(VLOOKUP($B9,RD[#All],FO$2,0)/FO$1,"")</f>
        <v>3.4962121212121211</v>
      </c>
      <c r="FP9" s="67">
        <f>IFERROR(VLOOKUP($B9,RD[#All],FP$2,0)/FP$1,"")</f>
        <v>3.5236363636363635</v>
      </c>
      <c r="FQ9" s="67">
        <f>IFERROR(VLOOKUP($B9,RD[#All],FQ$2,0)/FQ$1,"")</f>
        <v>3.5927272727272728</v>
      </c>
      <c r="FR9" s="67">
        <f>IFERROR(VLOOKUP($B9,RD[#All],FR$2,0)/FR$1,"")</f>
        <v>3.5163636363636366</v>
      </c>
      <c r="FS9" s="67">
        <f>IFERROR(VLOOKUP($B9,RD[#All],FS$2,0)/FS$1,"")</f>
        <v>3.5185185185185186</v>
      </c>
      <c r="FT9" s="67">
        <f>IFERROR(VLOOKUP($B9,RD[#All],FT$2,0)/FT$1,"")</f>
        <v>3.4872727272727273</v>
      </c>
      <c r="FU9" s="67">
        <f>IFERROR(VLOOKUP($B9,RD[#All],FU$2,0)/FU$1,"")</f>
        <v>3.4781144781144779</v>
      </c>
      <c r="FV9" s="67">
        <f>IFERROR(VLOOKUP($B9,RD[#All],FV$2,0)/FV$1,"")</f>
        <v>3.4962121212121211</v>
      </c>
      <c r="FW9" s="67">
        <f>IFERROR(VLOOKUP($B9,RD[#All],FW$2,0)/FW$1,"")</f>
        <v>3.481060606060606</v>
      </c>
      <c r="FX9" s="67">
        <f>IFERROR(VLOOKUP($B9,RD[#All],FX$2,0)/FX$1,"")</f>
        <v>3.481060606060606</v>
      </c>
      <c r="FY9" s="67">
        <f>IFERROR(VLOOKUP($B9,RD[#All],FY$2,0)/FY$1,"")</f>
        <v>3.4814814814814814</v>
      </c>
      <c r="FZ9" s="67">
        <f>IFERROR(VLOOKUP($B9,RD[#All],FZ$2,0)/FZ$1,"")</f>
        <v>3.5</v>
      </c>
      <c r="GA9" s="67">
        <f>IFERROR(VLOOKUP($B9,RD[#All],GA$2,0)/GA$1,"")</f>
        <v>3.5314685314685317</v>
      </c>
      <c r="GB9" s="67">
        <f>IFERROR(VLOOKUP($B9,RD[#All],GB$2,0)/GB$1,"")</f>
        <v>3.4814814814814814</v>
      </c>
      <c r="GC9" s="67">
        <f>IFERROR(VLOOKUP($B9,RD[#All],GC$2,0)/GC$1,"")</f>
        <v>3.4713804713804715</v>
      </c>
      <c r="GD9" s="67">
        <f>IFERROR(VLOOKUP($B9,RD[#All],GD$2,0)/GD$1,"")</f>
        <v>3.5963636363636362</v>
      </c>
      <c r="GE9" s="67">
        <f>IFERROR(VLOOKUP($B9,RD[#All],GE$2,0)/GE$1,"")</f>
        <v>3.4895104895104896</v>
      </c>
      <c r="GF9" s="67">
        <f>IFERROR(VLOOKUP($B9,RD[#All],GF$2,0)/GF$1,"")</f>
        <v>3.4781144781144779</v>
      </c>
      <c r="GG9" s="67">
        <f>IFERROR(VLOOKUP($B9,RD[#All],GG$2,0)/GG$1,"")</f>
        <v>3.541818181818182</v>
      </c>
      <c r="GH9" s="67">
        <f>IFERROR(VLOOKUP($B9,RD[#All],GH$2,0)/GH$1,"")</f>
        <v>3.5090909090909093</v>
      </c>
      <c r="GI9" s="67">
        <f>IFERROR(VLOOKUP($B9,RD[#All],GI$2,0)/GI$1,"")</f>
        <v>3.6</v>
      </c>
      <c r="GJ9" s="67">
        <f>IFERROR(VLOOKUP($B9,RD[#All],GJ$2,0)/GJ$1,"")</f>
        <v>3.4825174825174825</v>
      </c>
      <c r="GK9" s="67">
        <f>IFERROR(VLOOKUP($B9,RD[#All],GK$2,0)/GK$1,"")</f>
        <v>3.5303030303030303</v>
      </c>
      <c r="GL9" s="67">
        <f>IFERROR(VLOOKUP($B9,RD[#All],GL$2,0)/GL$1,"")</f>
        <v>3.5378787878787881</v>
      </c>
      <c r="GM9" s="67">
        <f>IFERROR(VLOOKUP($B9,RD[#All],GM$2,0)/GM$1,"")</f>
        <v>3.5378787878787881</v>
      </c>
      <c r="GN9" s="67">
        <f>IFERROR(VLOOKUP($B9,RD[#All],GN$2,0)/GN$1,"")</f>
        <v>3.5113636363636362</v>
      </c>
      <c r="GO9" s="67">
        <f>IFERROR(VLOOKUP($B9,RD[#All],GO$2,0)/GO$1,"")</f>
        <v>3.5416666666666665</v>
      </c>
      <c r="GP9" s="67">
        <f>IFERROR(VLOOKUP($B9,RD[#All],GP$2,0)/GP$1,"")</f>
        <v>3.5795454545454546</v>
      </c>
      <c r="GQ9" s="67">
        <f>IFERROR(VLOOKUP($B9,RD[#All],GQ$2,0)/GQ$1,"")</f>
        <v>3.6045454545454545</v>
      </c>
      <c r="GR9" s="67">
        <f>IFERROR(VLOOKUP($B9,RD[#All],GR$2,0)/GR$1,"")</f>
        <v>3.5833333333333335</v>
      </c>
      <c r="GS9" s="67" t="str">
        <f>IFERROR(VLOOKUP($B9,RD[#All],GS$2,0)/GS$1,"")</f>
        <v/>
      </c>
      <c r="GT9" s="67" t="str">
        <f>IFERROR(VLOOKUP($B9,RD[#All],GT$2,0)/GT$1,"")</f>
        <v/>
      </c>
      <c r="GU9" s="67">
        <f>IFERROR(VLOOKUP($B9,RD[#All],GU$2,0)/GU$1,"")</f>
        <v>3.812664907651715</v>
      </c>
      <c r="GV9" s="67">
        <f>IFERROR(VLOOKUP($B9,RD[#All],GV$2,0)/GV$1,"")</f>
        <v>3.6091410559495669</v>
      </c>
      <c r="GW9" s="67">
        <f>IFERROR(VLOOKUP($B9,RD[#All],GW$2,0)/GW$1,"")</f>
        <v>3.5661492978566147</v>
      </c>
      <c r="GX9" s="67" t="str">
        <f>IFERROR(VLOOKUP($B9,RD[#All],GX$2,0)/GX$1,"")</f>
        <v/>
      </c>
      <c r="GY9" s="67">
        <f>IFERROR(VLOOKUP($B9,RD[#All],GY$2,0)/GY$1,"")</f>
        <v>3.5372522214627473</v>
      </c>
      <c r="GZ9" s="67">
        <f>IFERROR(VLOOKUP($B9,RD[#All],GZ$2,0)/GZ$1,"")</f>
        <v>3.4981273408239701</v>
      </c>
      <c r="HA9" s="67">
        <f>IFERROR(VLOOKUP($B9,RD[#All],HA$2,0)/HA$1,"")</f>
        <v>3.4868913857677901</v>
      </c>
      <c r="HB9" s="67">
        <f>IFERROR(VLOOKUP($B9,RD[#All],HB$2,0)/HB$1,"")</f>
        <v>3.4868913857677901</v>
      </c>
      <c r="HC9" s="67">
        <f>IFERROR(VLOOKUP($B9,RD[#All],HC$2,0)/HC$1,"")</f>
        <v>3.5430711610486894</v>
      </c>
      <c r="HD9" s="67">
        <f>IFERROR(VLOOKUP($B9,RD[#All],HD$2,0)/HD$1,"")</f>
        <v>3.5992509363295881</v>
      </c>
      <c r="HE9" s="67">
        <f>IFERROR(VLOOKUP($B9,RD[#All],HE$2,0)/HE$1,"")</f>
        <v>3.5805243445692883</v>
      </c>
      <c r="HF9" s="67">
        <f>IFERROR(VLOOKUP($B9,RD[#All],HF$2,0)/HF$1,"")</f>
        <v>3.5692883895131087</v>
      </c>
      <c r="HG9" s="67">
        <f>IFERROR(VLOOKUP($B9,RD[#All],HG$2,0)/HG$1,"")</f>
        <v>3.6104868913857677</v>
      </c>
      <c r="HH9" s="67">
        <f>IFERROR(VLOOKUP($B9,RD[#All],HH$2,0)/HH$1,"")</f>
        <v>3.5018726591760299</v>
      </c>
      <c r="HI9" s="67">
        <f>IFERROR(VLOOKUP($B9,RD[#All],HI$2,0)/HI$1,"")</f>
        <v>3.6104868913857677</v>
      </c>
      <c r="HJ9" s="67">
        <f>IFERROR(VLOOKUP($B9,RD[#All],HJ$2,0)/HJ$1,"")</f>
        <v>3.5655430711610485</v>
      </c>
      <c r="HK9" s="67">
        <f>IFERROR(VLOOKUP($B9,RD[#All],HK$2,0)/HK$1,"")</f>
        <v>3.4923012900540988</v>
      </c>
      <c r="HL9" s="67">
        <f>IFERROR(VLOOKUP($B9,RD[#All],HL$2,0)/HL$1,"")</f>
        <v>3.6188098210570119</v>
      </c>
      <c r="HM9" s="67">
        <f>IFERROR(VLOOKUP($B9,RD[#All],HM$2,0)/HM$1,"")</f>
        <v>3.7214509628302728</v>
      </c>
      <c r="HN9" s="67">
        <f>IFERROR(VLOOKUP($B9,RD[#All],HN$2,0)/HN$1,"")</f>
        <v>3.694581280788177</v>
      </c>
      <c r="HO9" s="67">
        <f>IFERROR(VLOOKUP($B9,RD[#All],HO$2,0)/HO$1,"")</f>
        <v>3.6624869383490073</v>
      </c>
      <c r="HP9" s="67">
        <f>IFERROR(VLOOKUP($B9,RD[#All],HP$2,0)/HP$1,"")</f>
        <v>3.6990595611285269</v>
      </c>
      <c r="HQ9" s="67">
        <f>IFERROR(VLOOKUP($B9,RD[#All],HQ$2,0)/HQ$1,"")</f>
        <v>3.5016835016835017</v>
      </c>
      <c r="HR9" s="67">
        <f>IFERROR(VLOOKUP($B9,RD[#All],HR$2,0)/HR$1,"")</f>
        <v>3.5654712260216845</v>
      </c>
      <c r="HS9" s="67">
        <f>IFERROR(VLOOKUP($B9,RD[#All],HS$2,0)/HS$1,"")</f>
        <v>3.6674157303370785</v>
      </c>
      <c r="HT9" s="67">
        <f>IFERROR(VLOOKUP($B9,RD[#All],HT$2,0)/HT$1,"")</f>
        <v>3.5488972118185602</v>
      </c>
      <c r="HU9" s="67">
        <f>IFERROR(VLOOKUP($B9,RD[#All],HU$2,0)/HU$1,"")</f>
        <v>3.567847882454624</v>
      </c>
      <c r="HV9" s="67">
        <f>IFERROR(VLOOKUP($B9,RD[#All],HV$2,0)/HV$1,"")</f>
        <v>3.5851339671564393</v>
      </c>
      <c r="HW9" s="67">
        <f>IFERROR(VLOOKUP($B9,RD[#All],HW$2,0)/HW$1,"")</f>
        <v>3.602696629213483</v>
      </c>
      <c r="HX9" s="67">
        <f>IFERROR(VLOOKUP($B9,RD[#All],HX$2,0)/HX$1,"")</f>
        <v>3.5436473638720831</v>
      </c>
      <c r="HY9" s="67">
        <f>IFERROR(VLOOKUP($B9,RD[#All],HY$2,0)/HY$1,"")</f>
        <v>3.5455680399500622</v>
      </c>
      <c r="HZ9" s="67">
        <f>IFERROR(VLOOKUP($B9,RD[#All],HZ$2,0)/HZ$1,"")</f>
        <v>3.6121514773200167</v>
      </c>
      <c r="IA9" s="67">
        <f>IFERROR(VLOOKUP($B9,RD[#All],IA$2,0)/IA$1,"")</f>
        <v>3.5003885003885009</v>
      </c>
      <c r="IB9" s="67">
        <f>IFERROR(VLOOKUP($B9,RD[#All],IB$2,0)/IB$1,"")</f>
        <v>3.5353535353535355</v>
      </c>
      <c r="IC9" s="67">
        <f>IFERROR(VLOOKUP($B9,RD[#All],IC$2,0)/IC$1,"")</f>
        <v>3.5003885003885009</v>
      </c>
      <c r="ID9" s="67">
        <f>IFERROR(VLOOKUP($B9,RD[#All],ID$2,0)/ID$1,"")</f>
        <v>3.4979423868312756</v>
      </c>
      <c r="IE9" s="67">
        <f>IFERROR(VLOOKUP($B9,RD[#All],IE$2,0)/IE$1,"")</f>
        <v>3.4909090909090907</v>
      </c>
      <c r="IF9" s="67" t="str">
        <f>IFERROR(VLOOKUP($B9,RD[#All],IF$2,0)/IF$1,"")</f>
        <v/>
      </c>
      <c r="IG9" s="67">
        <f>IFERROR(VLOOKUP($B9,RD[#All],IG$2,0)/IG$1,"")</f>
        <v>3.6852533257854514</v>
      </c>
      <c r="IH9" s="67">
        <f>IFERROR(VLOOKUP($B9,RD[#All],IH$2,0)/IH$1,"")</f>
        <v>3.4970393591083244</v>
      </c>
      <c r="II9" s="67">
        <f>IFERROR(VLOOKUP($B9,RD[#All],II$2,0)/II$1,"")</f>
        <v>3.5422885572139302</v>
      </c>
      <c r="IJ9" s="67">
        <f>IFERROR(VLOOKUP($B9,RD[#All],IJ$2,0)/IJ$1,"")</f>
        <v>3.4942012719790494</v>
      </c>
      <c r="IK9" s="67">
        <f>IFERROR(VLOOKUP($B9,RD[#All],IK$2,0)/IK$1,"")</f>
        <v>3.5003885003885009</v>
      </c>
      <c r="IL9" s="67" t="str">
        <f>IFERROR(VLOOKUP($B9,RD[#All],IL$2,0)/IL$1,"")</f>
        <v/>
      </c>
      <c r="IM9" s="67" t="str">
        <f>IFERROR(VLOOKUP($B9,RD[#All],IM$2,0)/IM$1,"")</f>
        <v/>
      </c>
      <c r="IN9" s="67">
        <f>IFERROR(VLOOKUP($B9,RD[#All],IN$2,0)/IN$1,"")</f>
        <v>3.6572622779519333</v>
      </c>
      <c r="IO9" s="67">
        <f>IFERROR(VLOOKUP($B9,RD[#All],IO$2,0)/IO$1,"")</f>
        <v>3.7460815047021945</v>
      </c>
      <c r="IP9" s="67">
        <f>IFERROR(VLOOKUP($B9,RD[#All],IP$2,0)/IP$1,"")</f>
        <v>4.4941680552249466</v>
      </c>
      <c r="IQ9" s="67">
        <f>IFERROR(VLOOKUP($B9,RD[#All],IQ$2,0)/IQ$1,"")</f>
        <v>3.4848484848484853</v>
      </c>
      <c r="IR9" s="67">
        <f>IFERROR(VLOOKUP($B9,RD[#All],IR$2,0)/IR$1,"")</f>
        <v>6.9817578772802653</v>
      </c>
      <c r="IS9" s="86">
        <f>IFERROR(AVERAGEIF(Inv_SY_B[[#This Row],[BLK1_INV1]:[BLK8_INV27]],"&gt;"&amp;0.1,Inv_SY_B[[#This Row],[BLK1_INV1]:[BLK8_INV27]]),"")</f>
        <v>3.5591323514099327</v>
      </c>
    </row>
    <row r="10" spans="2:253" x14ac:dyDescent="0.35">
      <c r="B10" s="85">
        <f t="shared" si="0"/>
        <v>45842</v>
      </c>
      <c r="C10" s="67">
        <f>IFERROR(VLOOKUP($B10,RD[#All],C$2,0)/C$1,"")</f>
        <v>3.2981849611063092</v>
      </c>
      <c r="D10" s="67">
        <f>IFERROR(VLOOKUP($B10,RD[#All],D$2,0)/D$1,"")</f>
        <v>3.3223854796888506</v>
      </c>
      <c r="E10" s="67">
        <f>IFERROR(VLOOKUP($B10,RD[#All],E$2,0)/E$1,"")</f>
        <v>3.2808988764044944</v>
      </c>
      <c r="F10" s="67">
        <f>IFERROR(VLOOKUP($B10,RD[#All],F$2,0)/F$1,"")</f>
        <v>3.3258426966292136</v>
      </c>
      <c r="G10" s="67">
        <f>IFERROR(VLOOKUP($B10,RD[#All],G$2,0)/G$1,"")</f>
        <v>3.2981849611063092</v>
      </c>
      <c r="H10" s="67">
        <f>IFERROR(VLOOKUP($B10,RD[#All],H$2,0)/H$1,"")</f>
        <v>3.2996254681647939</v>
      </c>
      <c r="I10" s="67">
        <f>IFERROR(VLOOKUP($B10,RD[#All],I$2,0)/I$1,"")</f>
        <v>3.3146067415730336</v>
      </c>
      <c r="J10" s="67">
        <f>IFERROR(VLOOKUP($B10,RD[#All],J$2,0)/J$1,"")</f>
        <v>3.3071161048689137</v>
      </c>
      <c r="K10" s="67">
        <f>IFERROR(VLOOKUP($B10,RD[#All],K$2,0)/K$1,"")</f>
        <v>3.2035955056179777</v>
      </c>
      <c r="L10" s="67">
        <f>IFERROR(VLOOKUP($B10,RD[#All],L$2,0)/L$1,"")</f>
        <v>3.2395505617977527</v>
      </c>
      <c r="M10" s="67">
        <f>IFERROR(VLOOKUP($B10,RD[#All],M$2,0)/M$1,"")</f>
        <v>3.2659176029962547</v>
      </c>
      <c r="N10" s="67">
        <f>IFERROR(VLOOKUP($B10,RD[#All],N$2,0)/N$1,"")</f>
        <v>3.2771535580524342</v>
      </c>
      <c r="O10" s="67">
        <f>IFERROR(VLOOKUP($B10,RD[#All],O$2,0)/O$1,"")</f>
        <v>3.2782771535580522</v>
      </c>
      <c r="P10" s="67">
        <f>IFERROR(VLOOKUP($B10,RD[#All],P$2,0)/P$1,"")</f>
        <v>3.2727272727272729</v>
      </c>
      <c r="Q10" s="67">
        <f>IFERROR(VLOOKUP($B10,RD[#All],Q$2,0)/Q$1,"")</f>
        <v>3.2209737827715355</v>
      </c>
      <c r="R10" s="67">
        <f>IFERROR(VLOOKUP($B10,RD[#All],R$2,0)/R$1,"")</f>
        <v>3.2434456928838951</v>
      </c>
      <c r="S10" s="67">
        <f>IFERROR(VLOOKUP($B10,RD[#All],S$2,0)/S$1,"")</f>
        <v>3.292134831460674</v>
      </c>
      <c r="T10" s="67">
        <f>IFERROR(VLOOKUP($B10,RD[#All],T$2,0)/T$1,"")</f>
        <v>3.3333333333333335</v>
      </c>
      <c r="U10" s="67">
        <f>IFERROR(VLOOKUP($B10,RD[#All],U$2,0)/U$1,"")</f>
        <v>3.2912705272255836</v>
      </c>
      <c r="V10" s="67">
        <f>IFERROR(VLOOKUP($B10,RD[#All],V$2,0)/V$1,"")</f>
        <v>3.2808988764044944</v>
      </c>
      <c r="W10" s="67">
        <f>IFERROR(VLOOKUP($B10,RD[#All],W$2,0)/W$1,"")</f>
        <v>3.303370786516854</v>
      </c>
      <c r="X10" s="67">
        <f>IFERROR(VLOOKUP($B10,RD[#All],X$2,0)/X$1,"")</f>
        <v>3.2734082397003745</v>
      </c>
      <c r="Y10" s="67">
        <f>IFERROR(VLOOKUP($B10,RD[#All],Y$2,0)/Y$1,"")</f>
        <v>3.3362143474503023</v>
      </c>
      <c r="Z10" s="67">
        <f>IFERROR(VLOOKUP($B10,RD[#All],Z$2,0)/Z$1,"")</f>
        <v>3.3691219309196838</v>
      </c>
      <c r="AA10" s="67">
        <f>IFERROR(VLOOKUP($B10,RD[#All],AA$2,0)/AA$1,"")</f>
        <v>3.3396715643906654</v>
      </c>
      <c r="AB10" s="67">
        <f>IFERROR(VLOOKUP($B10,RD[#All],AB$2,0)/AB$1,"")</f>
        <v>3.3811581676750215</v>
      </c>
      <c r="AC10" s="67">
        <f>IFERROR(VLOOKUP($B10,RD[#All],AC$2,0)/AC$1,"")</f>
        <v>3.3569576490924806</v>
      </c>
      <c r="AD10" s="67">
        <f>IFERROR(VLOOKUP($B10,RD[#All],AD$2,0)/AD$1,"")</f>
        <v>3.2958801498127341</v>
      </c>
      <c r="AE10" s="67">
        <f>IFERROR(VLOOKUP($B10,RD[#All],AE$2,0)/AE$1,"")</f>
        <v>3.3677902621722846</v>
      </c>
      <c r="AF10" s="67">
        <f>IFERROR(VLOOKUP($B10,RD[#All],AF$2,0)/AF$1,"")</f>
        <v>3.2236371202663334</v>
      </c>
      <c r="AG10" s="67">
        <f>IFERROR(VLOOKUP($B10,RD[#All],AG$2,0)/AG$1,"")</f>
        <v>3.3025384935497297</v>
      </c>
      <c r="AH10" s="67">
        <f>IFERROR(VLOOKUP($B10,RD[#All],AH$2,0)/AH$1,"")</f>
        <v>3.3158551810237205</v>
      </c>
      <c r="AI10" s="67">
        <f>IFERROR(VLOOKUP($B10,RD[#All],AI$2,0)/AI$1,"")</f>
        <v>3.2606132075471699</v>
      </c>
      <c r="AJ10" s="67">
        <f>IFERROR(VLOOKUP($B10,RD[#All],AJ$2,0)/AJ$1,"")</f>
        <v>3.2909878941862201</v>
      </c>
      <c r="AK10" s="67">
        <f>IFERROR(VLOOKUP($B10,RD[#All],AK$2,0)/AK$1,"")</f>
        <v>3.2168539325842698</v>
      </c>
      <c r="AL10" s="67">
        <f>IFERROR(VLOOKUP($B10,RD[#All],AL$2,0)/AL$1,"")</f>
        <v>3.1927065908330547</v>
      </c>
      <c r="AM10" s="67">
        <f>IFERROR(VLOOKUP($B10,RD[#All],AM$2,0)/AM$1,"")</f>
        <v>3</v>
      </c>
      <c r="AN10" s="67">
        <f>IFERROR(VLOOKUP($B10,RD[#All],AN$2,0)/AN$1,"")</f>
        <v>3.262172284644195</v>
      </c>
      <c r="AO10" s="67">
        <f>IFERROR(VLOOKUP($B10,RD[#All],AO$2,0)/AO$1,"")</f>
        <v>3.1876404494382022</v>
      </c>
      <c r="AP10" s="67">
        <f>IFERROR(VLOOKUP($B10,RD[#All],AP$2,0)/AP$1,"")</f>
        <v>3.3116104868913858</v>
      </c>
      <c r="AQ10" s="67">
        <f>IFERROR(VLOOKUP($B10,RD[#All],AQ$2,0)/AQ$1,"")</f>
        <v>3.2471910112359552</v>
      </c>
      <c r="AR10" s="67">
        <f>IFERROR(VLOOKUP($B10,RD[#All],AR$2,0)/AR$1,"")</f>
        <v>3.2808988764044944</v>
      </c>
      <c r="AS10" s="67">
        <f>IFERROR(VLOOKUP($B10,RD[#All],AS$2,0)/AS$1,"")</f>
        <v>3.1925093632958799</v>
      </c>
      <c r="AT10" s="67">
        <f>IFERROR(VLOOKUP($B10,RD[#All],AT$2,0)/AT$1,"")</f>
        <v>3.2056179775280897</v>
      </c>
      <c r="AU10" s="67">
        <f>IFERROR(VLOOKUP($B10,RD[#All],AU$2,0)/AU$1,"")</f>
        <v>3.2441947565543074</v>
      </c>
      <c r="AV10" s="67">
        <f>IFERROR(VLOOKUP($B10,RD[#All],AV$2,0)/AV$1,"")</f>
        <v>3.2827715355805243</v>
      </c>
      <c r="AW10" s="67">
        <f>IFERROR(VLOOKUP($B10,RD[#All],AW$2,0)/AW$1,"")</f>
        <v>3.3006050129645637</v>
      </c>
      <c r="AX10" s="67">
        <f>IFERROR(VLOOKUP($B10,RD[#All],AX$2,0)/AX$1,"")</f>
        <v>3.2689138576779024</v>
      </c>
      <c r="AY10" s="67">
        <f>IFERROR(VLOOKUP($B10,RD[#All],AY$2,0)/AY$1,"")</f>
        <v>3.2722696629213486</v>
      </c>
      <c r="AZ10" s="67">
        <f>IFERROR(VLOOKUP($B10,RD[#All],AZ$2,0)/AZ$1,"")</f>
        <v>3.2251685393258427</v>
      </c>
      <c r="BA10" s="67">
        <f>IFERROR(VLOOKUP($B10,RD[#All],BA$2,0)/BA$1,"")</f>
        <v>3.3157303370786515</v>
      </c>
      <c r="BB10" s="67">
        <f>IFERROR(VLOOKUP($B10,RD[#All],BB$2,0)/BB$1,"")</f>
        <v>3.3299625468164793</v>
      </c>
      <c r="BC10" s="67">
        <f>IFERROR(VLOOKUP($B10,RD[#All],BC$2,0)/BC$1,"")</f>
        <v>3.3058676654182273</v>
      </c>
      <c r="BD10" s="67">
        <f>IFERROR(VLOOKUP($B10,RD[#All],BD$2,0)/BD$1,"")</f>
        <v>3.3268414481897626</v>
      </c>
      <c r="BE10" s="67">
        <f>IFERROR(VLOOKUP($B10,RD[#All],BE$2,0)/BE$1,"")</f>
        <v>3.2276577355229041</v>
      </c>
      <c r="BF10" s="67">
        <f>IFERROR(VLOOKUP($B10,RD[#All],BF$2,0)/BF$1,"")</f>
        <v>3.2958801498127341</v>
      </c>
      <c r="BG10" s="67">
        <f>IFERROR(VLOOKUP($B10,RD[#All],BG$2,0)/BG$1,"")</f>
        <v>3.1826883062838118</v>
      </c>
      <c r="BH10" s="67">
        <f>IFERROR(VLOOKUP($B10,RD[#All],BH$2,0)/BH$1,"")</f>
        <v>3.2172284644194757</v>
      </c>
      <c r="BI10" s="67">
        <f>IFERROR(VLOOKUP($B10,RD[#All],BI$2,0)/BI$1,"")</f>
        <v>3.3534748231377445</v>
      </c>
      <c r="BJ10" s="67">
        <f>IFERROR(VLOOKUP($B10,RD[#All],BJ$2,0)/BJ$1,"")</f>
        <v>3.3125260091552224</v>
      </c>
      <c r="BK10" s="67">
        <f>IFERROR(VLOOKUP($B10,RD[#All],BK$2,0)/BK$1,"")</f>
        <v>3.2996254681647939</v>
      </c>
      <c r="BL10" s="67">
        <f>IFERROR(VLOOKUP($B10,RD[#All],BL$2,0)/BL$1,"")</f>
        <v>3.2285045165607227</v>
      </c>
      <c r="BM10" s="67">
        <f>IFERROR(VLOOKUP($B10,RD[#All],BM$2,0)/BM$1,"")</f>
        <v>3.2059925093632957</v>
      </c>
      <c r="BN10" s="67">
        <f>IFERROR(VLOOKUP($B10,RD[#All],BN$2,0)/BN$1,"")</f>
        <v>3.4190177638453498</v>
      </c>
      <c r="BO10" s="67">
        <f>IFERROR(VLOOKUP($B10,RD[#All],BO$2,0)/BO$1,"")</f>
        <v>3.2881590319792569</v>
      </c>
      <c r="BP10" s="67">
        <f>IFERROR(VLOOKUP($B10,RD[#All],BP$2,0)/BP$1,"")</f>
        <v>3.2712186689714779</v>
      </c>
      <c r="BQ10" s="67">
        <f>IFERROR(VLOOKUP($B10,RD[#All],BQ$2,0)/BQ$1,"")</f>
        <v>3.3050993949870353</v>
      </c>
      <c r="BR10" s="67">
        <f>IFERROR(VLOOKUP($B10,RD[#All],BR$2,0)/BR$1,"")</f>
        <v>3.1948141745894554</v>
      </c>
      <c r="BS10" s="67">
        <f>IFERROR(VLOOKUP($B10,RD[#All],BS$2,0)/BS$1,"")</f>
        <v>3.2183520599250937</v>
      </c>
      <c r="BT10" s="67">
        <f>IFERROR(VLOOKUP($B10,RD[#All],BT$2,0)/BT$1,"")</f>
        <v>3.2486891385767791</v>
      </c>
      <c r="BU10" s="67">
        <f>IFERROR(VLOOKUP($B10,RD[#All],BU$2,0)/BU$1,"")</f>
        <v>3.2666666666666671</v>
      </c>
      <c r="BV10" s="67">
        <f>IFERROR(VLOOKUP($B10,RD[#All],BV$2,0)/BV$1,"")</f>
        <v>3.20187265917603</v>
      </c>
      <c r="BW10" s="67">
        <f>IFERROR(VLOOKUP($B10,RD[#All],BW$2,0)/BW$1,"")</f>
        <v>3.2831460674157302</v>
      </c>
      <c r="BX10" s="67">
        <f>IFERROR(VLOOKUP($B10,RD[#All],BX$2,0)/BX$1,"")</f>
        <v>3.2490636704119851</v>
      </c>
      <c r="BY10" s="67">
        <f>IFERROR(VLOOKUP($B10,RD[#All],BY$2,0)/BY$1,"")</f>
        <v>3.2246358718268833</v>
      </c>
      <c r="BZ10" s="67">
        <f>IFERROR(VLOOKUP($B10,RD[#All],BZ$2,0)/BZ$1,"")</f>
        <v>3.1593841032043279</v>
      </c>
      <c r="CA10" s="67">
        <f>IFERROR(VLOOKUP($B10,RD[#All],CA$2,0)/CA$1,"")</f>
        <v>3.2412817311693716</v>
      </c>
      <c r="CB10" s="67">
        <f>IFERROR(VLOOKUP($B10,RD[#All],CB$2,0)/CB$1,"")</f>
        <v>3.2322097378277155</v>
      </c>
      <c r="CC10" s="67">
        <f>IFERROR(VLOOKUP($B10,RD[#All],CC$2,0)/CC$1,"")</f>
        <v>3.2041198501872659</v>
      </c>
      <c r="CD10" s="67">
        <f>IFERROR(VLOOKUP($B10,RD[#All],CD$2,0)/CD$1,"")</f>
        <v>3.24114088159032</v>
      </c>
      <c r="CE10" s="67">
        <f>IFERROR(VLOOKUP($B10,RD[#All],CE$2,0)/CE$1,"")</f>
        <v>3.2790262172284645</v>
      </c>
      <c r="CF10" s="67">
        <f>IFERROR(VLOOKUP($B10,RD[#All],CF$2,0)/CF$1,"")</f>
        <v>3.2247191011235956</v>
      </c>
      <c r="CG10" s="67">
        <f>IFERROR(VLOOKUP($B10,RD[#All],CG$2,0)/CG$1,"")</f>
        <v>3.2528089887640448</v>
      </c>
      <c r="CH10" s="67">
        <f>IFERROR(VLOOKUP($B10,RD[#All],CH$2,0)/CH$1,"")</f>
        <v>3.2048689138576782</v>
      </c>
      <c r="CI10" s="67">
        <f>IFERROR(VLOOKUP($B10,RD[#All],CI$2,0)/CI$1,"")</f>
        <v>3.1554307116104869</v>
      </c>
      <c r="CJ10" s="67">
        <f>IFERROR(VLOOKUP($B10,RD[#All],CJ$2,0)/CJ$1,"")</f>
        <v>3.2056179775280897</v>
      </c>
      <c r="CK10" s="67">
        <f>IFERROR(VLOOKUP($B10,RD[#All],CK$2,0)/CK$1,"")</f>
        <v>3.1629213483146068</v>
      </c>
      <c r="CL10" s="67">
        <f>IFERROR(VLOOKUP($B10,RD[#All],CL$2,0)/CL$1,"")</f>
        <v>3.2490636704119851</v>
      </c>
      <c r="CM10" s="67">
        <f>IFERROR(VLOOKUP($B10,RD[#All],CM$2,0)/CM$1,"")</f>
        <v>3.2059925093632957</v>
      </c>
      <c r="CN10" s="67">
        <f>IFERROR(VLOOKUP($B10,RD[#All],CN$2,0)/CN$1,"")</f>
        <v>3.1985018726591758</v>
      </c>
      <c r="CO10" s="67">
        <f>IFERROR(VLOOKUP($B10,RD[#All],CO$2,0)/CO$1,"")</f>
        <v>3.2683146067415731</v>
      </c>
      <c r="CP10" s="67">
        <f>IFERROR(VLOOKUP($B10,RD[#All],CP$2,0)/CP$1,"")</f>
        <v>3.1529818496110633</v>
      </c>
      <c r="CQ10" s="67">
        <f>IFERROR(VLOOKUP($B10,RD[#All],CQ$2,0)/CQ$1,"")</f>
        <v>3.2767790262172283</v>
      </c>
      <c r="CR10" s="67">
        <f>IFERROR(VLOOKUP($B10,RD[#All],CR$2,0)/CR$1,"")</f>
        <v>3.1985018726591758</v>
      </c>
      <c r="CS10" s="67">
        <f>IFERROR(VLOOKUP($B10,RD[#All],CS$2,0)/CS$1,"")</f>
        <v>3.2126508531002913</v>
      </c>
      <c r="CT10" s="67">
        <f>IFERROR(VLOOKUP($B10,RD[#All],CT$2,0)/CT$1,"")</f>
        <v>3.2164794007490634</v>
      </c>
      <c r="CU10" s="67">
        <f>IFERROR(VLOOKUP($B10,RD[#All],CU$2,0)/CU$1,"")</f>
        <v>3.1760299625468167</v>
      </c>
      <c r="CV10" s="67">
        <f>IFERROR(VLOOKUP($B10,RD[#All],CV$2,0)/CV$1,"")</f>
        <v>3.3026217228464416</v>
      </c>
      <c r="CW10" s="67">
        <f>IFERROR(VLOOKUP($B10,RD[#All],CW$2,0)/CW$1,"")</f>
        <v>3.2520599250936328</v>
      </c>
      <c r="CX10" s="67">
        <f>IFERROR(VLOOKUP($B10,RD[#All],CX$2,0)/CX$1,"")</f>
        <v>3.262172284644195</v>
      </c>
      <c r="CY10" s="67">
        <f>IFERROR(VLOOKUP($B10,RD[#All],CY$2,0)/CY$1,"")</f>
        <v>3.3052434456928839</v>
      </c>
      <c r="CZ10" s="67">
        <f>IFERROR(VLOOKUP($B10,RD[#All],CZ$2,0)/CZ$1,"")</f>
        <v>3.2430711610486891</v>
      </c>
      <c r="DA10" s="67">
        <f>IFERROR(VLOOKUP($B10,RD[#All],DA$2,0)/DA$1,"")</f>
        <v>3.2722846441947566</v>
      </c>
      <c r="DB10" s="67">
        <f>IFERROR(VLOOKUP($B10,RD[#All],DB$2,0)/DB$1,"")</f>
        <v>3.2157303370786519</v>
      </c>
      <c r="DC10" s="67">
        <f>IFERROR(VLOOKUP($B10,RD[#All],DC$2,0)/DC$1,"")</f>
        <v>3.1890137328339576</v>
      </c>
      <c r="DD10" s="67">
        <f>IFERROR(VLOOKUP($B10,RD[#All],DD$2,0)/DD$1,"")</f>
        <v>3.1872659176029963</v>
      </c>
      <c r="DE10" s="67">
        <f>IFERROR(VLOOKUP($B10,RD[#All],DE$2,0)/DE$1,"")</f>
        <v>3.2539325842696627</v>
      </c>
      <c r="DF10" s="67">
        <f>IFERROR(VLOOKUP($B10,RD[#All],DF$2,0)/DF$1,"")</f>
        <v>3.1716293074606896</v>
      </c>
      <c r="DG10" s="67">
        <f>IFERROR(VLOOKUP($B10,RD[#All],DG$2,0)/DG$1,"")</f>
        <v>3.2265917602996255</v>
      </c>
      <c r="DH10" s="67">
        <f>IFERROR(VLOOKUP($B10,RD[#All],DH$2,0)/DH$1,"")</f>
        <v>3.1893466500208074</v>
      </c>
      <c r="DI10" s="67">
        <f>IFERROR(VLOOKUP($B10,RD[#All],DI$2,0)/DI$1,"")</f>
        <v>3.1640449438202247</v>
      </c>
      <c r="DJ10" s="67">
        <f>IFERROR(VLOOKUP($B10,RD[#All],DJ$2,0)/DJ$1,"")</f>
        <v>3.2708729472774416</v>
      </c>
      <c r="DK10" s="67">
        <f>IFERROR(VLOOKUP($B10,RD[#All],DK$2,0)/DK$1,"")</f>
        <v>3.2692467748647522</v>
      </c>
      <c r="DL10" s="67">
        <f>IFERROR(VLOOKUP($B10,RD[#All],DL$2,0)/DL$1,"")</f>
        <v>3.2785684560965458</v>
      </c>
      <c r="DM10" s="67">
        <f>IFERROR(VLOOKUP($B10,RD[#All],DM$2,0)/DM$1,"")</f>
        <v>3.2827715355805243</v>
      </c>
      <c r="DN10" s="67">
        <f>IFERROR(VLOOKUP($B10,RD[#All],DN$2,0)/DN$1,"")</f>
        <v>3.1647940074906367</v>
      </c>
      <c r="DO10" s="67">
        <f>IFERROR(VLOOKUP($B10,RD[#All],DO$2,0)/DO$1,"")</f>
        <v>3.1549013047842092</v>
      </c>
      <c r="DP10" s="67">
        <f>IFERROR(VLOOKUP($B10,RD[#All],DP$2,0)/DP$1,"")</f>
        <v>3.1727007906783187</v>
      </c>
      <c r="DQ10" s="67">
        <f>IFERROR(VLOOKUP($B10,RD[#All],DQ$2,0)/DQ$1,"")</f>
        <v>3.2326258843112776</v>
      </c>
      <c r="DR10" s="67">
        <f>IFERROR(VLOOKUP($B10,RD[#All],DR$2,0)/DR$1,"")</f>
        <v>3.1883895131086142</v>
      </c>
      <c r="DS10" s="67">
        <f>IFERROR(VLOOKUP($B10,RD[#All],DS$2,0)/DS$1,"")</f>
        <v>3.2277153558052434</v>
      </c>
      <c r="DT10" s="67">
        <f>IFERROR(VLOOKUP($B10,RD[#All],DT$2,0)/DT$1,"")</f>
        <v>2.9413233458177279</v>
      </c>
      <c r="DU10" s="67">
        <f>IFERROR(VLOOKUP($B10,RD[#All],DU$2,0)/DU$1,"")</f>
        <v>3.0578443612151478</v>
      </c>
      <c r="DV10" s="67">
        <f>IFERROR(VLOOKUP($B10,RD[#All],DV$2,0)/DV$1,"")</f>
        <v>3.1516853932584268</v>
      </c>
      <c r="DW10" s="67">
        <f>IFERROR(VLOOKUP($B10,RD[#All],DW$2,0)/DW$1,"")</f>
        <v>3.1696629213483143</v>
      </c>
      <c r="DX10" s="67">
        <f>IFERROR(VLOOKUP($B10,RD[#All],DX$2,0)/DX$1,"")</f>
        <v>3.2153141905950893</v>
      </c>
      <c r="DY10" s="67">
        <f>IFERROR(VLOOKUP($B10,RD[#All],DY$2,0)/DY$1,"")</f>
        <v>3.0299625468164795</v>
      </c>
      <c r="DZ10" s="67">
        <f>IFERROR(VLOOKUP($B10,RD[#All],DZ$2,0)/DZ$1,"")</f>
        <v>3.1872659176029963</v>
      </c>
      <c r="EA10" s="67">
        <f>IFERROR(VLOOKUP($B10,RD[#All],EA$2,0)/EA$1,"")</f>
        <v>3.1467332501040368</v>
      </c>
      <c r="EB10" s="67">
        <f>IFERROR(VLOOKUP($B10,RD[#All],EB$2,0)/EB$1,"")</f>
        <v>3.1277569704535995</v>
      </c>
      <c r="EC10" s="67">
        <f>IFERROR(VLOOKUP($B10,RD[#All],EC$2,0)/EC$1,"")</f>
        <v>3.0547968885047538</v>
      </c>
      <c r="ED10" s="67">
        <f>IFERROR(VLOOKUP($B10,RD[#All],ED$2,0)/ED$1,"")</f>
        <v>3.1906655142610196</v>
      </c>
      <c r="EE10" s="67">
        <f>IFERROR(VLOOKUP($B10,RD[#All],EE$2,0)/EE$1,"")</f>
        <v>3.2280034572169405</v>
      </c>
      <c r="EF10" s="67">
        <f>IFERROR(VLOOKUP($B10,RD[#All],EF$2,0)/EF$1,"")</f>
        <v>3.2604698672114401</v>
      </c>
      <c r="EG10" s="67">
        <f>IFERROR(VLOOKUP($B10,RD[#All],EG$2,0)/EG$1,"")</f>
        <v>3.2307692307692308</v>
      </c>
      <c r="EH10" s="67">
        <f>IFERROR(VLOOKUP($B10,RD[#All],EH$2,0)/EH$1,"")</f>
        <v>3.2216783216783216</v>
      </c>
      <c r="EI10" s="67">
        <f>IFERROR(VLOOKUP($B10,RD[#All],EI$2,0)/EI$1,"")</f>
        <v>3.1503496503496504</v>
      </c>
      <c r="EJ10" s="67">
        <f>IFERROR(VLOOKUP($B10,RD[#All],EJ$2,0)/EJ$1,"")</f>
        <v>3.2657342657342658</v>
      </c>
      <c r="EK10" s="67">
        <f>IFERROR(VLOOKUP($B10,RD[#All],EK$2,0)/EK$1,"")</f>
        <v>3.2395505617977527</v>
      </c>
      <c r="EL10" s="67">
        <f>IFERROR(VLOOKUP($B10,RD[#All],EL$2,0)/EL$1,"")</f>
        <v>3.2797752808988765</v>
      </c>
      <c r="EM10" s="67">
        <f>IFERROR(VLOOKUP($B10,RD[#All],EM$2,0)/EM$1,"")</f>
        <v>3.2138288677614519</v>
      </c>
      <c r="EN10" s="67">
        <f>IFERROR(VLOOKUP($B10,RD[#All],EN$2,0)/EN$1,"")</f>
        <v>3.1782195332757128</v>
      </c>
      <c r="EO10" s="67">
        <f>IFERROR(VLOOKUP($B10,RD[#All],EO$2,0)/EO$1,"")</f>
        <v>3.2872659176029964</v>
      </c>
      <c r="EP10" s="67">
        <f>IFERROR(VLOOKUP($B10,RD[#All],EP$2,0)/EP$1,"")</f>
        <v>3.2601555747623165</v>
      </c>
      <c r="EQ10" s="67">
        <f>IFERROR(VLOOKUP($B10,RD[#All],EQ$2,0)/EQ$1,"")</f>
        <v>3.1704119850187267</v>
      </c>
      <c r="ER10" s="67">
        <f>IFERROR(VLOOKUP($B10,RD[#All],ER$2,0)/ER$1,"")</f>
        <v>3.2276577355229041</v>
      </c>
      <c r="ES10" s="67">
        <f>IFERROR(VLOOKUP($B10,RD[#All],ES$2,0)/ES$1,"")</f>
        <v>3.1947565543071161</v>
      </c>
      <c r="ET10" s="67">
        <f>IFERROR(VLOOKUP($B10,RD[#All],ET$2,0)/ET$1,"")</f>
        <v>3.2461695607763024</v>
      </c>
      <c r="EU10" s="67">
        <f>IFERROR(VLOOKUP($B10,RD[#All],EU$2,0)/EU$1,"")</f>
        <v>3.1796024200518582</v>
      </c>
      <c r="EV10" s="67">
        <f>IFERROR(VLOOKUP($B10,RD[#All],EV$2,0)/EV$1,"")</f>
        <v>3.2363007778738115</v>
      </c>
      <c r="EW10" s="67">
        <f>IFERROR(VLOOKUP($B10,RD[#All],EW$2,0)/EW$1,"")</f>
        <v>3.2636127917026792</v>
      </c>
      <c r="EX10" s="67">
        <f>IFERROR(VLOOKUP($B10,RD[#All],EX$2,0)/EX$1,"")</f>
        <v>3.2367041198501876</v>
      </c>
      <c r="EY10" s="67">
        <f>IFERROR(VLOOKUP($B10,RD[#All],EY$2,0)/EY$1,"")</f>
        <v>3.2033291718684977</v>
      </c>
      <c r="EZ10" s="67">
        <f>IFERROR(VLOOKUP($B10,RD[#All],EZ$2,0)/EZ$1,"")</f>
        <v>3.2490636704119851</v>
      </c>
      <c r="FA10" s="67">
        <f>IFERROR(VLOOKUP($B10,RD[#All],FA$2,0)/FA$1,"")</f>
        <v>3.2014981273408236</v>
      </c>
      <c r="FB10" s="67">
        <f>IFERROR(VLOOKUP($B10,RD[#All],FB$2,0)/FB$1,"")</f>
        <v>3.1704119850187267</v>
      </c>
      <c r="FC10" s="67">
        <f>IFERROR(VLOOKUP($B10,RD[#All],FC$2,0)/FC$1,"")</f>
        <v>3.2041198501872659</v>
      </c>
      <c r="FD10" s="67">
        <f>IFERROR(VLOOKUP($B10,RD[#All],FD$2,0)/FD$1,"")</f>
        <v>3.1722846441947565</v>
      </c>
      <c r="FE10" s="67">
        <f>IFERROR(VLOOKUP($B10,RD[#All],FE$2,0)/FE$1,"")</f>
        <v>3.2234848484848486</v>
      </c>
      <c r="FF10" s="67">
        <f>IFERROR(VLOOKUP($B10,RD[#All],FF$2,0)/FF$1,"")</f>
        <v>3.2159090909090908</v>
      </c>
      <c r="FG10" s="67">
        <f>IFERROR(VLOOKUP($B10,RD[#All],FG$2,0)/FG$1,"")</f>
        <v>3.2356902356902357</v>
      </c>
      <c r="FH10" s="67">
        <f>IFERROR(VLOOKUP($B10,RD[#All],FH$2,0)/FH$1,"")</f>
        <v>3.2325757575757574</v>
      </c>
      <c r="FI10" s="67">
        <f>IFERROR(VLOOKUP($B10,RD[#All],FI$2,0)/FI$1,"")</f>
        <v>3.2569023569023567</v>
      </c>
      <c r="FJ10" s="67">
        <f>IFERROR(VLOOKUP($B10,RD[#All],FJ$2,0)/FJ$1,"")</f>
        <v>3.1801346801346799</v>
      </c>
      <c r="FK10" s="67">
        <f>IFERROR(VLOOKUP($B10,RD[#All],FK$2,0)/FK$1,"")</f>
        <v>3.3949494949494947</v>
      </c>
      <c r="FL10" s="67">
        <f>IFERROR(VLOOKUP($B10,RD[#All],FL$2,0)/FL$1,"")</f>
        <v>3.2167272727272729</v>
      </c>
      <c r="FM10" s="67">
        <f>IFERROR(VLOOKUP($B10,RD[#All],FM$2,0)/FM$1,"")</f>
        <v>3.2007575757575757</v>
      </c>
      <c r="FN10" s="67">
        <f>IFERROR(VLOOKUP($B10,RD[#All],FN$2,0)/FN$1,"")</f>
        <v>3.2430976430976433</v>
      </c>
      <c r="FO10" s="67">
        <f>IFERROR(VLOOKUP($B10,RD[#All],FO$2,0)/FO$1,"")</f>
        <v>3.2617424242424242</v>
      </c>
      <c r="FP10" s="67">
        <f>IFERROR(VLOOKUP($B10,RD[#All],FP$2,0)/FP$1,"")</f>
        <v>3.2476363636363637</v>
      </c>
      <c r="FQ10" s="67">
        <f>IFERROR(VLOOKUP($B10,RD[#All],FQ$2,0)/FQ$1,"")</f>
        <v>3.2563636363636363</v>
      </c>
      <c r="FR10" s="67">
        <f>IFERROR(VLOOKUP($B10,RD[#All],FR$2,0)/FR$1,"")</f>
        <v>3.2316363636363636</v>
      </c>
      <c r="FS10" s="67">
        <f>IFERROR(VLOOKUP($B10,RD[#All],FS$2,0)/FS$1,"")</f>
        <v>3.2289562289562288</v>
      </c>
      <c r="FT10" s="67">
        <f>IFERROR(VLOOKUP($B10,RD[#All],FT$2,0)/FT$1,"")</f>
        <v>3.3421818181818184</v>
      </c>
      <c r="FU10" s="67">
        <f>IFERROR(VLOOKUP($B10,RD[#All],FU$2,0)/FU$1,"")</f>
        <v>3.1481481481481484</v>
      </c>
      <c r="FV10" s="67">
        <f>IFERROR(VLOOKUP($B10,RD[#All],FV$2,0)/FV$1,"")</f>
        <v>3.1969696969696968</v>
      </c>
      <c r="FW10" s="67">
        <f>IFERROR(VLOOKUP($B10,RD[#All],FW$2,0)/FW$1,"")</f>
        <v>3.1886363636363635</v>
      </c>
      <c r="FX10" s="67">
        <f>IFERROR(VLOOKUP($B10,RD[#All],FX$2,0)/FX$1,"")</f>
        <v>3.2234848484848486</v>
      </c>
      <c r="FY10" s="67">
        <f>IFERROR(VLOOKUP($B10,RD[#All],FY$2,0)/FY$1,"")</f>
        <v>3.1461279461279461</v>
      </c>
      <c r="FZ10" s="67">
        <f>IFERROR(VLOOKUP($B10,RD[#All],FZ$2,0)/FZ$1,"")</f>
        <v>3.1761363636363638</v>
      </c>
      <c r="GA10" s="67">
        <f>IFERROR(VLOOKUP($B10,RD[#All],GA$2,0)/GA$1,"")</f>
        <v>3.2587412587412588</v>
      </c>
      <c r="GB10" s="67">
        <f>IFERROR(VLOOKUP($B10,RD[#All],GB$2,0)/GB$1,"")</f>
        <v>3.2121212121212119</v>
      </c>
      <c r="GC10" s="67">
        <f>IFERROR(VLOOKUP($B10,RD[#All],GC$2,0)/GC$1,"")</f>
        <v>3.2259259259259259</v>
      </c>
      <c r="GD10" s="67">
        <f>IFERROR(VLOOKUP($B10,RD[#All],GD$2,0)/GD$1,"")</f>
        <v>3.1527272727272728</v>
      </c>
      <c r="GE10" s="67">
        <f>IFERROR(VLOOKUP($B10,RD[#All],GE$2,0)/GE$1,"")</f>
        <v>3.2660839160839163</v>
      </c>
      <c r="GF10" s="67">
        <f>IFERROR(VLOOKUP($B10,RD[#All],GF$2,0)/GF$1,"")</f>
        <v>3.2555555555555555</v>
      </c>
      <c r="GG10" s="67">
        <f>IFERROR(VLOOKUP($B10,RD[#All],GG$2,0)/GG$1,"")</f>
        <v>3.2625454545454549</v>
      </c>
      <c r="GH10" s="67">
        <f>IFERROR(VLOOKUP($B10,RD[#All],GH$2,0)/GH$1,"")</f>
        <v>3.2283636363636363</v>
      </c>
      <c r="GI10" s="67">
        <f>IFERROR(VLOOKUP($B10,RD[#All],GI$2,0)/GI$1,"")</f>
        <v>3.2363636363636363</v>
      </c>
      <c r="GJ10" s="67">
        <f>IFERROR(VLOOKUP($B10,RD[#All],GJ$2,0)/GJ$1,"")</f>
        <v>3.1888111888111887</v>
      </c>
      <c r="GK10" s="67">
        <f>IFERROR(VLOOKUP($B10,RD[#All],GK$2,0)/GK$1,"")</f>
        <v>3.1893939393939394</v>
      </c>
      <c r="GL10" s="67">
        <f>IFERROR(VLOOKUP($B10,RD[#All],GL$2,0)/GL$1,"")</f>
        <v>3.1856060606060606</v>
      </c>
      <c r="GM10" s="67">
        <f>IFERROR(VLOOKUP($B10,RD[#All],GM$2,0)/GM$1,"")</f>
        <v>3.1742424242424243</v>
      </c>
      <c r="GN10" s="67">
        <f>IFERROR(VLOOKUP($B10,RD[#All],GN$2,0)/GN$1,"")</f>
        <v>3.2007575757575757</v>
      </c>
      <c r="GO10" s="67">
        <f>IFERROR(VLOOKUP($B10,RD[#All],GO$2,0)/GO$1,"")</f>
        <v>3.16780303030303</v>
      </c>
      <c r="GP10" s="67">
        <f>IFERROR(VLOOKUP($B10,RD[#All],GP$2,0)/GP$1,"")</f>
        <v>3.1893939393939394</v>
      </c>
      <c r="GQ10" s="67">
        <f>IFERROR(VLOOKUP($B10,RD[#All],GQ$2,0)/GQ$1,"")</f>
        <v>3.2659090909090911</v>
      </c>
      <c r="GR10" s="67">
        <f>IFERROR(VLOOKUP($B10,RD[#All],GR$2,0)/GR$1,"")</f>
        <v>3.187878787878788</v>
      </c>
      <c r="GS10" s="67" t="str">
        <f>IFERROR(VLOOKUP($B10,RD[#All],GS$2,0)/GS$1,"")</f>
        <v/>
      </c>
      <c r="GT10" s="67" t="str">
        <f>IFERROR(VLOOKUP($B10,RD[#All],GT$2,0)/GT$1,"")</f>
        <v/>
      </c>
      <c r="GU10" s="67">
        <f>IFERROR(VLOOKUP($B10,RD[#All],GU$2,0)/GU$1,"")</f>
        <v>3.3614775725593664</v>
      </c>
      <c r="GV10" s="67">
        <f>IFERROR(VLOOKUP($B10,RD[#All],GV$2,0)/GV$1,"")</f>
        <v>3.1993695823483059</v>
      </c>
      <c r="GW10" s="67">
        <f>IFERROR(VLOOKUP($B10,RD[#All],GW$2,0)/GW$1,"")</f>
        <v>3.1892091648189207</v>
      </c>
      <c r="GX10" s="67" t="str">
        <f>IFERROR(VLOOKUP($B10,RD[#All],GX$2,0)/GX$1,"")</f>
        <v/>
      </c>
      <c r="GY10" s="67">
        <f>IFERROR(VLOOKUP($B10,RD[#All],GY$2,0)/GY$1,"")</f>
        <v>3.1920710868079287</v>
      </c>
      <c r="GZ10" s="67">
        <f>IFERROR(VLOOKUP($B10,RD[#All],GZ$2,0)/GZ$1,"")</f>
        <v>3.1647940074906367</v>
      </c>
      <c r="HA10" s="67">
        <f>IFERROR(VLOOKUP($B10,RD[#All],HA$2,0)/HA$1,"")</f>
        <v>3.1797752808988764</v>
      </c>
      <c r="HB10" s="67">
        <f>IFERROR(VLOOKUP($B10,RD[#All],HB$2,0)/HB$1,"")</f>
        <v>3.202247191011236</v>
      </c>
      <c r="HC10" s="67">
        <f>IFERROR(VLOOKUP($B10,RD[#All],HC$2,0)/HC$1,"")</f>
        <v>3.2059925093632957</v>
      </c>
      <c r="HD10" s="67">
        <f>IFERROR(VLOOKUP($B10,RD[#All],HD$2,0)/HD$1,"")</f>
        <v>3.1872659176029963</v>
      </c>
      <c r="HE10" s="67">
        <f>IFERROR(VLOOKUP($B10,RD[#All],HE$2,0)/HE$1,"")</f>
        <v>3.1722846441947565</v>
      </c>
      <c r="HF10" s="67">
        <f>IFERROR(VLOOKUP($B10,RD[#All],HF$2,0)/HF$1,"")</f>
        <v>3.2464419475655428</v>
      </c>
      <c r="HG10" s="67">
        <f>IFERROR(VLOOKUP($B10,RD[#All],HG$2,0)/HG$1,"")</f>
        <v>3.2127340823970036</v>
      </c>
      <c r="HH10" s="67">
        <f>IFERROR(VLOOKUP($B10,RD[#All],HH$2,0)/HH$1,"")</f>
        <v>3.2247191011235956</v>
      </c>
      <c r="HI10" s="67">
        <f>IFERROR(VLOOKUP($B10,RD[#All],HI$2,0)/HI$1,"")</f>
        <v>3.2352059925093632</v>
      </c>
      <c r="HJ10" s="67">
        <f>IFERROR(VLOOKUP($B10,RD[#All],HJ$2,0)/HJ$1,"")</f>
        <v>3.3131086142322097</v>
      </c>
      <c r="HK10" s="67">
        <f>IFERROR(VLOOKUP($B10,RD[#All],HK$2,0)/HK$1,"")</f>
        <v>3.2026633374947981</v>
      </c>
      <c r="HL10" s="67">
        <f>IFERROR(VLOOKUP($B10,RD[#All],HL$2,0)/HL$1,"")</f>
        <v>3.1826883062838118</v>
      </c>
      <c r="HM10" s="67">
        <f>IFERROR(VLOOKUP($B10,RD[#All],HM$2,0)/HM$1,"")</f>
        <v>3.4079713390058215</v>
      </c>
      <c r="HN10" s="67">
        <f>IFERROR(VLOOKUP($B10,RD[#All],HN$2,0)/HN$1,"")</f>
        <v>3.3631885356023283</v>
      </c>
      <c r="HO10" s="67">
        <f>IFERROR(VLOOKUP($B10,RD[#All],HO$2,0)/HO$1,"")</f>
        <v>3.4169278996865202</v>
      </c>
      <c r="HP10" s="67">
        <f>IFERROR(VLOOKUP($B10,RD[#All],HP$2,0)/HP$1,"")</f>
        <v>3.4733542319749215</v>
      </c>
      <c r="HQ10" s="67">
        <f>IFERROR(VLOOKUP($B10,RD[#All],HQ$2,0)/HQ$1,"")</f>
        <v>3.2275132275132274</v>
      </c>
      <c r="HR10" s="67">
        <f>IFERROR(VLOOKUP($B10,RD[#All],HR$2,0)/HR$1,"")</f>
        <v>3.1864053377814847</v>
      </c>
      <c r="HS10" s="67">
        <f>IFERROR(VLOOKUP($B10,RD[#All],HS$2,0)/HS$1,"")</f>
        <v>3.2801797752808985</v>
      </c>
      <c r="HT10" s="67">
        <f>IFERROR(VLOOKUP($B10,RD[#All],HT$2,0)/HT$1,"")</f>
        <v>3.249937578027466</v>
      </c>
      <c r="HU10" s="67">
        <f>IFERROR(VLOOKUP($B10,RD[#All],HU$2,0)/HU$1,"")</f>
        <v>3.1840968020743303</v>
      </c>
      <c r="HV10" s="67">
        <f>IFERROR(VLOOKUP($B10,RD[#All],HV$2,0)/HV$1,"")</f>
        <v>3.2324978392394121</v>
      </c>
      <c r="HW10" s="67">
        <f>IFERROR(VLOOKUP($B10,RD[#All],HW$2,0)/HW$1,"")</f>
        <v>3.3157752808988765</v>
      </c>
      <c r="HX10" s="67">
        <f>IFERROR(VLOOKUP($B10,RD[#All],HX$2,0)/HX$1,"")</f>
        <v>3.1996542783059638</v>
      </c>
      <c r="HY10" s="67">
        <f>IFERROR(VLOOKUP($B10,RD[#All],HY$2,0)/HY$1,"")</f>
        <v>3.237952559300874</v>
      </c>
      <c r="HZ10" s="67">
        <f>IFERROR(VLOOKUP($B10,RD[#All],HZ$2,0)/HZ$1,"")</f>
        <v>3.2126508531002913</v>
      </c>
      <c r="IA10" s="67">
        <f>IFERROR(VLOOKUP($B10,RD[#All],IA$2,0)/IA$1,"")</f>
        <v>3.1973581973581977</v>
      </c>
      <c r="IB10" s="67">
        <f>IFERROR(VLOOKUP($B10,RD[#All],IB$2,0)/IB$1,"")</f>
        <v>3.2142857142857144</v>
      </c>
      <c r="IC10" s="67">
        <f>IFERROR(VLOOKUP($B10,RD[#All],IC$2,0)/IC$1,"")</f>
        <v>3.2789432789432791</v>
      </c>
      <c r="ID10" s="67">
        <f>IFERROR(VLOOKUP($B10,RD[#All],ID$2,0)/ID$1,"")</f>
        <v>3.2510288065843622</v>
      </c>
      <c r="IE10" s="67">
        <f>IFERROR(VLOOKUP($B10,RD[#All],IE$2,0)/IE$1,"")</f>
        <v>3.2727272727272729</v>
      </c>
      <c r="IF10" s="67" t="str">
        <f>IFERROR(VLOOKUP($B10,RD[#All],IF$2,0)/IF$1,"")</f>
        <v/>
      </c>
      <c r="IG10" s="67">
        <f>IFERROR(VLOOKUP($B10,RD[#All],IG$2,0)/IG$1,"")</f>
        <v>3.3427681856778939</v>
      </c>
      <c r="IH10" s="67">
        <f>IFERROR(VLOOKUP($B10,RD[#All],IH$2,0)/IH$1,"")</f>
        <v>3.2776036224312084</v>
      </c>
      <c r="II10" s="67">
        <f>IFERROR(VLOOKUP($B10,RD[#All],II$2,0)/II$1,"")</f>
        <v>3.1940298507462686</v>
      </c>
      <c r="IJ10" s="67">
        <f>IFERROR(VLOOKUP($B10,RD[#All],IJ$2,0)/IJ$1,"")</f>
        <v>3.1949120838009724</v>
      </c>
      <c r="IK10" s="67">
        <f>IFERROR(VLOOKUP($B10,RD[#All],IK$2,0)/IK$1,"")</f>
        <v>3.2400932400932403</v>
      </c>
      <c r="IL10" s="67" t="str">
        <f>IFERROR(VLOOKUP($B10,RD[#All],IL$2,0)/IL$1,"")</f>
        <v/>
      </c>
      <c r="IM10" s="67" t="str">
        <f>IFERROR(VLOOKUP($B10,RD[#All],IM$2,0)/IM$1,"")</f>
        <v/>
      </c>
      <c r="IN10" s="67">
        <f>IFERROR(VLOOKUP($B10,RD[#All],IN$2,0)/IN$1,"")</f>
        <v>3.3479623824451412</v>
      </c>
      <c r="IO10" s="67">
        <f>IFERROR(VLOOKUP($B10,RD[#All],IO$2,0)/IO$1,"")</f>
        <v>3.4404388714733543</v>
      </c>
      <c r="IP10" s="67">
        <f>IFERROR(VLOOKUP($B10,RD[#All],IP$2,0)/IP$1,"")</f>
        <v>4.2275648655082119</v>
      </c>
      <c r="IQ10" s="67">
        <f>IFERROR(VLOOKUP($B10,RD[#All],IQ$2,0)/IQ$1,"")</f>
        <v>3.1973581973581977</v>
      </c>
      <c r="IR10" s="67">
        <f>IFERROR(VLOOKUP($B10,RD[#All],IR$2,0)/IR$1,"")</f>
        <v>6.5505804311774467</v>
      </c>
      <c r="IS10" s="86">
        <f>IFERROR(AVERAGEIF(Inv_SY_B[[#This Row],[BLK1_INV1]:[BLK8_INV27]],"&gt;"&amp;0.1,Inv_SY_B[[#This Row],[BLK1_INV1]:[BLK8_INV27]]),"")</f>
        <v>3.24280668878718</v>
      </c>
    </row>
    <row r="11" spans="2:253" x14ac:dyDescent="0.35">
      <c r="B11" s="85">
        <f t="shared" si="0"/>
        <v>45843</v>
      </c>
      <c r="C11" s="67">
        <f>IFERROR(VLOOKUP($B11,RD[#All],C$2,0)/C$1,"")</f>
        <v>3.976145203111495</v>
      </c>
      <c r="D11" s="67">
        <f>IFERROR(VLOOKUP($B11,RD[#All],D$2,0)/D$1,"")</f>
        <v>4.0473638720829737</v>
      </c>
      <c r="E11" s="67">
        <f>IFERROR(VLOOKUP($B11,RD[#All],E$2,0)/E$1,"")</f>
        <v>4.0348314606741571</v>
      </c>
      <c r="F11" s="67">
        <f>IFERROR(VLOOKUP($B11,RD[#All],F$2,0)/F$1,"")</f>
        <v>4.0183520599250944</v>
      </c>
      <c r="G11" s="67">
        <f>IFERROR(VLOOKUP($B11,RD[#All],G$2,0)/G$1,"")</f>
        <v>4.0148660328435604</v>
      </c>
      <c r="H11" s="67">
        <f>IFERROR(VLOOKUP($B11,RD[#All],H$2,0)/H$1,"")</f>
        <v>4.0071161048689143</v>
      </c>
      <c r="I11" s="67">
        <f>IFERROR(VLOOKUP($B11,RD[#All],I$2,0)/I$1,"")</f>
        <v>4.0187265917602994</v>
      </c>
      <c r="J11" s="67">
        <f>IFERROR(VLOOKUP($B11,RD[#All],J$2,0)/J$1,"")</f>
        <v>4.035580524344569</v>
      </c>
      <c r="K11" s="67">
        <f>IFERROR(VLOOKUP($B11,RD[#All],K$2,0)/K$1,"")</f>
        <v>3.7260224719101123</v>
      </c>
      <c r="L11" s="67">
        <f>IFERROR(VLOOKUP($B11,RD[#All],L$2,0)/L$1,"")</f>
        <v>4.0266067415730342</v>
      </c>
      <c r="M11" s="67">
        <f>IFERROR(VLOOKUP($B11,RD[#All],M$2,0)/M$1,"")</f>
        <v>4.0745318352059927</v>
      </c>
      <c r="N11" s="67">
        <f>IFERROR(VLOOKUP($B11,RD[#All],N$2,0)/N$1,"")</f>
        <v>4.0644194756554306</v>
      </c>
      <c r="O11" s="67">
        <f>IFERROR(VLOOKUP($B11,RD[#All],O$2,0)/O$1,"")</f>
        <v>3.9288389513108615</v>
      </c>
      <c r="P11" s="67">
        <f>IFERROR(VLOOKUP($B11,RD[#All],P$2,0)/P$1,"")</f>
        <v>4.1397344228804904</v>
      </c>
      <c r="Q11" s="67">
        <f>IFERROR(VLOOKUP($B11,RD[#All],Q$2,0)/Q$1,"")</f>
        <v>4.0228464419475651</v>
      </c>
      <c r="R11" s="67">
        <f>IFERROR(VLOOKUP($B11,RD[#All],R$2,0)/R$1,"")</f>
        <v>4.0217228464419472</v>
      </c>
      <c r="S11" s="67">
        <f>IFERROR(VLOOKUP($B11,RD[#All],S$2,0)/S$1,"")</f>
        <v>3.9213483146067416</v>
      </c>
      <c r="T11" s="67">
        <f>IFERROR(VLOOKUP($B11,RD[#All],T$2,0)/T$1,"")</f>
        <v>3.9217228464419471</v>
      </c>
      <c r="U11" s="67">
        <f>IFERROR(VLOOKUP($B11,RD[#All],U$2,0)/U$1,"")</f>
        <v>3.9325842696629212</v>
      </c>
      <c r="V11" s="67">
        <f>IFERROR(VLOOKUP($B11,RD[#All],V$2,0)/V$1,"")</f>
        <v>3.9415730337078649</v>
      </c>
      <c r="W11" s="67">
        <f>IFERROR(VLOOKUP($B11,RD[#All],W$2,0)/W$1,"")</f>
        <v>4.0093632958801502</v>
      </c>
      <c r="X11" s="67">
        <f>IFERROR(VLOOKUP($B11,RD[#All],X$2,0)/X$1,"")</f>
        <v>4.0460674157303371</v>
      </c>
      <c r="Y11" s="67">
        <f>IFERROR(VLOOKUP($B11,RD[#All],Y$2,0)/Y$1,"")</f>
        <v>3.9557476231633535</v>
      </c>
      <c r="Z11" s="67">
        <f>IFERROR(VLOOKUP($B11,RD[#All],Z$2,0)/Z$1,"")</f>
        <v>4.0599250936329589</v>
      </c>
      <c r="AA11" s="67">
        <f>IFERROR(VLOOKUP($B11,RD[#All],AA$2,0)/AA$1,"")</f>
        <v>3.9878997407087295</v>
      </c>
      <c r="AB11" s="67">
        <f>IFERROR(VLOOKUP($B11,RD[#All],AB$2,0)/AB$1,"")</f>
        <v>3.9789109766637858</v>
      </c>
      <c r="AC11" s="67">
        <f>IFERROR(VLOOKUP($B11,RD[#All],AC$2,0)/AC$1,"")</f>
        <v>3.9751080380293864</v>
      </c>
      <c r="AD11" s="67">
        <f>IFERROR(VLOOKUP($B11,RD[#All],AD$2,0)/AD$1,"")</f>
        <v>4.0026633374947984</v>
      </c>
      <c r="AE11" s="67">
        <f>IFERROR(VLOOKUP($B11,RD[#All],AE$2,0)/AE$1,"")</f>
        <v>4.0056595921764462</v>
      </c>
      <c r="AF11" s="67">
        <f>IFERROR(VLOOKUP($B11,RD[#All],AF$2,0)/AF$1,"")</f>
        <v>3.8701622971285894</v>
      </c>
      <c r="AG11" s="67">
        <f>IFERROR(VLOOKUP($B11,RD[#All],AG$2,0)/AG$1,"")</f>
        <v>3.9800249687890137</v>
      </c>
      <c r="AH11" s="67">
        <f>IFERROR(VLOOKUP($B11,RD[#All],AH$2,0)/AH$1,"")</f>
        <v>4.007657095297545</v>
      </c>
      <c r="AI11" s="67">
        <f>IFERROR(VLOOKUP($B11,RD[#All],AI$2,0)/AI$1,"")</f>
        <v>3.9103773584905657</v>
      </c>
      <c r="AJ11" s="67">
        <f>IFERROR(VLOOKUP($B11,RD[#All],AJ$2,0)/AJ$1,"")</f>
        <v>4.0472276191899565</v>
      </c>
      <c r="AK11" s="67">
        <f>IFERROR(VLOOKUP($B11,RD[#All],AK$2,0)/AK$1,"")</f>
        <v>3.8677902621722846</v>
      </c>
      <c r="AL11" s="67">
        <f>IFERROR(VLOOKUP($B11,RD[#All],AL$2,0)/AL$1,"")</f>
        <v>3.8380729340916697</v>
      </c>
      <c r="AM11" s="67">
        <f>IFERROR(VLOOKUP($B11,RD[#All],AM$2,0)/AM$1,"")</f>
        <v>3.8202247191011236</v>
      </c>
      <c r="AN11" s="67">
        <f>IFERROR(VLOOKUP($B11,RD[#All],AN$2,0)/AN$1,"")</f>
        <v>3.8314606741573032</v>
      </c>
      <c r="AO11" s="67">
        <f>IFERROR(VLOOKUP($B11,RD[#All],AO$2,0)/AO$1,"")</f>
        <v>3.8022471910112361</v>
      </c>
      <c r="AP11" s="67">
        <f>IFERROR(VLOOKUP($B11,RD[#All],AP$2,0)/AP$1,"")</f>
        <v>3.7902621722846441</v>
      </c>
      <c r="AQ11" s="67">
        <f>IFERROR(VLOOKUP($B11,RD[#All],AQ$2,0)/AQ$1,"")</f>
        <v>3.8426966292134832</v>
      </c>
      <c r="AR11" s="67">
        <f>IFERROR(VLOOKUP($B11,RD[#All],AR$2,0)/AR$1,"")</f>
        <v>3.7902621722846441</v>
      </c>
      <c r="AS11" s="67">
        <f>IFERROR(VLOOKUP($B11,RD[#All],AS$2,0)/AS$1,"")</f>
        <v>3.8269662921348311</v>
      </c>
      <c r="AT11" s="67">
        <f>IFERROR(VLOOKUP($B11,RD[#All],AT$2,0)/AT$1,"")</f>
        <v>3.8756554307116104</v>
      </c>
      <c r="AU11" s="67">
        <f>IFERROR(VLOOKUP($B11,RD[#All],AU$2,0)/AU$1,"")</f>
        <v>3.9</v>
      </c>
      <c r="AV11" s="67">
        <f>IFERROR(VLOOKUP($B11,RD[#All],AV$2,0)/AV$1,"")</f>
        <v>3.9535580524344565</v>
      </c>
      <c r="AW11" s="67">
        <f>IFERROR(VLOOKUP($B11,RD[#All],AW$2,0)/AW$1,"")</f>
        <v>3.9512532411408818</v>
      </c>
      <c r="AX11" s="67">
        <f>IFERROR(VLOOKUP($B11,RD[#All],AX$2,0)/AX$1,"")</f>
        <v>3.8970037453183521</v>
      </c>
      <c r="AY11" s="67">
        <f>IFERROR(VLOOKUP($B11,RD[#All],AY$2,0)/AY$1,"")</f>
        <v>3.9723146067415729</v>
      </c>
      <c r="AZ11" s="67">
        <f>IFERROR(VLOOKUP($B11,RD[#All],AZ$2,0)/AZ$1,"")</f>
        <v>3.9198202247191012</v>
      </c>
      <c r="BA11" s="67">
        <f>IFERROR(VLOOKUP($B11,RD[#All],BA$2,0)/BA$1,"")</f>
        <v>3.9782771535580528</v>
      </c>
      <c r="BB11" s="67">
        <f>IFERROR(VLOOKUP($B11,RD[#All],BB$2,0)/BB$1,"")</f>
        <v>4.0048689138576776</v>
      </c>
      <c r="BC11" s="67">
        <f>IFERROR(VLOOKUP($B11,RD[#All],BC$2,0)/BC$1,"")</f>
        <v>4.0835622138992926</v>
      </c>
      <c r="BD11" s="67">
        <f>IFERROR(VLOOKUP($B11,RD[#All],BD$2,0)/BD$1,"")</f>
        <v>3.9700374531835205</v>
      </c>
      <c r="BE11" s="67">
        <f>IFERROR(VLOOKUP($B11,RD[#All],BE$2,0)/BE$1,"")</f>
        <v>3.9170267934312877</v>
      </c>
      <c r="BF11" s="67">
        <f>IFERROR(VLOOKUP($B11,RD[#All],BF$2,0)/BF$1,"")</f>
        <v>4.0878901373283396</v>
      </c>
      <c r="BG11" s="67">
        <f>IFERROR(VLOOKUP($B11,RD[#All],BG$2,0)/BG$1,"")</f>
        <v>3.7020391177694547</v>
      </c>
      <c r="BH11" s="67">
        <f>IFERROR(VLOOKUP($B11,RD[#All],BH$2,0)/BH$1,"")</f>
        <v>4.035205992509364</v>
      </c>
      <c r="BI11" s="67">
        <f>IFERROR(VLOOKUP($B11,RD[#All],BI$2,0)/BI$1,"")</f>
        <v>3.9760299625468165</v>
      </c>
      <c r="BJ11" s="67">
        <f>IFERROR(VLOOKUP($B11,RD[#All],BJ$2,0)/BJ$1,"")</f>
        <v>4.0239700374531839</v>
      </c>
      <c r="BK11" s="67">
        <f>IFERROR(VLOOKUP($B11,RD[#All],BK$2,0)/BK$1,"")</f>
        <v>3.9543071161048688</v>
      </c>
      <c r="BL11" s="67">
        <f>IFERROR(VLOOKUP($B11,RD[#All],BL$2,0)/BL$1,"")</f>
        <v>4.0378052860488465</v>
      </c>
      <c r="BM11" s="67">
        <f>IFERROR(VLOOKUP($B11,RD[#All],BM$2,0)/BM$1,"")</f>
        <v>3.9902621722846447</v>
      </c>
      <c r="BN11" s="67">
        <f>IFERROR(VLOOKUP($B11,RD[#All],BN$2,0)/BN$1,"")</f>
        <v>4.1379310344827589</v>
      </c>
      <c r="BO11" s="67">
        <f>IFERROR(VLOOKUP($B11,RD[#All],BO$2,0)/BO$1,"")</f>
        <v>4.0484010371650818</v>
      </c>
      <c r="BP11" s="67">
        <f>IFERROR(VLOOKUP($B11,RD[#All],BP$2,0)/BP$1,"")</f>
        <v>4.0656871218668975</v>
      </c>
      <c r="BQ11" s="67">
        <f>IFERROR(VLOOKUP($B11,RD[#All],BQ$2,0)/BQ$1,"")</f>
        <v>4.062229904926534</v>
      </c>
      <c r="BR11" s="67">
        <f>IFERROR(VLOOKUP($B11,RD[#All],BR$2,0)/BR$1,"")</f>
        <v>4.0414866032843557</v>
      </c>
      <c r="BS11" s="67">
        <f>IFERROR(VLOOKUP($B11,RD[#All],BS$2,0)/BS$1,"")</f>
        <v>3.9176029962546814</v>
      </c>
      <c r="BT11" s="67">
        <f>IFERROR(VLOOKUP($B11,RD[#All],BT$2,0)/BT$1,"")</f>
        <v>3.9475655430711609</v>
      </c>
      <c r="BU11" s="67">
        <f>IFERROR(VLOOKUP($B11,RD[#All],BU$2,0)/BU$1,"")</f>
        <v>3.9288389513108615</v>
      </c>
      <c r="BV11" s="67">
        <f>IFERROR(VLOOKUP($B11,RD[#All],BV$2,0)/BV$1,"")</f>
        <v>3.9063670411985019</v>
      </c>
      <c r="BW11" s="67">
        <f>IFERROR(VLOOKUP($B11,RD[#All],BW$2,0)/BW$1,"")</f>
        <v>3.9288389513108615</v>
      </c>
      <c r="BX11" s="67">
        <f>IFERROR(VLOOKUP($B11,RD[#All],BX$2,0)/BX$1,"")</f>
        <v>4.0823970037453181</v>
      </c>
      <c r="BY11" s="67">
        <f>IFERROR(VLOOKUP($B11,RD[#All],BY$2,0)/BY$1,"")</f>
        <v>3.9850187265917603</v>
      </c>
      <c r="BZ11" s="67">
        <f>IFERROR(VLOOKUP($B11,RD[#All],BZ$2,0)/BZ$1,"")</f>
        <v>3.9717020391177695</v>
      </c>
      <c r="CA11" s="67">
        <f>IFERROR(VLOOKUP($B11,RD[#All],CA$2,0)/CA$1,"")</f>
        <v>4.0682480233042027</v>
      </c>
      <c r="CB11" s="67">
        <f>IFERROR(VLOOKUP($B11,RD[#All],CB$2,0)/CB$1,"")</f>
        <v>4.0823970037453181</v>
      </c>
      <c r="CC11" s="67">
        <f>IFERROR(VLOOKUP($B11,RD[#All],CC$2,0)/CC$1,"")</f>
        <v>4.0861423220973787</v>
      </c>
      <c r="CD11" s="67">
        <f>IFERROR(VLOOKUP($B11,RD[#All],CD$2,0)/CD$1,"")</f>
        <v>4.093344857389801</v>
      </c>
      <c r="CE11" s="67">
        <f>IFERROR(VLOOKUP($B11,RD[#All],CE$2,0)/CE$1,"")</f>
        <v>4.0374531835205989</v>
      </c>
      <c r="CF11" s="67">
        <f>IFERROR(VLOOKUP($B11,RD[#All],CF$2,0)/CF$1,"")</f>
        <v>4.1235955056179776</v>
      </c>
      <c r="CG11" s="67">
        <f>IFERROR(VLOOKUP($B11,RD[#All],CG$2,0)/CG$1,"")</f>
        <v>4.0561797752808992</v>
      </c>
      <c r="CH11" s="67">
        <f>IFERROR(VLOOKUP($B11,RD[#All],CH$2,0)/CH$1,"")</f>
        <v>4.0561797752808992</v>
      </c>
      <c r="CI11" s="67">
        <f>IFERROR(VLOOKUP($B11,RD[#All],CI$2,0)/CI$1,"")</f>
        <v>4.0108614232209741</v>
      </c>
      <c r="CJ11" s="67">
        <f>IFERROR(VLOOKUP($B11,RD[#All],CJ$2,0)/CJ$1,"")</f>
        <v>4.0741573033707867</v>
      </c>
      <c r="CK11" s="67">
        <f>IFERROR(VLOOKUP($B11,RD[#All],CK$2,0)/CK$1,"")</f>
        <v>4.0220973782771541</v>
      </c>
      <c r="CL11" s="67">
        <f>IFERROR(VLOOKUP($B11,RD[#All],CL$2,0)/CL$1,"")</f>
        <v>4.0262172284644198</v>
      </c>
      <c r="CM11" s="67">
        <f>IFERROR(VLOOKUP($B11,RD[#All],CM$2,0)/CM$1,"")</f>
        <v>3.9213483146067416</v>
      </c>
      <c r="CN11" s="67">
        <f>IFERROR(VLOOKUP($B11,RD[#All],CN$2,0)/CN$1,"")</f>
        <v>3.9063670411985019</v>
      </c>
      <c r="CO11" s="67">
        <f>IFERROR(VLOOKUP($B11,RD[#All],CO$2,0)/CO$1,"")</f>
        <v>4.0999550561797751</v>
      </c>
      <c r="CP11" s="67">
        <f>IFERROR(VLOOKUP($B11,RD[#All],CP$2,0)/CP$1,"")</f>
        <v>3.8755401901469315</v>
      </c>
      <c r="CQ11" s="67">
        <f>IFERROR(VLOOKUP($B11,RD[#All],CQ$2,0)/CQ$1,"")</f>
        <v>4.1741573033707864</v>
      </c>
      <c r="CR11" s="67">
        <f>IFERROR(VLOOKUP($B11,RD[#All],CR$2,0)/CR$1,"")</f>
        <v>4.1232209737827716</v>
      </c>
      <c r="CS11" s="67">
        <f>IFERROR(VLOOKUP($B11,RD[#All],CS$2,0)/CS$1,"")</f>
        <v>4.0982105701206821</v>
      </c>
      <c r="CT11" s="67">
        <f>IFERROR(VLOOKUP($B11,RD[#All],CT$2,0)/CT$1,"")</f>
        <v>4.1659176029962541</v>
      </c>
      <c r="CU11" s="67">
        <f>IFERROR(VLOOKUP($B11,RD[#All],CU$2,0)/CU$1,"")</f>
        <v>3.9775280898876404</v>
      </c>
      <c r="CV11" s="67">
        <f>IFERROR(VLOOKUP($B11,RD[#All],CV$2,0)/CV$1,"")</f>
        <v>4.2280898876404498</v>
      </c>
      <c r="CW11" s="67">
        <f>IFERROR(VLOOKUP($B11,RD[#All],CW$2,0)/CW$1,"")</f>
        <v>4.1565543071161049</v>
      </c>
      <c r="CX11" s="67">
        <f>IFERROR(VLOOKUP($B11,RD[#All],CX$2,0)/CX$1,"")</f>
        <v>4.1771535580524342</v>
      </c>
      <c r="CY11" s="67">
        <f>IFERROR(VLOOKUP($B11,RD[#All],CY$2,0)/CY$1,"")</f>
        <v>4.2430711610486895</v>
      </c>
      <c r="CZ11" s="67">
        <f>IFERROR(VLOOKUP($B11,RD[#All],CZ$2,0)/CZ$1,"")</f>
        <v>4.1730337078651685</v>
      </c>
      <c r="DA11" s="67">
        <f>IFERROR(VLOOKUP($B11,RD[#All],DA$2,0)/DA$1,"")</f>
        <v>4.2299625468164797</v>
      </c>
      <c r="DB11" s="67">
        <f>IFERROR(VLOOKUP($B11,RD[#All],DB$2,0)/DB$1,"")</f>
        <v>4.1741573033707864</v>
      </c>
      <c r="DC11" s="67">
        <f>IFERROR(VLOOKUP($B11,RD[#All],DC$2,0)/DC$1,"")</f>
        <v>4.1198501872659179</v>
      </c>
      <c r="DD11" s="67">
        <f>IFERROR(VLOOKUP($B11,RD[#All],DD$2,0)/DD$1,"")</f>
        <v>4.1198501872659179</v>
      </c>
      <c r="DE11" s="67">
        <f>IFERROR(VLOOKUP($B11,RD[#All],DE$2,0)/DE$1,"")</f>
        <v>4.2380357885975863</v>
      </c>
      <c r="DF11" s="67">
        <f>IFERROR(VLOOKUP($B11,RD[#All],DF$2,0)/DF$1,"")</f>
        <v>4.200401472064236</v>
      </c>
      <c r="DG11" s="67">
        <f>IFERROR(VLOOKUP($B11,RD[#All],DG$2,0)/DG$1,"")</f>
        <v>4.1269662921348322</v>
      </c>
      <c r="DH11" s="67">
        <f>IFERROR(VLOOKUP($B11,RD[#All],DH$2,0)/DH$1,"")</f>
        <v>4.1684560965459836</v>
      </c>
      <c r="DI11" s="67">
        <f>IFERROR(VLOOKUP($B11,RD[#All],DI$2,0)/DI$1,"")</f>
        <v>4.1483146067415735</v>
      </c>
      <c r="DJ11" s="67">
        <f>IFERROR(VLOOKUP($B11,RD[#All],DJ$2,0)/DJ$1,"")</f>
        <v>4.1268798617113225</v>
      </c>
      <c r="DK11" s="67">
        <f>IFERROR(VLOOKUP($B11,RD[#All],DK$2,0)/DK$1,"")</f>
        <v>4.1514773200166459</v>
      </c>
      <c r="DL11" s="67">
        <f>IFERROR(VLOOKUP($B11,RD[#All],DL$2,0)/DL$1,"")</f>
        <v>4.1481481481481479</v>
      </c>
      <c r="DM11" s="67">
        <f>IFERROR(VLOOKUP($B11,RD[#All],DM$2,0)/DM$1,"")</f>
        <v>4.1940074906367037</v>
      </c>
      <c r="DN11" s="67">
        <f>IFERROR(VLOOKUP($B11,RD[#All],DN$2,0)/DN$1,"")</f>
        <v>3.9812734082397006</v>
      </c>
      <c r="DO11" s="67">
        <f>IFERROR(VLOOKUP($B11,RD[#All],DO$2,0)/DO$1,"")</f>
        <v>3.9946470391435267</v>
      </c>
      <c r="DP11" s="67">
        <f>IFERROR(VLOOKUP($B11,RD[#All],DP$2,0)/DP$1,"")</f>
        <v>4.008655846858094</v>
      </c>
      <c r="DQ11" s="67">
        <f>IFERROR(VLOOKUP($B11,RD[#All],DQ$2,0)/DQ$1,"")</f>
        <v>4.1774448605909278</v>
      </c>
      <c r="DR11" s="67">
        <f>IFERROR(VLOOKUP($B11,RD[#All],DR$2,0)/DR$1,"")</f>
        <v>4.1917602996254679</v>
      </c>
      <c r="DS11" s="67">
        <f>IFERROR(VLOOKUP($B11,RD[#All],DS$2,0)/DS$1,"")</f>
        <v>4.1707865168539326</v>
      </c>
      <c r="DT11" s="67">
        <f>IFERROR(VLOOKUP($B11,RD[#All],DT$2,0)/DT$1,"")</f>
        <v>3.8921348314606741</v>
      </c>
      <c r="DU11" s="67">
        <f>IFERROR(VLOOKUP($B11,RD[#All],DU$2,0)/DU$1,"")</f>
        <v>4.039284228048273</v>
      </c>
      <c r="DV11" s="67">
        <f>IFERROR(VLOOKUP($B11,RD[#All],DV$2,0)/DV$1,"")</f>
        <v>4.0853932584269659</v>
      </c>
      <c r="DW11" s="67">
        <f>IFERROR(VLOOKUP($B11,RD[#All],DW$2,0)/DW$1,"")</f>
        <v>4.117977528089888</v>
      </c>
      <c r="DX11" s="67">
        <f>IFERROR(VLOOKUP($B11,RD[#All],DX$2,0)/DX$1,"")</f>
        <v>4.2180607573866</v>
      </c>
      <c r="DY11" s="67">
        <f>IFERROR(VLOOKUP($B11,RD[#All],DY$2,0)/DY$1,"")</f>
        <v>3.8239700374531833</v>
      </c>
      <c r="DZ11" s="67">
        <f>IFERROR(VLOOKUP($B11,RD[#All],DZ$2,0)/DZ$1,"")</f>
        <v>3.7790262172284645</v>
      </c>
      <c r="EA11" s="67">
        <f>IFERROR(VLOOKUP($B11,RD[#All],EA$2,0)/EA$1,"")</f>
        <v>3.7812734082397004</v>
      </c>
      <c r="EB11" s="67">
        <f>IFERROR(VLOOKUP($B11,RD[#All],EB$2,0)/EB$1,"")</f>
        <v>3.7786100707449024</v>
      </c>
      <c r="EC11" s="67">
        <f>IFERROR(VLOOKUP($B11,RD[#All],EC$2,0)/EC$1,"")</f>
        <v>3.7960242005185827</v>
      </c>
      <c r="ED11" s="67">
        <f>IFERROR(VLOOKUP($B11,RD[#All],ED$2,0)/ED$1,"")</f>
        <v>3.7991356957649094</v>
      </c>
      <c r="EE11" s="67">
        <f>IFERROR(VLOOKUP($B11,RD[#All],EE$2,0)/EE$1,"")</f>
        <v>3.8478824546240276</v>
      </c>
      <c r="EF11" s="67">
        <f>IFERROR(VLOOKUP($B11,RD[#All],EF$2,0)/EF$1,"")</f>
        <v>3.8161389172625126</v>
      </c>
      <c r="EG11" s="67">
        <f>IFERROR(VLOOKUP($B11,RD[#All],EG$2,0)/EG$1,"")</f>
        <v>3.8286713286713288</v>
      </c>
      <c r="EH11" s="67">
        <f>IFERROR(VLOOKUP($B11,RD[#All],EH$2,0)/EH$1,"")</f>
        <v>3.8881118881118879</v>
      </c>
      <c r="EI11" s="67">
        <f>IFERROR(VLOOKUP($B11,RD[#All],EI$2,0)/EI$1,"")</f>
        <v>3.8356643356643358</v>
      </c>
      <c r="EJ11" s="67">
        <f>IFERROR(VLOOKUP($B11,RD[#All],EJ$2,0)/EJ$1,"")</f>
        <v>3.9325174825174827</v>
      </c>
      <c r="EK11" s="67">
        <f>IFERROR(VLOOKUP($B11,RD[#All],EK$2,0)/EK$1,"")</f>
        <v>3.8507865168539328</v>
      </c>
      <c r="EL11" s="67">
        <f>IFERROR(VLOOKUP($B11,RD[#All],EL$2,0)/EL$1,"")</f>
        <v>3.8314606741573032</v>
      </c>
      <c r="EM11" s="67">
        <f>IFERROR(VLOOKUP($B11,RD[#All],EM$2,0)/EM$1,"")</f>
        <v>3.8181503889369059</v>
      </c>
      <c r="EN11" s="67">
        <f>IFERROR(VLOOKUP($B11,RD[#All],EN$2,0)/EN$1,"")</f>
        <v>3.8686257562662059</v>
      </c>
      <c r="EO11" s="67">
        <f>IFERROR(VLOOKUP($B11,RD[#All],EO$2,0)/EO$1,"")</f>
        <v>3.874157303370787</v>
      </c>
      <c r="EP11" s="67">
        <f>IFERROR(VLOOKUP($B11,RD[#All],EP$2,0)/EP$1,"")</f>
        <v>3.8063958513396714</v>
      </c>
      <c r="EQ11" s="67">
        <f>IFERROR(VLOOKUP($B11,RD[#All],EQ$2,0)/EQ$1,"")</f>
        <v>3.7865168539325844</v>
      </c>
      <c r="ER11" s="67">
        <f>IFERROR(VLOOKUP($B11,RD[#All],ER$2,0)/ER$1,"")</f>
        <v>3.8513396715643906</v>
      </c>
      <c r="ES11" s="67">
        <f>IFERROR(VLOOKUP($B11,RD[#All],ES$2,0)/ES$1,"")</f>
        <v>3.8490636704119852</v>
      </c>
      <c r="ET11" s="67">
        <f>IFERROR(VLOOKUP($B11,RD[#All],ET$2,0)/ET$1,"")</f>
        <v>3.8038815117466802</v>
      </c>
      <c r="EU11" s="67">
        <f>IFERROR(VLOOKUP($B11,RD[#All],EU$2,0)/EU$1,"")</f>
        <v>3.8236819360414867</v>
      </c>
      <c r="EV11" s="67">
        <f>IFERROR(VLOOKUP($B11,RD[#All],EV$2,0)/EV$1,"")</f>
        <v>3.8375108038029389</v>
      </c>
      <c r="EW11" s="67">
        <f>IFERROR(VLOOKUP($B11,RD[#All],EW$2,0)/EW$1,"")</f>
        <v>3.8063958513396714</v>
      </c>
      <c r="EX11" s="67">
        <f>IFERROR(VLOOKUP($B11,RD[#All],EX$2,0)/EX$1,"")</f>
        <v>3.8689138576779025</v>
      </c>
      <c r="EY11" s="67">
        <f>IFERROR(VLOOKUP($B11,RD[#All],EY$2,0)/EY$1,"")</f>
        <v>3.8704952143154387</v>
      </c>
      <c r="EZ11" s="67">
        <f>IFERROR(VLOOKUP($B11,RD[#All],EZ$2,0)/EZ$1,"")</f>
        <v>3.8651685393258428</v>
      </c>
      <c r="FA11" s="67">
        <f>IFERROR(VLOOKUP($B11,RD[#All],FA$2,0)/FA$1,"")</f>
        <v>3.8314606741573032</v>
      </c>
      <c r="FB11" s="67">
        <f>IFERROR(VLOOKUP($B11,RD[#All],FB$2,0)/FB$1,"")</f>
        <v>3.8749063670411981</v>
      </c>
      <c r="FC11" s="67">
        <f>IFERROR(VLOOKUP($B11,RD[#All],FC$2,0)/FC$1,"")</f>
        <v>3.8164794007490639</v>
      </c>
      <c r="FD11" s="67">
        <f>IFERROR(VLOOKUP($B11,RD[#All],FD$2,0)/FD$1,"")</f>
        <v>3.8449438202247186</v>
      </c>
      <c r="FE11" s="67">
        <f>IFERROR(VLOOKUP($B11,RD[#All],FE$2,0)/FE$1,"")</f>
        <v>4.0181818181818176</v>
      </c>
      <c r="FF11" s="67">
        <f>IFERROR(VLOOKUP($B11,RD[#All],FF$2,0)/FF$1,"")</f>
        <v>3.9375</v>
      </c>
      <c r="FG11" s="67">
        <f>IFERROR(VLOOKUP($B11,RD[#All],FG$2,0)/FG$1,"")</f>
        <v>3.9474747474747476</v>
      </c>
      <c r="FH11" s="67">
        <f>IFERROR(VLOOKUP($B11,RD[#All],FH$2,0)/FH$1,"")</f>
        <v>3.9166666666666665</v>
      </c>
      <c r="FI11" s="67">
        <f>IFERROR(VLOOKUP($B11,RD[#All],FI$2,0)/FI$1,"")</f>
        <v>3.9225589225589226</v>
      </c>
      <c r="FJ11" s="67">
        <f>IFERROR(VLOOKUP($B11,RD[#All],FJ$2,0)/FJ$1,"")</f>
        <v>3.9427609427609429</v>
      </c>
      <c r="FK11" s="67">
        <f>IFERROR(VLOOKUP($B11,RD[#All],FK$2,0)/FK$1,"")</f>
        <v>4.0097643097643099</v>
      </c>
      <c r="FL11" s="67">
        <f>IFERROR(VLOOKUP($B11,RD[#All],FL$2,0)/FL$1,"")</f>
        <v>3.9054545454545453</v>
      </c>
      <c r="FM11" s="67">
        <f>IFERROR(VLOOKUP($B11,RD[#All],FM$2,0)/FM$1,"")</f>
        <v>4</v>
      </c>
      <c r="FN11" s="67">
        <f>IFERROR(VLOOKUP($B11,RD[#All],FN$2,0)/FN$1,"")</f>
        <v>3.9764309764309766</v>
      </c>
      <c r="FO11" s="67">
        <f>IFERROR(VLOOKUP($B11,RD[#All],FO$2,0)/FO$1,"")</f>
        <v>4.0037878787878789</v>
      </c>
      <c r="FP11" s="67">
        <f>IFERROR(VLOOKUP($B11,RD[#All],FP$2,0)/FP$1,"")</f>
        <v>3.908727272727273</v>
      </c>
      <c r="FQ11" s="67">
        <f>IFERROR(VLOOKUP($B11,RD[#All],FQ$2,0)/FQ$1,"")</f>
        <v>3.9054545454545453</v>
      </c>
      <c r="FR11" s="67">
        <f>IFERROR(VLOOKUP($B11,RD[#All],FR$2,0)/FR$1,"")</f>
        <v>3.9345454545454546</v>
      </c>
      <c r="FS11" s="67">
        <f>IFERROR(VLOOKUP($B11,RD[#All],FS$2,0)/FS$1,"")</f>
        <v>3.9595959595959598</v>
      </c>
      <c r="FT11" s="67">
        <f>IFERROR(VLOOKUP($B11,RD[#All],FT$2,0)/FT$1,"")</f>
        <v>3.9989090909090912</v>
      </c>
      <c r="FU11" s="67">
        <f>IFERROR(VLOOKUP($B11,RD[#All],FU$2,0)/FU$1,"")</f>
        <v>3.8484848484848486</v>
      </c>
      <c r="FV11" s="67">
        <f>IFERROR(VLOOKUP($B11,RD[#All],FV$2,0)/FV$1,"")</f>
        <v>3.8484848484848486</v>
      </c>
      <c r="FW11" s="67">
        <f>IFERROR(VLOOKUP($B11,RD[#All],FW$2,0)/FW$1,"")</f>
        <v>3.9204545454545454</v>
      </c>
      <c r="FX11" s="67">
        <f>IFERROR(VLOOKUP($B11,RD[#All],FX$2,0)/FX$1,"")</f>
        <v>3.9128787878787881</v>
      </c>
      <c r="FY11" s="67">
        <f>IFERROR(VLOOKUP($B11,RD[#All],FY$2,0)/FY$1,"")</f>
        <v>3.9225589225589226</v>
      </c>
      <c r="FZ11" s="67">
        <f>IFERROR(VLOOKUP($B11,RD[#All],FZ$2,0)/FZ$1,"")</f>
        <v>4.041666666666667</v>
      </c>
      <c r="GA11" s="67">
        <f>IFERROR(VLOOKUP($B11,RD[#All],GA$2,0)/GA$1,"")</f>
        <v>3.9580419580419579</v>
      </c>
      <c r="GB11" s="67">
        <f>IFERROR(VLOOKUP($B11,RD[#All],GB$2,0)/GB$1,"")</f>
        <v>3.9461279461279459</v>
      </c>
      <c r="GC11" s="67">
        <f>IFERROR(VLOOKUP($B11,RD[#All],GC$2,0)/GC$1,"")</f>
        <v>3.9528619528619529</v>
      </c>
      <c r="GD11" s="67">
        <f>IFERROR(VLOOKUP($B11,RD[#All],GD$2,0)/GD$1,"")</f>
        <v>4.1305454545454552</v>
      </c>
      <c r="GE11" s="67">
        <f>IFERROR(VLOOKUP($B11,RD[#All],GE$2,0)/GE$1,"")</f>
        <v>3.918181818181818</v>
      </c>
      <c r="GF11" s="67">
        <f>IFERROR(VLOOKUP($B11,RD[#All],GF$2,0)/GF$1,"")</f>
        <v>3.9326599326599325</v>
      </c>
      <c r="GG11" s="67">
        <f>IFERROR(VLOOKUP($B11,RD[#All],GG$2,0)/GG$1,"")</f>
        <v>3.9690909090909092</v>
      </c>
      <c r="GH11" s="67">
        <f>IFERROR(VLOOKUP($B11,RD[#All],GH$2,0)/GH$1,"")</f>
        <v>3.9127272727272726</v>
      </c>
      <c r="GI11" s="67">
        <f>IFERROR(VLOOKUP($B11,RD[#All],GI$2,0)/GI$1,"")</f>
        <v>3.72</v>
      </c>
      <c r="GJ11" s="67">
        <f>IFERROR(VLOOKUP($B11,RD[#All],GJ$2,0)/GJ$1,"")</f>
        <v>3.6538461538461537</v>
      </c>
      <c r="GK11" s="67">
        <f>IFERROR(VLOOKUP($B11,RD[#All],GK$2,0)/GK$1,"")</f>
        <v>4.0276515151515149</v>
      </c>
      <c r="GL11" s="67">
        <f>IFERROR(VLOOKUP($B11,RD[#All],GL$2,0)/GL$1,"")</f>
        <v>4.1363636363636367</v>
      </c>
      <c r="GM11" s="67">
        <f>IFERROR(VLOOKUP($B11,RD[#All],GM$2,0)/GM$1,"")</f>
        <v>4.0340909090909092</v>
      </c>
      <c r="GN11" s="67">
        <f>IFERROR(VLOOKUP($B11,RD[#All],GN$2,0)/GN$1,"")</f>
        <v>3.9583333333333335</v>
      </c>
      <c r="GO11" s="67">
        <f>IFERROR(VLOOKUP($B11,RD[#All],GO$2,0)/GO$1,"")</f>
        <v>4.1321969696969703</v>
      </c>
      <c r="GP11" s="67">
        <f>IFERROR(VLOOKUP($B11,RD[#All],GP$2,0)/GP$1,"")</f>
        <v>3.9583333333333335</v>
      </c>
      <c r="GQ11" s="67">
        <f>IFERROR(VLOOKUP($B11,RD[#All],GQ$2,0)/GQ$1,"")</f>
        <v>4.1654545454545451</v>
      </c>
      <c r="GR11" s="67">
        <f>IFERROR(VLOOKUP($B11,RD[#All],GR$2,0)/GR$1,"")</f>
        <v>4.1310606060606059</v>
      </c>
      <c r="GS11" s="67" t="str">
        <f>IFERROR(VLOOKUP($B11,RD[#All],GS$2,0)/GS$1,"")</f>
        <v/>
      </c>
      <c r="GT11" s="67" t="str">
        <f>IFERROR(VLOOKUP($B11,RD[#All],GT$2,0)/GT$1,"")</f>
        <v/>
      </c>
      <c r="GU11" s="67">
        <f>IFERROR(VLOOKUP($B11,RD[#All],GU$2,0)/GU$1,"")</f>
        <v>4.2339489885664028</v>
      </c>
      <c r="GV11" s="67">
        <f>IFERROR(VLOOKUP($B11,RD[#All],GV$2,0)/GV$1,"")</f>
        <v>4.0136590491200419</v>
      </c>
      <c r="GW11" s="67">
        <f>IFERROR(VLOOKUP($B11,RD[#All],GW$2,0)/GW$1,"")</f>
        <v>3.9430894308943087</v>
      </c>
      <c r="GX11" s="67" t="str">
        <f>IFERROR(VLOOKUP($B11,RD[#All],GX$2,0)/GX$1,"")</f>
        <v/>
      </c>
      <c r="GY11" s="67">
        <f>IFERROR(VLOOKUP($B11,RD[#All],GY$2,0)/GY$1,"")</f>
        <v>3.9610389610389607</v>
      </c>
      <c r="GZ11" s="67">
        <f>IFERROR(VLOOKUP($B11,RD[#All],GZ$2,0)/GZ$1,"")</f>
        <v>3.9438202247191012</v>
      </c>
      <c r="HA11" s="67">
        <f>IFERROR(VLOOKUP($B11,RD[#All],HA$2,0)/HA$1,"")</f>
        <v>3.9588014981273409</v>
      </c>
      <c r="HB11" s="67">
        <f>IFERROR(VLOOKUP($B11,RD[#All],HB$2,0)/HB$1,"")</f>
        <v>4.0453183520599252</v>
      </c>
      <c r="HC11" s="67">
        <f>IFERROR(VLOOKUP($B11,RD[#All],HC$2,0)/HC$1,"")</f>
        <v>4.0895131086142325</v>
      </c>
      <c r="HD11" s="67">
        <f>IFERROR(VLOOKUP($B11,RD[#All],HD$2,0)/HD$1,"")</f>
        <v>4.1292134831460672</v>
      </c>
      <c r="HE11" s="67">
        <f>IFERROR(VLOOKUP($B11,RD[#All],HE$2,0)/HE$1,"")</f>
        <v>4.1134831460674155</v>
      </c>
      <c r="HF11" s="67">
        <f>IFERROR(VLOOKUP($B11,RD[#All],HF$2,0)/HF$1,"")</f>
        <v>4.2573033707865173</v>
      </c>
      <c r="HG11" s="67">
        <f>IFERROR(VLOOKUP($B11,RD[#All],HG$2,0)/HG$1,"")</f>
        <v>4.1749063670411983</v>
      </c>
      <c r="HH11" s="67">
        <f>IFERROR(VLOOKUP($B11,RD[#All],HH$2,0)/HH$1,"")</f>
        <v>4.024719101123595</v>
      </c>
      <c r="HI11" s="67">
        <f>IFERROR(VLOOKUP($B11,RD[#All],HI$2,0)/HI$1,"")</f>
        <v>4.1561797752808989</v>
      </c>
      <c r="HJ11" s="67">
        <f>IFERROR(VLOOKUP($B11,RD[#All],HJ$2,0)/HJ$1,"")</f>
        <v>4.2101123595505614</v>
      </c>
      <c r="HK11" s="67">
        <f>IFERROR(VLOOKUP($B11,RD[#All],HK$2,0)/HK$1,"")</f>
        <v>3.9450686641697876</v>
      </c>
      <c r="HL11" s="67">
        <f>IFERROR(VLOOKUP($B11,RD[#All],HL$2,0)/HL$1,"")</f>
        <v>4.2453599667082811</v>
      </c>
      <c r="HM11" s="67">
        <f>IFERROR(VLOOKUP($B11,RD[#All],HM$2,0)/HM$1,"")</f>
        <v>4.2812360053739358</v>
      </c>
      <c r="HN11" s="67">
        <f>IFERROR(VLOOKUP($B11,RD[#All],HN$2,0)/HN$1,"")</f>
        <v>4.2946708463949843</v>
      </c>
      <c r="HO11" s="67">
        <f>IFERROR(VLOOKUP($B11,RD[#All],HO$2,0)/HO$1,"")</f>
        <v>4.2894461859979103</v>
      </c>
      <c r="HP11" s="67">
        <f>IFERROR(VLOOKUP($B11,RD[#All],HP$2,0)/HP$1,"")</f>
        <v>4.2758620689655169</v>
      </c>
      <c r="HQ11" s="67">
        <f>IFERROR(VLOOKUP($B11,RD[#All],HQ$2,0)/HQ$1,"")</f>
        <v>4.1135161135161136</v>
      </c>
      <c r="HR11" s="67">
        <f>IFERROR(VLOOKUP($B11,RD[#All],HR$2,0)/HR$1,"")</f>
        <v>4.2130942452043367</v>
      </c>
      <c r="HS11" s="67">
        <f>IFERROR(VLOOKUP($B11,RD[#All],HS$2,0)/HS$1,"")</f>
        <v>4.2782921348314611</v>
      </c>
      <c r="HT11" s="67">
        <f>IFERROR(VLOOKUP($B11,RD[#All],HT$2,0)/HT$1,"")</f>
        <v>4.3252600915522263</v>
      </c>
      <c r="HU11" s="67">
        <f>IFERROR(VLOOKUP($B11,RD[#All],HU$2,0)/HU$1,"")</f>
        <v>4.305272255834053</v>
      </c>
      <c r="HV11" s="67">
        <f>IFERROR(VLOOKUP($B11,RD[#All],HV$2,0)/HV$1,"")</f>
        <v>4.2337078651685394</v>
      </c>
      <c r="HW11" s="67">
        <f>IFERROR(VLOOKUP($B11,RD[#All],HW$2,0)/HW$1,"")</f>
        <v>4.3182022471910111</v>
      </c>
      <c r="HX11" s="67">
        <f>IFERROR(VLOOKUP($B11,RD[#All],HX$2,0)/HX$1,"")</f>
        <v>4.326707000864304</v>
      </c>
      <c r="HY11" s="67">
        <f>IFERROR(VLOOKUP($B11,RD[#All],HY$2,0)/HY$1,"")</f>
        <v>4.2903037869330003</v>
      </c>
      <c r="HZ11" s="67">
        <f>IFERROR(VLOOKUP($B11,RD[#All],HZ$2,0)/HZ$1,"")</f>
        <v>4.3039533915938408</v>
      </c>
      <c r="IA11" s="67">
        <f>IFERROR(VLOOKUP($B11,RD[#All],IA$2,0)/IA$1,"")</f>
        <v>4.112276612276613</v>
      </c>
      <c r="IB11" s="67">
        <f>IFERROR(VLOOKUP($B11,RD[#All],IB$2,0)/IB$1,"")</f>
        <v>4.1738816738816737</v>
      </c>
      <c r="IC11" s="67">
        <f>IFERROR(VLOOKUP($B11,RD[#All],IC$2,0)/IC$1,"")</f>
        <v>4.0571095571095572</v>
      </c>
      <c r="ID11" s="67">
        <f>IFERROR(VLOOKUP($B11,RD[#All],ID$2,0)/ID$1,"")</f>
        <v>4.1219603441825656</v>
      </c>
      <c r="IE11" s="67">
        <f>IFERROR(VLOOKUP($B11,RD[#All],IE$2,0)/IE$1,"")</f>
        <v>4.1220202020202024</v>
      </c>
      <c r="IF11" s="67" t="str">
        <f>IFERROR(VLOOKUP($B11,RD[#All],IF$2,0)/IF$1,"")</f>
        <v/>
      </c>
      <c r="IG11" s="67">
        <f>IFERROR(VLOOKUP($B11,RD[#All],IG$2,0)/IG$1,"")</f>
        <v>4.2470987829040476</v>
      </c>
      <c r="IH11" s="67">
        <f>IFERROR(VLOOKUP($B11,RD[#All],IH$2,0)/IH$1,"")</f>
        <v>4.0668756530825494</v>
      </c>
      <c r="II11" s="67">
        <f>IFERROR(VLOOKUP($B11,RD[#All],II$2,0)/II$1,"")</f>
        <v>4.0696517412935327</v>
      </c>
      <c r="IJ11" s="67">
        <f>IFERROR(VLOOKUP($B11,RD[#All],IJ$2,0)/IJ$1,"")</f>
        <v>4.1182192293303403</v>
      </c>
      <c r="IK11" s="67">
        <f>IFERROR(VLOOKUP($B11,RD[#All],IK$2,0)/IK$1,"")</f>
        <v>4.1445221445221447</v>
      </c>
      <c r="IL11" s="67" t="str">
        <f>IFERROR(VLOOKUP($B11,RD[#All],IL$2,0)/IL$1,"")</f>
        <v/>
      </c>
      <c r="IM11" s="67" t="str">
        <f>IFERROR(VLOOKUP($B11,RD[#All],IM$2,0)/IM$1,"")</f>
        <v/>
      </c>
      <c r="IN11" s="67">
        <f>IFERROR(VLOOKUP($B11,RD[#All],IN$2,0)/IN$1,"")</f>
        <v>4.1964472309299898</v>
      </c>
      <c r="IO11" s="67">
        <f>IFERROR(VLOOKUP($B11,RD[#All],IO$2,0)/IO$1,"")</f>
        <v>4.169278996865204</v>
      </c>
      <c r="IP11" s="67">
        <f>IFERROR(VLOOKUP($B11,RD[#All],IP$2,0)/IP$1,"")</f>
        <v>5.2511306831706737</v>
      </c>
      <c r="IQ11" s="67">
        <f>IFERROR(VLOOKUP($B11,RD[#All],IQ$2,0)/IQ$1,"")</f>
        <v>3.9316239316239319</v>
      </c>
      <c r="IR11" s="67">
        <f>IFERROR(VLOOKUP($B11,RD[#All],IR$2,0)/IR$1,"")</f>
        <v>7.8399668325041461</v>
      </c>
      <c r="IS11" s="86">
        <f>IFERROR(AVERAGEIF(Inv_SY_B[[#This Row],[BLK1_INV1]:[BLK8_INV27]],"&gt;"&amp;0.1,Inv_SY_B[[#This Row],[BLK1_INV1]:[BLK8_INV27]]),"")</f>
        <v>4.0149878213657182</v>
      </c>
    </row>
    <row r="12" spans="2:253" x14ac:dyDescent="0.35">
      <c r="B12" s="85">
        <f t="shared" si="0"/>
        <v>45844</v>
      </c>
      <c r="C12" s="67">
        <f>IFERROR(VLOOKUP($B12,RD[#All],C$2,0)/C$1,"")</f>
        <v>3.4271391529818493</v>
      </c>
      <c r="D12" s="67">
        <f>IFERROR(VLOOKUP($B12,RD[#All],D$2,0)/D$1,"")</f>
        <v>3.5004321521175452</v>
      </c>
      <c r="E12" s="67">
        <f>IFERROR(VLOOKUP($B12,RD[#All],E$2,0)/E$1,"")</f>
        <v>3.5074906367041199</v>
      </c>
      <c r="F12" s="67">
        <f>IFERROR(VLOOKUP($B12,RD[#All],F$2,0)/F$1,"")</f>
        <v>3.5044943820224721</v>
      </c>
      <c r="G12" s="67">
        <f>IFERROR(VLOOKUP($B12,RD[#All],G$2,0)/G$1,"")</f>
        <v>3.4696629213483146</v>
      </c>
      <c r="H12" s="67">
        <f>IFERROR(VLOOKUP($B12,RD[#All],H$2,0)/H$1,"")</f>
        <v>3.4644194756554305</v>
      </c>
      <c r="I12" s="67">
        <f>IFERROR(VLOOKUP($B12,RD[#All],I$2,0)/I$1,"")</f>
        <v>3.4928838951310861</v>
      </c>
      <c r="J12" s="67">
        <f>IFERROR(VLOOKUP($B12,RD[#All],J$2,0)/J$1,"")</f>
        <v>3.5026217228464422</v>
      </c>
      <c r="K12" s="67">
        <f>IFERROR(VLOOKUP($B12,RD[#All],K$2,0)/K$1,"")</f>
        <v>3.4595955056179779</v>
      </c>
      <c r="L12" s="67">
        <f>IFERROR(VLOOKUP($B12,RD[#All],L$2,0)/L$1,"")</f>
        <v>3.4800898876404496</v>
      </c>
      <c r="M12" s="67">
        <f>IFERROR(VLOOKUP($B12,RD[#All],M$2,0)/M$1,"")</f>
        <v>3.5168539325842696</v>
      </c>
      <c r="N12" s="67">
        <f>IFERROR(VLOOKUP($B12,RD[#All],N$2,0)/N$1,"")</f>
        <v>3.5441947565543068</v>
      </c>
      <c r="O12" s="67">
        <f>IFERROR(VLOOKUP($B12,RD[#All],O$2,0)/O$1,"")</f>
        <v>3.5093632958801497</v>
      </c>
      <c r="P12" s="67">
        <f>IFERROR(VLOOKUP($B12,RD[#All],P$2,0)/P$1,"")</f>
        <v>3.5697650663942802</v>
      </c>
      <c r="Q12" s="67">
        <f>IFERROR(VLOOKUP($B12,RD[#All],Q$2,0)/Q$1,"")</f>
        <v>3.4771535580524344</v>
      </c>
      <c r="R12" s="67">
        <f>IFERROR(VLOOKUP($B12,RD[#All],R$2,0)/R$1,"")</f>
        <v>3.4580524344569286</v>
      </c>
      <c r="S12" s="67">
        <f>IFERROR(VLOOKUP($B12,RD[#All],S$2,0)/S$1,"")</f>
        <v>3.4666666666666668</v>
      </c>
      <c r="T12" s="67">
        <f>IFERROR(VLOOKUP($B12,RD[#All],T$2,0)/T$1,"")</f>
        <v>3.457677902621723</v>
      </c>
      <c r="U12" s="67">
        <f>IFERROR(VLOOKUP($B12,RD[#All],U$2,0)/U$1,"")</f>
        <v>3.4668971477960242</v>
      </c>
      <c r="V12" s="67">
        <f>IFERROR(VLOOKUP($B12,RD[#All],V$2,0)/V$1,"")</f>
        <v>3.4672428694900606</v>
      </c>
      <c r="W12" s="67">
        <f>IFERROR(VLOOKUP($B12,RD[#All],W$2,0)/W$1,"")</f>
        <v>3.4850187265917603</v>
      </c>
      <c r="X12" s="67">
        <f>IFERROR(VLOOKUP($B12,RD[#All],X$2,0)/X$1,"")</f>
        <v>3.4812734082397006</v>
      </c>
      <c r="Y12" s="67">
        <f>IFERROR(VLOOKUP($B12,RD[#All],Y$2,0)/Y$1,"")</f>
        <v>3.4261019878997407</v>
      </c>
      <c r="Z12" s="67">
        <f>IFERROR(VLOOKUP($B12,RD[#All],Z$2,0)/Z$1,"")</f>
        <v>3.4989596337910944</v>
      </c>
      <c r="AA12" s="67">
        <f>IFERROR(VLOOKUP($B12,RD[#All],AA$2,0)/AA$1,"")</f>
        <v>3.5014693171996543</v>
      </c>
      <c r="AB12" s="67">
        <f>IFERROR(VLOOKUP($B12,RD[#All],AB$2,0)/AB$1,"")</f>
        <v>3.4707000864304236</v>
      </c>
      <c r="AC12" s="67">
        <f>IFERROR(VLOOKUP($B12,RD[#All],AC$2,0)/AC$1,"")</f>
        <v>3.4461538461538459</v>
      </c>
      <c r="AD12" s="67">
        <f>IFERROR(VLOOKUP($B12,RD[#All],AD$2,0)/AD$1,"")</f>
        <v>3.4605842696629212</v>
      </c>
      <c r="AE12" s="67">
        <f>IFERROR(VLOOKUP($B12,RD[#All],AE$2,0)/AE$1,"")</f>
        <v>3.4839783603828547</v>
      </c>
      <c r="AF12" s="67">
        <f>IFERROR(VLOOKUP($B12,RD[#All],AF$2,0)/AF$1,"")</f>
        <v>3.4496878901373287</v>
      </c>
      <c r="AG12" s="67">
        <f>IFERROR(VLOOKUP($B12,RD[#All],AG$2,0)/AG$1,"")</f>
        <v>3.4473574698293801</v>
      </c>
      <c r="AH12" s="67">
        <f>IFERROR(VLOOKUP($B12,RD[#All],AH$2,0)/AH$1,"")</f>
        <v>3.4796504369538077</v>
      </c>
      <c r="AI12" s="67">
        <f>IFERROR(VLOOKUP($B12,RD[#All],AI$2,0)/AI$1,"")</f>
        <v>3.4669811320754715</v>
      </c>
      <c r="AJ12" s="67">
        <f>IFERROR(VLOOKUP($B12,RD[#All],AJ$2,0)/AJ$1,"")</f>
        <v>3.5032132715588102</v>
      </c>
      <c r="AK12" s="67">
        <f>IFERROR(VLOOKUP($B12,RD[#All],AK$2,0)/AK$1,"")</f>
        <v>3.4348314606741575</v>
      </c>
      <c r="AL12" s="67">
        <f>IFERROR(VLOOKUP($B12,RD[#All],AL$2,0)/AL$1,"")</f>
        <v>3.4084978253596523</v>
      </c>
      <c r="AM12" s="67">
        <f>IFERROR(VLOOKUP($B12,RD[#All],AM$2,0)/AM$1,"")</f>
        <v>3.4674157303370783</v>
      </c>
      <c r="AN12" s="67">
        <f>IFERROR(VLOOKUP($B12,RD[#All],AN$2,0)/AN$1,"")</f>
        <v>3.4157303370786516</v>
      </c>
      <c r="AO12" s="67">
        <f>IFERROR(VLOOKUP($B12,RD[#All],AO$2,0)/AO$1,"")</f>
        <v>3.404494382022472</v>
      </c>
      <c r="AP12" s="67">
        <f>IFERROR(VLOOKUP($B12,RD[#All],AP$2,0)/AP$1,"")</f>
        <v>3.4213483146067416</v>
      </c>
      <c r="AQ12" s="67">
        <f>IFERROR(VLOOKUP($B12,RD[#All],AQ$2,0)/AQ$1,"")</f>
        <v>3.4269662921348316</v>
      </c>
      <c r="AR12" s="67">
        <f>IFERROR(VLOOKUP($B12,RD[#All],AR$2,0)/AR$1,"")</f>
        <v>3.4494382022471912</v>
      </c>
      <c r="AS12" s="67">
        <f>IFERROR(VLOOKUP($B12,RD[#All],AS$2,0)/AS$1,"")</f>
        <v>3.4419475655430714</v>
      </c>
      <c r="AT12" s="67">
        <f>IFERROR(VLOOKUP($B12,RD[#All],AT$2,0)/AT$1,"")</f>
        <v>3.4794007490636703</v>
      </c>
      <c r="AU12" s="67">
        <f>IFERROR(VLOOKUP($B12,RD[#All],AU$2,0)/AU$1,"")</f>
        <v>3.4606741573033708</v>
      </c>
      <c r="AV12" s="67">
        <f>IFERROR(VLOOKUP($B12,RD[#All],AV$2,0)/AV$1,"")</f>
        <v>3.4063670411985019</v>
      </c>
      <c r="AW12" s="67">
        <f>IFERROR(VLOOKUP($B12,RD[#All],AW$2,0)/AW$1,"")</f>
        <v>3.4261019878997407</v>
      </c>
      <c r="AX12" s="67">
        <f>IFERROR(VLOOKUP($B12,RD[#All],AX$2,0)/AX$1,"")</f>
        <v>3.4644194756554305</v>
      </c>
      <c r="AY12" s="67">
        <f>IFERROR(VLOOKUP($B12,RD[#All],AY$2,0)/AY$1,"")</f>
        <v>3.437303370786517</v>
      </c>
      <c r="AZ12" s="67">
        <f>IFERROR(VLOOKUP($B12,RD[#All],AZ$2,0)/AZ$1,"")</f>
        <v>3.4408988764044945</v>
      </c>
      <c r="BA12" s="67">
        <f>IFERROR(VLOOKUP($B12,RD[#All],BA$2,0)/BA$1,"")</f>
        <v>3.4644194756554305</v>
      </c>
      <c r="BB12" s="67">
        <f>IFERROR(VLOOKUP($B12,RD[#All],BB$2,0)/BB$1,"")</f>
        <v>3.435580524344569</v>
      </c>
      <c r="BC12" s="67">
        <f>IFERROR(VLOOKUP($B12,RD[#All],BC$2,0)/BC$1,"")</f>
        <v>3.5232625884311277</v>
      </c>
      <c r="BD12" s="67">
        <f>IFERROR(VLOOKUP($B12,RD[#All],BD$2,0)/BD$1,"")</f>
        <v>3.4183936745734496</v>
      </c>
      <c r="BE12" s="67">
        <f>IFERROR(VLOOKUP($B12,RD[#All],BE$2,0)/BE$1,"")</f>
        <v>3.4261019878997407</v>
      </c>
      <c r="BF12" s="67">
        <f>IFERROR(VLOOKUP($B12,RD[#All],BF$2,0)/BF$1,"")</f>
        <v>3.4966292134831458</v>
      </c>
      <c r="BG12" s="67">
        <f>IFERROR(VLOOKUP($B12,RD[#All],BG$2,0)/BG$1,"")</f>
        <v>3.523595505617978</v>
      </c>
      <c r="BH12" s="67">
        <f>IFERROR(VLOOKUP($B12,RD[#All],BH$2,0)/BH$1,"")</f>
        <v>3.5280898876404496</v>
      </c>
      <c r="BI12" s="67">
        <f>IFERROR(VLOOKUP($B12,RD[#All],BI$2,0)/BI$1,"")</f>
        <v>3.4816479400749061</v>
      </c>
      <c r="BJ12" s="67">
        <f>IFERROR(VLOOKUP($B12,RD[#All],BJ$2,0)/BJ$1,"")</f>
        <v>3.5232625884311277</v>
      </c>
      <c r="BK12" s="67">
        <f>IFERROR(VLOOKUP($B12,RD[#All],BK$2,0)/BK$1,"")</f>
        <v>3.435580524344569</v>
      </c>
      <c r="BL12" s="67">
        <f>IFERROR(VLOOKUP($B12,RD[#All],BL$2,0)/BL$1,"")</f>
        <v>3.5309468049514892</v>
      </c>
      <c r="BM12" s="67">
        <f>IFERROR(VLOOKUP($B12,RD[#All],BM$2,0)/BM$1,"")</f>
        <v>3.4531835205992509</v>
      </c>
      <c r="BN12" s="67">
        <f>IFERROR(VLOOKUP($B12,RD[#All],BN$2,0)/BN$1,"")</f>
        <v>3.4733542319749215</v>
      </c>
      <c r="BO12" s="67">
        <f>IFERROR(VLOOKUP($B12,RD[#All],BO$2,0)/BO$1,"")</f>
        <v>3.5685393258426967</v>
      </c>
      <c r="BP12" s="67">
        <f>IFERROR(VLOOKUP($B12,RD[#All],BP$2,0)/BP$1,"")</f>
        <v>3.5592048401037166</v>
      </c>
      <c r="BQ12" s="67">
        <f>IFERROR(VLOOKUP($B12,RD[#All],BQ$2,0)/BQ$1,"")</f>
        <v>3.5872082973206565</v>
      </c>
      <c r="BR12" s="67">
        <f>IFERROR(VLOOKUP($B12,RD[#All],BR$2,0)/BR$1,"")</f>
        <v>3.507000864304235</v>
      </c>
      <c r="BS12" s="67">
        <f>IFERROR(VLOOKUP($B12,RD[#All],BS$2,0)/BS$1,"")</f>
        <v>3.4543071161048688</v>
      </c>
      <c r="BT12" s="67">
        <f>IFERROR(VLOOKUP($B12,RD[#All],BT$2,0)/BT$1,"")</f>
        <v>3.5292134831460671</v>
      </c>
      <c r="BU12" s="67">
        <f>IFERROR(VLOOKUP($B12,RD[#All],BU$2,0)/BU$1,"")</f>
        <v>3.5573033707865167</v>
      </c>
      <c r="BV12" s="67">
        <f>IFERROR(VLOOKUP($B12,RD[#All],BV$2,0)/BV$1,"")</f>
        <v>3.511985018726592</v>
      </c>
      <c r="BW12" s="67">
        <f>IFERROR(VLOOKUP($B12,RD[#All],BW$2,0)/BW$1,"")</f>
        <v>3.5505617977528088</v>
      </c>
      <c r="BX12" s="67">
        <f>IFERROR(VLOOKUP($B12,RD[#All],BX$2,0)/BX$1,"")</f>
        <v>3.5614232209737828</v>
      </c>
      <c r="BY12" s="67">
        <f>IFERROR(VLOOKUP($B12,RD[#All],BY$2,0)/BY$1,"")</f>
        <v>3.598168955472326</v>
      </c>
      <c r="BZ12" s="67">
        <f>IFERROR(VLOOKUP($B12,RD[#All],BZ$2,0)/BZ$1,"")</f>
        <v>3.5312526009155225</v>
      </c>
      <c r="CA12" s="67">
        <f>IFERROR(VLOOKUP($B12,RD[#All],CA$2,0)/CA$1,"")</f>
        <v>3.6174781523096127</v>
      </c>
      <c r="CB12" s="67">
        <f>IFERROR(VLOOKUP($B12,RD[#All],CB$2,0)/CB$1,"")</f>
        <v>3.5546816479400749</v>
      </c>
      <c r="CC12" s="67">
        <f>IFERROR(VLOOKUP($B12,RD[#All],CC$2,0)/CC$1,"")</f>
        <v>3.4760299625468165</v>
      </c>
      <c r="CD12" s="67">
        <f>IFERROR(VLOOKUP($B12,RD[#All],CD$2,0)/CD$1,"")</f>
        <v>3.5239412273120139</v>
      </c>
      <c r="CE12" s="67">
        <f>IFERROR(VLOOKUP($B12,RD[#All],CE$2,0)/CE$1,"")</f>
        <v>3.4494382022471912</v>
      </c>
      <c r="CF12" s="67">
        <f>IFERROR(VLOOKUP($B12,RD[#All],CF$2,0)/CF$1,"")</f>
        <v>3.5842696629213484</v>
      </c>
      <c r="CG12" s="67">
        <f>IFERROR(VLOOKUP($B12,RD[#All],CG$2,0)/CG$1,"")</f>
        <v>3.4838951310861423</v>
      </c>
      <c r="CH12" s="67">
        <f>IFERROR(VLOOKUP($B12,RD[#All],CH$2,0)/CH$1,"")</f>
        <v>3.4265917602996252</v>
      </c>
      <c r="CI12" s="67">
        <f>IFERROR(VLOOKUP($B12,RD[#All],CI$2,0)/CI$1,"")</f>
        <v>3.4681647940074907</v>
      </c>
      <c r="CJ12" s="67">
        <f>IFERROR(VLOOKUP($B12,RD[#All],CJ$2,0)/CJ$1,"")</f>
        <v>3.4906367041198503</v>
      </c>
      <c r="CK12" s="67">
        <f>IFERROR(VLOOKUP($B12,RD[#All],CK$2,0)/CK$1,"")</f>
        <v>3.5198501872659174</v>
      </c>
      <c r="CL12" s="67">
        <f>IFERROR(VLOOKUP($B12,RD[#All],CL$2,0)/CL$1,"")</f>
        <v>3.4921348314606742</v>
      </c>
      <c r="CM12" s="67">
        <f>IFERROR(VLOOKUP($B12,RD[#All],CM$2,0)/CM$1,"")</f>
        <v>3.5205992509363297</v>
      </c>
      <c r="CN12" s="67">
        <f>IFERROR(VLOOKUP($B12,RD[#All],CN$2,0)/CN$1,"")</f>
        <v>3.4827715355805244</v>
      </c>
      <c r="CO12" s="67">
        <f>IFERROR(VLOOKUP($B12,RD[#All],CO$2,0)/CO$1,"")</f>
        <v>3.5171235955056179</v>
      </c>
      <c r="CP12" s="67">
        <f>IFERROR(VLOOKUP($B12,RD[#All],CP$2,0)/CP$1,"")</f>
        <v>3.5388072601555747</v>
      </c>
      <c r="CQ12" s="67">
        <f>IFERROR(VLOOKUP($B12,RD[#All],CQ$2,0)/CQ$1,"")</f>
        <v>3.606741573033708</v>
      </c>
      <c r="CR12" s="67">
        <f>IFERROR(VLOOKUP($B12,RD[#All],CR$2,0)/CR$1,"")</f>
        <v>3.5318352059925093</v>
      </c>
      <c r="CS12" s="67">
        <f>IFERROR(VLOOKUP($B12,RD[#All],CS$2,0)/CS$1,"")</f>
        <v>3.5245942571785269</v>
      </c>
      <c r="CT12" s="67">
        <f>IFERROR(VLOOKUP($B12,RD[#All],CT$2,0)/CT$1,"")</f>
        <v>3.5333333333333332</v>
      </c>
      <c r="CU12" s="67">
        <f>IFERROR(VLOOKUP($B12,RD[#All],CU$2,0)/CU$1,"")</f>
        <v>3.4059925093632959</v>
      </c>
      <c r="CV12" s="67">
        <f>IFERROR(VLOOKUP($B12,RD[#All],CV$2,0)/CV$1,"")</f>
        <v>3.612734082397004</v>
      </c>
      <c r="CW12" s="67">
        <f>IFERROR(VLOOKUP($B12,RD[#All],CW$2,0)/CW$1,"")</f>
        <v>3.5865168539325842</v>
      </c>
      <c r="CX12" s="67">
        <f>IFERROR(VLOOKUP($B12,RD[#All],CX$2,0)/CX$1,"")</f>
        <v>3.5168539325842696</v>
      </c>
      <c r="CY12" s="67">
        <f>IFERROR(VLOOKUP($B12,RD[#All],CY$2,0)/CY$1,"")</f>
        <v>3.4868913857677901</v>
      </c>
      <c r="CZ12" s="67">
        <f>IFERROR(VLOOKUP($B12,RD[#All],CZ$2,0)/CZ$1,"")</f>
        <v>3.4906367041198503</v>
      </c>
      <c r="DA12" s="67">
        <f>IFERROR(VLOOKUP($B12,RD[#All],DA$2,0)/DA$1,"")</f>
        <v>3.5393258426966292</v>
      </c>
      <c r="DB12" s="67">
        <f>IFERROR(VLOOKUP($B12,RD[#All],DB$2,0)/DB$1,"")</f>
        <v>3.5872659176029962</v>
      </c>
      <c r="DC12" s="67">
        <f>IFERROR(VLOOKUP($B12,RD[#All],DC$2,0)/DC$1,"")</f>
        <v>3.5798585101955887</v>
      </c>
      <c r="DD12" s="67">
        <f>IFERROR(VLOOKUP($B12,RD[#All],DD$2,0)/DD$1,"")</f>
        <v>3.4119850187265919</v>
      </c>
      <c r="DE12" s="67">
        <f>IFERROR(VLOOKUP($B12,RD[#All],DE$2,0)/DE$1,"")</f>
        <v>3.5722014148980441</v>
      </c>
      <c r="DF12" s="67">
        <f>IFERROR(VLOOKUP($B12,RD[#All],DF$2,0)/DF$1,"")</f>
        <v>3.5981933757109403</v>
      </c>
      <c r="DG12" s="67">
        <f>IFERROR(VLOOKUP($B12,RD[#All],DG$2,0)/DG$1,"")</f>
        <v>3.5580524344569286</v>
      </c>
      <c r="DH12" s="67">
        <f>IFERROR(VLOOKUP($B12,RD[#All],DH$2,0)/DH$1,"")</f>
        <v>3.57752808988764</v>
      </c>
      <c r="DI12" s="67">
        <f>IFERROR(VLOOKUP($B12,RD[#All],DI$2,0)/DI$1,"")</f>
        <v>3.5526361279170264</v>
      </c>
      <c r="DJ12" s="67">
        <f>IFERROR(VLOOKUP($B12,RD[#All],DJ$2,0)/DJ$1,"")</f>
        <v>3.5733794295592047</v>
      </c>
      <c r="DK12" s="67">
        <f>IFERROR(VLOOKUP($B12,RD[#All],DK$2,0)/DK$1,"")</f>
        <v>3.5941739492301288</v>
      </c>
      <c r="DL12" s="67">
        <f>IFERROR(VLOOKUP($B12,RD[#All],DL$2,0)/DL$1,"")</f>
        <v>3.5845193508114859</v>
      </c>
      <c r="DM12" s="67">
        <f>IFERROR(VLOOKUP($B12,RD[#All],DM$2,0)/DM$1,"")</f>
        <v>3.5779026217228465</v>
      </c>
      <c r="DN12" s="67">
        <f>IFERROR(VLOOKUP($B12,RD[#All],DN$2,0)/DN$1,"")</f>
        <v>3.4569288389513106</v>
      </c>
      <c r="DO12" s="67">
        <f>IFERROR(VLOOKUP($B12,RD[#All],DO$2,0)/DO$1,"")</f>
        <v>3.429240548678488</v>
      </c>
      <c r="DP12" s="67">
        <f>IFERROR(VLOOKUP($B12,RD[#All],DP$2,0)/DP$1,"")</f>
        <v>3.4323761964211403</v>
      </c>
      <c r="DQ12" s="67">
        <f>IFERROR(VLOOKUP($B12,RD[#All],DQ$2,0)/DQ$1,"")</f>
        <v>3.5835205992509365</v>
      </c>
      <c r="DR12" s="67">
        <f>IFERROR(VLOOKUP($B12,RD[#All],DR$2,0)/DR$1,"")</f>
        <v>3.5543071161048689</v>
      </c>
      <c r="DS12" s="67">
        <f>IFERROR(VLOOKUP($B12,RD[#All],DS$2,0)/DS$1,"")</f>
        <v>3.5602996254681649</v>
      </c>
      <c r="DT12" s="67">
        <f>IFERROR(VLOOKUP($B12,RD[#All],DT$2,0)/DT$1,"")</f>
        <v>3.3814398668331256</v>
      </c>
      <c r="DU12" s="67">
        <f>IFERROR(VLOOKUP($B12,RD[#All],DU$2,0)/DU$1,"")</f>
        <v>3.4513524760715772</v>
      </c>
      <c r="DV12" s="67">
        <f>IFERROR(VLOOKUP($B12,RD[#All],DV$2,0)/DV$1,"")</f>
        <v>3.4689138576779026</v>
      </c>
      <c r="DW12" s="67">
        <f>IFERROR(VLOOKUP($B12,RD[#All],DW$2,0)/DW$1,"")</f>
        <v>3.5153558052434457</v>
      </c>
      <c r="DX12" s="67">
        <f>IFERROR(VLOOKUP($B12,RD[#All],DX$2,0)/DX$1,"")</f>
        <v>3.5322513524760715</v>
      </c>
      <c r="DY12" s="67">
        <f>IFERROR(VLOOKUP($B12,RD[#All],DY$2,0)/DY$1,"")</f>
        <v>3.4419475655430714</v>
      </c>
      <c r="DZ12" s="67">
        <f>IFERROR(VLOOKUP($B12,RD[#All],DZ$2,0)/DZ$1,"")</f>
        <v>3.4644194756554305</v>
      </c>
      <c r="EA12" s="67">
        <f>IFERROR(VLOOKUP($B12,RD[#All],EA$2,0)/EA$1,"")</f>
        <v>3.4550145651269246</v>
      </c>
      <c r="EB12" s="67">
        <f>IFERROR(VLOOKUP($B12,RD[#All],EB$2,0)/EB$1,"")</f>
        <v>3.4726591760299623</v>
      </c>
      <c r="EC12" s="67">
        <f>IFERROR(VLOOKUP($B12,RD[#All],EC$2,0)/EC$1,"")</f>
        <v>3.4261019878997407</v>
      </c>
      <c r="ED12" s="67">
        <f>IFERROR(VLOOKUP($B12,RD[#All],ED$2,0)/ED$1,"")</f>
        <v>3.533275713050994</v>
      </c>
      <c r="EE12" s="67">
        <f>IFERROR(VLOOKUP($B12,RD[#All],EE$2,0)/EE$1,"")</f>
        <v>3.50561797752809</v>
      </c>
      <c r="EF12" s="67">
        <f>IFERROR(VLOOKUP($B12,RD[#All],EF$2,0)/EF$1,"")</f>
        <v>3.5869254341164454</v>
      </c>
      <c r="EG12" s="67">
        <f>IFERROR(VLOOKUP($B12,RD[#All],EG$2,0)/EG$1,"")</f>
        <v>3.5524475524475525</v>
      </c>
      <c r="EH12" s="67">
        <f>IFERROR(VLOOKUP($B12,RD[#All],EH$2,0)/EH$1,"")</f>
        <v>3.45</v>
      </c>
      <c r="EI12" s="67">
        <f>IFERROR(VLOOKUP($B12,RD[#All],EI$2,0)/EI$1,"")</f>
        <v>3.43006993006993</v>
      </c>
      <c r="EJ12" s="67">
        <f>IFERROR(VLOOKUP($B12,RD[#All],EJ$2,0)/EJ$1,"")</f>
        <v>3.5804195804195804</v>
      </c>
      <c r="EK12" s="67">
        <f>IFERROR(VLOOKUP($B12,RD[#All],EK$2,0)/EK$1,"")</f>
        <v>3.559550561797753</v>
      </c>
      <c r="EL12" s="67">
        <f>IFERROR(VLOOKUP($B12,RD[#All],EL$2,0)/EL$1,"")</f>
        <v>3.5617977528089888</v>
      </c>
      <c r="EM12" s="67">
        <f>IFERROR(VLOOKUP($B12,RD[#All],EM$2,0)/EM$1,"")</f>
        <v>3.5156439066551424</v>
      </c>
      <c r="EN12" s="67">
        <f>IFERROR(VLOOKUP($B12,RD[#All],EN$2,0)/EN$1,"")</f>
        <v>3.4876404494382021</v>
      </c>
      <c r="EO12" s="67">
        <f>IFERROR(VLOOKUP($B12,RD[#All],EO$2,0)/EO$1,"")</f>
        <v>3.595505617977528</v>
      </c>
      <c r="EP12" s="67">
        <f>IFERROR(VLOOKUP($B12,RD[#All],EP$2,0)/EP$1,"")</f>
        <v>3.567847882454624</v>
      </c>
      <c r="EQ12" s="67">
        <f>IFERROR(VLOOKUP($B12,RD[#All],EQ$2,0)/EQ$1,"")</f>
        <v>3.5138576779026218</v>
      </c>
      <c r="ER12" s="67">
        <f>IFERROR(VLOOKUP($B12,RD[#All],ER$2,0)/ER$1,"")</f>
        <v>3.5263612791702679</v>
      </c>
      <c r="ES12" s="67">
        <f>IFERROR(VLOOKUP($B12,RD[#All],ES$2,0)/ES$1,"")</f>
        <v>3.4981273408239701</v>
      </c>
      <c r="ET12" s="67">
        <f>IFERROR(VLOOKUP($B12,RD[#All],ET$2,0)/ET$1,"")</f>
        <v>3.5587334014300307</v>
      </c>
      <c r="EU12" s="67">
        <f>IFERROR(VLOOKUP($B12,RD[#All],EU$2,0)/EU$1,"")</f>
        <v>3.4191875540190146</v>
      </c>
      <c r="EV12" s="67">
        <f>IFERROR(VLOOKUP($B12,RD[#All],EV$2,0)/EV$1,"")</f>
        <v>3.5229040622299048</v>
      </c>
      <c r="EW12" s="67">
        <f>IFERROR(VLOOKUP($B12,RD[#All],EW$2,0)/EW$1,"")</f>
        <v>3.567847882454624</v>
      </c>
      <c r="EX12" s="67">
        <f>IFERROR(VLOOKUP($B12,RD[#All],EX$2,0)/EX$1,"")</f>
        <v>3.5730337078651684</v>
      </c>
      <c r="EY12" s="67">
        <f>IFERROR(VLOOKUP($B12,RD[#All],EY$2,0)/EY$1,"")</f>
        <v>3.5968372867249276</v>
      </c>
      <c r="EZ12" s="67">
        <f>IFERROR(VLOOKUP($B12,RD[#All],EZ$2,0)/EZ$1,"")</f>
        <v>3.5917602996254683</v>
      </c>
      <c r="FA12" s="67">
        <f>IFERROR(VLOOKUP($B12,RD[#All],FA$2,0)/FA$1,"")</f>
        <v>3.5812734082397006</v>
      </c>
      <c r="FB12" s="67">
        <f>IFERROR(VLOOKUP($B12,RD[#All],FB$2,0)/FB$1,"")</f>
        <v>3.5670411985018724</v>
      </c>
      <c r="FC12" s="67">
        <f>IFERROR(VLOOKUP($B12,RD[#All],FC$2,0)/FC$1,"")</f>
        <v>3.5853932584269663</v>
      </c>
      <c r="FD12" s="67">
        <f>IFERROR(VLOOKUP($B12,RD[#All],FD$2,0)/FD$1,"")</f>
        <v>3.5112359550561796</v>
      </c>
      <c r="FE12" s="67">
        <f>IFERROR(VLOOKUP($B12,RD[#All],FE$2,0)/FE$1,"")</f>
        <v>3.5022727272727274</v>
      </c>
      <c r="FF12" s="67">
        <f>IFERROR(VLOOKUP($B12,RD[#All],FF$2,0)/FF$1,"")</f>
        <v>3.4340909090909091</v>
      </c>
      <c r="FG12" s="67">
        <f>IFERROR(VLOOKUP($B12,RD[#All],FG$2,0)/FG$1,"")</f>
        <v>3.4414141414141417</v>
      </c>
      <c r="FH12" s="67">
        <f>IFERROR(VLOOKUP($B12,RD[#All],FH$2,0)/FH$1,"")</f>
        <v>3.5037878787878789</v>
      </c>
      <c r="FI12" s="67">
        <f>IFERROR(VLOOKUP($B12,RD[#All],FI$2,0)/FI$1,"")</f>
        <v>3.4377104377104377</v>
      </c>
      <c r="FJ12" s="67">
        <f>IFERROR(VLOOKUP($B12,RD[#All],FJ$2,0)/FJ$1,"")</f>
        <v>3.4713804713804715</v>
      </c>
      <c r="FK12" s="67">
        <f>IFERROR(VLOOKUP($B12,RD[#All],FK$2,0)/FK$1,"")</f>
        <v>3.5225589225589227</v>
      </c>
      <c r="FL12" s="67">
        <f>IFERROR(VLOOKUP($B12,RD[#All],FL$2,0)/FL$1,"")</f>
        <v>3.4290909090909092</v>
      </c>
      <c r="FM12" s="67">
        <f>IFERROR(VLOOKUP($B12,RD[#All],FM$2,0)/FM$1,"")</f>
        <v>3.5795454545454546</v>
      </c>
      <c r="FN12" s="67">
        <f>IFERROR(VLOOKUP($B12,RD[#All],FN$2,0)/FN$1,"")</f>
        <v>3.4646464646464645</v>
      </c>
      <c r="FO12" s="67">
        <f>IFERROR(VLOOKUP($B12,RD[#All],FO$2,0)/FO$1,"")</f>
        <v>3.4079545454545457</v>
      </c>
      <c r="FP12" s="67">
        <f>IFERROR(VLOOKUP($B12,RD[#All],FP$2,0)/FP$1,"")</f>
        <v>3.4363636363636365</v>
      </c>
      <c r="FQ12" s="67">
        <f>IFERROR(VLOOKUP($B12,RD[#All],FQ$2,0)/FQ$1,"")</f>
        <v>3.4145454545454546</v>
      </c>
      <c r="FR12" s="67">
        <f>IFERROR(VLOOKUP($B12,RD[#All],FR$2,0)/FR$1,"")</f>
        <v>3.458181818181818</v>
      </c>
      <c r="FS12" s="67">
        <f>IFERROR(VLOOKUP($B12,RD[#All],FS$2,0)/FS$1,"")</f>
        <v>3.4717171717171715</v>
      </c>
      <c r="FT12" s="67">
        <f>IFERROR(VLOOKUP($B12,RD[#All],FT$2,0)/FT$1,"")</f>
        <v>3.4672727272727273</v>
      </c>
      <c r="FU12" s="67">
        <f>IFERROR(VLOOKUP($B12,RD[#All],FU$2,0)/FU$1,"")</f>
        <v>3.4646464646464645</v>
      </c>
      <c r="FV12" s="67">
        <f>IFERROR(VLOOKUP($B12,RD[#All],FV$2,0)/FV$1,"")</f>
        <v>3.5568181818181817</v>
      </c>
      <c r="FW12" s="67">
        <f>IFERROR(VLOOKUP($B12,RD[#All],FW$2,0)/FW$1,"")</f>
        <v>3.4924242424242422</v>
      </c>
      <c r="FX12" s="67">
        <f>IFERROR(VLOOKUP($B12,RD[#All],FX$2,0)/FX$1,"")</f>
        <v>3.4659090909090908</v>
      </c>
      <c r="FY12" s="67">
        <f>IFERROR(VLOOKUP($B12,RD[#All],FY$2,0)/FY$1,"")</f>
        <v>3.4377104377104377</v>
      </c>
      <c r="FZ12" s="67">
        <f>IFERROR(VLOOKUP($B12,RD[#All],FZ$2,0)/FZ$1,"")</f>
        <v>3.5075757575757578</v>
      </c>
      <c r="GA12" s="67">
        <f>IFERROR(VLOOKUP($B12,RD[#All],GA$2,0)/GA$1,"")</f>
        <v>3.5279720279720279</v>
      </c>
      <c r="GB12" s="67">
        <f>IFERROR(VLOOKUP($B12,RD[#All],GB$2,0)/GB$1,"")</f>
        <v>3.4074074074074074</v>
      </c>
      <c r="GC12" s="67">
        <f>IFERROR(VLOOKUP($B12,RD[#All],GC$2,0)/GC$1,"")</f>
        <v>3.4646464646464645</v>
      </c>
      <c r="GD12" s="67">
        <f>IFERROR(VLOOKUP($B12,RD[#All],GD$2,0)/GD$1,"")</f>
        <v>3.5563636363636362</v>
      </c>
      <c r="GE12" s="67">
        <f>IFERROR(VLOOKUP($B12,RD[#All],GE$2,0)/GE$1,"")</f>
        <v>3.5139860139860142</v>
      </c>
      <c r="GF12" s="67">
        <f>IFERROR(VLOOKUP($B12,RD[#All],GF$2,0)/GF$1,"")</f>
        <v>3.4646464646464645</v>
      </c>
      <c r="GG12" s="67">
        <f>IFERROR(VLOOKUP($B12,RD[#All],GG$2,0)/GG$1,"")</f>
        <v>3.4683636363636361</v>
      </c>
      <c r="GH12" s="67">
        <f>IFERROR(VLOOKUP($B12,RD[#All],GH$2,0)/GH$1,"")</f>
        <v>3.488</v>
      </c>
      <c r="GI12" s="67">
        <f>IFERROR(VLOOKUP($B12,RD[#All],GI$2,0)/GI$1,"")</f>
        <v>3.4807272727272731</v>
      </c>
      <c r="GJ12" s="67">
        <f>IFERROR(VLOOKUP($B12,RD[#All],GJ$2,0)/GJ$1,"")</f>
        <v>3.5384615384615383</v>
      </c>
      <c r="GK12" s="67">
        <f>IFERROR(VLOOKUP($B12,RD[#All],GK$2,0)/GK$1,"")</f>
        <v>3.5265151515151514</v>
      </c>
      <c r="GL12" s="67">
        <f>IFERROR(VLOOKUP($B12,RD[#All],GL$2,0)/GL$1,"")</f>
        <v>3.5492424242424243</v>
      </c>
      <c r="GM12" s="67">
        <f>IFERROR(VLOOKUP($B12,RD[#All],GM$2,0)/GM$1,"")</f>
        <v>3.2234848484848486</v>
      </c>
      <c r="GN12" s="67">
        <f>IFERROR(VLOOKUP($B12,RD[#All],GN$2,0)/GN$1,"")</f>
        <v>3.5037878787878789</v>
      </c>
      <c r="GO12" s="67">
        <f>IFERROR(VLOOKUP($B12,RD[#All],GO$2,0)/GO$1,"")</f>
        <v>3.5681818181818183</v>
      </c>
      <c r="GP12" s="67">
        <f>IFERROR(VLOOKUP($B12,RD[#All],GP$2,0)/GP$1,"")</f>
        <v>3.5113636363636362</v>
      </c>
      <c r="GQ12" s="67">
        <f>IFERROR(VLOOKUP($B12,RD[#All],GQ$2,0)/GQ$1,"")</f>
        <v>3.4890909090909092</v>
      </c>
      <c r="GR12" s="67">
        <f>IFERROR(VLOOKUP($B12,RD[#All],GR$2,0)/GR$1,"")</f>
        <v>3.4814393939393939</v>
      </c>
      <c r="GS12" s="67" t="str">
        <f>IFERROR(VLOOKUP($B12,RD[#All],GS$2,0)/GS$1,"")</f>
        <v/>
      </c>
      <c r="GT12" s="67" t="str">
        <f>IFERROR(VLOOKUP($B12,RD[#All],GT$2,0)/GT$1,"")</f>
        <v/>
      </c>
      <c r="GU12" s="67">
        <f>IFERROR(VLOOKUP($B12,RD[#All],GU$2,0)/GU$1,"")</f>
        <v>3.6851363236587509</v>
      </c>
      <c r="GV12" s="67">
        <f>IFERROR(VLOOKUP($B12,RD[#All],GV$2,0)/GV$1,"")</f>
        <v>3.4147622800105069</v>
      </c>
      <c r="GW12" s="67">
        <f>IFERROR(VLOOKUP($B12,RD[#All],GW$2,0)/GW$1,"")</f>
        <v>3.4700665188470063</v>
      </c>
      <c r="GX12" s="67" t="str">
        <f>IFERROR(VLOOKUP($B12,RD[#All],GX$2,0)/GX$1,"")</f>
        <v/>
      </c>
      <c r="GY12" s="67">
        <f>IFERROR(VLOOKUP($B12,RD[#All],GY$2,0)/GY$1,"")</f>
        <v>3.5338345864661651</v>
      </c>
      <c r="GZ12" s="67">
        <f>IFERROR(VLOOKUP($B12,RD[#All],GZ$2,0)/GZ$1,"")</f>
        <v>3.4550561797752808</v>
      </c>
      <c r="HA12" s="67">
        <f>IFERROR(VLOOKUP($B12,RD[#All],HA$2,0)/HA$1,"")</f>
        <v>3.4606741573033708</v>
      </c>
      <c r="HB12" s="67">
        <f>IFERROR(VLOOKUP($B12,RD[#All],HB$2,0)/HB$1,"")</f>
        <v>3.4340823970037451</v>
      </c>
      <c r="HC12" s="67">
        <f>IFERROR(VLOOKUP($B12,RD[#All],HC$2,0)/HC$1,"")</f>
        <v>3.4535580524344569</v>
      </c>
      <c r="HD12" s="67">
        <f>IFERROR(VLOOKUP($B12,RD[#All],HD$2,0)/HD$1,"")</f>
        <v>3.5344569288389516</v>
      </c>
      <c r="HE12" s="67">
        <f>IFERROR(VLOOKUP($B12,RD[#All],HE$2,0)/HE$1,"")</f>
        <v>3.4767790262172285</v>
      </c>
      <c r="HF12" s="67">
        <f>IFERROR(VLOOKUP($B12,RD[#All],HF$2,0)/HF$1,"")</f>
        <v>3.5168539325842696</v>
      </c>
      <c r="HG12" s="67">
        <f>IFERROR(VLOOKUP($B12,RD[#All],HG$2,0)/HG$1,"")</f>
        <v>3.5355805243445695</v>
      </c>
      <c r="HH12" s="67">
        <f>IFERROR(VLOOKUP($B12,RD[#All],HH$2,0)/HH$1,"")</f>
        <v>3.4569288389513106</v>
      </c>
      <c r="HI12" s="67">
        <f>IFERROR(VLOOKUP($B12,RD[#All],HI$2,0)/HI$1,"")</f>
        <v>3.5123595505617975</v>
      </c>
      <c r="HJ12" s="67">
        <f>IFERROR(VLOOKUP($B12,RD[#All],HJ$2,0)/HJ$1,"")</f>
        <v>3.5243445692883895</v>
      </c>
      <c r="HK12" s="67">
        <f>IFERROR(VLOOKUP($B12,RD[#All],HK$2,0)/HK$1,"")</f>
        <v>3.4590095713691218</v>
      </c>
      <c r="HL12" s="67">
        <f>IFERROR(VLOOKUP($B12,RD[#All],HL$2,0)/HL$1,"")</f>
        <v>3.6587598834789845</v>
      </c>
      <c r="HM12" s="67">
        <f>IFERROR(VLOOKUP($B12,RD[#All],HM$2,0)/HM$1,"")</f>
        <v>3.7572772055530672</v>
      </c>
      <c r="HN12" s="67">
        <f>IFERROR(VLOOKUP($B12,RD[#All],HN$2,0)/HN$1,"")</f>
        <v>3.7707120465741153</v>
      </c>
      <c r="HO12" s="67">
        <f>IFERROR(VLOOKUP($B12,RD[#All],HO$2,0)/HO$1,"")</f>
        <v>3.746081504702194</v>
      </c>
      <c r="HP12" s="67">
        <f>IFERROR(VLOOKUP($B12,RD[#All],HP$2,0)/HP$1,"")</f>
        <v>3.7366771159874608</v>
      </c>
      <c r="HQ12" s="67">
        <f>IFERROR(VLOOKUP($B12,RD[#All],HQ$2,0)/HQ$1,"")</f>
        <v>3.4391534391534391</v>
      </c>
      <c r="HR12" s="67">
        <f>IFERROR(VLOOKUP($B12,RD[#All],HR$2,0)/HR$1,"")</f>
        <v>3.4979149291075893</v>
      </c>
      <c r="HS12" s="67">
        <f>IFERROR(VLOOKUP($B12,RD[#All],HS$2,0)/HS$1,"")</f>
        <v>3.6163595505617976</v>
      </c>
      <c r="HT12" s="67">
        <f>IFERROR(VLOOKUP($B12,RD[#All],HT$2,0)/HT$1,"")</f>
        <v>3.4989596337910944</v>
      </c>
      <c r="HU12" s="67">
        <f>IFERROR(VLOOKUP($B12,RD[#All],HU$2,0)/HU$1,"")</f>
        <v>3.5633535004321524</v>
      </c>
      <c r="HV12" s="67">
        <f>IFERROR(VLOOKUP($B12,RD[#All],HV$2,0)/HV$1,"")</f>
        <v>3.5108038029386344</v>
      </c>
      <c r="HW12" s="67">
        <f>IFERROR(VLOOKUP($B12,RD[#All],HW$2,0)/HW$1,"")</f>
        <v>3.559550561797753</v>
      </c>
      <c r="HX12" s="67">
        <f>IFERROR(VLOOKUP($B12,RD[#All],HX$2,0)/HX$1,"")</f>
        <v>3.5298184961106309</v>
      </c>
      <c r="HY12" s="67">
        <f>IFERROR(VLOOKUP($B12,RD[#All],HY$2,0)/HY$1,"")</f>
        <v>3.5861839367457344</v>
      </c>
      <c r="HZ12" s="67">
        <f>IFERROR(VLOOKUP($B12,RD[#All],HZ$2,0)/HZ$1,"")</f>
        <v>3.5389096962130671</v>
      </c>
      <c r="IA12" s="67">
        <f>IFERROR(VLOOKUP($B12,RD[#All],IA$2,0)/IA$1,"")</f>
        <v>3.5003885003885009</v>
      </c>
      <c r="IB12" s="67">
        <f>IFERROR(VLOOKUP($B12,RD[#All],IB$2,0)/IB$1,"")</f>
        <v>3.4401154401154401</v>
      </c>
      <c r="IC12" s="67">
        <f>IFERROR(VLOOKUP($B12,RD[#All],IC$2,0)/IC$1,"")</f>
        <v>3.5392385392385397</v>
      </c>
      <c r="ID12" s="67">
        <f>IFERROR(VLOOKUP($B12,RD[#All],ID$2,0)/ID$1,"")</f>
        <v>3.4530490086045642</v>
      </c>
      <c r="IE12" s="67">
        <f>IFERROR(VLOOKUP($B12,RD[#All],IE$2,0)/IE$1,"")</f>
        <v>3.4222222222222221</v>
      </c>
      <c r="IF12" s="67" t="str">
        <f>IFERROR(VLOOKUP($B12,RD[#All],IF$2,0)/IF$1,"")</f>
        <v/>
      </c>
      <c r="IG12" s="67">
        <f>IFERROR(VLOOKUP($B12,RD[#All],IG$2,0)/IG$1,"")</f>
        <v>3.539484857061987</v>
      </c>
      <c r="IH12" s="67">
        <f>IFERROR(VLOOKUP($B12,RD[#All],IH$2,0)/IH$1,"")</f>
        <v>3.5144548937652385</v>
      </c>
      <c r="II12" s="67">
        <f>IFERROR(VLOOKUP($B12,RD[#All],II$2,0)/II$1,"")</f>
        <v>3.4925373134328357</v>
      </c>
      <c r="IJ12" s="67">
        <f>IFERROR(VLOOKUP($B12,RD[#All],IJ$2,0)/IJ$1,"")</f>
        <v>3.4530490086045642</v>
      </c>
      <c r="IK12" s="67">
        <f>IFERROR(VLOOKUP($B12,RD[#All],IK$2,0)/IK$1,"")</f>
        <v>3.410644910644911</v>
      </c>
      <c r="IL12" s="67" t="str">
        <f>IFERROR(VLOOKUP($B12,RD[#All],IL$2,0)/IL$1,"")</f>
        <v/>
      </c>
      <c r="IM12" s="67" t="str">
        <f>IFERROR(VLOOKUP($B12,RD[#All],IM$2,0)/IM$1,"")</f>
        <v/>
      </c>
      <c r="IN12" s="67">
        <f>IFERROR(VLOOKUP($B12,RD[#All],IN$2,0)/IN$1,"")</f>
        <v>3.6071055381400208</v>
      </c>
      <c r="IO12" s="67">
        <f>IFERROR(VLOOKUP($B12,RD[#All],IO$2,0)/IO$1,"")</f>
        <v>3.6481191222570533</v>
      </c>
      <c r="IP12" s="67">
        <f>IFERROR(VLOOKUP($B12,RD[#All],IP$2,0)/IP$1,"")</f>
        <v>4.4989288264698875</v>
      </c>
      <c r="IQ12" s="67">
        <f>IFERROR(VLOOKUP($B12,RD[#All],IQ$2,0)/IQ$1,"")</f>
        <v>3.5003885003885009</v>
      </c>
      <c r="IR12" s="67">
        <f>IFERROR(VLOOKUP($B12,RD[#All],IR$2,0)/IR$1,"")</f>
        <v>6.8905472636815928</v>
      </c>
      <c r="IS12" s="86">
        <f>IFERROR(AVERAGEIF(Inv_SY_B[[#This Row],[BLK1_INV1]:[BLK8_INV27]],"&gt;"&amp;0.1,Inv_SY_B[[#This Row],[BLK1_INV1]:[BLK8_INV27]]),"")</f>
        <v>3.5084812167455697</v>
      </c>
    </row>
    <row r="13" spans="2:253" x14ac:dyDescent="0.35">
      <c r="B13" s="85">
        <f t="shared" si="0"/>
        <v>45845</v>
      </c>
      <c r="C13" s="67">
        <f>IFERROR(VLOOKUP($B13,RD[#All],C$2,0)/C$1,"")</f>
        <v>3.564390665514261</v>
      </c>
      <c r="D13" s="67">
        <f>IFERROR(VLOOKUP($B13,RD[#All],D$2,0)/D$1,"")</f>
        <v>3.533275713050994</v>
      </c>
      <c r="E13" s="67">
        <f>IFERROR(VLOOKUP($B13,RD[#All],E$2,0)/E$1,"")</f>
        <v>3.5692883895131087</v>
      </c>
      <c r="F13" s="67">
        <f>IFERROR(VLOOKUP($B13,RD[#All],F$2,0)/F$1,"")</f>
        <v>3.5543071161048689</v>
      </c>
      <c r="G13" s="67">
        <f>IFERROR(VLOOKUP($B13,RD[#All],G$2,0)/G$1,"")</f>
        <v>3.5747623163353501</v>
      </c>
      <c r="H13" s="67">
        <f>IFERROR(VLOOKUP($B13,RD[#All],H$2,0)/H$1,"")</f>
        <v>3.5168539325842696</v>
      </c>
      <c r="I13" s="67">
        <f>IFERROR(VLOOKUP($B13,RD[#All],I$2,0)/I$1,"")</f>
        <v>3.5355805243445695</v>
      </c>
      <c r="J13" s="67">
        <f>IFERROR(VLOOKUP($B13,RD[#All],J$2,0)/J$1,"")</f>
        <v>3.5468164794007491</v>
      </c>
      <c r="K13" s="67">
        <f>IFERROR(VLOOKUP($B13,RD[#All],K$2,0)/K$1,"")</f>
        <v>3.559550561797753</v>
      </c>
      <c r="L13" s="67">
        <f>IFERROR(VLOOKUP($B13,RD[#All],L$2,0)/L$1,"")</f>
        <v>3.559550561797753</v>
      </c>
      <c r="M13" s="67">
        <f>IFERROR(VLOOKUP($B13,RD[#All],M$2,0)/M$1,"")</f>
        <v>3.5842696629213484</v>
      </c>
      <c r="N13" s="67">
        <f>IFERROR(VLOOKUP($B13,RD[#All],N$2,0)/N$1,"")</f>
        <v>3.5992509363295881</v>
      </c>
      <c r="O13" s="67">
        <f>IFERROR(VLOOKUP($B13,RD[#All],O$2,0)/O$1,"")</f>
        <v>3.5131086142322099</v>
      </c>
      <c r="P13" s="67">
        <f>IFERROR(VLOOKUP($B13,RD[#All],P$2,0)/P$1,"")</f>
        <v>3.6241062308478038</v>
      </c>
      <c r="Q13" s="67">
        <f>IFERROR(VLOOKUP($B13,RD[#All],Q$2,0)/Q$1,"")</f>
        <v>3.5131086142322099</v>
      </c>
      <c r="R13" s="67">
        <f>IFERROR(VLOOKUP($B13,RD[#All],R$2,0)/R$1,"")</f>
        <v>3.5243445692883895</v>
      </c>
      <c r="S13" s="67">
        <f>IFERROR(VLOOKUP($B13,RD[#All],S$2,0)/S$1,"")</f>
        <v>3.5131086142322099</v>
      </c>
      <c r="T13" s="67">
        <f>IFERROR(VLOOKUP($B13,RD[#All],T$2,0)/T$1,"")</f>
        <v>3.5093632958801497</v>
      </c>
      <c r="U13" s="67">
        <f>IFERROR(VLOOKUP($B13,RD[#All],U$2,0)/U$1,"")</f>
        <v>3.536732929991357</v>
      </c>
      <c r="V13" s="67">
        <f>IFERROR(VLOOKUP($B13,RD[#All],V$2,0)/V$1,"")</f>
        <v>3.5298184961106309</v>
      </c>
      <c r="W13" s="67">
        <f>IFERROR(VLOOKUP($B13,RD[#All],W$2,0)/W$1,"")</f>
        <v>3.5243445692883895</v>
      </c>
      <c r="X13" s="67">
        <f>IFERROR(VLOOKUP($B13,RD[#All],X$2,0)/X$1,"")</f>
        <v>3.5355805243445695</v>
      </c>
      <c r="Y13" s="67">
        <f>IFERROR(VLOOKUP($B13,RD[#All],Y$2,0)/Y$1,"")</f>
        <v>3.4779602420051856</v>
      </c>
      <c r="Z13" s="67">
        <f>IFERROR(VLOOKUP($B13,RD[#All],Z$2,0)/Z$1,"")</f>
        <v>3.5422388680815646</v>
      </c>
      <c r="AA13" s="67">
        <f>IFERROR(VLOOKUP($B13,RD[#All],AA$2,0)/AA$1,"")</f>
        <v>3.5401901469317201</v>
      </c>
      <c r="AB13" s="67">
        <f>IFERROR(VLOOKUP($B13,RD[#All],AB$2,0)/AB$1,"")</f>
        <v>3.536732929991357</v>
      </c>
      <c r="AC13" s="67">
        <f>IFERROR(VLOOKUP($B13,RD[#All],AC$2,0)/AC$1,"")</f>
        <v>3.4952463267070009</v>
      </c>
      <c r="AD13" s="67">
        <f>IFERROR(VLOOKUP($B13,RD[#All],AD$2,0)/AD$1,"")</f>
        <v>3.5089471493965876</v>
      </c>
      <c r="AE13" s="67">
        <f>IFERROR(VLOOKUP($B13,RD[#All],AE$2,0)/AE$1,"")</f>
        <v>3.5156054931335832</v>
      </c>
      <c r="AF13" s="67">
        <f>IFERROR(VLOOKUP($B13,RD[#All],AF$2,0)/AF$1,"")</f>
        <v>3.502288805659592</v>
      </c>
      <c r="AG13" s="67">
        <f>IFERROR(VLOOKUP($B13,RD[#All],AG$2,0)/AG$1,"")</f>
        <v>3.4889721181856013</v>
      </c>
      <c r="AH13" s="67">
        <f>IFERROR(VLOOKUP($B13,RD[#All],AH$2,0)/AH$1,"")</f>
        <v>3.5255930087390763</v>
      </c>
      <c r="AI13" s="67">
        <f>IFERROR(VLOOKUP($B13,RD[#All],AI$2,0)/AI$1,"")</f>
        <v>3.5078616352201255</v>
      </c>
      <c r="AJ13" s="67">
        <f>IFERROR(VLOOKUP($B13,RD[#All],AJ$2,0)/AJ$1,"")</f>
        <v>3.5898968764011356</v>
      </c>
      <c r="AK13" s="67">
        <f>IFERROR(VLOOKUP($B13,RD[#All],AK$2,0)/AK$1,"")</f>
        <v>3.4782771535580528</v>
      </c>
      <c r="AL13" s="67">
        <f>IFERROR(VLOOKUP($B13,RD[#All],AL$2,0)/AL$1,"")</f>
        <v>3.4827701572432255</v>
      </c>
      <c r="AM13" s="67">
        <f>IFERROR(VLOOKUP($B13,RD[#All],AM$2,0)/AM$1,"")</f>
        <v>3.5602996254681649</v>
      </c>
      <c r="AN13" s="67">
        <f>IFERROR(VLOOKUP($B13,RD[#All],AN$2,0)/AN$1,"")</f>
        <v>3.5243445692883895</v>
      </c>
      <c r="AO13" s="67">
        <f>IFERROR(VLOOKUP($B13,RD[#All],AO$2,0)/AO$1,"")</f>
        <v>3.5767790262172285</v>
      </c>
      <c r="AP13" s="67">
        <f>IFERROR(VLOOKUP($B13,RD[#All],AP$2,0)/AP$1,"")</f>
        <v>3.5161048689138577</v>
      </c>
      <c r="AQ13" s="67">
        <f>IFERROR(VLOOKUP($B13,RD[#All],AQ$2,0)/AQ$1,"")</f>
        <v>3.5243445692883895</v>
      </c>
      <c r="AR13" s="67">
        <f>IFERROR(VLOOKUP($B13,RD[#All],AR$2,0)/AR$1,"")</f>
        <v>3.5730337078651684</v>
      </c>
      <c r="AS13" s="67">
        <f>IFERROR(VLOOKUP($B13,RD[#All],AS$2,0)/AS$1,"")</f>
        <v>3.5617977528089888</v>
      </c>
      <c r="AT13" s="67">
        <f>IFERROR(VLOOKUP($B13,RD[#All],AT$2,0)/AT$1,"")</f>
        <v>3.5168539325842696</v>
      </c>
      <c r="AU13" s="67">
        <f>IFERROR(VLOOKUP($B13,RD[#All],AU$2,0)/AU$1,"")</f>
        <v>3.5430711610486894</v>
      </c>
      <c r="AV13" s="67">
        <f>IFERROR(VLOOKUP($B13,RD[#All],AV$2,0)/AV$1,"")</f>
        <v>3.5543071161048689</v>
      </c>
      <c r="AW13" s="67">
        <f>IFERROR(VLOOKUP($B13,RD[#All],AW$2,0)/AW$1,"")</f>
        <v>3.4921348314606742</v>
      </c>
      <c r="AX13" s="67">
        <f>IFERROR(VLOOKUP($B13,RD[#All],AX$2,0)/AX$1,"")</f>
        <v>3.4951310861423224</v>
      </c>
      <c r="AY13" s="67">
        <f>IFERROR(VLOOKUP($B13,RD[#All],AY$2,0)/AY$1,"")</f>
        <v>3.512808988764045</v>
      </c>
      <c r="AZ13" s="67">
        <f>IFERROR(VLOOKUP($B13,RD[#All],AZ$2,0)/AZ$1,"")</f>
        <v>3.4912359550561796</v>
      </c>
      <c r="BA13" s="67">
        <f>IFERROR(VLOOKUP($B13,RD[#All],BA$2,0)/BA$1,"")</f>
        <v>3.5505617977528088</v>
      </c>
      <c r="BB13" s="67">
        <f>IFERROR(VLOOKUP($B13,RD[#All],BB$2,0)/BB$1,"")</f>
        <v>3.5232209737827715</v>
      </c>
      <c r="BC13" s="67">
        <f>IFERROR(VLOOKUP($B13,RD[#All],BC$2,0)/BC$1,"")</f>
        <v>3.598834789846026</v>
      </c>
      <c r="BD13" s="67">
        <f>IFERROR(VLOOKUP($B13,RD[#All],BD$2,0)/BD$1,"")</f>
        <v>3.5052850603412402</v>
      </c>
      <c r="BE13" s="67">
        <f>IFERROR(VLOOKUP($B13,RD[#All],BE$2,0)/BE$1,"")</f>
        <v>3.5298184961106309</v>
      </c>
      <c r="BF13" s="67">
        <f>IFERROR(VLOOKUP($B13,RD[#All],BF$2,0)/BF$1,"")</f>
        <v>3.598834789846026</v>
      </c>
      <c r="BG13" s="67">
        <f>IFERROR(VLOOKUP($B13,RD[#All],BG$2,0)/BG$1,"")</f>
        <v>3.5622138992925509</v>
      </c>
      <c r="BH13" s="67">
        <f>IFERROR(VLOOKUP($B13,RD[#All],BH$2,0)/BH$1,"")</f>
        <v>3.5617977528089888</v>
      </c>
      <c r="BI13" s="67">
        <f>IFERROR(VLOOKUP($B13,RD[#All],BI$2,0)/BI$1,"")</f>
        <v>3.5122763212650852</v>
      </c>
      <c r="BJ13" s="67">
        <f>IFERROR(VLOOKUP($B13,RD[#All],BJ$2,0)/BJ$1,"")</f>
        <v>3.5455680399500622</v>
      </c>
      <c r="BK13" s="67">
        <f>IFERROR(VLOOKUP($B13,RD[#All],BK$2,0)/BK$1,"")</f>
        <v>3.5299625468164795</v>
      </c>
      <c r="BL13" s="67">
        <f>IFERROR(VLOOKUP($B13,RD[#All],BL$2,0)/BL$1,"")</f>
        <v>3.5496821679491473</v>
      </c>
      <c r="BM13" s="67">
        <f>IFERROR(VLOOKUP($B13,RD[#All],BM$2,0)/BM$1,"")</f>
        <v>3.5018726591760299</v>
      </c>
      <c r="BN13" s="67">
        <f>IFERROR(VLOOKUP($B13,RD[#All],BN$2,0)/BN$1,"")</f>
        <v>3.6238244514106581</v>
      </c>
      <c r="BO13" s="67">
        <f>IFERROR(VLOOKUP($B13,RD[#All],BO$2,0)/BO$1,"")</f>
        <v>3.6286949006050127</v>
      </c>
      <c r="BP13" s="67">
        <f>IFERROR(VLOOKUP($B13,RD[#All],BP$2,0)/BP$1,"")</f>
        <v>3.6076058772687984</v>
      </c>
      <c r="BQ13" s="67">
        <f>IFERROR(VLOOKUP($B13,RD[#All],BQ$2,0)/BQ$1,"")</f>
        <v>3.6532411408815904</v>
      </c>
      <c r="BR13" s="67">
        <f>IFERROR(VLOOKUP($B13,RD[#All],BR$2,0)/BR$1,"")</f>
        <v>3.5768366464995673</v>
      </c>
      <c r="BS13" s="67">
        <f>IFERROR(VLOOKUP($B13,RD[#All],BS$2,0)/BS$1,"")</f>
        <v>3.5902621722846444</v>
      </c>
      <c r="BT13" s="67">
        <f>IFERROR(VLOOKUP($B13,RD[#All],BT$2,0)/BT$1,"")</f>
        <v>3.583520599250936</v>
      </c>
      <c r="BU13" s="67">
        <f>IFERROR(VLOOKUP($B13,RD[#All],BU$2,0)/BU$1,"")</f>
        <v>3.6176029962546816</v>
      </c>
      <c r="BV13" s="67">
        <f>IFERROR(VLOOKUP($B13,RD[#All],BV$2,0)/BV$1,"")</f>
        <v>3.601123595505618</v>
      </c>
      <c r="BW13" s="67">
        <f>IFERROR(VLOOKUP($B13,RD[#All],BW$2,0)/BW$1,"")</f>
        <v>3.6438202247191009</v>
      </c>
      <c r="BX13" s="67">
        <f>IFERROR(VLOOKUP($B13,RD[#All],BX$2,0)/BX$1,"")</f>
        <v>3.6044943820224717</v>
      </c>
      <c r="BY13" s="67">
        <f>IFERROR(VLOOKUP($B13,RD[#All],BY$2,0)/BY$1,"")</f>
        <v>3.5778610070744903</v>
      </c>
      <c r="BZ13" s="67">
        <f>IFERROR(VLOOKUP($B13,RD[#All],BZ$2,0)/BZ$1,"")</f>
        <v>3.5086142322097382</v>
      </c>
      <c r="CA13" s="67">
        <f>IFERROR(VLOOKUP($B13,RD[#All],CA$2,0)/CA$1,"")</f>
        <v>3.6108198085726171</v>
      </c>
      <c r="CB13" s="67">
        <f>IFERROR(VLOOKUP($B13,RD[#All],CB$2,0)/CB$1,"")</f>
        <v>3.5558052434456928</v>
      </c>
      <c r="CC13" s="67">
        <f>IFERROR(VLOOKUP($B13,RD[#All],CC$2,0)/CC$1,"")</f>
        <v>3.493632958801498</v>
      </c>
      <c r="CD13" s="67">
        <f>IFERROR(VLOOKUP($B13,RD[#All],CD$2,0)/CD$1,"")</f>
        <v>3.6179775280898876</v>
      </c>
      <c r="CE13" s="67">
        <f>IFERROR(VLOOKUP($B13,RD[#All],CE$2,0)/CE$1,"")</f>
        <v>3.50561797752809</v>
      </c>
      <c r="CF13" s="67">
        <f>IFERROR(VLOOKUP($B13,RD[#All],CF$2,0)/CF$1,"")</f>
        <v>3.6250936329588015</v>
      </c>
      <c r="CG13" s="67">
        <f>IFERROR(VLOOKUP($B13,RD[#All],CG$2,0)/CG$1,"")</f>
        <v>3.5071161048689139</v>
      </c>
      <c r="CH13" s="67">
        <f>IFERROR(VLOOKUP($B13,RD[#All],CH$2,0)/CH$1,"")</f>
        <v>3.5355805243445695</v>
      </c>
      <c r="CI13" s="67">
        <f>IFERROR(VLOOKUP($B13,RD[#All],CI$2,0)/CI$1,"")</f>
        <v>3.5543071161048689</v>
      </c>
      <c r="CJ13" s="67">
        <f>IFERROR(VLOOKUP($B13,RD[#All],CJ$2,0)/CJ$1,"")</f>
        <v>3.5805243445692883</v>
      </c>
      <c r="CK13" s="67">
        <f>IFERROR(VLOOKUP($B13,RD[#All],CK$2,0)/CK$1,"")</f>
        <v>3.558801498127341</v>
      </c>
      <c r="CL13" s="67">
        <f>IFERROR(VLOOKUP($B13,RD[#All],CL$2,0)/CL$1,"")</f>
        <v>3.5752808988764047</v>
      </c>
      <c r="CM13" s="67">
        <f>IFERROR(VLOOKUP($B13,RD[#All],CM$2,0)/CM$1,"")</f>
        <v>3.5794007490636708</v>
      </c>
      <c r="CN13" s="67">
        <f>IFERROR(VLOOKUP($B13,RD[#All],CN$2,0)/CN$1,"")</f>
        <v>3.5651685393258425</v>
      </c>
      <c r="CO13" s="67">
        <f>IFERROR(VLOOKUP($B13,RD[#All],CO$2,0)/CO$1,"")</f>
        <v>3.5843595505617976</v>
      </c>
      <c r="CP13" s="67">
        <f>IFERROR(VLOOKUP($B13,RD[#All],CP$2,0)/CP$1,"")</f>
        <v>3.6141745894554886</v>
      </c>
      <c r="CQ13" s="67">
        <f>IFERROR(VLOOKUP($B13,RD[#All],CQ$2,0)/CQ$1,"")</f>
        <v>3.5617977528089888</v>
      </c>
      <c r="CR13" s="67">
        <f>IFERROR(VLOOKUP($B13,RD[#All],CR$2,0)/CR$1,"")</f>
        <v>3.5730337078651684</v>
      </c>
      <c r="CS13" s="67">
        <f>IFERROR(VLOOKUP($B13,RD[#All],CS$2,0)/CS$1,"")</f>
        <v>3.5961714523512276</v>
      </c>
      <c r="CT13" s="67">
        <f>IFERROR(VLOOKUP($B13,RD[#All],CT$2,0)/CT$1,"")</f>
        <v>3.5621722846441948</v>
      </c>
      <c r="CU13" s="67">
        <f>IFERROR(VLOOKUP($B13,RD[#All],CU$2,0)/CU$1,"")</f>
        <v>3.558801498127341</v>
      </c>
      <c r="CV13" s="67">
        <f>IFERROR(VLOOKUP($B13,RD[#All],CV$2,0)/CV$1,"")</f>
        <v>3.6419475655430711</v>
      </c>
      <c r="CW13" s="67">
        <f>IFERROR(VLOOKUP($B13,RD[#All],CW$2,0)/CW$1,"")</f>
        <v>3.5936329588014981</v>
      </c>
      <c r="CX13" s="67">
        <f>IFERROR(VLOOKUP($B13,RD[#All],CX$2,0)/CX$1,"")</f>
        <v>3.60749063670412</v>
      </c>
      <c r="CY13" s="67">
        <f>IFERROR(VLOOKUP($B13,RD[#All],CY$2,0)/CY$1,"")</f>
        <v>3.5692883895131087</v>
      </c>
      <c r="CZ13" s="67">
        <f>IFERROR(VLOOKUP($B13,RD[#All],CZ$2,0)/CZ$1,"")</f>
        <v>3.5981273408239702</v>
      </c>
      <c r="DA13" s="67">
        <f>IFERROR(VLOOKUP($B13,RD[#All],DA$2,0)/DA$1,"")</f>
        <v>3.5617977528089888</v>
      </c>
      <c r="DB13" s="67">
        <f>IFERROR(VLOOKUP($B13,RD[#All],DB$2,0)/DB$1,"")</f>
        <v>3.5887640449438205</v>
      </c>
      <c r="DC13" s="67">
        <f>IFERROR(VLOOKUP($B13,RD[#All],DC$2,0)/DC$1,"")</f>
        <v>3.5558884727424052</v>
      </c>
      <c r="DD13" s="67">
        <f>IFERROR(VLOOKUP($B13,RD[#All],DD$2,0)/DD$1,"")</f>
        <v>3.5805243445692883</v>
      </c>
      <c r="DE13" s="67">
        <f>IFERROR(VLOOKUP($B13,RD[#All],DE$2,0)/DE$1,"")</f>
        <v>3.628797336662505</v>
      </c>
      <c r="DF13" s="67">
        <f>IFERROR(VLOOKUP($B13,RD[#All],DF$2,0)/DF$1,"")</f>
        <v>3.4928069588491137</v>
      </c>
      <c r="DG13" s="67">
        <f>IFERROR(VLOOKUP($B13,RD[#All],DG$2,0)/DG$1,"")</f>
        <v>3.5411985018726591</v>
      </c>
      <c r="DH13" s="67">
        <f>IFERROR(VLOOKUP($B13,RD[#All],DH$2,0)/DH$1,"")</f>
        <v>3.5768622555139413</v>
      </c>
      <c r="DI13" s="67">
        <f>IFERROR(VLOOKUP($B13,RD[#All],DI$2,0)/DI$1,"")</f>
        <v>3.5398444252376837</v>
      </c>
      <c r="DJ13" s="67">
        <f>IFERROR(VLOOKUP($B13,RD[#All],DJ$2,0)/DJ$1,"")</f>
        <v>3.6038029386343995</v>
      </c>
      <c r="DK13" s="67">
        <f>IFERROR(VLOOKUP($B13,RD[#All],DK$2,0)/DK$1,"")</f>
        <v>3.648439450686642</v>
      </c>
      <c r="DL13" s="67">
        <f>IFERROR(VLOOKUP($B13,RD[#All],DL$2,0)/DL$1,"")</f>
        <v>3.6158135663753637</v>
      </c>
      <c r="DM13" s="67">
        <f>IFERROR(VLOOKUP($B13,RD[#All],DM$2,0)/DM$1,"")</f>
        <v>3.5996254681647941</v>
      </c>
      <c r="DN13" s="67">
        <f>IFERROR(VLOOKUP($B13,RD[#All],DN$2,0)/DN$1,"")</f>
        <v>3.5857677902621723</v>
      </c>
      <c r="DO13" s="67">
        <f>IFERROR(VLOOKUP($B13,RD[#All],DO$2,0)/DO$1,"")</f>
        <v>3.502843760455002</v>
      </c>
      <c r="DP13" s="67">
        <f>IFERROR(VLOOKUP($B13,RD[#All],DP$2,0)/DP$1,"")</f>
        <v>3.5322513524760715</v>
      </c>
      <c r="DQ13" s="67">
        <f>IFERROR(VLOOKUP($B13,RD[#All],DQ$2,0)/DQ$1,"")</f>
        <v>3.5898460258010818</v>
      </c>
      <c r="DR13" s="67">
        <f>IFERROR(VLOOKUP($B13,RD[#All],DR$2,0)/DR$1,"")</f>
        <v>3.547191011235955</v>
      </c>
      <c r="DS13" s="67">
        <f>IFERROR(VLOOKUP($B13,RD[#All],DS$2,0)/DS$1,"")</f>
        <v>3.536704119850187</v>
      </c>
      <c r="DT13" s="67">
        <f>IFERROR(VLOOKUP($B13,RD[#All],DT$2,0)/DT$1,"")</f>
        <v>3.50561797752809</v>
      </c>
      <c r="DU13" s="67">
        <f>IFERROR(VLOOKUP($B13,RD[#All],DU$2,0)/DU$1,"")</f>
        <v>3.5781939242613396</v>
      </c>
      <c r="DV13" s="67">
        <f>IFERROR(VLOOKUP($B13,RD[#All],DV$2,0)/DV$1,"")</f>
        <v>3.6385767790262173</v>
      </c>
      <c r="DW13" s="67">
        <f>IFERROR(VLOOKUP($B13,RD[#All],DW$2,0)/DW$1,"")</f>
        <v>3.4835205992509364</v>
      </c>
      <c r="DX13" s="67">
        <f>IFERROR(VLOOKUP($B13,RD[#All],DX$2,0)/DX$1,"")</f>
        <v>3.6517686225551396</v>
      </c>
      <c r="DY13" s="67">
        <f>IFERROR(VLOOKUP($B13,RD[#All],DY$2,0)/DY$1,"")</f>
        <v>3.5767790262172285</v>
      </c>
      <c r="DZ13" s="67">
        <f>IFERROR(VLOOKUP($B13,RD[#All],DZ$2,0)/DZ$1,"")</f>
        <v>3.5168539325842696</v>
      </c>
      <c r="EA13" s="67">
        <f>IFERROR(VLOOKUP($B13,RD[#All],EA$2,0)/EA$1,"")</f>
        <v>3.5122763212650852</v>
      </c>
      <c r="EB13" s="67">
        <f>IFERROR(VLOOKUP($B13,RD[#All],EB$2,0)/EB$1,"")</f>
        <v>3.4989596337910944</v>
      </c>
      <c r="EC13" s="67">
        <f>IFERROR(VLOOKUP($B13,RD[#All],EC$2,0)/EC$1,"")</f>
        <v>3.4987035436473639</v>
      </c>
      <c r="ED13" s="67">
        <f>IFERROR(VLOOKUP($B13,RD[#All],ED$2,0)/ED$1,"")</f>
        <v>3.5450302506482285</v>
      </c>
      <c r="EE13" s="67">
        <f>IFERROR(VLOOKUP($B13,RD[#All],EE$2,0)/EE$1,"")</f>
        <v>3.5363872082973207</v>
      </c>
      <c r="EF13" s="67">
        <f>IFERROR(VLOOKUP($B13,RD[#All],EF$2,0)/EF$1,"")</f>
        <v>3.6183861082737487</v>
      </c>
      <c r="EG13" s="67">
        <f>IFERROR(VLOOKUP($B13,RD[#All],EG$2,0)/EG$1,"")</f>
        <v>3.5664335664335662</v>
      </c>
      <c r="EH13" s="67">
        <f>IFERROR(VLOOKUP($B13,RD[#All],EH$2,0)/EH$1,"")</f>
        <v>3.5314685314685317</v>
      </c>
      <c r="EI13" s="67">
        <f>IFERROR(VLOOKUP($B13,RD[#All],EI$2,0)/EI$1,"")</f>
        <v>3.5283216783216784</v>
      </c>
      <c r="EJ13" s="67">
        <f>IFERROR(VLOOKUP($B13,RD[#All],EJ$2,0)/EJ$1,"")</f>
        <v>3.645104895104895</v>
      </c>
      <c r="EK13" s="67">
        <f>IFERROR(VLOOKUP($B13,RD[#All],EK$2,0)/EK$1,"")</f>
        <v>3.6314606741573034</v>
      </c>
      <c r="EL13" s="67">
        <f>IFERROR(VLOOKUP($B13,RD[#All],EL$2,0)/EL$1,"")</f>
        <v>3.6520599250936332</v>
      </c>
      <c r="EM13" s="67">
        <f>IFERROR(VLOOKUP($B13,RD[#All],EM$2,0)/EM$1,"")</f>
        <v>3.5401901469317201</v>
      </c>
      <c r="EN13" s="67">
        <f>IFERROR(VLOOKUP($B13,RD[#All],EN$2,0)/EN$1,"")</f>
        <v>3.4952463267070009</v>
      </c>
      <c r="EO13" s="67">
        <f>IFERROR(VLOOKUP($B13,RD[#All],EO$2,0)/EO$1,"")</f>
        <v>3.5771535580524345</v>
      </c>
      <c r="EP13" s="67">
        <f>IFERROR(VLOOKUP($B13,RD[#All],EP$2,0)/EP$1,"")</f>
        <v>3.6411408815903199</v>
      </c>
      <c r="EQ13" s="67">
        <f>IFERROR(VLOOKUP($B13,RD[#All],EQ$2,0)/EQ$1,"")</f>
        <v>3.4981273408239701</v>
      </c>
      <c r="ER13" s="67">
        <f>IFERROR(VLOOKUP($B13,RD[#All],ER$2,0)/ER$1,"")</f>
        <v>3.5789109766637859</v>
      </c>
      <c r="ES13" s="67">
        <f>IFERROR(VLOOKUP($B13,RD[#All],ES$2,0)/ES$1,"")</f>
        <v>3.5745318352059923</v>
      </c>
      <c r="ET13" s="67">
        <f>IFERROR(VLOOKUP($B13,RD[#All],ET$2,0)/ET$1,"")</f>
        <v>3.6281920326864148</v>
      </c>
      <c r="EU13" s="67">
        <f>IFERROR(VLOOKUP($B13,RD[#All],EU$2,0)/EU$1,"")</f>
        <v>3.567847882454624</v>
      </c>
      <c r="EV13" s="67">
        <f>IFERROR(VLOOKUP($B13,RD[#All],EV$2,0)/EV$1,"")</f>
        <v>3.630423509075194</v>
      </c>
      <c r="EW13" s="67">
        <f>IFERROR(VLOOKUP($B13,RD[#All],EW$2,0)/EW$1,"")</f>
        <v>3.6615384615384614</v>
      </c>
      <c r="EX13" s="67">
        <f>IFERROR(VLOOKUP($B13,RD[#All],EX$2,0)/EX$1,"")</f>
        <v>3.6411985018726591</v>
      </c>
      <c r="EY13" s="67">
        <f>IFERROR(VLOOKUP($B13,RD[#All],EY$2,0)/EY$1,"")</f>
        <v>3.5259259259259257</v>
      </c>
      <c r="EZ13" s="67">
        <f>IFERROR(VLOOKUP($B13,RD[#All],EZ$2,0)/EZ$1,"")</f>
        <v>3.6438202247191009</v>
      </c>
      <c r="FA13" s="67">
        <f>IFERROR(VLOOKUP($B13,RD[#All],FA$2,0)/FA$1,"")</f>
        <v>3.5831460674157305</v>
      </c>
      <c r="FB13" s="67">
        <f>IFERROR(VLOOKUP($B13,RD[#All],FB$2,0)/FB$1,"")</f>
        <v>3.547940074906367</v>
      </c>
      <c r="FC13" s="67">
        <f>IFERROR(VLOOKUP($B13,RD[#All],FC$2,0)/FC$1,"")</f>
        <v>3.5243445692883895</v>
      </c>
      <c r="FD13" s="67">
        <f>IFERROR(VLOOKUP($B13,RD[#All],FD$2,0)/FD$1,"")</f>
        <v>3.488014981273408</v>
      </c>
      <c r="FE13" s="67">
        <f>IFERROR(VLOOKUP($B13,RD[#All],FE$2,0)/FE$1,"")</f>
        <v>3.5950757575757577</v>
      </c>
      <c r="FF13" s="67">
        <f>IFERROR(VLOOKUP($B13,RD[#All],FF$2,0)/FF$1,"")</f>
        <v>3.5363636363636366</v>
      </c>
      <c r="FG13" s="67">
        <f>IFERROR(VLOOKUP($B13,RD[#All],FG$2,0)/FG$1,"")</f>
        <v>3.5094276094276093</v>
      </c>
      <c r="FH13" s="67">
        <f>IFERROR(VLOOKUP($B13,RD[#All],FH$2,0)/FH$1,"")</f>
        <v>3.5568181818181817</v>
      </c>
      <c r="FI13" s="67">
        <f>IFERROR(VLOOKUP($B13,RD[#All],FI$2,0)/FI$1,"")</f>
        <v>3.5185185185185186</v>
      </c>
      <c r="FJ13" s="67">
        <f>IFERROR(VLOOKUP($B13,RD[#All],FJ$2,0)/FJ$1,"")</f>
        <v>3.542087542087542</v>
      </c>
      <c r="FK13" s="67">
        <f>IFERROR(VLOOKUP($B13,RD[#All],FK$2,0)/FK$1,"")</f>
        <v>3.595286195286195</v>
      </c>
      <c r="FL13" s="67">
        <f>IFERROR(VLOOKUP($B13,RD[#All],FL$2,0)/FL$1,"")</f>
        <v>3.6436363636363636</v>
      </c>
      <c r="FM13" s="67">
        <f>IFERROR(VLOOKUP($B13,RD[#All],FM$2,0)/FM$1,"")</f>
        <v>3.5719696969696968</v>
      </c>
      <c r="FN13" s="67">
        <f>IFERROR(VLOOKUP($B13,RD[#All],FN$2,0)/FN$1,"")</f>
        <v>3.5016835016835017</v>
      </c>
      <c r="FO13" s="67">
        <f>IFERROR(VLOOKUP($B13,RD[#All],FO$2,0)/FO$1,"")</f>
        <v>3.5106060606060603</v>
      </c>
      <c r="FP13" s="67">
        <f>IFERROR(VLOOKUP($B13,RD[#All],FP$2,0)/FP$1,"")</f>
        <v>3.5167272727272727</v>
      </c>
      <c r="FQ13" s="67">
        <f>IFERROR(VLOOKUP($B13,RD[#All],FQ$2,0)/FQ$1,"")</f>
        <v>3.5381818181818181</v>
      </c>
      <c r="FR13" s="67">
        <f>IFERROR(VLOOKUP($B13,RD[#All],FR$2,0)/FR$1,"")</f>
        <v>3.4858181818181819</v>
      </c>
      <c r="FS13" s="67">
        <f>IFERROR(VLOOKUP($B13,RD[#All],FS$2,0)/FS$1,"")</f>
        <v>3.6313131313131315</v>
      </c>
      <c r="FT13" s="67">
        <f>IFERROR(VLOOKUP($B13,RD[#All],FT$2,0)/FT$1,"")</f>
        <v>3.6029090909090908</v>
      </c>
      <c r="FU13" s="67">
        <f>IFERROR(VLOOKUP($B13,RD[#All],FU$2,0)/FU$1,"")</f>
        <v>3.5185185185185186</v>
      </c>
      <c r="FV13" s="67">
        <f>IFERROR(VLOOKUP($B13,RD[#All],FV$2,0)/FV$1,"")</f>
        <v>3.5378787878787881</v>
      </c>
      <c r="FW13" s="67">
        <f>IFERROR(VLOOKUP($B13,RD[#All],FW$2,0)/FW$1,"")</f>
        <v>3.5643939393939394</v>
      </c>
      <c r="FX13" s="67">
        <f>IFERROR(VLOOKUP($B13,RD[#All],FX$2,0)/FX$1,"")</f>
        <v>3.6212121212121211</v>
      </c>
      <c r="FY13" s="67">
        <f>IFERROR(VLOOKUP($B13,RD[#All],FY$2,0)/FY$1,"")</f>
        <v>3.5387205387205389</v>
      </c>
      <c r="FZ13" s="67">
        <f>IFERROR(VLOOKUP($B13,RD[#All],FZ$2,0)/FZ$1,"")</f>
        <v>3.606060606060606</v>
      </c>
      <c r="GA13" s="67">
        <f>IFERROR(VLOOKUP($B13,RD[#All],GA$2,0)/GA$1,"")</f>
        <v>3.6503496503496504</v>
      </c>
      <c r="GB13" s="67">
        <f>IFERROR(VLOOKUP($B13,RD[#All],GB$2,0)/GB$1,"")</f>
        <v>3.531986531986532</v>
      </c>
      <c r="GC13" s="67">
        <f>IFERROR(VLOOKUP($B13,RD[#All],GC$2,0)/GC$1,"")</f>
        <v>3.4882154882154883</v>
      </c>
      <c r="GD13" s="67">
        <f>IFERROR(VLOOKUP($B13,RD[#All],GD$2,0)/GD$1,"")</f>
        <v>3.6356363636363636</v>
      </c>
      <c r="GE13" s="67">
        <f>IFERROR(VLOOKUP($B13,RD[#All],GE$2,0)/GE$1,"")</f>
        <v>3.5769230769230771</v>
      </c>
      <c r="GF13" s="67">
        <f>IFERROR(VLOOKUP($B13,RD[#All],GF$2,0)/GF$1,"")</f>
        <v>3.5151515151515151</v>
      </c>
      <c r="GG13" s="67">
        <f>IFERROR(VLOOKUP($B13,RD[#All],GG$2,0)/GG$1,"")</f>
        <v>3.5032727272727273</v>
      </c>
      <c r="GH13" s="67">
        <f>IFERROR(VLOOKUP($B13,RD[#All],GH$2,0)/GH$1,"")</f>
        <v>3.5789090909090913</v>
      </c>
      <c r="GI13" s="67">
        <f>IFERROR(VLOOKUP($B13,RD[#All],GI$2,0)/GI$1,"")</f>
        <v>3.5901818181818181</v>
      </c>
      <c r="GJ13" s="67">
        <f>IFERROR(VLOOKUP($B13,RD[#All],GJ$2,0)/GJ$1,"")</f>
        <v>3.5524475524475525</v>
      </c>
      <c r="GK13" s="67">
        <f>IFERROR(VLOOKUP($B13,RD[#All],GK$2,0)/GK$1,"")</f>
        <v>3.5681818181818183</v>
      </c>
      <c r="GL13" s="67">
        <f>IFERROR(VLOOKUP($B13,RD[#All],GL$2,0)/GL$1,"")</f>
        <v>3.5303030303030303</v>
      </c>
      <c r="GM13" s="67">
        <f>IFERROR(VLOOKUP($B13,RD[#All],GM$2,0)/GM$1,"")</f>
        <v>3.5568181818181817</v>
      </c>
      <c r="GN13" s="67">
        <f>IFERROR(VLOOKUP($B13,RD[#All],GN$2,0)/GN$1,"")</f>
        <v>3.6136363636363638</v>
      </c>
      <c r="GO13" s="67">
        <f>IFERROR(VLOOKUP($B13,RD[#All],GO$2,0)/GO$1,"")</f>
        <v>3.5303030303030303</v>
      </c>
      <c r="GP13" s="67">
        <f>IFERROR(VLOOKUP($B13,RD[#All],GP$2,0)/GP$1,"")</f>
        <v>3.5454545454545454</v>
      </c>
      <c r="GQ13" s="67">
        <f>IFERROR(VLOOKUP($B13,RD[#All],GQ$2,0)/GQ$1,"")</f>
        <v>3.55</v>
      </c>
      <c r="GR13" s="67">
        <f>IFERROR(VLOOKUP($B13,RD[#All],GR$2,0)/GR$1,"")</f>
        <v>3.5378787878787881</v>
      </c>
      <c r="GS13" s="67" t="str">
        <f>IFERROR(VLOOKUP($B13,RD[#All],GS$2,0)/GS$1,"")</f>
        <v/>
      </c>
      <c r="GT13" s="67" t="str">
        <f>IFERROR(VLOOKUP($B13,RD[#All],GT$2,0)/GT$1,"")</f>
        <v/>
      </c>
      <c r="GU13" s="67">
        <f>IFERROR(VLOOKUP($B13,RD[#All],GU$2,0)/GU$1,"")</f>
        <v>3.6059806508355319</v>
      </c>
      <c r="GV13" s="67">
        <f>IFERROR(VLOOKUP($B13,RD[#All],GV$2,0)/GV$1,"")</f>
        <v>3.5723666929340689</v>
      </c>
      <c r="GW13" s="67">
        <f>IFERROR(VLOOKUP($B13,RD[#All],GW$2,0)/GW$1,"")</f>
        <v>3.5254988913525498</v>
      </c>
      <c r="GX13" s="67" t="str">
        <f>IFERROR(VLOOKUP($B13,RD[#All],GX$2,0)/GX$1,"")</f>
        <v/>
      </c>
      <c r="GY13" s="67">
        <f>IFERROR(VLOOKUP($B13,RD[#All],GY$2,0)/GY$1,"")</f>
        <v>3.5064935064935061</v>
      </c>
      <c r="GZ13" s="67">
        <f>IFERROR(VLOOKUP($B13,RD[#All],GZ$2,0)/GZ$1,"")</f>
        <v>3.5805243445692883</v>
      </c>
      <c r="HA13" s="67">
        <f>IFERROR(VLOOKUP($B13,RD[#All],HA$2,0)/HA$1,"")</f>
        <v>3.4981273408239701</v>
      </c>
      <c r="HB13" s="67">
        <f>IFERROR(VLOOKUP($B13,RD[#All],HB$2,0)/HB$1,"")</f>
        <v>3.5543071161048689</v>
      </c>
      <c r="HC13" s="67">
        <f>IFERROR(VLOOKUP($B13,RD[#All],HC$2,0)/HC$1,"")</f>
        <v>3.5018726591760299</v>
      </c>
      <c r="HD13" s="67">
        <f>IFERROR(VLOOKUP($B13,RD[#All],HD$2,0)/HD$1,"")</f>
        <v>3.511985018726592</v>
      </c>
      <c r="HE13" s="67">
        <f>IFERROR(VLOOKUP($B13,RD[#All],HE$2,0)/HE$1,"")</f>
        <v>3.49438202247191</v>
      </c>
      <c r="HF13" s="67">
        <f>IFERROR(VLOOKUP($B13,RD[#All],HF$2,0)/HF$1,"")</f>
        <v>3.61310861423221</v>
      </c>
      <c r="HG13" s="67">
        <f>IFERROR(VLOOKUP($B13,RD[#All],HG$2,0)/HG$1,"")</f>
        <v>3.50561797752809</v>
      </c>
      <c r="HH13" s="67">
        <f>IFERROR(VLOOKUP($B13,RD[#All],HH$2,0)/HH$1,"")</f>
        <v>3.5018726591760299</v>
      </c>
      <c r="HI13" s="67">
        <f>IFERROR(VLOOKUP($B13,RD[#All],HI$2,0)/HI$1,"")</f>
        <v>3.6573033707865168</v>
      </c>
      <c r="HJ13" s="67">
        <f>IFERROR(VLOOKUP($B13,RD[#All],HJ$2,0)/HJ$1,"")</f>
        <v>3.6194756554307115</v>
      </c>
      <c r="HK13" s="67">
        <f>IFERROR(VLOOKUP($B13,RD[#All],HK$2,0)/HK$1,"")</f>
        <v>3.6654182272159801</v>
      </c>
      <c r="HL13" s="67">
        <f>IFERROR(VLOOKUP($B13,RD[#All],HL$2,0)/HL$1,"")</f>
        <v>3.6990428630878065</v>
      </c>
      <c r="HM13" s="67">
        <f>IFERROR(VLOOKUP($B13,RD[#All],HM$2,0)/HM$1,"")</f>
        <v>3.8244514106583072</v>
      </c>
      <c r="HN13" s="67">
        <f>IFERROR(VLOOKUP($B13,RD[#All],HN$2,0)/HN$1,"")</f>
        <v>3.8275862068965516</v>
      </c>
      <c r="HO13" s="67">
        <f>IFERROR(VLOOKUP($B13,RD[#All],HO$2,0)/HO$1,"")</f>
        <v>3.843782654127482</v>
      </c>
      <c r="HP13" s="67">
        <f>IFERROR(VLOOKUP($B13,RD[#All],HP$2,0)/HP$1,"")</f>
        <v>3.7680250783699059</v>
      </c>
      <c r="HQ13" s="67">
        <f>IFERROR(VLOOKUP($B13,RD[#All],HQ$2,0)/HQ$1,"")</f>
        <v>3.5305435305435307</v>
      </c>
      <c r="HR13" s="67">
        <f>IFERROR(VLOOKUP($B13,RD[#All],HR$2,0)/HR$1,"")</f>
        <v>3.5471226021684736</v>
      </c>
      <c r="HS13" s="67">
        <f>IFERROR(VLOOKUP($B13,RD[#All],HS$2,0)/HS$1,"")</f>
        <v>3.6314606741573034</v>
      </c>
      <c r="HT13" s="67">
        <f>IFERROR(VLOOKUP($B13,RD[#All],HT$2,0)/HT$1,"")</f>
        <v>3.6317935913441532</v>
      </c>
      <c r="HU13" s="67">
        <f>IFERROR(VLOOKUP($B13,RD[#All],HU$2,0)/HU$1,"")</f>
        <v>3.6252376836646496</v>
      </c>
      <c r="HV13" s="67">
        <f>IFERROR(VLOOKUP($B13,RD[#All],HV$2,0)/HV$1,"")</f>
        <v>3.5408815903197928</v>
      </c>
      <c r="HW13" s="67">
        <f>IFERROR(VLOOKUP($B13,RD[#All],HW$2,0)/HW$1,"")</f>
        <v>3.7972134831460669</v>
      </c>
      <c r="HX13" s="67">
        <f>IFERROR(VLOOKUP($B13,RD[#All],HX$2,0)/HX$1,"")</f>
        <v>3.5298184961106309</v>
      </c>
      <c r="HY13" s="67">
        <f>IFERROR(VLOOKUP($B13,RD[#All],HY$2,0)/HY$1,"")</f>
        <v>3.6214731585518103</v>
      </c>
      <c r="HZ13" s="67">
        <f>IFERROR(VLOOKUP($B13,RD[#All],HZ$2,0)/HZ$1,"")</f>
        <v>3.5898460258010818</v>
      </c>
      <c r="IA13" s="67">
        <f>IFERROR(VLOOKUP($B13,RD[#All],IA$2,0)/IA$1,"")</f>
        <v>3.5431235431235435</v>
      </c>
      <c r="IB13" s="67">
        <f>IFERROR(VLOOKUP($B13,RD[#All],IB$2,0)/IB$1,"")</f>
        <v>3.5703463203463208</v>
      </c>
      <c r="IC13" s="67">
        <f>IFERROR(VLOOKUP($B13,RD[#All],IC$2,0)/IC$1,"")</f>
        <v>3.5858585858585861</v>
      </c>
      <c r="ID13" s="67">
        <f>IFERROR(VLOOKUP($B13,RD[#All],ID$2,0)/ID$1,"")</f>
        <v>3.5091657313879536</v>
      </c>
      <c r="IE13" s="67">
        <f>IFERROR(VLOOKUP($B13,RD[#All],IE$2,0)/IE$1,"")</f>
        <v>3.6404040404040403</v>
      </c>
      <c r="IF13" s="67" t="str">
        <f>IFERROR(VLOOKUP($B13,RD[#All],IF$2,0)/IF$1,"")</f>
        <v/>
      </c>
      <c r="IG13" s="67">
        <f>IFERROR(VLOOKUP($B13,RD[#All],IG$2,0)/IG$1,"")</f>
        <v>3.6824228700820831</v>
      </c>
      <c r="IH13" s="67">
        <f>IFERROR(VLOOKUP($B13,RD[#All],IH$2,0)/IH$1,"")</f>
        <v>3.556252176941832</v>
      </c>
      <c r="II13" s="67">
        <f>IFERROR(VLOOKUP($B13,RD[#All],II$2,0)/II$1,"")</f>
        <v>3.6119402985074629</v>
      </c>
      <c r="IJ13" s="67">
        <f>IFERROR(VLOOKUP($B13,RD[#All],IJ$2,0)/IJ$1,"")</f>
        <v>3.5016835016835017</v>
      </c>
      <c r="IK13" s="67">
        <f>IFERROR(VLOOKUP($B13,RD[#All],IK$2,0)/IK$1,"")</f>
        <v>3.5058275058275061</v>
      </c>
      <c r="IL13" s="67" t="str">
        <f>IFERROR(VLOOKUP($B13,RD[#All],IL$2,0)/IL$1,"")</f>
        <v/>
      </c>
      <c r="IM13" s="67" t="str">
        <f>IFERROR(VLOOKUP($B13,RD[#All],IM$2,0)/IM$1,"")</f>
        <v/>
      </c>
      <c r="IN13" s="67">
        <f>IFERROR(VLOOKUP($B13,RD[#All],IN$2,0)/IN$1,"")</f>
        <v>3.7074190177638453</v>
      </c>
      <c r="IO13" s="67">
        <f>IFERROR(VLOOKUP($B13,RD[#All],IO$2,0)/IO$1,"")</f>
        <v>3.6833855799373043</v>
      </c>
      <c r="IP13" s="67">
        <f>IFERROR(VLOOKUP($B13,RD[#All],IP$2,0)/IP$1,"")</f>
        <v>4.5512973101642462</v>
      </c>
      <c r="IQ13" s="67">
        <f>IFERROR(VLOOKUP($B13,RD[#All],IQ$2,0)/IQ$1,"")</f>
        <v>3.5314685314685317</v>
      </c>
      <c r="IR13" s="67">
        <f>IFERROR(VLOOKUP($B13,RD[#All],IR$2,0)/IR$1,"")</f>
        <v>7.0041459369817582</v>
      </c>
      <c r="IS13" s="86">
        <f>IFERROR(AVERAGEIF(Inv_SY_B[[#This Row],[BLK1_INV1]:[BLK8_INV27]],"&gt;"&amp;0.1,Inv_SY_B[[#This Row],[BLK1_INV1]:[BLK8_INV27]]),"")</f>
        <v>3.5710466218891685</v>
      </c>
    </row>
    <row r="14" spans="2:253" x14ac:dyDescent="0.35">
      <c r="B14" s="85">
        <f t="shared" si="0"/>
        <v>45846</v>
      </c>
      <c r="C14" s="67">
        <f>IFERROR(VLOOKUP($B14,RD[#All],C$2,0)/C$1,"")</f>
        <v>4.9196197061365599</v>
      </c>
      <c r="D14" s="67">
        <f>IFERROR(VLOOKUP($B14,RD[#All],D$2,0)/D$1,"")</f>
        <v>4.98876404494382</v>
      </c>
      <c r="E14" s="67">
        <f>IFERROR(VLOOKUP($B14,RD[#All],E$2,0)/E$1,"")</f>
        <v>4.9550561797752808</v>
      </c>
      <c r="F14" s="67">
        <f>IFERROR(VLOOKUP($B14,RD[#All],F$2,0)/F$1,"")</f>
        <v>5.0149812734082397</v>
      </c>
      <c r="G14" s="67">
        <f>IFERROR(VLOOKUP($B14,RD[#All],G$2,0)/G$1,"")</f>
        <v>4.9541918755401904</v>
      </c>
      <c r="H14" s="67">
        <f>IFERROR(VLOOKUP($B14,RD[#All],H$2,0)/H$1,"")</f>
        <v>4.9026217228464422</v>
      </c>
      <c r="I14" s="67">
        <f>IFERROR(VLOOKUP($B14,RD[#All],I$2,0)/I$1,"")</f>
        <v>4.9134831460674162</v>
      </c>
      <c r="J14" s="67">
        <f>IFERROR(VLOOKUP($B14,RD[#All],J$2,0)/J$1,"")</f>
        <v>4.8314606741573032</v>
      </c>
      <c r="K14" s="67">
        <f>IFERROR(VLOOKUP($B14,RD[#All],K$2,0)/K$1,"")</f>
        <v>4.9977528089887642</v>
      </c>
      <c r="L14" s="67">
        <f>IFERROR(VLOOKUP($B14,RD[#All],L$2,0)/L$1,"")</f>
        <v>5.0013483146067417</v>
      </c>
      <c r="M14" s="67">
        <f>IFERROR(VLOOKUP($B14,RD[#All],M$2,0)/M$1,"")</f>
        <v>4.9962546816479403</v>
      </c>
      <c r="N14" s="67">
        <f>IFERROR(VLOOKUP($B14,RD[#All],N$2,0)/N$1,"")</f>
        <v>4.9625468164794011</v>
      </c>
      <c r="O14" s="67">
        <f>IFERROR(VLOOKUP($B14,RD[#All],O$2,0)/O$1,"")</f>
        <v>4.9850187265917603</v>
      </c>
      <c r="P14" s="67">
        <f>IFERROR(VLOOKUP($B14,RD[#All],P$2,0)/P$1,"")</f>
        <v>4.8825331971399386</v>
      </c>
      <c r="Q14" s="67">
        <f>IFERROR(VLOOKUP($B14,RD[#All],Q$2,0)/Q$1,"")</f>
        <v>4.9700374531835205</v>
      </c>
      <c r="R14" s="67">
        <f>IFERROR(VLOOKUP($B14,RD[#All],R$2,0)/R$1,"")</f>
        <v>4.9483146067415733</v>
      </c>
      <c r="S14" s="67">
        <f>IFERROR(VLOOKUP($B14,RD[#All],S$2,0)/S$1,"")</f>
        <v>4.9400749063670411</v>
      </c>
      <c r="T14" s="67">
        <f>IFERROR(VLOOKUP($B14,RD[#All],T$2,0)/T$1,"")</f>
        <v>4.9550561797752808</v>
      </c>
      <c r="U14" s="67">
        <f>IFERROR(VLOOKUP($B14,RD[#All],U$2,0)/U$1,"")</f>
        <v>4.9161624891961972</v>
      </c>
      <c r="V14" s="67">
        <f>IFERROR(VLOOKUP($B14,RD[#All],V$2,0)/V$1,"")</f>
        <v>4.9334485738980121</v>
      </c>
      <c r="W14" s="67">
        <f>IFERROR(VLOOKUP($B14,RD[#All],W$2,0)/W$1,"")</f>
        <v>4.9063670411985019</v>
      </c>
      <c r="X14" s="67">
        <f>IFERROR(VLOOKUP($B14,RD[#All],X$2,0)/X$1,"")</f>
        <v>4.8314606741573032</v>
      </c>
      <c r="Y14" s="67">
        <f>IFERROR(VLOOKUP($B14,RD[#All],Y$2,0)/Y$1,"")</f>
        <v>4.9127052722558338</v>
      </c>
      <c r="Z14" s="67">
        <f>IFERROR(VLOOKUP($B14,RD[#All],Z$2,0)/Z$1,"")</f>
        <v>4.96046608406159</v>
      </c>
      <c r="AA14" s="67">
        <f>IFERROR(VLOOKUP($B14,RD[#All],AA$2,0)/AA$1,"")</f>
        <v>4.8055315471045805</v>
      </c>
      <c r="AB14" s="67">
        <f>IFERROR(VLOOKUP($B14,RD[#All],AB$2,0)/AB$1,"")</f>
        <v>4.7986171132238544</v>
      </c>
      <c r="AC14" s="67">
        <f>IFERROR(VLOOKUP($B14,RD[#All],AC$2,0)/AC$1,"")</f>
        <v>4.8055315471045805</v>
      </c>
      <c r="AD14" s="67">
        <f>IFERROR(VLOOKUP($B14,RD[#All],AD$2,0)/AD$1,"")</f>
        <v>4.8239700374531838</v>
      </c>
      <c r="AE14" s="67">
        <f>IFERROR(VLOOKUP($B14,RD[#All],AE$2,0)/AE$1,"")</f>
        <v>4.8306283811901789</v>
      </c>
      <c r="AF14" s="67">
        <f>IFERROR(VLOOKUP($B14,RD[#All],AF$2,0)/AF$1,"")</f>
        <v>4.8073241781106946</v>
      </c>
      <c r="AG14" s="67">
        <f>IFERROR(VLOOKUP($B14,RD[#All],AG$2,0)/AG$1,"")</f>
        <v>4.7906783187682063</v>
      </c>
      <c r="AH14" s="67">
        <f>IFERROR(VLOOKUP($B14,RD[#All],AH$2,0)/AH$1,"")</f>
        <v>4.777361631294216</v>
      </c>
      <c r="AI14" s="67">
        <f>IFERROR(VLOOKUP($B14,RD[#All],AI$2,0)/AI$1,"")</f>
        <v>4.8899371069182385</v>
      </c>
      <c r="AJ14" s="67">
        <f>IFERROR(VLOOKUP($B14,RD[#All],AJ$2,0)/AJ$1,"")</f>
        <v>4.8512927813480795</v>
      </c>
      <c r="AK14" s="67">
        <f>IFERROR(VLOOKUP($B14,RD[#All],AK$2,0)/AK$1,"")</f>
        <v>4.8539325842696632</v>
      </c>
      <c r="AL14" s="67">
        <f>IFERROR(VLOOKUP($B14,RD[#All],AL$2,0)/AL$1,"")</f>
        <v>4.7664770826363334</v>
      </c>
      <c r="AM14" s="67">
        <f>IFERROR(VLOOKUP($B14,RD[#All],AM$2,0)/AM$1,"")</f>
        <v>4.9576779026217226</v>
      </c>
      <c r="AN14" s="67">
        <f>IFERROR(VLOOKUP($B14,RD[#All],AN$2,0)/AN$1,"")</f>
        <v>4.9475655430711614</v>
      </c>
      <c r="AO14" s="67">
        <f>IFERROR(VLOOKUP($B14,RD[#All],AO$2,0)/AO$1,"")</f>
        <v>4.9101123595505616</v>
      </c>
      <c r="AP14" s="67">
        <f>IFERROR(VLOOKUP($B14,RD[#All],AP$2,0)/AP$1,"")</f>
        <v>4.8595505617977528</v>
      </c>
      <c r="AQ14" s="67">
        <f>IFERROR(VLOOKUP($B14,RD[#All],AQ$2,0)/AQ$1,"")</f>
        <v>4.8127340823970037</v>
      </c>
      <c r="AR14" s="67">
        <f>IFERROR(VLOOKUP($B14,RD[#All],AR$2,0)/AR$1,"")</f>
        <v>4.8539325842696632</v>
      </c>
      <c r="AS14" s="67">
        <f>IFERROR(VLOOKUP($B14,RD[#All],AS$2,0)/AS$1,"")</f>
        <v>4.8127340823970037</v>
      </c>
      <c r="AT14" s="67">
        <f>IFERROR(VLOOKUP($B14,RD[#All],AT$2,0)/AT$1,"")</f>
        <v>4.8318352059925092</v>
      </c>
      <c r="AU14" s="67">
        <f>IFERROR(VLOOKUP($B14,RD[#All],AU$2,0)/AU$1,"")</f>
        <v>4.797752808988764</v>
      </c>
      <c r="AV14" s="67">
        <f>IFERROR(VLOOKUP($B14,RD[#All],AV$2,0)/AV$1,"")</f>
        <v>4.8146067415730336</v>
      </c>
      <c r="AW14" s="67">
        <f>IFERROR(VLOOKUP($B14,RD[#All],AW$2,0)/AW$1,"")</f>
        <v>4.8093344857389795</v>
      </c>
      <c r="AX14" s="67">
        <f>IFERROR(VLOOKUP($B14,RD[#All],AX$2,0)/AX$1,"")</f>
        <v>4.8314606741573032</v>
      </c>
      <c r="AY14" s="67">
        <f>IFERROR(VLOOKUP($B14,RD[#All],AY$2,0)/AY$1,"")</f>
        <v>4.8179775280898873</v>
      </c>
      <c r="AZ14" s="67">
        <f>IFERROR(VLOOKUP($B14,RD[#All],AZ$2,0)/AZ$1,"")</f>
        <v>4.7568539325842698</v>
      </c>
      <c r="BA14" s="67">
        <f>IFERROR(VLOOKUP($B14,RD[#All],BA$2,0)/BA$1,"")</f>
        <v>4.797752808988764</v>
      </c>
      <c r="BB14" s="67">
        <f>IFERROR(VLOOKUP($B14,RD[#All],BB$2,0)/BB$1,"")</f>
        <v>4.8176029962546814</v>
      </c>
      <c r="BC14" s="67">
        <f>IFERROR(VLOOKUP($B14,RD[#All],BC$2,0)/BC$1,"")</f>
        <v>4.8406158967956721</v>
      </c>
      <c r="BD14" s="67">
        <f>IFERROR(VLOOKUP($B14,RD[#All],BD$2,0)/BD$1,"")</f>
        <v>4.8029962546816485</v>
      </c>
      <c r="BE14" s="67">
        <f>IFERROR(VLOOKUP($B14,RD[#All],BE$2,0)/BE$1,"")</f>
        <v>4.7643906655142603</v>
      </c>
      <c r="BF14" s="67">
        <f>IFERROR(VLOOKUP($B14,RD[#All],BF$2,0)/BF$1,"")</f>
        <v>4.7973366625052014</v>
      </c>
      <c r="BG14" s="67">
        <f>IFERROR(VLOOKUP($B14,RD[#All],BG$2,0)/BG$1,"")</f>
        <v>4.7906783187682063</v>
      </c>
      <c r="BH14" s="67">
        <f>IFERROR(VLOOKUP($B14,RD[#All],BH$2,0)/BH$1,"")</f>
        <v>4.9101123595505616</v>
      </c>
      <c r="BI14" s="67">
        <f>IFERROR(VLOOKUP($B14,RD[#All],BI$2,0)/BI$1,"")</f>
        <v>4.8506034124011652</v>
      </c>
      <c r="BJ14" s="67">
        <f>IFERROR(VLOOKUP($B14,RD[#All],BJ$2,0)/BJ$1,"")</f>
        <v>4.7973366625052014</v>
      </c>
      <c r="BK14" s="67">
        <f>IFERROR(VLOOKUP($B14,RD[#All],BK$2,0)/BK$1,"")</f>
        <v>4.904494382022472</v>
      </c>
      <c r="BL14" s="67">
        <f>IFERROR(VLOOKUP($B14,RD[#All],BL$2,0)/BL$1,"")</f>
        <v>5.0371361659417868</v>
      </c>
      <c r="BM14" s="67">
        <f>IFERROR(VLOOKUP($B14,RD[#All],BM$2,0)/BM$1,"")</f>
        <v>4.7752808988764048</v>
      </c>
      <c r="BN14" s="67">
        <f>IFERROR(VLOOKUP($B14,RD[#All],BN$2,0)/BN$1,"")</f>
        <v>5.0198537095088822</v>
      </c>
      <c r="BO14" s="67">
        <f>IFERROR(VLOOKUP($B14,RD[#All],BO$2,0)/BO$1,"")</f>
        <v>4.8055315471045805</v>
      </c>
      <c r="BP14" s="67">
        <f>IFERROR(VLOOKUP($B14,RD[#All],BP$2,0)/BP$1,"")</f>
        <v>4.7847882454624031</v>
      </c>
      <c r="BQ14" s="67">
        <f>IFERROR(VLOOKUP($B14,RD[#All],BQ$2,0)/BQ$1,"")</f>
        <v>4.8435609334485736</v>
      </c>
      <c r="BR14" s="67">
        <f>IFERROR(VLOOKUP($B14,RD[#All],BR$2,0)/BR$1,"")</f>
        <v>4.8643042350907519</v>
      </c>
      <c r="BS14" s="67">
        <f>IFERROR(VLOOKUP($B14,RD[#All],BS$2,0)/BS$1,"")</f>
        <v>4.8314606741573032</v>
      </c>
      <c r="BT14" s="67">
        <f>IFERROR(VLOOKUP($B14,RD[#All],BT$2,0)/BT$1,"")</f>
        <v>4.8501872659176026</v>
      </c>
      <c r="BU14" s="67">
        <f>IFERROR(VLOOKUP($B14,RD[#All],BU$2,0)/BU$1,"")</f>
        <v>4.8352059925093629</v>
      </c>
      <c r="BV14" s="67">
        <f>IFERROR(VLOOKUP($B14,RD[#All],BV$2,0)/BV$1,"")</f>
        <v>4.8464419475655429</v>
      </c>
      <c r="BW14" s="67">
        <f>IFERROR(VLOOKUP($B14,RD[#All],BW$2,0)/BW$1,"")</f>
        <v>4.9475655430711614</v>
      </c>
      <c r="BX14" s="67">
        <f>IFERROR(VLOOKUP($B14,RD[#All],BX$2,0)/BX$1,"")</f>
        <v>4.8314606741573032</v>
      </c>
      <c r="BY14" s="67">
        <f>IFERROR(VLOOKUP($B14,RD[#All],BY$2,0)/BY$1,"")</f>
        <v>4.8306283811901789</v>
      </c>
      <c r="BZ14" s="67">
        <f>IFERROR(VLOOKUP($B14,RD[#All],BZ$2,0)/BZ$1,"")</f>
        <v>4.8509363295880146</v>
      </c>
      <c r="CA14" s="67">
        <f>IFERROR(VLOOKUP($B14,RD[#All],CA$2,0)/CA$1,"")</f>
        <v>4.7873491468997091</v>
      </c>
      <c r="CB14" s="67">
        <f>IFERROR(VLOOKUP($B14,RD[#All],CB$2,0)/CB$1,"")</f>
        <v>4.8202247191011232</v>
      </c>
      <c r="CC14" s="67">
        <f>IFERROR(VLOOKUP($B14,RD[#All],CC$2,0)/CC$1,"")</f>
        <v>4.8868913857677905</v>
      </c>
      <c r="CD14" s="67">
        <f>IFERROR(VLOOKUP($B14,RD[#All],CD$2,0)/CD$1,"")</f>
        <v>4.840103716508211</v>
      </c>
      <c r="CE14" s="67">
        <f>IFERROR(VLOOKUP($B14,RD[#All],CE$2,0)/CE$1,"")</f>
        <v>4.7584269662921352</v>
      </c>
      <c r="CF14" s="67">
        <f>IFERROR(VLOOKUP($B14,RD[#All],CF$2,0)/CF$1,"")</f>
        <v>4.9101123595505616</v>
      </c>
      <c r="CG14" s="67">
        <f>IFERROR(VLOOKUP($B14,RD[#All],CG$2,0)/CG$1,"")</f>
        <v>4.844943820224719</v>
      </c>
      <c r="CH14" s="67">
        <f>IFERROR(VLOOKUP($B14,RD[#All],CH$2,0)/CH$1,"")</f>
        <v>4.8352059925093629</v>
      </c>
      <c r="CI14" s="67">
        <f>IFERROR(VLOOKUP($B14,RD[#All],CI$2,0)/CI$1,"")</f>
        <v>4.7453183520599254</v>
      </c>
      <c r="CJ14" s="67">
        <f>IFERROR(VLOOKUP($B14,RD[#All],CJ$2,0)/CJ$1,"")</f>
        <v>4.8539325842696632</v>
      </c>
      <c r="CK14" s="67">
        <f>IFERROR(VLOOKUP($B14,RD[#All],CK$2,0)/CK$1,"")</f>
        <v>4.8981273408239696</v>
      </c>
      <c r="CL14" s="67">
        <f>IFERROR(VLOOKUP($B14,RD[#All],CL$2,0)/CL$1,"")</f>
        <v>4.797752808988764</v>
      </c>
      <c r="CM14" s="67">
        <f>IFERROR(VLOOKUP($B14,RD[#All],CM$2,0)/CM$1,"")</f>
        <v>4.9123595505617974</v>
      </c>
      <c r="CN14" s="67">
        <f>IFERROR(VLOOKUP($B14,RD[#All],CN$2,0)/CN$1,"")</f>
        <v>4.9168539325842691</v>
      </c>
      <c r="CO14" s="67">
        <f>IFERROR(VLOOKUP($B14,RD[#All],CO$2,0)/CO$1,"")</f>
        <v>4.8916853932584266</v>
      </c>
      <c r="CP14" s="67">
        <f>IFERROR(VLOOKUP($B14,RD[#All],CP$2,0)/CP$1,"")</f>
        <v>4.8435609334485736</v>
      </c>
      <c r="CQ14" s="67">
        <f>IFERROR(VLOOKUP($B14,RD[#All],CQ$2,0)/CQ$1,"")</f>
        <v>4.9400749063670411</v>
      </c>
      <c r="CR14" s="67">
        <f>IFERROR(VLOOKUP($B14,RD[#All],CR$2,0)/CR$1,"")</f>
        <v>4.8277153558052435</v>
      </c>
      <c r="CS14" s="67">
        <f>IFERROR(VLOOKUP($B14,RD[#All],CS$2,0)/CS$1,"")</f>
        <v>4.90153974198918</v>
      </c>
      <c r="CT14" s="67">
        <f>IFERROR(VLOOKUP($B14,RD[#All],CT$2,0)/CT$1,"")</f>
        <v>4.797752808988764</v>
      </c>
      <c r="CU14" s="67">
        <f>IFERROR(VLOOKUP($B14,RD[#All],CU$2,0)/CU$1,"")</f>
        <v>4.8501872659176026</v>
      </c>
      <c r="CV14" s="67">
        <f>IFERROR(VLOOKUP($B14,RD[#All],CV$2,0)/CV$1,"")</f>
        <v>4.8314606741573032</v>
      </c>
      <c r="CW14" s="67">
        <f>IFERROR(VLOOKUP($B14,RD[#All],CW$2,0)/CW$1,"")</f>
        <v>4.8576779026217229</v>
      </c>
      <c r="CX14" s="67">
        <f>IFERROR(VLOOKUP($B14,RD[#All],CX$2,0)/CX$1,"")</f>
        <v>4.808988764044944</v>
      </c>
      <c r="CY14" s="67">
        <f>IFERROR(VLOOKUP($B14,RD[#All],CY$2,0)/CY$1,"")</f>
        <v>4.8426966292134832</v>
      </c>
      <c r="CZ14" s="67">
        <f>IFERROR(VLOOKUP($B14,RD[#All],CZ$2,0)/CZ$1,"")</f>
        <v>4.8651685393258424</v>
      </c>
      <c r="DA14" s="67">
        <f>IFERROR(VLOOKUP($B14,RD[#All],DA$2,0)/DA$1,"")</f>
        <v>4.786516853932584</v>
      </c>
      <c r="DB14" s="67">
        <f>IFERROR(VLOOKUP($B14,RD[#All],DB$2,0)/DB$1,"")</f>
        <v>4.8426966292134832</v>
      </c>
      <c r="DC14" s="67">
        <f>IFERROR(VLOOKUP($B14,RD[#All],DC$2,0)/DC$1,"")</f>
        <v>4.8565959217644608</v>
      </c>
      <c r="DD14" s="67">
        <f>IFERROR(VLOOKUP($B14,RD[#All],DD$2,0)/DD$1,"")</f>
        <v>4.8314606741573032</v>
      </c>
      <c r="DE14" s="67">
        <f>IFERROR(VLOOKUP($B14,RD[#All],DE$2,0)/DE$1,"")</f>
        <v>4.9305035372451105</v>
      </c>
      <c r="DF14" s="67">
        <f>IFERROR(VLOOKUP($B14,RD[#All],DF$2,0)/DF$1,"")</f>
        <v>4.8578119772499164</v>
      </c>
      <c r="DG14" s="67">
        <f>IFERROR(VLOOKUP($B14,RD[#All],DG$2,0)/DG$1,"")</f>
        <v>4.8674157303370782</v>
      </c>
      <c r="DH14" s="67">
        <f>IFERROR(VLOOKUP($B14,RD[#All],DH$2,0)/DH$1,"")</f>
        <v>4.9075322513524755</v>
      </c>
      <c r="DI14" s="67">
        <f>IFERROR(VLOOKUP($B14,RD[#All],DI$2,0)/DI$1,"")</f>
        <v>4.844943820224719</v>
      </c>
      <c r="DJ14" s="67">
        <f>IFERROR(VLOOKUP($B14,RD[#All],DJ$2,0)/DJ$1,"")</f>
        <v>4.9241140881590315</v>
      </c>
      <c r="DK14" s="67">
        <f>IFERROR(VLOOKUP($B14,RD[#All],DK$2,0)/DK$1,"")</f>
        <v>4.8978776529338326</v>
      </c>
      <c r="DL14" s="67">
        <f>IFERROR(VLOOKUP($B14,RD[#All],DL$2,0)/DL$1,"")</f>
        <v>4.9241781106949647</v>
      </c>
      <c r="DM14" s="67">
        <f>IFERROR(VLOOKUP($B14,RD[#All],DM$2,0)/DM$1,"")</f>
        <v>4.9494382022471912</v>
      </c>
      <c r="DN14" s="67">
        <f>IFERROR(VLOOKUP($B14,RD[#All],DN$2,0)/DN$1,"")</f>
        <v>4.9265917602996261</v>
      </c>
      <c r="DO14" s="67">
        <f>IFERROR(VLOOKUP($B14,RD[#All],DO$2,0)/DO$1,"")</f>
        <v>4.7908999665439946</v>
      </c>
      <c r="DP14" s="67">
        <f>IFERROR(VLOOKUP($B14,RD[#All],DP$2,0)/DP$1,"")</f>
        <v>4.7374115688722434</v>
      </c>
      <c r="DQ14" s="67">
        <f>IFERROR(VLOOKUP($B14,RD[#All],DQ$2,0)/DQ$1,"")</f>
        <v>4.8882230545151888</v>
      </c>
      <c r="DR14" s="67">
        <f>IFERROR(VLOOKUP($B14,RD[#All],DR$2,0)/DR$1,"")</f>
        <v>4.87003745318352</v>
      </c>
      <c r="DS14" s="67">
        <f>IFERROR(VLOOKUP($B14,RD[#All],DS$2,0)/DS$1,"")</f>
        <v>4.8348314606741578</v>
      </c>
      <c r="DT14" s="67">
        <f>IFERROR(VLOOKUP($B14,RD[#All],DT$2,0)/DT$1,"")</f>
        <v>4.7340823970037453</v>
      </c>
      <c r="DU14" s="67">
        <f>IFERROR(VLOOKUP($B14,RD[#All],DU$2,0)/DU$1,"")</f>
        <v>4.8396171452351231</v>
      </c>
      <c r="DV14" s="67">
        <f>IFERROR(VLOOKUP($B14,RD[#All],DV$2,0)/DV$1,"")</f>
        <v>4.8576779026217229</v>
      </c>
      <c r="DW14" s="67">
        <f>IFERROR(VLOOKUP($B14,RD[#All],DW$2,0)/DW$1,"")</f>
        <v>4.761797752808989</v>
      </c>
      <c r="DX14" s="67">
        <f>IFERROR(VLOOKUP($B14,RD[#All],DX$2,0)/DX$1,"")</f>
        <v>4.7374115688722434</v>
      </c>
      <c r="DY14" s="67">
        <f>IFERROR(VLOOKUP($B14,RD[#All],DY$2,0)/DY$1,"")</f>
        <v>4.8127340823970037</v>
      </c>
      <c r="DZ14" s="67">
        <f>IFERROR(VLOOKUP($B14,RD[#All],DZ$2,0)/DZ$1,"")</f>
        <v>4.7471910112359552</v>
      </c>
      <c r="EA14" s="67">
        <f>IFERROR(VLOOKUP($B14,RD[#All],EA$2,0)/EA$1,"")</f>
        <v>4.7906783187682063</v>
      </c>
      <c r="EB14" s="67">
        <f>IFERROR(VLOOKUP($B14,RD[#All],EB$2,0)/EB$1,"")</f>
        <v>4.7873491468997091</v>
      </c>
      <c r="EC14" s="67">
        <f>IFERROR(VLOOKUP($B14,RD[#All],EC$2,0)/EC$1,"")</f>
        <v>4.7647363872082975</v>
      </c>
      <c r="ED14" s="67">
        <f>IFERROR(VLOOKUP($B14,RD[#All],ED$2,0)/ED$1,"")</f>
        <v>4.9203111495246326</v>
      </c>
      <c r="EE14" s="67">
        <f>IFERROR(VLOOKUP($B14,RD[#All],EE$2,0)/EE$1,"")</f>
        <v>4.9206568712186689</v>
      </c>
      <c r="EF14" s="67">
        <f>IFERROR(VLOOKUP($B14,RD[#All],EF$2,0)/EF$1,"")</f>
        <v>5.0377936670071506</v>
      </c>
      <c r="EG14" s="67">
        <f>IFERROR(VLOOKUP($B14,RD[#All],EG$2,0)/EG$1,"")</f>
        <v>4.9685314685314683</v>
      </c>
      <c r="EH14" s="67">
        <f>IFERROR(VLOOKUP($B14,RD[#All],EH$2,0)/EH$1,"")</f>
        <v>4.8566433566433567</v>
      </c>
      <c r="EI14" s="67">
        <f>IFERROR(VLOOKUP($B14,RD[#All],EI$2,0)/EI$1,"")</f>
        <v>4.7937062937062933</v>
      </c>
      <c r="EJ14" s="67">
        <f>IFERROR(VLOOKUP($B14,RD[#All],EJ$2,0)/EJ$1,"")</f>
        <v>4.9265734265734267</v>
      </c>
      <c r="EK14" s="67">
        <f>IFERROR(VLOOKUP($B14,RD[#All],EK$2,0)/EK$1,"")</f>
        <v>4.9905617977528092</v>
      </c>
      <c r="EL14" s="67">
        <f>IFERROR(VLOOKUP($B14,RD[#All],EL$2,0)/EL$1,"")</f>
        <v>4.9910112359550558</v>
      </c>
      <c r="EM14" s="67">
        <f>IFERROR(VLOOKUP($B14,RD[#All],EM$2,0)/EM$1,"")</f>
        <v>4.9248055315471042</v>
      </c>
      <c r="EN14" s="67">
        <f>IFERROR(VLOOKUP($B14,RD[#All],EN$2,0)/EN$1,"")</f>
        <v>4.7474503025064827</v>
      </c>
      <c r="EO14" s="67">
        <f>IFERROR(VLOOKUP($B14,RD[#All],EO$2,0)/EO$1,"")</f>
        <v>4.9868913857677901</v>
      </c>
      <c r="EP14" s="67">
        <f>IFERROR(VLOOKUP($B14,RD[#All],EP$2,0)/EP$1,"")</f>
        <v>4.9507346585998269</v>
      </c>
      <c r="EQ14" s="67">
        <f>IFERROR(VLOOKUP($B14,RD[#All],EQ$2,0)/EQ$1,"")</f>
        <v>4.8550561797752811</v>
      </c>
      <c r="ER14" s="67">
        <f>IFERROR(VLOOKUP($B14,RD[#All],ER$2,0)/ER$1,"")</f>
        <v>4.9130509939498701</v>
      </c>
      <c r="ES14" s="67">
        <f>IFERROR(VLOOKUP($B14,RD[#All],ES$2,0)/ES$1,"")</f>
        <v>4.8970037453183517</v>
      </c>
      <c r="ET14" s="67">
        <f>IFERROR(VLOOKUP($B14,RD[#All],ET$2,0)/ET$1,"")</f>
        <v>4.9070480081716035</v>
      </c>
      <c r="EU14" s="67">
        <f>IFERROR(VLOOKUP($B14,RD[#All],EU$2,0)/EU$1,"")</f>
        <v>4.7640449438202248</v>
      </c>
      <c r="EV14" s="67">
        <f>IFERROR(VLOOKUP($B14,RD[#All],EV$2,0)/EV$1,"")</f>
        <v>4.9579948141745893</v>
      </c>
      <c r="EW14" s="67">
        <f>IFERROR(VLOOKUP($B14,RD[#All],EW$2,0)/EW$1,"")</f>
        <v>5.0050129645635266</v>
      </c>
      <c r="EX14" s="67">
        <f>IFERROR(VLOOKUP($B14,RD[#All],EX$2,0)/EX$1,"")</f>
        <v>4.9722846441947564</v>
      </c>
      <c r="EY14" s="67">
        <f>IFERROR(VLOOKUP($B14,RD[#All],EY$2,0)/EY$1,"")</f>
        <v>4.8259675405742817</v>
      </c>
      <c r="EZ14" s="67">
        <f>IFERROR(VLOOKUP($B14,RD[#All],EZ$2,0)/EZ$1,"")</f>
        <v>4.9730337078651683</v>
      </c>
      <c r="FA14" s="67">
        <f>IFERROR(VLOOKUP($B14,RD[#All],FA$2,0)/FA$1,"")</f>
        <v>4.9007490636704123</v>
      </c>
      <c r="FB14" s="67">
        <f>IFERROR(VLOOKUP($B14,RD[#All],FB$2,0)/FB$1,"")</f>
        <v>4.8670411985018722</v>
      </c>
      <c r="FC14" s="67">
        <f>IFERROR(VLOOKUP($B14,RD[#All],FC$2,0)/FC$1,"")</f>
        <v>4.8314606741573032</v>
      </c>
      <c r="FD14" s="67">
        <f>IFERROR(VLOOKUP($B14,RD[#All],FD$2,0)/FD$1,"")</f>
        <v>4.9265917602996261</v>
      </c>
      <c r="FE14" s="67">
        <f>IFERROR(VLOOKUP($B14,RD[#All],FE$2,0)/FE$1,"")</f>
        <v>4.9280303030303028</v>
      </c>
      <c r="FF14" s="67">
        <f>IFERROR(VLOOKUP($B14,RD[#All],FF$2,0)/FF$1,"")</f>
        <v>4.9821969696969699</v>
      </c>
      <c r="FG14" s="67">
        <f>IFERROR(VLOOKUP($B14,RD[#All],FG$2,0)/FG$1,"")</f>
        <v>4.9191919191919196</v>
      </c>
      <c r="FH14" s="67">
        <f>IFERROR(VLOOKUP($B14,RD[#All],FH$2,0)/FH$1,"")</f>
        <v>4.8121212121212125</v>
      </c>
      <c r="FI14" s="67">
        <f>IFERROR(VLOOKUP($B14,RD[#All],FI$2,0)/FI$1,"")</f>
        <v>4.7828282828282829</v>
      </c>
      <c r="FJ14" s="67">
        <f>IFERROR(VLOOKUP($B14,RD[#All],FJ$2,0)/FJ$1,"")</f>
        <v>4.8848484848484848</v>
      </c>
      <c r="FK14" s="67">
        <f>IFERROR(VLOOKUP($B14,RD[#All],FK$2,0)/FK$1,"")</f>
        <v>5.0542087542087542</v>
      </c>
      <c r="FL14" s="67">
        <f>IFERROR(VLOOKUP($B14,RD[#All],FL$2,0)/FL$1,"")</f>
        <v>4.8167272727272721</v>
      </c>
      <c r="FM14" s="67">
        <f>IFERROR(VLOOKUP($B14,RD[#All],FM$2,0)/FM$1,"")</f>
        <v>4.8143939393939394</v>
      </c>
      <c r="FN14" s="67">
        <f>IFERROR(VLOOKUP($B14,RD[#All],FN$2,0)/FN$1,"")</f>
        <v>4.8427609427609424</v>
      </c>
      <c r="FO14" s="67">
        <f>IFERROR(VLOOKUP($B14,RD[#All],FO$2,0)/FO$1,"")</f>
        <v>4.9363636363636365</v>
      </c>
      <c r="FP14" s="67">
        <f>IFERROR(VLOOKUP($B14,RD[#All],FP$2,0)/FP$1,"")</f>
        <v>4.9145454545454541</v>
      </c>
      <c r="FQ14" s="67">
        <f>IFERROR(VLOOKUP($B14,RD[#All],FQ$2,0)/FQ$1,"")</f>
        <v>4.8527272727272726</v>
      </c>
      <c r="FR14" s="67">
        <f>IFERROR(VLOOKUP($B14,RD[#All],FR$2,0)/FR$1,"")</f>
        <v>4.8694545454545448</v>
      </c>
      <c r="FS14" s="67">
        <f>IFERROR(VLOOKUP($B14,RD[#All],FS$2,0)/FS$1,"")</f>
        <v>4.9831649831649836</v>
      </c>
      <c r="FT14" s="67">
        <f>IFERROR(VLOOKUP($B14,RD[#All],FT$2,0)/FT$1,"")</f>
        <v>4.9767272727272722</v>
      </c>
      <c r="FU14" s="67">
        <f>IFERROR(VLOOKUP($B14,RD[#All],FU$2,0)/FU$1,"")</f>
        <v>4.9757575757575756</v>
      </c>
      <c r="FV14" s="67">
        <f>IFERROR(VLOOKUP($B14,RD[#All],FV$2,0)/FV$1,"")</f>
        <v>4.8174242424242424</v>
      </c>
      <c r="FW14" s="67">
        <f>IFERROR(VLOOKUP($B14,RD[#All],FW$2,0)/FW$1,"")</f>
        <v>4.7450757575757576</v>
      </c>
      <c r="FX14" s="67">
        <f>IFERROR(VLOOKUP($B14,RD[#All],FX$2,0)/FX$1,"")</f>
        <v>4.7954545454545459</v>
      </c>
      <c r="FY14" s="67">
        <f>IFERROR(VLOOKUP($B14,RD[#All],FY$2,0)/FY$1,"")</f>
        <v>4.7845117845117846</v>
      </c>
      <c r="FZ14" s="67">
        <f>IFERROR(VLOOKUP($B14,RD[#All],FZ$2,0)/FZ$1,"")</f>
        <v>4.833333333333333</v>
      </c>
      <c r="GA14" s="67">
        <f>IFERROR(VLOOKUP($B14,RD[#All],GA$2,0)/GA$1,"")</f>
        <v>4.77972027972028</v>
      </c>
      <c r="GB14" s="67">
        <f>IFERROR(VLOOKUP($B14,RD[#All],GB$2,0)/GB$1,"")</f>
        <v>4.7609427609427613</v>
      </c>
      <c r="GC14" s="67">
        <f>IFERROR(VLOOKUP($B14,RD[#All],GC$2,0)/GC$1,"")</f>
        <v>4.7771043771043766</v>
      </c>
      <c r="GD14" s="67">
        <f>IFERROR(VLOOKUP($B14,RD[#All],GD$2,0)/GD$1,"")</f>
        <v>5.2036363636363641</v>
      </c>
      <c r="GE14" s="67">
        <f>IFERROR(VLOOKUP($B14,RD[#All],GE$2,0)/GE$1,"")</f>
        <v>4.8195804195804195</v>
      </c>
      <c r="GF14" s="67">
        <f>IFERROR(VLOOKUP($B14,RD[#All],GF$2,0)/GF$1,"")</f>
        <v>4.7737373737373732</v>
      </c>
      <c r="GG14" s="67">
        <f>IFERROR(VLOOKUP($B14,RD[#All],GG$2,0)/GG$1,"")</f>
        <v>4.9149090909090907</v>
      </c>
      <c r="GH14" s="67">
        <f>IFERROR(VLOOKUP($B14,RD[#All],GH$2,0)/GH$1,"")</f>
        <v>4.9127272727272731</v>
      </c>
      <c r="GI14" s="67">
        <f>IFERROR(VLOOKUP($B14,RD[#All],GI$2,0)/GI$1,"")</f>
        <v>4.8036363636363637</v>
      </c>
      <c r="GJ14" s="67">
        <f>IFERROR(VLOOKUP($B14,RD[#All],GJ$2,0)/GJ$1,"")</f>
        <v>4.86013986013986</v>
      </c>
      <c r="GK14" s="67">
        <f>IFERROR(VLOOKUP($B14,RD[#All],GK$2,0)/GK$1,"")</f>
        <v>4.7575757575757578</v>
      </c>
      <c r="GL14" s="67">
        <f>IFERROR(VLOOKUP($B14,RD[#All],GL$2,0)/GL$1,"")</f>
        <v>4.791666666666667</v>
      </c>
      <c r="GM14" s="67">
        <f>IFERROR(VLOOKUP($B14,RD[#All],GM$2,0)/GM$1,"")</f>
        <v>4.7765151515151514</v>
      </c>
      <c r="GN14" s="67">
        <f>IFERROR(VLOOKUP($B14,RD[#All],GN$2,0)/GN$1,"")</f>
        <v>4.7954545454545459</v>
      </c>
      <c r="GO14" s="67">
        <f>IFERROR(VLOOKUP($B14,RD[#All],GO$2,0)/GO$1,"")</f>
        <v>4.7799242424242427</v>
      </c>
      <c r="GP14" s="67">
        <f>IFERROR(VLOOKUP($B14,RD[#All],GP$2,0)/GP$1,"")</f>
        <v>4.7689393939393936</v>
      </c>
      <c r="GQ14" s="67">
        <f>IFERROR(VLOOKUP($B14,RD[#All],GQ$2,0)/GQ$1,"")</f>
        <v>4.836363636363636</v>
      </c>
      <c r="GR14" s="67">
        <f>IFERROR(VLOOKUP($B14,RD[#All],GR$2,0)/GR$1,"")</f>
        <v>4.7954545454545459</v>
      </c>
      <c r="GS14" s="67" t="str">
        <f>IFERROR(VLOOKUP($B14,RD[#All],GS$2,0)/GS$1,"")</f>
        <v/>
      </c>
      <c r="GT14" s="67" t="str">
        <f>IFERROR(VLOOKUP($B14,RD[#All],GT$2,0)/GT$1,"")</f>
        <v/>
      </c>
      <c r="GU14" s="67">
        <f>IFERROR(VLOOKUP($B14,RD[#All],GU$2,0)/GU$1,"")</f>
        <v>5.0967458223394901</v>
      </c>
      <c r="GV14" s="67">
        <f>IFERROR(VLOOKUP($B14,RD[#All],GV$2,0)/GV$1,"")</f>
        <v>4.8384554767533494</v>
      </c>
      <c r="GW14" s="67">
        <f>IFERROR(VLOOKUP($B14,RD[#All],GW$2,0)/GW$1,"")</f>
        <v>4.7634885439763481</v>
      </c>
      <c r="GX14" s="67" t="str">
        <f>IFERROR(VLOOKUP($B14,RD[#All],GX$2,0)/GX$1,"")</f>
        <v/>
      </c>
      <c r="GY14" s="67">
        <f>IFERROR(VLOOKUP($B14,RD[#All],GY$2,0)/GY$1,"")</f>
        <v>4.7881066302118933</v>
      </c>
      <c r="GZ14" s="67">
        <f>IFERROR(VLOOKUP($B14,RD[#All],GZ$2,0)/GZ$1,"")</f>
        <v>4.7602996254681651</v>
      </c>
      <c r="HA14" s="67">
        <f>IFERROR(VLOOKUP($B14,RD[#All],HA$2,0)/HA$1,"")</f>
        <v>4.7790262172284645</v>
      </c>
      <c r="HB14" s="67">
        <f>IFERROR(VLOOKUP($B14,RD[#All],HB$2,0)/HB$1,"")</f>
        <v>4.786516853932584</v>
      </c>
      <c r="HC14" s="67">
        <f>IFERROR(VLOOKUP($B14,RD[#All],HC$2,0)/HC$1,"")</f>
        <v>4.797752808988764</v>
      </c>
      <c r="HD14" s="67">
        <f>IFERROR(VLOOKUP($B14,RD[#All],HD$2,0)/HD$1,"")</f>
        <v>4.786516853932584</v>
      </c>
      <c r="HE14" s="67">
        <f>IFERROR(VLOOKUP($B14,RD[#All],HE$2,0)/HE$1,"")</f>
        <v>4.7677902621722845</v>
      </c>
      <c r="HF14" s="67">
        <f>IFERROR(VLOOKUP($B14,RD[#All],HF$2,0)/HF$1,"")</f>
        <v>4.9681647940074907</v>
      </c>
      <c r="HG14" s="67">
        <f>IFERROR(VLOOKUP($B14,RD[#All],HG$2,0)/HG$1,"")</f>
        <v>4.7913857677902616</v>
      </c>
      <c r="HH14" s="67">
        <f>IFERROR(VLOOKUP($B14,RD[#All],HH$2,0)/HH$1,"")</f>
        <v>4.797752808988764</v>
      </c>
      <c r="HI14" s="67">
        <f>IFERROR(VLOOKUP($B14,RD[#All],HI$2,0)/HI$1,"")</f>
        <v>4.7951310861423222</v>
      </c>
      <c r="HJ14" s="67">
        <f>IFERROR(VLOOKUP($B14,RD[#All],HJ$2,0)/HJ$1,"")</f>
        <v>4.8352059925093629</v>
      </c>
      <c r="HK14" s="67">
        <f>IFERROR(VLOOKUP($B14,RD[#All],HK$2,0)/HK$1,"")</f>
        <v>4.7640449438202248</v>
      </c>
      <c r="HL14" s="67">
        <f>IFERROR(VLOOKUP($B14,RD[#All],HL$2,0)/HL$1,"")</f>
        <v>5.0030794839783601</v>
      </c>
      <c r="HM14" s="67">
        <f>IFERROR(VLOOKUP($B14,RD[#All],HM$2,0)/HM$1,"")</f>
        <v>5.154500671742051</v>
      </c>
      <c r="HN14" s="67">
        <f>IFERROR(VLOOKUP($B14,RD[#All],HN$2,0)/HN$1,"")</f>
        <v>5.190326914464845</v>
      </c>
      <c r="HO14" s="67">
        <f>IFERROR(VLOOKUP($B14,RD[#All],HO$2,0)/HO$1,"")</f>
        <v>5.2152560083594564</v>
      </c>
      <c r="HP14" s="67">
        <f>IFERROR(VLOOKUP($B14,RD[#All],HP$2,0)/HP$1,"")</f>
        <v>5.1473354231974922</v>
      </c>
      <c r="HQ14" s="67">
        <f>IFERROR(VLOOKUP($B14,RD[#All],HQ$2,0)/HQ$1,"")</f>
        <v>4.8148148148148149</v>
      </c>
      <c r="HR14" s="67">
        <f>IFERROR(VLOOKUP($B14,RD[#All],HR$2,0)/HR$1,"")</f>
        <v>4.821934945788156</v>
      </c>
      <c r="HS14" s="67">
        <f>IFERROR(VLOOKUP($B14,RD[#All],HS$2,0)/HS$1,"")</f>
        <v>4.9729438202247191</v>
      </c>
      <c r="HT14" s="67">
        <f>IFERROR(VLOOKUP($B14,RD[#All],HT$2,0)/HT$1,"")</f>
        <v>4.9388264669163542</v>
      </c>
      <c r="HU14" s="67">
        <f>IFERROR(VLOOKUP($B14,RD[#All],HU$2,0)/HU$1,"")</f>
        <v>4.8985306828003461</v>
      </c>
      <c r="HV14" s="67">
        <f>IFERROR(VLOOKUP($B14,RD[#All],HV$2,0)/HV$1,"")</f>
        <v>4.8286949006050133</v>
      </c>
      <c r="HW14" s="67">
        <f>IFERROR(VLOOKUP($B14,RD[#All],HW$2,0)/HW$1,"")</f>
        <v>4.9977528089887642</v>
      </c>
      <c r="HX14" s="67">
        <f>IFERROR(VLOOKUP($B14,RD[#All],HX$2,0)/HX$1,"")</f>
        <v>4.9507346585998269</v>
      </c>
      <c r="HY14" s="67">
        <f>IFERROR(VLOOKUP($B14,RD[#All],HY$2,0)/HY$1,"")</f>
        <v>4.7906783187682063</v>
      </c>
      <c r="HZ14" s="67">
        <f>IFERROR(VLOOKUP($B14,RD[#All],HZ$2,0)/HZ$1,"")</f>
        <v>4.7673741156887228</v>
      </c>
      <c r="IA14" s="67">
        <f>IFERROR(VLOOKUP($B14,RD[#All],IA$2,0)/IA$1,"")</f>
        <v>4.875679875679876</v>
      </c>
      <c r="IB14" s="67">
        <f>IFERROR(VLOOKUP($B14,RD[#All],IB$2,0)/IB$1,"")</f>
        <v>4.7763347763347763</v>
      </c>
      <c r="IC14" s="67">
        <f>IFERROR(VLOOKUP($B14,RD[#All],IC$2,0)/IC$1,"")</f>
        <v>4.9533799533799536</v>
      </c>
      <c r="ID14" s="67">
        <f>IFERROR(VLOOKUP($B14,RD[#All],ID$2,0)/ID$1,"")</f>
        <v>4.9498690609801717</v>
      </c>
      <c r="IE14" s="67">
        <f>IFERROR(VLOOKUP($B14,RD[#All],IE$2,0)/IE$1,"")</f>
        <v>4.808080808080808</v>
      </c>
      <c r="IF14" s="67" t="str">
        <f>IFERROR(VLOOKUP($B14,RD[#All],IF$2,0)/IF$1,"")</f>
        <v/>
      </c>
      <c r="IG14" s="67">
        <f>IFERROR(VLOOKUP($B14,RD[#All],IG$2,0)/IG$1,"")</f>
        <v>5.0382111519954709</v>
      </c>
      <c r="IH14" s="67">
        <f>IFERROR(VLOOKUP($B14,RD[#All],IH$2,0)/IH$1,"")</f>
        <v>4.9425287356321839</v>
      </c>
      <c r="II14" s="67">
        <f>IFERROR(VLOOKUP($B14,RD[#All],II$2,0)/II$1,"")</f>
        <v>4.8756218905472632</v>
      </c>
      <c r="IJ14" s="67">
        <f>IFERROR(VLOOKUP($B14,RD[#All],IJ$2,0)/IJ$1,"")</f>
        <v>4.9420127197904975</v>
      </c>
      <c r="IK14" s="67">
        <f>IFERROR(VLOOKUP($B14,RD[#All],IK$2,0)/IK$1,"")</f>
        <v>4.8795648795648798</v>
      </c>
      <c r="IL14" s="67" t="str">
        <f>IFERROR(VLOOKUP($B14,RD[#All],IL$2,0)/IL$1,"")</f>
        <v/>
      </c>
      <c r="IM14" s="67" t="str">
        <f>IFERROR(VLOOKUP($B14,RD[#All],IM$2,0)/IM$1,"")</f>
        <v/>
      </c>
      <c r="IN14" s="67">
        <f>IFERROR(VLOOKUP($B14,RD[#All],IN$2,0)/IN$1,"")</f>
        <v>5.0198537095088822</v>
      </c>
      <c r="IO14" s="67">
        <f>IFERROR(VLOOKUP($B14,RD[#All],IO$2,0)/IO$1,"")</f>
        <v>4.9804075235109719</v>
      </c>
      <c r="IP14" s="67">
        <f>IFERROR(VLOOKUP($B14,RD[#All],IP$2,0)/IP$1,"")</f>
        <v>6.241371102118543</v>
      </c>
      <c r="IQ14" s="67">
        <f>IFERROR(VLOOKUP($B14,RD[#All],IQ$2,0)/IQ$1,"")</f>
        <v>4.9533799533799536</v>
      </c>
      <c r="IR14" s="67">
        <f>IFERROR(VLOOKUP($B14,RD[#All],IR$2,0)/IR$1,"")</f>
        <v>9.8009950248756219</v>
      </c>
      <c r="IS14" s="86">
        <f>IFERROR(AVERAGEIF(Inv_SY_B[[#This Row],[BLK1_INV1]:[BLK8_INV27]],"&gt;"&amp;0.1,Inv_SY_B[[#This Row],[BLK1_INV1]:[BLK8_INV27]]),"")</f>
        <v>4.8776922669455836</v>
      </c>
    </row>
    <row r="15" spans="2:253" x14ac:dyDescent="0.35">
      <c r="B15" s="85">
        <f t="shared" si="0"/>
        <v>45847</v>
      </c>
      <c r="C15" s="67">
        <f>IFERROR(VLOOKUP($B15,RD[#All],C$2,0)/C$1,"")</f>
        <v>3.0983578219533277</v>
      </c>
      <c r="D15" s="67">
        <f>IFERROR(VLOOKUP($B15,RD[#All],D$2,0)/D$1,"")</f>
        <v>3.1554019014693173</v>
      </c>
      <c r="E15" s="67">
        <f>IFERROR(VLOOKUP($B15,RD[#All],E$2,0)/E$1,"")</f>
        <v>3.1726591760299625</v>
      </c>
      <c r="F15" s="67">
        <f>IFERROR(VLOOKUP($B15,RD[#All],F$2,0)/F$1,"")</f>
        <v>3.0779026217228465</v>
      </c>
      <c r="G15" s="67">
        <f>IFERROR(VLOOKUP($B15,RD[#All],G$2,0)/G$1,"")</f>
        <v>3.1526361279170265</v>
      </c>
      <c r="H15" s="67">
        <f>IFERROR(VLOOKUP($B15,RD[#All],H$2,0)/H$1,"")</f>
        <v>3.1400749063670412</v>
      </c>
      <c r="I15" s="67">
        <f>IFERROR(VLOOKUP($B15,RD[#All],I$2,0)/I$1,"")</f>
        <v>3.1123595505617976</v>
      </c>
      <c r="J15" s="67">
        <f>IFERROR(VLOOKUP($B15,RD[#All],J$2,0)/J$1,"")</f>
        <v>3.1048689138576777</v>
      </c>
      <c r="K15" s="67">
        <f>IFERROR(VLOOKUP($B15,RD[#All],K$2,0)/K$1,"")</f>
        <v>3.155056179775281</v>
      </c>
      <c r="L15" s="67">
        <f>IFERROR(VLOOKUP($B15,RD[#All],L$2,0)/L$1,"")</f>
        <v>3.1755505617977531</v>
      </c>
      <c r="M15" s="67">
        <f>IFERROR(VLOOKUP($B15,RD[#All],M$2,0)/M$1,"")</f>
        <v>3.1348314606741572</v>
      </c>
      <c r="N15" s="67">
        <f>IFERROR(VLOOKUP($B15,RD[#All],N$2,0)/N$1,"")</f>
        <v>3.0936329588014981</v>
      </c>
      <c r="O15" s="67">
        <f>IFERROR(VLOOKUP($B15,RD[#All],O$2,0)/O$1,"")</f>
        <v>3.1692883895131088</v>
      </c>
      <c r="P15" s="67">
        <f>IFERROR(VLOOKUP($B15,RD[#All],P$2,0)/P$1,"")</f>
        <v>3.191011235955056</v>
      </c>
      <c r="Q15" s="67">
        <f>IFERROR(VLOOKUP($B15,RD[#All],Q$2,0)/Q$1,"")</f>
        <v>3.1816479400749063</v>
      </c>
      <c r="R15" s="67">
        <f>IFERROR(VLOOKUP($B15,RD[#All],R$2,0)/R$1,"")</f>
        <v>3.1310861423220975</v>
      </c>
      <c r="S15" s="67">
        <f>IFERROR(VLOOKUP($B15,RD[#All],S$2,0)/S$1,"")</f>
        <v>3.1528089887640447</v>
      </c>
      <c r="T15" s="67">
        <f>IFERROR(VLOOKUP($B15,RD[#All],T$2,0)/T$1,"")</f>
        <v>3.1651685393258426</v>
      </c>
      <c r="U15" s="67">
        <f>IFERROR(VLOOKUP($B15,RD[#All],U$2,0)/U$1,"")</f>
        <v>3.1761452031114956</v>
      </c>
      <c r="V15" s="67">
        <f>IFERROR(VLOOKUP($B15,RD[#All],V$2,0)/V$1,"")</f>
        <v>3.1809853068280036</v>
      </c>
      <c r="W15" s="67">
        <f>IFERROR(VLOOKUP($B15,RD[#All],W$2,0)/W$1,"")</f>
        <v>3.1198501872659175</v>
      </c>
      <c r="X15" s="67">
        <f>IFERROR(VLOOKUP($B15,RD[#All],X$2,0)/X$1,"")</f>
        <v>3.1310861423220975</v>
      </c>
      <c r="Y15" s="67">
        <f>IFERROR(VLOOKUP($B15,RD[#All],Y$2,0)/Y$1,"")</f>
        <v>3.1737251512532412</v>
      </c>
      <c r="Z15" s="67">
        <f>IFERROR(VLOOKUP($B15,RD[#All],Z$2,0)/Z$1,"")</f>
        <v>3.1094465251768622</v>
      </c>
      <c r="AA15" s="67">
        <f>IFERROR(VLOOKUP($B15,RD[#All],AA$2,0)/AA$1,"")</f>
        <v>3.1737251512532412</v>
      </c>
      <c r="AB15" s="67">
        <f>IFERROR(VLOOKUP($B15,RD[#All],AB$2,0)/AB$1,"")</f>
        <v>3.1927398444252377</v>
      </c>
      <c r="AC15" s="67">
        <f>IFERROR(VLOOKUP($B15,RD[#All],AC$2,0)/AC$1,"")</f>
        <v>3.1754537597234225</v>
      </c>
      <c r="AD15" s="67">
        <f>IFERROR(VLOOKUP($B15,RD[#All],AD$2,0)/AD$1,"")</f>
        <v>3.1796920516021641</v>
      </c>
      <c r="AE15" s="67">
        <f>IFERROR(VLOOKUP($B15,RD[#All],AE$2,0)/AE$1,"")</f>
        <v>3.1816895547232629</v>
      </c>
      <c r="AF15" s="67">
        <f>IFERROR(VLOOKUP($B15,RD[#All],AF$2,0)/AF$1,"")</f>
        <v>3.1690387016229713</v>
      </c>
      <c r="AG15" s="67">
        <f>IFERROR(VLOOKUP($B15,RD[#All],AG$2,0)/AG$1,"")</f>
        <v>3.1753641281731166</v>
      </c>
      <c r="AH15" s="67">
        <f>IFERROR(VLOOKUP($B15,RD[#All],AH$2,0)/AH$1,"")</f>
        <v>3.1810237203495633</v>
      </c>
      <c r="AI15" s="67">
        <f>IFERROR(VLOOKUP($B15,RD[#All],AI$2,0)/AI$1,"")</f>
        <v>3.0542452830188678</v>
      </c>
      <c r="AJ15" s="67">
        <f>IFERROR(VLOOKUP($B15,RD[#All],AJ$2,0)/AJ$1,"")</f>
        <v>3.1415334030787623</v>
      </c>
      <c r="AK15" s="67">
        <f>IFERROR(VLOOKUP($B15,RD[#All],AK$2,0)/AK$1,"")</f>
        <v>3.0434456928838953</v>
      </c>
      <c r="AL15" s="67">
        <f>IFERROR(VLOOKUP($B15,RD[#All],AL$2,0)/AL$1,"")</f>
        <v>3.1147540983606561</v>
      </c>
      <c r="AM15" s="67">
        <f>IFERROR(VLOOKUP($B15,RD[#All],AM$2,0)/AM$1,"")</f>
        <v>3.1235955056179776</v>
      </c>
      <c r="AN15" s="67">
        <f>IFERROR(VLOOKUP($B15,RD[#All],AN$2,0)/AN$1,"")</f>
        <v>3.101123595505618</v>
      </c>
      <c r="AO15" s="67">
        <f>IFERROR(VLOOKUP($B15,RD[#All],AO$2,0)/AO$1,"")</f>
        <v>3.1048689138576777</v>
      </c>
      <c r="AP15" s="67">
        <f>IFERROR(VLOOKUP($B15,RD[#All],AP$2,0)/AP$1,"")</f>
        <v>3.0749063670411987</v>
      </c>
      <c r="AQ15" s="67">
        <f>IFERROR(VLOOKUP($B15,RD[#All],AQ$2,0)/AQ$1,"")</f>
        <v>3.1198501872659175</v>
      </c>
      <c r="AR15" s="67">
        <f>IFERROR(VLOOKUP($B15,RD[#All],AR$2,0)/AR$1,"")</f>
        <v>3.1048689138576777</v>
      </c>
      <c r="AS15" s="67">
        <f>IFERROR(VLOOKUP($B15,RD[#All],AS$2,0)/AS$1,"")</f>
        <v>3.1498127340823969</v>
      </c>
      <c r="AT15" s="67">
        <f>IFERROR(VLOOKUP($B15,RD[#All],AT$2,0)/AT$1,"")</f>
        <v>3.0415730337078655</v>
      </c>
      <c r="AU15" s="67">
        <f>IFERROR(VLOOKUP($B15,RD[#All],AU$2,0)/AU$1,"")</f>
        <v>3.1348314606741572</v>
      </c>
      <c r="AV15" s="67">
        <f>IFERROR(VLOOKUP($B15,RD[#All],AV$2,0)/AV$1,"")</f>
        <v>3.101123595505618</v>
      </c>
      <c r="AW15" s="67">
        <f>IFERROR(VLOOKUP($B15,RD[#All],AW$2,0)/AW$1,"")</f>
        <v>3.097666378565255</v>
      </c>
      <c r="AX15" s="67">
        <f>IFERROR(VLOOKUP($B15,RD[#All],AX$2,0)/AX$1,"")</f>
        <v>3.1048689138576777</v>
      </c>
      <c r="AY15" s="67">
        <f>IFERROR(VLOOKUP($B15,RD[#All],AY$2,0)/AY$1,"")</f>
        <v>3.0597752808988763</v>
      </c>
      <c r="AZ15" s="67">
        <f>IFERROR(VLOOKUP($B15,RD[#All],AZ$2,0)/AZ$1,"")</f>
        <v>3.0885393258426967</v>
      </c>
      <c r="BA15" s="67">
        <f>IFERROR(VLOOKUP($B15,RD[#All],BA$2,0)/BA$1,"")</f>
        <v>3.1348314606741572</v>
      </c>
      <c r="BB15" s="67">
        <f>IFERROR(VLOOKUP($B15,RD[#All],BB$2,0)/BB$1,"")</f>
        <v>3.1048689138576777</v>
      </c>
      <c r="BC15" s="67">
        <f>IFERROR(VLOOKUP($B15,RD[#All],BC$2,0)/BC$1,"")</f>
        <v>3.1727007906783187</v>
      </c>
      <c r="BD15" s="67">
        <f>IFERROR(VLOOKUP($B15,RD[#All],BD$2,0)/BD$1,"")</f>
        <v>3.0595089471493968</v>
      </c>
      <c r="BE15" s="67">
        <f>IFERROR(VLOOKUP($B15,RD[#All],BE$2,0)/BE$1,"")</f>
        <v>3.0803802938634401</v>
      </c>
      <c r="BF15" s="67">
        <f>IFERROR(VLOOKUP($B15,RD[#All],BF$2,0)/BF$1,"")</f>
        <v>3.1886808156471078</v>
      </c>
      <c r="BG15" s="67">
        <f>IFERROR(VLOOKUP($B15,RD[#All],BG$2,0)/BG$1,"")</f>
        <v>3.1061173533083646</v>
      </c>
      <c r="BH15" s="67">
        <f>IFERROR(VLOOKUP($B15,RD[#All],BH$2,0)/BH$1,"")</f>
        <v>3.1498127340823969</v>
      </c>
      <c r="BI15" s="67">
        <f>IFERROR(VLOOKUP($B15,RD[#All],BI$2,0)/BI$1,"")</f>
        <v>3.1460674157303372</v>
      </c>
      <c r="BJ15" s="67">
        <f>IFERROR(VLOOKUP($B15,RD[#All],BJ$2,0)/BJ$1,"")</f>
        <v>3.132750728256346</v>
      </c>
      <c r="BK15" s="67">
        <f>IFERROR(VLOOKUP($B15,RD[#All],BK$2,0)/BK$1,"")</f>
        <v>3.0756554307116106</v>
      </c>
      <c r="BL15" s="67">
        <f>IFERROR(VLOOKUP($B15,RD[#All],BL$2,0)/BL$1,"")</f>
        <v>3.2194713951154235</v>
      </c>
      <c r="BM15" s="67">
        <f>IFERROR(VLOOKUP($B15,RD[#All],BM$2,0)/BM$1,"")</f>
        <v>3.1273408239700373</v>
      </c>
      <c r="BN15" s="67">
        <f>IFERROR(VLOOKUP($B15,RD[#All],BN$2,0)/BN$1,"")</f>
        <v>3.2225705329153604</v>
      </c>
      <c r="BO15" s="67">
        <f>IFERROR(VLOOKUP($B15,RD[#All],BO$2,0)/BO$1,"")</f>
        <v>3.1688850475367332</v>
      </c>
      <c r="BP15" s="67">
        <f>IFERROR(VLOOKUP($B15,RD[#All],BP$2,0)/BP$1,"")</f>
        <v>3.1602420051858253</v>
      </c>
      <c r="BQ15" s="67">
        <f>IFERROR(VLOOKUP($B15,RD[#All],BQ$2,0)/BQ$1,"")</f>
        <v>3.194468452895419</v>
      </c>
      <c r="BR15" s="67">
        <f>IFERROR(VLOOKUP($B15,RD[#All],BR$2,0)/BR$1,"")</f>
        <v>3.1249783923941226</v>
      </c>
      <c r="BS15" s="67">
        <f>IFERROR(VLOOKUP($B15,RD[#All],BS$2,0)/BS$1,"")</f>
        <v>3.159925093632959</v>
      </c>
      <c r="BT15" s="67">
        <f>IFERROR(VLOOKUP($B15,RD[#All],BT$2,0)/BT$1,"")</f>
        <v>3.148314606741573</v>
      </c>
      <c r="BU15" s="67">
        <f>IFERROR(VLOOKUP($B15,RD[#All],BU$2,0)/BU$1,"")</f>
        <v>3.1681647940074904</v>
      </c>
      <c r="BV15" s="67">
        <f>IFERROR(VLOOKUP($B15,RD[#All],BV$2,0)/BV$1,"")</f>
        <v>3.1554307116104869</v>
      </c>
      <c r="BW15" s="67">
        <f>IFERROR(VLOOKUP($B15,RD[#All],BW$2,0)/BW$1,"")</f>
        <v>3.0973782771535578</v>
      </c>
      <c r="BX15" s="67">
        <f>IFERROR(VLOOKUP($B15,RD[#All],BX$2,0)/BX$1,"")</f>
        <v>3.1730337078651689</v>
      </c>
      <c r="BY15" s="67">
        <f>IFERROR(VLOOKUP($B15,RD[#All],BY$2,0)/BY$1,"")</f>
        <v>3.099459009571369</v>
      </c>
      <c r="BZ15" s="67">
        <f>IFERROR(VLOOKUP($B15,RD[#All],BZ$2,0)/BZ$1,"")</f>
        <v>3.0928006658343739</v>
      </c>
      <c r="CA15" s="67">
        <f>IFERROR(VLOOKUP($B15,RD[#All],CA$2,0)/CA$1,"")</f>
        <v>3.1194340407823553</v>
      </c>
      <c r="CB15" s="67">
        <f>IFERROR(VLOOKUP($B15,RD[#All],CB$2,0)/CB$1,"")</f>
        <v>3.1235955056179776</v>
      </c>
      <c r="CC15" s="67">
        <f>IFERROR(VLOOKUP($B15,RD[#All],CC$2,0)/CC$1,"")</f>
        <v>3.1464419475655432</v>
      </c>
      <c r="CD15" s="67">
        <f>IFERROR(VLOOKUP($B15,RD[#All],CD$2,0)/CD$1,"")</f>
        <v>3.1149524632670702</v>
      </c>
      <c r="CE15" s="67">
        <f>IFERROR(VLOOKUP($B15,RD[#All],CE$2,0)/CE$1,"")</f>
        <v>3.1161048689138577</v>
      </c>
      <c r="CF15" s="67">
        <f>IFERROR(VLOOKUP($B15,RD[#All],CF$2,0)/CF$1,"")</f>
        <v>3.1123595505617976</v>
      </c>
      <c r="CG15" s="67">
        <f>IFERROR(VLOOKUP($B15,RD[#All],CG$2,0)/CG$1,"")</f>
        <v>3.1595505617977531</v>
      </c>
      <c r="CH15" s="67">
        <f>IFERROR(VLOOKUP($B15,RD[#All],CH$2,0)/CH$1,"")</f>
        <v>3.1198501872659175</v>
      </c>
      <c r="CI15" s="67">
        <f>IFERROR(VLOOKUP($B15,RD[#All],CI$2,0)/CI$1,"")</f>
        <v>3.1498127340823969</v>
      </c>
      <c r="CJ15" s="67">
        <f>IFERROR(VLOOKUP($B15,RD[#All],CJ$2,0)/CJ$1,"")</f>
        <v>3.1423220973782771</v>
      </c>
      <c r="CK15" s="67">
        <f>IFERROR(VLOOKUP($B15,RD[#All],CK$2,0)/CK$1,"")</f>
        <v>3.0992509363295881</v>
      </c>
      <c r="CL15" s="67">
        <f>IFERROR(VLOOKUP($B15,RD[#All],CL$2,0)/CL$1,"")</f>
        <v>3.1168539325842697</v>
      </c>
      <c r="CM15" s="67">
        <f>IFERROR(VLOOKUP($B15,RD[#All],CM$2,0)/CM$1,"")</f>
        <v>3.1415730337078651</v>
      </c>
      <c r="CN15" s="67">
        <f>IFERROR(VLOOKUP($B15,RD[#All],CN$2,0)/CN$1,"")</f>
        <v>3.1209737827715354</v>
      </c>
      <c r="CO15" s="67">
        <f>IFERROR(VLOOKUP($B15,RD[#All],CO$2,0)/CO$1,"")</f>
        <v>3.1313258426966293</v>
      </c>
      <c r="CP15" s="67">
        <f>IFERROR(VLOOKUP($B15,RD[#All],CP$2,0)/CP$1,"")</f>
        <v>3.1529818496110633</v>
      </c>
      <c r="CQ15" s="67">
        <f>IFERROR(VLOOKUP($B15,RD[#All],CQ$2,0)/CQ$1,"")</f>
        <v>3.1385767790262173</v>
      </c>
      <c r="CR15" s="67">
        <f>IFERROR(VLOOKUP($B15,RD[#All],CR$2,0)/CR$1,"")</f>
        <v>3.1385767790262173</v>
      </c>
      <c r="CS15" s="67">
        <f>IFERROR(VLOOKUP($B15,RD[#All],CS$2,0)/CS$1,"")</f>
        <v>3.1360799001248441</v>
      </c>
      <c r="CT15" s="67">
        <f>IFERROR(VLOOKUP($B15,RD[#All],CT$2,0)/CT$1,"")</f>
        <v>3.1430711610486894</v>
      </c>
      <c r="CU15" s="67">
        <f>IFERROR(VLOOKUP($B15,RD[#All],CU$2,0)/CU$1,"")</f>
        <v>3.1460674157303372</v>
      </c>
      <c r="CV15" s="67">
        <f>IFERROR(VLOOKUP($B15,RD[#All],CV$2,0)/CV$1,"")</f>
        <v>3.1048689138576777</v>
      </c>
      <c r="CW15" s="67">
        <f>IFERROR(VLOOKUP($B15,RD[#All],CW$2,0)/CW$1,"")</f>
        <v>3.1647940074906367</v>
      </c>
      <c r="CX15" s="67">
        <f>IFERROR(VLOOKUP($B15,RD[#All],CX$2,0)/CX$1,"")</f>
        <v>3.1666666666666665</v>
      </c>
      <c r="CY15" s="67">
        <f>IFERROR(VLOOKUP($B15,RD[#All],CY$2,0)/CY$1,"")</f>
        <v>3.1423220973782771</v>
      </c>
      <c r="CZ15" s="67">
        <f>IFERROR(VLOOKUP($B15,RD[#All],CZ$2,0)/CZ$1,"")</f>
        <v>3.1685393258426968</v>
      </c>
      <c r="DA15" s="67">
        <f>IFERROR(VLOOKUP($B15,RD[#All],DA$2,0)/DA$1,"")</f>
        <v>3.1573033707865168</v>
      </c>
      <c r="DB15" s="67">
        <f>IFERROR(VLOOKUP($B15,RD[#All],DB$2,0)/DB$1,"")</f>
        <v>3.1640449438202247</v>
      </c>
      <c r="DC15" s="67">
        <f>IFERROR(VLOOKUP($B15,RD[#All],DC$2,0)/DC$1,"")</f>
        <v>3.096795672076571</v>
      </c>
      <c r="DD15" s="67">
        <f>IFERROR(VLOOKUP($B15,RD[#All],DD$2,0)/DD$1,"")</f>
        <v>3.106741573033708</v>
      </c>
      <c r="DE15" s="67">
        <f>IFERROR(VLOOKUP($B15,RD[#All],DE$2,0)/DE$1,"")</f>
        <v>3.1717020391177697</v>
      </c>
      <c r="DF15" s="67">
        <f>IFERROR(VLOOKUP($B15,RD[#All],DF$2,0)/DF$1,"")</f>
        <v>3.0511876881900304</v>
      </c>
      <c r="DG15" s="67">
        <f>IFERROR(VLOOKUP($B15,RD[#All],DG$2,0)/DG$1,"")</f>
        <v>3.0940074906367041</v>
      </c>
      <c r="DH15" s="67">
        <f>IFERROR(VLOOKUP($B15,RD[#All],DH$2,0)/DH$1,"")</f>
        <v>3.1087806908031625</v>
      </c>
      <c r="DI15" s="67">
        <f>IFERROR(VLOOKUP($B15,RD[#All],DI$2,0)/DI$1,"")</f>
        <v>3.074848746758859</v>
      </c>
      <c r="DJ15" s="67">
        <f>IFERROR(VLOOKUP($B15,RD[#All],DJ$2,0)/DJ$1,"")</f>
        <v>3.1484874675885912</v>
      </c>
      <c r="DK15" s="67">
        <f>IFERROR(VLOOKUP($B15,RD[#All],DK$2,0)/DK$1,"")</f>
        <v>3.1820224719101122</v>
      </c>
      <c r="DL15" s="67">
        <f>IFERROR(VLOOKUP($B15,RD[#All],DL$2,0)/DL$1,"")</f>
        <v>3.1557220141489806</v>
      </c>
      <c r="DM15" s="67">
        <f>IFERROR(VLOOKUP($B15,RD[#All],DM$2,0)/DM$1,"")</f>
        <v>3.1479400749063671</v>
      </c>
      <c r="DN15" s="67">
        <f>IFERROR(VLOOKUP($B15,RD[#All],DN$2,0)/DN$1,"")</f>
        <v>3.1161048689138577</v>
      </c>
      <c r="DO15" s="67">
        <f>IFERROR(VLOOKUP($B15,RD[#All],DO$2,0)/DO$1,"")</f>
        <v>3.0511876881900304</v>
      </c>
      <c r="DP15" s="67">
        <f>IFERROR(VLOOKUP($B15,RD[#All],DP$2,0)/DP$1,"")</f>
        <v>3.0661672908863919</v>
      </c>
      <c r="DQ15" s="67">
        <f>IFERROR(VLOOKUP($B15,RD[#All],DQ$2,0)/DQ$1,"")</f>
        <v>3.1240948813982521</v>
      </c>
      <c r="DR15" s="67">
        <f>IFERROR(VLOOKUP($B15,RD[#All],DR$2,0)/DR$1,"")</f>
        <v>3.0801498127340823</v>
      </c>
      <c r="DS15" s="67">
        <f>IFERROR(VLOOKUP($B15,RD[#All],DS$2,0)/DS$1,"")</f>
        <v>3.0670411985018724</v>
      </c>
      <c r="DT15" s="67">
        <f>IFERROR(VLOOKUP($B15,RD[#All],DT$2,0)/DT$1,"")</f>
        <v>3.0595089471493968</v>
      </c>
      <c r="DU15" s="67">
        <f>IFERROR(VLOOKUP($B15,RD[#All],DU$2,0)/DU$1,"")</f>
        <v>3.109779442363712</v>
      </c>
      <c r="DV15" s="67">
        <f>IFERROR(VLOOKUP($B15,RD[#All],DV$2,0)/DV$1,"")</f>
        <v>3.1423220973782771</v>
      </c>
      <c r="DW15" s="67">
        <f>IFERROR(VLOOKUP($B15,RD[#All],DW$2,0)/DW$1,"")</f>
        <v>3.0861423220973783</v>
      </c>
      <c r="DX15" s="67">
        <f>IFERROR(VLOOKUP($B15,RD[#All],DX$2,0)/DX$1,"")</f>
        <v>3.1553890969621303</v>
      </c>
      <c r="DY15" s="67">
        <f>IFERROR(VLOOKUP($B15,RD[#All],DY$2,0)/DY$1,"")</f>
        <v>3.1048689138576777</v>
      </c>
      <c r="DZ15" s="67">
        <f>IFERROR(VLOOKUP($B15,RD[#All],DZ$2,0)/DZ$1,"")</f>
        <v>3.1198501872659175</v>
      </c>
      <c r="EA15" s="67">
        <f>IFERROR(VLOOKUP($B15,RD[#All],EA$2,0)/EA$1,"")</f>
        <v>3.0478568456096546</v>
      </c>
      <c r="EB15" s="67">
        <f>IFERROR(VLOOKUP($B15,RD[#All],EB$2,0)/EB$1,"")</f>
        <v>3.045526425301706</v>
      </c>
      <c r="EC15" s="67">
        <f>IFERROR(VLOOKUP($B15,RD[#All],EC$2,0)/EC$1,"")</f>
        <v>3.0838375108038028</v>
      </c>
      <c r="ED15" s="67">
        <f>IFERROR(VLOOKUP($B15,RD[#All],ED$2,0)/ED$1,"")</f>
        <v>3.1301642178046674</v>
      </c>
      <c r="EE15" s="67">
        <f>IFERROR(VLOOKUP($B15,RD[#All],EE$2,0)/EE$1,"")</f>
        <v>3.1339671564390668</v>
      </c>
      <c r="EF15" s="67">
        <f>IFERROR(VLOOKUP($B15,RD[#All],EF$2,0)/EF$1,"")</f>
        <v>3.2069458631256382</v>
      </c>
      <c r="EG15" s="67">
        <f>IFERROR(VLOOKUP($B15,RD[#All],EG$2,0)/EG$1,"")</f>
        <v>3.1783216783216783</v>
      </c>
      <c r="EH15" s="67">
        <f>IFERROR(VLOOKUP($B15,RD[#All],EH$2,0)/EH$1,"")</f>
        <v>3.0860139860139859</v>
      </c>
      <c r="EI15" s="67">
        <f>IFERROR(VLOOKUP($B15,RD[#All],EI$2,0)/EI$1,"")</f>
        <v>3.1153846153846154</v>
      </c>
      <c r="EJ15" s="67">
        <f>IFERROR(VLOOKUP($B15,RD[#All],EJ$2,0)/EJ$1,"")</f>
        <v>3.1503496503496504</v>
      </c>
      <c r="EK15" s="67">
        <f>IFERROR(VLOOKUP($B15,RD[#All],EK$2,0)/EK$1,"")</f>
        <v>3.2</v>
      </c>
      <c r="EL15" s="67">
        <f>IFERROR(VLOOKUP($B15,RD[#All],EL$2,0)/EL$1,"")</f>
        <v>3.2033707865168539</v>
      </c>
      <c r="EM15" s="67">
        <f>IFERROR(VLOOKUP($B15,RD[#All],EM$2,0)/EM$1,"")</f>
        <v>3.132238547968885</v>
      </c>
      <c r="EN15" s="67">
        <f>IFERROR(VLOOKUP($B15,RD[#All],EN$2,0)/EN$1,"")</f>
        <v>3.0886776145203112</v>
      </c>
      <c r="EO15" s="67">
        <f>IFERROR(VLOOKUP($B15,RD[#All],EO$2,0)/EO$1,"")</f>
        <v>3.1498127340823969</v>
      </c>
      <c r="EP15" s="67">
        <f>IFERROR(VLOOKUP($B15,RD[#All],EP$2,0)/EP$1,"")</f>
        <v>3.2214347450302503</v>
      </c>
      <c r="EQ15" s="67">
        <f>IFERROR(VLOOKUP($B15,RD[#All],EQ$2,0)/EQ$1,"")</f>
        <v>3.0805243445692883</v>
      </c>
      <c r="ER15" s="67">
        <f>IFERROR(VLOOKUP($B15,RD[#All],ER$2,0)/ER$1,"")</f>
        <v>3.1602420051858253</v>
      </c>
      <c r="ES15" s="67">
        <f>IFERROR(VLOOKUP($B15,RD[#All],ES$2,0)/ES$1,"")</f>
        <v>3.1554307116104869</v>
      </c>
      <c r="ET15" s="67">
        <f>IFERROR(VLOOKUP($B15,RD[#All],ET$2,0)/ET$1,"")</f>
        <v>3.189785495403473</v>
      </c>
      <c r="EU15" s="67">
        <f>IFERROR(VLOOKUP($B15,RD[#All],EU$2,0)/EU$1,"")</f>
        <v>3.0627484874675885</v>
      </c>
      <c r="EV15" s="67">
        <f>IFERROR(VLOOKUP($B15,RD[#All],EV$2,0)/EV$1,"")</f>
        <v>3.186171132238548</v>
      </c>
      <c r="EW15" s="67">
        <f>IFERROR(VLOOKUP($B15,RD[#All],EW$2,0)/EW$1,"")</f>
        <v>3.1840968020743303</v>
      </c>
      <c r="EX15" s="67">
        <f>IFERROR(VLOOKUP($B15,RD[#All],EX$2,0)/EX$1,"")</f>
        <v>3.1913857677902624</v>
      </c>
      <c r="EY15" s="67">
        <f>IFERROR(VLOOKUP($B15,RD[#All],EY$2,0)/EY$1,"")</f>
        <v>3.0748231377444863</v>
      </c>
      <c r="EZ15" s="67">
        <f>IFERROR(VLOOKUP($B15,RD[#All],EZ$2,0)/EZ$1,"")</f>
        <v>3.2003745318352061</v>
      </c>
      <c r="FA15" s="67">
        <f>IFERROR(VLOOKUP($B15,RD[#All],FA$2,0)/FA$1,"")</f>
        <v>3.1460674157303372</v>
      </c>
      <c r="FB15" s="67">
        <f>IFERROR(VLOOKUP($B15,RD[#All],FB$2,0)/FB$1,"")</f>
        <v>3.1254681647940075</v>
      </c>
      <c r="FC15" s="67">
        <f>IFERROR(VLOOKUP($B15,RD[#All],FC$2,0)/FC$1,"")</f>
        <v>3.1591760299625467</v>
      </c>
      <c r="FD15" s="67">
        <f>IFERROR(VLOOKUP($B15,RD[#All],FD$2,0)/FD$1,"")</f>
        <v>3.1520599250936332</v>
      </c>
      <c r="FE15" s="67">
        <f>IFERROR(VLOOKUP($B15,RD[#All],FE$2,0)/FE$1,"")</f>
        <v>3.1962121212121208</v>
      </c>
      <c r="FF15" s="67">
        <f>IFERROR(VLOOKUP($B15,RD[#All],FF$2,0)/FF$1,"")</f>
        <v>3.1450757575757575</v>
      </c>
      <c r="FG15" s="67">
        <f>IFERROR(VLOOKUP($B15,RD[#All],FG$2,0)/FG$1,"")</f>
        <v>3.0939393939393938</v>
      </c>
      <c r="FH15" s="67">
        <f>IFERROR(VLOOKUP($B15,RD[#All],FH$2,0)/FH$1,"")</f>
        <v>3.1174242424242422</v>
      </c>
      <c r="FI15" s="67">
        <f>IFERROR(VLOOKUP($B15,RD[#All],FI$2,0)/FI$1,"")</f>
        <v>3.0673400673400675</v>
      </c>
      <c r="FJ15" s="67">
        <f>IFERROR(VLOOKUP($B15,RD[#All],FJ$2,0)/FJ$1,"")</f>
        <v>3.0606060606060606</v>
      </c>
      <c r="FK15" s="67">
        <f>IFERROR(VLOOKUP($B15,RD[#All],FK$2,0)/FK$1,"")</f>
        <v>3.1942760942760944</v>
      </c>
      <c r="FL15" s="67">
        <f>IFERROR(VLOOKUP($B15,RD[#All],FL$2,0)/FL$1,"")</f>
        <v>3.0585454545454547</v>
      </c>
      <c r="FM15" s="67">
        <f>IFERROR(VLOOKUP($B15,RD[#All],FM$2,0)/FM$1,"")</f>
        <v>3.1325757575757578</v>
      </c>
      <c r="FN15" s="67">
        <f>IFERROR(VLOOKUP($B15,RD[#All],FN$2,0)/FN$1,"")</f>
        <v>3.098989898989899</v>
      </c>
      <c r="FO15" s="67">
        <f>IFERROR(VLOOKUP($B15,RD[#All],FO$2,0)/FO$1,"")</f>
        <v>3.105681818181818</v>
      </c>
      <c r="FP15" s="67">
        <f>IFERROR(VLOOKUP($B15,RD[#All],FP$2,0)/FP$1,"")</f>
        <v>3.1123636363636362</v>
      </c>
      <c r="FQ15" s="67">
        <f>IFERROR(VLOOKUP($B15,RD[#All],FQ$2,0)/FQ$1,"")</f>
        <v>3.0672727272727274</v>
      </c>
      <c r="FR15" s="67">
        <f>IFERROR(VLOOKUP($B15,RD[#All],FR$2,0)/FR$1,"")</f>
        <v>3.0789090909090913</v>
      </c>
      <c r="FS15" s="67">
        <f>IFERROR(VLOOKUP($B15,RD[#All],FS$2,0)/FS$1,"")</f>
        <v>3.1659932659932659</v>
      </c>
      <c r="FT15" s="67">
        <f>IFERROR(VLOOKUP($B15,RD[#All],FT$2,0)/FT$1,"")</f>
        <v>3.0876363636363635</v>
      </c>
      <c r="FU15" s="67">
        <f>IFERROR(VLOOKUP($B15,RD[#All],FU$2,0)/FU$1,"")</f>
        <v>3.1370370370370373</v>
      </c>
      <c r="FV15" s="67">
        <f>IFERROR(VLOOKUP($B15,RD[#All],FV$2,0)/FV$1,"")</f>
        <v>3.1401515151515151</v>
      </c>
      <c r="FW15" s="67">
        <f>IFERROR(VLOOKUP($B15,RD[#All],FW$2,0)/FW$1,"")</f>
        <v>3.0643939393939394</v>
      </c>
      <c r="FX15" s="67">
        <f>IFERROR(VLOOKUP($B15,RD[#All],FX$2,0)/FX$1,"")</f>
        <v>3.1628787878787881</v>
      </c>
      <c r="FY15" s="67">
        <f>IFERROR(VLOOKUP($B15,RD[#All],FY$2,0)/FY$1,"")</f>
        <v>3.0538720538720541</v>
      </c>
      <c r="FZ15" s="67">
        <f>IFERROR(VLOOKUP($B15,RD[#All],FZ$2,0)/FZ$1,"")</f>
        <v>3.1704545454545454</v>
      </c>
      <c r="GA15" s="67">
        <f>IFERROR(VLOOKUP($B15,RD[#All],GA$2,0)/GA$1,"")</f>
        <v>3.13986013986014</v>
      </c>
      <c r="GB15" s="67">
        <f>IFERROR(VLOOKUP($B15,RD[#All],GB$2,0)/GB$1,"")</f>
        <v>3.0673400673400675</v>
      </c>
      <c r="GC15" s="67">
        <f>IFERROR(VLOOKUP($B15,RD[#All],GC$2,0)/GC$1,"")</f>
        <v>3.0606060606060606</v>
      </c>
      <c r="GD15" s="67">
        <f>IFERROR(VLOOKUP($B15,RD[#All],GD$2,0)/GD$1,"")</f>
        <v>3.2036363636363636</v>
      </c>
      <c r="GE15" s="67">
        <f>IFERROR(VLOOKUP($B15,RD[#All],GE$2,0)/GE$1,"")</f>
        <v>3.1153846153846154</v>
      </c>
      <c r="GF15" s="67">
        <f>IFERROR(VLOOKUP($B15,RD[#All],GF$2,0)/GF$1,"")</f>
        <v>3.0707070707070705</v>
      </c>
      <c r="GG15" s="67">
        <f>IFERROR(VLOOKUP($B15,RD[#All],GG$2,0)/GG$1,"")</f>
        <v>3.0756363636363635</v>
      </c>
      <c r="GH15" s="67">
        <f>IFERROR(VLOOKUP($B15,RD[#All],GH$2,0)/GH$1,"")</f>
        <v>3.0690909090909089</v>
      </c>
      <c r="GI15" s="67">
        <f>IFERROR(VLOOKUP($B15,RD[#All],GI$2,0)/GI$1,"")</f>
        <v>3.1087272727272728</v>
      </c>
      <c r="GJ15" s="67">
        <f>IFERROR(VLOOKUP($B15,RD[#All],GJ$2,0)/GJ$1,"")</f>
        <v>3.06993006993007</v>
      </c>
      <c r="GK15" s="67">
        <f>IFERROR(VLOOKUP($B15,RD[#All],GK$2,0)/GK$1,"")</f>
        <v>3.1401515151515151</v>
      </c>
      <c r="GL15" s="67">
        <f>IFERROR(VLOOKUP($B15,RD[#All],GL$2,0)/GL$1,"")</f>
        <v>3.1098484848484849</v>
      </c>
      <c r="GM15" s="67">
        <f>IFERROR(VLOOKUP($B15,RD[#All],GM$2,0)/GM$1,"")</f>
        <v>3.1666666666666665</v>
      </c>
      <c r="GN15" s="67">
        <f>IFERROR(VLOOKUP($B15,RD[#All],GN$2,0)/GN$1,"")</f>
        <v>3.1477272727272729</v>
      </c>
      <c r="GO15" s="67">
        <f>IFERROR(VLOOKUP($B15,RD[#All],GO$2,0)/GO$1,"")</f>
        <v>3.1401515151515151</v>
      </c>
      <c r="GP15" s="67">
        <f>IFERROR(VLOOKUP($B15,RD[#All],GP$2,0)/GP$1,"")</f>
        <v>3.1780303030303032</v>
      </c>
      <c r="GQ15" s="67">
        <f>IFERROR(VLOOKUP($B15,RD[#All],GQ$2,0)/GQ$1,"")</f>
        <v>3.0954545454545452</v>
      </c>
      <c r="GR15" s="67">
        <f>IFERROR(VLOOKUP($B15,RD[#All],GR$2,0)/GR$1,"")</f>
        <v>3.0643939393939394</v>
      </c>
      <c r="GS15" s="67" t="str">
        <f>IFERROR(VLOOKUP($B15,RD[#All],GS$2,0)/GS$1,"")</f>
        <v/>
      </c>
      <c r="GT15" s="67" t="str">
        <f>IFERROR(VLOOKUP($B15,RD[#All],GT$2,0)/GT$1,"")</f>
        <v/>
      </c>
      <c r="GU15" s="67">
        <f>IFERROR(VLOOKUP($B15,RD[#All],GU$2,0)/GU$1,"")</f>
        <v>3.2849604221635884</v>
      </c>
      <c r="GV15" s="67">
        <f>IFERROR(VLOOKUP($B15,RD[#All],GV$2,0)/GV$1,"")</f>
        <v>3.0837930128710274</v>
      </c>
      <c r="GW15" s="67">
        <f>IFERROR(VLOOKUP($B15,RD[#All],GW$2,0)/GW$1,"")</f>
        <v>3.0635624538063562</v>
      </c>
      <c r="GX15" s="67" t="str">
        <f>IFERROR(VLOOKUP($B15,RD[#All],GX$2,0)/GX$1,"")</f>
        <v/>
      </c>
      <c r="GY15" s="67">
        <f>IFERROR(VLOOKUP($B15,RD[#All],GY$2,0)/GY$1,"")</f>
        <v>3.0792891319207105</v>
      </c>
      <c r="GZ15" s="67">
        <f>IFERROR(VLOOKUP($B15,RD[#All],GZ$2,0)/GZ$1,"")</f>
        <v>3.0674157303370788</v>
      </c>
      <c r="HA15" s="67">
        <f>IFERROR(VLOOKUP($B15,RD[#All],HA$2,0)/HA$1,"")</f>
        <v>3.0861423220973783</v>
      </c>
      <c r="HB15" s="67">
        <f>IFERROR(VLOOKUP($B15,RD[#All],HB$2,0)/HB$1,"")</f>
        <v>3.1198501872659175</v>
      </c>
      <c r="HC15" s="67">
        <f>IFERROR(VLOOKUP($B15,RD[#All],HC$2,0)/HC$1,"")</f>
        <v>3.1273408239700373</v>
      </c>
      <c r="HD15" s="67">
        <f>IFERROR(VLOOKUP($B15,RD[#All],HD$2,0)/HD$1,"")</f>
        <v>3.0898876404494384</v>
      </c>
      <c r="HE15" s="67">
        <f>IFERROR(VLOOKUP($B15,RD[#All],HE$2,0)/HE$1,"")</f>
        <v>3.0749063670411987</v>
      </c>
      <c r="HF15" s="67">
        <f>IFERROR(VLOOKUP($B15,RD[#All],HF$2,0)/HF$1,"")</f>
        <v>3.1445692883895133</v>
      </c>
      <c r="HG15" s="67">
        <f>IFERROR(VLOOKUP($B15,RD[#All],HG$2,0)/HG$1,"")</f>
        <v>3.0749063670411987</v>
      </c>
      <c r="HH15" s="67">
        <f>IFERROR(VLOOKUP($B15,RD[#All],HH$2,0)/HH$1,"")</f>
        <v>3.1123595505617976</v>
      </c>
      <c r="HI15" s="67">
        <f>IFERROR(VLOOKUP($B15,RD[#All],HI$2,0)/HI$1,"")</f>
        <v>3.1235955056179776</v>
      </c>
      <c r="HJ15" s="67">
        <f>IFERROR(VLOOKUP($B15,RD[#All],HJ$2,0)/HJ$1,"")</f>
        <v>3.1943820224719102</v>
      </c>
      <c r="HK15" s="67">
        <f>IFERROR(VLOOKUP($B15,RD[#All],HK$2,0)/HK$1,"")</f>
        <v>3.0595089471493968</v>
      </c>
      <c r="HL15" s="67">
        <f>IFERROR(VLOOKUP($B15,RD[#All],HL$2,0)/HL$1,"")</f>
        <v>3.2156471077819391</v>
      </c>
      <c r="HM15" s="67">
        <f>IFERROR(VLOOKUP($B15,RD[#All],HM$2,0)/HM$1,"")</f>
        <v>3.2422749664128974</v>
      </c>
      <c r="HN15" s="67">
        <f>IFERROR(VLOOKUP($B15,RD[#All],HN$2,0)/HN$1,"")</f>
        <v>3.3313927451858483</v>
      </c>
      <c r="HO15" s="67">
        <f>IFERROR(VLOOKUP($B15,RD[#All],HO$2,0)/HO$1,"")</f>
        <v>3.3338557993730409</v>
      </c>
      <c r="HP15" s="67">
        <f>IFERROR(VLOOKUP($B15,RD[#All],HP$2,0)/HP$1,"")</f>
        <v>3.2852664576802506</v>
      </c>
      <c r="HQ15" s="67">
        <f>IFERROR(VLOOKUP($B15,RD[#All],HQ$2,0)/HQ$1,"")</f>
        <v>3.0928330928330929</v>
      </c>
      <c r="HR15" s="67">
        <f>IFERROR(VLOOKUP($B15,RD[#All],HR$2,0)/HR$1,"")</f>
        <v>3.080900750625521</v>
      </c>
      <c r="HS15" s="67">
        <f>IFERROR(VLOOKUP($B15,RD[#All],HS$2,0)/HS$1,"")</f>
        <v>3.161887640449438</v>
      </c>
      <c r="HT15" s="67">
        <f>IFERROR(VLOOKUP($B15,RD[#All],HT$2,0)/HT$1,"")</f>
        <v>3.1407407407407408</v>
      </c>
      <c r="HU15" s="67">
        <f>IFERROR(VLOOKUP($B15,RD[#All],HU$2,0)/HU$1,"")</f>
        <v>3.1305099394987037</v>
      </c>
      <c r="HV15" s="67">
        <f>IFERROR(VLOOKUP($B15,RD[#All],HV$2,0)/HV$1,"")</f>
        <v>3.0534140017286084</v>
      </c>
      <c r="HW15" s="67">
        <f>IFERROR(VLOOKUP($B15,RD[#All],HW$2,0)/HW$1,"")</f>
        <v>3.1848988764044943</v>
      </c>
      <c r="HX15" s="67">
        <f>IFERROR(VLOOKUP($B15,RD[#All],HX$2,0)/HX$1,"")</f>
        <v>3.1858254105445116</v>
      </c>
      <c r="HY15" s="67">
        <f>IFERROR(VLOOKUP($B15,RD[#All],HY$2,0)/HY$1,"")</f>
        <v>3.1330836454431963</v>
      </c>
      <c r="HZ15" s="67">
        <f>IFERROR(VLOOKUP($B15,RD[#All],HZ$2,0)/HZ$1,"")</f>
        <v>3.0831460674157305</v>
      </c>
      <c r="IA15" s="67">
        <f>IFERROR(VLOOKUP($B15,RD[#All],IA$2,0)/IA$1,"")</f>
        <v>3.1002331002331007</v>
      </c>
      <c r="IB15" s="67">
        <f>IFERROR(VLOOKUP($B15,RD[#All],IB$2,0)/IB$1,"")</f>
        <v>3.0808080808080809</v>
      </c>
      <c r="IC15" s="67">
        <f>IFERROR(VLOOKUP($B15,RD[#All],IC$2,0)/IC$1,"")</f>
        <v>3.0730380730380733</v>
      </c>
      <c r="ID15" s="67">
        <f>IFERROR(VLOOKUP($B15,RD[#All],ID$2,0)/ID$1,"")</f>
        <v>3.063973063973064</v>
      </c>
      <c r="IE15" s="67">
        <f>IFERROR(VLOOKUP($B15,RD[#All],IE$2,0)/IE$1,"")</f>
        <v>3.0909090909090908</v>
      </c>
      <c r="IF15" s="67" t="str">
        <f>IFERROR(VLOOKUP($B15,RD[#All],IF$2,0)/IF$1,"")</f>
        <v/>
      </c>
      <c r="IG15" s="67">
        <f>IFERROR(VLOOKUP($B15,RD[#All],IG$2,0)/IG$1,"")</f>
        <v>3.2720067930936878</v>
      </c>
      <c r="IH15" s="67">
        <f>IFERROR(VLOOKUP($B15,RD[#All],IH$2,0)/IH$1,"")</f>
        <v>3.1034482758620685</v>
      </c>
      <c r="II15" s="67">
        <f>IFERROR(VLOOKUP($B15,RD[#All],II$2,0)/II$1,"")</f>
        <v>3.1940298507462686</v>
      </c>
      <c r="IJ15" s="67">
        <f>IFERROR(VLOOKUP($B15,RD[#All],IJ$2,0)/IJ$1,"")</f>
        <v>3.052749719416386</v>
      </c>
      <c r="IK15" s="67">
        <f>IFERROR(VLOOKUP($B15,RD[#All],IK$2,0)/IK$1,"")</f>
        <v>3.0730380730380733</v>
      </c>
      <c r="IL15" s="67" t="str">
        <f>IFERROR(VLOOKUP($B15,RD[#All],IL$2,0)/IL$1,"")</f>
        <v/>
      </c>
      <c r="IM15" s="67" t="str">
        <f>IFERROR(VLOOKUP($B15,RD[#All],IM$2,0)/IM$1,"")</f>
        <v/>
      </c>
      <c r="IN15" s="67">
        <f>IFERROR(VLOOKUP($B15,RD[#All],IN$2,0)/IN$1,"")</f>
        <v>3.2058516196447231</v>
      </c>
      <c r="IO15" s="67">
        <f>IFERROR(VLOOKUP($B15,RD[#All],IO$2,0)/IO$1,"")</f>
        <v>3.1896551724137931</v>
      </c>
      <c r="IP15" s="67">
        <f>IFERROR(VLOOKUP($B15,RD[#All],IP$2,0)/IP$1,"")</f>
        <v>4.0276124732206613</v>
      </c>
      <c r="IQ15" s="67">
        <f>IFERROR(VLOOKUP($B15,RD[#All],IQ$2,0)/IQ$1,"")</f>
        <v>3.0730380730380733</v>
      </c>
      <c r="IR15" s="67">
        <f>IFERROR(VLOOKUP($B15,RD[#All],IR$2,0)/IR$1,"")</f>
        <v>6.1368159203980106</v>
      </c>
      <c r="IS15" s="86">
        <f>IFERROR(AVERAGEIF(Inv_SY_B[[#This Row],[BLK1_INV1]:[BLK8_INV27]],"&gt;"&amp;0.1,Inv_SY_B[[#This Row],[BLK1_INV1]:[BLK8_INV27]]),"")</f>
        <v>3.1341087856369643</v>
      </c>
    </row>
    <row r="16" spans="2:253" x14ac:dyDescent="0.35">
      <c r="B16" s="85">
        <f t="shared" si="0"/>
        <v>45848</v>
      </c>
      <c r="C16" s="67">
        <f>IFERROR(VLOOKUP($B16,RD[#All],C$2,0)/C$1,"")</f>
        <v>1.727571305099395</v>
      </c>
      <c r="D16" s="67">
        <f>IFERROR(VLOOKUP($B16,RD[#All],D$2,0)/D$1,"")</f>
        <v>1.7424373379429559</v>
      </c>
      <c r="E16" s="67">
        <f>IFERROR(VLOOKUP($B16,RD[#All],E$2,0)/E$1,"")</f>
        <v>1.7629213483146067</v>
      </c>
      <c r="F16" s="67">
        <f>IFERROR(VLOOKUP($B16,RD[#All],F$2,0)/F$1,"")</f>
        <v>1.7711610486891385</v>
      </c>
      <c r="G16" s="67">
        <f>IFERROR(VLOOKUP($B16,RD[#All],G$2,0)/G$1,"")</f>
        <v>1.7289541918755402</v>
      </c>
      <c r="H16" s="67">
        <f>IFERROR(VLOOKUP($B16,RD[#All],H$2,0)/H$1,"")</f>
        <v>1.752808988764045</v>
      </c>
      <c r="I16" s="67">
        <f>IFERROR(VLOOKUP($B16,RD[#All],I$2,0)/I$1,"")</f>
        <v>1.7606741573033708</v>
      </c>
      <c r="J16" s="67">
        <f>IFERROR(VLOOKUP($B16,RD[#All],J$2,0)/J$1,"")</f>
        <v>1.7651685393258427</v>
      </c>
      <c r="K16" s="67">
        <f>IFERROR(VLOOKUP($B16,RD[#All],K$2,0)/K$1,"")</f>
        <v>1.7502921348314606</v>
      </c>
      <c r="L16" s="67">
        <f>IFERROR(VLOOKUP($B16,RD[#All],L$2,0)/L$1,"")</f>
        <v>1.7725842696629213</v>
      </c>
      <c r="M16" s="67">
        <f>IFERROR(VLOOKUP($B16,RD[#All],M$2,0)/M$1,"")</f>
        <v>1.7816479400749063</v>
      </c>
      <c r="N16" s="67">
        <f>IFERROR(VLOOKUP($B16,RD[#All],N$2,0)/N$1,"")</f>
        <v>1.7779026217228464</v>
      </c>
      <c r="O16" s="67">
        <f>IFERROR(VLOOKUP($B16,RD[#All],O$2,0)/O$1,"")</f>
        <v>1.7868913857677904</v>
      </c>
      <c r="P16" s="67">
        <f>IFERROR(VLOOKUP($B16,RD[#All],P$2,0)/P$1,"")</f>
        <v>1.8034729315628191</v>
      </c>
      <c r="Q16" s="67">
        <f>IFERROR(VLOOKUP($B16,RD[#All],Q$2,0)/Q$1,"")</f>
        <v>1.7861423220973782</v>
      </c>
      <c r="R16" s="67">
        <f>IFERROR(VLOOKUP($B16,RD[#All],R$2,0)/R$1,"")</f>
        <v>1.8014981273408239</v>
      </c>
      <c r="S16" s="67">
        <f>IFERROR(VLOOKUP($B16,RD[#All],S$2,0)/S$1,"")</f>
        <v>1.7891385767790262</v>
      </c>
      <c r="T16" s="67">
        <f>IFERROR(VLOOKUP($B16,RD[#All],T$2,0)/T$1,"")</f>
        <v>1.7958801498127341</v>
      </c>
      <c r="U16" s="67">
        <f>IFERROR(VLOOKUP($B16,RD[#All],U$2,0)/U$1,"")</f>
        <v>1.7846153846153847</v>
      </c>
      <c r="V16" s="67">
        <f>IFERROR(VLOOKUP($B16,RD[#All],V$2,0)/V$1,"")</f>
        <v>1.801210025929127</v>
      </c>
      <c r="W16" s="67">
        <f>IFERROR(VLOOKUP($B16,RD[#All],W$2,0)/W$1,"")</f>
        <v>1.7546816479400749</v>
      </c>
      <c r="X16" s="67">
        <f>IFERROR(VLOOKUP($B16,RD[#All],X$2,0)/X$1,"")</f>
        <v>1.749438202247191</v>
      </c>
      <c r="Y16" s="67">
        <f>IFERROR(VLOOKUP($B16,RD[#All],Y$2,0)/Y$1,"")</f>
        <v>1.7984442523768367</v>
      </c>
      <c r="Z16" s="67">
        <f>IFERROR(VLOOKUP($B16,RD[#All],Z$2,0)/Z$1,"")</f>
        <v>1.7175197669579692</v>
      </c>
      <c r="AA16" s="67">
        <f>IFERROR(VLOOKUP($B16,RD[#All],AA$2,0)/AA$1,"")</f>
        <v>1.7538461538461538</v>
      </c>
      <c r="AB16" s="67">
        <f>IFERROR(VLOOKUP($B16,RD[#All],AB$2,0)/AB$1,"")</f>
        <v>1.7728608470181502</v>
      </c>
      <c r="AC16" s="67">
        <f>IFERROR(VLOOKUP($B16,RD[#All],AC$2,0)/AC$1,"")</f>
        <v>1.8032843560933449</v>
      </c>
      <c r="AD16" s="67">
        <f>IFERROR(VLOOKUP($B16,RD[#All],AD$2,0)/AD$1,"")</f>
        <v>1.7241781106949645</v>
      </c>
      <c r="AE16" s="67">
        <f>IFERROR(VLOOKUP($B16,RD[#All],AE$2,0)/AE$1,"")</f>
        <v>1.7534748231377446</v>
      </c>
      <c r="AF16" s="67">
        <f>IFERROR(VLOOKUP($B16,RD[#All],AF$2,0)/AF$1,"")</f>
        <v>1.7371618809821054</v>
      </c>
      <c r="AG16" s="67">
        <f>IFERROR(VLOOKUP($B16,RD[#All],AG$2,0)/AG$1,"")</f>
        <v>1.7551394090719934</v>
      </c>
      <c r="AH16" s="67">
        <f>IFERROR(VLOOKUP($B16,RD[#All],AH$2,0)/AH$1,"")</f>
        <v>1.7611319184352892</v>
      </c>
      <c r="AI16" s="67">
        <f>IFERROR(VLOOKUP($B16,RD[#All],AI$2,0)/AI$1,"")</f>
        <v>1.7566823899371067</v>
      </c>
      <c r="AJ16" s="67">
        <f>IFERROR(VLOOKUP($B16,RD[#All],AJ$2,0)/AJ$1,"")</f>
        <v>1.7662531759079358</v>
      </c>
      <c r="AK16" s="67">
        <f>IFERROR(VLOOKUP($B16,RD[#All],AK$2,0)/AK$1,"")</f>
        <v>1.749438202247191</v>
      </c>
      <c r="AL16" s="67">
        <f>IFERROR(VLOOKUP($B16,RD[#All],AL$2,0)/AL$1,"")</f>
        <v>1.7229842756774842</v>
      </c>
      <c r="AM16" s="67">
        <f>IFERROR(VLOOKUP($B16,RD[#All],AM$2,0)/AM$1,"")</f>
        <v>1.7363295880149814</v>
      </c>
      <c r="AN16" s="67">
        <f>IFERROR(VLOOKUP($B16,RD[#All],AN$2,0)/AN$1,"")</f>
        <v>1.7516853932584269</v>
      </c>
      <c r="AO16" s="67">
        <f>IFERROR(VLOOKUP($B16,RD[#All],AO$2,0)/AO$1,"")</f>
        <v>1.7535580524344569</v>
      </c>
      <c r="AP16" s="67">
        <f>IFERROR(VLOOKUP($B16,RD[#All],AP$2,0)/AP$1,"")</f>
        <v>1.7415730337078652</v>
      </c>
      <c r="AQ16" s="67">
        <f>IFERROR(VLOOKUP($B16,RD[#All],AQ$2,0)/AQ$1,"")</f>
        <v>1.7737827715355805</v>
      </c>
      <c r="AR16" s="67">
        <f>IFERROR(VLOOKUP($B16,RD[#All],AR$2,0)/AR$1,"")</f>
        <v>1.7865168539325842</v>
      </c>
      <c r="AS16" s="67">
        <f>IFERROR(VLOOKUP($B16,RD[#All],AS$2,0)/AS$1,"")</f>
        <v>1.7715355805243447</v>
      </c>
      <c r="AT16" s="67">
        <f>IFERROR(VLOOKUP($B16,RD[#All],AT$2,0)/AT$1,"")</f>
        <v>1.7816479400749063</v>
      </c>
      <c r="AU16" s="67">
        <f>IFERROR(VLOOKUP($B16,RD[#All],AU$2,0)/AU$1,"")</f>
        <v>1.7329588014981272</v>
      </c>
      <c r="AV16" s="67">
        <f>IFERROR(VLOOKUP($B16,RD[#All],AV$2,0)/AV$1,"")</f>
        <v>1.7692883895131086</v>
      </c>
      <c r="AW16" s="67">
        <f>IFERROR(VLOOKUP($B16,RD[#All],AW$2,0)/AW$1,"")</f>
        <v>1.7223854796888505</v>
      </c>
      <c r="AX16" s="67">
        <f>IFERROR(VLOOKUP($B16,RD[#All],AX$2,0)/AX$1,"")</f>
        <v>1.7400749063670413</v>
      </c>
      <c r="AY16" s="67">
        <f>IFERROR(VLOOKUP($B16,RD[#All],AY$2,0)/AY$1,"")</f>
        <v>1.7373483146067414</v>
      </c>
      <c r="AZ16" s="67">
        <f>IFERROR(VLOOKUP($B16,RD[#All],AZ$2,0)/AZ$1,"")</f>
        <v>1.7287191011235956</v>
      </c>
      <c r="BA16" s="67">
        <f>IFERROR(VLOOKUP($B16,RD[#All],BA$2,0)/BA$1,"")</f>
        <v>1.7393258426966292</v>
      </c>
      <c r="BB16" s="67">
        <f>IFERROR(VLOOKUP($B16,RD[#All],BB$2,0)/BB$1,"")</f>
        <v>1.750561797752809</v>
      </c>
      <c r="BC16" s="67">
        <f>IFERROR(VLOOKUP($B16,RD[#All],BC$2,0)/BC$1,"")</f>
        <v>1.7331668747399085</v>
      </c>
      <c r="BD16" s="67">
        <f>IFERROR(VLOOKUP($B16,RD[#All],BD$2,0)/BD$1,"")</f>
        <v>1.7398252184769039</v>
      </c>
      <c r="BE16" s="67">
        <f>IFERROR(VLOOKUP($B16,RD[#All],BE$2,0)/BE$1,"")</f>
        <v>1.7292999135695764</v>
      </c>
      <c r="BF16" s="67">
        <f>IFERROR(VLOOKUP($B16,RD[#All],BF$2,0)/BF$1,"")</f>
        <v>1.748481065334998</v>
      </c>
      <c r="BG16" s="67">
        <f>IFERROR(VLOOKUP($B16,RD[#All],BG$2,0)/BG$1,"")</f>
        <v>1.7354972950478567</v>
      </c>
      <c r="BH16" s="67">
        <f>IFERROR(VLOOKUP($B16,RD[#All],BH$2,0)/BH$1,"")</f>
        <v>1.7610486891385768</v>
      </c>
      <c r="BI16" s="67">
        <f>IFERROR(VLOOKUP($B16,RD[#All],BI$2,0)/BI$1,"")</f>
        <v>1.7354972950478567</v>
      </c>
      <c r="BJ16" s="67">
        <f>IFERROR(VLOOKUP($B16,RD[#All],BJ$2,0)/BJ$1,"")</f>
        <v>1.7368289637952561</v>
      </c>
      <c r="BK16" s="67">
        <f>IFERROR(VLOOKUP($B16,RD[#All],BK$2,0)/BK$1,"")</f>
        <v>1.7426966292134831</v>
      </c>
      <c r="BL16" s="67">
        <f>IFERROR(VLOOKUP($B16,RD[#All],BL$2,0)/BL$1,"")</f>
        <v>1.7908999665439946</v>
      </c>
      <c r="BM16" s="67">
        <f>IFERROR(VLOOKUP($B16,RD[#All],BM$2,0)/BM$1,"")</f>
        <v>1.7662921348314609</v>
      </c>
      <c r="BN16" s="67">
        <f>IFERROR(VLOOKUP($B16,RD[#All],BN$2,0)/BN$1,"")</f>
        <v>1.7613375130616509</v>
      </c>
      <c r="BO16" s="67">
        <f>IFERROR(VLOOKUP($B16,RD[#All],BO$2,0)/BO$1,"")</f>
        <v>1.7624891961970615</v>
      </c>
      <c r="BP16" s="67">
        <f>IFERROR(VLOOKUP($B16,RD[#All],BP$2,0)/BP$1,"")</f>
        <v>1.7801210025929126</v>
      </c>
      <c r="BQ16" s="67">
        <f>IFERROR(VLOOKUP($B16,RD[#All],BQ$2,0)/BQ$1,"")</f>
        <v>1.7777009507346588</v>
      </c>
      <c r="BR16" s="67">
        <f>IFERROR(VLOOKUP($B16,RD[#All],BR$2,0)/BR$1,"")</f>
        <v>1.7818496110630941</v>
      </c>
      <c r="BS16" s="67">
        <f>IFERROR(VLOOKUP($B16,RD[#All],BS$2,0)/BS$1,"")</f>
        <v>1.7696629213483146</v>
      </c>
      <c r="BT16" s="67">
        <f>IFERROR(VLOOKUP($B16,RD[#All],BT$2,0)/BT$1,"")</f>
        <v>1.7625468164794009</v>
      </c>
      <c r="BU16" s="67">
        <f>IFERROR(VLOOKUP($B16,RD[#All],BU$2,0)/BU$1,"")</f>
        <v>1.7606741573033708</v>
      </c>
      <c r="BV16" s="67">
        <f>IFERROR(VLOOKUP($B16,RD[#All],BV$2,0)/BV$1,"")</f>
        <v>1.7632958801498129</v>
      </c>
      <c r="BW16" s="67">
        <f>IFERROR(VLOOKUP($B16,RD[#All],BW$2,0)/BW$1,"")</f>
        <v>1.7734082397003745</v>
      </c>
      <c r="BX16" s="67">
        <f>IFERROR(VLOOKUP($B16,RD[#All],BX$2,0)/BX$1,"")</f>
        <v>1.7685393258426967</v>
      </c>
      <c r="BY16" s="67">
        <f>IFERROR(VLOOKUP($B16,RD[#All],BY$2,0)/BY$1,"")</f>
        <v>1.7398252184769039</v>
      </c>
      <c r="BZ16" s="67">
        <f>IFERROR(VLOOKUP($B16,RD[#All],BZ$2,0)/BZ$1,"")</f>
        <v>1.7478152309612984</v>
      </c>
      <c r="CA16" s="67">
        <f>IFERROR(VLOOKUP($B16,RD[#All],CA$2,0)/CA$1,"")</f>
        <v>1.7538077403245942</v>
      </c>
      <c r="CB16" s="67">
        <f>IFERROR(VLOOKUP($B16,RD[#All],CB$2,0)/CB$1,"")</f>
        <v>1.750187265917603</v>
      </c>
      <c r="CC16" s="67">
        <f>IFERROR(VLOOKUP($B16,RD[#All],CC$2,0)/CC$1,"")</f>
        <v>1.7359550561797752</v>
      </c>
      <c r="CD16" s="67">
        <f>IFERROR(VLOOKUP($B16,RD[#All],CD$2,0)/CD$1,"")</f>
        <v>1.792912705272256</v>
      </c>
      <c r="CE16" s="67">
        <f>IFERROR(VLOOKUP($B16,RD[#All],CE$2,0)/CE$1,"")</f>
        <v>1.7606741573033708</v>
      </c>
      <c r="CF16" s="67">
        <f>IFERROR(VLOOKUP($B16,RD[#All],CF$2,0)/CF$1,"")</f>
        <v>1.7868913857677904</v>
      </c>
      <c r="CG16" s="67">
        <f>IFERROR(VLOOKUP($B16,RD[#All],CG$2,0)/CG$1,"")</f>
        <v>1.7726591760299626</v>
      </c>
      <c r="CH16" s="67">
        <f>IFERROR(VLOOKUP($B16,RD[#All],CH$2,0)/CH$1,"")</f>
        <v>1.7734082397003745</v>
      </c>
      <c r="CI16" s="67">
        <f>IFERROR(VLOOKUP($B16,RD[#All],CI$2,0)/CI$1,"")</f>
        <v>1.7546816479400749</v>
      </c>
      <c r="CJ16" s="67">
        <f>IFERROR(VLOOKUP($B16,RD[#All],CJ$2,0)/CJ$1,"")</f>
        <v>1.7610486891385768</v>
      </c>
      <c r="CK16" s="67">
        <f>IFERROR(VLOOKUP($B16,RD[#All],CK$2,0)/CK$1,"")</f>
        <v>1.7749063670411984</v>
      </c>
      <c r="CL16" s="67">
        <f>IFERROR(VLOOKUP($B16,RD[#All],CL$2,0)/CL$1,"")</f>
        <v>1.7835205992509362</v>
      </c>
      <c r="CM16" s="67">
        <f>IFERROR(VLOOKUP($B16,RD[#All],CM$2,0)/CM$1,"")</f>
        <v>1.7640449438202248</v>
      </c>
      <c r="CN16" s="67">
        <f>IFERROR(VLOOKUP($B16,RD[#All],CN$2,0)/CN$1,"")</f>
        <v>1.758801498127341</v>
      </c>
      <c r="CO16" s="67">
        <f>IFERROR(VLOOKUP($B16,RD[#All],CO$2,0)/CO$1,"")</f>
        <v>1.7869662921348315</v>
      </c>
      <c r="CP16" s="67">
        <f>IFERROR(VLOOKUP($B16,RD[#All],CP$2,0)/CP$1,"")</f>
        <v>1.7925669835782196</v>
      </c>
      <c r="CQ16" s="67">
        <f>IFERROR(VLOOKUP($B16,RD[#All],CQ$2,0)/CQ$1,"")</f>
        <v>1.7516853932584269</v>
      </c>
      <c r="CR16" s="67">
        <f>IFERROR(VLOOKUP($B16,RD[#All],CR$2,0)/CR$1,"")</f>
        <v>1.7985018726591759</v>
      </c>
      <c r="CS16" s="67">
        <f>IFERROR(VLOOKUP($B16,RD[#All],CS$2,0)/CS$1,"")</f>
        <v>1.8000832292967126</v>
      </c>
      <c r="CT16" s="67">
        <f>IFERROR(VLOOKUP($B16,RD[#All],CT$2,0)/CT$1,"")</f>
        <v>1.7322097378277153</v>
      </c>
      <c r="CU16" s="67">
        <f>IFERROR(VLOOKUP($B16,RD[#All],CU$2,0)/CU$1,"")</f>
        <v>1.7329588014981272</v>
      </c>
      <c r="CV16" s="67">
        <f>IFERROR(VLOOKUP($B16,RD[#All],CV$2,0)/CV$1,"")</f>
        <v>1.758801498127341</v>
      </c>
      <c r="CW16" s="67">
        <f>IFERROR(VLOOKUP($B16,RD[#All],CW$2,0)/CW$1,"")</f>
        <v>1.7550561797752811</v>
      </c>
      <c r="CX16" s="67">
        <f>IFERROR(VLOOKUP($B16,RD[#All],CX$2,0)/CX$1,"")</f>
        <v>1.7359550561797752</v>
      </c>
      <c r="CY16" s="67">
        <f>IFERROR(VLOOKUP($B16,RD[#All],CY$2,0)/CY$1,"")</f>
        <v>1.7606741573033708</v>
      </c>
      <c r="CZ16" s="67">
        <f>IFERROR(VLOOKUP($B16,RD[#All],CZ$2,0)/CZ$1,"")</f>
        <v>1.7943820224719103</v>
      </c>
      <c r="DA16" s="67">
        <f>IFERROR(VLOOKUP($B16,RD[#All],DA$2,0)/DA$1,"")</f>
        <v>1.7250936329588016</v>
      </c>
      <c r="DB16" s="67">
        <f>IFERROR(VLOOKUP($B16,RD[#All],DB$2,0)/DB$1,"")</f>
        <v>1.7662921348314609</v>
      </c>
      <c r="DC16" s="67">
        <f>IFERROR(VLOOKUP($B16,RD[#All],DC$2,0)/DC$1,"")</f>
        <v>1.7674573449854347</v>
      </c>
      <c r="DD16" s="67">
        <f>IFERROR(VLOOKUP($B16,RD[#All],DD$2,0)/DD$1,"")</f>
        <v>1.7292134831460673</v>
      </c>
      <c r="DE16" s="67">
        <f>IFERROR(VLOOKUP($B16,RD[#All],DE$2,0)/DE$1,"")</f>
        <v>1.7478152309612984</v>
      </c>
      <c r="DF16" s="67">
        <f>IFERROR(VLOOKUP($B16,RD[#All],DF$2,0)/DF$1,"")</f>
        <v>1.789896286383406</v>
      </c>
      <c r="DG16" s="67">
        <f>IFERROR(VLOOKUP($B16,RD[#All],DG$2,0)/DG$1,"")</f>
        <v>1.750187265917603</v>
      </c>
      <c r="DH16" s="67">
        <f>IFERROR(VLOOKUP($B16,RD[#All],DH$2,0)/DH$1,"")</f>
        <v>1.754140657511444</v>
      </c>
      <c r="DI16" s="67">
        <f>IFERROR(VLOOKUP($B16,RD[#All],DI$2,0)/DI$1,"")</f>
        <v>1.7683664649956785</v>
      </c>
      <c r="DJ16" s="67">
        <f>IFERROR(VLOOKUP($B16,RD[#All],DJ$2,0)/DJ$1,"")</f>
        <v>1.7638720829732066</v>
      </c>
      <c r="DK16" s="67">
        <f>IFERROR(VLOOKUP($B16,RD[#All],DK$2,0)/DK$1,"")</f>
        <v>1.7890969621306698</v>
      </c>
      <c r="DL16" s="67">
        <f>IFERROR(VLOOKUP($B16,RD[#All],DL$2,0)/DL$1,"")</f>
        <v>1.763129421556388</v>
      </c>
      <c r="DM16" s="67">
        <f>IFERROR(VLOOKUP($B16,RD[#All],DM$2,0)/DM$1,"")</f>
        <v>1.7456928838951311</v>
      </c>
      <c r="DN16" s="67">
        <f>IFERROR(VLOOKUP($B16,RD[#All],DN$2,0)/DN$1,"")</f>
        <v>1.7273408239700374</v>
      </c>
      <c r="DO16" s="67">
        <f>IFERROR(VLOOKUP($B16,RD[#All],DO$2,0)/DO$1,"")</f>
        <v>1.7437269989963202</v>
      </c>
      <c r="DP16" s="67">
        <f>IFERROR(VLOOKUP($B16,RD[#All],DP$2,0)/DP$1,"")</f>
        <v>1.752808988764045</v>
      </c>
      <c r="DQ16" s="67">
        <f>IFERROR(VLOOKUP($B16,RD[#All],DQ$2,0)/DQ$1,"")</f>
        <v>1.7444860590928006</v>
      </c>
      <c r="DR16" s="67">
        <f>IFERROR(VLOOKUP($B16,RD[#All],DR$2,0)/DR$1,"")</f>
        <v>1.7932584269662921</v>
      </c>
      <c r="DS16" s="67">
        <f>IFERROR(VLOOKUP($B16,RD[#All],DS$2,0)/DS$1,"")</f>
        <v>1.7580524344569288</v>
      </c>
      <c r="DT16" s="67">
        <f>IFERROR(VLOOKUP($B16,RD[#All],DT$2,0)/DT$1,"")</f>
        <v>1.7428214731585518</v>
      </c>
      <c r="DU16" s="67">
        <f>IFERROR(VLOOKUP($B16,RD[#All],DU$2,0)/DU$1,"")</f>
        <v>1.7588014981273408</v>
      </c>
      <c r="DV16" s="67">
        <f>IFERROR(VLOOKUP($B16,RD[#All],DV$2,0)/DV$1,"")</f>
        <v>1.7550561797752811</v>
      </c>
      <c r="DW16" s="67">
        <f>IFERROR(VLOOKUP($B16,RD[#All],DW$2,0)/DW$1,"")</f>
        <v>1.7295880149812735</v>
      </c>
      <c r="DX16" s="67">
        <f>IFERROR(VLOOKUP($B16,RD[#All],DX$2,0)/DX$1,"")</f>
        <v>1.7354972950478567</v>
      </c>
      <c r="DY16" s="67">
        <f>IFERROR(VLOOKUP($B16,RD[#All],DY$2,0)/DY$1,"")</f>
        <v>1.7273408239700374</v>
      </c>
      <c r="DZ16" s="67">
        <f>IFERROR(VLOOKUP($B16,RD[#All],DZ$2,0)/DZ$1,"")</f>
        <v>1.7857677902621722</v>
      </c>
      <c r="EA16" s="67">
        <f>IFERROR(VLOOKUP($B16,RD[#All],EA$2,0)/EA$1,"")</f>
        <v>1.7358302122347065</v>
      </c>
      <c r="EB16" s="67">
        <f>IFERROR(VLOOKUP($B16,RD[#All],EB$2,0)/EB$1,"")</f>
        <v>1.7275072825634623</v>
      </c>
      <c r="EC16" s="67">
        <f>IFERROR(VLOOKUP($B16,RD[#All],EC$2,0)/EC$1,"")</f>
        <v>1.7510803802938635</v>
      </c>
      <c r="ED16" s="67">
        <f>IFERROR(VLOOKUP($B16,RD[#All],ED$2,0)/ED$1,"")</f>
        <v>1.7621434745030251</v>
      </c>
      <c r="EE16" s="67">
        <f>IFERROR(VLOOKUP($B16,RD[#All],EE$2,0)/EE$1,"")</f>
        <v>1.7531547104580814</v>
      </c>
      <c r="EF16" s="67">
        <f>IFERROR(VLOOKUP($B16,RD[#All],EF$2,0)/EF$1,"")</f>
        <v>1.7213483146067416</v>
      </c>
      <c r="EG16" s="67">
        <f>IFERROR(VLOOKUP($B16,RD[#All],EG$2,0)/EG$1,"")</f>
        <v>1.7241258741258743</v>
      </c>
      <c r="EH16" s="67">
        <f>IFERROR(VLOOKUP($B16,RD[#All],EH$2,0)/EH$1,"")</f>
        <v>1.7255244755244756</v>
      </c>
      <c r="EI16" s="67">
        <f>IFERROR(VLOOKUP($B16,RD[#All],EI$2,0)/EI$1,"")</f>
        <v>1.7716783216783216</v>
      </c>
      <c r="EJ16" s="67">
        <f>IFERROR(VLOOKUP($B16,RD[#All],EJ$2,0)/EJ$1,"")</f>
        <v>1.7202797202797202</v>
      </c>
      <c r="EK16" s="67">
        <f>IFERROR(VLOOKUP($B16,RD[#All],EK$2,0)/EK$1,"")</f>
        <v>1.7679101123595504</v>
      </c>
      <c r="EL16" s="67">
        <f>IFERROR(VLOOKUP($B16,RD[#All],EL$2,0)/EL$1,"")</f>
        <v>1.7752808988764044</v>
      </c>
      <c r="EM16" s="67">
        <f>IFERROR(VLOOKUP($B16,RD[#All],EM$2,0)/EM$1,"")</f>
        <v>1.7375972342264479</v>
      </c>
      <c r="EN16" s="67">
        <f>IFERROR(VLOOKUP($B16,RD[#All],EN$2,0)/EN$1,"")</f>
        <v>1.766637856525497</v>
      </c>
      <c r="EO16" s="67">
        <f>IFERROR(VLOOKUP($B16,RD[#All],EO$2,0)/EO$1,"")</f>
        <v>1.749812734082397</v>
      </c>
      <c r="EP16" s="67">
        <f>IFERROR(VLOOKUP($B16,RD[#All],EP$2,0)/EP$1,"")</f>
        <v>1.7991356957649092</v>
      </c>
      <c r="EQ16" s="67">
        <f>IFERROR(VLOOKUP($B16,RD[#All],EQ$2,0)/EQ$1,"")</f>
        <v>1.749438202247191</v>
      </c>
      <c r="ER16" s="67">
        <f>IFERROR(VLOOKUP($B16,RD[#All],ER$2,0)/ER$1,"")</f>
        <v>1.8164217804667242</v>
      </c>
      <c r="ES16" s="67">
        <f>IFERROR(VLOOKUP($B16,RD[#All],ES$2,0)/ES$1,"")</f>
        <v>1.7273408239700374</v>
      </c>
      <c r="ET16" s="67">
        <f>IFERROR(VLOOKUP($B16,RD[#All],ET$2,0)/ET$1,"")</f>
        <v>1.7458631256384065</v>
      </c>
      <c r="EU16" s="67">
        <f>IFERROR(VLOOKUP($B16,RD[#All],EU$2,0)/EU$1,"")</f>
        <v>1.7586862575626621</v>
      </c>
      <c r="EV16" s="67">
        <f>IFERROR(VLOOKUP($B16,RD[#All],EV$2,0)/EV$1,"")</f>
        <v>1.7621434745030251</v>
      </c>
      <c r="EW16" s="67">
        <f>IFERROR(VLOOKUP($B16,RD[#All],EW$2,0)/EW$1,"")</f>
        <v>1.7707865168539327</v>
      </c>
      <c r="EX16" s="67">
        <f>IFERROR(VLOOKUP($B16,RD[#All],EX$2,0)/EX$1,"")</f>
        <v>1.7640449438202248</v>
      </c>
      <c r="EY16" s="67">
        <f>IFERROR(VLOOKUP($B16,RD[#All],EY$2,0)/EY$1,"")</f>
        <v>1.7344985434873075</v>
      </c>
      <c r="EZ16" s="67">
        <f>IFERROR(VLOOKUP($B16,RD[#All],EZ$2,0)/EZ$1,"")</f>
        <v>1.7805243445692882</v>
      </c>
      <c r="FA16" s="67">
        <f>IFERROR(VLOOKUP($B16,RD[#All],FA$2,0)/FA$1,"")</f>
        <v>1.7726591760299626</v>
      </c>
      <c r="FB16" s="67">
        <f>IFERROR(VLOOKUP($B16,RD[#All],FB$2,0)/FB$1,"")</f>
        <v>1.7797752808988763</v>
      </c>
      <c r="FC16" s="67">
        <f>IFERROR(VLOOKUP($B16,RD[#All],FC$2,0)/FC$1,"")</f>
        <v>1.753183520599251</v>
      </c>
      <c r="FD16" s="67">
        <f>IFERROR(VLOOKUP($B16,RD[#All],FD$2,0)/FD$1,"")</f>
        <v>1.7295880149812735</v>
      </c>
      <c r="FE16" s="67">
        <f>IFERROR(VLOOKUP($B16,RD[#All],FE$2,0)/FE$1,"")</f>
        <v>1.7545454545454544</v>
      </c>
      <c r="FF16" s="67">
        <f>IFERROR(VLOOKUP($B16,RD[#All],FF$2,0)/FF$1,"")</f>
        <v>1.7303030303030305</v>
      </c>
      <c r="FG16" s="67">
        <f>IFERROR(VLOOKUP($B16,RD[#All],FG$2,0)/FG$1,"")</f>
        <v>1.7468013468013466</v>
      </c>
      <c r="FH16" s="67">
        <f>IFERROR(VLOOKUP($B16,RD[#All],FH$2,0)/FH$1,"")</f>
        <v>1.7462121212121211</v>
      </c>
      <c r="FI16" s="67">
        <f>IFERROR(VLOOKUP($B16,RD[#All],FI$2,0)/FI$1,"")</f>
        <v>1.760942760942761</v>
      </c>
      <c r="FJ16" s="67">
        <f>IFERROR(VLOOKUP($B16,RD[#All],FJ$2,0)/FJ$1,"")</f>
        <v>1.7407407407407407</v>
      </c>
      <c r="FK16" s="67">
        <f>IFERROR(VLOOKUP($B16,RD[#All],FK$2,0)/FK$1,"")</f>
        <v>1.7781144781144782</v>
      </c>
      <c r="FL16" s="67">
        <f>IFERROR(VLOOKUP($B16,RD[#All],FL$2,0)/FL$1,"")</f>
        <v>1.7665454545454546</v>
      </c>
      <c r="FM16" s="67">
        <f>IFERROR(VLOOKUP($B16,RD[#All],FM$2,0)/FM$1,"")</f>
        <v>1.750378787878788</v>
      </c>
      <c r="FN16" s="67">
        <f>IFERROR(VLOOKUP($B16,RD[#All],FN$2,0)/FN$1,"")</f>
        <v>1.7215488215488215</v>
      </c>
      <c r="FO16" s="67">
        <f>IFERROR(VLOOKUP($B16,RD[#All],FO$2,0)/FO$1,"")</f>
        <v>1.7518939393939394</v>
      </c>
      <c r="FP16" s="67">
        <f>IFERROR(VLOOKUP($B16,RD[#All],FP$2,0)/FP$1,"")</f>
        <v>1.7465454545454546</v>
      </c>
      <c r="FQ16" s="67">
        <f>IFERROR(VLOOKUP($B16,RD[#All],FQ$2,0)/FQ$1,"")</f>
        <v>1.7967272727272727</v>
      </c>
      <c r="FR16" s="67">
        <f>IFERROR(VLOOKUP($B16,RD[#All],FR$2,0)/FR$1,"")</f>
        <v>1.7396363636363636</v>
      </c>
      <c r="FS16" s="67">
        <f>IFERROR(VLOOKUP($B16,RD[#All],FS$2,0)/FS$1,"")</f>
        <v>1.734006734006734</v>
      </c>
      <c r="FT16" s="67">
        <f>IFERROR(VLOOKUP($B16,RD[#All],FT$2,0)/FT$1,"")</f>
        <v>1.7476363636363637</v>
      </c>
      <c r="FU16" s="67">
        <f>IFERROR(VLOOKUP($B16,RD[#All],FU$2,0)/FU$1,"")</f>
        <v>1.7824915824915823</v>
      </c>
      <c r="FV16" s="67">
        <f>IFERROR(VLOOKUP($B16,RD[#All],FV$2,0)/FV$1,"")</f>
        <v>1.7367424242424243</v>
      </c>
      <c r="FW16" s="67">
        <f>IFERROR(VLOOKUP($B16,RD[#All],FW$2,0)/FW$1,"")</f>
        <v>1.731060606060606</v>
      </c>
      <c r="FX16" s="67">
        <f>IFERROR(VLOOKUP($B16,RD[#All],FX$2,0)/FX$1,"")</f>
        <v>1.7363636363636363</v>
      </c>
      <c r="FY16" s="67">
        <f>IFERROR(VLOOKUP($B16,RD[#All],FY$2,0)/FY$1,"")</f>
        <v>1.7400673400673399</v>
      </c>
      <c r="FZ16" s="67">
        <f>IFERROR(VLOOKUP($B16,RD[#All],FZ$2,0)/FZ$1,"")</f>
        <v>1.7234848484848484</v>
      </c>
      <c r="GA16" s="67">
        <f>IFERROR(VLOOKUP($B16,RD[#All],GA$2,0)/GA$1,"")</f>
        <v>1.7937062937062938</v>
      </c>
      <c r="GB16" s="67">
        <f>IFERROR(VLOOKUP($B16,RD[#All],GB$2,0)/GB$1,"")</f>
        <v>1.7427609427609427</v>
      </c>
      <c r="GC16" s="67">
        <f>IFERROR(VLOOKUP($B16,RD[#All],GC$2,0)/GC$1,"")</f>
        <v>1.7208754208754209</v>
      </c>
      <c r="GD16" s="67">
        <f>IFERROR(VLOOKUP($B16,RD[#All],GD$2,0)/GD$1,"")</f>
        <v>1.776</v>
      </c>
      <c r="GE16" s="67">
        <f>IFERROR(VLOOKUP($B16,RD[#All],GE$2,0)/GE$1,"")</f>
        <v>1.7975524475524476</v>
      </c>
      <c r="GF16" s="67">
        <f>IFERROR(VLOOKUP($B16,RD[#All],GF$2,0)/GF$1,"")</f>
        <v>1.7306397306397305</v>
      </c>
      <c r="GG16" s="67">
        <f>IFERROR(VLOOKUP($B16,RD[#All],GG$2,0)/GG$1,"")</f>
        <v>1.730909090909091</v>
      </c>
      <c r="GH16" s="67">
        <f>IFERROR(VLOOKUP($B16,RD[#All],GH$2,0)/GH$1,"")</f>
        <v>1.6181818181818182</v>
      </c>
      <c r="GI16" s="67">
        <f>IFERROR(VLOOKUP($B16,RD[#All],GI$2,0)/GI$1,"")</f>
        <v>1.7636363636363637</v>
      </c>
      <c r="GJ16" s="67">
        <f>IFERROR(VLOOKUP($B16,RD[#All],GJ$2,0)/GJ$1,"")</f>
        <v>1.7797202797202798</v>
      </c>
      <c r="GK16" s="67">
        <f>IFERROR(VLOOKUP($B16,RD[#All],GK$2,0)/GK$1,"")</f>
        <v>1.768939393939394</v>
      </c>
      <c r="GL16" s="67">
        <f>IFERROR(VLOOKUP($B16,RD[#All],GL$2,0)/GL$1,"")</f>
        <v>1.7462121212121211</v>
      </c>
      <c r="GM16" s="67">
        <f>IFERROR(VLOOKUP($B16,RD[#All],GM$2,0)/GM$1,"")</f>
        <v>1.7840909090909092</v>
      </c>
      <c r="GN16" s="67">
        <f>IFERROR(VLOOKUP($B16,RD[#All],GN$2,0)/GN$1,"")</f>
        <v>1.7348484848484849</v>
      </c>
      <c r="GO16" s="67">
        <f>IFERROR(VLOOKUP($B16,RD[#All],GO$2,0)/GO$1,"")</f>
        <v>1.7537878787878789</v>
      </c>
      <c r="GP16" s="67">
        <f>IFERROR(VLOOKUP($B16,RD[#All],GP$2,0)/GP$1,"")</f>
        <v>1.7613636363636365</v>
      </c>
      <c r="GQ16" s="67">
        <f>IFERROR(VLOOKUP($B16,RD[#All],GQ$2,0)/GQ$1,"")</f>
        <v>1.7863636363636364</v>
      </c>
      <c r="GR16" s="67">
        <f>IFERROR(VLOOKUP($B16,RD[#All],GR$2,0)/GR$1,"")</f>
        <v>1.7367424242424243</v>
      </c>
      <c r="GS16" s="67" t="str">
        <f>IFERROR(VLOOKUP($B16,RD[#All],GS$2,0)/GS$1,"")</f>
        <v/>
      </c>
      <c r="GT16" s="67" t="str">
        <f>IFERROR(VLOOKUP($B16,RD[#All],GT$2,0)/GT$1,"")</f>
        <v/>
      </c>
      <c r="GU16" s="67">
        <f>IFERROR(VLOOKUP($B16,RD[#All],GU$2,0)/GU$1,"")</f>
        <v>1.8597185576077395</v>
      </c>
      <c r="GV16" s="67">
        <f>IFERROR(VLOOKUP($B16,RD[#All],GV$2,0)/GV$1,"")</f>
        <v>1.7536117677961651</v>
      </c>
      <c r="GW16" s="67">
        <f>IFERROR(VLOOKUP($B16,RD[#All],GW$2,0)/GW$1,"")</f>
        <v>1.7509238728750922</v>
      </c>
      <c r="GX16" s="67" t="str">
        <f>IFERROR(VLOOKUP($B16,RD[#All],GX$2,0)/GX$1,"")</f>
        <v/>
      </c>
      <c r="GY16" s="67">
        <f>IFERROR(VLOOKUP($B16,RD[#All],GY$2,0)/GY$1,"")</f>
        <v>1.7498291182501708</v>
      </c>
      <c r="GZ16" s="67">
        <f>IFERROR(VLOOKUP($B16,RD[#All],GZ$2,0)/GZ$1,"")</f>
        <v>1.7490636704119851</v>
      </c>
      <c r="HA16" s="67">
        <f>IFERROR(VLOOKUP($B16,RD[#All],HA$2,0)/HA$1,"")</f>
        <v>1.7378277153558053</v>
      </c>
      <c r="HB16" s="67">
        <f>IFERROR(VLOOKUP($B16,RD[#All],HB$2,0)/HB$1,"")</f>
        <v>1.7453183520599251</v>
      </c>
      <c r="HC16" s="67">
        <f>IFERROR(VLOOKUP($B16,RD[#All],HC$2,0)/HC$1,"")</f>
        <v>1.752808988764045</v>
      </c>
      <c r="HD16" s="67">
        <f>IFERROR(VLOOKUP($B16,RD[#All],HD$2,0)/HD$1,"")</f>
        <v>1.7340823970037453</v>
      </c>
      <c r="HE16" s="67">
        <f>IFERROR(VLOOKUP($B16,RD[#All],HE$2,0)/HE$1,"")</f>
        <v>1.7415730337078652</v>
      </c>
      <c r="HF16" s="67">
        <f>IFERROR(VLOOKUP($B16,RD[#All],HF$2,0)/HF$1,"")</f>
        <v>1.7565543071161049</v>
      </c>
      <c r="HG16" s="67">
        <f>IFERROR(VLOOKUP($B16,RD[#All],HG$2,0)/HG$1,"")</f>
        <v>1.752808988764045</v>
      </c>
      <c r="HH16" s="67">
        <f>IFERROR(VLOOKUP($B16,RD[#All],HH$2,0)/HH$1,"")</f>
        <v>1.7640449438202248</v>
      </c>
      <c r="HI16" s="67">
        <f>IFERROR(VLOOKUP($B16,RD[#All],HI$2,0)/HI$1,"")</f>
        <v>1.7340823970037453</v>
      </c>
      <c r="HJ16" s="67">
        <f>IFERROR(VLOOKUP($B16,RD[#All],HJ$2,0)/HJ$1,"")</f>
        <v>1.7846441947565543</v>
      </c>
      <c r="HK16" s="67">
        <f>IFERROR(VLOOKUP($B16,RD[#All],HK$2,0)/HK$1,"")</f>
        <v>1.7478152309612984</v>
      </c>
      <c r="HL16" s="67">
        <f>IFERROR(VLOOKUP($B16,RD[#All],HL$2,0)/HL$1,"")</f>
        <v>1.8367041198501874</v>
      </c>
      <c r="HM16" s="67">
        <f>IFERROR(VLOOKUP($B16,RD[#All],HM$2,0)/HM$1,"")</f>
        <v>1.798925212718316</v>
      </c>
      <c r="HN16" s="67">
        <f>IFERROR(VLOOKUP($B16,RD[#All],HN$2,0)/HN$1,"")</f>
        <v>1.8750559785042542</v>
      </c>
      <c r="HO16" s="67">
        <f>IFERROR(VLOOKUP($B16,RD[#All],HO$2,0)/HO$1,"")</f>
        <v>1.9049111807732497</v>
      </c>
      <c r="HP16" s="67">
        <f>IFERROR(VLOOKUP($B16,RD[#All],HP$2,0)/HP$1,"")</f>
        <v>1.8539184952978056</v>
      </c>
      <c r="HQ16" s="67">
        <f>IFERROR(VLOOKUP($B16,RD[#All],HQ$2,0)/HQ$1,"")</f>
        <v>1.7493987493987493</v>
      </c>
      <c r="HR16" s="67">
        <f>IFERROR(VLOOKUP($B16,RD[#All],HR$2,0)/HR$1,"")</f>
        <v>1.7698081734778981</v>
      </c>
      <c r="HS16" s="67">
        <f>IFERROR(VLOOKUP($B16,RD[#All],HS$2,0)/HS$1,"")</f>
        <v>1.7937977528089888</v>
      </c>
      <c r="HT16" s="67">
        <f>IFERROR(VLOOKUP($B16,RD[#All],HT$2,0)/HT$1,"")</f>
        <v>1.7811069496462755</v>
      </c>
      <c r="HU16" s="67">
        <f>IFERROR(VLOOKUP($B16,RD[#All],HU$2,0)/HU$1,"")</f>
        <v>1.7327571305099394</v>
      </c>
      <c r="HV16" s="67">
        <f>IFERROR(VLOOKUP($B16,RD[#All],HV$2,0)/HV$1,"")</f>
        <v>1.7344857389801209</v>
      </c>
      <c r="HW16" s="67">
        <f>IFERROR(VLOOKUP($B16,RD[#All],HW$2,0)/HW$1,"")</f>
        <v>1.905258426966292</v>
      </c>
      <c r="HX16" s="67">
        <f>IFERROR(VLOOKUP($B16,RD[#All],HX$2,0)/HX$1,"")</f>
        <v>1.75419187554019</v>
      </c>
      <c r="HY16" s="67">
        <f>IFERROR(VLOOKUP($B16,RD[#All],HY$2,0)/HY$1,"")</f>
        <v>1.7434873075322515</v>
      </c>
      <c r="HZ16" s="67">
        <f>IFERROR(VLOOKUP($B16,RD[#All],HZ$2,0)/HZ$1,"")</f>
        <v>1.7578027465667916</v>
      </c>
      <c r="IA16" s="67">
        <f>IFERROR(VLOOKUP($B16,RD[#All],IA$2,0)/IA$1,"")</f>
        <v>1.7249417249417252</v>
      </c>
      <c r="IB16" s="67">
        <f>IFERROR(VLOOKUP($B16,RD[#All],IB$2,0)/IB$1,"")</f>
        <v>1.7712842712842713</v>
      </c>
      <c r="IC16" s="67">
        <f>IFERROR(VLOOKUP($B16,RD[#All],IC$2,0)/IC$1,"")</f>
        <v>1.7754467754467755</v>
      </c>
      <c r="ID16" s="67">
        <f>IFERROR(VLOOKUP($B16,RD[#All],ID$2,0)/ID$1,"")</f>
        <v>1.7411148522259632</v>
      </c>
      <c r="IE16" s="67">
        <f>IFERROR(VLOOKUP($B16,RD[#All],IE$2,0)/IE$1,"")</f>
        <v>1.7292929292929293</v>
      </c>
      <c r="IF16" s="67" t="str">
        <f>IFERROR(VLOOKUP($B16,RD[#All],IF$2,0)/IF$1,"")</f>
        <v/>
      </c>
      <c r="IG16" s="67">
        <f>IFERROR(VLOOKUP($B16,RD[#All],IG$2,0)/IG$1,"")</f>
        <v>1.79677328049816</v>
      </c>
      <c r="IH16" s="67">
        <f>IFERROR(VLOOKUP($B16,RD[#All],IH$2,0)/IH$1,"")</f>
        <v>1.797979797979798</v>
      </c>
      <c r="II16" s="67">
        <f>IFERROR(VLOOKUP($B16,RD[#All],II$2,0)/II$1,"")</f>
        <v>1.7203980099502487</v>
      </c>
      <c r="IJ16" s="67">
        <f>IFERROR(VLOOKUP($B16,RD[#All],IJ$2,0)/IJ$1,"")</f>
        <v>1.7818930041152263</v>
      </c>
      <c r="IK16" s="67">
        <f>IFERROR(VLOOKUP($B16,RD[#All],IK$2,0)/IK$1,"")</f>
        <v>1.7443667443667445</v>
      </c>
      <c r="IL16" s="67" t="str">
        <f>IFERROR(VLOOKUP($B16,RD[#All],IL$2,0)/IL$1,"")</f>
        <v/>
      </c>
      <c r="IM16" s="67" t="str">
        <f>IFERROR(VLOOKUP($B16,RD[#All],IM$2,0)/IM$1,"")</f>
        <v/>
      </c>
      <c r="IN16" s="67">
        <f>IFERROR(VLOOKUP($B16,RD[#All],IN$2,0)/IN$1,"")</f>
        <v>1.7972831765935213</v>
      </c>
      <c r="IO16" s="67">
        <f>IFERROR(VLOOKUP($B16,RD[#All],IO$2,0)/IO$1,"")</f>
        <v>1.786833855799373</v>
      </c>
      <c r="IP16" s="67">
        <f>IFERROR(VLOOKUP($B16,RD[#All],IP$2,0)/IP$1,"")</f>
        <v>2.2442275648655081</v>
      </c>
      <c r="IQ16" s="67">
        <f>IFERROR(VLOOKUP($B16,RD[#All],IQ$2,0)/IQ$1,"")</f>
        <v>1.7249417249417252</v>
      </c>
      <c r="IR16" s="67">
        <f>IFERROR(VLOOKUP($B16,RD[#All],IR$2,0)/IR$1,"")</f>
        <v>3.5074626865671643</v>
      </c>
      <c r="IS16" s="86">
        <f>IFERROR(AVERAGEIF(Inv_SY_B[[#This Row],[BLK1_INV1]:[BLK8_INV27]],"&gt;"&amp;0.1,Inv_SY_B[[#This Row],[BLK1_INV1]:[BLK8_INV27]]),"")</f>
        <v>1.761769310033686</v>
      </c>
    </row>
    <row r="17" spans="2:253" x14ac:dyDescent="0.35">
      <c r="B17" s="85">
        <f t="shared" si="0"/>
        <v>45849</v>
      </c>
      <c r="C17" s="67">
        <f>IFERROR(VLOOKUP($B17,RD[#All],C$2,0)/C$1,"")</f>
        <v>4.4926534140017287</v>
      </c>
      <c r="D17" s="67">
        <f>IFERROR(VLOOKUP($B17,RD[#All],D$2,0)/D$1,"")</f>
        <v>4.5766637856525492</v>
      </c>
      <c r="E17" s="67">
        <f>IFERROR(VLOOKUP($B17,RD[#All],E$2,0)/E$1,"")</f>
        <v>4.5689138576779031</v>
      </c>
      <c r="F17" s="67">
        <f>IFERROR(VLOOKUP($B17,RD[#All],F$2,0)/F$1,"")</f>
        <v>4.5730337078651688</v>
      </c>
      <c r="G17" s="67">
        <f>IFERROR(VLOOKUP($B17,RD[#All],G$2,0)/G$1,"")</f>
        <v>4.5496974935177183</v>
      </c>
      <c r="H17" s="67">
        <f>IFERROR(VLOOKUP($B17,RD[#All],H$2,0)/H$1,"")</f>
        <v>4.5400749063670416</v>
      </c>
      <c r="I17" s="67">
        <f>IFERROR(VLOOKUP($B17,RD[#All],I$2,0)/I$1,"")</f>
        <v>4.5419475655430714</v>
      </c>
      <c r="J17" s="67">
        <f>IFERROR(VLOOKUP($B17,RD[#All],J$2,0)/J$1,"")</f>
        <v>4.5655430711610485</v>
      </c>
      <c r="K17" s="67">
        <f>IFERROR(VLOOKUP($B17,RD[#All],K$2,0)/K$1,"")</f>
        <v>4.5457977528089888</v>
      </c>
      <c r="L17" s="67">
        <f>IFERROR(VLOOKUP($B17,RD[#All],L$2,0)/L$1,"")</f>
        <v>4.4994157303370788</v>
      </c>
      <c r="M17" s="67">
        <f>IFERROR(VLOOKUP($B17,RD[#All],M$2,0)/M$1,"")</f>
        <v>4.5419475655430714</v>
      </c>
      <c r="N17" s="67">
        <f>IFERROR(VLOOKUP($B17,RD[#All],N$2,0)/N$1,"")</f>
        <v>4.5505617977528088</v>
      </c>
      <c r="O17" s="67">
        <f>IFERROR(VLOOKUP($B17,RD[#All],O$2,0)/O$1,"")</f>
        <v>4.5655430711610485</v>
      </c>
      <c r="P17" s="67">
        <f>IFERROR(VLOOKUP($B17,RD[#All],P$2,0)/P$1,"")</f>
        <v>4.5883554647599594</v>
      </c>
      <c r="Q17" s="67">
        <f>IFERROR(VLOOKUP($B17,RD[#All],Q$2,0)/Q$1,"")</f>
        <v>4.535955056179775</v>
      </c>
      <c r="R17" s="67">
        <f>IFERROR(VLOOKUP($B17,RD[#All],R$2,0)/R$1,"")</f>
        <v>4.2359550561797752</v>
      </c>
      <c r="S17" s="67">
        <f>IFERROR(VLOOKUP($B17,RD[#All],S$2,0)/S$1,"")</f>
        <v>4.5505617977528088</v>
      </c>
      <c r="T17" s="67">
        <f>IFERROR(VLOOKUP($B17,RD[#All],T$2,0)/T$1,"")</f>
        <v>4.5805243445692883</v>
      </c>
      <c r="U17" s="67">
        <f>IFERROR(VLOOKUP($B17,RD[#All],U$2,0)/U$1,"")</f>
        <v>4.5324114088159035</v>
      </c>
      <c r="V17" s="67">
        <f>IFERROR(VLOOKUP($B17,RD[#All],V$2,0)/V$1,"")</f>
        <v>4.5427830596369922</v>
      </c>
      <c r="W17" s="67">
        <f>IFERROR(VLOOKUP($B17,RD[#All],W$2,0)/W$1,"")</f>
        <v>4.5580524344569291</v>
      </c>
      <c r="X17" s="67">
        <f>IFERROR(VLOOKUP($B17,RD[#All],X$2,0)/X$1,"")</f>
        <v>4.5393258426966296</v>
      </c>
      <c r="Y17" s="67">
        <f>IFERROR(VLOOKUP($B17,RD[#All],Y$2,0)/Y$1,"")</f>
        <v>4.5600691443388071</v>
      </c>
      <c r="Z17" s="67">
        <f>IFERROR(VLOOKUP($B17,RD[#All],Z$2,0)/Z$1,"")</f>
        <v>4.4654182272159799</v>
      </c>
      <c r="AA17" s="67">
        <f>IFERROR(VLOOKUP($B17,RD[#All],AA$2,0)/AA$1,"")</f>
        <v>4.5704407951598967</v>
      </c>
      <c r="AB17" s="67">
        <f>IFERROR(VLOOKUP($B17,RD[#All],AB$2,0)/AB$1,"")</f>
        <v>4.553154710458081</v>
      </c>
      <c r="AC17" s="67">
        <f>IFERROR(VLOOKUP($B17,RD[#All],AC$2,0)/AC$1,"")</f>
        <v>4.5704407951598967</v>
      </c>
      <c r="AD17" s="67">
        <f>IFERROR(VLOOKUP($B17,RD[#All],AD$2,0)/AD$1,"")</f>
        <v>4.4511027881814398</v>
      </c>
      <c r="AE17" s="67">
        <f>IFERROR(VLOOKUP($B17,RD[#All],AE$2,0)/AE$1,"")</f>
        <v>4.4444444444444446</v>
      </c>
      <c r="AF17" s="67">
        <f>IFERROR(VLOOKUP($B17,RD[#All],AF$2,0)/AF$1,"")</f>
        <v>4.4577611319184349</v>
      </c>
      <c r="AG17" s="67">
        <f>IFERROR(VLOOKUP($B17,RD[#All],AG$2,0)/AG$1,"")</f>
        <v>4.4744069912609241</v>
      </c>
      <c r="AH17" s="67">
        <f>IFERROR(VLOOKUP($B17,RD[#All],AH$2,0)/AH$1,"")</f>
        <v>4.4544319600499378</v>
      </c>
      <c r="AI17" s="67">
        <f>IFERROR(VLOOKUP($B17,RD[#All],AI$2,0)/AI$1,"")</f>
        <v>4.492924528301887</v>
      </c>
      <c r="AJ17" s="67">
        <f>IFERROR(VLOOKUP($B17,RD[#All],AJ$2,0)/AJ$1,"")</f>
        <v>4.2732028097444328</v>
      </c>
      <c r="AK17" s="67">
        <f>IFERROR(VLOOKUP($B17,RD[#All],AK$2,0)/AK$1,"")</f>
        <v>4.476779026217228</v>
      </c>
      <c r="AL17" s="67">
        <f>IFERROR(VLOOKUP($B17,RD[#All],AL$2,0)/AL$1,"")</f>
        <v>4.4525593844095015</v>
      </c>
      <c r="AM17" s="67">
        <f>IFERROR(VLOOKUP($B17,RD[#All],AM$2,0)/AM$1,"")</f>
        <v>4.5730337078651688</v>
      </c>
      <c r="AN17" s="67">
        <f>IFERROR(VLOOKUP($B17,RD[#All],AN$2,0)/AN$1,"")</f>
        <v>4.5280898876404496</v>
      </c>
      <c r="AO17" s="67">
        <f>IFERROR(VLOOKUP($B17,RD[#All],AO$2,0)/AO$1,"")</f>
        <v>4.535580524344569</v>
      </c>
      <c r="AP17" s="67">
        <f>IFERROR(VLOOKUP($B17,RD[#All],AP$2,0)/AP$1,"")</f>
        <v>4.4790262172284647</v>
      </c>
      <c r="AQ17" s="67">
        <f>IFERROR(VLOOKUP($B17,RD[#All],AQ$2,0)/AQ$1,"")</f>
        <v>4.4816479400749056</v>
      </c>
      <c r="AR17" s="67">
        <f>IFERROR(VLOOKUP($B17,RD[#All],AR$2,0)/AR$1,"")</f>
        <v>4.5067415730337075</v>
      </c>
      <c r="AS17" s="67">
        <f>IFERROR(VLOOKUP($B17,RD[#All],AS$2,0)/AS$1,"")</f>
        <v>4.5307116104868914</v>
      </c>
      <c r="AT17" s="67">
        <f>IFERROR(VLOOKUP($B17,RD[#All],AT$2,0)/AT$1,"")</f>
        <v>4.4906367041198498</v>
      </c>
      <c r="AU17" s="67">
        <f>IFERROR(VLOOKUP($B17,RD[#All],AU$2,0)/AU$1,"")</f>
        <v>4.5617977528089888</v>
      </c>
      <c r="AV17" s="67">
        <f>IFERROR(VLOOKUP($B17,RD[#All],AV$2,0)/AV$1,"")</f>
        <v>4.5730337078651688</v>
      </c>
      <c r="AW17" s="67">
        <f>IFERROR(VLOOKUP($B17,RD[#All],AW$2,0)/AW$1,"")</f>
        <v>4.4632670700086434</v>
      </c>
      <c r="AX17" s="67">
        <f>IFERROR(VLOOKUP($B17,RD[#All],AX$2,0)/AX$1,"")</f>
        <v>4.535580524344569</v>
      </c>
      <c r="AY17" s="67">
        <f>IFERROR(VLOOKUP($B17,RD[#All],AY$2,0)/AY$1,"")</f>
        <v>4.469213483146067</v>
      </c>
      <c r="AZ17" s="67">
        <f>IFERROR(VLOOKUP($B17,RD[#All],AZ$2,0)/AZ$1,"")</f>
        <v>4.4728089887640445</v>
      </c>
      <c r="BA17" s="67">
        <f>IFERROR(VLOOKUP($B17,RD[#All],BA$2,0)/BA$1,"")</f>
        <v>4.4531835205992509</v>
      </c>
      <c r="BB17" s="67">
        <f>IFERROR(VLOOKUP($B17,RD[#All],BB$2,0)/BB$1,"")</f>
        <v>4.4756554307116101</v>
      </c>
      <c r="BC17" s="67">
        <f>IFERROR(VLOOKUP($B17,RD[#All],BC$2,0)/BC$1,"")</f>
        <v>4.5612983770287139</v>
      </c>
      <c r="BD17" s="67">
        <f>IFERROR(VLOOKUP($B17,RD[#All],BD$2,0)/BD$1,"")</f>
        <v>4.4444444444444446</v>
      </c>
      <c r="BE17" s="67">
        <f>IFERROR(VLOOKUP($B17,RD[#All],BE$2,0)/BE$1,"")</f>
        <v>4.4563526361279173</v>
      </c>
      <c r="BF17" s="67">
        <f>IFERROR(VLOOKUP($B17,RD[#All],BF$2,0)/BF$1,"")</f>
        <v>4.5343320848938831</v>
      </c>
      <c r="BG17" s="67">
        <f>IFERROR(VLOOKUP($B17,RD[#All],BG$2,0)/BG$1,"")</f>
        <v>4.5642946317103616</v>
      </c>
      <c r="BH17" s="67">
        <f>IFERROR(VLOOKUP($B17,RD[#All],BH$2,0)/BH$1,"")</f>
        <v>4.5872659176029957</v>
      </c>
      <c r="BI17" s="67">
        <f>IFERROR(VLOOKUP($B17,RD[#All],BI$2,0)/BI$1,"")</f>
        <v>4.5642946317103616</v>
      </c>
      <c r="BJ17" s="67">
        <f>IFERROR(VLOOKUP($B17,RD[#All],BJ$2,0)/BJ$1,"")</f>
        <v>4.5642946317103616</v>
      </c>
      <c r="BK17" s="67">
        <f>IFERROR(VLOOKUP($B17,RD[#All],BK$2,0)/BK$1,"")</f>
        <v>4.4988764044943821</v>
      </c>
      <c r="BL17" s="67">
        <f>IFERROR(VLOOKUP($B17,RD[#All],BL$2,0)/BL$1,"")</f>
        <v>4.5466711274673806</v>
      </c>
      <c r="BM17" s="67">
        <f>IFERROR(VLOOKUP($B17,RD[#All],BM$2,0)/BM$1,"")</f>
        <v>4.475280898876405</v>
      </c>
      <c r="BN17" s="67">
        <f>IFERROR(VLOOKUP($B17,RD[#All],BN$2,0)/BN$1,"")</f>
        <v>4.5989550679205848</v>
      </c>
      <c r="BO17" s="67">
        <f>IFERROR(VLOOKUP($B17,RD[#All],BO$2,0)/BO$1,"")</f>
        <v>4.6707000864304238</v>
      </c>
      <c r="BP17" s="67">
        <f>IFERROR(VLOOKUP($B17,RD[#All],BP$2,0)/BP$1,"")</f>
        <v>4.6810717372515125</v>
      </c>
      <c r="BQ17" s="67">
        <f>IFERROR(VLOOKUP($B17,RD[#All],BQ$2,0)/BQ$1,"")</f>
        <v>4.7052722558340534</v>
      </c>
      <c r="BR17" s="67">
        <f>IFERROR(VLOOKUP($B17,RD[#All],BR$2,0)/BR$1,"")</f>
        <v>4.6174589455488331</v>
      </c>
      <c r="BS17" s="67">
        <f>IFERROR(VLOOKUP($B17,RD[#All],BS$2,0)/BS$1,"")</f>
        <v>4.8059925093632963</v>
      </c>
      <c r="BT17" s="67">
        <f>IFERROR(VLOOKUP($B17,RD[#All],BT$2,0)/BT$1,"")</f>
        <v>4.8191011235955061</v>
      </c>
      <c r="BU17" s="67">
        <f>IFERROR(VLOOKUP($B17,RD[#All],BU$2,0)/BU$1,"")</f>
        <v>4.7966292134831461</v>
      </c>
      <c r="BV17" s="67">
        <f>IFERROR(VLOOKUP($B17,RD[#All],BV$2,0)/BV$1,"")</f>
        <v>4.7471910112359552</v>
      </c>
      <c r="BW17" s="67">
        <f>IFERROR(VLOOKUP($B17,RD[#All],BW$2,0)/BW$1,"")</f>
        <v>4.5393258426966296</v>
      </c>
      <c r="BX17" s="67">
        <f>IFERROR(VLOOKUP($B17,RD[#All],BX$2,0)/BX$1,"")</f>
        <v>4.7962546816479401</v>
      </c>
      <c r="BY17" s="67">
        <f>IFERROR(VLOOKUP($B17,RD[#All],BY$2,0)/BY$1,"")</f>
        <v>4.7850187265917601</v>
      </c>
      <c r="BZ17" s="67">
        <f>IFERROR(VLOOKUP($B17,RD[#All],BZ$2,0)/BZ$1,"")</f>
        <v>4.7440699126092385</v>
      </c>
      <c r="CA17" s="67">
        <f>IFERROR(VLOOKUP($B17,RD[#All],CA$2,0)/CA$1,"")</f>
        <v>4.8236371202663344</v>
      </c>
      <c r="CB17" s="67">
        <f>IFERROR(VLOOKUP($B17,RD[#All],CB$2,0)/CB$1,"")</f>
        <v>4.8191011235955061</v>
      </c>
      <c r="CC17" s="67">
        <f>IFERROR(VLOOKUP($B17,RD[#All],CC$2,0)/CC$1,"")</f>
        <v>4.8198501872659181</v>
      </c>
      <c r="CD17" s="67">
        <f>IFERROR(VLOOKUP($B17,RD[#All],CD$2,0)/CD$1,"")</f>
        <v>4.8376836646499566</v>
      </c>
      <c r="CE17" s="67">
        <f>IFERROR(VLOOKUP($B17,RD[#All],CE$2,0)/CE$1,"")</f>
        <v>4.7419475655430707</v>
      </c>
      <c r="CF17" s="67">
        <f>IFERROR(VLOOKUP($B17,RD[#All],CF$2,0)/CF$1,"")</f>
        <v>4.7958801498127341</v>
      </c>
      <c r="CG17" s="67">
        <f>IFERROR(VLOOKUP($B17,RD[#All],CG$2,0)/CG$1,"")</f>
        <v>4.7479400749063672</v>
      </c>
      <c r="CH17" s="67">
        <f>IFERROR(VLOOKUP($B17,RD[#All],CH$2,0)/CH$1,"")</f>
        <v>4.6329588014981278</v>
      </c>
      <c r="CI17" s="67">
        <f>IFERROR(VLOOKUP($B17,RD[#All],CI$2,0)/CI$1,"")</f>
        <v>4.7322097378277155</v>
      </c>
      <c r="CJ17" s="67">
        <f>IFERROR(VLOOKUP($B17,RD[#All],CJ$2,0)/CJ$1,"")</f>
        <v>4.7760299625468168</v>
      </c>
      <c r="CK17" s="67">
        <f>IFERROR(VLOOKUP($B17,RD[#All],CK$2,0)/CK$1,"")</f>
        <v>4.6588014981273416</v>
      </c>
      <c r="CL17" s="67">
        <f>IFERROR(VLOOKUP($B17,RD[#All],CL$2,0)/CL$1,"")</f>
        <v>4.6288389513108621</v>
      </c>
      <c r="CM17" s="67">
        <f>IFERROR(VLOOKUP($B17,RD[#All],CM$2,0)/CM$1,"")</f>
        <v>4.6779026217228461</v>
      </c>
      <c r="CN17" s="67">
        <f>IFERROR(VLOOKUP($B17,RD[#All],CN$2,0)/CN$1,"")</f>
        <v>4.6423220973782771</v>
      </c>
      <c r="CO17" s="67">
        <f>IFERROR(VLOOKUP($B17,RD[#All],CO$2,0)/CO$1,"")</f>
        <v>4.586786516853933</v>
      </c>
      <c r="CP17" s="67">
        <f>IFERROR(VLOOKUP($B17,RD[#All],CP$2,0)/CP$1,"")</f>
        <v>4.6447709593777011</v>
      </c>
      <c r="CQ17" s="67">
        <f>IFERROR(VLOOKUP($B17,RD[#All],CQ$2,0)/CQ$1,"")</f>
        <v>4.6104868913857677</v>
      </c>
      <c r="CR17" s="67">
        <f>IFERROR(VLOOKUP($B17,RD[#All],CR$2,0)/CR$1,"")</f>
        <v>4.595505617977528</v>
      </c>
      <c r="CS17" s="67">
        <f>IFERROR(VLOOKUP($B17,RD[#All],CS$2,0)/CS$1,"")</f>
        <v>4.6352059925093627</v>
      </c>
      <c r="CT17" s="67">
        <f>IFERROR(VLOOKUP($B17,RD[#All],CT$2,0)/CT$1,"")</f>
        <v>4.6029962546816483</v>
      </c>
      <c r="CU17" s="67">
        <f>IFERROR(VLOOKUP($B17,RD[#All],CU$2,0)/CU$1,"")</f>
        <v>4.6254681647940075</v>
      </c>
      <c r="CV17" s="67">
        <f>IFERROR(VLOOKUP($B17,RD[#All],CV$2,0)/CV$1,"")</f>
        <v>4.5880149812734086</v>
      </c>
      <c r="CW17" s="67">
        <f>IFERROR(VLOOKUP($B17,RD[#All],CW$2,0)/CW$1,"")</f>
        <v>4.6441947565543069</v>
      </c>
      <c r="CX17" s="67">
        <f>IFERROR(VLOOKUP($B17,RD[#All],CX$2,0)/CX$1,"")</f>
        <v>4.606741573033708</v>
      </c>
      <c r="CY17" s="67">
        <f>IFERROR(VLOOKUP($B17,RD[#All],CY$2,0)/CY$1,"")</f>
        <v>4.5992509363295877</v>
      </c>
      <c r="CZ17" s="67">
        <f>IFERROR(VLOOKUP($B17,RD[#All],CZ$2,0)/CZ$1,"")</f>
        <v>4.5655430711610485</v>
      </c>
      <c r="DA17" s="67">
        <f>IFERROR(VLOOKUP($B17,RD[#All],DA$2,0)/DA$1,"")</f>
        <v>4.5505617977528088</v>
      </c>
      <c r="DB17" s="67">
        <f>IFERROR(VLOOKUP($B17,RD[#All],DB$2,0)/DB$1,"")</f>
        <v>4.535580524344569</v>
      </c>
      <c r="DC17" s="67">
        <f>IFERROR(VLOOKUP($B17,RD[#All],DC$2,0)/DC$1,"")</f>
        <v>4.6129005409904282</v>
      </c>
      <c r="DD17" s="67">
        <f>IFERROR(VLOOKUP($B17,RD[#All],DD$2,0)/DD$1,"")</f>
        <v>4.606741573033708</v>
      </c>
      <c r="DE17" s="67">
        <f>IFERROR(VLOOKUP($B17,RD[#All],DE$2,0)/DE$1,"")</f>
        <v>4.5975863503953391</v>
      </c>
      <c r="DF17" s="67">
        <f>IFERROR(VLOOKUP($B17,RD[#All],DF$2,0)/DF$1,"")</f>
        <v>4.6186015389762467</v>
      </c>
      <c r="DG17" s="67">
        <f>IFERROR(VLOOKUP($B17,RD[#All],DG$2,0)/DG$1,"")</f>
        <v>4.7033707865168539</v>
      </c>
      <c r="DH17" s="67">
        <f>IFERROR(VLOOKUP($B17,RD[#All],DH$2,0)/DH$1,"")</f>
        <v>4.7091136079900124</v>
      </c>
      <c r="DI17" s="67">
        <f>IFERROR(VLOOKUP($B17,RD[#All],DI$2,0)/DI$1,"")</f>
        <v>4.6361279170267933</v>
      </c>
      <c r="DJ17" s="67">
        <f>IFERROR(VLOOKUP($B17,RD[#All],DJ$2,0)/DJ$1,"")</f>
        <v>4.7336214347450305</v>
      </c>
      <c r="DK17" s="67">
        <f>IFERROR(VLOOKUP($B17,RD[#All],DK$2,0)/DK$1,"")</f>
        <v>4.6818143986683314</v>
      </c>
      <c r="DL17" s="67">
        <f>IFERROR(VLOOKUP($B17,RD[#All],DL$2,0)/DL$1,"")</f>
        <v>4.7384103204327923</v>
      </c>
      <c r="DM17" s="67">
        <f>IFERROR(VLOOKUP($B17,RD[#All],DM$2,0)/DM$1,"")</f>
        <v>4.5393258426966296</v>
      </c>
      <c r="DN17" s="67">
        <f>IFERROR(VLOOKUP($B17,RD[#All],DN$2,0)/DN$1,"")</f>
        <v>4.7037453183520599</v>
      </c>
      <c r="DO17" s="67">
        <f>IFERROR(VLOOKUP($B17,RD[#All],DO$2,0)/DO$1,"")</f>
        <v>4.4553362328537975</v>
      </c>
      <c r="DP17" s="67">
        <f>IFERROR(VLOOKUP($B17,RD[#All],DP$2,0)/DP$1,"")</f>
        <v>4.4710778193924261</v>
      </c>
      <c r="DQ17" s="67">
        <f>IFERROR(VLOOKUP($B17,RD[#All],DQ$2,0)/DQ$1,"")</f>
        <v>4.6315439034540162</v>
      </c>
      <c r="DR17" s="67">
        <f>IFERROR(VLOOKUP($B17,RD[#All],DR$2,0)/DR$1,"")</f>
        <v>4.6490636704119845</v>
      </c>
      <c r="DS17" s="67">
        <f>IFERROR(VLOOKUP($B17,RD[#All],DS$2,0)/DS$1,"")</f>
        <v>4.6022471910112355</v>
      </c>
      <c r="DT17" s="67">
        <f>IFERROR(VLOOKUP($B17,RD[#All],DT$2,0)/DT$1,"")</f>
        <v>4.4677486475239281</v>
      </c>
      <c r="DU17" s="67">
        <f>IFERROR(VLOOKUP($B17,RD[#All],DU$2,0)/DU$1,"")</f>
        <v>4.5676238035788597</v>
      </c>
      <c r="DV17" s="67">
        <f>IFERROR(VLOOKUP($B17,RD[#All],DV$2,0)/DV$1,"")</f>
        <v>4.4936329588014976</v>
      </c>
      <c r="DW17" s="67">
        <f>IFERROR(VLOOKUP($B17,RD[#All],DW$2,0)/DW$1,"")</f>
        <v>4.594756554307116</v>
      </c>
      <c r="DX17" s="67">
        <f>IFERROR(VLOOKUP($B17,RD[#All],DX$2,0)/DX$1,"")</f>
        <v>4.6734914689970868</v>
      </c>
      <c r="DY17" s="67">
        <f>IFERROR(VLOOKUP($B17,RD[#All],DY$2,0)/DY$1,"")</f>
        <v>4.2808988764044944</v>
      </c>
      <c r="DZ17" s="67">
        <f>IFERROR(VLOOKUP($B17,RD[#All],DZ$2,0)/DZ$1,"")</f>
        <v>4.2636704119850188</v>
      </c>
      <c r="EA17" s="67">
        <f>IFERROR(VLOOKUP($B17,RD[#All],EA$2,0)/EA$1,"")</f>
        <v>4.2979608822305453</v>
      </c>
      <c r="EB17" s="67">
        <f>IFERROR(VLOOKUP($B17,RD[#All],EB$2,0)/EB$1,"")</f>
        <v>4.2913025384935501</v>
      </c>
      <c r="EC17" s="67">
        <f>IFERROR(VLOOKUP($B17,RD[#All],EC$2,0)/EC$1,"")</f>
        <v>4.2662057044079518</v>
      </c>
      <c r="ED17" s="67">
        <f>IFERROR(VLOOKUP($B17,RD[#All],ED$2,0)/ED$1,"")</f>
        <v>4.3284356093344858</v>
      </c>
      <c r="EE17" s="67">
        <f>IFERROR(VLOOKUP($B17,RD[#All],EE$2,0)/EE$1,"")</f>
        <v>4.342264477095938</v>
      </c>
      <c r="EF17" s="67">
        <f>IFERROR(VLOOKUP($B17,RD[#All],EF$2,0)/EF$1,"")</f>
        <v>4.2655771195097039</v>
      </c>
      <c r="EG17" s="67">
        <f>IFERROR(VLOOKUP($B17,RD[#All],EG$2,0)/EG$1,"")</f>
        <v>4.2622377622377625</v>
      </c>
      <c r="EH17" s="67">
        <f>IFERROR(VLOOKUP($B17,RD[#All],EH$2,0)/EH$1,"")</f>
        <v>4.27972027972028</v>
      </c>
      <c r="EI17" s="67">
        <f>IFERROR(VLOOKUP($B17,RD[#All],EI$2,0)/EI$1,"")</f>
        <v>4.2377622377622375</v>
      </c>
      <c r="EJ17" s="67">
        <f>IFERROR(VLOOKUP($B17,RD[#All],EJ$2,0)/EJ$1,"")</f>
        <v>4.2937062937062933</v>
      </c>
      <c r="EK17" s="67">
        <f>IFERROR(VLOOKUP($B17,RD[#All],EK$2,0)/EK$1,"")</f>
        <v>4.3110112359550561</v>
      </c>
      <c r="EL17" s="67">
        <f>IFERROR(VLOOKUP($B17,RD[#All],EL$2,0)/EL$1,"")</f>
        <v>4.2771535580524347</v>
      </c>
      <c r="EM17" s="67">
        <f>IFERROR(VLOOKUP($B17,RD[#All],EM$2,0)/EM$1,"")</f>
        <v>4.342264477095938</v>
      </c>
      <c r="EN17" s="67">
        <f>IFERROR(VLOOKUP($B17,RD[#All],EN$2,0)/EN$1,"")</f>
        <v>4.1936041486603282</v>
      </c>
      <c r="EO17" s="67">
        <f>IFERROR(VLOOKUP($B17,RD[#All],EO$2,0)/EO$1,"")</f>
        <v>4.2771535580524347</v>
      </c>
      <c r="EP17" s="67">
        <f>IFERROR(VLOOKUP($B17,RD[#All],EP$2,0)/EP$1,"")</f>
        <v>4.248919619706137</v>
      </c>
      <c r="EQ17" s="67">
        <f>IFERROR(VLOOKUP($B17,RD[#All],EQ$2,0)/EQ$1,"")</f>
        <v>4.2397003745318349</v>
      </c>
      <c r="ER17" s="67">
        <f>IFERROR(VLOOKUP($B17,RD[#All],ER$2,0)/ER$1,"")</f>
        <v>4.342264477095938</v>
      </c>
      <c r="ES17" s="67">
        <f>IFERROR(VLOOKUP($B17,RD[#All],ES$2,0)/ES$1,"")</f>
        <v>4.3295880149812733</v>
      </c>
      <c r="ET17" s="67">
        <f>IFERROR(VLOOKUP($B17,RD[#All],ET$2,0)/ET$1,"")</f>
        <v>4.3105209397344231</v>
      </c>
      <c r="EU17" s="67">
        <f>IFERROR(VLOOKUP($B17,RD[#All],EU$2,0)/EU$1,"")</f>
        <v>4.2938634399308553</v>
      </c>
      <c r="EV17" s="67">
        <f>IFERROR(VLOOKUP($B17,RD[#All],EV$2,0)/EV$1,"")</f>
        <v>4.2834917891097666</v>
      </c>
      <c r="EW17" s="67">
        <f>IFERROR(VLOOKUP($B17,RD[#All],EW$2,0)/EW$1,"")</f>
        <v>4.3007778738115814</v>
      </c>
      <c r="EX17" s="67">
        <f>IFERROR(VLOOKUP($B17,RD[#All],EX$2,0)/EX$1,"")</f>
        <v>4.1985018726591763</v>
      </c>
      <c r="EY17" s="67">
        <f>IFERROR(VLOOKUP($B17,RD[#All],EY$2,0)/EY$1,"")</f>
        <v>3.7686225551394092</v>
      </c>
      <c r="EZ17" s="67">
        <f>IFERROR(VLOOKUP($B17,RD[#All],EZ$2,0)/EZ$1,"")</f>
        <v>4.2284644194756558</v>
      </c>
      <c r="FA17" s="67">
        <f>IFERROR(VLOOKUP($B17,RD[#All],FA$2,0)/FA$1,"")</f>
        <v>4.213483146067416</v>
      </c>
      <c r="FB17" s="67">
        <f>IFERROR(VLOOKUP($B17,RD[#All],FB$2,0)/FB$1,"")</f>
        <v>4.1985018726591763</v>
      </c>
      <c r="FC17" s="67">
        <f>IFERROR(VLOOKUP($B17,RD[#All],FC$2,0)/FC$1,"")</f>
        <v>4.2471910112359552</v>
      </c>
      <c r="FD17" s="67">
        <f>IFERROR(VLOOKUP($B17,RD[#All],FD$2,0)/FD$1,"")</f>
        <v>4.2209737827715355</v>
      </c>
      <c r="FE17" s="67">
        <f>IFERROR(VLOOKUP($B17,RD[#All],FE$2,0)/FE$1,"")</f>
        <v>4.625</v>
      </c>
      <c r="FF17" s="67">
        <f>IFERROR(VLOOKUP($B17,RD[#All],FF$2,0)/FF$1,"")</f>
        <v>4.6136363636363633</v>
      </c>
      <c r="FG17" s="67">
        <f>IFERROR(VLOOKUP($B17,RD[#All],FG$2,0)/FG$1,"")</f>
        <v>4.5218855218855216</v>
      </c>
      <c r="FH17" s="67">
        <f>IFERROR(VLOOKUP($B17,RD[#All],FH$2,0)/FH$1,"")</f>
        <v>4.461363636363636</v>
      </c>
      <c r="FI17" s="67">
        <f>IFERROR(VLOOKUP($B17,RD[#All],FI$2,0)/FI$1,"")</f>
        <v>4.4478114478114481</v>
      </c>
      <c r="FJ17" s="67">
        <f>IFERROR(VLOOKUP($B17,RD[#All],FJ$2,0)/FJ$1,"")</f>
        <v>4.5212121212121215</v>
      </c>
      <c r="FK17" s="67">
        <f>IFERROR(VLOOKUP($B17,RD[#All],FK$2,0)/FK$1,"")</f>
        <v>4.5824915824915822</v>
      </c>
      <c r="FL17" s="67">
        <f>IFERROR(VLOOKUP($B17,RD[#All],FL$2,0)/FL$1,"")</f>
        <v>4.5334545454545454</v>
      </c>
      <c r="FM17" s="67">
        <f>IFERROR(VLOOKUP($B17,RD[#All],FM$2,0)/FM$1,"")</f>
        <v>4.625</v>
      </c>
      <c r="FN17" s="67">
        <f>IFERROR(VLOOKUP($B17,RD[#All],FN$2,0)/FN$1,"")</f>
        <v>4.4848484848484844</v>
      </c>
      <c r="FO17" s="67">
        <f>IFERROR(VLOOKUP($B17,RD[#All],FO$2,0)/FO$1,"")</f>
        <v>4.5946969696969697</v>
      </c>
      <c r="FP17" s="67">
        <f>IFERROR(VLOOKUP($B17,RD[#All],FP$2,0)/FP$1,"")</f>
        <v>4.6123636363636367</v>
      </c>
      <c r="FQ17" s="67">
        <f>IFERROR(VLOOKUP($B17,RD[#All],FQ$2,0)/FQ$1,"")</f>
        <v>4.5949090909090904</v>
      </c>
      <c r="FR17" s="67">
        <f>IFERROR(VLOOKUP($B17,RD[#All],FR$2,0)/FR$1,"")</f>
        <v>4.6407272727272728</v>
      </c>
      <c r="FS17" s="67">
        <f>IFERROR(VLOOKUP($B17,RD[#All],FS$2,0)/FS$1,"")</f>
        <v>4.382491582491582</v>
      </c>
      <c r="FT17" s="67">
        <f>IFERROR(VLOOKUP($B17,RD[#All],FT$2,0)/FT$1,"")</f>
        <v>4.6581818181818182</v>
      </c>
      <c r="FU17" s="67">
        <f>IFERROR(VLOOKUP($B17,RD[#All],FU$2,0)/FU$1,"")</f>
        <v>4.6498316498316496</v>
      </c>
      <c r="FV17" s="67">
        <f>IFERROR(VLOOKUP($B17,RD[#All],FV$2,0)/FV$1,"")</f>
        <v>4.5249999999999995</v>
      </c>
      <c r="FW17" s="67">
        <f>IFERROR(VLOOKUP($B17,RD[#All],FW$2,0)/FW$1,"")</f>
        <v>4.5378787878787881</v>
      </c>
      <c r="FX17" s="67">
        <f>IFERROR(VLOOKUP($B17,RD[#All],FX$2,0)/FX$1,"")</f>
        <v>4.5909090909090908</v>
      </c>
      <c r="FY17" s="67">
        <f>IFERROR(VLOOKUP($B17,RD[#All],FY$2,0)/FY$1,"")</f>
        <v>4.4915824915824913</v>
      </c>
      <c r="FZ17" s="67">
        <f>IFERROR(VLOOKUP($B17,RD[#All],FZ$2,0)/FZ$1,"")</f>
        <v>4.5303030303030303</v>
      </c>
      <c r="GA17" s="67">
        <f>IFERROR(VLOOKUP($B17,RD[#All],GA$2,0)/GA$1,"")</f>
        <v>4.4790209790209792</v>
      </c>
      <c r="GB17" s="67">
        <f>IFERROR(VLOOKUP($B17,RD[#All],GB$2,0)/GB$1,"")</f>
        <v>4.4545454545454541</v>
      </c>
      <c r="GC17" s="67">
        <f>IFERROR(VLOOKUP($B17,RD[#All],GC$2,0)/GC$1,"")</f>
        <v>4.4747474747474749</v>
      </c>
      <c r="GD17" s="67">
        <f>IFERROR(VLOOKUP($B17,RD[#All],GD$2,0)/GD$1,"")</f>
        <v>4.581818181818182</v>
      </c>
      <c r="GE17" s="67">
        <f>IFERROR(VLOOKUP($B17,RD[#All],GE$2,0)/GE$1,"")</f>
        <v>4.4895104895104891</v>
      </c>
      <c r="GF17" s="67">
        <f>IFERROR(VLOOKUP($B17,RD[#All],GF$2,0)/GF$1,"")</f>
        <v>4.4579124579124576</v>
      </c>
      <c r="GG17" s="67">
        <f>IFERROR(VLOOKUP($B17,RD[#All],GG$2,0)/GG$1,"")</f>
        <v>4.5490909090909089</v>
      </c>
      <c r="GH17" s="67">
        <f>IFERROR(VLOOKUP($B17,RD[#All],GH$2,0)/GH$1,"")</f>
        <v>4.6719999999999997</v>
      </c>
      <c r="GI17" s="67">
        <f>IFERROR(VLOOKUP($B17,RD[#All],GI$2,0)/GI$1,"")</f>
        <v>4.2581818181818178</v>
      </c>
      <c r="GJ17" s="67">
        <f>IFERROR(VLOOKUP($B17,RD[#All],GJ$2,0)/GJ$1,"")</f>
        <v>4.2377622377622375</v>
      </c>
      <c r="GK17" s="67">
        <f>IFERROR(VLOOKUP($B17,RD[#All],GK$2,0)/GK$1,"")</f>
        <v>4.5909090909090908</v>
      </c>
      <c r="GL17" s="67">
        <f>IFERROR(VLOOKUP($B17,RD[#All],GL$2,0)/GL$1,"")</f>
        <v>4.5227272727272725</v>
      </c>
      <c r="GM17" s="67">
        <f>IFERROR(VLOOKUP($B17,RD[#All],GM$2,0)/GM$1,"")</f>
        <v>4.5606060606060606</v>
      </c>
      <c r="GN17" s="67">
        <f>IFERROR(VLOOKUP($B17,RD[#All],GN$2,0)/GN$1,"")</f>
        <v>4.5340909090909092</v>
      </c>
      <c r="GO17" s="67">
        <f>IFERROR(VLOOKUP($B17,RD[#All],GO$2,0)/GO$1,"")</f>
        <v>4.5496212121212114</v>
      </c>
      <c r="GP17" s="67">
        <f>IFERROR(VLOOKUP($B17,RD[#All],GP$2,0)/GP$1,"")</f>
        <v>4.6325757575757578</v>
      </c>
      <c r="GQ17" s="67">
        <f>IFERROR(VLOOKUP($B17,RD[#All],GQ$2,0)/GQ$1,"")</f>
        <v>4.5181818181818185</v>
      </c>
      <c r="GR17" s="67">
        <f>IFERROR(VLOOKUP($B17,RD[#All],GR$2,0)/GR$1,"")</f>
        <v>4.5685606060606059</v>
      </c>
      <c r="GS17" s="67" t="str">
        <f>IFERROR(VLOOKUP($B17,RD[#All],GS$2,0)/GS$1,"")</f>
        <v/>
      </c>
      <c r="GT17" s="67" t="str">
        <f>IFERROR(VLOOKUP($B17,RD[#All],GT$2,0)/GT$1,"")</f>
        <v/>
      </c>
      <c r="GU17" s="67">
        <f>IFERROR(VLOOKUP($B17,RD[#All],GU$2,0)/GU$1,"")</f>
        <v>4.8553210202286712</v>
      </c>
      <c r="GV17" s="67">
        <f>IFERROR(VLOOKUP($B17,RD[#All],GV$2,0)/GV$1,"")</f>
        <v>4.208037825059102</v>
      </c>
      <c r="GW17" s="67">
        <f>IFERROR(VLOOKUP($B17,RD[#All],GW$2,0)/GW$1,"")</f>
        <v>4.5121951219512191</v>
      </c>
      <c r="GX17" s="67" t="str">
        <f>IFERROR(VLOOKUP($B17,RD[#All],GX$2,0)/GX$1,"")</f>
        <v/>
      </c>
      <c r="GY17" s="67">
        <f>IFERROR(VLOOKUP($B17,RD[#All],GY$2,0)/GY$1,"")</f>
        <v>4.5078605604921389</v>
      </c>
      <c r="GZ17" s="67">
        <f>IFERROR(VLOOKUP($B17,RD[#All],GZ$2,0)/GZ$1,"")</f>
        <v>4.5318352059925093</v>
      </c>
      <c r="HA17" s="67">
        <f>IFERROR(VLOOKUP($B17,RD[#All],HA$2,0)/HA$1,"")</f>
        <v>4.6071161048689131</v>
      </c>
      <c r="HB17" s="67">
        <f>IFERROR(VLOOKUP($B17,RD[#All],HB$2,0)/HB$1,"")</f>
        <v>4.4831460674157304</v>
      </c>
      <c r="HC17" s="67">
        <f>IFERROR(VLOOKUP($B17,RD[#All],HC$2,0)/HC$1,"")</f>
        <v>4.488014981273408</v>
      </c>
      <c r="HD17" s="67">
        <f>IFERROR(VLOOKUP($B17,RD[#All],HD$2,0)/HD$1,"")</f>
        <v>4.4689138576779026</v>
      </c>
      <c r="HE17" s="67">
        <f>IFERROR(VLOOKUP($B17,RD[#All],HE$2,0)/HE$1,"")</f>
        <v>4.4981273408239701</v>
      </c>
      <c r="HF17" s="67">
        <f>IFERROR(VLOOKUP($B17,RD[#All],HF$2,0)/HF$1,"")</f>
        <v>4.5730337078651688</v>
      </c>
      <c r="HG17" s="67">
        <f>IFERROR(VLOOKUP($B17,RD[#All],HG$2,0)/HG$1,"")</f>
        <v>4.2359550561797752</v>
      </c>
      <c r="HH17" s="67">
        <f>IFERROR(VLOOKUP($B17,RD[#All],HH$2,0)/HH$1,"")</f>
        <v>4.4981273408239701</v>
      </c>
      <c r="HI17" s="67">
        <f>IFERROR(VLOOKUP($B17,RD[#All],HI$2,0)/HI$1,"")</f>
        <v>4.4868913857677901</v>
      </c>
      <c r="HJ17" s="67">
        <f>IFERROR(VLOOKUP($B17,RD[#All],HJ$2,0)/HJ$1,"")</f>
        <v>4.6479400749063666</v>
      </c>
      <c r="HK17" s="67">
        <f>IFERROR(VLOOKUP($B17,RD[#All],HK$2,0)/HK$1,"")</f>
        <v>4.4627548897211815</v>
      </c>
      <c r="HL17" s="67">
        <f>IFERROR(VLOOKUP($B17,RD[#All],HL$2,0)/HL$1,"")</f>
        <v>4.7593841032043276</v>
      </c>
      <c r="HM17" s="67">
        <f>IFERROR(VLOOKUP($B17,RD[#All],HM$2,0)/HM$1,"")</f>
        <v>4.7066726377071202</v>
      </c>
      <c r="HN17" s="67">
        <f>IFERROR(VLOOKUP($B17,RD[#All],HN$2,0)/HN$1,"")</f>
        <v>4.7962382445141065</v>
      </c>
      <c r="HO17" s="67">
        <f>IFERROR(VLOOKUP($B17,RD[#All],HO$2,0)/HO$1,"")</f>
        <v>4.8537095088819227</v>
      </c>
      <c r="HP17" s="67">
        <f>IFERROR(VLOOKUP($B17,RD[#All],HP$2,0)/HP$1,"")</f>
        <v>4.8338557993730404</v>
      </c>
      <c r="HQ17" s="67">
        <f>IFERROR(VLOOKUP($B17,RD[#All],HQ$2,0)/HQ$1,"")</f>
        <v>4.5834535834535828</v>
      </c>
      <c r="HR17" s="67">
        <f>IFERROR(VLOOKUP($B17,RD[#All],HR$2,0)/HR$1,"")</f>
        <v>4.5913261050875729</v>
      </c>
      <c r="HS17" s="67">
        <f>IFERROR(VLOOKUP($B17,RD[#All],HS$2,0)/HS$1,"")</f>
        <v>4.6525842696629214</v>
      </c>
      <c r="HT17" s="67">
        <f>IFERROR(VLOOKUP($B17,RD[#All],HT$2,0)/HT$1,"")</f>
        <v>4.5975863503953391</v>
      </c>
      <c r="HU17" s="67">
        <f>IFERROR(VLOOKUP($B17,RD[#All],HU$2,0)/HU$1,"")</f>
        <v>4.6015557476231637</v>
      </c>
      <c r="HV17" s="67">
        <f>IFERROR(VLOOKUP($B17,RD[#All],HV$2,0)/HV$1,"")</f>
        <v>4.5877268798617115</v>
      </c>
      <c r="HW17" s="67">
        <f>IFERROR(VLOOKUP($B17,RD[#All],HW$2,0)/HW$1,"")</f>
        <v>4.6669662921348314</v>
      </c>
      <c r="HX17" s="67">
        <f>IFERROR(VLOOKUP($B17,RD[#All],HX$2,0)/HX$1,"")</f>
        <v>4.5808124459809854</v>
      </c>
      <c r="HY17" s="67">
        <f>IFERROR(VLOOKUP($B17,RD[#All],HY$2,0)/HY$1,"")</f>
        <v>4.5975863503953391</v>
      </c>
      <c r="HZ17" s="67">
        <f>IFERROR(VLOOKUP($B17,RD[#All],HZ$2,0)/HZ$1,"")</f>
        <v>4.5776113191843528</v>
      </c>
      <c r="IA17" s="67">
        <f>IFERROR(VLOOKUP($B17,RD[#All],IA$2,0)/IA$1,"")</f>
        <v>4.5337995337995345</v>
      </c>
      <c r="IB17" s="67">
        <f>IFERROR(VLOOKUP($B17,RD[#All],IB$2,0)/IB$1,"")</f>
        <v>4.5129870129870131</v>
      </c>
      <c r="IC17" s="67">
        <f>IFERROR(VLOOKUP($B17,RD[#All],IC$2,0)/IC$1,"")</f>
        <v>4.5337995337995345</v>
      </c>
      <c r="ID17" s="67">
        <f>IFERROR(VLOOKUP($B17,RD[#All],ID$2,0)/ID$1,"")</f>
        <v>4.5555555555555554</v>
      </c>
      <c r="IE17" s="67">
        <f>IFERROR(VLOOKUP($B17,RD[#All],IE$2,0)/IE$1,"")</f>
        <v>4.5931313131313125</v>
      </c>
      <c r="IF17" s="67" t="str">
        <f>IFERROR(VLOOKUP($B17,RD[#All],IF$2,0)/IF$1,"")</f>
        <v/>
      </c>
      <c r="IG17" s="67">
        <f>IFERROR(VLOOKUP($B17,RD[#All],IG$2,0)/IG$1,"")</f>
        <v>4.5290121709595237</v>
      </c>
      <c r="IH17" s="67">
        <f>IFERROR(VLOOKUP($B17,RD[#All],IH$2,0)/IH$1,"")</f>
        <v>4.5315221177290139</v>
      </c>
      <c r="II17" s="67">
        <f>IFERROR(VLOOKUP($B17,RD[#All],II$2,0)/II$1,"")</f>
        <v>4.5273631840796016</v>
      </c>
      <c r="IJ17" s="67">
        <f>IFERROR(VLOOKUP($B17,RD[#All],IJ$2,0)/IJ$1,"")</f>
        <v>4.5596707818930033</v>
      </c>
      <c r="IK17" s="67">
        <f>IFERROR(VLOOKUP($B17,RD[#All],IK$2,0)/IK$1,"")</f>
        <v>4.5493395493395496</v>
      </c>
      <c r="IL17" s="67" t="str">
        <f>IFERROR(VLOOKUP($B17,RD[#All],IL$2,0)/IL$1,"")</f>
        <v/>
      </c>
      <c r="IM17" s="67" t="str">
        <f>IFERROR(VLOOKUP($B17,RD[#All],IM$2,0)/IM$1,"")</f>
        <v/>
      </c>
      <c r="IN17" s="67">
        <f>IFERROR(VLOOKUP($B17,RD[#All],IN$2,0)/IN$1,"")</f>
        <v>4.6353187042842219</v>
      </c>
      <c r="IO17" s="67">
        <f>IFERROR(VLOOKUP($B17,RD[#All],IO$2,0)/IO$1,"")</f>
        <v>4.6159874608150471</v>
      </c>
      <c r="IP17" s="67">
        <f>IFERROR(VLOOKUP($B17,RD[#All],IP$2,0)/IP$1,"")</f>
        <v>5.7700547488693168</v>
      </c>
      <c r="IQ17" s="67">
        <f>IFERROR(VLOOKUP($B17,RD[#All],IQ$2,0)/IQ$1,"")</f>
        <v>4.5881895881895884</v>
      </c>
      <c r="IR17" s="67">
        <f>IFERROR(VLOOKUP($B17,RD[#All],IR$2,0)/IR$1,"")</f>
        <v>9.1956882255389729</v>
      </c>
      <c r="IS17" s="86">
        <f>IFERROR(AVERAGEIF(Inv_SY_B[[#This Row],[BLK1_INV1]:[BLK8_INV27]],"&gt;"&amp;0.1,Inv_SY_B[[#This Row],[BLK1_INV1]:[BLK8_INV27]]),"")</f>
        <v>4.537459718466053</v>
      </c>
    </row>
    <row r="18" spans="2:253" x14ac:dyDescent="0.35">
      <c r="B18" s="85">
        <f t="shared" si="0"/>
        <v>45850</v>
      </c>
      <c r="C18" s="67">
        <f>IFERROR(VLOOKUP($B18,RD[#All],C$2,0)/C$1,"")</f>
        <v>2.979083837510804</v>
      </c>
      <c r="D18" s="67">
        <f>IFERROR(VLOOKUP($B18,RD[#All],D$2,0)/D$1,"")</f>
        <v>2.9700950734658602</v>
      </c>
      <c r="E18" s="67">
        <f>IFERROR(VLOOKUP($B18,RD[#All],E$2,0)/E$1,"")</f>
        <v>2.9887640449438204</v>
      </c>
      <c r="F18" s="67">
        <f>IFERROR(VLOOKUP($B18,RD[#All],F$2,0)/F$1,"")</f>
        <v>2.9700374531835205</v>
      </c>
      <c r="G18" s="67">
        <f>IFERROR(VLOOKUP($B18,RD[#All],G$2,0)/G$1,"")</f>
        <v>2.9628349178910978</v>
      </c>
      <c r="H18" s="67">
        <f>IFERROR(VLOOKUP($B18,RD[#All],H$2,0)/H$1,"")</f>
        <v>2.9625468164794007</v>
      </c>
      <c r="I18" s="67">
        <f>IFERROR(VLOOKUP($B18,RD[#All],I$2,0)/I$1,"")</f>
        <v>2.9513108614232211</v>
      </c>
      <c r="J18" s="67">
        <f>IFERROR(VLOOKUP($B18,RD[#All],J$2,0)/J$1,"")</f>
        <v>2.8876404494382024</v>
      </c>
      <c r="K18" s="67">
        <f>IFERROR(VLOOKUP($B18,RD[#All],K$2,0)/K$1,"")</f>
        <v>2.88</v>
      </c>
      <c r="L18" s="67">
        <f>IFERROR(VLOOKUP($B18,RD[#All],L$2,0)/L$1,"")</f>
        <v>2.9123595505617978</v>
      </c>
      <c r="M18" s="67">
        <f>IFERROR(VLOOKUP($B18,RD[#All],M$2,0)/M$1,"")</f>
        <v>2.9363295880149813</v>
      </c>
      <c r="N18" s="67">
        <f>IFERROR(VLOOKUP($B18,RD[#All],N$2,0)/N$1,"")</f>
        <v>2.9550561797752808</v>
      </c>
      <c r="O18" s="67">
        <f>IFERROR(VLOOKUP($B18,RD[#All],O$2,0)/O$1,"")</f>
        <v>2.9700374531835205</v>
      </c>
      <c r="P18" s="67">
        <f>IFERROR(VLOOKUP($B18,RD[#All],P$2,0)/P$1,"")</f>
        <v>2.9908069458631257</v>
      </c>
      <c r="Q18" s="67">
        <f>IFERROR(VLOOKUP($B18,RD[#All],Q$2,0)/Q$1,"")</f>
        <v>2.9400749063670411</v>
      </c>
      <c r="R18" s="67">
        <f>IFERROR(VLOOKUP($B18,RD[#All],R$2,0)/R$1,"")</f>
        <v>2.9430711610486888</v>
      </c>
      <c r="S18" s="67">
        <f>IFERROR(VLOOKUP($B18,RD[#All],S$2,0)/S$1,"")</f>
        <v>2.9543071161048688</v>
      </c>
      <c r="T18" s="67">
        <f>IFERROR(VLOOKUP($B18,RD[#All],T$2,0)/T$1,"")</f>
        <v>2.9363295880149813</v>
      </c>
      <c r="U18" s="67">
        <f>IFERROR(VLOOKUP($B18,RD[#All],U$2,0)/U$1,"")</f>
        <v>2.9337942955920484</v>
      </c>
      <c r="V18" s="67">
        <f>IFERROR(VLOOKUP($B18,RD[#All],V$2,0)/V$1,"")</f>
        <v>2.8764044943820224</v>
      </c>
      <c r="W18" s="67">
        <f>IFERROR(VLOOKUP($B18,RD[#All],W$2,0)/W$1,"")</f>
        <v>2.9101123595505616</v>
      </c>
      <c r="X18" s="67">
        <f>IFERROR(VLOOKUP($B18,RD[#All],X$2,0)/X$1,"")</f>
        <v>2.9513108614232211</v>
      </c>
      <c r="Y18" s="67">
        <f>IFERROR(VLOOKUP($B18,RD[#All],Y$2,0)/Y$1,"")</f>
        <v>2.9593777009507347</v>
      </c>
      <c r="Z18" s="67">
        <f>IFERROR(VLOOKUP($B18,RD[#All],Z$2,0)/Z$1,"")</f>
        <v>2.8664169787765292</v>
      </c>
      <c r="AA18" s="67">
        <f>IFERROR(VLOOKUP($B18,RD[#All],AA$2,0)/AA$1,"")</f>
        <v>2.9144338807260155</v>
      </c>
      <c r="AB18" s="67">
        <f>IFERROR(VLOOKUP($B18,RD[#All],AB$2,0)/AB$1,"")</f>
        <v>2.9006050129645637</v>
      </c>
      <c r="AC18" s="67">
        <f>IFERROR(VLOOKUP($B18,RD[#All],AC$2,0)/AC$1,"")</f>
        <v>2.8971477960242007</v>
      </c>
      <c r="AD18" s="67">
        <f>IFERROR(VLOOKUP($B18,RD[#All],AD$2,0)/AD$1,"")</f>
        <v>2.8997086974615063</v>
      </c>
      <c r="AE18" s="67">
        <f>IFERROR(VLOOKUP($B18,RD[#All],AE$2,0)/AE$1,"")</f>
        <v>2.9662921348314608</v>
      </c>
      <c r="AF18" s="67">
        <f>IFERROR(VLOOKUP($B18,RD[#All],AF$2,0)/AF$1,"")</f>
        <v>2.9496462754889721</v>
      </c>
      <c r="AG18" s="67">
        <f>IFERROR(VLOOKUP($B18,RD[#All],AG$2,0)/AG$1,"")</f>
        <v>2.9696213066999584</v>
      </c>
      <c r="AH18" s="67">
        <f>IFERROR(VLOOKUP($B18,RD[#All],AH$2,0)/AH$1,"")</f>
        <v>2.9363295880149813</v>
      </c>
      <c r="AI18" s="67">
        <f>IFERROR(VLOOKUP($B18,RD[#All],AI$2,0)/AI$1,"")</f>
        <v>2.9205974842767297</v>
      </c>
      <c r="AJ18" s="67">
        <f>IFERROR(VLOOKUP($B18,RD[#All],AJ$2,0)/AJ$1,"")</f>
        <v>2.9436556568524881</v>
      </c>
      <c r="AK18" s="67">
        <f>IFERROR(VLOOKUP($B18,RD[#All],AK$2,0)/AK$1,"")</f>
        <v>2.9250936329588013</v>
      </c>
      <c r="AL18" s="67">
        <f>IFERROR(VLOOKUP($B18,RD[#All],AL$2,0)/AL$1,"")</f>
        <v>2.8638340582134494</v>
      </c>
      <c r="AM18" s="67">
        <f>IFERROR(VLOOKUP($B18,RD[#All],AM$2,0)/AM$1,"")</f>
        <v>2.9550561797752808</v>
      </c>
      <c r="AN18" s="67">
        <f>IFERROR(VLOOKUP($B18,RD[#All],AN$2,0)/AN$1,"")</f>
        <v>2.9438202247191012</v>
      </c>
      <c r="AO18" s="67">
        <f>IFERROR(VLOOKUP($B18,RD[#All],AO$2,0)/AO$1,"")</f>
        <v>2.9550561797752808</v>
      </c>
      <c r="AP18" s="67">
        <f>IFERROR(VLOOKUP($B18,RD[#All],AP$2,0)/AP$1,"")</f>
        <v>2.9812734082397006</v>
      </c>
      <c r="AQ18" s="67">
        <f>IFERROR(VLOOKUP($B18,RD[#All],AQ$2,0)/AQ$1,"")</f>
        <v>2.9400749063670411</v>
      </c>
      <c r="AR18" s="67">
        <f>IFERROR(VLOOKUP($B18,RD[#All],AR$2,0)/AR$1,"")</f>
        <v>2.9063670411985019</v>
      </c>
      <c r="AS18" s="67">
        <f>IFERROR(VLOOKUP($B18,RD[#All],AS$2,0)/AS$1,"")</f>
        <v>2.9138576779026217</v>
      </c>
      <c r="AT18" s="67">
        <f>IFERROR(VLOOKUP($B18,RD[#All],AT$2,0)/AT$1,"")</f>
        <v>2.9625468164794007</v>
      </c>
      <c r="AU18" s="67">
        <f>IFERROR(VLOOKUP($B18,RD[#All],AU$2,0)/AU$1,"")</f>
        <v>2.8913857677902621</v>
      </c>
      <c r="AV18" s="67">
        <f>IFERROR(VLOOKUP($B18,RD[#All],AV$2,0)/AV$1,"")</f>
        <v>2.9250936329588013</v>
      </c>
      <c r="AW18" s="67">
        <f>IFERROR(VLOOKUP($B18,RD[#All],AW$2,0)/AW$1,"")</f>
        <v>2.8556611927398445</v>
      </c>
      <c r="AX18" s="67">
        <f>IFERROR(VLOOKUP($B18,RD[#All],AX$2,0)/AX$1,"")</f>
        <v>2.9363295880149813</v>
      </c>
      <c r="AY18" s="67">
        <f>IFERROR(VLOOKUP($B18,RD[#All],AY$2,0)/AY$1,"")</f>
        <v>2.88</v>
      </c>
      <c r="AZ18" s="67">
        <f>IFERROR(VLOOKUP($B18,RD[#All],AZ$2,0)/AZ$1,"")</f>
        <v>2.8961797752808991</v>
      </c>
      <c r="BA18" s="67">
        <f>IFERROR(VLOOKUP($B18,RD[#All],BA$2,0)/BA$1,"")</f>
        <v>2.9550561797752808</v>
      </c>
      <c r="BB18" s="67">
        <f>IFERROR(VLOOKUP($B18,RD[#All],BB$2,0)/BB$1,"")</f>
        <v>2.9250936329588013</v>
      </c>
      <c r="BC18" s="67">
        <f>IFERROR(VLOOKUP($B18,RD[#All],BC$2,0)/BC$1,"")</f>
        <v>2.9226799833541404</v>
      </c>
      <c r="BD18" s="67">
        <f>IFERROR(VLOOKUP($B18,RD[#All],BD$2,0)/BD$1,"")</f>
        <v>2.8664169787765292</v>
      </c>
      <c r="BE18" s="67">
        <f>IFERROR(VLOOKUP($B18,RD[#All],BE$2,0)/BE$1,"")</f>
        <v>2.9109766637856525</v>
      </c>
      <c r="BF18" s="67">
        <f>IFERROR(VLOOKUP($B18,RD[#All],BF$2,0)/BF$1,"")</f>
        <v>3.0032459425717852</v>
      </c>
      <c r="BG18" s="67">
        <f>IFERROR(VLOOKUP($B18,RD[#All],BG$2,0)/BG$1,"")</f>
        <v>2.9799417394923013</v>
      </c>
      <c r="BH18" s="67">
        <f>IFERROR(VLOOKUP($B18,RD[#All],BH$2,0)/BH$1,"")</f>
        <v>2.9887640449438204</v>
      </c>
      <c r="BI18" s="67">
        <f>IFERROR(VLOOKUP($B18,RD[#All],BI$2,0)/BI$1,"")</f>
        <v>2.912026633374948</v>
      </c>
      <c r="BJ18" s="67">
        <f>IFERROR(VLOOKUP($B18,RD[#All],BJ$2,0)/BJ$1,"")</f>
        <v>2.914689970869746</v>
      </c>
      <c r="BK18" s="67">
        <f>IFERROR(VLOOKUP($B18,RD[#All],BK$2,0)/BK$1,"")</f>
        <v>2.9550561797752808</v>
      </c>
      <c r="BL18" s="67">
        <f>IFERROR(VLOOKUP($B18,RD[#All],BL$2,0)/BL$1,"")</f>
        <v>2.8578119772499169</v>
      </c>
      <c r="BM18" s="67">
        <f>IFERROR(VLOOKUP($B18,RD[#All],BM$2,0)/BM$1,"")</f>
        <v>2.9250936329588013</v>
      </c>
      <c r="BN18" s="67">
        <f>IFERROR(VLOOKUP($B18,RD[#All],BN$2,0)/BN$1,"")</f>
        <v>2.9299895506792057</v>
      </c>
      <c r="BO18" s="67">
        <f>IFERROR(VLOOKUP($B18,RD[#All],BO$2,0)/BO$1,"")</f>
        <v>2.9317199654278308</v>
      </c>
      <c r="BP18" s="67">
        <f>IFERROR(VLOOKUP($B18,RD[#All],BP$2,0)/BP$1,"")</f>
        <v>2.9420916162489195</v>
      </c>
      <c r="BQ18" s="67">
        <f>IFERROR(VLOOKUP($B18,RD[#All],BQ$2,0)/BQ$1,"")</f>
        <v>2.9351771823681938</v>
      </c>
      <c r="BR18" s="67">
        <f>IFERROR(VLOOKUP($B18,RD[#All],BR$2,0)/BR$1,"")</f>
        <v>2.9621434745030251</v>
      </c>
      <c r="BS18" s="67">
        <f>IFERROR(VLOOKUP($B18,RD[#All],BS$2,0)/BS$1,"")</f>
        <v>3.0329588014981272</v>
      </c>
      <c r="BT18" s="67">
        <f>IFERROR(VLOOKUP($B18,RD[#All],BT$2,0)/BT$1,"")</f>
        <v>3.047191011235955</v>
      </c>
      <c r="BU18" s="67">
        <f>IFERROR(VLOOKUP($B18,RD[#All],BU$2,0)/BU$1,"")</f>
        <v>3.0213483146067417</v>
      </c>
      <c r="BV18" s="67">
        <f>IFERROR(VLOOKUP($B18,RD[#All],BV$2,0)/BV$1,"")</f>
        <v>2.9831460674157304</v>
      </c>
      <c r="BW18" s="67">
        <f>IFERROR(VLOOKUP($B18,RD[#All],BW$2,0)/BW$1,"")</f>
        <v>2.9887640449438204</v>
      </c>
      <c r="BX18" s="67">
        <f>IFERROR(VLOOKUP($B18,RD[#All],BX$2,0)/BX$1,"")</f>
        <v>3.0295880149812735</v>
      </c>
      <c r="BY18" s="67">
        <f>IFERROR(VLOOKUP($B18,RD[#All],BY$2,0)/BY$1,"")</f>
        <v>3.0275488972118185</v>
      </c>
      <c r="BZ18" s="67">
        <f>IFERROR(VLOOKUP($B18,RD[#All],BZ$2,0)/BZ$1,"")</f>
        <v>3.0178942987931752</v>
      </c>
      <c r="CA18" s="67">
        <f>IFERROR(VLOOKUP($B18,RD[#All],CA$2,0)/CA$1,"")</f>
        <v>3.0288805659592173</v>
      </c>
      <c r="CB18" s="67">
        <f>IFERROR(VLOOKUP($B18,RD[#All],CB$2,0)/CB$1,"")</f>
        <v>2.9973782771535578</v>
      </c>
      <c r="CC18" s="67">
        <f>IFERROR(VLOOKUP($B18,RD[#All],CC$2,0)/CC$1,"")</f>
        <v>2.9531835205992509</v>
      </c>
      <c r="CD18" s="67">
        <f>IFERROR(VLOOKUP($B18,RD[#All],CD$2,0)/CD$1,"")</f>
        <v>3.0095073465859983</v>
      </c>
      <c r="CE18" s="67">
        <f>IFERROR(VLOOKUP($B18,RD[#All],CE$2,0)/CE$1,"")</f>
        <v>2.9250936329588013</v>
      </c>
      <c r="CF18" s="67">
        <f>IFERROR(VLOOKUP($B18,RD[#All],CF$2,0)/CF$1,"")</f>
        <v>2.9707865168539329</v>
      </c>
      <c r="CG18" s="67">
        <f>IFERROR(VLOOKUP($B18,RD[#All],CG$2,0)/CG$1,"")</f>
        <v>2.9168539325842695</v>
      </c>
      <c r="CH18" s="67">
        <f>IFERROR(VLOOKUP($B18,RD[#All],CH$2,0)/CH$1,"")</f>
        <v>2.9857677902621726</v>
      </c>
      <c r="CI18" s="67">
        <f>IFERROR(VLOOKUP($B18,RD[#All],CI$2,0)/CI$1,"")</f>
        <v>2.9209737827715356</v>
      </c>
      <c r="CJ18" s="67">
        <f>IFERROR(VLOOKUP($B18,RD[#All],CJ$2,0)/CJ$1,"")</f>
        <v>2.9895131086142324</v>
      </c>
      <c r="CK18" s="67">
        <f>IFERROR(VLOOKUP($B18,RD[#All],CK$2,0)/CK$1,"")</f>
        <v>2.9299625468164794</v>
      </c>
      <c r="CL18" s="67">
        <f>IFERROR(VLOOKUP($B18,RD[#All],CL$2,0)/CL$1,"")</f>
        <v>2.9198501872659177</v>
      </c>
      <c r="CM18" s="67">
        <f>IFERROR(VLOOKUP($B18,RD[#All],CM$2,0)/CM$1,"")</f>
        <v>2.9973782771535578</v>
      </c>
      <c r="CN18" s="67">
        <f>IFERROR(VLOOKUP($B18,RD[#All],CN$2,0)/CN$1,"")</f>
        <v>2.9749063670411982</v>
      </c>
      <c r="CO18" s="67">
        <f>IFERROR(VLOOKUP($B18,RD[#All],CO$2,0)/CO$1,"")</f>
        <v>2.939685393258427</v>
      </c>
      <c r="CP18" s="67">
        <f>IFERROR(VLOOKUP($B18,RD[#All],CP$2,0)/CP$1,"")</f>
        <v>2.9987899740708728</v>
      </c>
      <c r="CQ18" s="67">
        <f>IFERROR(VLOOKUP($B18,RD[#All],CQ$2,0)/CQ$1,"")</f>
        <v>2.9250936329588013</v>
      </c>
      <c r="CR18" s="67">
        <f>IFERROR(VLOOKUP($B18,RD[#All],CR$2,0)/CR$1,"")</f>
        <v>3.0018726591760299</v>
      </c>
      <c r="CS18" s="67">
        <f>IFERROR(VLOOKUP($B18,RD[#All],CS$2,0)/CS$1,"")</f>
        <v>2.9712858926342074</v>
      </c>
      <c r="CT18" s="67">
        <f>IFERROR(VLOOKUP($B18,RD[#All],CT$2,0)/CT$1,"")</f>
        <v>2.9726591760299628</v>
      </c>
      <c r="CU18" s="67">
        <f>IFERROR(VLOOKUP($B18,RD[#All],CU$2,0)/CU$1,"")</f>
        <v>2.9475655430711609</v>
      </c>
      <c r="CV18" s="67">
        <f>IFERROR(VLOOKUP($B18,RD[#All],CV$2,0)/CV$1,"")</f>
        <v>2.9625468164794007</v>
      </c>
      <c r="CW18" s="67">
        <f>IFERROR(VLOOKUP($B18,RD[#All],CW$2,0)/CW$1,"")</f>
        <v>2.9513108614232211</v>
      </c>
      <c r="CX18" s="67">
        <f>IFERROR(VLOOKUP($B18,RD[#All],CX$2,0)/CX$1,"")</f>
        <v>2.9700374531835205</v>
      </c>
      <c r="CY18" s="67">
        <f>IFERROR(VLOOKUP($B18,RD[#All],CY$2,0)/CY$1,"")</f>
        <v>2.9737827715355807</v>
      </c>
      <c r="CZ18" s="67">
        <f>IFERROR(VLOOKUP($B18,RD[#All],CZ$2,0)/CZ$1,"")</f>
        <v>2.9325842696629212</v>
      </c>
      <c r="DA18" s="67">
        <f>IFERROR(VLOOKUP($B18,RD[#All],DA$2,0)/DA$1,"")</f>
        <v>2.9737827715355807</v>
      </c>
      <c r="DB18" s="67">
        <f>IFERROR(VLOOKUP($B18,RD[#All],DB$2,0)/DB$1,"")</f>
        <v>2.9737827715355807</v>
      </c>
      <c r="DC18" s="67">
        <f>IFERROR(VLOOKUP($B18,RD[#All],DC$2,0)/DC$1,"")</f>
        <v>2.8997086974615063</v>
      </c>
      <c r="DD18" s="67">
        <f>IFERROR(VLOOKUP($B18,RD[#All],DD$2,0)/DD$1,"")</f>
        <v>2.9138576779026217</v>
      </c>
      <c r="DE18" s="67">
        <f>IFERROR(VLOOKUP($B18,RD[#All],DE$2,0)/DE$1,"")</f>
        <v>2.962630045776113</v>
      </c>
      <c r="DF18" s="67">
        <f>IFERROR(VLOOKUP($B18,RD[#All],DF$2,0)/DF$1,"")</f>
        <v>2.8621612579458016</v>
      </c>
      <c r="DG18" s="67">
        <f>IFERROR(VLOOKUP($B18,RD[#All],DG$2,0)/DG$1,"")</f>
        <v>2.9475655430711609</v>
      </c>
      <c r="DH18" s="67">
        <f>IFERROR(VLOOKUP($B18,RD[#All],DH$2,0)/DH$1,"")</f>
        <v>3.0232209737827715</v>
      </c>
      <c r="DI18" s="67">
        <f>IFERROR(VLOOKUP($B18,RD[#All],DI$2,0)/DI$1,"")</f>
        <v>2.9248055315471047</v>
      </c>
      <c r="DJ18" s="67">
        <f>IFERROR(VLOOKUP($B18,RD[#All],DJ$2,0)/DJ$1,"")</f>
        <v>3.0181503889369057</v>
      </c>
      <c r="DK18" s="67">
        <f>IFERROR(VLOOKUP($B18,RD[#All],DK$2,0)/DK$1,"")</f>
        <v>2.9776113191843527</v>
      </c>
      <c r="DL18" s="67">
        <f>IFERROR(VLOOKUP($B18,RD[#All],DL$2,0)/DL$1,"")</f>
        <v>2.9706200582605073</v>
      </c>
      <c r="DM18" s="67">
        <f>IFERROR(VLOOKUP($B18,RD[#All],DM$2,0)/DM$1,"")</f>
        <v>2.9966292134831463</v>
      </c>
      <c r="DN18" s="67">
        <f>IFERROR(VLOOKUP($B18,RD[#All],DN$2,0)/DN$1,"")</f>
        <v>2.9644194756554305</v>
      </c>
      <c r="DO18" s="67">
        <f>IFERROR(VLOOKUP($B18,RD[#All],DO$2,0)/DO$1,"")</f>
        <v>2.8805620608899298</v>
      </c>
      <c r="DP18" s="67">
        <f>IFERROR(VLOOKUP($B18,RD[#All],DP$2,0)/DP$1,"")</f>
        <v>2.8597586350395341</v>
      </c>
      <c r="DQ18" s="67">
        <f>IFERROR(VLOOKUP($B18,RD[#All],DQ$2,0)/DQ$1,"")</f>
        <v>2.883062838119018</v>
      </c>
      <c r="DR18" s="67">
        <f>IFERROR(VLOOKUP($B18,RD[#All],DR$2,0)/DR$1,"")</f>
        <v>2.9063670411985019</v>
      </c>
      <c r="DS18" s="67">
        <f>IFERROR(VLOOKUP($B18,RD[#All],DS$2,0)/DS$1,"")</f>
        <v>2.8812734082397</v>
      </c>
      <c r="DT18" s="67">
        <f>IFERROR(VLOOKUP($B18,RD[#All],DT$2,0)/DT$1,"")</f>
        <v>2.8863920099875156</v>
      </c>
      <c r="DU18" s="67">
        <f>IFERROR(VLOOKUP($B18,RD[#All],DU$2,0)/DU$1,"")</f>
        <v>2.8747399084477738</v>
      </c>
      <c r="DV18" s="67">
        <f>IFERROR(VLOOKUP($B18,RD[#All],DV$2,0)/DV$1,"")</f>
        <v>2.9250936329588013</v>
      </c>
      <c r="DW18" s="67">
        <f>IFERROR(VLOOKUP($B18,RD[#All],DW$2,0)/DW$1,"")</f>
        <v>2.9363295880149813</v>
      </c>
      <c r="DX18" s="67">
        <f>IFERROR(VLOOKUP($B18,RD[#All],DX$2,0)/DX$1,"")</f>
        <v>2.9712858926342074</v>
      </c>
      <c r="DY18" s="67">
        <f>IFERROR(VLOOKUP($B18,RD[#All],DY$2,0)/DY$1,"")</f>
        <v>2.9250936329588013</v>
      </c>
      <c r="DZ18" s="67">
        <f>IFERROR(VLOOKUP($B18,RD[#All],DZ$2,0)/DZ$1,"")</f>
        <v>2.9438202247191012</v>
      </c>
      <c r="EA18" s="67">
        <f>IFERROR(VLOOKUP($B18,RD[#All],EA$2,0)/EA$1,"")</f>
        <v>2.8664169787765292</v>
      </c>
      <c r="EB18" s="67">
        <f>IFERROR(VLOOKUP($B18,RD[#All],EB$2,0)/EB$1,"")</f>
        <v>2.8863920099875156</v>
      </c>
      <c r="EC18" s="67">
        <f>IFERROR(VLOOKUP($B18,RD[#All],EC$2,0)/EC$1,"")</f>
        <v>2.8660328435609332</v>
      </c>
      <c r="ED18" s="67">
        <f>IFERROR(VLOOKUP($B18,RD[#All],ED$2,0)/ED$1,"")</f>
        <v>2.8833189282627485</v>
      </c>
      <c r="EE18" s="67">
        <f>IFERROR(VLOOKUP($B18,RD[#All],EE$2,0)/EE$1,"")</f>
        <v>2.8936905790838376</v>
      </c>
      <c r="EF18" s="67">
        <f>IFERROR(VLOOKUP($B18,RD[#All],EF$2,0)/EF$1,"")</f>
        <v>2.9103166496424921</v>
      </c>
      <c r="EG18" s="67">
        <f>IFERROR(VLOOKUP($B18,RD[#All],EG$2,0)/EG$1,"")</f>
        <v>2.9793706293706292</v>
      </c>
      <c r="EH18" s="67">
        <f>IFERROR(VLOOKUP($B18,RD[#All],EH$2,0)/EH$1,"")</f>
        <v>2.8776223776223775</v>
      </c>
      <c r="EI18" s="67">
        <f>IFERROR(VLOOKUP($B18,RD[#All],EI$2,0)/EI$1,"")</f>
        <v>2.8986013986013988</v>
      </c>
      <c r="EJ18" s="67">
        <f>IFERROR(VLOOKUP($B18,RD[#All],EJ$2,0)/EJ$1,"")</f>
        <v>2.9671328671328672</v>
      </c>
      <c r="EK18" s="67">
        <f>IFERROR(VLOOKUP($B18,RD[#All],EK$2,0)/EK$1,"")</f>
        <v>2.9015730337078653</v>
      </c>
      <c r="EL18" s="67">
        <f>IFERROR(VLOOKUP($B18,RD[#All],EL$2,0)/EL$1,"")</f>
        <v>2.9250936329588013</v>
      </c>
      <c r="EM18" s="67">
        <f>IFERROR(VLOOKUP($B18,RD[#All],EM$2,0)/EM$1,"")</f>
        <v>2.8764044943820224</v>
      </c>
      <c r="EN18" s="67">
        <f>IFERROR(VLOOKUP($B18,RD[#All],EN$2,0)/EN$1,"")</f>
        <v>2.8632670700086433</v>
      </c>
      <c r="EO18" s="67">
        <f>IFERROR(VLOOKUP($B18,RD[#All],EO$2,0)/EO$1,"")</f>
        <v>2.9138576779026217</v>
      </c>
      <c r="EP18" s="67">
        <f>IFERROR(VLOOKUP($B18,RD[#All],EP$2,0)/EP$1,"")</f>
        <v>2.8833189282627485</v>
      </c>
      <c r="EQ18" s="67">
        <f>IFERROR(VLOOKUP($B18,RD[#All],EQ$2,0)/EQ$1,"")</f>
        <v>2.957677902621723</v>
      </c>
      <c r="ER18" s="67">
        <f>IFERROR(VLOOKUP($B18,RD[#All],ER$2,0)/ER$1,"")</f>
        <v>2.8833189282627485</v>
      </c>
      <c r="ES18" s="67">
        <f>IFERROR(VLOOKUP($B18,RD[#All],ES$2,0)/ES$1,"")</f>
        <v>2.9550561797752808</v>
      </c>
      <c r="ET18" s="67">
        <f>IFERROR(VLOOKUP($B18,RD[#All],ET$2,0)/ET$1,"")</f>
        <v>2.9090909090909092</v>
      </c>
      <c r="EU18" s="67">
        <f>IFERROR(VLOOKUP($B18,RD[#All],EU$2,0)/EU$1,"")</f>
        <v>2.9524632670700086</v>
      </c>
      <c r="EV18" s="67">
        <f>IFERROR(VLOOKUP($B18,RD[#All],EV$2,0)/EV$1,"")</f>
        <v>2.9213483146067416</v>
      </c>
      <c r="EW18" s="67">
        <f>IFERROR(VLOOKUP($B18,RD[#All],EW$2,0)/EW$1,"")</f>
        <v>2.9351771823681938</v>
      </c>
      <c r="EX18" s="67">
        <f>IFERROR(VLOOKUP($B18,RD[#All],EX$2,0)/EX$1,"")</f>
        <v>2.9363295880149813</v>
      </c>
      <c r="EY18" s="67">
        <f>IFERROR(VLOOKUP($B18,RD[#All],EY$2,0)/EY$1,"")</f>
        <v>2.883062838119018</v>
      </c>
      <c r="EZ18" s="67">
        <f>IFERROR(VLOOKUP($B18,RD[#All],EZ$2,0)/EZ$1,"")</f>
        <v>2.9250936329588013</v>
      </c>
      <c r="FA18" s="67">
        <f>IFERROR(VLOOKUP($B18,RD[#All],FA$2,0)/FA$1,"")</f>
        <v>2.9625468164794007</v>
      </c>
      <c r="FB18" s="67">
        <f>IFERROR(VLOOKUP($B18,RD[#All],FB$2,0)/FB$1,"")</f>
        <v>2.9711610486891384</v>
      </c>
      <c r="FC18" s="67">
        <f>IFERROR(VLOOKUP($B18,RD[#All],FC$2,0)/FC$1,"")</f>
        <v>2.9625468164794007</v>
      </c>
      <c r="FD18" s="67">
        <f>IFERROR(VLOOKUP($B18,RD[#All],FD$2,0)/FD$1,"")</f>
        <v>2.9404494382022475</v>
      </c>
      <c r="FE18" s="67">
        <f>IFERROR(VLOOKUP($B18,RD[#All],FE$2,0)/FE$1,"")</f>
        <v>2.9878787878787878</v>
      </c>
      <c r="FF18" s="67">
        <f>IFERROR(VLOOKUP($B18,RD[#All],FF$2,0)/FF$1,"")</f>
        <v>2.9670454545454543</v>
      </c>
      <c r="FG18" s="67">
        <f>IFERROR(VLOOKUP($B18,RD[#All],FG$2,0)/FG$1,"")</f>
        <v>2.8801346801346801</v>
      </c>
      <c r="FH18" s="67">
        <f>IFERROR(VLOOKUP($B18,RD[#All],FH$2,0)/FH$1,"")</f>
        <v>2.9583333333333335</v>
      </c>
      <c r="FI18" s="67">
        <f>IFERROR(VLOOKUP($B18,RD[#All],FI$2,0)/FI$1,"")</f>
        <v>2.9158249158249157</v>
      </c>
      <c r="FJ18" s="67">
        <f>IFERROR(VLOOKUP($B18,RD[#All],FJ$2,0)/FJ$1,"")</f>
        <v>2.8814814814814813</v>
      </c>
      <c r="FK18" s="67">
        <f>IFERROR(VLOOKUP($B18,RD[#All],FK$2,0)/FK$1,"")</f>
        <v>2.8922558922558923</v>
      </c>
      <c r="FL18" s="67">
        <f>IFERROR(VLOOKUP($B18,RD[#All],FL$2,0)/FL$1,"")</f>
        <v>2.8956363636363633</v>
      </c>
      <c r="FM18" s="67">
        <f>IFERROR(VLOOKUP($B18,RD[#All],FM$2,0)/FM$1,"")</f>
        <v>2.9772727272727271</v>
      </c>
      <c r="FN18" s="67">
        <f>IFERROR(VLOOKUP($B18,RD[#All],FN$2,0)/FN$1,"")</f>
        <v>2.8956228956228958</v>
      </c>
      <c r="FO18" s="67">
        <f>IFERROR(VLOOKUP($B18,RD[#All],FO$2,0)/FO$1,"")</f>
        <v>2.9094696969696972</v>
      </c>
      <c r="FP18" s="67">
        <f>IFERROR(VLOOKUP($B18,RD[#All],FP$2,0)/FP$1,"")</f>
        <v>2.8836363636363638</v>
      </c>
      <c r="FQ18" s="67">
        <f>IFERROR(VLOOKUP($B18,RD[#All],FQ$2,0)/FQ$1,"")</f>
        <v>2.8730909090909091</v>
      </c>
      <c r="FR18" s="67">
        <f>IFERROR(VLOOKUP($B18,RD[#All],FR$2,0)/FR$1,"")</f>
        <v>2.8818181818181818</v>
      </c>
      <c r="FS18" s="67">
        <f>IFERROR(VLOOKUP($B18,RD[#All],FS$2,0)/FS$1,"")</f>
        <v>2.9090909090909092</v>
      </c>
      <c r="FT18" s="67">
        <f>IFERROR(VLOOKUP($B18,RD[#All],FT$2,0)/FT$1,"")</f>
        <v>2.8618181818181818</v>
      </c>
      <c r="FU18" s="67">
        <f>IFERROR(VLOOKUP($B18,RD[#All],FU$2,0)/FU$1,"")</f>
        <v>2.9521885521885523</v>
      </c>
      <c r="FV18" s="67">
        <f>IFERROR(VLOOKUP($B18,RD[#All],FV$2,0)/FV$1,"")</f>
        <v>2.9583333333333335</v>
      </c>
      <c r="FW18" s="67">
        <f>IFERROR(VLOOKUP($B18,RD[#All],FW$2,0)/FW$1,"")</f>
        <v>2.9886363636363638</v>
      </c>
      <c r="FX18" s="67">
        <f>IFERROR(VLOOKUP($B18,RD[#All],FX$2,0)/FX$1,"")</f>
        <v>3.0075757575757578</v>
      </c>
      <c r="FY18" s="67">
        <f>IFERROR(VLOOKUP($B18,RD[#All],FY$2,0)/FY$1,"")</f>
        <v>2.9057239057239057</v>
      </c>
      <c r="FZ18" s="67">
        <f>IFERROR(VLOOKUP($B18,RD[#All],FZ$2,0)/FZ$1,"")</f>
        <v>2.9469696969696968</v>
      </c>
      <c r="GA18" s="67">
        <f>IFERROR(VLOOKUP($B18,RD[#All],GA$2,0)/GA$1,"")</f>
        <v>2.9335664335664338</v>
      </c>
      <c r="GB18" s="67">
        <f>IFERROR(VLOOKUP($B18,RD[#All],GB$2,0)/GB$1,"")</f>
        <v>2.8821548821548824</v>
      </c>
      <c r="GC18" s="67">
        <f>IFERROR(VLOOKUP($B18,RD[#All],GC$2,0)/GC$1,"")</f>
        <v>2.9191919191919191</v>
      </c>
      <c r="GD18" s="67">
        <f>IFERROR(VLOOKUP($B18,RD[#All],GD$2,0)/GD$1,"")</f>
        <v>2.8872727272727272</v>
      </c>
      <c r="GE18" s="67">
        <f>IFERROR(VLOOKUP($B18,RD[#All],GE$2,0)/GE$1,"")</f>
        <v>2.8986013986013988</v>
      </c>
      <c r="GF18" s="67">
        <f>IFERROR(VLOOKUP($B18,RD[#All],GF$2,0)/GF$1,"")</f>
        <v>2.9023569023569022</v>
      </c>
      <c r="GG18" s="67">
        <f>IFERROR(VLOOKUP($B18,RD[#All],GG$2,0)/GG$1,"")</f>
        <v>2.898181818181818</v>
      </c>
      <c r="GH18" s="67">
        <f>IFERROR(VLOOKUP($B18,RD[#All],GH$2,0)/GH$1,"")</f>
        <v>2.92</v>
      </c>
      <c r="GI18" s="67">
        <f>IFERROR(VLOOKUP($B18,RD[#All],GI$2,0)/GI$1,"")</f>
        <v>2.900727272727273</v>
      </c>
      <c r="GJ18" s="67">
        <f>IFERROR(VLOOKUP($B18,RD[#All],GJ$2,0)/GJ$1,"")</f>
        <v>2.8636363636363638</v>
      </c>
      <c r="GK18" s="67">
        <f>IFERROR(VLOOKUP($B18,RD[#All],GK$2,0)/GK$1,"")</f>
        <v>2.9503787878787877</v>
      </c>
      <c r="GL18" s="67">
        <f>IFERROR(VLOOKUP($B18,RD[#All],GL$2,0)/GL$1,"")</f>
        <v>3.0075757575757578</v>
      </c>
      <c r="GM18" s="67">
        <f>IFERROR(VLOOKUP($B18,RD[#All],GM$2,0)/GM$1,"")</f>
        <v>2.9886363636363638</v>
      </c>
      <c r="GN18" s="67">
        <f>IFERROR(VLOOKUP($B18,RD[#All],GN$2,0)/GN$1,"")</f>
        <v>2.9696969696969697</v>
      </c>
      <c r="GO18" s="67">
        <f>IFERROR(VLOOKUP($B18,RD[#All],GO$2,0)/GO$1,"")</f>
        <v>2.9621212121212119</v>
      </c>
      <c r="GP18" s="67">
        <f>IFERROR(VLOOKUP($B18,RD[#All],GP$2,0)/GP$1,"")</f>
        <v>3.0155303030303031</v>
      </c>
      <c r="GQ18" s="67">
        <f>IFERROR(VLOOKUP($B18,RD[#All],GQ$2,0)/GQ$1,"")</f>
        <v>2.8818181818181818</v>
      </c>
      <c r="GR18" s="67">
        <f>IFERROR(VLOOKUP($B18,RD[#All],GR$2,0)/GR$1,"")</f>
        <v>2.9886363636363638</v>
      </c>
      <c r="GS18" s="67" t="str">
        <f>IFERROR(VLOOKUP($B18,RD[#All],GS$2,0)/GS$1,"")</f>
        <v/>
      </c>
      <c r="GT18" s="67" t="str">
        <f>IFERROR(VLOOKUP($B18,RD[#All],GT$2,0)/GT$1,"")</f>
        <v/>
      </c>
      <c r="GU18" s="67">
        <f>IFERROR(VLOOKUP($B18,RD[#All],GU$2,0)/GU$1,"")</f>
        <v>3.0909850483729109</v>
      </c>
      <c r="GV18" s="67">
        <f>IFERROR(VLOOKUP($B18,RD[#All],GV$2,0)/GV$1,"")</f>
        <v>2.9156816390858946</v>
      </c>
      <c r="GW18" s="67">
        <f>IFERROR(VLOOKUP($B18,RD[#All],GW$2,0)/GW$1,"")</f>
        <v>2.9305247597930522</v>
      </c>
      <c r="GX18" s="67" t="str">
        <f>IFERROR(VLOOKUP($B18,RD[#All],GX$2,0)/GX$1,"")</f>
        <v/>
      </c>
      <c r="GY18" s="67">
        <f>IFERROR(VLOOKUP($B18,RD[#All],GY$2,0)/GY$1,"")</f>
        <v>2.8981544771018455</v>
      </c>
      <c r="GZ18" s="67">
        <f>IFERROR(VLOOKUP($B18,RD[#All],GZ$2,0)/GZ$1,"")</f>
        <v>2.9625468164794007</v>
      </c>
      <c r="HA18" s="67">
        <f>IFERROR(VLOOKUP($B18,RD[#All],HA$2,0)/HA$1,"")</f>
        <v>2.946816479400749</v>
      </c>
      <c r="HB18" s="67">
        <f>IFERROR(VLOOKUP($B18,RD[#All],HB$2,0)/HB$1,"")</f>
        <v>2.9700374531835205</v>
      </c>
      <c r="HC18" s="67">
        <f>IFERROR(VLOOKUP($B18,RD[#All],HC$2,0)/HC$1,"")</f>
        <v>2.9850187265917603</v>
      </c>
      <c r="HD18" s="67">
        <f>IFERROR(VLOOKUP($B18,RD[#All],HD$2,0)/HD$1,"")</f>
        <v>2.9232209737827715</v>
      </c>
      <c r="HE18" s="67">
        <f>IFERROR(VLOOKUP($B18,RD[#All],HE$2,0)/HE$1,"")</f>
        <v>3.0037453183520597</v>
      </c>
      <c r="HF18" s="67">
        <f>IFERROR(VLOOKUP($B18,RD[#All],HF$2,0)/HF$1,"")</f>
        <v>3.0086142322097378</v>
      </c>
      <c r="HG18" s="67">
        <f>IFERROR(VLOOKUP($B18,RD[#All],HG$2,0)/HG$1,"")</f>
        <v>2.9213483146067416</v>
      </c>
      <c r="HH18" s="67">
        <f>IFERROR(VLOOKUP($B18,RD[#All],HH$2,0)/HH$1,"")</f>
        <v>2.9662921348314608</v>
      </c>
      <c r="HI18" s="67">
        <f>IFERROR(VLOOKUP($B18,RD[#All],HI$2,0)/HI$1,"")</f>
        <v>2.9850187265917603</v>
      </c>
      <c r="HJ18" s="67">
        <f>IFERROR(VLOOKUP($B18,RD[#All],HJ$2,0)/HJ$1,"")</f>
        <v>2.9400749063670411</v>
      </c>
      <c r="HK18" s="67">
        <f>IFERROR(VLOOKUP($B18,RD[#All],HK$2,0)/HK$1,"")</f>
        <v>2.9230129005409906</v>
      </c>
      <c r="HL18" s="67">
        <f>IFERROR(VLOOKUP($B18,RD[#All],HL$2,0)/HL$1,"")</f>
        <v>3.1121098626716601</v>
      </c>
      <c r="HM18" s="67">
        <f>IFERROR(VLOOKUP($B18,RD[#All],HM$2,0)/HM$1,"")</f>
        <v>3.0452306314375277</v>
      </c>
      <c r="HN18" s="67">
        <f>IFERROR(VLOOKUP($B18,RD[#All],HN$2,0)/HN$1,"")</f>
        <v>3.1258396775638153</v>
      </c>
      <c r="HO18" s="67">
        <f>IFERROR(VLOOKUP($B18,RD[#All],HO$2,0)/HO$1,"")</f>
        <v>3.1191222570532915</v>
      </c>
      <c r="HP18" s="67">
        <f>IFERROR(VLOOKUP($B18,RD[#All],HP$2,0)/HP$1,"")</f>
        <v>3.1222570532915359</v>
      </c>
      <c r="HQ18" s="67">
        <f>IFERROR(VLOOKUP($B18,RD[#All],HQ$2,0)/HQ$1,"")</f>
        <v>2.9350649350649354</v>
      </c>
      <c r="HR18" s="67">
        <f>IFERROR(VLOOKUP($B18,RD[#All],HR$2,0)/HR$1,"")</f>
        <v>2.9895746455379482</v>
      </c>
      <c r="HS18" s="67">
        <f>IFERROR(VLOOKUP($B18,RD[#All],HS$2,0)/HS$1,"")</f>
        <v>2.9914606741573033</v>
      </c>
      <c r="HT18" s="67">
        <f>IFERROR(VLOOKUP($B18,RD[#All],HT$2,0)/HT$1,"")</f>
        <v>2.9563046192259677</v>
      </c>
      <c r="HU18" s="67">
        <f>IFERROR(VLOOKUP($B18,RD[#All],HU$2,0)/HU$1,"")</f>
        <v>2.9420916162489195</v>
      </c>
      <c r="HV18" s="67">
        <f>IFERROR(VLOOKUP($B18,RD[#All],HV$2,0)/HV$1,"")</f>
        <v>2.9579948141745893</v>
      </c>
      <c r="HW18" s="67">
        <f>IFERROR(VLOOKUP($B18,RD[#All],HW$2,0)/HW$1,"")</f>
        <v>2.9986516853932583</v>
      </c>
      <c r="HX18" s="67">
        <f>IFERROR(VLOOKUP($B18,RD[#All],HX$2,0)/HX$1,"")</f>
        <v>2.9006050129645637</v>
      </c>
      <c r="HY18" s="67">
        <f>IFERROR(VLOOKUP($B18,RD[#All],HY$2,0)/HY$1,"")</f>
        <v>2.8997086974615063</v>
      </c>
      <c r="HZ18" s="67">
        <f>IFERROR(VLOOKUP($B18,RD[#All],HZ$2,0)/HZ$1,"")</f>
        <v>2.9776113191843527</v>
      </c>
      <c r="IA18" s="67">
        <f>IFERROR(VLOOKUP($B18,RD[#All],IA$2,0)/IA$1,"")</f>
        <v>2.8710178710178713</v>
      </c>
      <c r="IB18" s="67">
        <f>IFERROR(VLOOKUP($B18,RD[#All],IB$2,0)/IB$1,"")</f>
        <v>2.9567099567099571</v>
      </c>
      <c r="IC18" s="67">
        <f>IFERROR(VLOOKUP($B18,RD[#All],IC$2,0)/IC$1,"")</f>
        <v>2.9370629370629375</v>
      </c>
      <c r="ID18" s="67">
        <f>IFERROR(VLOOKUP($B18,RD[#All],ID$2,0)/ID$1,"")</f>
        <v>2.8896371118593338</v>
      </c>
      <c r="IE18" s="67">
        <f>IFERROR(VLOOKUP($B18,RD[#All],IE$2,0)/IE$1,"")</f>
        <v>2.9442424242424243</v>
      </c>
      <c r="IF18" s="67" t="str">
        <f>IFERROR(VLOOKUP($B18,RD[#All],IF$2,0)/IF$1,"")</f>
        <v/>
      </c>
      <c r="IG18" s="67">
        <f>IFERROR(VLOOKUP($B18,RD[#All],IG$2,0)/IG$1,"")</f>
        <v>2.9719784885366543</v>
      </c>
      <c r="IH18" s="67">
        <f>IFERROR(VLOOKUP($B18,RD[#All],IH$2,0)/IH$1,"")</f>
        <v>2.9014280738418665</v>
      </c>
      <c r="II18" s="67">
        <f>IFERROR(VLOOKUP($B18,RD[#All],II$2,0)/II$1,"")</f>
        <v>2.9154228855721391</v>
      </c>
      <c r="IJ18" s="67">
        <f>IFERROR(VLOOKUP($B18,RD[#All],IJ$2,0)/IJ$1,"")</f>
        <v>2.938645716423494</v>
      </c>
      <c r="IK18" s="67">
        <f>IFERROR(VLOOKUP($B18,RD[#All],IK$2,0)/IK$1,"")</f>
        <v>2.9685314685314688</v>
      </c>
      <c r="IL18" s="67" t="str">
        <f>IFERROR(VLOOKUP($B18,RD[#All],IL$2,0)/IL$1,"")</f>
        <v/>
      </c>
      <c r="IM18" s="67" t="str">
        <f>IFERROR(VLOOKUP($B18,RD[#All],IM$2,0)/IM$1,"")</f>
        <v/>
      </c>
      <c r="IN18" s="67">
        <f>IFERROR(VLOOKUP($B18,RD[#All],IN$2,0)/IN$1,"")</f>
        <v>3.0219435736677114</v>
      </c>
      <c r="IO18" s="67">
        <f>IFERROR(VLOOKUP($B18,RD[#All],IO$2,0)/IO$1,"")</f>
        <v>2.9780564263322886</v>
      </c>
      <c r="IP18" s="67">
        <f>IFERROR(VLOOKUP($B18,RD[#All],IP$2,0)/IP$1,"")</f>
        <v>3.7181623422994523</v>
      </c>
      <c r="IQ18" s="67">
        <f>IFERROR(VLOOKUP($B18,RD[#All],IQ$2,0)/IQ$1,"")</f>
        <v>2.8826728826728831</v>
      </c>
      <c r="IR18" s="67">
        <f>IFERROR(VLOOKUP($B18,RD[#All],IR$2,0)/IR$1,"")</f>
        <v>5.7379767827529022</v>
      </c>
      <c r="IS18" s="86">
        <f>IFERROR(AVERAGEIF(Inv_SY_B[[#This Row],[BLK1_INV1]:[BLK8_INV27]],"&gt;"&amp;0.1,Inv_SY_B[[#This Row],[BLK1_INV1]:[BLK8_INV27]]),"")</f>
        <v>2.9459343531494238</v>
      </c>
    </row>
    <row r="19" spans="2:253" x14ac:dyDescent="0.35">
      <c r="B19" s="85">
        <f t="shared" si="0"/>
        <v>45851</v>
      </c>
      <c r="C19" s="67">
        <f>IFERROR(VLOOKUP($B19,RD[#All],C$2,0)/C$1,"")</f>
        <v>2.8003457216940362</v>
      </c>
      <c r="D19" s="67">
        <f>IFERROR(VLOOKUP($B19,RD[#All],D$2,0)/D$1,"")</f>
        <v>2.7899740708729475</v>
      </c>
      <c r="E19" s="67">
        <f>IFERROR(VLOOKUP($B19,RD[#All],E$2,0)/E$1,"")</f>
        <v>2.7640449438202248</v>
      </c>
      <c r="F19" s="67">
        <f>IFERROR(VLOOKUP($B19,RD[#All],F$2,0)/F$1,"")</f>
        <v>2.7752808988764044</v>
      </c>
      <c r="G19" s="67">
        <f>IFERROR(VLOOKUP($B19,RD[#All],G$2,0)/G$1,"")</f>
        <v>2.779256698357822</v>
      </c>
      <c r="H19" s="67">
        <f>IFERROR(VLOOKUP($B19,RD[#All],H$2,0)/H$1,"")</f>
        <v>2.7625468164794009</v>
      </c>
      <c r="I19" s="67">
        <f>IFERROR(VLOOKUP($B19,RD[#All],I$2,0)/I$1,"")</f>
        <v>2.7528089887640448</v>
      </c>
      <c r="J19" s="67">
        <f>IFERROR(VLOOKUP($B19,RD[#All],J$2,0)/J$1,"")</f>
        <v>2.7602996254681647</v>
      </c>
      <c r="K19" s="67">
        <f>IFERROR(VLOOKUP($B19,RD[#All],K$2,0)/K$1,"")</f>
        <v>2.7696179775280898</v>
      </c>
      <c r="L19" s="67">
        <f>IFERROR(VLOOKUP($B19,RD[#All],L$2,0)/L$1,"")</f>
        <v>2.7875955056179773</v>
      </c>
      <c r="M19" s="67">
        <f>IFERROR(VLOOKUP($B19,RD[#All],M$2,0)/M$1,"")</f>
        <v>2.7490636704119851</v>
      </c>
      <c r="N19" s="67">
        <f>IFERROR(VLOOKUP($B19,RD[#All],N$2,0)/N$1,"")</f>
        <v>2.7752808988764044</v>
      </c>
      <c r="O19" s="67">
        <f>IFERROR(VLOOKUP($B19,RD[#All],O$2,0)/O$1,"")</f>
        <v>2.7910112359550565</v>
      </c>
      <c r="P19" s="67">
        <f>IFERROR(VLOOKUP($B19,RD[#All],P$2,0)/P$1,"")</f>
        <v>2.7865168539325844</v>
      </c>
      <c r="Q19" s="67">
        <f>IFERROR(VLOOKUP($B19,RD[#All],Q$2,0)/Q$1,"")</f>
        <v>2.7340823970037453</v>
      </c>
      <c r="R19" s="67">
        <f>IFERROR(VLOOKUP($B19,RD[#All],R$2,0)/R$1,"")</f>
        <v>2.707865168539326</v>
      </c>
      <c r="S19" s="67">
        <f>IFERROR(VLOOKUP($B19,RD[#All],S$2,0)/S$1,"")</f>
        <v>2.7337078651685394</v>
      </c>
      <c r="T19" s="67">
        <f>IFERROR(VLOOKUP($B19,RD[#All],T$2,0)/T$1,"")</f>
        <v>2.762172284644195</v>
      </c>
      <c r="U19" s="67">
        <f>IFERROR(VLOOKUP($B19,RD[#All],U$2,0)/U$1,"")</f>
        <v>2.7675021607605879</v>
      </c>
      <c r="V19" s="67">
        <f>IFERROR(VLOOKUP($B19,RD[#All],V$2,0)/V$1,"")</f>
        <v>2.7740708729472772</v>
      </c>
      <c r="W19" s="67">
        <f>IFERROR(VLOOKUP($B19,RD[#All],W$2,0)/W$1,"")</f>
        <v>2.7490636704119851</v>
      </c>
      <c r="X19" s="67">
        <f>IFERROR(VLOOKUP($B19,RD[#All],X$2,0)/X$1,"")</f>
        <v>2.6689138576779028</v>
      </c>
      <c r="Y19" s="67">
        <f>IFERROR(VLOOKUP($B19,RD[#All],Y$2,0)/Y$1,"")</f>
        <v>2.7312013828867761</v>
      </c>
      <c r="Z19" s="67">
        <f>IFERROR(VLOOKUP($B19,RD[#All],Z$2,0)/Z$1,"")</f>
        <v>2.696629213483146</v>
      </c>
      <c r="AA19" s="67">
        <f>IFERROR(VLOOKUP($B19,RD[#All],AA$2,0)/AA$1,"")</f>
        <v>2.7312013828867761</v>
      </c>
      <c r="AB19" s="67">
        <f>IFERROR(VLOOKUP($B19,RD[#All],AB$2,0)/AB$1,"")</f>
        <v>2.7733794295592049</v>
      </c>
      <c r="AC19" s="67">
        <f>IFERROR(VLOOKUP($B19,RD[#All],AC$2,0)/AC$1,"")</f>
        <v>2.7598962834917891</v>
      </c>
      <c r="AD19" s="67">
        <f>IFERROR(VLOOKUP($B19,RD[#All],AD$2,0)/AD$1,"")</f>
        <v>2.7575530586766539</v>
      </c>
      <c r="AE19" s="67">
        <f>IFERROR(VLOOKUP($B19,RD[#All],AE$2,0)/AE$1,"")</f>
        <v>2.7525593008739073</v>
      </c>
      <c r="AF19" s="67">
        <f>IFERROR(VLOOKUP($B19,RD[#All],AF$2,0)/AF$1,"")</f>
        <v>2.7535580524344572</v>
      </c>
      <c r="AG19" s="67">
        <f>IFERROR(VLOOKUP($B19,RD[#All],AG$2,0)/AG$1,"")</f>
        <v>2.7771951727007909</v>
      </c>
      <c r="AH19" s="67">
        <f>IFERROR(VLOOKUP($B19,RD[#All],AH$2,0)/AH$1,"")</f>
        <v>2.7472326258843114</v>
      </c>
      <c r="AI19" s="67">
        <f>IFERROR(VLOOKUP($B19,RD[#All],AI$2,0)/AI$1,"")</f>
        <v>2.6615566037735849</v>
      </c>
      <c r="AJ19" s="67">
        <f>IFERROR(VLOOKUP($B19,RD[#All],AJ$2,0)/AJ$1,"")</f>
        <v>2.7499626363772229</v>
      </c>
      <c r="AK19" s="67">
        <f>IFERROR(VLOOKUP($B19,RD[#All],AK$2,0)/AK$1,"")</f>
        <v>2.7003745318352061</v>
      </c>
      <c r="AL19" s="67">
        <f>IFERROR(VLOOKUP($B19,RD[#All],AL$2,0)/AL$1,"")</f>
        <v>2.7099364335898297</v>
      </c>
      <c r="AM19" s="67">
        <f>IFERROR(VLOOKUP($B19,RD[#All],AM$2,0)/AM$1,"")</f>
        <v>2.7385767790262174</v>
      </c>
      <c r="AN19" s="67">
        <f>IFERROR(VLOOKUP($B19,RD[#All],AN$2,0)/AN$1,"")</f>
        <v>2.6591760299625467</v>
      </c>
      <c r="AO19" s="67">
        <f>IFERROR(VLOOKUP($B19,RD[#All],AO$2,0)/AO$1,"")</f>
        <v>2.7003745318352061</v>
      </c>
      <c r="AP19" s="67">
        <f>IFERROR(VLOOKUP($B19,RD[#All],AP$2,0)/AP$1,"")</f>
        <v>2.7265917602996255</v>
      </c>
      <c r="AQ19" s="67">
        <f>IFERROR(VLOOKUP($B19,RD[#All],AQ$2,0)/AQ$1,"")</f>
        <v>2.7116104868913857</v>
      </c>
      <c r="AR19" s="67">
        <f>IFERROR(VLOOKUP($B19,RD[#All],AR$2,0)/AR$1,"")</f>
        <v>2.7340823970037453</v>
      </c>
      <c r="AS19" s="67">
        <f>IFERROR(VLOOKUP($B19,RD[#All],AS$2,0)/AS$1,"")</f>
        <v>2.7003745318352061</v>
      </c>
      <c r="AT19" s="67">
        <f>IFERROR(VLOOKUP($B19,RD[#All],AT$2,0)/AT$1,"")</f>
        <v>2.6591760299625467</v>
      </c>
      <c r="AU19" s="67">
        <f>IFERROR(VLOOKUP($B19,RD[#All],AU$2,0)/AU$1,"")</f>
        <v>2.7303370786516852</v>
      </c>
      <c r="AV19" s="67">
        <f>IFERROR(VLOOKUP($B19,RD[#All],AV$2,0)/AV$1,"")</f>
        <v>2.7089887640449435</v>
      </c>
      <c r="AW19" s="67">
        <f>IFERROR(VLOOKUP($B19,RD[#All],AW$2,0)/AW$1,"")</f>
        <v>2.7381158167675022</v>
      </c>
      <c r="AX19" s="67">
        <f>IFERROR(VLOOKUP($B19,RD[#All],AX$2,0)/AX$1,"")</f>
        <v>2.6722846441947565</v>
      </c>
      <c r="AY19" s="67">
        <f>IFERROR(VLOOKUP($B19,RD[#All],AY$2,0)/AY$1,"")</f>
        <v>2.7002247191011235</v>
      </c>
      <c r="AZ19" s="67">
        <f>IFERROR(VLOOKUP($B19,RD[#All],AZ$2,0)/AZ$1,"")</f>
        <v>2.7146067415730335</v>
      </c>
      <c r="BA19" s="67">
        <f>IFERROR(VLOOKUP($B19,RD[#All],BA$2,0)/BA$1,"")</f>
        <v>2.7041198501872659</v>
      </c>
      <c r="BB19" s="67">
        <f>IFERROR(VLOOKUP($B19,RD[#All],BB$2,0)/BB$1,"")</f>
        <v>2.6947565543071161</v>
      </c>
      <c r="BC19" s="67">
        <f>IFERROR(VLOOKUP($B19,RD[#All],BC$2,0)/BC$1,"")</f>
        <v>2.7365792759051186</v>
      </c>
      <c r="BD19" s="67">
        <f>IFERROR(VLOOKUP($B19,RD[#All],BD$2,0)/BD$1,"")</f>
        <v>2.6916354556803994</v>
      </c>
      <c r="BE19" s="67">
        <f>IFERROR(VLOOKUP($B19,RD[#All],BE$2,0)/BE$1,"")</f>
        <v>2.6862575626620568</v>
      </c>
      <c r="BF19" s="67">
        <f>IFERROR(VLOOKUP($B19,RD[#All],BF$2,0)/BF$1,"")</f>
        <v>2.7332501040366211</v>
      </c>
      <c r="BG19" s="67">
        <f>IFERROR(VLOOKUP($B19,RD[#All],BG$2,0)/BG$1,"")</f>
        <v>2.7648772367873491</v>
      </c>
      <c r="BH19" s="67">
        <f>IFERROR(VLOOKUP($B19,RD[#All],BH$2,0)/BH$1,"")</f>
        <v>2.7471910112359552</v>
      </c>
      <c r="BI19" s="67">
        <f>IFERROR(VLOOKUP($B19,RD[#All],BI$2,0)/BI$1,"")</f>
        <v>2.7265917602996255</v>
      </c>
      <c r="BJ19" s="67">
        <f>IFERROR(VLOOKUP($B19,RD[#All],BJ$2,0)/BJ$1,"")</f>
        <v>2.7432376196421142</v>
      </c>
      <c r="BK19" s="67">
        <f>IFERROR(VLOOKUP($B19,RD[#All],BK$2,0)/BK$1,"")</f>
        <v>2.7097378277153559</v>
      </c>
      <c r="BL19" s="67">
        <f>IFERROR(VLOOKUP($B19,RD[#All],BL$2,0)/BL$1,"")</f>
        <v>2.7654734024757448</v>
      </c>
      <c r="BM19" s="67">
        <f>IFERROR(VLOOKUP($B19,RD[#All],BM$2,0)/BM$1,"")</f>
        <v>2.7176029962546817</v>
      </c>
      <c r="BN19" s="67">
        <f>IFERROR(VLOOKUP($B19,RD[#All],BN$2,0)/BN$1,"")</f>
        <v>2.7460815047021945</v>
      </c>
      <c r="BO19" s="67">
        <f>IFERROR(VLOOKUP($B19,RD[#All],BO$2,0)/BO$1,"")</f>
        <v>2.8311149524632668</v>
      </c>
      <c r="BP19" s="67">
        <f>IFERROR(VLOOKUP($B19,RD[#All],BP$2,0)/BP$1,"")</f>
        <v>2.8183232497839241</v>
      </c>
      <c r="BQ19" s="67">
        <f>IFERROR(VLOOKUP($B19,RD[#All],BQ$2,0)/BQ$1,"")</f>
        <v>2.8148660328435611</v>
      </c>
      <c r="BR19" s="67">
        <f>IFERROR(VLOOKUP($B19,RD[#All],BR$2,0)/BR$1,"")</f>
        <v>2.7813310285220396</v>
      </c>
      <c r="BS19" s="67">
        <f>IFERROR(VLOOKUP($B19,RD[#All],BS$2,0)/BS$1,"")</f>
        <v>2.8108614232209739</v>
      </c>
      <c r="BT19" s="67">
        <f>IFERROR(VLOOKUP($B19,RD[#All],BT$2,0)/BT$1,"")</f>
        <v>2.797752808988764</v>
      </c>
      <c r="BU19" s="67">
        <f>IFERROR(VLOOKUP($B19,RD[#All],BU$2,0)/BU$1,"")</f>
        <v>2.80936329588015</v>
      </c>
      <c r="BV19" s="67">
        <f>IFERROR(VLOOKUP($B19,RD[#All],BV$2,0)/BV$1,"")</f>
        <v>2.7962546816479401</v>
      </c>
      <c r="BW19" s="67">
        <f>IFERROR(VLOOKUP($B19,RD[#All],BW$2,0)/BW$1,"")</f>
        <v>2.8599250936329588</v>
      </c>
      <c r="BX19" s="67">
        <f>IFERROR(VLOOKUP($B19,RD[#All],BX$2,0)/BX$1,"")</f>
        <v>2.8247191011235957</v>
      </c>
      <c r="BY19" s="67">
        <f>IFERROR(VLOOKUP($B19,RD[#All],BY$2,0)/BY$1,"")</f>
        <v>2.8151477320016647</v>
      </c>
      <c r="BZ19" s="67">
        <f>IFERROR(VLOOKUP($B19,RD[#All],BZ$2,0)/BZ$1,"")</f>
        <v>2.788181439866833</v>
      </c>
      <c r="CA19" s="67">
        <f>IFERROR(VLOOKUP($B19,RD[#All],CA$2,0)/CA$1,"")</f>
        <v>2.8251352476071578</v>
      </c>
      <c r="CB19" s="67">
        <f>IFERROR(VLOOKUP($B19,RD[#All],CB$2,0)/CB$1,"")</f>
        <v>2.8000000000000003</v>
      </c>
      <c r="CC19" s="67">
        <f>IFERROR(VLOOKUP($B19,RD[#All],CC$2,0)/CC$1,"")</f>
        <v>2.7696629213483148</v>
      </c>
      <c r="CD19" s="67">
        <f>IFERROR(VLOOKUP($B19,RD[#All],CD$2,0)/CD$1,"")</f>
        <v>2.836646499567848</v>
      </c>
      <c r="CE19" s="67">
        <f>IFERROR(VLOOKUP($B19,RD[#All],CE$2,0)/CE$1,"")</f>
        <v>2.7771535580524342</v>
      </c>
      <c r="CF19" s="67">
        <f>IFERROR(VLOOKUP($B19,RD[#All],CF$2,0)/CF$1,"")</f>
        <v>2.8134831460674161</v>
      </c>
      <c r="CG19" s="67">
        <f>IFERROR(VLOOKUP($B19,RD[#All],CG$2,0)/CG$1,"")</f>
        <v>2.7303370786516852</v>
      </c>
      <c r="CH19" s="67">
        <f>IFERROR(VLOOKUP($B19,RD[#All],CH$2,0)/CH$1,"")</f>
        <v>2.8232209737827714</v>
      </c>
      <c r="CI19" s="67">
        <f>IFERROR(VLOOKUP($B19,RD[#All],CI$2,0)/CI$1,"")</f>
        <v>2.7666666666666671</v>
      </c>
      <c r="CJ19" s="67">
        <f>IFERROR(VLOOKUP($B19,RD[#All],CJ$2,0)/CJ$1,"")</f>
        <v>2.8052434456928839</v>
      </c>
      <c r="CK19" s="67">
        <f>IFERROR(VLOOKUP($B19,RD[#All],CK$2,0)/CK$1,"")</f>
        <v>2.7790262172284645</v>
      </c>
      <c r="CL19" s="67">
        <f>IFERROR(VLOOKUP($B19,RD[#All],CL$2,0)/CL$1,"")</f>
        <v>2.7614232209737826</v>
      </c>
      <c r="CM19" s="67">
        <f>IFERROR(VLOOKUP($B19,RD[#All],CM$2,0)/CM$1,"")</f>
        <v>2.803370786516854</v>
      </c>
      <c r="CN19" s="67">
        <f>IFERROR(VLOOKUP($B19,RD[#All],CN$2,0)/CN$1,"")</f>
        <v>2.7760299625468168</v>
      </c>
      <c r="CO19" s="67">
        <f>IFERROR(VLOOKUP($B19,RD[#All],CO$2,0)/CO$1,"")</f>
        <v>2.6984269662921347</v>
      </c>
      <c r="CP19" s="67">
        <f>IFERROR(VLOOKUP($B19,RD[#All],CP$2,0)/CP$1,"")</f>
        <v>2.8051858254105446</v>
      </c>
      <c r="CQ19" s="67">
        <f>IFERROR(VLOOKUP($B19,RD[#All],CQ$2,0)/CQ$1,"")</f>
        <v>2.8340823970037454</v>
      </c>
      <c r="CR19" s="67">
        <f>IFERROR(VLOOKUP($B19,RD[#All],CR$2,0)/CR$1,"")</f>
        <v>2.7397003745318353</v>
      </c>
      <c r="CS19" s="67">
        <f>IFERROR(VLOOKUP($B19,RD[#All],CS$2,0)/CS$1,"")</f>
        <v>2.8031627132750727</v>
      </c>
      <c r="CT19" s="67">
        <f>IFERROR(VLOOKUP($B19,RD[#All],CT$2,0)/CT$1,"")</f>
        <v>2.7041198501872659</v>
      </c>
      <c r="CU19" s="67">
        <f>IFERROR(VLOOKUP($B19,RD[#All],CU$2,0)/CU$1,"")</f>
        <v>2.7265917602996255</v>
      </c>
      <c r="CV19" s="67">
        <f>IFERROR(VLOOKUP($B19,RD[#All],CV$2,0)/CV$1,"")</f>
        <v>2.7003745318352061</v>
      </c>
      <c r="CW19" s="67">
        <f>IFERROR(VLOOKUP($B19,RD[#All],CW$2,0)/CW$1,"")</f>
        <v>2.7191011235955056</v>
      </c>
      <c r="CX19" s="67">
        <f>IFERROR(VLOOKUP($B19,RD[#All],CX$2,0)/CX$1,"")</f>
        <v>2.7228464419475658</v>
      </c>
      <c r="CY19" s="67">
        <f>IFERROR(VLOOKUP($B19,RD[#All],CY$2,0)/CY$1,"")</f>
        <v>2.7003745318352061</v>
      </c>
      <c r="CZ19" s="67">
        <f>IFERROR(VLOOKUP($B19,RD[#All],CZ$2,0)/CZ$1,"")</f>
        <v>2.7453183520599249</v>
      </c>
      <c r="DA19" s="67">
        <f>IFERROR(VLOOKUP($B19,RD[#All],DA$2,0)/DA$1,"")</f>
        <v>2.7415730337078652</v>
      </c>
      <c r="DB19" s="67">
        <f>IFERROR(VLOOKUP($B19,RD[#All],DB$2,0)/DB$1,"")</f>
        <v>2.6928838951310863</v>
      </c>
      <c r="DC19" s="67">
        <f>IFERROR(VLOOKUP($B19,RD[#All],DC$2,0)/DC$1,"")</f>
        <v>2.740241364960466</v>
      </c>
      <c r="DD19" s="67">
        <f>IFERROR(VLOOKUP($B19,RD[#All],DD$2,0)/DD$1,"")</f>
        <v>2.7419475655430712</v>
      </c>
      <c r="DE19" s="67">
        <f>IFERROR(VLOOKUP($B19,RD[#All],DE$2,0)/DE$1,"")</f>
        <v>2.6962962962962962</v>
      </c>
      <c r="DF19" s="67">
        <f>IFERROR(VLOOKUP($B19,RD[#All],DF$2,0)/DF$1,"")</f>
        <v>2.7751756440281032</v>
      </c>
      <c r="DG19" s="67">
        <f>IFERROR(VLOOKUP($B19,RD[#All],DG$2,0)/DG$1,"")</f>
        <v>2.7265917602996255</v>
      </c>
      <c r="DH19" s="67">
        <f>IFERROR(VLOOKUP($B19,RD[#All],DH$2,0)/DH$1,"")</f>
        <v>2.7652101539741989</v>
      </c>
      <c r="DI19" s="67">
        <f>IFERROR(VLOOKUP($B19,RD[#All],DI$2,0)/DI$1,"")</f>
        <v>2.7156439066551425</v>
      </c>
      <c r="DJ19" s="67">
        <f>IFERROR(VLOOKUP($B19,RD[#All],DJ$2,0)/DJ$1,"")</f>
        <v>2.7367329299913572</v>
      </c>
      <c r="DK19" s="67">
        <f>IFERROR(VLOOKUP($B19,RD[#All],DK$2,0)/DK$1,"")</f>
        <v>2.7365792759051186</v>
      </c>
      <c r="DL19" s="67">
        <f>IFERROR(VLOOKUP($B19,RD[#All],DL$2,0)/DL$1,"")</f>
        <v>2.7432376196421142</v>
      </c>
      <c r="DM19" s="67">
        <f>IFERROR(VLOOKUP($B19,RD[#All],DM$2,0)/DM$1,"")</f>
        <v>2.696629213483146</v>
      </c>
      <c r="DN19" s="67">
        <f>IFERROR(VLOOKUP($B19,RD[#All],DN$2,0)/DN$1,"")</f>
        <v>2.7430711610486891</v>
      </c>
      <c r="DO19" s="67">
        <f>IFERROR(VLOOKUP($B19,RD[#All],DO$2,0)/DO$1,"")</f>
        <v>2.7025761124121779</v>
      </c>
      <c r="DP19" s="67">
        <f>IFERROR(VLOOKUP($B19,RD[#All],DP$2,0)/DP$1,"")</f>
        <v>2.7032875572201416</v>
      </c>
      <c r="DQ19" s="67">
        <f>IFERROR(VLOOKUP($B19,RD[#All],DQ$2,0)/DQ$1,"")</f>
        <v>2.7732001664585932</v>
      </c>
      <c r="DR19" s="67">
        <f>IFERROR(VLOOKUP($B19,RD[#All],DR$2,0)/DR$1,"")</f>
        <v>2.7363295880149812</v>
      </c>
      <c r="DS19" s="67">
        <f>IFERROR(VLOOKUP($B19,RD[#All],DS$2,0)/DS$1,"")</f>
        <v>2.7509363295880149</v>
      </c>
      <c r="DT19" s="67">
        <f>IFERROR(VLOOKUP($B19,RD[#All],DT$2,0)/DT$1,"")</f>
        <v>2.7265917602996255</v>
      </c>
      <c r="DU19" s="67">
        <f>IFERROR(VLOOKUP($B19,RD[#All],DU$2,0)/DU$1,"")</f>
        <v>2.7432376196421142</v>
      </c>
      <c r="DV19" s="67">
        <f>IFERROR(VLOOKUP($B19,RD[#All],DV$2,0)/DV$1,"")</f>
        <v>2.7288389513108613</v>
      </c>
      <c r="DW19" s="67">
        <f>IFERROR(VLOOKUP($B19,RD[#All],DW$2,0)/DW$1,"")</f>
        <v>2.6692883895131088</v>
      </c>
      <c r="DX19" s="67">
        <f>IFERROR(VLOOKUP($B19,RD[#All],DX$2,0)/DX$1,"")</f>
        <v>2.7382438618393676</v>
      </c>
      <c r="DY19" s="67">
        <f>IFERROR(VLOOKUP($B19,RD[#All],DY$2,0)/DY$1,"")</f>
        <v>2.6951310861423221</v>
      </c>
      <c r="DZ19" s="67">
        <f>IFERROR(VLOOKUP($B19,RD[#All],DZ$2,0)/DZ$1,"")</f>
        <v>2.7041198501872659</v>
      </c>
      <c r="EA19" s="67">
        <f>IFERROR(VLOOKUP($B19,RD[#All],EA$2,0)/EA$1,"")</f>
        <v>2.6999583853516436</v>
      </c>
      <c r="EB19" s="67">
        <f>IFERROR(VLOOKUP($B19,RD[#All],EB$2,0)/EB$1,"")</f>
        <v>2.6796504369538074</v>
      </c>
      <c r="EC19" s="67">
        <f>IFERROR(VLOOKUP($B19,RD[#All],EC$2,0)/EC$1,"")</f>
        <v>2.6620570440795159</v>
      </c>
      <c r="ED19" s="67">
        <f>IFERROR(VLOOKUP($B19,RD[#All],ED$2,0)/ED$1,"")</f>
        <v>2.7554019014693174</v>
      </c>
      <c r="EE19" s="67">
        <f>IFERROR(VLOOKUP($B19,RD[#All],EE$2,0)/EE$1,"")</f>
        <v>2.7885911840968021</v>
      </c>
      <c r="EF19" s="67">
        <f>IFERROR(VLOOKUP($B19,RD[#All],EF$2,0)/EF$1,"")</f>
        <v>2.7987742594484168</v>
      </c>
      <c r="EG19" s="67">
        <f>IFERROR(VLOOKUP($B19,RD[#All],EG$2,0)/EG$1,"")</f>
        <v>2.7272727272727271</v>
      </c>
      <c r="EH19" s="67">
        <f>IFERROR(VLOOKUP($B19,RD[#All],EH$2,0)/EH$1,"")</f>
        <v>2.7087412587412589</v>
      </c>
      <c r="EI19" s="67">
        <f>IFERROR(VLOOKUP($B19,RD[#All],EI$2,0)/EI$1,"")</f>
        <v>2.6958041958041958</v>
      </c>
      <c r="EJ19" s="67">
        <f>IFERROR(VLOOKUP($B19,RD[#All],EJ$2,0)/EJ$1,"")</f>
        <v>2.7307692307692308</v>
      </c>
      <c r="EK19" s="67">
        <f>IFERROR(VLOOKUP($B19,RD[#All],EK$2,0)/EK$1,"")</f>
        <v>2.7289887640449439</v>
      </c>
      <c r="EL19" s="67">
        <f>IFERROR(VLOOKUP($B19,RD[#All],EL$2,0)/EL$1,"")</f>
        <v>2.7565543071161049</v>
      </c>
      <c r="EM19" s="67">
        <f>IFERROR(VLOOKUP($B19,RD[#All],EM$2,0)/EM$1,"")</f>
        <v>2.7401901469317202</v>
      </c>
      <c r="EN19" s="67">
        <f>IFERROR(VLOOKUP($B19,RD[#All],EN$2,0)/EN$1,"")</f>
        <v>2.7090751944684528</v>
      </c>
      <c r="EO19" s="67">
        <f>IFERROR(VLOOKUP($B19,RD[#All],EO$2,0)/EO$1,"")</f>
        <v>2.7584269662921348</v>
      </c>
      <c r="EP19" s="67">
        <f>IFERROR(VLOOKUP($B19,RD[#All],EP$2,0)/EP$1,"")</f>
        <v>2.7439930855661196</v>
      </c>
      <c r="EQ19" s="67">
        <f>IFERROR(VLOOKUP($B19,RD[#All],EQ$2,0)/EQ$1,"")</f>
        <v>2.7153558052434459</v>
      </c>
      <c r="ER19" s="67">
        <f>IFERROR(VLOOKUP($B19,RD[#All],ER$2,0)/ER$1,"")</f>
        <v>2.7733794295592049</v>
      </c>
      <c r="ES19" s="67">
        <f>IFERROR(VLOOKUP($B19,RD[#All],ES$2,0)/ES$1,"")</f>
        <v>2.7715355805243447</v>
      </c>
      <c r="ET19" s="67">
        <f>IFERROR(VLOOKUP($B19,RD[#All],ET$2,0)/ET$1,"")</f>
        <v>2.696629213483146</v>
      </c>
      <c r="EU19" s="67">
        <f>IFERROR(VLOOKUP($B19,RD[#All],EU$2,0)/EU$1,"")</f>
        <v>2.7958513396715645</v>
      </c>
      <c r="EV19" s="67">
        <f>IFERROR(VLOOKUP($B19,RD[#All],EV$2,0)/EV$1,"")</f>
        <v>2.7312013828867761</v>
      </c>
      <c r="EW19" s="67">
        <f>IFERROR(VLOOKUP($B19,RD[#All],EW$2,0)/EW$1,"")</f>
        <v>2.7346585998271391</v>
      </c>
      <c r="EX19" s="67">
        <f>IFERROR(VLOOKUP($B19,RD[#All],EX$2,0)/EX$1,"")</f>
        <v>2.7265917602996255</v>
      </c>
      <c r="EY19" s="67">
        <f>IFERROR(VLOOKUP($B19,RD[#All],EY$2,0)/EY$1,"")</f>
        <v>2.7146067415730335</v>
      </c>
      <c r="EZ19" s="67">
        <f>IFERROR(VLOOKUP($B19,RD[#All],EZ$2,0)/EZ$1,"")</f>
        <v>2.707865168539326</v>
      </c>
      <c r="FA19" s="67">
        <f>IFERROR(VLOOKUP($B19,RD[#All],FA$2,0)/FA$1,"")</f>
        <v>2.7453183520599249</v>
      </c>
      <c r="FB19" s="67">
        <f>IFERROR(VLOOKUP($B19,RD[#All],FB$2,0)/FB$1,"")</f>
        <v>2.7588014981273408</v>
      </c>
      <c r="FC19" s="67">
        <f>IFERROR(VLOOKUP($B19,RD[#All],FC$2,0)/FC$1,"")</f>
        <v>2.7468164794007488</v>
      </c>
      <c r="FD19" s="67">
        <f>IFERROR(VLOOKUP($B19,RD[#All],FD$2,0)/FD$1,"")</f>
        <v>2.7850187265917605</v>
      </c>
      <c r="FE19" s="67">
        <f>IFERROR(VLOOKUP($B19,RD[#All],FE$2,0)/FE$1,"")</f>
        <v>2.75</v>
      </c>
      <c r="FF19" s="67">
        <f>IFERROR(VLOOKUP($B19,RD[#All],FF$2,0)/FF$1,"")</f>
        <v>2.7272727272727271</v>
      </c>
      <c r="FG19" s="67">
        <f>IFERROR(VLOOKUP($B19,RD[#All],FG$2,0)/FG$1,"")</f>
        <v>2.6902356902356903</v>
      </c>
      <c r="FH19" s="67">
        <f>IFERROR(VLOOKUP($B19,RD[#All],FH$2,0)/FH$1,"")</f>
        <v>2.7386363636363638</v>
      </c>
      <c r="FI19" s="67">
        <f>IFERROR(VLOOKUP($B19,RD[#All],FI$2,0)/FI$1,"")</f>
        <v>2.7306397306397305</v>
      </c>
      <c r="FJ19" s="67">
        <f>IFERROR(VLOOKUP($B19,RD[#All],FJ$2,0)/FJ$1,"")</f>
        <v>2.6969696969696968</v>
      </c>
      <c r="FK19" s="67">
        <f>IFERROR(VLOOKUP($B19,RD[#All],FK$2,0)/FK$1,"")</f>
        <v>2.7387205387205387</v>
      </c>
      <c r="FL19" s="67">
        <f>IFERROR(VLOOKUP($B19,RD[#All],FL$2,0)/FL$1,"")</f>
        <v>2.6945454545454544</v>
      </c>
      <c r="FM19" s="67">
        <f>IFERROR(VLOOKUP($B19,RD[#All],FM$2,0)/FM$1,"")</f>
        <v>2.7992424242424243</v>
      </c>
      <c r="FN19" s="67">
        <f>IFERROR(VLOOKUP($B19,RD[#All],FN$2,0)/FN$1,"")</f>
        <v>2.65993265993266</v>
      </c>
      <c r="FO19" s="67">
        <f>IFERROR(VLOOKUP($B19,RD[#All],FO$2,0)/FO$1,"")</f>
        <v>2.709848484848485</v>
      </c>
      <c r="FP19" s="67">
        <f>IFERROR(VLOOKUP($B19,RD[#All],FP$2,0)/FP$1,"")</f>
        <v>2.6727272727272728</v>
      </c>
      <c r="FQ19" s="67">
        <f>IFERROR(VLOOKUP($B19,RD[#All],FQ$2,0)/FQ$1,"")</f>
        <v>2.7454545454545456</v>
      </c>
      <c r="FR19" s="67">
        <f>IFERROR(VLOOKUP($B19,RD[#All],FR$2,0)/FR$1,"")</f>
        <v>2.6825454545454548</v>
      </c>
      <c r="FS19" s="67">
        <f>IFERROR(VLOOKUP($B19,RD[#All],FS$2,0)/FS$1,"")</f>
        <v>2.6666666666666665</v>
      </c>
      <c r="FT19" s="67">
        <f>IFERROR(VLOOKUP($B19,RD[#All],FT$2,0)/FT$1,"")</f>
        <v>2.6872727272727275</v>
      </c>
      <c r="FU19" s="67">
        <f>IFERROR(VLOOKUP($B19,RD[#All],FU$2,0)/FU$1,"")</f>
        <v>2.6905723905723908</v>
      </c>
      <c r="FV19" s="67">
        <f>IFERROR(VLOOKUP($B19,RD[#All],FV$2,0)/FV$1,"")</f>
        <v>2.731060606060606</v>
      </c>
      <c r="FW19" s="67">
        <f>IFERROR(VLOOKUP($B19,RD[#All],FW$2,0)/FW$1,"")</f>
        <v>2.7386363636363638</v>
      </c>
      <c r="FX19" s="67">
        <f>IFERROR(VLOOKUP($B19,RD[#All],FX$2,0)/FX$1,"")</f>
        <v>2.7613636363636362</v>
      </c>
      <c r="FY19" s="67">
        <f>IFERROR(VLOOKUP($B19,RD[#All],FY$2,0)/FY$1,"")</f>
        <v>2.6969696969696968</v>
      </c>
      <c r="FZ19" s="67">
        <f>IFERROR(VLOOKUP($B19,RD[#All],FZ$2,0)/FZ$1,"")</f>
        <v>2.731060606060606</v>
      </c>
      <c r="GA19" s="67">
        <f>IFERROR(VLOOKUP($B19,RD[#All],GA$2,0)/GA$1,"")</f>
        <v>2.7097902097902096</v>
      </c>
      <c r="GB19" s="67">
        <f>IFERROR(VLOOKUP($B19,RD[#All],GB$2,0)/GB$1,"")</f>
        <v>2.6969696969696968</v>
      </c>
      <c r="GC19" s="67">
        <f>IFERROR(VLOOKUP($B19,RD[#All],GC$2,0)/GC$1,"")</f>
        <v>2.7239057239057241</v>
      </c>
      <c r="GD19" s="67">
        <f>IFERROR(VLOOKUP($B19,RD[#All],GD$2,0)/GD$1,"")</f>
        <v>2.7356363636363636</v>
      </c>
      <c r="GE19" s="67">
        <f>IFERROR(VLOOKUP($B19,RD[#All],GE$2,0)/GE$1,"")</f>
        <v>2.6958041958041958</v>
      </c>
      <c r="GF19" s="67">
        <f>IFERROR(VLOOKUP($B19,RD[#All],GF$2,0)/GF$1,"")</f>
        <v>2.6632996632996635</v>
      </c>
      <c r="GG19" s="67">
        <f>IFERROR(VLOOKUP($B19,RD[#All],GG$2,0)/GG$1,"")</f>
        <v>2.6763636363636363</v>
      </c>
      <c r="GH19" s="67">
        <f>IFERROR(VLOOKUP($B19,RD[#All],GH$2,0)/GH$1,"")</f>
        <v>2.669090909090909</v>
      </c>
      <c r="GI19" s="67">
        <f>IFERROR(VLOOKUP($B19,RD[#All],GI$2,0)/GI$1,"")</f>
        <v>2.7018181818181817</v>
      </c>
      <c r="GJ19" s="67">
        <f>IFERROR(VLOOKUP($B19,RD[#All],GJ$2,0)/GJ$1,"")</f>
        <v>2.7132867132867133</v>
      </c>
      <c r="GK19" s="67">
        <f>IFERROR(VLOOKUP($B19,RD[#All],GK$2,0)/GK$1,"")</f>
        <v>2.7140151515151514</v>
      </c>
      <c r="GL19" s="67">
        <f>IFERROR(VLOOKUP($B19,RD[#All],GL$2,0)/GL$1,"")</f>
        <v>2.7022727272727272</v>
      </c>
      <c r="GM19" s="67">
        <f>IFERROR(VLOOKUP($B19,RD[#All],GM$2,0)/GM$1,"")</f>
        <v>2.7386363636363638</v>
      </c>
      <c r="GN19" s="67">
        <f>IFERROR(VLOOKUP($B19,RD[#All],GN$2,0)/GN$1,"")</f>
        <v>2.7462121212121211</v>
      </c>
      <c r="GO19" s="67">
        <f>IFERROR(VLOOKUP($B19,RD[#All],GO$2,0)/GO$1,"")</f>
        <v>2.6844696969696971</v>
      </c>
      <c r="GP19" s="67">
        <f>IFERROR(VLOOKUP($B19,RD[#All],GP$2,0)/GP$1,"")</f>
        <v>2.7234848484848486</v>
      </c>
      <c r="GQ19" s="67">
        <f>IFERROR(VLOOKUP($B19,RD[#All],GQ$2,0)/GQ$1,"")</f>
        <v>2.7272727272727271</v>
      </c>
      <c r="GR19" s="67">
        <f>IFERROR(VLOOKUP($B19,RD[#All],GR$2,0)/GR$1,"")</f>
        <v>2.7386363636363638</v>
      </c>
      <c r="GS19" s="67" t="str">
        <f>IFERROR(VLOOKUP($B19,RD[#All],GS$2,0)/GS$1,"")</f>
        <v/>
      </c>
      <c r="GT19" s="67" t="str">
        <f>IFERROR(VLOOKUP($B19,RD[#All],GT$2,0)/GT$1,"")</f>
        <v/>
      </c>
      <c r="GU19" s="67">
        <f>IFERROR(VLOOKUP($B19,RD[#All],GU$2,0)/GU$1,"")</f>
        <v>2.8645558487247138</v>
      </c>
      <c r="GV19" s="67">
        <f>IFERROR(VLOOKUP($B19,RD[#All],GV$2,0)/GV$1,"")</f>
        <v>2.7370633044391912</v>
      </c>
      <c r="GW19" s="67">
        <f>IFERROR(VLOOKUP($B19,RD[#All],GW$2,0)/GW$1,"")</f>
        <v>2.7184035476718402</v>
      </c>
      <c r="GX19" s="67" t="str">
        <f>IFERROR(VLOOKUP($B19,RD[#All],GX$2,0)/GX$1,"")</f>
        <v/>
      </c>
      <c r="GY19" s="67">
        <f>IFERROR(VLOOKUP($B19,RD[#All],GY$2,0)/GY$1,"")</f>
        <v>2.7006151742993847</v>
      </c>
      <c r="GZ19" s="67">
        <f>IFERROR(VLOOKUP($B19,RD[#All],GZ$2,0)/GZ$1,"")</f>
        <v>2.7003745318352061</v>
      </c>
      <c r="HA19" s="67">
        <f>IFERROR(VLOOKUP($B19,RD[#All],HA$2,0)/HA$1,"")</f>
        <v>2.7584269662921348</v>
      </c>
      <c r="HB19" s="67">
        <f>IFERROR(VLOOKUP($B19,RD[#All],HB$2,0)/HB$1,"")</f>
        <v>2.7116104868913857</v>
      </c>
      <c r="HC19" s="67">
        <f>IFERROR(VLOOKUP($B19,RD[#All],HC$2,0)/HC$1,"")</f>
        <v>2.7303370786516852</v>
      </c>
      <c r="HD19" s="67">
        <f>IFERROR(VLOOKUP($B19,RD[#All],HD$2,0)/HD$1,"")</f>
        <v>2.6985018726591758</v>
      </c>
      <c r="HE19" s="67">
        <f>IFERROR(VLOOKUP($B19,RD[#All],HE$2,0)/HE$1,"")</f>
        <v>2.7153558052434459</v>
      </c>
      <c r="HF19" s="67">
        <f>IFERROR(VLOOKUP($B19,RD[#All],HF$2,0)/HF$1,"")</f>
        <v>2.737827715355805</v>
      </c>
      <c r="HG19" s="67">
        <f>IFERROR(VLOOKUP($B19,RD[#All],HG$2,0)/HG$1,"")</f>
        <v>2.7003745318352061</v>
      </c>
      <c r="HH19" s="67">
        <f>IFERROR(VLOOKUP($B19,RD[#All],HH$2,0)/HH$1,"")</f>
        <v>2.6928838951310863</v>
      </c>
      <c r="HI19" s="67">
        <f>IFERROR(VLOOKUP($B19,RD[#All],HI$2,0)/HI$1,"")</f>
        <v>2.7303370786516852</v>
      </c>
      <c r="HJ19" s="67">
        <f>IFERROR(VLOOKUP($B19,RD[#All],HJ$2,0)/HJ$1,"")</f>
        <v>2.7041198501872659</v>
      </c>
      <c r="HK19" s="67">
        <f>IFERROR(VLOOKUP($B19,RD[#All],HK$2,0)/HK$1,"")</f>
        <v>2.7032875572201416</v>
      </c>
      <c r="HL19" s="67">
        <f>IFERROR(VLOOKUP($B19,RD[#All],HL$2,0)/HL$1,"")</f>
        <v>2.8780690803162714</v>
      </c>
      <c r="HM19" s="67">
        <f>IFERROR(VLOOKUP($B19,RD[#All],HM$2,0)/HM$1,"")</f>
        <v>2.8392297357814598</v>
      </c>
      <c r="HN19" s="67">
        <f>IFERROR(VLOOKUP($B19,RD[#All],HN$2,0)/HN$1,"")</f>
        <v>2.8705776981639048</v>
      </c>
      <c r="HO19" s="67">
        <f>IFERROR(VLOOKUP($B19,RD[#All],HO$2,0)/HO$1,"")</f>
        <v>2.8735632183908044</v>
      </c>
      <c r="HP19" s="67">
        <f>IFERROR(VLOOKUP($B19,RD[#All],HP$2,0)/HP$1,"")</f>
        <v>2.9278996865203761</v>
      </c>
      <c r="HQ19" s="67">
        <f>IFERROR(VLOOKUP($B19,RD[#All],HQ$2,0)/HQ$1,"")</f>
        <v>2.7465127465127464</v>
      </c>
      <c r="HR19" s="67">
        <f>IFERROR(VLOOKUP($B19,RD[#All],HR$2,0)/HR$1,"")</f>
        <v>2.7510425354462051</v>
      </c>
      <c r="HS19" s="67">
        <f>IFERROR(VLOOKUP($B19,RD[#All],HS$2,0)/HS$1,"")</f>
        <v>2.772134831460674</v>
      </c>
      <c r="HT19" s="67">
        <f>IFERROR(VLOOKUP($B19,RD[#All],HT$2,0)/HT$1,"")</f>
        <v>2.7332501040366211</v>
      </c>
      <c r="HU19" s="67">
        <f>IFERROR(VLOOKUP($B19,RD[#All],HU$2,0)/HU$1,"")</f>
        <v>2.6897147796024199</v>
      </c>
      <c r="HV19" s="67">
        <f>IFERROR(VLOOKUP($B19,RD[#All],HV$2,0)/HV$1,"")</f>
        <v>2.7232497839239413</v>
      </c>
      <c r="HW19" s="67">
        <f>IFERROR(VLOOKUP($B19,RD[#All],HW$2,0)/HW$1,"")</f>
        <v>2.7973033707865169</v>
      </c>
      <c r="HX19" s="67">
        <f>IFERROR(VLOOKUP($B19,RD[#All],HX$2,0)/HX$1,"")</f>
        <v>2.6931719965427829</v>
      </c>
      <c r="HY19" s="67">
        <f>IFERROR(VLOOKUP($B19,RD[#All],HY$2,0)/HY$1,"")</f>
        <v>2.8004993757802747</v>
      </c>
      <c r="HZ19" s="67">
        <f>IFERROR(VLOOKUP($B19,RD[#All],HZ$2,0)/HZ$1,"")</f>
        <v>2.7598834789846025</v>
      </c>
      <c r="IA19" s="67">
        <f>IFERROR(VLOOKUP($B19,RD[#All],IA$2,0)/IA$1,"")</f>
        <v>2.7233877233877237</v>
      </c>
      <c r="IB19" s="67">
        <f>IFERROR(VLOOKUP($B19,RD[#All],IB$2,0)/IB$1,"")</f>
        <v>2.7287157287157289</v>
      </c>
      <c r="IC19" s="67">
        <f>IFERROR(VLOOKUP($B19,RD[#All],IC$2,0)/IC$1,"")</f>
        <v>2.7233877233877237</v>
      </c>
      <c r="ID19" s="67">
        <f>IFERROR(VLOOKUP($B19,RD[#All],ID$2,0)/ID$1,"")</f>
        <v>2.7272727272727271</v>
      </c>
      <c r="IE19" s="67">
        <f>IFERROR(VLOOKUP($B19,RD[#All],IE$2,0)/IE$1,"")</f>
        <v>2.694949494949495</v>
      </c>
      <c r="IF19" s="67" t="str">
        <f>IFERROR(VLOOKUP($B19,RD[#All],IF$2,0)/IF$1,"")</f>
        <v/>
      </c>
      <c r="IG19" s="67">
        <f>IFERROR(VLOOKUP($B19,RD[#All],IG$2,0)/IG$1,"")</f>
        <v>2.7993206906311916</v>
      </c>
      <c r="IH19" s="67">
        <f>IFERROR(VLOOKUP($B19,RD[#All],IH$2,0)/IH$1,"")</f>
        <v>2.6976663183559735</v>
      </c>
      <c r="II19" s="67">
        <f>IFERROR(VLOOKUP($B19,RD[#All],II$2,0)/II$1,"")</f>
        <v>2.7810945273631842</v>
      </c>
      <c r="IJ19" s="67">
        <f>IFERROR(VLOOKUP($B19,RD[#All],IJ$2,0)/IJ$1,"")</f>
        <v>2.6988402543958099</v>
      </c>
      <c r="IK19" s="67">
        <f>IFERROR(VLOOKUP($B19,RD[#All],IK$2,0)/IK$1,"")</f>
        <v>2.7039627039627043</v>
      </c>
      <c r="IL19" s="67" t="str">
        <f>IFERROR(VLOOKUP($B19,RD[#All],IL$2,0)/IL$1,"")</f>
        <v/>
      </c>
      <c r="IM19" s="67" t="str">
        <f>IFERROR(VLOOKUP($B19,RD[#All],IM$2,0)/IM$1,"")</f>
        <v/>
      </c>
      <c r="IN19" s="67">
        <f>IFERROR(VLOOKUP($B19,RD[#All],IN$2,0)/IN$1,"")</f>
        <v>2.8171368861024035</v>
      </c>
      <c r="IO19" s="67">
        <f>IFERROR(VLOOKUP($B19,RD[#All],IO$2,0)/IO$1,"")</f>
        <v>2.8252351097178683</v>
      </c>
      <c r="IP19" s="67">
        <f>IFERROR(VLOOKUP($B19,RD[#All],IP$2,0)/IP$1,"")</f>
        <v>3.4896453225422515</v>
      </c>
      <c r="IQ19" s="67">
        <f>IFERROR(VLOOKUP($B19,RD[#All],IQ$2,0)/IQ$1,"")</f>
        <v>2.7233877233877237</v>
      </c>
      <c r="IR19" s="67">
        <f>IFERROR(VLOOKUP($B19,RD[#All],IR$2,0)/IR$1,"")</f>
        <v>5.4892205638474296</v>
      </c>
      <c r="IS19" s="86">
        <f>IFERROR(AVERAGEIF(Inv_SY_B[[#This Row],[BLK1_INV1]:[BLK8_INV27]],"&gt;"&amp;0.1,Inv_SY_B[[#This Row],[BLK1_INV1]:[BLK8_INV27]]),"")</f>
        <v>2.7445542802082152</v>
      </c>
    </row>
    <row r="20" spans="2:253" x14ac:dyDescent="0.35">
      <c r="B20" s="85">
        <f t="shared" si="0"/>
        <v>45852</v>
      </c>
      <c r="C20" s="67">
        <f>IFERROR(VLOOKUP($B20,RD[#All],C$2,0)/C$1,"")</f>
        <v>3.6895419187554022</v>
      </c>
      <c r="D20" s="67">
        <f>IFERROR(VLOOKUP($B20,RD[#All],D$2,0)/D$1,"")</f>
        <v>3.7763180639585134</v>
      </c>
      <c r="E20" s="67">
        <f>IFERROR(VLOOKUP($B20,RD[#All],E$2,0)/E$1,"")</f>
        <v>3.7868913857677904</v>
      </c>
      <c r="F20" s="67">
        <f>IFERROR(VLOOKUP($B20,RD[#All],F$2,0)/F$1,"")</f>
        <v>3.7625468164794009</v>
      </c>
      <c r="G20" s="67">
        <f>IFERROR(VLOOKUP($B20,RD[#All],G$2,0)/G$1,"")</f>
        <v>3.7493517718236817</v>
      </c>
      <c r="H20" s="67">
        <f>IFERROR(VLOOKUP($B20,RD[#All],H$2,0)/H$1,"")</f>
        <v>3.7397003745318353</v>
      </c>
      <c r="I20" s="67">
        <f>IFERROR(VLOOKUP($B20,RD[#All],I$2,0)/I$1,"")</f>
        <v>3.7771535580524342</v>
      </c>
      <c r="J20" s="67">
        <f>IFERROR(VLOOKUP($B20,RD[#All],J$2,0)/J$1,"")</f>
        <v>3.8078651685393261</v>
      </c>
      <c r="K20" s="67">
        <f>IFERROR(VLOOKUP($B20,RD[#All],K$2,0)/K$1,"")</f>
        <v>3.7619775280898873</v>
      </c>
      <c r="L20" s="67">
        <f>IFERROR(VLOOKUP($B20,RD[#All],L$2,0)/L$1,"")</f>
        <v>3.7824719101123594</v>
      </c>
      <c r="M20" s="67">
        <f>IFERROR(VLOOKUP($B20,RD[#All],M$2,0)/M$1,"")</f>
        <v>3.737827715355805</v>
      </c>
      <c r="N20" s="67">
        <f>IFERROR(VLOOKUP($B20,RD[#All],N$2,0)/N$1,"")</f>
        <v>3.7228464419475658</v>
      </c>
      <c r="O20" s="67">
        <f>IFERROR(VLOOKUP($B20,RD[#All],O$2,0)/O$1,"")</f>
        <v>3.7838951310861422</v>
      </c>
      <c r="P20" s="67">
        <f>IFERROR(VLOOKUP($B20,RD[#All],P$2,0)/P$1,"")</f>
        <v>3.7466802860061286</v>
      </c>
      <c r="Q20" s="67">
        <f>IFERROR(VLOOKUP($B20,RD[#All],Q$2,0)/Q$1,"")</f>
        <v>3.7910112359550565</v>
      </c>
      <c r="R20" s="67">
        <f>IFERROR(VLOOKUP($B20,RD[#All],R$2,0)/R$1,"")</f>
        <v>3.7797752808988765</v>
      </c>
      <c r="S20" s="67">
        <f>IFERROR(VLOOKUP($B20,RD[#All],S$2,0)/S$1,"")</f>
        <v>3.7097378277153559</v>
      </c>
      <c r="T20" s="67">
        <f>IFERROR(VLOOKUP($B20,RD[#All],T$2,0)/T$1,"")</f>
        <v>3.7430711610486891</v>
      </c>
      <c r="U20" s="67">
        <f>IFERROR(VLOOKUP($B20,RD[#All],U$2,0)/U$1,"")</f>
        <v>3.7241140881590322</v>
      </c>
      <c r="V20" s="67">
        <f>IFERROR(VLOOKUP($B20,RD[#All],V$2,0)/V$1,"")</f>
        <v>3.7503889369057908</v>
      </c>
      <c r="W20" s="67">
        <f>IFERROR(VLOOKUP($B20,RD[#All],W$2,0)/W$1,"")</f>
        <v>3.7988764044943819</v>
      </c>
      <c r="X20" s="67">
        <f>IFERROR(VLOOKUP($B20,RD[#All],X$2,0)/X$1,"")</f>
        <v>3.6419475655430711</v>
      </c>
      <c r="Y20" s="67">
        <f>IFERROR(VLOOKUP($B20,RD[#All],Y$2,0)/Y$1,"")</f>
        <v>3.7683664649956783</v>
      </c>
      <c r="Z20" s="67">
        <f>IFERROR(VLOOKUP($B20,RD[#All],Z$2,0)/Z$1,"")</f>
        <v>3.7320016645859342</v>
      </c>
      <c r="AA20" s="67">
        <f>IFERROR(VLOOKUP($B20,RD[#All],AA$2,0)/AA$1,"")</f>
        <v>3.7372515125324113</v>
      </c>
      <c r="AB20" s="67">
        <f>IFERROR(VLOOKUP($B20,RD[#All],AB$2,0)/AB$1,"")</f>
        <v>3.7704407951598959</v>
      </c>
      <c r="AC20" s="67">
        <f>IFERROR(VLOOKUP($B20,RD[#All],AC$2,0)/AC$1,"")</f>
        <v>3.7531547104580811</v>
      </c>
      <c r="AD20" s="67">
        <f>IFERROR(VLOOKUP($B20,RD[#All],AD$2,0)/AD$1,"")</f>
        <v>3.7563046192259675</v>
      </c>
      <c r="AE20" s="67">
        <f>IFERROR(VLOOKUP($B20,RD[#All],AE$2,0)/AE$1,"")</f>
        <v>3.6607573866000829</v>
      </c>
      <c r="AF20" s="67">
        <f>IFERROR(VLOOKUP($B20,RD[#All],AF$2,0)/AF$1,"")</f>
        <v>3.6627548897211821</v>
      </c>
      <c r="AG20" s="67">
        <f>IFERROR(VLOOKUP($B20,RD[#All],AG$2,0)/AG$1,"")</f>
        <v>3.7469829379941739</v>
      </c>
      <c r="AH20" s="67">
        <f>IFERROR(VLOOKUP($B20,RD[#All],AH$2,0)/AH$1,"")</f>
        <v>3.780274656679151</v>
      </c>
      <c r="AI20" s="67">
        <f>IFERROR(VLOOKUP($B20,RD[#All],AI$2,0)/AI$1,"")</f>
        <v>3.695361635220126</v>
      </c>
      <c r="AJ20" s="67">
        <f>IFERROR(VLOOKUP($B20,RD[#All],AJ$2,0)/AJ$1,"")</f>
        <v>3.6843521147810487</v>
      </c>
      <c r="AK20" s="67">
        <f>IFERROR(VLOOKUP($B20,RD[#All],AK$2,0)/AK$1,"")</f>
        <v>3.6438202247191009</v>
      </c>
      <c r="AL20" s="67">
        <f>IFERROR(VLOOKUP($B20,RD[#All],AL$2,0)/AL$1,"")</f>
        <v>3.7102709936433591</v>
      </c>
      <c r="AM20" s="67">
        <f>IFERROR(VLOOKUP($B20,RD[#All],AM$2,0)/AM$1,"")</f>
        <v>3.6853932584269664</v>
      </c>
      <c r="AN20" s="67">
        <f>IFERROR(VLOOKUP($B20,RD[#All],AN$2,0)/AN$1,"")</f>
        <v>3.636704119850187</v>
      </c>
      <c r="AO20" s="67">
        <f>IFERROR(VLOOKUP($B20,RD[#All],AO$2,0)/AO$1,"")</f>
        <v>3.6629213483146068</v>
      </c>
      <c r="AP20" s="67">
        <f>IFERROR(VLOOKUP($B20,RD[#All],AP$2,0)/AP$1,"")</f>
        <v>3.69625468164794</v>
      </c>
      <c r="AQ20" s="67">
        <f>IFERROR(VLOOKUP($B20,RD[#All],AQ$2,0)/AQ$1,"")</f>
        <v>3.6516853932584268</v>
      </c>
      <c r="AR20" s="67">
        <f>IFERROR(VLOOKUP($B20,RD[#All],AR$2,0)/AR$1,"")</f>
        <v>3.6816479400749063</v>
      </c>
      <c r="AS20" s="67">
        <f>IFERROR(VLOOKUP($B20,RD[#All],AS$2,0)/AS$1,"")</f>
        <v>3.6741573033707864</v>
      </c>
      <c r="AT20" s="67">
        <f>IFERROR(VLOOKUP($B20,RD[#All],AT$2,0)/AT$1,"")</f>
        <v>3.7003745318352061</v>
      </c>
      <c r="AU20" s="67">
        <f>IFERROR(VLOOKUP($B20,RD[#All],AU$2,0)/AU$1,"")</f>
        <v>3.707865168539326</v>
      </c>
      <c r="AV20" s="67">
        <f>IFERROR(VLOOKUP($B20,RD[#All],AV$2,0)/AV$1,"")</f>
        <v>3.6779026217228465</v>
      </c>
      <c r="AW20" s="67">
        <f>IFERROR(VLOOKUP($B20,RD[#All],AW$2,0)/AW$1,"")</f>
        <v>3.6594641313742438</v>
      </c>
      <c r="AX20" s="67">
        <f>IFERROR(VLOOKUP($B20,RD[#All],AX$2,0)/AX$1,"")</f>
        <v>3.6730337078651689</v>
      </c>
      <c r="AY20" s="67">
        <f>IFERROR(VLOOKUP($B20,RD[#All],AY$2,0)/AY$1,"")</f>
        <v>3.6386516853932585</v>
      </c>
      <c r="AZ20" s="67">
        <f>IFERROR(VLOOKUP($B20,RD[#All],AZ$2,0)/AZ$1,"")</f>
        <v>3.6512359550561797</v>
      </c>
      <c r="BA20" s="67">
        <f>IFERROR(VLOOKUP($B20,RD[#All],BA$2,0)/BA$1,"")</f>
        <v>3.6853932584269664</v>
      </c>
      <c r="BB20" s="67">
        <f>IFERROR(VLOOKUP($B20,RD[#All],BB$2,0)/BB$1,"")</f>
        <v>3.6730337078651689</v>
      </c>
      <c r="BC20" s="67">
        <f>IFERROR(VLOOKUP($B20,RD[#All],BC$2,0)/BC$1,"")</f>
        <v>3.7919267582188931</v>
      </c>
      <c r="BD20" s="67">
        <f>IFERROR(VLOOKUP($B20,RD[#All],BD$2,0)/BD$1,"")</f>
        <v>3.6740740740740736</v>
      </c>
      <c r="BE20" s="67">
        <f>IFERROR(VLOOKUP($B20,RD[#All],BE$2,0)/BE$1,"")</f>
        <v>3.6957649092480551</v>
      </c>
      <c r="BF20" s="67">
        <f>IFERROR(VLOOKUP($B20,RD[#All],BF$2,0)/BF$1,"")</f>
        <v>3.7320016645859342</v>
      </c>
      <c r="BG20" s="67">
        <f>IFERROR(VLOOKUP($B20,RD[#All],BG$2,0)/BG$1,"")</f>
        <v>3.745984186433625</v>
      </c>
      <c r="BH20" s="67">
        <f>IFERROR(VLOOKUP($B20,RD[#All],BH$2,0)/BH$1,"")</f>
        <v>3.707865168539326</v>
      </c>
      <c r="BI20" s="67">
        <f>IFERROR(VLOOKUP($B20,RD[#All],BI$2,0)/BI$1,"")</f>
        <v>3.7320016645859342</v>
      </c>
      <c r="BJ20" s="67">
        <f>IFERROR(VLOOKUP($B20,RD[#All],BJ$2,0)/BJ$1,"")</f>
        <v>3.7519766957969205</v>
      </c>
      <c r="BK20" s="67">
        <f>IFERROR(VLOOKUP($B20,RD[#All],BK$2,0)/BK$1,"")</f>
        <v>3.7411985018726592</v>
      </c>
      <c r="BL20" s="67">
        <f>IFERROR(VLOOKUP($B20,RD[#All],BL$2,0)/BL$1,"")</f>
        <v>3.8022750083640018</v>
      </c>
      <c r="BM20" s="67">
        <f>IFERROR(VLOOKUP($B20,RD[#All],BM$2,0)/BM$1,"")</f>
        <v>3.6891385767790261</v>
      </c>
      <c r="BN20" s="67">
        <f>IFERROR(VLOOKUP($B20,RD[#All],BN$2,0)/BN$1,"")</f>
        <v>3.7659352142110762</v>
      </c>
      <c r="BO20" s="67">
        <f>IFERROR(VLOOKUP($B20,RD[#All],BO$2,0)/BO$1,"")</f>
        <v>3.8063958513396714</v>
      </c>
      <c r="BP20" s="67">
        <f>IFERROR(VLOOKUP($B20,RD[#All],BP$2,0)/BP$1,"")</f>
        <v>3.8703543647363872</v>
      </c>
      <c r="BQ20" s="67">
        <f>IFERROR(VLOOKUP($B20,RD[#All],BQ$2,0)/BQ$1,"")</f>
        <v>3.8340535868625758</v>
      </c>
      <c r="BR20" s="67">
        <f>IFERROR(VLOOKUP($B20,RD[#All],BR$2,0)/BR$1,"")</f>
        <v>3.8181503889369059</v>
      </c>
      <c r="BS20" s="67">
        <f>IFERROR(VLOOKUP($B20,RD[#All],BS$2,0)/BS$1,"")</f>
        <v>3.8775280898876403</v>
      </c>
      <c r="BT20" s="67">
        <f>IFERROR(VLOOKUP($B20,RD[#All],BT$2,0)/BT$1,"")</f>
        <v>3.8779026217228467</v>
      </c>
      <c r="BU20" s="67">
        <f>IFERROR(VLOOKUP($B20,RD[#All],BU$2,0)/BU$1,"")</f>
        <v>3.9029962546816477</v>
      </c>
      <c r="BV20" s="67">
        <f>IFERROR(VLOOKUP($B20,RD[#All],BV$2,0)/BV$1,"")</f>
        <v>3.8917602996254677</v>
      </c>
      <c r="BW20" s="67">
        <f>IFERROR(VLOOKUP($B20,RD[#All],BW$2,0)/BW$1,"")</f>
        <v>3.8651685393258428</v>
      </c>
      <c r="BX20" s="67">
        <f>IFERROR(VLOOKUP($B20,RD[#All],BX$2,0)/BX$1,"")</f>
        <v>3.8891385767790267</v>
      </c>
      <c r="BY20" s="67">
        <f>IFERROR(VLOOKUP($B20,RD[#All],BY$2,0)/BY$1,"")</f>
        <v>3.8904702455264251</v>
      </c>
      <c r="BZ20" s="67">
        <f>IFERROR(VLOOKUP($B20,RD[#All],BZ$2,0)/BZ$1,"")</f>
        <v>3.8322097378277151</v>
      </c>
      <c r="CA20" s="67">
        <f>IFERROR(VLOOKUP($B20,RD[#All],CA$2,0)/CA$1,"")</f>
        <v>3.9107781939242616</v>
      </c>
      <c r="CB20" s="67">
        <f>IFERROR(VLOOKUP($B20,RD[#All],CB$2,0)/CB$1,"")</f>
        <v>3.8883895131086144</v>
      </c>
      <c r="CC20" s="67">
        <f>IFERROR(VLOOKUP($B20,RD[#All],CC$2,0)/CC$1,"")</f>
        <v>3.8711610486891384</v>
      </c>
      <c r="CD20" s="67">
        <f>IFERROR(VLOOKUP($B20,RD[#All],CD$2,0)/CD$1,"")</f>
        <v>3.9101123595505616</v>
      </c>
      <c r="CE20" s="67">
        <f>IFERROR(VLOOKUP($B20,RD[#All],CE$2,0)/CE$1,"")</f>
        <v>3.8224719101123594</v>
      </c>
      <c r="CF20" s="67">
        <f>IFERROR(VLOOKUP($B20,RD[#All],CF$2,0)/CF$1,"")</f>
        <v>3.8625468164794006</v>
      </c>
      <c r="CG20" s="67">
        <f>IFERROR(VLOOKUP($B20,RD[#All],CG$2,0)/CG$1,"")</f>
        <v>3.8943820224719099</v>
      </c>
      <c r="CH20" s="67">
        <f>IFERROR(VLOOKUP($B20,RD[#All],CH$2,0)/CH$1,"")</f>
        <v>3.9433333333333329</v>
      </c>
      <c r="CI20" s="67">
        <f>IFERROR(VLOOKUP($B20,RD[#All],CI$2,0)/CI$1,"")</f>
        <v>3.8752808988764045</v>
      </c>
      <c r="CJ20" s="67">
        <f>IFERROR(VLOOKUP($B20,RD[#All],CJ$2,0)/CJ$1,"")</f>
        <v>3.9194756554307117</v>
      </c>
      <c r="CK20" s="67">
        <f>IFERROR(VLOOKUP($B20,RD[#All],CK$2,0)/CK$1,"")</f>
        <v>3.8880149812734079</v>
      </c>
      <c r="CL20" s="67">
        <f>IFERROR(VLOOKUP($B20,RD[#All],CL$2,0)/CL$1,"")</f>
        <v>3.8707865168539324</v>
      </c>
      <c r="CM20" s="67">
        <f>IFERROR(VLOOKUP($B20,RD[#All],CM$2,0)/CM$1,"")</f>
        <v>3.8913857677902621</v>
      </c>
      <c r="CN20" s="67">
        <f>IFERROR(VLOOKUP($B20,RD[#All],CN$2,0)/CN$1,"")</f>
        <v>3.8861423220973781</v>
      </c>
      <c r="CO20" s="67">
        <f>IFERROR(VLOOKUP($B20,RD[#All],CO$2,0)/CO$1,"")</f>
        <v>3.8385617977528086</v>
      </c>
      <c r="CP20" s="67">
        <f>IFERROR(VLOOKUP($B20,RD[#All],CP$2,0)/CP$1,"")</f>
        <v>3.9004321521175456</v>
      </c>
      <c r="CQ20" s="67">
        <f>IFERROR(VLOOKUP($B20,RD[#All],CQ$2,0)/CQ$1,"")</f>
        <v>3.8820224719101124</v>
      </c>
      <c r="CR20" s="67">
        <f>IFERROR(VLOOKUP($B20,RD[#All],CR$2,0)/CR$1,"")</f>
        <v>3.8539325842696628</v>
      </c>
      <c r="CS20" s="67">
        <f>IFERROR(VLOOKUP($B20,RD[#All],CS$2,0)/CS$1,"")</f>
        <v>3.8615064502704954</v>
      </c>
      <c r="CT20" s="67">
        <f>IFERROR(VLOOKUP($B20,RD[#All],CT$2,0)/CT$1,"")</f>
        <v>3.8183520599250937</v>
      </c>
      <c r="CU20" s="67">
        <f>IFERROR(VLOOKUP($B20,RD[#All],CU$2,0)/CU$1,"")</f>
        <v>3.8674157303370782</v>
      </c>
      <c r="CV20" s="67">
        <f>IFERROR(VLOOKUP($B20,RD[#All],CV$2,0)/CV$1,"")</f>
        <v>3.7041198501872659</v>
      </c>
      <c r="CW20" s="67">
        <f>IFERROR(VLOOKUP($B20,RD[#All],CW$2,0)/CW$1,"")</f>
        <v>3.7116104868913857</v>
      </c>
      <c r="CX20" s="67">
        <f>IFERROR(VLOOKUP($B20,RD[#All],CX$2,0)/CX$1,"")</f>
        <v>3.6816479400749063</v>
      </c>
      <c r="CY20" s="67">
        <f>IFERROR(VLOOKUP($B20,RD[#All],CY$2,0)/CY$1,"")</f>
        <v>3.6704119850187267</v>
      </c>
      <c r="CZ20" s="67">
        <f>IFERROR(VLOOKUP($B20,RD[#All],CZ$2,0)/CZ$1,"")</f>
        <v>3.7265917602996255</v>
      </c>
      <c r="DA20" s="67">
        <f>IFERROR(VLOOKUP($B20,RD[#All],DA$2,0)/DA$1,"")</f>
        <v>3.6853932584269664</v>
      </c>
      <c r="DB20" s="67">
        <f>IFERROR(VLOOKUP($B20,RD[#All],DB$2,0)/DB$1,"")</f>
        <v>3.8434456928838951</v>
      </c>
      <c r="DC20" s="67">
        <f>IFERROR(VLOOKUP($B20,RD[#All],DC$2,0)/DC$1,"")</f>
        <v>3.6993757802746567</v>
      </c>
      <c r="DD20" s="67">
        <f>IFERROR(VLOOKUP($B20,RD[#All],DD$2,0)/DD$1,"")</f>
        <v>3.6816479400749063</v>
      </c>
      <c r="DE20" s="67">
        <f>IFERROR(VLOOKUP($B20,RD[#All],DE$2,0)/DE$1,"")</f>
        <v>3.6960466084061592</v>
      </c>
      <c r="DF20" s="67">
        <f>IFERROR(VLOOKUP($B20,RD[#All],DF$2,0)/DF$1,"")</f>
        <v>3.6768149882903982</v>
      </c>
      <c r="DG20" s="67">
        <f>IFERROR(VLOOKUP($B20,RD[#All],DG$2,0)/DG$1,"")</f>
        <v>3.7606741573033711</v>
      </c>
      <c r="DH20" s="67">
        <f>IFERROR(VLOOKUP($B20,RD[#All],DH$2,0)/DH$1,"")</f>
        <v>3.7569704535996671</v>
      </c>
      <c r="DI20" s="67">
        <f>IFERROR(VLOOKUP($B20,RD[#All],DI$2,0)/DI$1,"")</f>
        <v>3.7030250648228171</v>
      </c>
      <c r="DJ20" s="67">
        <f>IFERROR(VLOOKUP($B20,RD[#All],DJ$2,0)/DJ$1,"")</f>
        <v>3.7790838375108033</v>
      </c>
      <c r="DK20" s="67">
        <f>IFERROR(VLOOKUP($B20,RD[#All],DK$2,0)/DK$1,"")</f>
        <v>3.7826050769870996</v>
      </c>
      <c r="DL20" s="67">
        <f>IFERROR(VLOOKUP($B20,RD[#All],DL$2,0)/DL$1,"")</f>
        <v>3.7489804411152723</v>
      </c>
      <c r="DM20" s="67">
        <f>IFERROR(VLOOKUP($B20,RD[#All],DM$2,0)/DM$1,"")</f>
        <v>3.7116104868913857</v>
      </c>
      <c r="DN20" s="67">
        <f>IFERROR(VLOOKUP($B20,RD[#All],DN$2,0)/DN$1,"")</f>
        <v>3.7632958801498124</v>
      </c>
      <c r="DO20" s="67">
        <f>IFERROR(VLOOKUP($B20,RD[#All],DO$2,0)/DO$1,"")</f>
        <v>3.6697892271662771</v>
      </c>
      <c r="DP20" s="67">
        <f>IFERROR(VLOOKUP($B20,RD[#All],DP$2,0)/DP$1,"")</f>
        <v>3.7652933832709112</v>
      </c>
      <c r="DQ20" s="67">
        <f>IFERROR(VLOOKUP($B20,RD[#All],DQ$2,0)/DQ$1,"")</f>
        <v>3.6967124427798588</v>
      </c>
      <c r="DR20" s="67">
        <f>IFERROR(VLOOKUP($B20,RD[#All],DR$2,0)/DR$1,"")</f>
        <v>3.7775280898876407</v>
      </c>
      <c r="DS20" s="67">
        <f>IFERROR(VLOOKUP($B20,RD[#All],DS$2,0)/DS$1,"")</f>
        <v>3.8000000000000003</v>
      </c>
      <c r="DT20" s="67">
        <f>IFERROR(VLOOKUP($B20,RD[#All],DT$2,0)/DT$1,"")</f>
        <v>3.6687473990844777</v>
      </c>
      <c r="DU20" s="67">
        <f>IFERROR(VLOOKUP($B20,RD[#All],DU$2,0)/DU$1,"")</f>
        <v>3.7057012068248021</v>
      </c>
      <c r="DV20" s="67">
        <f>IFERROR(VLOOKUP($B20,RD[#All],DV$2,0)/DV$1,"")</f>
        <v>3.6532209737827714</v>
      </c>
      <c r="DW20" s="67">
        <f>IFERROR(VLOOKUP($B20,RD[#All],DW$2,0)/DW$1,"")</f>
        <v>3.7168539325842698</v>
      </c>
      <c r="DX20" s="67">
        <f>IFERROR(VLOOKUP($B20,RD[#All],DX$2,0)/DX$1,"")</f>
        <v>3.7762796504369538</v>
      </c>
      <c r="DY20" s="67">
        <f>IFERROR(VLOOKUP($B20,RD[#All],DY$2,0)/DY$1,"")</f>
        <v>3.7588014981273408</v>
      </c>
      <c r="DZ20" s="67">
        <f>IFERROR(VLOOKUP($B20,RD[#All],DZ$2,0)/DZ$1,"")</f>
        <v>3.649438202247191</v>
      </c>
      <c r="EA20" s="67">
        <f>IFERROR(VLOOKUP($B20,RD[#All],EA$2,0)/EA$1,"")</f>
        <v>3.765626300457761</v>
      </c>
      <c r="EB20" s="67">
        <f>IFERROR(VLOOKUP($B20,RD[#All],EB$2,0)/EB$1,"")</f>
        <v>3.730669995838535</v>
      </c>
      <c r="EC20" s="67">
        <f>IFERROR(VLOOKUP($B20,RD[#All],EC$2,0)/EC$1,"")</f>
        <v>3.6663785652549699</v>
      </c>
      <c r="ED20" s="67">
        <f>IFERROR(VLOOKUP($B20,RD[#All],ED$2,0)/ED$1,"")</f>
        <v>3.7790838375108033</v>
      </c>
      <c r="EE20" s="67">
        <f>IFERROR(VLOOKUP($B20,RD[#All],EE$2,0)/EE$1,"")</f>
        <v>3.7704407951598959</v>
      </c>
      <c r="EF20" s="67">
        <f>IFERROR(VLOOKUP($B20,RD[#All],EF$2,0)/EF$1,"")</f>
        <v>3.6813074565883555</v>
      </c>
      <c r="EG20" s="67">
        <f>IFERROR(VLOOKUP($B20,RD[#All],EG$2,0)/EG$1,"")</f>
        <v>3.8216783216783217</v>
      </c>
      <c r="EH20" s="67">
        <f>IFERROR(VLOOKUP($B20,RD[#All],EH$2,0)/EH$1,"")</f>
        <v>3.7118881118881117</v>
      </c>
      <c r="EI20" s="67">
        <f>IFERROR(VLOOKUP($B20,RD[#All],EI$2,0)/EI$1,"")</f>
        <v>3.6727272727272728</v>
      </c>
      <c r="EJ20" s="67">
        <f>IFERROR(VLOOKUP($B20,RD[#All],EJ$2,0)/EJ$1,"")</f>
        <v>3.7097902097902096</v>
      </c>
      <c r="EK20" s="67">
        <f>IFERROR(VLOOKUP($B20,RD[#All],EK$2,0)/EK$1,"")</f>
        <v>3.7501123595505619</v>
      </c>
      <c r="EL20" s="67">
        <f>IFERROR(VLOOKUP($B20,RD[#All],EL$2,0)/EL$1,"")</f>
        <v>3.792134831460674</v>
      </c>
      <c r="EM20" s="67">
        <f>IFERROR(VLOOKUP($B20,RD[#All],EM$2,0)/EM$1,"")</f>
        <v>3.7780466724286947</v>
      </c>
      <c r="EN20" s="67">
        <f>IFERROR(VLOOKUP($B20,RD[#All],EN$2,0)/EN$1,"")</f>
        <v>3.745203111495246</v>
      </c>
      <c r="EO20" s="67">
        <f>IFERROR(VLOOKUP($B20,RD[#All],EO$2,0)/EO$1,"")</f>
        <v>3.7895131086142322</v>
      </c>
      <c r="EP20" s="67">
        <f>IFERROR(VLOOKUP($B20,RD[#All],EP$2,0)/EP$1,"")</f>
        <v>3.7846153846153849</v>
      </c>
      <c r="EQ20" s="67">
        <f>IFERROR(VLOOKUP($B20,RD[#All],EQ$2,0)/EQ$1,"")</f>
        <v>3.6992509363295882</v>
      </c>
      <c r="ER20" s="67">
        <f>IFERROR(VLOOKUP($B20,RD[#All],ER$2,0)/ER$1,"")</f>
        <v>3.7649092480553157</v>
      </c>
      <c r="ES20" s="67">
        <f>IFERROR(VLOOKUP($B20,RD[#All],ES$2,0)/ES$1,"")</f>
        <v>3.7116104868913857</v>
      </c>
      <c r="ET20" s="67">
        <f>IFERROR(VLOOKUP($B20,RD[#All],ET$2,0)/ET$1,"")</f>
        <v>3.7793667007150153</v>
      </c>
      <c r="EU20" s="67">
        <f>IFERROR(VLOOKUP($B20,RD[#All],EU$2,0)/EU$1,"")</f>
        <v>3.7683664649956783</v>
      </c>
      <c r="EV20" s="67">
        <f>IFERROR(VLOOKUP($B20,RD[#All],EV$2,0)/EV$1,"")</f>
        <v>3.8063958513396714</v>
      </c>
      <c r="EW20" s="67">
        <f>IFERROR(VLOOKUP($B20,RD[#All],EW$2,0)/EW$1,"")</f>
        <v>3.7711322385479686</v>
      </c>
      <c r="EX20" s="67">
        <f>IFERROR(VLOOKUP($B20,RD[#All],EX$2,0)/EX$1,"")</f>
        <v>3.8239700374531833</v>
      </c>
      <c r="EY20" s="67">
        <f>IFERROR(VLOOKUP($B20,RD[#All],EY$2,0)/EY$1,"")</f>
        <v>3.6840615896795668</v>
      </c>
      <c r="EZ20" s="67">
        <f>IFERROR(VLOOKUP($B20,RD[#All],EZ$2,0)/EZ$1,"")</f>
        <v>3.6741573033707864</v>
      </c>
      <c r="FA20" s="67">
        <f>IFERROR(VLOOKUP($B20,RD[#All],FA$2,0)/FA$1,"")</f>
        <v>3.6891385767790261</v>
      </c>
      <c r="FB20" s="67">
        <f>IFERROR(VLOOKUP($B20,RD[#All],FB$2,0)/FB$1,"")</f>
        <v>3.6741573033707864</v>
      </c>
      <c r="FC20" s="67">
        <f>IFERROR(VLOOKUP($B20,RD[#All],FC$2,0)/FC$1,"")</f>
        <v>3.707865168539326</v>
      </c>
      <c r="FD20" s="67">
        <f>IFERROR(VLOOKUP($B20,RD[#All],FD$2,0)/FD$1,"")</f>
        <v>3.6704119850187267</v>
      </c>
      <c r="FE20" s="67">
        <f>IFERROR(VLOOKUP($B20,RD[#All],FE$2,0)/FE$1,"")</f>
        <v>3.6969696969696968</v>
      </c>
      <c r="FF20" s="67">
        <f>IFERROR(VLOOKUP($B20,RD[#All],FF$2,0)/FF$1,"")</f>
        <v>3.7568181818181818</v>
      </c>
      <c r="FG20" s="67">
        <f>IFERROR(VLOOKUP($B20,RD[#All],FG$2,0)/FG$1,"")</f>
        <v>3.6760942760942759</v>
      </c>
      <c r="FH20" s="67">
        <f>IFERROR(VLOOKUP($B20,RD[#All],FH$2,0)/FH$1,"")</f>
        <v>3.6750000000000003</v>
      </c>
      <c r="FI20" s="67">
        <f>IFERROR(VLOOKUP($B20,RD[#All],FI$2,0)/FI$1,"")</f>
        <v>3.6632996632996635</v>
      </c>
      <c r="FJ20" s="67">
        <f>IFERROR(VLOOKUP($B20,RD[#All],FJ$2,0)/FJ$1,"")</f>
        <v>3.6717171717171717</v>
      </c>
      <c r="FK20" s="67">
        <f>IFERROR(VLOOKUP($B20,RD[#All],FK$2,0)/FK$1,"")</f>
        <v>3.7629629629629626</v>
      </c>
      <c r="FL20" s="67">
        <f>IFERROR(VLOOKUP($B20,RD[#All],FL$2,0)/FL$1,"")</f>
        <v>3.7109090909090909</v>
      </c>
      <c r="FM20" s="67">
        <f>IFERROR(VLOOKUP($B20,RD[#All],FM$2,0)/FM$1,"")</f>
        <v>3.6981060606060603</v>
      </c>
      <c r="FN20" s="67">
        <f>IFERROR(VLOOKUP($B20,RD[#All],FN$2,0)/FN$1,"")</f>
        <v>3.659259259259259</v>
      </c>
      <c r="FO20" s="67">
        <f>IFERROR(VLOOKUP($B20,RD[#All],FO$2,0)/FO$1,"")</f>
        <v>3.7140151515151514</v>
      </c>
      <c r="FP20" s="67">
        <f>IFERROR(VLOOKUP($B20,RD[#All],FP$2,0)/FP$1,"")</f>
        <v>3.6985454545454548</v>
      </c>
      <c r="FQ20" s="67">
        <f>IFERROR(VLOOKUP($B20,RD[#All],FQ$2,0)/FQ$1,"")</f>
        <v>3.6629090909090909</v>
      </c>
      <c r="FR20" s="67">
        <f>IFERROR(VLOOKUP($B20,RD[#All],FR$2,0)/FR$1,"")</f>
        <v>3.6778181818181817</v>
      </c>
      <c r="FS20" s="67">
        <f>IFERROR(VLOOKUP($B20,RD[#All],FS$2,0)/FS$1,"")</f>
        <v>3.6929292929292927</v>
      </c>
      <c r="FT20" s="67">
        <f>IFERROR(VLOOKUP($B20,RD[#All],FT$2,0)/FT$1,"")</f>
        <v>3.7719999999999998</v>
      </c>
      <c r="FU20" s="67">
        <f>IFERROR(VLOOKUP($B20,RD[#All],FU$2,0)/FU$1,"")</f>
        <v>3.7515151515151515</v>
      </c>
      <c r="FV20" s="67">
        <f>IFERROR(VLOOKUP($B20,RD[#All],FV$2,0)/FV$1,"")</f>
        <v>3.7124999999999999</v>
      </c>
      <c r="FW20" s="67">
        <f>IFERROR(VLOOKUP($B20,RD[#All],FW$2,0)/FW$1,"")</f>
        <v>3.6875</v>
      </c>
      <c r="FX20" s="67">
        <f>IFERROR(VLOOKUP($B20,RD[#All],FX$2,0)/FX$1,"")</f>
        <v>3.7037878787878786</v>
      </c>
      <c r="FY20" s="67">
        <f>IFERROR(VLOOKUP($B20,RD[#All],FY$2,0)/FY$1,"")</f>
        <v>3.734006734006734</v>
      </c>
      <c r="FZ20" s="67">
        <f>IFERROR(VLOOKUP($B20,RD[#All],FZ$2,0)/FZ$1,"")</f>
        <v>3.7159090909090908</v>
      </c>
      <c r="GA20" s="67">
        <f>IFERROR(VLOOKUP($B20,RD[#All],GA$2,0)/GA$1,"")</f>
        <v>3.6783216783216783</v>
      </c>
      <c r="GB20" s="67">
        <f>IFERROR(VLOOKUP($B20,RD[#All],GB$2,0)/GB$1,"")</f>
        <v>3.65993265993266</v>
      </c>
      <c r="GC20" s="67">
        <f>IFERROR(VLOOKUP($B20,RD[#All],GC$2,0)/GC$1,"")</f>
        <v>3.6902356902356903</v>
      </c>
      <c r="GD20" s="67">
        <f>IFERROR(VLOOKUP($B20,RD[#All],GD$2,0)/GD$1,"")</f>
        <v>3.7719999999999998</v>
      </c>
      <c r="GE20" s="67">
        <f>IFERROR(VLOOKUP($B20,RD[#All],GE$2,0)/GE$1,"")</f>
        <v>3.6751748251748251</v>
      </c>
      <c r="GF20" s="67">
        <f>IFERROR(VLOOKUP($B20,RD[#All],GF$2,0)/GF$1,"")</f>
        <v>3.6747474747474751</v>
      </c>
      <c r="GG20" s="67">
        <f>IFERROR(VLOOKUP($B20,RD[#All],GG$2,0)/GG$1,"")</f>
        <v>3.6967272727272729</v>
      </c>
      <c r="GH20" s="67">
        <f>IFERROR(VLOOKUP($B20,RD[#All],GH$2,0)/GH$1,"")</f>
        <v>3.7054545454545456</v>
      </c>
      <c r="GI20" s="67">
        <f>IFERROR(VLOOKUP($B20,RD[#All],GI$2,0)/GI$1,"")</f>
        <v>3.681090909090909</v>
      </c>
      <c r="GJ20" s="67">
        <f>IFERROR(VLOOKUP($B20,RD[#All],GJ$2,0)/GJ$1,"")</f>
        <v>3.7447552447552446</v>
      </c>
      <c r="GK20" s="67">
        <f>IFERROR(VLOOKUP($B20,RD[#All],GK$2,0)/GK$1,"")</f>
        <v>3.7844696969696972</v>
      </c>
      <c r="GL20" s="67">
        <f>IFERROR(VLOOKUP($B20,RD[#All],GL$2,0)/GL$1,"")</f>
        <v>3.7314393939393939</v>
      </c>
      <c r="GM20" s="67">
        <f>IFERROR(VLOOKUP($B20,RD[#All],GM$2,0)/GM$1,"")</f>
        <v>3.7159090909090908</v>
      </c>
      <c r="GN20" s="67">
        <f>IFERROR(VLOOKUP($B20,RD[#All],GN$2,0)/GN$1,"")</f>
        <v>3.7045454545454546</v>
      </c>
      <c r="GO20" s="67">
        <f>IFERROR(VLOOKUP($B20,RD[#All],GO$2,0)/GO$1,"")</f>
        <v>3.7329545454545454</v>
      </c>
      <c r="GP20" s="67">
        <f>IFERROR(VLOOKUP($B20,RD[#All],GP$2,0)/GP$1,"")</f>
        <v>3.6905303030303029</v>
      </c>
      <c r="GQ20" s="67">
        <f>IFERROR(VLOOKUP($B20,RD[#All],GQ$2,0)/GQ$1,"")</f>
        <v>3.7063636363636361</v>
      </c>
      <c r="GR20" s="67">
        <f>IFERROR(VLOOKUP($B20,RD[#All],GR$2,0)/GR$1,"")</f>
        <v>3.75</v>
      </c>
      <c r="GS20" s="67" t="str">
        <f>IFERROR(VLOOKUP($B20,RD[#All],GS$2,0)/GS$1,"")</f>
        <v/>
      </c>
      <c r="GT20" s="67" t="str">
        <f>IFERROR(VLOOKUP($B20,RD[#All],GT$2,0)/GT$1,"")</f>
        <v/>
      </c>
      <c r="GU20" s="67">
        <f>IFERROR(VLOOKUP($B20,RD[#All],GU$2,0)/GU$1,"")</f>
        <v>4.0105540897097622</v>
      </c>
      <c r="GV20" s="67">
        <f>IFERROR(VLOOKUP($B20,RD[#All],GV$2,0)/GV$1,"")</f>
        <v>3.7551878119254005</v>
      </c>
      <c r="GW20" s="67">
        <f>IFERROR(VLOOKUP($B20,RD[#All],GW$2,0)/GW$1,"")</f>
        <v>3.7350332594235032</v>
      </c>
      <c r="GX20" s="67" t="str">
        <f>IFERROR(VLOOKUP($B20,RD[#All],GX$2,0)/GX$1,"")</f>
        <v/>
      </c>
      <c r="GY20" s="67">
        <f>IFERROR(VLOOKUP($B20,RD[#All],GY$2,0)/GY$1,"")</f>
        <v>3.6674641148325353</v>
      </c>
      <c r="GZ20" s="67">
        <f>IFERROR(VLOOKUP($B20,RD[#All],GZ$2,0)/GZ$1,"")</f>
        <v>3.6752808988764043</v>
      </c>
      <c r="HA20" s="67">
        <f>IFERROR(VLOOKUP($B20,RD[#All],HA$2,0)/HA$1,"")</f>
        <v>3.8292134831460674</v>
      </c>
      <c r="HB20" s="67">
        <f>IFERROR(VLOOKUP($B20,RD[#All],HB$2,0)/HB$1,"")</f>
        <v>3.6801498127340824</v>
      </c>
      <c r="HC20" s="67">
        <f>IFERROR(VLOOKUP($B20,RD[#All],HC$2,0)/HC$1,"")</f>
        <v>3.6831460674157301</v>
      </c>
      <c r="HD20" s="67">
        <f>IFERROR(VLOOKUP($B20,RD[#All],HD$2,0)/HD$1,"")</f>
        <v>3.6692883895131088</v>
      </c>
      <c r="HE20" s="67">
        <f>IFERROR(VLOOKUP($B20,RD[#All],HE$2,0)/HE$1,"")</f>
        <v>3.7037453183520599</v>
      </c>
      <c r="HF20" s="67">
        <f>IFERROR(VLOOKUP($B20,RD[#All],HF$2,0)/HF$1,"")</f>
        <v>3.6741573033707864</v>
      </c>
      <c r="HG20" s="67">
        <f>IFERROR(VLOOKUP($B20,RD[#All],HG$2,0)/HG$1,"")</f>
        <v>3.691011235955056</v>
      </c>
      <c r="HH20" s="67">
        <f>IFERROR(VLOOKUP($B20,RD[#All],HH$2,0)/HH$1,"")</f>
        <v>3.6666666666666665</v>
      </c>
      <c r="HI20" s="67">
        <f>IFERROR(VLOOKUP($B20,RD[#All],HI$2,0)/HI$1,"")</f>
        <v>3.7475655430711612</v>
      </c>
      <c r="HJ20" s="67">
        <f>IFERROR(VLOOKUP($B20,RD[#All],HJ$2,0)/HJ$1,"")</f>
        <v>3.6928838951310863</v>
      </c>
      <c r="HK20" s="67">
        <f>IFERROR(VLOOKUP($B20,RD[#All],HK$2,0)/HK$1,"")</f>
        <v>3.6803995006242198</v>
      </c>
      <c r="HL20" s="67">
        <f>IFERROR(VLOOKUP($B20,RD[#All],HL$2,0)/HL$1,"")</f>
        <v>3.9577195172700788</v>
      </c>
      <c r="HM20" s="67">
        <f>IFERROR(VLOOKUP($B20,RD[#All],HM$2,0)/HM$1,"")</f>
        <v>3.7080161218092251</v>
      </c>
      <c r="HN20" s="67">
        <f>IFERROR(VLOOKUP($B20,RD[#All],HN$2,0)/HN$1,"")</f>
        <v>3.9005821764442454</v>
      </c>
      <c r="HO20" s="67">
        <f>IFERROR(VLOOKUP($B20,RD[#All],HO$2,0)/HO$1,"")</f>
        <v>3.9237199582027169</v>
      </c>
      <c r="HP20" s="67">
        <f>IFERROR(VLOOKUP($B20,RD[#All],HP$2,0)/HP$1,"")</f>
        <v>3.9435736677115987</v>
      </c>
      <c r="HQ20" s="67">
        <f>IFERROR(VLOOKUP($B20,RD[#All],HQ$2,0)/HQ$1,"")</f>
        <v>3.7133237133237134</v>
      </c>
      <c r="HR20" s="67">
        <f>IFERROR(VLOOKUP($B20,RD[#All],HR$2,0)/HR$1,"")</f>
        <v>3.764804003336113</v>
      </c>
      <c r="HS20" s="67">
        <f>IFERROR(VLOOKUP($B20,RD[#All],HS$2,0)/HS$1,"")</f>
        <v>3.8094382022471911</v>
      </c>
      <c r="HT20" s="67">
        <f>IFERROR(VLOOKUP($B20,RD[#All],HT$2,0)/HT$1,"")</f>
        <v>3.7746150645027048</v>
      </c>
      <c r="HU20" s="67">
        <f>IFERROR(VLOOKUP($B20,RD[#All],HU$2,0)/HU$1,"")</f>
        <v>3.7683664649956783</v>
      </c>
      <c r="HV20" s="67">
        <f>IFERROR(VLOOKUP($B20,RD[#All],HV$2,0)/HV$1,"")</f>
        <v>3.7507346585998276</v>
      </c>
      <c r="HW20" s="67">
        <f>IFERROR(VLOOKUP($B20,RD[#All],HW$2,0)/HW$1,"")</f>
        <v>3.7950561797752811</v>
      </c>
      <c r="HX20" s="67">
        <f>IFERROR(VLOOKUP($B20,RD[#All],HX$2,0)/HX$1,"")</f>
        <v>3.7372515125324113</v>
      </c>
      <c r="HY20" s="67">
        <f>IFERROR(VLOOKUP($B20,RD[#All],HY$2,0)/HY$1,"")</f>
        <v>3.7386600083229298</v>
      </c>
      <c r="HZ20" s="67">
        <f>IFERROR(VLOOKUP($B20,RD[#All],HZ$2,0)/HZ$1,"")</f>
        <v>3.7895963379109445</v>
      </c>
      <c r="IA20" s="67">
        <f>IFERROR(VLOOKUP($B20,RD[#All],IA$2,0)/IA$1,"")</f>
        <v>3.6713286713286717</v>
      </c>
      <c r="IB20" s="67">
        <f>IFERROR(VLOOKUP($B20,RD[#All],IB$2,0)/IB$1,"")</f>
        <v>3.7604617604617609</v>
      </c>
      <c r="IC20" s="67">
        <f>IFERROR(VLOOKUP($B20,RD[#All],IC$2,0)/IC$1,"")</f>
        <v>3.7432012432012436</v>
      </c>
      <c r="ID20" s="67">
        <f>IFERROR(VLOOKUP($B20,RD[#All],ID$2,0)/ID$1,"")</f>
        <v>3.7044519266741487</v>
      </c>
      <c r="IE20" s="67">
        <f>IFERROR(VLOOKUP($B20,RD[#All],IE$2,0)/IE$1,"")</f>
        <v>3.7183838383838381</v>
      </c>
      <c r="IF20" s="67" t="str">
        <f>IFERROR(VLOOKUP($B20,RD[#All],IF$2,0)/IF$1,"")</f>
        <v/>
      </c>
      <c r="IG20" s="67">
        <f>IFERROR(VLOOKUP($B20,RD[#All],IG$2,0)/IG$1,"")</f>
        <v>3.7645060854797623</v>
      </c>
      <c r="IH20" s="67">
        <f>IFERROR(VLOOKUP($B20,RD[#All],IH$2,0)/IH$1,"")</f>
        <v>3.6955764541971434</v>
      </c>
      <c r="II20" s="67">
        <f>IFERROR(VLOOKUP($B20,RD[#All],II$2,0)/II$1,"")</f>
        <v>3.7810945273631842</v>
      </c>
      <c r="IJ20" s="67">
        <f>IFERROR(VLOOKUP($B20,RD[#All],IJ$2,0)/IJ$1,"")</f>
        <v>3.6977179199401418</v>
      </c>
      <c r="IK20" s="67">
        <f>IFERROR(VLOOKUP($B20,RD[#All],IK$2,0)/IK$1,"")</f>
        <v>3.6480186480186485</v>
      </c>
      <c r="IL20" s="67" t="str">
        <f>IFERROR(VLOOKUP($B20,RD[#All],IL$2,0)/IL$1,"")</f>
        <v/>
      </c>
      <c r="IM20" s="67" t="str">
        <f>IFERROR(VLOOKUP($B20,RD[#All],IM$2,0)/IM$1,"")</f>
        <v/>
      </c>
      <c r="IN20" s="67">
        <f>IFERROR(VLOOKUP($B20,RD[#All],IN$2,0)/IN$1,"")</f>
        <v>3.8119122257053291</v>
      </c>
      <c r="IO20" s="67">
        <f>IFERROR(VLOOKUP($B20,RD[#All],IO$2,0)/IO$1,"")</f>
        <v>3.7264890282131664</v>
      </c>
      <c r="IP20" s="67">
        <f>IFERROR(VLOOKUP($B20,RD[#All],IP$2,0)/IP$1,"")</f>
        <v>4.7131635324922634</v>
      </c>
      <c r="IQ20" s="67">
        <f>IFERROR(VLOOKUP($B20,RD[#All],IQ$2,0)/IQ$1,"")</f>
        <v>3.6946386946386949</v>
      </c>
      <c r="IR20" s="67">
        <f>IFERROR(VLOOKUP($B20,RD[#All],IR$2,0)/IR$1,"")</f>
        <v>7.4709784411276949</v>
      </c>
      <c r="IS20" s="86">
        <f>IFERROR(AVERAGEIF(Inv_SY_B[[#This Row],[BLK1_INV1]:[BLK8_INV27]],"&gt;"&amp;0.1,Inv_SY_B[[#This Row],[BLK1_INV1]:[BLK8_INV27]]),"")</f>
        <v>3.7519245342580358</v>
      </c>
    </row>
    <row r="21" spans="2:253" x14ac:dyDescent="0.35">
      <c r="B21" s="85">
        <f t="shared" si="0"/>
        <v>45853</v>
      </c>
      <c r="C21" s="67">
        <f>IFERROR(VLOOKUP($B21,RD[#All],C$2,0)/C$1,"")</f>
        <v>3.274675885911841</v>
      </c>
      <c r="D21" s="67">
        <f>IFERROR(VLOOKUP($B21,RD[#All],D$2,0)/D$1,"")</f>
        <v>3.2878133102852205</v>
      </c>
      <c r="E21" s="67">
        <f>IFERROR(VLOOKUP($B21,RD[#All],E$2,0)/E$1,"")</f>
        <v>3.2958801498127341</v>
      </c>
      <c r="F21" s="67">
        <f>IFERROR(VLOOKUP($B21,RD[#All],F$2,0)/F$1,"")</f>
        <v>3.2247191011235956</v>
      </c>
      <c r="G21" s="67">
        <f>IFERROR(VLOOKUP($B21,RD[#All],G$2,0)/G$1,"")</f>
        <v>3.3369057908383755</v>
      </c>
      <c r="H21" s="67">
        <f>IFERROR(VLOOKUP($B21,RD[#All],H$2,0)/H$1,"")</f>
        <v>3.3411985018726593</v>
      </c>
      <c r="I21" s="67">
        <f>IFERROR(VLOOKUP($B21,RD[#All],I$2,0)/I$1,"")</f>
        <v>3.2996254681647939</v>
      </c>
      <c r="J21" s="67">
        <f>IFERROR(VLOOKUP($B21,RD[#All],J$2,0)/J$1,"")</f>
        <v>3.292134831460674</v>
      </c>
      <c r="K21" s="67">
        <f>IFERROR(VLOOKUP($B21,RD[#All],K$2,0)/K$1,"")</f>
        <v>3.3452584269662919</v>
      </c>
      <c r="L21" s="67">
        <f>IFERROR(VLOOKUP($B21,RD[#All],L$2,0)/L$1,"")</f>
        <v>3.3564044943820224</v>
      </c>
      <c r="M21" s="67">
        <f>IFERROR(VLOOKUP($B21,RD[#All],M$2,0)/M$1,"")</f>
        <v>3.2734082397003745</v>
      </c>
      <c r="N21" s="67">
        <f>IFERROR(VLOOKUP($B21,RD[#All],N$2,0)/N$1,"")</f>
        <v>3.3370786516853932</v>
      </c>
      <c r="O21" s="67">
        <f>IFERROR(VLOOKUP($B21,RD[#All],O$2,0)/O$1,"")</f>
        <v>3.3483146067415732</v>
      </c>
      <c r="P21" s="67">
        <f>IFERROR(VLOOKUP($B21,RD[#All],P$2,0)/P$1,"")</f>
        <v>3.2727272727272729</v>
      </c>
      <c r="Q21" s="67">
        <f>IFERROR(VLOOKUP($B21,RD[#All],Q$2,0)/Q$1,"")</f>
        <v>3.3333333333333335</v>
      </c>
      <c r="R21" s="67">
        <f>IFERROR(VLOOKUP($B21,RD[#All],R$2,0)/R$1,"")</f>
        <v>3.3756554307116104</v>
      </c>
      <c r="S21" s="67">
        <f>IFERROR(VLOOKUP($B21,RD[#All],S$2,0)/S$1,"")</f>
        <v>3.3486891385767792</v>
      </c>
      <c r="T21" s="67">
        <f>IFERROR(VLOOKUP($B21,RD[#All],T$2,0)/T$1,"")</f>
        <v>3.262172284644195</v>
      </c>
      <c r="U21" s="67">
        <f>IFERROR(VLOOKUP($B21,RD[#All],U$2,0)/U$1,"")</f>
        <v>3.3617977528089886</v>
      </c>
      <c r="V21" s="67">
        <f>IFERROR(VLOOKUP($B21,RD[#All],V$2,0)/V$1,"")</f>
        <v>3.2878133102852205</v>
      </c>
      <c r="W21" s="67">
        <f>IFERROR(VLOOKUP($B21,RD[#All],W$2,0)/W$1,"")</f>
        <v>3.3258426966292136</v>
      </c>
      <c r="X21" s="67">
        <f>IFERROR(VLOOKUP($B21,RD[#All],X$2,0)/X$1,"")</f>
        <v>3.2625468164794009</v>
      </c>
      <c r="Y21" s="67">
        <f>IFERROR(VLOOKUP($B21,RD[#All],Y$2,0)/Y$1,"")</f>
        <v>3.3085566119273984</v>
      </c>
      <c r="Z21" s="67">
        <f>IFERROR(VLOOKUP($B21,RD[#All],Z$2,0)/Z$1,"")</f>
        <v>3.3325010403662088</v>
      </c>
      <c r="AA21" s="67">
        <f>IFERROR(VLOOKUP($B21,RD[#All],AA$2,0)/AA$1,"")</f>
        <v>3.2878133102852205</v>
      </c>
      <c r="AB21" s="67">
        <f>IFERROR(VLOOKUP($B21,RD[#All],AB$2,0)/AB$1,"")</f>
        <v>3.2981849611063092</v>
      </c>
      <c r="AC21" s="67">
        <f>IFERROR(VLOOKUP($B21,RD[#All],AC$2,0)/AC$1,"")</f>
        <v>3.2812445980985308</v>
      </c>
      <c r="AD21" s="67">
        <f>IFERROR(VLOOKUP($B21,RD[#All],AD$2,0)/AD$1,"")</f>
        <v>3.2958801498127341</v>
      </c>
      <c r="AE21" s="67">
        <f>IFERROR(VLOOKUP($B21,RD[#All],AE$2,0)/AE$1,"")</f>
        <v>3.2279650436953808</v>
      </c>
      <c r="AF21" s="67">
        <f>IFERROR(VLOOKUP($B21,RD[#All],AF$2,0)/AF$1,"")</f>
        <v>3.2659176029962547</v>
      </c>
      <c r="AG21" s="67">
        <f>IFERROR(VLOOKUP($B21,RD[#All],AG$2,0)/AG$1,"")</f>
        <v>3.3391593841032043</v>
      </c>
      <c r="AH21" s="67">
        <f>IFERROR(VLOOKUP($B21,RD[#All],AH$2,0)/AH$1,"")</f>
        <v>3.2958801498127341</v>
      </c>
      <c r="AI21" s="67">
        <f>IFERROR(VLOOKUP($B21,RD[#All],AI$2,0)/AI$1,"")</f>
        <v>3.2401729559748427</v>
      </c>
      <c r="AJ21" s="67">
        <f>IFERROR(VLOOKUP($B21,RD[#All],AJ$2,0)/AJ$1,"")</f>
        <v>3.2222388282767898</v>
      </c>
      <c r="AK21" s="67">
        <f>IFERROR(VLOOKUP($B21,RD[#All],AK$2,0)/AK$1,"")</f>
        <v>3.202621722846442</v>
      </c>
      <c r="AL21" s="67">
        <f>IFERROR(VLOOKUP($B21,RD[#All],AL$2,0)/AL$1,"")</f>
        <v>3.2519237203077953</v>
      </c>
      <c r="AM21" s="67">
        <f>IFERROR(VLOOKUP($B21,RD[#All],AM$2,0)/AM$1,"")</f>
        <v>3.2164794007490634</v>
      </c>
      <c r="AN21" s="67">
        <f>IFERROR(VLOOKUP($B21,RD[#All],AN$2,0)/AN$1,"")</f>
        <v>3.2254681647940076</v>
      </c>
      <c r="AO21" s="67">
        <f>IFERROR(VLOOKUP($B21,RD[#All],AO$2,0)/AO$1,"")</f>
        <v>3.2490636704119851</v>
      </c>
      <c r="AP21" s="67">
        <f>IFERROR(VLOOKUP($B21,RD[#All],AP$2,0)/AP$1,"")</f>
        <v>3.2280898876404494</v>
      </c>
      <c r="AQ21" s="67">
        <f>IFERROR(VLOOKUP($B21,RD[#All],AQ$2,0)/AQ$1,"")</f>
        <v>3.2535580524344572</v>
      </c>
      <c r="AR21" s="67">
        <f>IFERROR(VLOOKUP($B21,RD[#All],AR$2,0)/AR$1,"")</f>
        <v>3.2546816479400751</v>
      </c>
      <c r="AS21" s="67">
        <f>IFERROR(VLOOKUP($B21,RD[#All],AS$2,0)/AS$1,"")</f>
        <v>3.2359550561797752</v>
      </c>
      <c r="AT21" s="67">
        <f>IFERROR(VLOOKUP($B21,RD[#All],AT$2,0)/AT$1,"")</f>
        <v>3.2247191011235956</v>
      </c>
      <c r="AU21" s="67">
        <f>IFERROR(VLOOKUP($B21,RD[#All],AU$2,0)/AU$1,"")</f>
        <v>3.3629213483146065</v>
      </c>
      <c r="AV21" s="67">
        <f>IFERROR(VLOOKUP($B21,RD[#All],AV$2,0)/AV$1,"")</f>
        <v>3.3655430711610488</v>
      </c>
      <c r="AW21" s="67">
        <f>IFERROR(VLOOKUP($B21,RD[#All],AW$2,0)/AW$1,"")</f>
        <v>3.2878133102852205</v>
      </c>
      <c r="AX21" s="67">
        <f>IFERROR(VLOOKUP($B21,RD[#All],AX$2,0)/AX$1,"")</f>
        <v>3.2093632958801499</v>
      </c>
      <c r="AY21" s="67">
        <f>IFERROR(VLOOKUP($B21,RD[#All],AY$2,0)/AY$1,"")</f>
        <v>3.2352359550561798</v>
      </c>
      <c r="AZ21" s="67">
        <f>IFERROR(VLOOKUP($B21,RD[#All],AZ$2,0)/AZ$1,"")</f>
        <v>3.2309213483146069</v>
      </c>
      <c r="BA21" s="67">
        <f>IFERROR(VLOOKUP($B21,RD[#All],BA$2,0)/BA$1,"")</f>
        <v>3.2471910112359552</v>
      </c>
      <c r="BB21" s="67">
        <f>IFERROR(VLOOKUP($B21,RD[#All],BB$2,0)/BB$1,"")</f>
        <v>3.292134831460674</v>
      </c>
      <c r="BC21" s="67">
        <f>IFERROR(VLOOKUP($B21,RD[#All],BC$2,0)/BC$1,"")</f>
        <v>3.3604660840615894</v>
      </c>
      <c r="BD21" s="67">
        <f>IFERROR(VLOOKUP($B21,RD[#All],BD$2,0)/BD$1,"")</f>
        <v>3.2053266749895961</v>
      </c>
      <c r="BE21" s="67">
        <f>IFERROR(VLOOKUP($B21,RD[#All],BE$2,0)/BE$1,"")</f>
        <v>3.2107173725151257</v>
      </c>
      <c r="BF21" s="67">
        <f>IFERROR(VLOOKUP($B21,RD[#All],BF$2,0)/BF$1,"")</f>
        <v>3.3198501872659176</v>
      </c>
      <c r="BG21" s="67">
        <f>IFERROR(VLOOKUP($B21,RD[#All],BG$2,0)/BG$1,"")</f>
        <v>3.285892634207241</v>
      </c>
      <c r="BH21" s="67">
        <f>IFERROR(VLOOKUP($B21,RD[#All],BH$2,0)/BH$1,"")</f>
        <v>3.2059925093632957</v>
      </c>
      <c r="BI21" s="67">
        <f>IFERROR(VLOOKUP($B21,RD[#All],BI$2,0)/BI$1,"")</f>
        <v>3.2958801498127341</v>
      </c>
      <c r="BJ21" s="67">
        <f>IFERROR(VLOOKUP($B21,RD[#All],BJ$2,0)/BJ$1,"")</f>
        <v>3.4017478152309613</v>
      </c>
      <c r="BK21" s="67">
        <f>IFERROR(VLOOKUP($B21,RD[#All],BK$2,0)/BK$1,"")</f>
        <v>3.2651685393258427</v>
      </c>
      <c r="BL21" s="67">
        <f>IFERROR(VLOOKUP($B21,RD[#All],BL$2,0)/BL$1,"")</f>
        <v>3.3623285379725663</v>
      </c>
      <c r="BM21" s="67">
        <f>IFERROR(VLOOKUP($B21,RD[#All],BM$2,0)/BM$1,"")</f>
        <v>3.202621722846442</v>
      </c>
      <c r="BN21" s="67">
        <f>IFERROR(VLOOKUP($B21,RD[#All],BN$2,0)/BN$1,"")</f>
        <v>3.3559038662486937</v>
      </c>
      <c r="BO21" s="67">
        <f>IFERROR(VLOOKUP($B21,RD[#All],BO$2,0)/BO$1,"")</f>
        <v>3.352463267070009</v>
      </c>
      <c r="BP21" s="67">
        <f>IFERROR(VLOOKUP($B21,RD[#All],BP$2,0)/BP$1,"")</f>
        <v>3.3320656871218666</v>
      </c>
      <c r="BQ21" s="67">
        <f>IFERROR(VLOOKUP($B21,RD[#All],BQ$2,0)/BQ$1,"")</f>
        <v>3.3763180639585135</v>
      </c>
      <c r="BR21" s="67">
        <f>IFERROR(VLOOKUP($B21,RD[#All],BR$2,0)/BR$1,"")</f>
        <v>3.2943820224719103</v>
      </c>
      <c r="BS21" s="67">
        <f>IFERROR(VLOOKUP($B21,RD[#All],BS$2,0)/BS$1,"")</f>
        <v>3.3528089887640453</v>
      </c>
      <c r="BT21" s="67">
        <f>IFERROR(VLOOKUP($B21,RD[#All],BT$2,0)/BT$1,"")</f>
        <v>3.3318352059925096</v>
      </c>
      <c r="BU21" s="67">
        <f>IFERROR(VLOOKUP($B21,RD[#All],BU$2,0)/BU$1,"")</f>
        <v>3.3741573033707866</v>
      </c>
      <c r="BV21" s="67">
        <f>IFERROR(VLOOKUP($B21,RD[#All],BV$2,0)/BV$1,"")</f>
        <v>3.3595505617977528</v>
      </c>
      <c r="BW21" s="67">
        <f>IFERROR(VLOOKUP($B21,RD[#All],BW$2,0)/BW$1,"")</f>
        <v>3.2426966292134831</v>
      </c>
      <c r="BX21" s="67">
        <f>IFERROR(VLOOKUP($B21,RD[#All],BX$2,0)/BX$1,"")</f>
        <v>3.3576779026217229</v>
      </c>
      <c r="BY21" s="67">
        <f>IFERROR(VLOOKUP($B21,RD[#All],BY$2,0)/BY$1,"")</f>
        <v>3.3954223886808155</v>
      </c>
      <c r="BZ21" s="67">
        <f>IFERROR(VLOOKUP($B21,RD[#All],BZ$2,0)/BZ$1,"")</f>
        <v>3.3344985434873076</v>
      </c>
      <c r="CA21" s="67">
        <f>IFERROR(VLOOKUP($B21,RD[#All],CA$2,0)/CA$1,"")</f>
        <v>3.3994173949230131</v>
      </c>
      <c r="CB21" s="67">
        <f>IFERROR(VLOOKUP($B21,RD[#All],CB$2,0)/CB$1,"")</f>
        <v>3.3752808988764045</v>
      </c>
      <c r="CC21" s="67">
        <f>IFERROR(VLOOKUP($B21,RD[#All],CC$2,0)/CC$1,"")</f>
        <v>3.3674157303370786</v>
      </c>
      <c r="CD21" s="67">
        <f>IFERROR(VLOOKUP($B21,RD[#All],CD$2,0)/CD$1,"")</f>
        <v>3.3953327571305101</v>
      </c>
      <c r="CE21" s="67">
        <f>IFERROR(VLOOKUP($B21,RD[#All],CE$2,0)/CE$1,"")</f>
        <v>3.3973782771535581</v>
      </c>
      <c r="CF21" s="67">
        <f>IFERROR(VLOOKUP($B21,RD[#All],CF$2,0)/CF$1,"")</f>
        <v>3.249438202247191</v>
      </c>
      <c r="CG21" s="67">
        <f>IFERROR(VLOOKUP($B21,RD[#All],CG$2,0)/CG$1,"")</f>
        <v>3.3940074906367044</v>
      </c>
      <c r="CH21" s="67">
        <f>IFERROR(VLOOKUP($B21,RD[#All],CH$2,0)/CH$1,"")</f>
        <v>3.435580524344569</v>
      </c>
      <c r="CI21" s="67">
        <f>IFERROR(VLOOKUP($B21,RD[#All],CI$2,0)/CI$1,"")</f>
        <v>3.3876404494382024</v>
      </c>
      <c r="CJ21" s="67">
        <f>IFERROR(VLOOKUP($B21,RD[#All],CJ$2,0)/CJ$1,"")</f>
        <v>3.404119850187266</v>
      </c>
      <c r="CK21" s="67">
        <f>IFERROR(VLOOKUP($B21,RD[#All],CK$2,0)/CK$1,"")</f>
        <v>3.357303370786517</v>
      </c>
      <c r="CL21" s="67">
        <f>IFERROR(VLOOKUP($B21,RD[#All],CL$2,0)/CL$1,"")</f>
        <v>3.3453183520599254</v>
      </c>
      <c r="CM21" s="67">
        <f>IFERROR(VLOOKUP($B21,RD[#All],CM$2,0)/CM$1,"")</f>
        <v>3.3749063670411985</v>
      </c>
      <c r="CN21" s="67">
        <f>IFERROR(VLOOKUP($B21,RD[#All],CN$2,0)/CN$1,"")</f>
        <v>3.3591760299625468</v>
      </c>
      <c r="CO21" s="67">
        <f>IFERROR(VLOOKUP($B21,RD[#All],CO$2,0)/CO$1,"")</f>
        <v>3.3132584269662919</v>
      </c>
      <c r="CP21" s="67">
        <f>IFERROR(VLOOKUP($B21,RD[#All],CP$2,0)/CP$1,"")</f>
        <v>3.3652549697493517</v>
      </c>
      <c r="CQ21" s="67">
        <f>IFERROR(VLOOKUP($B21,RD[#All],CQ$2,0)/CQ$1,"")</f>
        <v>3.2247191011235956</v>
      </c>
      <c r="CR21" s="67">
        <f>IFERROR(VLOOKUP($B21,RD[#All],CR$2,0)/CR$1,"")</f>
        <v>3.262172284644195</v>
      </c>
      <c r="CS21" s="67">
        <f>IFERROR(VLOOKUP($B21,RD[#All],CS$2,0)/CS$1,"")</f>
        <v>3.323512276321265</v>
      </c>
      <c r="CT21" s="67">
        <f>IFERROR(VLOOKUP($B21,RD[#All],CT$2,0)/CT$1,"")</f>
        <v>3.297378277153558</v>
      </c>
      <c r="CU21" s="67">
        <f>IFERROR(VLOOKUP($B21,RD[#All],CU$2,0)/CU$1,"")</f>
        <v>3.3385767790262171</v>
      </c>
      <c r="CV21" s="67">
        <f>IFERROR(VLOOKUP($B21,RD[#All],CV$2,0)/CV$1,"")</f>
        <v>3.3591760299625468</v>
      </c>
      <c r="CW21" s="67">
        <f>IFERROR(VLOOKUP($B21,RD[#All],CW$2,0)/CW$1,"")</f>
        <v>3.3580524344569289</v>
      </c>
      <c r="CX21" s="67">
        <f>IFERROR(VLOOKUP($B21,RD[#All],CX$2,0)/CX$1,"")</f>
        <v>3.3284644194756554</v>
      </c>
      <c r="CY21" s="67">
        <f>IFERROR(VLOOKUP($B21,RD[#All],CY$2,0)/CY$1,"")</f>
        <v>3.3707865168539324</v>
      </c>
      <c r="CZ21" s="67">
        <f>IFERROR(VLOOKUP($B21,RD[#All],CZ$2,0)/CZ$1,"")</f>
        <v>3.3411985018726593</v>
      </c>
      <c r="DA21" s="67">
        <f>IFERROR(VLOOKUP($B21,RD[#All],DA$2,0)/DA$1,"")</f>
        <v>3.2546816479400751</v>
      </c>
      <c r="DB21" s="67">
        <f>IFERROR(VLOOKUP($B21,RD[#All],DB$2,0)/DB$1,"")</f>
        <v>3.3397003745318354</v>
      </c>
      <c r="DC21" s="67">
        <f>IFERROR(VLOOKUP($B21,RD[#All],DC$2,0)/DC$1,"")</f>
        <v>3.2249687890137331</v>
      </c>
      <c r="DD21" s="67">
        <f>IFERROR(VLOOKUP($B21,RD[#All],DD$2,0)/DD$1,"")</f>
        <v>3.2172284644194757</v>
      </c>
      <c r="DE21" s="67">
        <f>IFERROR(VLOOKUP($B21,RD[#All],DE$2,0)/DE$1,"")</f>
        <v>3.2659176029962547</v>
      </c>
      <c r="DF21" s="67">
        <f>IFERROR(VLOOKUP($B21,RD[#All],DF$2,0)/DF$1,"")</f>
        <v>3.2719973235195718</v>
      </c>
      <c r="DG21" s="67">
        <f>IFERROR(VLOOKUP($B21,RD[#All],DG$2,0)/DG$1,"")</f>
        <v>3.2576779026217229</v>
      </c>
      <c r="DH21" s="67">
        <f>IFERROR(VLOOKUP($B21,RD[#All],DH$2,0)/DH$1,"")</f>
        <v>3.2316271327507282</v>
      </c>
      <c r="DI21" s="67">
        <f>IFERROR(VLOOKUP($B21,RD[#All],DI$2,0)/DI$1,"")</f>
        <v>3.2463267070008643</v>
      </c>
      <c r="DJ21" s="67">
        <f>IFERROR(VLOOKUP($B21,RD[#All],DJ$2,0)/DJ$1,"")</f>
        <v>3.2895419187554018</v>
      </c>
      <c r="DK21" s="67">
        <f>IFERROR(VLOOKUP($B21,RD[#All],DK$2,0)/DK$1,"")</f>
        <v>3.2962130669995839</v>
      </c>
      <c r="DL21" s="67">
        <f>IFERROR(VLOOKUP($B21,RD[#All],DL$2,0)/DL$1,"")</f>
        <v>3.2352892218060756</v>
      </c>
      <c r="DM21" s="67">
        <f>IFERROR(VLOOKUP($B21,RD[#All],DM$2,0)/DM$1,"")</f>
        <v>3.3146067415730336</v>
      </c>
      <c r="DN21" s="67">
        <f>IFERROR(VLOOKUP($B21,RD[#All],DN$2,0)/DN$1,"")</f>
        <v>3.2535580524344572</v>
      </c>
      <c r="DO21" s="67">
        <f>IFERROR(VLOOKUP($B21,RD[#All],DO$2,0)/DO$1,"")</f>
        <v>3.2044161927065908</v>
      </c>
      <c r="DP21" s="67">
        <f>IFERROR(VLOOKUP($B21,RD[#All],DP$2,0)/DP$1,"")</f>
        <v>3.1993341656263006</v>
      </c>
      <c r="DQ21" s="67">
        <f>IFERROR(VLOOKUP($B21,RD[#All],DQ$2,0)/DQ$1,"")</f>
        <v>3.2659176029962547</v>
      </c>
      <c r="DR21" s="67">
        <f>IFERROR(VLOOKUP($B21,RD[#All],DR$2,0)/DR$1,"")</f>
        <v>3.2337078651685394</v>
      </c>
      <c r="DS21" s="67">
        <f>IFERROR(VLOOKUP($B21,RD[#All],DS$2,0)/DS$1,"")</f>
        <v>3.2756554307116104</v>
      </c>
      <c r="DT21" s="67">
        <f>IFERROR(VLOOKUP($B21,RD[#All],DT$2,0)/DT$1,"")</f>
        <v>3.2486059092800663</v>
      </c>
      <c r="DU21" s="67">
        <f>IFERROR(VLOOKUP($B21,RD[#All],DU$2,0)/DU$1,"")</f>
        <v>3.2392842280482732</v>
      </c>
      <c r="DV21" s="67">
        <f>IFERROR(VLOOKUP($B21,RD[#All],DV$2,0)/DV$1,"")</f>
        <v>3.2310861423220976</v>
      </c>
      <c r="DW21" s="67">
        <f>IFERROR(VLOOKUP($B21,RD[#All],DW$2,0)/DW$1,"")</f>
        <v>3.2359550561797752</v>
      </c>
      <c r="DX21" s="67">
        <f>IFERROR(VLOOKUP($B21,RD[#All],DX$2,0)/DX$1,"")</f>
        <v>3.2655846858094049</v>
      </c>
      <c r="DY21" s="67">
        <f>IFERROR(VLOOKUP($B21,RD[#All],DY$2,0)/DY$1,"")</f>
        <v>3.302996254681648</v>
      </c>
      <c r="DZ21" s="67">
        <f>IFERROR(VLOOKUP($B21,RD[#All],DZ$2,0)/DZ$1,"")</f>
        <v>3.292134831460674</v>
      </c>
      <c r="EA21" s="67">
        <f>IFERROR(VLOOKUP($B21,RD[#All],EA$2,0)/EA$1,"")</f>
        <v>3.3145235122763212</v>
      </c>
      <c r="EB21" s="67">
        <f>IFERROR(VLOOKUP($B21,RD[#All],EB$2,0)/EB$1,"")</f>
        <v>3.2848938826466916</v>
      </c>
      <c r="EC21" s="67">
        <f>IFERROR(VLOOKUP($B21,RD[#All],EC$2,0)/EC$1,"")</f>
        <v>3.2286949006050127</v>
      </c>
      <c r="ED21" s="67">
        <f>IFERROR(VLOOKUP($B21,RD[#All],ED$2,0)/ED$1,"")</f>
        <v>3.3272255834053586</v>
      </c>
      <c r="EE21" s="67">
        <f>IFERROR(VLOOKUP($B21,RD[#All],EE$2,0)/EE$1,"")</f>
        <v>3.3891097666378562</v>
      </c>
      <c r="EF21" s="67">
        <f>IFERROR(VLOOKUP($B21,RD[#All],EF$2,0)/EF$1,"")</f>
        <v>3.2919305413687439</v>
      </c>
      <c r="EG21" s="67">
        <f>IFERROR(VLOOKUP($B21,RD[#All],EG$2,0)/EG$1,"")</f>
        <v>3.3426573426573425</v>
      </c>
      <c r="EH21" s="67">
        <f>IFERROR(VLOOKUP($B21,RD[#All],EH$2,0)/EH$1,"")</f>
        <v>3.285664335664336</v>
      </c>
      <c r="EI21" s="67">
        <f>IFERROR(VLOOKUP($B21,RD[#All],EI$2,0)/EI$1,"")</f>
        <v>3.2325174825174825</v>
      </c>
      <c r="EJ21" s="67">
        <f>IFERROR(VLOOKUP($B21,RD[#All],EJ$2,0)/EJ$1,"")</f>
        <v>3.35</v>
      </c>
      <c r="EK21" s="67">
        <f>IFERROR(VLOOKUP($B21,RD[#All],EK$2,0)/EK$1,"")</f>
        <v>3.2395505617977527</v>
      </c>
      <c r="EL21" s="67">
        <f>IFERROR(VLOOKUP($B21,RD[#All],EL$2,0)/EL$1,"")</f>
        <v>3.3333333333333335</v>
      </c>
      <c r="EM21" s="67">
        <f>IFERROR(VLOOKUP($B21,RD[#All],EM$2,0)/EM$1,"")</f>
        <v>3.3282627484874676</v>
      </c>
      <c r="EN21" s="67">
        <f>IFERROR(VLOOKUP($B21,RD[#All],EN$2,0)/EN$1,"")</f>
        <v>3.274675885911841</v>
      </c>
      <c r="EO21" s="67">
        <f>IFERROR(VLOOKUP($B21,RD[#All],EO$2,0)/EO$1,"")</f>
        <v>3.3258426966292136</v>
      </c>
      <c r="EP21" s="67">
        <f>IFERROR(VLOOKUP($B21,RD[#All],EP$2,0)/EP$1,"")</f>
        <v>3.2867761452031115</v>
      </c>
      <c r="EQ21" s="67">
        <f>IFERROR(VLOOKUP($B21,RD[#All],EQ$2,0)/EQ$1,"")</f>
        <v>3.2471910112359552</v>
      </c>
      <c r="ER21" s="67">
        <f>IFERROR(VLOOKUP($B21,RD[#All],ER$2,0)/ER$1,"")</f>
        <v>3.3386343993085568</v>
      </c>
      <c r="ES21" s="67">
        <f>IFERROR(VLOOKUP($B21,RD[#All],ES$2,0)/ES$1,"")</f>
        <v>3.3292134831460674</v>
      </c>
      <c r="ET21" s="67">
        <f>IFERROR(VLOOKUP($B21,RD[#All],ET$2,0)/ET$1,"")</f>
        <v>3.3732379979570992</v>
      </c>
      <c r="EU21" s="67">
        <f>IFERROR(VLOOKUP($B21,RD[#All],EU$2,0)/EU$1,"")</f>
        <v>3.3206568712186688</v>
      </c>
      <c r="EV21" s="67">
        <f>IFERROR(VLOOKUP($B21,RD[#All],EV$2,0)/EV$1,"")</f>
        <v>3.3517718236819358</v>
      </c>
      <c r="EW21" s="67">
        <f>IFERROR(VLOOKUP($B21,RD[#All],EW$2,0)/EW$1,"")</f>
        <v>3.3801210025929129</v>
      </c>
      <c r="EX21" s="67">
        <f>IFERROR(VLOOKUP($B21,RD[#All],EX$2,0)/EX$1,"")</f>
        <v>3.3651685393258428</v>
      </c>
      <c r="EY21" s="67">
        <f>IFERROR(VLOOKUP($B21,RD[#All],EY$2,0)/EY$1,"")</f>
        <v>3.2326258843112776</v>
      </c>
      <c r="EZ21" s="67">
        <f>IFERROR(VLOOKUP($B21,RD[#All],EZ$2,0)/EZ$1,"")</f>
        <v>3.3666666666666667</v>
      </c>
      <c r="FA21" s="67">
        <f>IFERROR(VLOOKUP($B21,RD[#All],FA$2,0)/FA$1,"")</f>
        <v>3.3232209737827714</v>
      </c>
      <c r="FB21" s="67">
        <f>IFERROR(VLOOKUP($B21,RD[#All],FB$2,0)/FB$1,"")</f>
        <v>3.2887640449438202</v>
      </c>
      <c r="FC21" s="67">
        <f>IFERROR(VLOOKUP($B21,RD[#All],FC$2,0)/FC$1,"")</f>
        <v>3.3224719101123594</v>
      </c>
      <c r="FD21" s="67">
        <f>IFERROR(VLOOKUP($B21,RD[#All],FD$2,0)/FD$1,"")</f>
        <v>3.3014981273408242</v>
      </c>
      <c r="FE21" s="67">
        <f>IFERROR(VLOOKUP($B21,RD[#All],FE$2,0)/FE$1,"")</f>
        <v>3.3219696969696968</v>
      </c>
      <c r="FF21" s="67">
        <f>IFERROR(VLOOKUP($B21,RD[#All],FF$2,0)/FF$1,"")</f>
        <v>3.3371212121212119</v>
      </c>
      <c r="FG21" s="67">
        <f>IFERROR(VLOOKUP($B21,RD[#All],FG$2,0)/FG$1,"")</f>
        <v>3.3306397306397306</v>
      </c>
      <c r="FH21" s="67">
        <f>IFERROR(VLOOKUP($B21,RD[#All],FH$2,0)/FH$1,"")</f>
        <v>3.3068181818181817</v>
      </c>
      <c r="FI21" s="67">
        <f>IFERROR(VLOOKUP($B21,RD[#All],FI$2,0)/FI$1,"")</f>
        <v>3.2050505050505049</v>
      </c>
      <c r="FJ21" s="67">
        <f>IFERROR(VLOOKUP($B21,RD[#All],FJ$2,0)/FJ$1,"")</f>
        <v>3.3185185185185184</v>
      </c>
      <c r="FK21" s="67">
        <f>IFERROR(VLOOKUP($B21,RD[#All],FK$2,0)/FK$1,"")</f>
        <v>3.3602693602693603</v>
      </c>
      <c r="FL21" s="67">
        <f>IFERROR(VLOOKUP($B21,RD[#All],FL$2,0)/FL$1,"")</f>
        <v>3.3465454545454545</v>
      </c>
      <c r="FM21" s="67">
        <f>IFERROR(VLOOKUP($B21,RD[#All],FM$2,0)/FM$1,"")</f>
        <v>3.2992424242424243</v>
      </c>
      <c r="FN21" s="67">
        <f>IFERROR(VLOOKUP($B21,RD[#All],FN$2,0)/FN$1,"")</f>
        <v>3.2356902356902357</v>
      </c>
      <c r="FO21" s="67">
        <f>IFERROR(VLOOKUP($B21,RD[#All],FO$2,0)/FO$1,"")</f>
        <v>3.3871212121212122</v>
      </c>
      <c r="FP21" s="67">
        <f>IFERROR(VLOOKUP($B21,RD[#All],FP$2,0)/FP$1,"")</f>
        <v>3.2036363636363636</v>
      </c>
      <c r="FQ21" s="67">
        <f>IFERROR(VLOOKUP($B21,RD[#All],FQ$2,0)/FQ$1,"")</f>
        <v>3.3392727272727272</v>
      </c>
      <c r="FR21" s="67">
        <f>IFERROR(VLOOKUP($B21,RD[#All],FR$2,0)/FR$1,"")</f>
        <v>3.340727272727273</v>
      </c>
      <c r="FS21" s="67">
        <f>IFERROR(VLOOKUP($B21,RD[#All],FS$2,0)/FS$1,"")</f>
        <v>3.2895622895622894</v>
      </c>
      <c r="FT21" s="67">
        <f>IFERROR(VLOOKUP($B21,RD[#All],FT$2,0)/FT$1,"")</f>
        <v>3.2014545454545456</v>
      </c>
      <c r="FU21" s="67">
        <f>IFERROR(VLOOKUP($B21,RD[#All],FU$2,0)/FU$1,"")</f>
        <v>3.3976430976430976</v>
      </c>
      <c r="FV21" s="67">
        <f>IFERROR(VLOOKUP($B21,RD[#All],FV$2,0)/FV$1,"")</f>
        <v>3.2534090909090909</v>
      </c>
      <c r="FW21" s="67">
        <f>IFERROR(VLOOKUP($B21,RD[#All],FW$2,0)/FW$1,"")</f>
        <v>3.2640151515151516</v>
      </c>
      <c r="FX21" s="67">
        <f>IFERROR(VLOOKUP($B21,RD[#All],FX$2,0)/FX$1,"")</f>
        <v>3.2840909090909092</v>
      </c>
      <c r="FY21" s="67">
        <f>IFERROR(VLOOKUP($B21,RD[#All],FY$2,0)/FY$1,"")</f>
        <v>3.2289562289562288</v>
      </c>
      <c r="FZ21" s="67">
        <f>IFERROR(VLOOKUP($B21,RD[#All],FZ$2,0)/FZ$1,"")</f>
        <v>3.2916666666666665</v>
      </c>
      <c r="GA21" s="67">
        <f>IFERROR(VLOOKUP($B21,RD[#All],GA$2,0)/GA$1,"")</f>
        <v>3.3391608391608392</v>
      </c>
      <c r="GB21" s="67">
        <f>IFERROR(VLOOKUP($B21,RD[#All],GB$2,0)/GB$1,"")</f>
        <v>3.2491582491582491</v>
      </c>
      <c r="GC21" s="67">
        <f>IFERROR(VLOOKUP($B21,RD[#All],GC$2,0)/GC$1,"")</f>
        <v>3.2171717171717171</v>
      </c>
      <c r="GD21" s="67">
        <f>IFERROR(VLOOKUP($B21,RD[#All],GD$2,0)/GD$1,"")</f>
        <v>3.2763636363636364</v>
      </c>
      <c r="GE21" s="67">
        <f>IFERROR(VLOOKUP($B21,RD[#All],GE$2,0)/GE$1,"")</f>
        <v>3.2118881118881122</v>
      </c>
      <c r="GF21" s="67">
        <f>IFERROR(VLOOKUP($B21,RD[#All],GF$2,0)/GF$1,"")</f>
        <v>3.2255892255892258</v>
      </c>
      <c r="GG21" s="67">
        <f>IFERROR(VLOOKUP($B21,RD[#All],GG$2,0)/GG$1,"")</f>
        <v>3.296727272727273</v>
      </c>
      <c r="GH21" s="67">
        <f>IFERROR(VLOOKUP($B21,RD[#All],GH$2,0)/GH$1,"")</f>
        <v>3.2763636363636364</v>
      </c>
      <c r="GI21" s="67">
        <f>IFERROR(VLOOKUP($B21,RD[#All],GI$2,0)/GI$1,"")</f>
        <v>3.261090909090909</v>
      </c>
      <c r="GJ21" s="67">
        <f>IFERROR(VLOOKUP($B21,RD[#All],GJ$2,0)/GJ$1,"")</f>
        <v>3.2272727272727271</v>
      </c>
      <c r="GK21" s="67">
        <f>IFERROR(VLOOKUP($B21,RD[#All],GK$2,0)/GK$1,"")</f>
        <v>3.2268939393939391</v>
      </c>
      <c r="GL21" s="67">
        <f>IFERROR(VLOOKUP($B21,RD[#All],GL$2,0)/GL$1,"")</f>
        <v>3.2386363636363638</v>
      </c>
      <c r="GM21" s="67">
        <f>IFERROR(VLOOKUP($B21,RD[#All],GM$2,0)/GM$1,"")</f>
        <v>3.3219696969696968</v>
      </c>
      <c r="GN21" s="67">
        <f>IFERROR(VLOOKUP($B21,RD[#All],GN$2,0)/GN$1,"")</f>
        <v>3.25</v>
      </c>
      <c r="GO21" s="67">
        <f>IFERROR(VLOOKUP($B21,RD[#All],GO$2,0)/GO$1,"")</f>
        <v>3.2803030303030303</v>
      </c>
      <c r="GP21" s="67">
        <f>IFERROR(VLOOKUP($B21,RD[#All],GP$2,0)/GP$1,"")</f>
        <v>3.3030303030303032</v>
      </c>
      <c r="GQ21" s="67">
        <f>IFERROR(VLOOKUP($B21,RD[#All],GQ$2,0)/GQ$1,"")</f>
        <v>3.2727272727272729</v>
      </c>
      <c r="GR21" s="67">
        <f>IFERROR(VLOOKUP($B21,RD[#All],GR$2,0)/GR$1,"")</f>
        <v>3.3371212121212119</v>
      </c>
      <c r="GS21" s="67" t="str">
        <f>IFERROR(VLOOKUP($B21,RD[#All],GS$2,0)/GS$1,"")</f>
        <v/>
      </c>
      <c r="GT21" s="67" t="str">
        <f>IFERROR(VLOOKUP($B21,RD[#All],GT$2,0)/GT$1,"")</f>
        <v/>
      </c>
      <c r="GU21" s="67">
        <f>IFERROR(VLOOKUP($B21,RD[#All],GU$2,0)/GU$1,"")</f>
        <v>3.4107299912049251</v>
      </c>
      <c r="GV21" s="67">
        <f>IFERROR(VLOOKUP($B21,RD[#All],GV$2,0)/GV$1,"")</f>
        <v>3.2886787496716576</v>
      </c>
      <c r="GW21" s="67">
        <f>IFERROR(VLOOKUP($B21,RD[#All],GW$2,0)/GW$1,"")</f>
        <v>3.2926829268292681</v>
      </c>
      <c r="GX21" s="67" t="str">
        <f>IFERROR(VLOOKUP($B21,RD[#All],GX$2,0)/GX$1,"")</f>
        <v/>
      </c>
      <c r="GY21" s="67">
        <f>IFERROR(VLOOKUP($B21,RD[#All],GY$2,0)/GY$1,"")</f>
        <v>3.2433356117566641</v>
      </c>
      <c r="GZ21" s="67">
        <f>IFERROR(VLOOKUP($B21,RD[#All],GZ$2,0)/GZ$1,"")</f>
        <v>3.2471910112359552</v>
      </c>
      <c r="HA21" s="67">
        <f>IFERROR(VLOOKUP($B21,RD[#All],HA$2,0)/HA$1,"")</f>
        <v>3.2606741573033711</v>
      </c>
      <c r="HB21" s="67">
        <f>IFERROR(VLOOKUP($B21,RD[#All],HB$2,0)/HB$1,"")</f>
        <v>3.2172284644194757</v>
      </c>
      <c r="HC21" s="67">
        <f>IFERROR(VLOOKUP($B21,RD[#All],HC$2,0)/HC$1,"")</f>
        <v>3.262172284644195</v>
      </c>
      <c r="HD21" s="67">
        <f>IFERROR(VLOOKUP($B21,RD[#All],HD$2,0)/HD$1,"")</f>
        <v>3.2359550561797752</v>
      </c>
      <c r="HE21" s="67">
        <f>IFERROR(VLOOKUP($B21,RD[#All],HE$2,0)/HE$1,"")</f>
        <v>3.292134831460674</v>
      </c>
      <c r="HF21" s="67">
        <f>IFERROR(VLOOKUP($B21,RD[#All],HF$2,0)/HF$1,"")</f>
        <v>3.3333333333333335</v>
      </c>
      <c r="HG21" s="67">
        <f>IFERROR(VLOOKUP($B21,RD[#All],HG$2,0)/HG$1,"")</f>
        <v>3.2745318352059924</v>
      </c>
      <c r="HH21" s="67">
        <f>IFERROR(VLOOKUP($B21,RD[#All],HH$2,0)/HH$1,"")</f>
        <v>3.2239700374531832</v>
      </c>
      <c r="HI21" s="67">
        <f>IFERROR(VLOOKUP($B21,RD[#All],HI$2,0)/HI$1,"")</f>
        <v>3.2546816479400751</v>
      </c>
      <c r="HJ21" s="67">
        <f>IFERROR(VLOOKUP($B21,RD[#All],HJ$2,0)/HJ$1,"")</f>
        <v>3.3966292134831462</v>
      </c>
      <c r="HK21" s="67">
        <f>IFERROR(VLOOKUP($B21,RD[#All],HK$2,0)/HK$1,"")</f>
        <v>3.2625884311277571</v>
      </c>
      <c r="HL21" s="67">
        <f>IFERROR(VLOOKUP($B21,RD[#All],HL$2,0)/HL$1,"")</f>
        <v>3.3907615480649187</v>
      </c>
      <c r="HM21" s="67">
        <f>IFERROR(VLOOKUP($B21,RD[#All],HM$2,0)/HM$1,"")</f>
        <v>3.3945364979847739</v>
      </c>
      <c r="HN21" s="67">
        <f>IFERROR(VLOOKUP($B21,RD[#All],HN$2,0)/HN$1,"")</f>
        <v>3.4393193013882666</v>
      </c>
      <c r="HO21" s="67">
        <f>IFERROR(VLOOKUP($B21,RD[#All],HO$2,0)/HO$1,"")</f>
        <v>3.507836990595611</v>
      </c>
      <c r="HP21" s="67">
        <f>IFERROR(VLOOKUP($B21,RD[#All],HP$2,0)/HP$1,"")</f>
        <v>3.4752351097178682</v>
      </c>
      <c r="HQ21" s="67">
        <f>IFERROR(VLOOKUP($B21,RD[#All],HQ$2,0)/HQ$1,"")</f>
        <v>3.2419432419432419</v>
      </c>
      <c r="HR21" s="67">
        <f>IFERROR(VLOOKUP($B21,RD[#All],HR$2,0)/HR$1,"")</f>
        <v>3.24603836530442</v>
      </c>
      <c r="HS21" s="67">
        <f>IFERROR(VLOOKUP($B21,RD[#All],HS$2,0)/HS$1,"")</f>
        <v>3.3524494382022469</v>
      </c>
      <c r="HT21" s="67">
        <f>IFERROR(VLOOKUP($B21,RD[#All],HT$2,0)/HT$1,"")</f>
        <v>3.3201831044527674</v>
      </c>
      <c r="HU21" s="67">
        <f>IFERROR(VLOOKUP($B21,RD[#All],HU$2,0)/HU$1,"")</f>
        <v>3.3044079515989626</v>
      </c>
      <c r="HV21" s="67">
        <f>IFERROR(VLOOKUP($B21,RD[#All],HV$2,0)/HV$1,"")</f>
        <v>3.2152117545375973</v>
      </c>
      <c r="HW21" s="67">
        <f>IFERROR(VLOOKUP($B21,RD[#All],HW$2,0)/HW$1,"")</f>
        <v>3.3671910112359549</v>
      </c>
      <c r="HX21" s="67">
        <f>IFERROR(VLOOKUP($B21,RD[#All],HX$2,0)/HX$1,"")</f>
        <v>3.3241140881590319</v>
      </c>
      <c r="HY21" s="67">
        <f>IFERROR(VLOOKUP($B21,RD[#All],HY$2,0)/HY$1,"")</f>
        <v>3.3101955888472743</v>
      </c>
      <c r="HZ21" s="67">
        <f>IFERROR(VLOOKUP($B21,RD[#All],HZ$2,0)/HZ$1,"")</f>
        <v>3.249937578027466</v>
      </c>
      <c r="IA21" s="67">
        <f>IFERROR(VLOOKUP($B21,RD[#All],IA$2,0)/IA$1,"")</f>
        <v>3.2206682206682209</v>
      </c>
      <c r="IB21" s="67">
        <f>IFERROR(VLOOKUP($B21,RD[#All],IB$2,0)/IB$1,"")</f>
        <v>3.2543290043290045</v>
      </c>
      <c r="IC21" s="67">
        <f>IFERROR(VLOOKUP($B21,RD[#All],IC$2,0)/IC$1,"")</f>
        <v>3.2905982905982909</v>
      </c>
      <c r="ID21" s="67">
        <f>IFERROR(VLOOKUP($B21,RD[#All],ID$2,0)/ID$1,"")</f>
        <v>3.2959221848110736</v>
      </c>
      <c r="IE21" s="67">
        <f>IFERROR(VLOOKUP($B21,RD[#All],IE$2,0)/IE$1,"")</f>
        <v>3.2125252525252526</v>
      </c>
      <c r="IF21" s="67" t="str">
        <f>IFERROR(VLOOKUP($B21,RD[#All],IF$2,0)/IF$1,"")</f>
        <v/>
      </c>
      <c r="IG21" s="67">
        <f>IFERROR(VLOOKUP($B21,RD[#All],IG$2,0)/IG$1,"")</f>
        <v>3.3710727427115765</v>
      </c>
      <c r="IH21" s="67">
        <f>IFERROR(VLOOKUP($B21,RD[#All],IH$2,0)/IH$1,"")</f>
        <v>3.2532218739115288</v>
      </c>
      <c r="II21" s="67">
        <f>IFERROR(VLOOKUP($B21,RD[#All],II$2,0)/II$1,"")</f>
        <v>3.2945273631840797</v>
      </c>
      <c r="IJ21" s="67">
        <f>IFERROR(VLOOKUP($B21,RD[#All],IJ$2,0)/IJ$1,"")</f>
        <v>3.265993265993266</v>
      </c>
      <c r="IK21" s="67">
        <f>IFERROR(VLOOKUP($B21,RD[#All],IK$2,0)/IK$1,"")</f>
        <v>3.2062937062937062</v>
      </c>
      <c r="IL21" s="67" t="str">
        <f>IFERROR(VLOOKUP($B21,RD[#All],IL$2,0)/IL$1,"")</f>
        <v/>
      </c>
      <c r="IM21" s="67" t="str">
        <f>IFERROR(VLOOKUP($B21,RD[#All],IM$2,0)/IM$1,"")</f>
        <v/>
      </c>
      <c r="IN21" s="67">
        <f>IFERROR(VLOOKUP($B21,RD[#All],IN$2,0)/IN$1,"")</f>
        <v>3.3479623824451412</v>
      </c>
      <c r="IO21" s="67">
        <f>IFERROR(VLOOKUP($B21,RD[#All],IO$2,0)/IO$1,"")</f>
        <v>3.346394984326019</v>
      </c>
      <c r="IP21" s="67">
        <f>IFERROR(VLOOKUP($B21,RD[#All],IP$2,0)/IP$1,"")</f>
        <v>3.7514877410140439</v>
      </c>
      <c r="IQ21" s="67">
        <f>IFERROR(VLOOKUP($B21,RD[#All],IQ$2,0)/IQ$1,"")</f>
        <v>3.2595182595182597</v>
      </c>
      <c r="IR21" s="67">
        <f>IFERROR(VLOOKUP($B21,RD[#All],IR$2,0)/IR$1,"")</f>
        <v>6.5008291873963522</v>
      </c>
      <c r="IS21" s="86">
        <f>IFERROR(AVERAGEIF(Inv_SY_B[[#This Row],[BLK1_INV1]:[BLK8_INV27]],"&gt;"&amp;0.1,Inv_SY_B[[#This Row],[BLK1_INV1]:[BLK8_INV27]]),"")</f>
        <v>3.3001894292551586</v>
      </c>
    </row>
    <row r="22" spans="2:253" x14ac:dyDescent="0.35">
      <c r="B22" s="85">
        <f t="shared" si="0"/>
        <v>45854</v>
      </c>
      <c r="C22" s="67">
        <f>IFERROR(VLOOKUP($B22,RD[#All],C$2,0)/C$1,"")</f>
        <v>2.7574762316335351</v>
      </c>
      <c r="D22" s="67">
        <f>IFERROR(VLOOKUP($B22,RD[#All],D$2,0)/D$1,"")</f>
        <v>2.727744165946413</v>
      </c>
      <c r="E22" s="67">
        <f>IFERROR(VLOOKUP($B22,RD[#All],E$2,0)/E$1,"")</f>
        <v>2.7228464419475658</v>
      </c>
      <c r="F22" s="67">
        <f>IFERROR(VLOOKUP($B22,RD[#All],F$2,0)/F$1,"")</f>
        <v>2.7460674157303373</v>
      </c>
      <c r="G22" s="67">
        <f>IFERROR(VLOOKUP($B22,RD[#All],G$2,0)/G$1,"")</f>
        <v>2.7889369057908384</v>
      </c>
      <c r="H22" s="67">
        <f>IFERROR(VLOOKUP($B22,RD[#All],H$2,0)/H$1,"")</f>
        <v>2.7895131086142322</v>
      </c>
      <c r="I22" s="67">
        <f>IFERROR(VLOOKUP($B22,RD[#All],I$2,0)/I$1,"")</f>
        <v>2.7573033707865169</v>
      </c>
      <c r="J22" s="67">
        <f>IFERROR(VLOOKUP($B22,RD[#All],J$2,0)/J$1,"")</f>
        <v>2.7363295880149812</v>
      </c>
      <c r="K22" s="67">
        <f>IFERROR(VLOOKUP($B22,RD[#All],K$2,0)/K$1,"")</f>
        <v>2.736179775280899</v>
      </c>
      <c r="L22" s="67">
        <f>IFERROR(VLOOKUP($B22,RD[#All],L$2,0)/L$1,"")</f>
        <v>2.8149213483146065</v>
      </c>
      <c r="M22" s="67">
        <f>IFERROR(VLOOKUP($B22,RD[#All],M$2,0)/M$1,"")</f>
        <v>2.7191011235955056</v>
      </c>
      <c r="N22" s="67">
        <f>IFERROR(VLOOKUP($B22,RD[#All],N$2,0)/N$1,"")</f>
        <v>2.7865168539325844</v>
      </c>
      <c r="O22" s="67">
        <f>IFERROR(VLOOKUP($B22,RD[#All],O$2,0)/O$1,"")</f>
        <v>2.7228464419475658</v>
      </c>
      <c r="P22" s="67">
        <f>IFERROR(VLOOKUP($B22,RD[#All],P$2,0)/P$1,"")</f>
        <v>2.7415730337078652</v>
      </c>
      <c r="Q22" s="67">
        <f>IFERROR(VLOOKUP($B22,RD[#All],Q$2,0)/Q$1,"")</f>
        <v>2.7629213483146069</v>
      </c>
      <c r="R22" s="67">
        <f>IFERROR(VLOOKUP($B22,RD[#All],R$2,0)/R$1,"")</f>
        <v>2.7558052434456926</v>
      </c>
      <c r="S22" s="67">
        <f>IFERROR(VLOOKUP($B22,RD[#All],S$2,0)/S$1,"")</f>
        <v>2.7767790262172283</v>
      </c>
      <c r="T22" s="67">
        <f>IFERROR(VLOOKUP($B22,RD[#All],T$2,0)/T$1,"")</f>
        <v>2.7490636704119851</v>
      </c>
      <c r="U22" s="67">
        <f>IFERROR(VLOOKUP($B22,RD[#All],U$2,0)/U$1,"")</f>
        <v>2.7654278305963698</v>
      </c>
      <c r="V22" s="67">
        <f>IFERROR(VLOOKUP($B22,RD[#All],V$2,0)/V$1,"")</f>
        <v>2.7993085566119276</v>
      </c>
      <c r="W22" s="67">
        <f>IFERROR(VLOOKUP($B22,RD[#All],W$2,0)/W$1,"")</f>
        <v>2.749438202247191</v>
      </c>
      <c r="X22" s="67">
        <f>IFERROR(VLOOKUP($B22,RD[#All],X$2,0)/X$1,"")</f>
        <v>2.7258426966292135</v>
      </c>
      <c r="Y22" s="67">
        <f>IFERROR(VLOOKUP($B22,RD[#All],Y$2,0)/Y$1,"")</f>
        <v>2.7312013828867761</v>
      </c>
      <c r="Z22" s="67">
        <f>IFERROR(VLOOKUP($B22,RD[#All],Z$2,0)/Z$1,"")</f>
        <v>2.7265917602996255</v>
      </c>
      <c r="AA22" s="67">
        <f>IFERROR(VLOOKUP($B22,RD[#All],AA$2,0)/AA$1,"")</f>
        <v>2.7484874675885913</v>
      </c>
      <c r="AB22" s="67">
        <f>IFERROR(VLOOKUP($B22,RD[#All],AB$2,0)/AB$1,"")</f>
        <v>2.750561797752809</v>
      </c>
      <c r="AC22" s="67">
        <f>IFERROR(VLOOKUP($B22,RD[#All],AC$2,0)/AC$1,"")</f>
        <v>2.7132238547968885</v>
      </c>
      <c r="AD22" s="67">
        <f>IFERROR(VLOOKUP($B22,RD[#All],AD$2,0)/AD$1,"")</f>
        <v>2.8128173116937161</v>
      </c>
      <c r="AE22" s="67">
        <f>IFERROR(VLOOKUP($B22,RD[#All],AE$2,0)/AE$1,"")</f>
        <v>2.6859758635039532</v>
      </c>
      <c r="AF22" s="67">
        <f>IFERROR(VLOOKUP($B22,RD[#All],AF$2,0)/AF$1,"")</f>
        <v>2.7968372867249274</v>
      </c>
      <c r="AG22" s="67">
        <f>IFERROR(VLOOKUP($B22,RD[#All],AG$2,0)/AG$1,"")</f>
        <v>2.8148148148148149</v>
      </c>
      <c r="AH22" s="67">
        <f>IFERROR(VLOOKUP($B22,RD[#All],AH$2,0)/AH$1,"")</f>
        <v>2.7848522679983354</v>
      </c>
      <c r="AI22" s="67">
        <f>IFERROR(VLOOKUP($B22,RD[#All],AI$2,0)/AI$1,"")</f>
        <v>2.7044025157232703</v>
      </c>
      <c r="AJ22" s="67">
        <f>IFERROR(VLOOKUP($B22,RD[#All],AJ$2,0)/AJ$1,"")</f>
        <v>2.7469735465550738</v>
      </c>
      <c r="AK22" s="67">
        <f>IFERROR(VLOOKUP($B22,RD[#All],AK$2,0)/AK$1,"")</f>
        <v>2.7153558052434459</v>
      </c>
      <c r="AL22" s="67">
        <f>IFERROR(VLOOKUP($B22,RD[#All],AL$2,0)/AL$1,"")</f>
        <v>2.7166276346604219</v>
      </c>
      <c r="AM22" s="67">
        <f>IFERROR(VLOOKUP($B22,RD[#All],AM$2,0)/AM$1,"")</f>
        <v>2.7573033707865169</v>
      </c>
      <c r="AN22" s="67">
        <f>IFERROR(VLOOKUP($B22,RD[#All],AN$2,0)/AN$1,"")</f>
        <v>2.7752808988764044</v>
      </c>
      <c r="AO22" s="67">
        <f>IFERROR(VLOOKUP($B22,RD[#All],AO$2,0)/AO$1,"")</f>
        <v>2.7640449438202248</v>
      </c>
      <c r="AP22" s="67">
        <f>IFERROR(VLOOKUP($B22,RD[#All],AP$2,0)/AP$1,"")</f>
        <v>2.7415730337078652</v>
      </c>
      <c r="AQ22" s="67">
        <f>IFERROR(VLOOKUP($B22,RD[#All],AQ$2,0)/AQ$1,"")</f>
        <v>2.7902621722846441</v>
      </c>
      <c r="AR22" s="67">
        <f>IFERROR(VLOOKUP($B22,RD[#All],AR$2,0)/AR$1,"")</f>
        <v>2.7415730337078652</v>
      </c>
      <c r="AS22" s="67">
        <f>IFERROR(VLOOKUP($B22,RD[#All],AS$2,0)/AS$1,"")</f>
        <v>2.7303370786516852</v>
      </c>
      <c r="AT22" s="67">
        <f>IFERROR(VLOOKUP($B22,RD[#All],AT$2,0)/AT$1,"")</f>
        <v>2.6868913857677903</v>
      </c>
      <c r="AU22" s="67">
        <f>IFERROR(VLOOKUP($B22,RD[#All],AU$2,0)/AU$1,"")</f>
        <v>2.8382022471910111</v>
      </c>
      <c r="AV22" s="67">
        <f>IFERROR(VLOOKUP($B22,RD[#All],AV$2,0)/AV$1,"")</f>
        <v>2.8404494382022469</v>
      </c>
      <c r="AW22" s="67">
        <f>IFERROR(VLOOKUP($B22,RD[#All],AW$2,0)/AW$1,"")</f>
        <v>2.7346585998271391</v>
      </c>
      <c r="AX22" s="67">
        <f>IFERROR(VLOOKUP($B22,RD[#All],AX$2,0)/AX$1,"")</f>
        <v>2.6973782771535584</v>
      </c>
      <c r="AY22" s="67">
        <f>IFERROR(VLOOKUP($B22,RD[#All],AY$2,0)/AY$1,"")</f>
        <v>2.7182022471910114</v>
      </c>
      <c r="AZ22" s="67">
        <f>IFERROR(VLOOKUP($B22,RD[#All],AZ$2,0)/AZ$1,"")</f>
        <v>2.7146067415730335</v>
      </c>
      <c r="BA22" s="67">
        <f>IFERROR(VLOOKUP($B22,RD[#All],BA$2,0)/BA$1,"")</f>
        <v>2.707865168539326</v>
      </c>
      <c r="BB22" s="67">
        <f>IFERROR(VLOOKUP($B22,RD[#All],BB$2,0)/BB$1,"")</f>
        <v>2.69063670411985</v>
      </c>
      <c r="BC22" s="67">
        <f>IFERROR(VLOOKUP($B22,RD[#All],BC$2,0)/BC$1,"")</f>
        <v>2.7945068664169788</v>
      </c>
      <c r="BD22" s="67">
        <f>IFERROR(VLOOKUP($B22,RD[#All],BD$2,0)/BD$1,"")</f>
        <v>2.7399084477736162</v>
      </c>
      <c r="BE22" s="67">
        <f>IFERROR(VLOOKUP($B22,RD[#All],BE$2,0)/BE$1,"")</f>
        <v>2.7346585998271391</v>
      </c>
      <c r="BF22" s="67">
        <f>IFERROR(VLOOKUP($B22,RD[#All],BF$2,0)/BF$1,"")</f>
        <v>2.7825218476903868</v>
      </c>
      <c r="BG22" s="67">
        <f>IFERROR(VLOOKUP($B22,RD[#All],BG$2,0)/BG$1,"")</f>
        <v>2.8028297960882229</v>
      </c>
      <c r="BH22" s="67">
        <f>IFERROR(VLOOKUP($B22,RD[#All],BH$2,0)/BH$1,"")</f>
        <v>2.8385767790262171</v>
      </c>
      <c r="BI22" s="67">
        <f>IFERROR(VLOOKUP($B22,RD[#All],BI$2,0)/BI$1,"")</f>
        <v>2.779525593008739</v>
      </c>
      <c r="BJ22" s="67">
        <f>IFERROR(VLOOKUP($B22,RD[#All],BJ$2,0)/BJ$1,"")</f>
        <v>2.788847274240533</v>
      </c>
      <c r="BK22" s="67">
        <f>IFERROR(VLOOKUP($B22,RD[#All],BK$2,0)/BK$1,"")</f>
        <v>2.738951310861423</v>
      </c>
      <c r="BL22" s="67">
        <f>IFERROR(VLOOKUP($B22,RD[#All],BL$2,0)/BL$1,"")</f>
        <v>2.7738374038139848</v>
      </c>
      <c r="BM22" s="67">
        <f>IFERROR(VLOOKUP($B22,RD[#All],BM$2,0)/BM$1,"")</f>
        <v>2.7528089887640448</v>
      </c>
      <c r="BN22" s="67">
        <f>IFERROR(VLOOKUP($B22,RD[#All],BN$2,0)/BN$1,"")</f>
        <v>2.7628004179728318</v>
      </c>
      <c r="BO22" s="67">
        <f>IFERROR(VLOOKUP($B22,RD[#All],BO$2,0)/BO$1,"")</f>
        <v>2.8452895419187554</v>
      </c>
      <c r="BP22" s="67">
        <f>IFERROR(VLOOKUP($B22,RD[#All],BP$2,0)/BP$1,"")</f>
        <v>2.8349178910976662</v>
      </c>
      <c r="BQ22" s="67">
        <f>IFERROR(VLOOKUP($B22,RD[#All],BQ$2,0)/BQ$1,"")</f>
        <v>2.8352636127917026</v>
      </c>
      <c r="BR22" s="67">
        <f>IFERROR(VLOOKUP($B22,RD[#All],BR$2,0)/BR$1,"")</f>
        <v>2.7581676750216073</v>
      </c>
      <c r="BS22" s="67">
        <f>IFERROR(VLOOKUP($B22,RD[#All],BS$2,0)/BS$1,"")</f>
        <v>2.8378277153558056</v>
      </c>
      <c r="BT22" s="67">
        <f>IFERROR(VLOOKUP($B22,RD[#All],BT$2,0)/BT$1,"")</f>
        <v>2.8393258426966295</v>
      </c>
      <c r="BU22" s="67">
        <f>IFERROR(VLOOKUP($B22,RD[#All],BU$2,0)/BU$1,"")</f>
        <v>2.8303370786516857</v>
      </c>
      <c r="BV22" s="67">
        <f>IFERROR(VLOOKUP($B22,RD[#All],BV$2,0)/BV$1,"")</f>
        <v>2.8041198501872659</v>
      </c>
      <c r="BW22" s="67">
        <f>IFERROR(VLOOKUP($B22,RD[#All],BW$2,0)/BW$1,"")</f>
        <v>2.7528089887640448</v>
      </c>
      <c r="BX22" s="67">
        <f>IFERROR(VLOOKUP($B22,RD[#All],BX$2,0)/BX$1,"")</f>
        <v>2.7003745318352061</v>
      </c>
      <c r="BY22" s="67">
        <f>IFERROR(VLOOKUP($B22,RD[#All],BY$2,0)/BY$1,"")</f>
        <v>2.7698709945900957</v>
      </c>
      <c r="BZ22" s="67">
        <f>IFERROR(VLOOKUP($B22,RD[#All],BZ$2,0)/BZ$1,"")</f>
        <v>2.8201414898044113</v>
      </c>
      <c r="CA22" s="67">
        <f>IFERROR(VLOOKUP($B22,RD[#All],CA$2,0)/CA$1,"")</f>
        <v>2.8031627132750727</v>
      </c>
      <c r="CB22" s="67">
        <f>IFERROR(VLOOKUP($B22,RD[#All],CB$2,0)/CB$1,"")</f>
        <v>2.7677902621722845</v>
      </c>
      <c r="CC22" s="67">
        <f>IFERROR(VLOOKUP($B22,RD[#All],CC$2,0)/CC$1,"")</f>
        <v>2.8191011235955057</v>
      </c>
      <c r="CD22" s="67">
        <f>IFERROR(VLOOKUP($B22,RD[#All],CD$2,0)/CD$1,"")</f>
        <v>2.7968885047536731</v>
      </c>
      <c r="CE22" s="67">
        <f>IFERROR(VLOOKUP($B22,RD[#All],CE$2,0)/CE$1,"")</f>
        <v>2.8157303370786515</v>
      </c>
      <c r="CF22" s="67">
        <f>IFERROR(VLOOKUP($B22,RD[#All],CF$2,0)/CF$1,"")</f>
        <v>2.851685393258427</v>
      </c>
      <c r="CG22" s="67">
        <f>IFERROR(VLOOKUP($B22,RD[#All],CG$2,0)/CG$1,"")</f>
        <v>2.81498127340824</v>
      </c>
      <c r="CH22" s="67">
        <f>IFERROR(VLOOKUP($B22,RD[#All],CH$2,0)/CH$1,"")</f>
        <v>2.8558052434456931</v>
      </c>
      <c r="CI22" s="67">
        <f>IFERROR(VLOOKUP($B22,RD[#All],CI$2,0)/CI$1,"")</f>
        <v>2.8007490636704118</v>
      </c>
      <c r="CJ22" s="67">
        <f>IFERROR(VLOOKUP($B22,RD[#All],CJ$2,0)/CJ$1,"")</f>
        <v>2.8314606741573032</v>
      </c>
      <c r="CK22" s="67">
        <f>IFERROR(VLOOKUP($B22,RD[#All],CK$2,0)/CK$1,"")</f>
        <v>2.7775280898876407</v>
      </c>
      <c r="CL22" s="67">
        <f>IFERROR(VLOOKUP($B22,RD[#All],CL$2,0)/CL$1,"")</f>
        <v>2.7719101123595506</v>
      </c>
      <c r="CM22" s="67">
        <f>IFERROR(VLOOKUP($B22,RD[#All],CM$2,0)/CM$1,"")</f>
        <v>2.7951310861423218</v>
      </c>
      <c r="CN22" s="67">
        <f>IFERROR(VLOOKUP($B22,RD[#All],CN$2,0)/CN$1,"")</f>
        <v>2.7853932584269665</v>
      </c>
      <c r="CO22" s="67">
        <f>IFERROR(VLOOKUP($B22,RD[#All],CO$2,0)/CO$1,"")</f>
        <v>2.7548764044943823</v>
      </c>
      <c r="CP22" s="67">
        <f>IFERROR(VLOOKUP($B22,RD[#All],CP$2,0)/CP$1,"")</f>
        <v>2.8096802074330167</v>
      </c>
      <c r="CQ22" s="67">
        <f>IFERROR(VLOOKUP($B22,RD[#All],CQ$2,0)/CQ$1,"")</f>
        <v>2.7569288389513109</v>
      </c>
      <c r="CR22" s="67">
        <f>IFERROR(VLOOKUP($B22,RD[#All],CR$2,0)/CR$1,"")</f>
        <v>2.7509363295880149</v>
      </c>
      <c r="CS22" s="67">
        <f>IFERROR(VLOOKUP($B22,RD[#All],CS$2,0)/CS$1,"")</f>
        <v>2.7815230961298378</v>
      </c>
      <c r="CT22" s="67">
        <f>IFERROR(VLOOKUP($B22,RD[#All],CT$2,0)/CT$1,"")</f>
        <v>2.81498127340824</v>
      </c>
      <c r="CU22" s="67">
        <f>IFERROR(VLOOKUP($B22,RD[#All],CU$2,0)/CU$1,"")</f>
        <v>2.8262172284644196</v>
      </c>
      <c r="CV22" s="67">
        <f>IFERROR(VLOOKUP($B22,RD[#All],CV$2,0)/CV$1,"")</f>
        <v>2.7865168539325844</v>
      </c>
      <c r="CW22" s="67">
        <f>IFERROR(VLOOKUP($B22,RD[#All],CW$2,0)/CW$1,"")</f>
        <v>2.7752808988764044</v>
      </c>
      <c r="CX22" s="67">
        <f>IFERROR(VLOOKUP($B22,RD[#All],CX$2,0)/CX$1,"")</f>
        <v>2.7415730337078652</v>
      </c>
      <c r="CY22" s="67">
        <f>IFERROR(VLOOKUP($B22,RD[#All],CY$2,0)/CY$1,"")</f>
        <v>2.7153558052434459</v>
      </c>
      <c r="CZ22" s="67">
        <f>IFERROR(VLOOKUP($B22,RD[#All],CZ$2,0)/CZ$1,"")</f>
        <v>2.7677902621722845</v>
      </c>
      <c r="DA22" s="67">
        <f>IFERROR(VLOOKUP($B22,RD[#All],DA$2,0)/DA$1,"")</f>
        <v>2.7902621722846441</v>
      </c>
      <c r="DB22" s="67">
        <f>IFERROR(VLOOKUP($B22,RD[#All],DB$2,0)/DB$1,"")</f>
        <v>2.808988764044944</v>
      </c>
      <c r="DC22" s="67">
        <f>IFERROR(VLOOKUP($B22,RD[#All],DC$2,0)/DC$1,"")</f>
        <v>2.7568872243029547</v>
      </c>
      <c r="DD22" s="67">
        <f>IFERROR(VLOOKUP($B22,RD[#All],DD$2,0)/DD$1,"")</f>
        <v>2.7303370786516852</v>
      </c>
      <c r="DE22" s="67">
        <f>IFERROR(VLOOKUP($B22,RD[#All],DE$2,0)/DE$1,"")</f>
        <v>2.7032875572201416</v>
      </c>
      <c r="DF22" s="67">
        <f>IFERROR(VLOOKUP($B22,RD[#All],DF$2,0)/DF$1,"")</f>
        <v>2.7183004349280697</v>
      </c>
      <c r="DG22" s="67">
        <f>IFERROR(VLOOKUP($B22,RD[#All],DG$2,0)/DG$1,"")</f>
        <v>2.7902621722846441</v>
      </c>
      <c r="DH22" s="67">
        <f>IFERROR(VLOOKUP($B22,RD[#All],DH$2,0)/DH$1,"")</f>
        <v>2.7971702039117772</v>
      </c>
      <c r="DI22" s="67">
        <f>IFERROR(VLOOKUP($B22,RD[#All],DI$2,0)/DI$1,"")</f>
        <v>2.7356957649092477</v>
      </c>
      <c r="DJ22" s="67">
        <f>IFERROR(VLOOKUP($B22,RD[#All],DJ$2,0)/DJ$1,"")</f>
        <v>2.8086430423509072</v>
      </c>
      <c r="DK22" s="67">
        <f>IFERROR(VLOOKUP($B22,RD[#All],DK$2,0)/DK$1,"")</f>
        <v>2.8181439866833125</v>
      </c>
      <c r="DL22" s="67">
        <f>IFERROR(VLOOKUP($B22,RD[#All],DL$2,0)/DL$1,"")</f>
        <v>2.785518102372035</v>
      </c>
      <c r="DM22" s="67">
        <f>IFERROR(VLOOKUP($B22,RD[#All],DM$2,0)/DM$1,"")</f>
        <v>2.7288389513108613</v>
      </c>
      <c r="DN22" s="67">
        <f>IFERROR(VLOOKUP($B22,RD[#All],DN$2,0)/DN$1,"")</f>
        <v>2.791385767790262</v>
      </c>
      <c r="DO22" s="67">
        <f>IFERROR(VLOOKUP($B22,RD[#All],DO$2,0)/DO$1,"")</f>
        <v>2.7233188357310141</v>
      </c>
      <c r="DP22" s="67">
        <f>IFERROR(VLOOKUP($B22,RD[#All],DP$2,0)/DP$1,"")</f>
        <v>2.7765293383270913</v>
      </c>
      <c r="DQ22" s="67">
        <f>IFERROR(VLOOKUP($B22,RD[#All],DQ$2,0)/DQ$1,"")</f>
        <v>2.7585518102372037</v>
      </c>
      <c r="DR22" s="67">
        <f>IFERROR(VLOOKUP($B22,RD[#All],DR$2,0)/DR$1,"")</f>
        <v>2.8014981273408242</v>
      </c>
      <c r="DS22" s="67">
        <f>IFERROR(VLOOKUP($B22,RD[#All],DS$2,0)/DS$1,"")</f>
        <v>2.7265917602996255</v>
      </c>
      <c r="DT22" s="67">
        <f>IFERROR(VLOOKUP($B22,RD[#All],DT$2,0)/DT$1,"")</f>
        <v>2.6899708697461508</v>
      </c>
      <c r="DU22" s="67">
        <f>IFERROR(VLOOKUP($B22,RD[#All],DU$2,0)/DU$1,"")</f>
        <v>2.7492301290054098</v>
      </c>
      <c r="DV22" s="67">
        <f>IFERROR(VLOOKUP($B22,RD[#All],DV$2,0)/DV$1,"")</f>
        <v>2.707865168539326</v>
      </c>
      <c r="DW22" s="67">
        <f>IFERROR(VLOOKUP($B22,RD[#All],DW$2,0)/DW$1,"")</f>
        <v>2.714232209737828</v>
      </c>
      <c r="DX22" s="67">
        <f>IFERROR(VLOOKUP($B22,RD[#All],DX$2,0)/DX$1,"")</f>
        <v>2.8124843945068663</v>
      </c>
      <c r="DY22" s="67">
        <f>IFERROR(VLOOKUP($B22,RD[#All],DY$2,0)/DY$1,"")</f>
        <v>2.6895131086142321</v>
      </c>
      <c r="DZ22" s="67">
        <f>IFERROR(VLOOKUP($B22,RD[#All],DZ$2,0)/DZ$1,"")</f>
        <v>2.707865168539326</v>
      </c>
      <c r="EA22" s="67">
        <f>IFERROR(VLOOKUP($B22,RD[#All],EA$2,0)/EA$1,"")</f>
        <v>2.7605493133583021</v>
      </c>
      <c r="EB22" s="67">
        <f>IFERROR(VLOOKUP($B22,RD[#All],EB$2,0)/EB$1,"")</f>
        <v>2.6999583853516436</v>
      </c>
      <c r="EC22" s="67">
        <f>IFERROR(VLOOKUP($B22,RD[#All],EC$2,0)/EC$1,"")</f>
        <v>2.7101123595505618</v>
      </c>
      <c r="ED22" s="67">
        <f>IFERROR(VLOOKUP($B22,RD[#All],ED$2,0)/ED$1,"")</f>
        <v>2.7903197925669838</v>
      </c>
      <c r="EE22" s="67">
        <f>IFERROR(VLOOKUP($B22,RD[#All],EE$2,0)/EE$1,"")</f>
        <v>2.8200518582541054</v>
      </c>
      <c r="EF22" s="67">
        <f>IFERROR(VLOOKUP($B22,RD[#All],EF$2,0)/EF$1,"")</f>
        <v>2.7415730337078652</v>
      </c>
      <c r="EG22" s="67">
        <f>IFERROR(VLOOKUP($B22,RD[#All],EG$2,0)/EG$1,"")</f>
        <v>2.7622377622377621</v>
      </c>
      <c r="EH22" s="67">
        <f>IFERROR(VLOOKUP($B22,RD[#All],EH$2,0)/EH$1,"")</f>
        <v>2.7377622377622379</v>
      </c>
      <c r="EI22" s="67">
        <f>IFERROR(VLOOKUP($B22,RD[#All],EI$2,0)/EI$1,"")</f>
        <v>2.7293706293706292</v>
      </c>
      <c r="EJ22" s="67">
        <f>IFERROR(VLOOKUP($B22,RD[#All],EJ$2,0)/EJ$1,"")</f>
        <v>2.8006993006993008</v>
      </c>
      <c r="EK22" s="67">
        <f>IFERROR(VLOOKUP($B22,RD[#All],EK$2,0)/EK$1,"")</f>
        <v>2.8008988764044944</v>
      </c>
      <c r="EL22" s="67">
        <f>IFERROR(VLOOKUP($B22,RD[#All],EL$2,0)/EL$1,"")</f>
        <v>2.7827715355805243</v>
      </c>
      <c r="EM22" s="67">
        <f>IFERROR(VLOOKUP($B22,RD[#All],EM$2,0)/EM$1,"")</f>
        <v>2.785133967156439</v>
      </c>
      <c r="EN22" s="67">
        <f>IFERROR(VLOOKUP($B22,RD[#All],EN$2,0)/EN$1,"")</f>
        <v>2.7287813310285221</v>
      </c>
      <c r="EO22" s="67">
        <f>IFERROR(VLOOKUP($B22,RD[#All],EO$2,0)/EO$1,"")</f>
        <v>2.8127340823970037</v>
      </c>
      <c r="EP22" s="67">
        <f>IFERROR(VLOOKUP($B22,RD[#All],EP$2,0)/EP$1,"")</f>
        <v>2.7415730337078652</v>
      </c>
      <c r="EQ22" s="67">
        <f>IFERROR(VLOOKUP($B22,RD[#All],EQ$2,0)/EQ$1,"")</f>
        <v>2.7116104868913857</v>
      </c>
      <c r="ER22" s="67">
        <f>IFERROR(VLOOKUP($B22,RD[#All],ER$2,0)/ER$1,"")</f>
        <v>2.8041486603284356</v>
      </c>
      <c r="ES22" s="67">
        <f>IFERROR(VLOOKUP($B22,RD[#All],ES$2,0)/ES$1,"")</f>
        <v>2.802996254681648</v>
      </c>
      <c r="ET22" s="67">
        <f>IFERROR(VLOOKUP($B22,RD[#All],ET$2,0)/ET$1,"")</f>
        <v>2.770173646578141</v>
      </c>
      <c r="EU22" s="67">
        <f>IFERROR(VLOOKUP($B22,RD[#All],EU$2,0)/EU$1,"")</f>
        <v>2.8107173725151253</v>
      </c>
      <c r="EV22" s="67">
        <f>IFERROR(VLOOKUP($B22,RD[#All],EV$2,0)/EV$1,"")</f>
        <v>2.7578219533275714</v>
      </c>
      <c r="EW22" s="67">
        <f>IFERROR(VLOOKUP($B22,RD[#All],EW$2,0)/EW$1,"")</f>
        <v>2.727744165946413</v>
      </c>
      <c r="EX22" s="67">
        <f>IFERROR(VLOOKUP($B22,RD[#All],EX$2,0)/EX$1,"")</f>
        <v>2.7565543071161049</v>
      </c>
      <c r="EY22" s="67">
        <f>IFERROR(VLOOKUP($B22,RD[#All],EY$2,0)/EY$1,"")</f>
        <v>2.7116104868913857</v>
      </c>
      <c r="EZ22" s="67">
        <f>IFERROR(VLOOKUP($B22,RD[#All],EZ$2,0)/EZ$1,"")</f>
        <v>2.7827715355805243</v>
      </c>
      <c r="FA22" s="67">
        <f>IFERROR(VLOOKUP($B22,RD[#All],FA$2,0)/FA$1,"")</f>
        <v>2.7752808988764044</v>
      </c>
      <c r="FB22" s="67">
        <f>IFERROR(VLOOKUP($B22,RD[#All],FB$2,0)/FB$1,"")</f>
        <v>2.8116104868913858</v>
      </c>
      <c r="FC22" s="67">
        <f>IFERROR(VLOOKUP($B22,RD[#All],FC$2,0)/FC$1,"")</f>
        <v>2.7865168539325844</v>
      </c>
      <c r="FD22" s="67">
        <f>IFERROR(VLOOKUP($B22,RD[#All],FD$2,0)/FD$1,"")</f>
        <v>2.7640449438202248</v>
      </c>
      <c r="FE22" s="67">
        <f>IFERROR(VLOOKUP($B22,RD[#All],FE$2,0)/FE$1,"")</f>
        <v>2.768939393939394</v>
      </c>
      <c r="FF22" s="67">
        <f>IFERROR(VLOOKUP($B22,RD[#All],FF$2,0)/FF$1,"")</f>
        <v>2.7462121212121211</v>
      </c>
      <c r="FG22" s="67">
        <f>IFERROR(VLOOKUP($B22,RD[#All],FG$2,0)/FG$1,"")</f>
        <v>2.6855218855218856</v>
      </c>
      <c r="FH22" s="67">
        <f>IFERROR(VLOOKUP($B22,RD[#All],FH$2,0)/FH$1,"")</f>
        <v>2.75</v>
      </c>
      <c r="FI22" s="67">
        <f>IFERROR(VLOOKUP($B22,RD[#All],FI$2,0)/FI$1,"")</f>
        <v>2.7239057239057241</v>
      </c>
      <c r="FJ22" s="67">
        <f>IFERROR(VLOOKUP($B22,RD[#All],FJ$2,0)/FJ$1,"")</f>
        <v>2.7070707070707072</v>
      </c>
      <c r="FK22" s="67">
        <f>IFERROR(VLOOKUP($B22,RD[#All],FK$2,0)/FK$1,"")</f>
        <v>2.8313131313131312</v>
      </c>
      <c r="FL22" s="67">
        <f>IFERROR(VLOOKUP($B22,RD[#All],FL$2,0)/FL$1,"")</f>
        <v>2.725090909090909</v>
      </c>
      <c r="FM22" s="67">
        <f>IFERROR(VLOOKUP($B22,RD[#All],FM$2,0)/FM$1,"")</f>
        <v>2.793560606060606</v>
      </c>
      <c r="FN22" s="67">
        <f>IFERROR(VLOOKUP($B22,RD[#All],FN$2,0)/FN$1,"")</f>
        <v>2.7373737373737375</v>
      </c>
      <c r="FO22" s="67">
        <f>IFERROR(VLOOKUP($B22,RD[#All],FO$2,0)/FO$1,"")</f>
        <v>2.7015151515151516</v>
      </c>
      <c r="FP22" s="67">
        <f>IFERROR(VLOOKUP($B22,RD[#All],FP$2,0)/FP$1,"")</f>
        <v>2.72</v>
      </c>
      <c r="FQ22" s="67">
        <f>IFERROR(VLOOKUP($B22,RD[#All],FQ$2,0)/FQ$1,"")</f>
        <v>2.7294545454545456</v>
      </c>
      <c r="FR22" s="67">
        <f>IFERROR(VLOOKUP($B22,RD[#All],FR$2,0)/FR$1,"")</f>
        <v>2.7258181818181817</v>
      </c>
      <c r="FS22" s="67">
        <f>IFERROR(VLOOKUP($B22,RD[#All],FS$2,0)/FS$1,"")</f>
        <v>2.6969696969696968</v>
      </c>
      <c r="FT22" s="67">
        <f>IFERROR(VLOOKUP($B22,RD[#All],FT$2,0)/FT$1,"")</f>
        <v>2.7163636363636363</v>
      </c>
      <c r="FU22" s="67">
        <f>IFERROR(VLOOKUP($B22,RD[#All],FU$2,0)/FU$1,"")</f>
        <v>2.7518518518518515</v>
      </c>
      <c r="FV22" s="67">
        <f>IFERROR(VLOOKUP($B22,RD[#All],FV$2,0)/FV$1,"")</f>
        <v>2.7916666666666665</v>
      </c>
      <c r="FW22" s="67">
        <f>IFERROR(VLOOKUP($B22,RD[#All],FW$2,0)/FW$1,"")</f>
        <v>2.7571969696969698</v>
      </c>
      <c r="FX22" s="67">
        <f>IFERROR(VLOOKUP($B22,RD[#All],FX$2,0)/FX$1,"")</f>
        <v>2.7803030303030303</v>
      </c>
      <c r="FY22" s="67">
        <f>IFERROR(VLOOKUP($B22,RD[#All],FY$2,0)/FY$1,"")</f>
        <v>2.7575757575757578</v>
      </c>
      <c r="FZ22" s="67">
        <f>IFERROR(VLOOKUP($B22,RD[#All],FZ$2,0)/FZ$1,"")</f>
        <v>2.774242424242424</v>
      </c>
      <c r="GA22" s="67">
        <f>IFERROR(VLOOKUP($B22,RD[#All],GA$2,0)/GA$1,"")</f>
        <v>2.7097902097902096</v>
      </c>
      <c r="GB22" s="67">
        <f>IFERROR(VLOOKUP($B22,RD[#All],GB$2,0)/GB$1,"")</f>
        <v>2.7643097643097643</v>
      </c>
      <c r="GC22" s="67">
        <f>IFERROR(VLOOKUP($B22,RD[#All],GC$2,0)/GC$1,"")</f>
        <v>2.7171717171717171</v>
      </c>
      <c r="GD22" s="67">
        <f>IFERROR(VLOOKUP($B22,RD[#All],GD$2,0)/GD$1,"")</f>
        <v>2.8090909090909091</v>
      </c>
      <c r="GE22" s="67">
        <f>IFERROR(VLOOKUP($B22,RD[#All],GE$2,0)/GE$1,"")</f>
        <v>2.7097902097902096</v>
      </c>
      <c r="GF22" s="67">
        <f>IFERROR(VLOOKUP($B22,RD[#All],GF$2,0)/GF$1,"")</f>
        <v>2.7373737373737375</v>
      </c>
      <c r="GG22" s="67">
        <f>IFERROR(VLOOKUP($B22,RD[#All],GG$2,0)/GG$1,"")</f>
        <v>2.6952727272727275</v>
      </c>
      <c r="GH22" s="67">
        <f>IFERROR(VLOOKUP($B22,RD[#All],GH$2,0)/GH$1,"")</f>
        <v>2.7396363636363636</v>
      </c>
      <c r="GI22" s="67">
        <f>IFERROR(VLOOKUP($B22,RD[#All],GI$2,0)/GI$1,"")</f>
        <v>2.709090909090909</v>
      </c>
      <c r="GJ22" s="67">
        <f>IFERROR(VLOOKUP($B22,RD[#All],GJ$2,0)/GJ$1,"")</f>
        <v>2.7902097902097904</v>
      </c>
      <c r="GK22" s="67">
        <f>IFERROR(VLOOKUP($B22,RD[#All],GK$2,0)/GK$1,"")</f>
        <v>2.7803030303030303</v>
      </c>
      <c r="GL22" s="67">
        <f>IFERROR(VLOOKUP($B22,RD[#All],GL$2,0)/GL$1,"")</f>
        <v>2.75</v>
      </c>
      <c r="GM22" s="67">
        <f>IFERROR(VLOOKUP($B22,RD[#All],GM$2,0)/GM$1,"")</f>
        <v>2.7992424242424243</v>
      </c>
      <c r="GN22" s="67">
        <f>IFERROR(VLOOKUP($B22,RD[#All],GN$2,0)/GN$1,"")</f>
        <v>2.7840909090909092</v>
      </c>
      <c r="GO22" s="67">
        <f>IFERROR(VLOOKUP($B22,RD[#All],GO$2,0)/GO$1,"")</f>
        <v>2.7837121212121212</v>
      </c>
      <c r="GP22" s="67">
        <f>IFERROR(VLOOKUP($B22,RD[#All],GP$2,0)/GP$1,"")</f>
        <v>2.7386363636363638</v>
      </c>
      <c r="GQ22" s="67">
        <f>IFERROR(VLOOKUP($B22,RD[#All],GQ$2,0)/GQ$1,"")</f>
        <v>2.7318181818181819</v>
      </c>
      <c r="GR22" s="67">
        <f>IFERROR(VLOOKUP($B22,RD[#All],GR$2,0)/GR$1,"")</f>
        <v>2.7803030303030303</v>
      </c>
      <c r="GS22" s="67" t="str">
        <f>IFERROR(VLOOKUP($B22,RD[#All],GS$2,0)/GS$1,"")</f>
        <v/>
      </c>
      <c r="GT22" s="67" t="str">
        <f>IFERROR(VLOOKUP($B22,RD[#All],GT$2,0)/GT$1,"")</f>
        <v/>
      </c>
      <c r="GU22" s="67">
        <f>IFERROR(VLOOKUP($B22,RD[#All],GU$2,0)/GU$1,"")</f>
        <v>2.8847845206684255</v>
      </c>
      <c r="GV22" s="67">
        <f>IFERROR(VLOOKUP($B22,RD[#All],GV$2,0)/GV$1,"")</f>
        <v>2.7475702653007619</v>
      </c>
      <c r="GW22" s="67">
        <f>IFERROR(VLOOKUP($B22,RD[#All],GW$2,0)/GW$1,"")</f>
        <v>2.712490761271249</v>
      </c>
      <c r="GX22" s="67" t="str">
        <f>IFERROR(VLOOKUP($B22,RD[#All],GX$2,0)/GX$1,"")</f>
        <v/>
      </c>
      <c r="GY22" s="67">
        <f>IFERROR(VLOOKUP($B22,RD[#All],GY$2,0)/GY$1,"")</f>
        <v>2.7136021872863978</v>
      </c>
      <c r="GZ22" s="67">
        <f>IFERROR(VLOOKUP($B22,RD[#All],GZ$2,0)/GZ$1,"")</f>
        <v>2.7265917602996255</v>
      </c>
      <c r="HA22" s="67">
        <f>IFERROR(VLOOKUP($B22,RD[#All],HA$2,0)/HA$1,"")</f>
        <v>2.7955056179775282</v>
      </c>
      <c r="HB22" s="67">
        <f>IFERROR(VLOOKUP($B22,RD[#All],HB$2,0)/HB$1,"")</f>
        <v>2.7116104868913857</v>
      </c>
      <c r="HC22" s="67">
        <f>IFERROR(VLOOKUP($B22,RD[#All],HC$2,0)/HC$1,"")</f>
        <v>2.7176029962546817</v>
      </c>
      <c r="HD22" s="67">
        <f>IFERROR(VLOOKUP($B22,RD[#All],HD$2,0)/HD$1,"")</f>
        <v>2.7602996254681647</v>
      </c>
      <c r="HE22" s="67">
        <f>IFERROR(VLOOKUP($B22,RD[#All],HE$2,0)/HE$1,"")</f>
        <v>2.7153558052434459</v>
      </c>
      <c r="HF22" s="67">
        <f>IFERROR(VLOOKUP($B22,RD[#All],HF$2,0)/HF$1,"")</f>
        <v>2.7715355805243447</v>
      </c>
      <c r="HG22" s="67">
        <f>IFERROR(VLOOKUP($B22,RD[#All],HG$2,0)/HG$1,"")</f>
        <v>2.6943820224719102</v>
      </c>
      <c r="HH22" s="67">
        <f>IFERROR(VLOOKUP($B22,RD[#All],HH$2,0)/HH$1,"")</f>
        <v>2.749438202247191</v>
      </c>
      <c r="HI22" s="67">
        <f>IFERROR(VLOOKUP($B22,RD[#All],HI$2,0)/HI$1,"")</f>
        <v>2.7307116104868916</v>
      </c>
      <c r="HJ22" s="67">
        <f>IFERROR(VLOOKUP($B22,RD[#All],HJ$2,0)/HJ$1,"")</f>
        <v>2.7752808988764044</v>
      </c>
      <c r="HK22" s="67">
        <f>IFERROR(VLOOKUP($B22,RD[#All],HK$2,0)/HK$1,"")</f>
        <v>2.6972950478568456</v>
      </c>
      <c r="HL22" s="67">
        <f>IFERROR(VLOOKUP($B22,RD[#All],HL$2,0)/HL$1,"")</f>
        <v>2.8464419475655429</v>
      </c>
      <c r="HM22" s="67">
        <f>IFERROR(VLOOKUP($B22,RD[#All],HM$2,0)/HM$1,"")</f>
        <v>2.8392297357814598</v>
      </c>
      <c r="HN22" s="67">
        <f>IFERROR(VLOOKUP($B22,RD[#All],HN$2,0)/HN$1,"")</f>
        <v>2.8840125391849529</v>
      </c>
      <c r="HO22" s="67">
        <f>IFERROR(VLOOKUP($B22,RD[#All],HO$2,0)/HO$1,"")</f>
        <v>2.9336468129571576</v>
      </c>
      <c r="HP22" s="67">
        <f>IFERROR(VLOOKUP($B22,RD[#All],HP$2,0)/HP$1,"")</f>
        <v>2.8557993730407523</v>
      </c>
      <c r="HQ22" s="67">
        <f>IFERROR(VLOOKUP($B22,RD[#All],HQ$2,0)/HQ$1,"")</f>
        <v>2.7296777296777295</v>
      </c>
      <c r="HR22" s="67">
        <f>IFERROR(VLOOKUP($B22,RD[#All],HR$2,0)/HR$1,"")</f>
        <v>2.769391159299416</v>
      </c>
      <c r="HS22" s="67">
        <f>IFERROR(VLOOKUP($B22,RD[#All],HS$2,0)/HS$1,"")</f>
        <v>2.772134831460674</v>
      </c>
      <c r="HT22" s="67">
        <f>IFERROR(VLOOKUP($B22,RD[#All],HT$2,0)/HT$1,"")</f>
        <v>2.7831876820640864</v>
      </c>
      <c r="HU22" s="67">
        <f>IFERROR(VLOOKUP($B22,RD[#All],HU$2,0)/HU$1,"")</f>
        <v>2.7920484010371651</v>
      </c>
      <c r="HV22" s="67">
        <f>IFERROR(VLOOKUP($B22,RD[#All],HV$2,0)/HV$1,"")</f>
        <v>2.7159896283491789</v>
      </c>
      <c r="HW22" s="67">
        <f>IFERROR(VLOOKUP($B22,RD[#All],HW$2,0)/HW$1,"")</f>
        <v>2.7182022471910114</v>
      </c>
      <c r="HX22" s="67">
        <f>IFERROR(VLOOKUP($B22,RD[#All],HX$2,0)/HX$1,"")</f>
        <v>2.8159031979256697</v>
      </c>
      <c r="HY22" s="67">
        <f>IFERROR(VLOOKUP($B22,RD[#All],HY$2,0)/HY$1,"")</f>
        <v>2.7399084477736162</v>
      </c>
      <c r="HZ22" s="67">
        <f>IFERROR(VLOOKUP($B22,RD[#All],HZ$2,0)/HZ$1,"")</f>
        <v>2.7365792759051186</v>
      </c>
      <c r="IA22" s="67">
        <f>IFERROR(VLOOKUP($B22,RD[#All],IA$2,0)/IA$1,"")</f>
        <v>2.7738927738927743</v>
      </c>
      <c r="IB22" s="67">
        <f>IFERROR(VLOOKUP($B22,RD[#All],IB$2,0)/IB$1,"")</f>
        <v>2.7272727272727275</v>
      </c>
      <c r="IC22" s="67">
        <f>IFERROR(VLOOKUP($B22,RD[#All],IC$2,0)/IC$1,"")</f>
        <v>2.7700077700077701</v>
      </c>
      <c r="ID22" s="67">
        <f>IFERROR(VLOOKUP($B22,RD[#All],ID$2,0)/ID$1,"")</f>
        <v>2.745978301533857</v>
      </c>
      <c r="IE22" s="67">
        <f>IFERROR(VLOOKUP($B22,RD[#All],IE$2,0)/IE$1,"")</f>
        <v>2.7919191919191921</v>
      </c>
      <c r="IF22" s="67" t="str">
        <f>IFERROR(VLOOKUP($B22,RD[#All],IF$2,0)/IF$1,"")</f>
        <v/>
      </c>
      <c r="IG22" s="67">
        <f>IFERROR(VLOOKUP($B22,RD[#All],IG$2,0)/IG$1,"")</f>
        <v>2.8318709312199264</v>
      </c>
      <c r="IH22" s="67">
        <f>IFERROR(VLOOKUP($B22,RD[#All],IH$2,0)/IH$1,"")</f>
        <v>2.7516544757924066</v>
      </c>
      <c r="II22" s="67">
        <f>IFERROR(VLOOKUP($B22,RD[#All],II$2,0)/II$1,"")</f>
        <v>2.7263681592039801</v>
      </c>
      <c r="IJ22" s="67">
        <f>IFERROR(VLOOKUP($B22,RD[#All],IJ$2,0)/IJ$1,"")</f>
        <v>2.7272727272727271</v>
      </c>
      <c r="IK22" s="67">
        <f>IFERROR(VLOOKUP($B22,RD[#All],IK$2,0)/IK$1,"")</f>
        <v>2.7233877233877237</v>
      </c>
      <c r="IL22" s="67" t="str">
        <f>IFERROR(VLOOKUP($B22,RD[#All],IL$2,0)/IL$1,"")</f>
        <v/>
      </c>
      <c r="IM22" s="67" t="str">
        <f>IFERROR(VLOOKUP($B22,RD[#All],IM$2,0)/IM$1,"")</f>
        <v/>
      </c>
      <c r="IN22" s="67">
        <f>IFERROR(VLOOKUP($B22,RD[#All],IN$2,0)/IN$1,"")</f>
        <v>2.785788923719958</v>
      </c>
      <c r="IO22" s="67">
        <f>IFERROR(VLOOKUP($B22,RD[#All],IO$2,0)/IO$1,"")</f>
        <v>2.7782131661442007</v>
      </c>
      <c r="IP22" s="67">
        <f>IFERROR(VLOOKUP($B22,RD[#All],IP$2,0)/IP$1,"")</f>
        <v>3.1659128778862176</v>
      </c>
      <c r="IQ22" s="67">
        <f>IFERROR(VLOOKUP($B22,RD[#All],IQ$2,0)/IQ$1,"")</f>
        <v>2.7233877233877237</v>
      </c>
      <c r="IR22" s="67">
        <f>IFERROR(VLOOKUP($B22,RD[#All],IR$2,0)/IR$1,"")</f>
        <v>5.4394693200663351</v>
      </c>
      <c r="IS22" s="86">
        <f>IFERROR(AVERAGEIF(Inv_SY_B[[#This Row],[BLK1_INV1]:[BLK8_INV27]],"&gt;"&amp;0.1,Inv_SY_B[[#This Row],[BLK1_INV1]:[BLK8_INV27]]),"")</f>
        <v>2.7648459054775447</v>
      </c>
    </row>
    <row r="23" spans="2:253" x14ac:dyDescent="0.35">
      <c r="B23" s="85">
        <f t="shared" si="0"/>
        <v>45855</v>
      </c>
      <c r="C23" s="67">
        <f>IFERROR(VLOOKUP($B23,RD[#All],C$2,0)/C$1,"")</f>
        <v>2.7550561797752806</v>
      </c>
      <c r="D23" s="67">
        <f>IFERROR(VLOOKUP($B23,RD[#All],D$2,0)/D$1,"")</f>
        <v>2.75885911840968</v>
      </c>
      <c r="E23" s="67">
        <f>IFERROR(VLOOKUP($B23,RD[#All],E$2,0)/E$1,"")</f>
        <v>2.7528089887640448</v>
      </c>
      <c r="F23" s="67">
        <f>IFERROR(VLOOKUP($B23,RD[#All],F$2,0)/F$1,"")</f>
        <v>2.7865168539325844</v>
      </c>
      <c r="G23" s="67">
        <f>IFERROR(VLOOKUP($B23,RD[#All],G$2,0)/G$1,"")</f>
        <v>2.8065687121866896</v>
      </c>
      <c r="H23" s="67">
        <f>IFERROR(VLOOKUP($B23,RD[#All],H$2,0)/H$1,"")</f>
        <v>2.8127340823970037</v>
      </c>
      <c r="I23" s="67">
        <f>IFERROR(VLOOKUP($B23,RD[#All],I$2,0)/I$1,"")</f>
        <v>2.7865168539325844</v>
      </c>
      <c r="J23" s="67">
        <f>IFERROR(VLOOKUP($B23,RD[#All],J$2,0)/J$1,"")</f>
        <v>2.8127340823970037</v>
      </c>
      <c r="K23" s="67">
        <f>IFERROR(VLOOKUP($B23,RD[#All],K$2,0)/K$1,"")</f>
        <v>2.757752808988764</v>
      </c>
      <c r="L23" s="67">
        <f>IFERROR(VLOOKUP($B23,RD[#All],L$2,0)/L$1,"")</f>
        <v>2.8472808988764045</v>
      </c>
      <c r="M23" s="67">
        <f>IFERROR(VLOOKUP($B23,RD[#All],M$2,0)/M$1,"")</f>
        <v>2.7715355805243447</v>
      </c>
      <c r="N23" s="67">
        <f>IFERROR(VLOOKUP($B23,RD[#All],N$2,0)/N$1,"")</f>
        <v>2.8314606741573032</v>
      </c>
      <c r="O23" s="67">
        <f>IFERROR(VLOOKUP($B23,RD[#All],O$2,0)/O$1,"")</f>
        <v>2.7528089887640448</v>
      </c>
      <c r="P23" s="67">
        <f>IFERROR(VLOOKUP($B23,RD[#All],P$2,0)/P$1,"")</f>
        <v>2.8069458631256383</v>
      </c>
      <c r="Q23" s="67">
        <f>IFERROR(VLOOKUP($B23,RD[#All],Q$2,0)/Q$1,"")</f>
        <v>2.8014981273408242</v>
      </c>
      <c r="R23" s="67">
        <f>IFERROR(VLOOKUP($B23,RD[#All],R$2,0)/R$1,"")</f>
        <v>2.8277153558052435</v>
      </c>
      <c r="S23" s="67">
        <f>IFERROR(VLOOKUP($B23,RD[#All],S$2,0)/S$1,"")</f>
        <v>2.8220973782771535</v>
      </c>
      <c r="T23" s="67">
        <f>IFERROR(VLOOKUP($B23,RD[#All],T$2,0)/T$1,"")</f>
        <v>2.8164794007490639</v>
      </c>
      <c r="U23" s="67">
        <f>IFERROR(VLOOKUP($B23,RD[#All],U$2,0)/U$1,"")</f>
        <v>2.8300777873811582</v>
      </c>
      <c r="V23" s="67">
        <f>IFERROR(VLOOKUP($B23,RD[#All],V$2,0)/V$1,"")</f>
        <v>2.8615384615384616</v>
      </c>
      <c r="W23" s="67">
        <f>IFERROR(VLOOKUP($B23,RD[#All],W$2,0)/W$1,"")</f>
        <v>2.8116104868913858</v>
      </c>
      <c r="X23" s="67">
        <f>IFERROR(VLOOKUP($B23,RD[#All],X$2,0)/X$1,"")</f>
        <v>2.802996254681648</v>
      </c>
      <c r="Y23" s="67">
        <f>IFERROR(VLOOKUP($B23,RD[#All],Y$2,0)/Y$1,"")</f>
        <v>2.8490924805531548</v>
      </c>
      <c r="Z23" s="67">
        <f>IFERROR(VLOOKUP($B23,RD[#All],Z$2,0)/Z$1,"")</f>
        <v>2.8091552226383687</v>
      </c>
      <c r="AA23" s="67">
        <f>IFERROR(VLOOKUP($B23,RD[#All],AA$2,0)/AA$1,"")</f>
        <v>2.8176318063958514</v>
      </c>
      <c r="AB23" s="67">
        <f>IFERROR(VLOOKUP($B23,RD[#All],AB$2,0)/AB$1,"")</f>
        <v>2.8719101123595507</v>
      </c>
      <c r="AC23" s="67">
        <f>IFERROR(VLOOKUP($B23,RD[#All],AC$2,0)/AC$1,"")</f>
        <v>2.7647363872082975</v>
      </c>
      <c r="AD23" s="67">
        <f>IFERROR(VLOOKUP($B23,RD[#All],AD$2,0)/AD$1,"")</f>
        <v>2.8444444444444446</v>
      </c>
      <c r="AE23" s="67">
        <f>IFERROR(VLOOKUP($B23,RD[#All],AE$2,0)/AE$1,"")</f>
        <v>2.7548897211818559</v>
      </c>
      <c r="AF23" s="67">
        <f>IFERROR(VLOOKUP($B23,RD[#All],AF$2,0)/AF$1,"")</f>
        <v>2.8381190178942988</v>
      </c>
      <c r="AG23" s="67">
        <f>IFERROR(VLOOKUP($B23,RD[#All],AG$2,0)/AG$1,"")</f>
        <v>2.8218060757386603</v>
      </c>
      <c r="AH23" s="67">
        <f>IFERROR(VLOOKUP($B23,RD[#All],AH$2,0)/AH$1,"")</f>
        <v>2.8158135663753638</v>
      </c>
      <c r="AI23" s="67">
        <f>IFERROR(VLOOKUP($B23,RD[#All],AI$2,0)/AI$1,"")</f>
        <v>2.7586477987421381</v>
      </c>
      <c r="AJ23" s="67">
        <f>IFERROR(VLOOKUP($B23,RD[#All],AJ$2,0)/AJ$1,"")</f>
        <v>2.7950978926916754</v>
      </c>
      <c r="AK23" s="67">
        <f>IFERROR(VLOOKUP($B23,RD[#All],AK$2,0)/AK$1,"")</f>
        <v>2.7685393258426969</v>
      </c>
      <c r="AL23" s="67">
        <f>IFERROR(VLOOKUP($B23,RD[#All],AL$2,0)/AL$1,"")</f>
        <v>2.7601204416192711</v>
      </c>
      <c r="AM23" s="67">
        <f>IFERROR(VLOOKUP($B23,RD[#All],AM$2,0)/AM$1,"")</f>
        <v>2.8123595505617978</v>
      </c>
      <c r="AN23" s="67">
        <f>IFERROR(VLOOKUP($B23,RD[#All],AN$2,0)/AN$1,"")</f>
        <v>2.8052434456928839</v>
      </c>
      <c r="AO23" s="67">
        <f>IFERROR(VLOOKUP($B23,RD[#All],AO$2,0)/AO$1,"")</f>
        <v>2.7902621722846441</v>
      </c>
      <c r="AP23" s="67">
        <f>IFERROR(VLOOKUP($B23,RD[#All],AP$2,0)/AP$1,"")</f>
        <v>2.8026217228464416</v>
      </c>
      <c r="AQ23" s="67">
        <f>IFERROR(VLOOKUP($B23,RD[#All],AQ$2,0)/AQ$1,"")</f>
        <v>2.8277153558052435</v>
      </c>
      <c r="AR23" s="67">
        <f>IFERROR(VLOOKUP($B23,RD[#All],AR$2,0)/AR$1,"")</f>
        <v>2.7790262172284645</v>
      </c>
      <c r="AS23" s="67">
        <f>IFERROR(VLOOKUP($B23,RD[#All],AS$2,0)/AS$1,"")</f>
        <v>2.7677902621722845</v>
      </c>
      <c r="AT23" s="67">
        <f>IFERROR(VLOOKUP($B23,RD[#All],AT$2,0)/AT$1,"")</f>
        <v>2.7475655430711612</v>
      </c>
      <c r="AU23" s="67">
        <f>IFERROR(VLOOKUP($B23,RD[#All],AU$2,0)/AU$1,"")</f>
        <v>2.8823970037453184</v>
      </c>
      <c r="AV23" s="67">
        <f>IFERROR(VLOOKUP($B23,RD[#All],AV$2,0)/AV$1,"")</f>
        <v>2.8764044943820224</v>
      </c>
      <c r="AW23" s="67">
        <f>IFERROR(VLOOKUP($B23,RD[#All],AW$2,0)/AW$1,"")</f>
        <v>2.7692307692307692</v>
      </c>
      <c r="AX23" s="67">
        <f>IFERROR(VLOOKUP($B23,RD[#All],AX$2,0)/AX$1,"")</f>
        <v>2.7580524344569288</v>
      </c>
      <c r="AY23" s="67">
        <f>IFERROR(VLOOKUP($B23,RD[#All],AY$2,0)/AY$1,"")</f>
        <v>2.757752808988764</v>
      </c>
      <c r="AZ23" s="67">
        <f>IFERROR(VLOOKUP($B23,RD[#All],AZ$2,0)/AZ$1,"")</f>
        <v>2.7408539325842693</v>
      </c>
      <c r="BA23" s="67">
        <f>IFERROR(VLOOKUP($B23,RD[#All],BA$2,0)/BA$1,"")</f>
        <v>2.7528089887640448</v>
      </c>
      <c r="BB23" s="67">
        <f>IFERROR(VLOOKUP($B23,RD[#All],BB$2,0)/BB$1,"")</f>
        <v>2.7677902621722845</v>
      </c>
      <c r="BC23" s="67">
        <f>IFERROR(VLOOKUP($B23,RD[#All],BC$2,0)/BC$1,"")</f>
        <v>2.7935081148564294</v>
      </c>
      <c r="BD23" s="67">
        <f>IFERROR(VLOOKUP($B23,RD[#All],BD$2,0)/BD$1,"")</f>
        <v>2.7465667915106118</v>
      </c>
      <c r="BE23" s="67">
        <f>IFERROR(VLOOKUP($B23,RD[#All],BE$2,0)/BE$1,"")</f>
        <v>2.7692307692307692</v>
      </c>
      <c r="BF23" s="67">
        <f>IFERROR(VLOOKUP($B23,RD[#All],BF$2,0)/BF$1,"")</f>
        <v>2.7928422804827298</v>
      </c>
      <c r="BG23" s="67">
        <f>IFERROR(VLOOKUP($B23,RD[#All],BG$2,0)/BG$1,"")</f>
        <v>2.8331252600915522</v>
      </c>
      <c r="BH23" s="67">
        <f>IFERROR(VLOOKUP($B23,RD[#All],BH$2,0)/BH$1,"")</f>
        <v>2.898876404494382</v>
      </c>
      <c r="BI23" s="67">
        <f>IFERROR(VLOOKUP($B23,RD[#All],BI$2,0)/BI$1,"")</f>
        <v>2.8364544319600498</v>
      </c>
      <c r="BJ23" s="67">
        <f>IFERROR(VLOOKUP($B23,RD[#All],BJ$2,0)/BJ$1,"")</f>
        <v>2.8577611319184353</v>
      </c>
      <c r="BK23" s="67">
        <f>IFERROR(VLOOKUP($B23,RD[#All],BK$2,0)/BK$1,"")</f>
        <v>2.7707865168539323</v>
      </c>
      <c r="BL23" s="67">
        <f>IFERROR(VLOOKUP($B23,RD[#All],BL$2,0)/BL$1,"")</f>
        <v>2.8230177316828371</v>
      </c>
      <c r="BM23" s="67">
        <f>IFERROR(VLOOKUP($B23,RD[#All],BM$2,0)/BM$1,"")</f>
        <v>2.7865168539325844</v>
      </c>
      <c r="BN23" s="67">
        <f>IFERROR(VLOOKUP($B23,RD[#All],BN$2,0)/BN$1,"")</f>
        <v>2.8376175548589342</v>
      </c>
      <c r="BO23" s="67">
        <f>IFERROR(VLOOKUP($B23,RD[#All],BO$2,0)/BO$1,"")</f>
        <v>2.8477095937770098</v>
      </c>
      <c r="BP23" s="67">
        <f>IFERROR(VLOOKUP($B23,RD[#All],BP$2,0)/BP$1,"")</f>
        <v>2.8383751080380293</v>
      </c>
      <c r="BQ23" s="67">
        <f>IFERROR(VLOOKUP($B23,RD[#All],BQ$2,0)/BQ$1,"")</f>
        <v>2.8528954191875542</v>
      </c>
      <c r="BR23" s="67">
        <f>IFERROR(VLOOKUP($B23,RD[#All],BR$2,0)/BR$1,"")</f>
        <v>2.7885911840968021</v>
      </c>
      <c r="BS23" s="67">
        <f>IFERROR(VLOOKUP($B23,RD[#All],BS$2,0)/BS$1,"")</f>
        <v>2.8640449438202249</v>
      </c>
      <c r="BT23" s="67">
        <f>IFERROR(VLOOKUP($B23,RD[#All],BT$2,0)/BT$1,"")</f>
        <v>2.8674157303370786</v>
      </c>
      <c r="BU23" s="67">
        <f>IFERROR(VLOOKUP($B23,RD[#All],BU$2,0)/BU$1,"")</f>
        <v>2.8745318352059925</v>
      </c>
      <c r="BV23" s="67">
        <f>IFERROR(VLOOKUP($B23,RD[#All],BV$2,0)/BV$1,"")</f>
        <v>2.8629213483146065</v>
      </c>
      <c r="BW23" s="67">
        <f>IFERROR(VLOOKUP($B23,RD[#All],BW$2,0)/BW$1,"")</f>
        <v>2.8284644194756554</v>
      </c>
      <c r="BX23" s="67">
        <f>IFERROR(VLOOKUP($B23,RD[#All],BX$2,0)/BX$1,"")</f>
        <v>2.8441947565543071</v>
      </c>
      <c r="BY23" s="67">
        <f>IFERROR(VLOOKUP($B23,RD[#All],BY$2,0)/BY$1,"")</f>
        <v>2.8364544319600498</v>
      </c>
      <c r="BZ23" s="67">
        <f>IFERROR(VLOOKUP($B23,RD[#All],BZ$2,0)/BZ$1,"")</f>
        <v>2.8794007490636702</v>
      </c>
      <c r="CA23" s="67">
        <f>IFERROR(VLOOKUP($B23,RD[#All],CA$2,0)/CA$1,"")</f>
        <v>2.8630878069080317</v>
      </c>
      <c r="CB23" s="67">
        <f>IFERROR(VLOOKUP($B23,RD[#All],CB$2,0)/CB$1,"")</f>
        <v>2.8651685393258428</v>
      </c>
      <c r="CC23" s="67">
        <f>IFERROR(VLOOKUP($B23,RD[#All],CC$2,0)/CC$1,"")</f>
        <v>2.8846441947565546</v>
      </c>
      <c r="CD23" s="67">
        <f>IFERROR(VLOOKUP($B23,RD[#All],CD$2,0)/CD$1,"")</f>
        <v>2.9064822817631808</v>
      </c>
      <c r="CE23" s="67">
        <f>IFERROR(VLOOKUP($B23,RD[#All],CE$2,0)/CE$1,"")</f>
        <v>2.8764044943820224</v>
      </c>
      <c r="CF23" s="67">
        <f>IFERROR(VLOOKUP($B23,RD[#All],CF$2,0)/CF$1,"")</f>
        <v>2.8651685393258428</v>
      </c>
      <c r="CG23" s="67">
        <f>IFERROR(VLOOKUP($B23,RD[#All],CG$2,0)/CG$1,"")</f>
        <v>2.8891385767790263</v>
      </c>
      <c r="CH23" s="67">
        <f>IFERROR(VLOOKUP($B23,RD[#All],CH$2,0)/CH$1,"")</f>
        <v>2.8940074906367044</v>
      </c>
      <c r="CI23" s="67">
        <f>IFERROR(VLOOKUP($B23,RD[#All],CI$2,0)/CI$1,"")</f>
        <v>2.8239700374531833</v>
      </c>
      <c r="CJ23" s="67">
        <f>IFERROR(VLOOKUP($B23,RD[#All],CJ$2,0)/CJ$1,"")</f>
        <v>2.8651685393258428</v>
      </c>
      <c r="CK23" s="67">
        <f>IFERROR(VLOOKUP($B23,RD[#All],CK$2,0)/CK$1,"")</f>
        <v>2.8262172284644196</v>
      </c>
      <c r="CL23" s="67">
        <f>IFERROR(VLOOKUP($B23,RD[#All],CL$2,0)/CL$1,"")</f>
        <v>2.8146067415730336</v>
      </c>
      <c r="CM23" s="67">
        <f>IFERROR(VLOOKUP($B23,RD[#All],CM$2,0)/CM$1,"")</f>
        <v>2.8595505617977528</v>
      </c>
      <c r="CN23" s="67">
        <f>IFERROR(VLOOKUP($B23,RD[#All],CN$2,0)/CN$1,"")</f>
        <v>2.8378277153558056</v>
      </c>
      <c r="CO23" s="67">
        <f>IFERROR(VLOOKUP($B23,RD[#All],CO$2,0)/CO$1,"")</f>
        <v>2.7879550561797752</v>
      </c>
      <c r="CP23" s="67">
        <f>IFERROR(VLOOKUP($B23,RD[#All],CP$2,0)/CP$1,"")</f>
        <v>2.8407951598962837</v>
      </c>
      <c r="CQ23" s="67">
        <f>IFERROR(VLOOKUP($B23,RD[#All],CQ$2,0)/CQ$1,"")</f>
        <v>2.8546816479400752</v>
      </c>
      <c r="CR23" s="67">
        <f>IFERROR(VLOOKUP($B23,RD[#All],CR$2,0)/CR$1,"")</f>
        <v>2.7996254681647939</v>
      </c>
      <c r="CS23" s="67">
        <f>IFERROR(VLOOKUP($B23,RD[#All],CS$2,0)/CS$1,"")</f>
        <v>2.8054931335830213</v>
      </c>
      <c r="CT23" s="67">
        <f>IFERROR(VLOOKUP($B23,RD[#All],CT$2,0)/CT$1,"")</f>
        <v>2.8250936329588012</v>
      </c>
      <c r="CU23" s="67">
        <f>IFERROR(VLOOKUP($B23,RD[#All],CU$2,0)/CU$1,"")</f>
        <v>2.8636704119850189</v>
      </c>
      <c r="CV23" s="67">
        <f>IFERROR(VLOOKUP($B23,RD[#All],CV$2,0)/CV$1,"")</f>
        <v>2.8580524344569289</v>
      </c>
      <c r="CW23" s="67">
        <f>IFERROR(VLOOKUP($B23,RD[#All],CW$2,0)/CW$1,"")</f>
        <v>2.791760299625468</v>
      </c>
      <c r="CX23" s="67">
        <f>IFERROR(VLOOKUP($B23,RD[#All],CX$2,0)/CX$1,"")</f>
        <v>2.8209737827715355</v>
      </c>
      <c r="CY23" s="67">
        <f>IFERROR(VLOOKUP($B23,RD[#All],CY$2,0)/CY$1,"")</f>
        <v>2.857303370786517</v>
      </c>
      <c r="CZ23" s="67">
        <f>IFERROR(VLOOKUP($B23,RD[#All],CZ$2,0)/CZ$1,"")</f>
        <v>2.8524344569288389</v>
      </c>
      <c r="DA23" s="67">
        <f>IFERROR(VLOOKUP($B23,RD[#All],DA$2,0)/DA$1,"")</f>
        <v>2.845692883895131</v>
      </c>
      <c r="DB23" s="67">
        <f>IFERROR(VLOOKUP($B23,RD[#All],DB$2,0)/DB$1,"")</f>
        <v>2.8651685393258428</v>
      </c>
      <c r="DC23" s="67">
        <f>IFERROR(VLOOKUP($B23,RD[#All],DC$2,0)/DC$1,"")</f>
        <v>2.7971702039117772</v>
      </c>
      <c r="DD23" s="67">
        <f>IFERROR(VLOOKUP($B23,RD[#All],DD$2,0)/DD$1,"")</f>
        <v>2.7625468164794009</v>
      </c>
      <c r="DE23" s="67">
        <f>IFERROR(VLOOKUP($B23,RD[#All],DE$2,0)/DE$1,"")</f>
        <v>2.7625468164794005</v>
      </c>
      <c r="DF23" s="67">
        <f>IFERROR(VLOOKUP($B23,RD[#All],DF$2,0)/DF$1,"")</f>
        <v>2.7554366008698565</v>
      </c>
      <c r="DG23" s="67">
        <f>IFERROR(VLOOKUP($B23,RD[#All],DG$2,0)/DG$1,"")</f>
        <v>2.8292134831460674</v>
      </c>
      <c r="DH23" s="67">
        <f>IFERROR(VLOOKUP($B23,RD[#All],DH$2,0)/DH$1,"")</f>
        <v>2.8184769038701623</v>
      </c>
      <c r="DI23" s="67">
        <f>IFERROR(VLOOKUP($B23,RD[#All],DI$2,0)/DI$1,"")</f>
        <v>2.8072601555747623</v>
      </c>
      <c r="DJ23" s="67">
        <f>IFERROR(VLOOKUP($B23,RD[#All],DJ$2,0)/DJ$1,"")</f>
        <v>2.8245462402765775</v>
      </c>
      <c r="DK23" s="67">
        <f>IFERROR(VLOOKUP($B23,RD[#All],DK$2,0)/DK$1,"")</f>
        <v>2.8531002913025385</v>
      </c>
      <c r="DL23" s="67">
        <f>IFERROR(VLOOKUP($B23,RD[#All],DL$2,0)/DL$1,"")</f>
        <v>2.8098210570120683</v>
      </c>
      <c r="DM23" s="67">
        <f>IFERROR(VLOOKUP($B23,RD[#All],DM$2,0)/DM$1,"")</f>
        <v>2.8157303370786515</v>
      </c>
      <c r="DN23" s="67">
        <f>IFERROR(VLOOKUP($B23,RD[#All],DN$2,0)/DN$1,"")</f>
        <v>2.8131086142322097</v>
      </c>
      <c r="DO23" s="67">
        <f>IFERROR(VLOOKUP($B23,RD[#All],DO$2,0)/DO$1,"")</f>
        <v>2.7661425225828036</v>
      </c>
      <c r="DP23" s="67">
        <f>IFERROR(VLOOKUP($B23,RD[#All],DP$2,0)/DP$1,"")</f>
        <v>2.8284644194756554</v>
      </c>
      <c r="DQ23" s="67">
        <f>IFERROR(VLOOKUP($B23,RD[#All],DQ$2,0)/DQ$1,"")</f>
        <v>2.7921764461090306</v>
      </c>
      <c r="DR23" s="67">
        <f>IFERROR(VLOOKUP($B23,RD[#All],DR$2,0)/DR$1,"")</f>
        <v>2.8131086142322097</v>
      </c>
      <c r="DS23" s="67">
        <f>IFERROR(VLOOKUP($B23,RD[#All],DS$2,0)/DS$1,"")</f>
        <v>2.7483146067415727</v>
      </c>
      <c r="DT23" s="67">
        <f>IFERROR(VLOOKUP($B23,RD[#All],DT$2,0)/DT$1,"")</f>
        <v>2.7622138992925511</v>
      </c>
      <c r="DU23" s="67">
        <f>IFERROR(VLOOKUP($B23,RD[#All],DU$2,0)/DU$1,"")</f>
        <v>2.7618809821057013</v>
      </c>
      <c r="DV23" s="67">
        <f>IFERROR(VLOOKUP($B23,RD[#All],DV$2,0)/DV$1,"")</f>
        <v>2.762172284644195</v>
      </c>
      <c r="DW23" s="67">
        <f>IFERROR(VLOOKUP($B23,RD[#All],DW$2,0)/DW$1,"")</f>
        <v>2.7441947565543074</v>
      </c>
      <c r="DX23" s="67">
        <f>IFERROR(VLOOKUP($B23,RD[#All],DX$2,0)/DX$1,"")</f>
        <v>2.8287973366625052</v>
      </c>
      <c r="DY23" s="67">
        <f>IFERROR(VLOOKUP($B23,RD[#All],DY$2,0)/DY$1,"")</f>
        <v>2.7775280898876407</v>
      </c>
      <c r="DZ23" s="67">
        <f>IFERROR(VLOOKUP($B23,RD[#All],DZ$2,0)/DZ$1,"")</f>
        <v>2.8003745318352062</v>
      </c>
      <c r="EA23" s="67">
        <f>IFERROR(VLOOKUP($B23,RD[#All],EA$2,0)/EA$1,"")</f>
        <v>2.7808572617561378</v>
      </c>
      <c r="EB23" s="67">
        <f>IFERROR(VLOOKUP($B23,RD[#All],EB$2,0)/EB$1,"")</f>
        <v>2.7508947149396588</v>
      </c>
      <c r="EC23" s="67">
        <f>IFERROR(VLOOKUP($B23,RD[#All],EC$2,0)/EC$1,"")</f>
        <v>2.7536732929991357</v>
      </c>
      <c r="ED23" s="67">
        <f>IFERROR(VLOOKUP($B23,RD[#All],ED$2,0)/ED$1,"")</f>
        <v>2.8217804667242872</v>
      </c>
      <c r="EE23" s="67">
        <f>IFERROR(VLOOKUP($B23,RD[#All],EE$2,0)/EE$1,"")</f>
        <v>2.8667242869490064</v>
      </c>
      <c r="EF23" s="67">
        <f>IFERROR(VLOOKUP($B23,RD[#All],EF$2,0)/EF$1,"")</f>
        <v>2.768947906026558</v>
      </c>
      <c r="EG23" s="67">
        <f>IFERROR(VLOOKUP($B23,RD[#All],EG$2,0)/EG$1,"")</f>
        <v>2.7814685314685317</v>
      </c>
      <c r="EH23" s="67">
        <f>IFERROR(VLOOKUP($B23,RD[#All],EH$2,0)/EH$1,"")</f>
        <v>2.7538461538461538</v>
      </c>
      <c r="EI23" s="67">
        <f>IFERROR(VLOOKUP($B23,RD[#All],EI$2,0)/EI$1,"")</f>
        <v>2.7587412587412588</v>
      </c>
      <c r="EJ23" s="67">
        <f>IFERROR(VLOOKUP($B23,RD[#All],EJ$2,0)/EJ$1,"")</f>
        <v>2.8111888111888113</v>
      </c>
      <c r="EK23" s="67">
        <f>IFERROR(VLOOKUP($B23,RD[#All],EK$2,0)/EK$1,"")</f>
        <v>2.8440449438202249</v>
      </c>
      <c r="EL23" s="67">
        <f>IFERROR(VLOOKUP($B23,RD[#All],EL$2,0)/EL$1,"")</f>
        <v>2.8134831460674161</v>
      </c>
      <c r="EM23" s="67">
        <f>IFERROR(VLOOKUP($B23,RD[#All],EM$2,0)/EM$1,"")</f>
        <v>2.8221261884183231</v>
      </c>
      <c r="EN23" s="67">
        <f>IFERROR(VLOOKUP($B23,RD[#All],EN$2,0)/EN$1,"")</f>
        <v>2.7685393258426965</v>
      </c>
      <c r="EO23" s="67">
        <f>IFERROR(VLOOKUP($B23,RD[#All],EO$2,0)/EO$1,"")</f>
        <v>2.8329588014981271</v>
      </c>
      <c r="EP23" s="67">
        <f>IFERROR(VLOOKUP($B23,RD[#All],EP$2,0)/EP$1,"")</f>
        <v>2.7737251512532408</v>
      </c>
      <c r="EQ23" s="67">
        <f>IFERROR(VLOOKUP($B23,RD[#All],EQ$2,0)/EQ$1,"")</f>
        <v>2.7453183520599249</v>
      </c>
      <c r="ER23" s="67">
        <f>IFERROR(VLOOKUP($B23,RD[#All],ER$2,0)/ER$1,"")</f>
        <v>2.8245462402765775</v>
      </c>
      <c r="ES23" s="67">
        <f>IFERROR(VLOOKUP($B23,RD[#All],ES$2,0)/ES$1,"")</f>
        <v>2.851310861423221</v>
      </c>
      <c r="ET23" s="67">
        <f>IFERROR(VLOOKUP($B23,RD[#All],ET$2,0)/ET$1,"")</f>
        <v>2.7824310520939735</v>
      </c>
      <c r="EU23" s="67">
        <f>IFERROR(VLOOKUP($B23,RD[#All],EU$2,0)/EU$1,"")</f>
        <v>2.8349178910976662</v>
      </c>
      <c r="EV23" s="67">
        <f>IFERROR(VLOOKUP($B23,RD[#All],EV$2,0)/EV$1,"")</f>
        <v>2.7692307692307692</v>
      </c>
      <c r="EW23" s="67">
        <f>IFERROR(VLOOKUP($B23,RD[#All],EW$2,0)/EW$1,"")</f>
        <v>2.7519446845289544</v>
      </c>
      <c r="EX23" s="67">
        <f>IFERROR(VLOOKUP($B23,RD[#All],EX$2,0)/EX$1,"")</f>
        <v>2.7943820224719103</v>
      </c>
      <c r="EY23" s="67">
        <f>IFERROR(VLOOKUP($B23,RD[#All],EY$2,0)/EY$1,"")</f>
        <v>2.7442363712026632</v>
      </c>
      <c r="EZ23" s="67">
        <f>IFERROR(VLOOKUP($B23,RD[#All],EZ$2,0)/EZ$1,"")</f>
        <v>2.8318352059925096</v>
      </c>
      <c r="FA23" s="67">
        <f>IFERROR(VLOOKUP($B23,RD[#All],FA$2,0)/FA$1,"")</f>
        <v>2.8715355805243448</v>
      </c>
      <c r="FB23" s="67">
        <f>IFERROR(VLOOKUP($B23,RD[#All],FB$2,0)/FB$1,"")</f>
        <v>2.8404494382022469</v>
      </c>
      <c r="FC23" s="67">
        <f>IFERROR(VLOOKUP($B23,RD[#All],FC$2,0)/FC$1,"")</f>
        <v>2.8254681647940072</v>
      </c>
      <c r="FD23" s="67">
        <f>IFERROR(VLOOKUP($B23,RD[#All],FD$2,0)/FD$1,"")</f>
        <v>2.8415730337078653</v>
      </c>
      <c r="FE23" s="67">
        <f>IFERROR(VLOOKUP($B23,RD[#All],FE$2,0)/FE$1,"")</f>
        <v>2.831818181818182</v>
      </c>
      <c r="FF23" s="67">
        <f>IFERROR(VLOOKUP($B23,RD[#All],FF$2,0)/FF$1,"")</f>
        <v>2.790530303030303</v>
      </c>
      <c r="FG23" s="67">
        <f>IFERROR(VLOOKUP($B23,RD[#All],FG$2,0)/FG$1,"")</f>
        <v>2.7501683501683498</v>
      </c>
      <c r="FH23" s="67">
        <f>IFERROR(VLOOKUP($B23,RD[#All],FH$2,0)/FH$1,"")</f>
        <v>2.8295454545454546</v>
      </c>
      <c r="FI23" s="67">
        <f>IFERROR(VLOOKUP($B23,RD[#All],FI$2,0)/FI$1,"")</f>
        <v>2.7595959595959596</v>
      </c>
      <c r="FJ23" s="67">
        <f>IFERROR(VLOOKUP($B23,RD[#All],FJ$2,0)/FJ$1,"")</f>
        <v>2.7518518518518515</v>
      </c>
      <c r="FK23" s="67">
        <f>IFERROR(VLOOKUP($B23,RD[#All],FK$2,0)/FK$1,"")</f>
        <v>2.8784511784511784</v>
      </c>
      <c r="FL23" s="67">
        <f>IFERROR(VLOOKUP($B23,RD[#All],FL$2,0)/FL$1,"")</f>
        <v>2.8076363636363637</v>
      </c>
      <c r="FM23" s="67">
        <f>IFERROR(VLOOKUP($B23,RD[#All],FM$2,0)/FM$1,"")</f>
        <v>2.8405303030303028</v>
      </c>
      <c r="FN23" s="67">
        <f>IFERROR(VLOOKUP($B23,RD[#All],FN$2,0)/FN$1,"")</f>
        <v>2.7663299663299665</v>
      </c>
      <c r="FO23" s="67">
        <f>IFERROR(VLOOKUP($B23,RD[#All],FO$2,0)/FO$1,"")</f>
        <v>2.7640151515151516</v>
      </c>
      <c r="FP23" s="67">
        <f>IFERROR(VLOOKUP($B23,RD[#All],FP$2,0)/FP$1,"")</f>
        <v>2.7563636363636363</v>
      </c>
      <c r="FQ23" s="67">
        <f>IFERROR(VLOOKUP($B23,RD[#All],FQ$2,0)/FQ$1,"")</f>
        <v>2.8029090909090906</v>
      </c>
      <c r="FR23" s="67">
        <f>IFERROR(VLOOKUP($B23,RD[#All],FR$2,0)/FR$1,"")</f>
        <v>2.8156363636363633</v>
      </c>
      <c r="FS23" s="67">
        <f>IFERROR(VLOOKUP($B23,RD[#All],FS$2,0)/FS$1,"")</f>
        <v>2.7676767676767677</v>
      </c>
      <c r="FT23" s="67">
        <f>IFERROR(VLOOKUP($B23,RD[#All],FT$2,0)/FT$1,"")</f>
        <v>2.7527272727272729</v>
      </c>
      <c r="FU23" s="67">
        <f>IFERROR(VLOOKUP($B23,RD[#All],FU$2,0)/FU$1,"")</f>
        <v>2.8121212121212125</v>
      </c>
      <c r="FV23" s="67">
        <f>IFERROR(VLOOKUP($B23,RD[#All],FV$2,0)/FV$1,"")</f>
        <v>2.8295454545454546</v>
      </c>
      <c r="FW23" s="67">
        <f>IFERROR(VLOOKUP($B23,RD[#All],FW$2,0)/FW$1,"")</f>
        <v>2.7981060606060608</v>
      </c>
      <c r="FX23" s="67">
        <f>IFERROR(VLOOKUP($B23,RD[#All],FX$2,0)/FX$1,"")</f>
        <v>2.8219696969696968</v>
      </c>
      <c r="FY23" s="67">
        <f>IFERROR(VLOOKUP($B23,RD[#All],FY$2,0)/FY$1,"")</f>
        <v>2.8047138047138045</v>
      </c>
      <c r="FZ23" s="67">
        <f>IFERROR(VLOOKUP($B23,RD[#All],FZ$2,0)/FZ$1,"")</f>
        <v>2.8446969696969697</v>
      </c>
      <c r="GA23" s="67">
        <f>IFERROR(VLOOKUP($B23,RD[#All],GA$2,0)/GA$1,"")</f>
        <v>2.7604895104895104</v>
      </c>
      <c r="GB23" s="67">
        <f>IFERROR(VLOOKUP($B23,RD[#All],GB$2,0)/GB$1,"")</f>
        <v>2.8168350168350167</v>
      </c>
      <c r="GC23" s="67">
        <f>IFERROR(VLOOKUP($B23,RD[#All],GC$2,0)/GC$1,"")</f>
        <v>2.7845117845117846</v>
      </c>
      <c r="GD23" s="67">
        <f>IFERROR(VLOOKUP($B23,RD[#All],GD$2,0)/GD$1,"")</f>
        <v>2.8825454545454545</v>
      </c>
      <c r="GE23" s="67">
        <f>IFERROR(VLOOKUP($B23,RD[#All],GE$2,0)/GE$1,"")</f>
        <v>2.7646853146853148</v>
      </c>
      <c r="GF23" s="67">
        <f>IFERROR(VLOOKUP($B23,RD[#All],GF$2,0)/GF$1,"")</f>
        <v>2.7710437710437712</v>
      </c>
      <c r="GG23" s="67">
        <f>IFERROR(VLOOKUP($B23,RD[#All],GG$2,0)/GG$1,"")</f>
        <v>2.754909090909091</v>
      </c>
      <c r="GH23" s="67">
        <f>IFERROR(VLOOKUP($B23,RD[#All],GH$2,0)/GH$1,"")</f>
        <v>2.7963636363636364</v>
      </c>
      <c r="GI23" s="67">
        <f>IFERROR(VLOOKUP($B23,RD[#All],GI$2,0)/GI$1,"")</f>
        <v>2.7381818181818183</v>
      </c>
      <c r="GJ23" s="67">
        <f>IFERROR(VLOOKUP($B23,RD[#All],GJ$2,0)/GJ$1,"")</f>
        <v>2.8461538461538463</v>
      </c>
      <c r="GK23" s="67">
        <f>IFERROR(VLOOKUP($B23,RD[#All],GK$2,0)/GK$1,"")</f>
        <v>2.8473484848484851</v>
      </c>
      <c r="GL23" s="67">
        <f>IFERROR(VLOOKUP($B23,RD[#All],GL$2,0)/GL$1,"")</f>
        <v>2.8208333333333333</v>
      </c>
      <c r="GM23" s="67">
        <f>IFERROR(VLOOKUP($B23,RD[#All],GM$2,0)/GM$1,"")</f>
        <v>2.874242424242424</v>
      </c>
      <c r="GN23" s="67">
        <f>IFERROR(VLOOKUP($B23,RD[#All],GN$2,0)/GN$1,"")</f>
        <v>2.8655303030303032</v>
      </c>
      <c r="GO23" s="67">
        <f>IFERROR(VLOOKUP($B23,RD[#All],GO$2,0)/GO$1,"")</f>
        <v>2.913257575757576</v>
      </c>
      <c r="GP23" s="67">
        <f>IFERROR(VLOOKUP($B23,RD[#All],GP$2,0)/GP$1,"")</f>
        <v>2.8219696969696968</v>
      </c>
      <c r="GQ23" s="67">
        <f>IFERROR(VLOOKUP($B23,RD[#All],GQ$2,0)/GQ$1,"")</f>
        <v>2.8227272727272728</v>
      </c>
      <c r="GR23" s="67">
        <f>IFERROR(VLOOKUP($B23,RD[#All],GR$2,0)/GR$1,"")</f>
        <v>2.9511363636363637</v>
      </c>
      <c r="GS23" s="67" t="str">
        <f>IFERROR(VLOOKUP($B23,RD[#All],GS$2,0)/GS$1,"")</f>
        <v/>
      </c>
      <c r="GT23" s="67" t="str">
        <f>IFERROR(VLOOKUP($B23,RD[#All],GT$2,0)/GT$1,"")</f>
        <v/>
      </c>
      <c r="GU23" s="67">
        <f>IFERROR(VLOOKUP($B23,RD[#All],GU$2,0)/GU$1,"")</f>
        <v>2.9366754617414244</v>
      </c>
      <c r="GV23" s="67">
        <f>IFERROR(VLOOKUP($B23,RD[#All],GV$2,0)/GV$1,"")</f>
        <v>2.8106120304701867</v>
      </c>
      <c r="GW23" s="67">
        <f>IFERROR(VLOOKUP($B23,RD[#All],GW$2,0)/GW$1,"")</f>
        <v>2.767923133776792</v>
      </c>
      <c r="GX23" s="67" t="str">
        <f>IFERROR(VLOOKUP($B23,RD[#All],GX$2,0)/GX$1,"")</f>
        <v/>
      </c>
      <c r="GY23" s="67">
        <f>IFERROR(VLOOKUP($B23,RD[#All],GY$2,0)/GY$1,"")</f>
        <v>2.7751196172248802</v>
      </c>
      <c r="GZ23" s="67">
        <f>IFERROR(VLOOKUP($B23,RD[#All],GZ$2,0)/GZ$1,"")</f>
        <v>2.797752808988764</v>
      </c>
      <c r="HA23" s="67">
        <f>IFERROR(VLOOKUP($B23,RD[#All],HA$2,0)/HA$1,"")</f>
        <v>2.8853932584269661</v>
      </c>
      <c r="HB23" s="67">
        <f>IFERROR(VLOOKUP($B23,RD[#All],HB$2,0)/HB$1,"")</f>
        <v>2.7865168539325844</v>
      </c>
      <c r="HC23" s="67">
        <f>IFERROR(VLOOKUP($B23,RD[#All],HC$2,0)/HC$1,"")</f>
        <v>2.7752808988764044</v>
      </c>
      <c r="HD23" s="67">
        <f>IFERROR(VLOOKUP($B23,RD[#All],HD$2,0)/HD$1,"")</f>
        <v>2.8269662921348311</v>
      </c>
      <c r="HE23" s="67">
        <f>IFERROR(VLOOKUP($B23,RD[#All],HE$2,0)/HE$1,"")</f>
        <v>2.7468164794007488</v>
      </c>
      <c r="HF23" s="67">
        <f>IFERROR(VLOOKUP($B23,RD[#All],HF$2,0)/HF$1,"")</f>
        <v>2.8340823970037454</v>
      </c>
      <c r="HG23" s="67">
        <f>IFERROR(VLOOKUP($B23,RD[#All],HG$2,0)/HG$1,"")</f>
        <v>2.7670411985018726</v>
      </c>
      <c r="HH23" s="67">
        <f>IFERROR(VLOOKUP($B23,RD[#All],HH$2,0)/HH$1,"")</f>
        <v>2.8277153558052435</v>
      </c>
      <c r="HI23" s="67">
        <f>IFERROR(VLOOKUP($B23,RD[#All],HI$2,0)/HI$1,"")</f>
        <v>2.7827715355805243</v>
      </c>
      <c r="HJ23" s="67">
        <f>IFERROR(VLOOKUP($B23,RD[#All],HJ$2,0)/HJ$1,"")</f>
        <v>2.9086142322097377</v>
      </c>
      <c r="HK23" s="67">
        <f>IFERROR(VLOOKUP($B23,RD[#All],HK$2,0)/HK$1,"")</f>
        <v>2.7532251352476074</v>
      </c>
      <c r="HL23" s="67">
        <f>IFERROR(VLOOKUP($B23,RD[#All],HL$2,0)/HL$1,"")</f>
        <v>2.8777361631294216</v>
      </c>
      <c r="HM23" s="67">
        <f>IFERROR(VLOOKUP($B23,RD[#All],HM$2,0)/HM$1,"")</f>
        <v>2.9055082848186293</v>
      </c>
      <c r="HN23" s="67">
        <f>IFERROR(VLOOKUP($B23,RD[#All],HN$2,0)/HN$1,"")</f>
        <v>2.9377519032691444</v>
      </c>
      <c r="HO23" s="67">
        <f>IFERROR(VLOOKUP($B23,RD[#All],HO$2,0)/HO$1,"")</f>
        <v>2.9472309299895505</v>
      </c>
      <c r="HP23" s="67">
        <f>IFERROR(VLOOKUP($B23,RD[#All],HP$2,0)/HP$1,"")</f>
        <v>3.039498432601881</v>
      </c>
      <c r="HQ23" s="67">
        <f>IFERROR(VLOOKUP($B23,RD[#All],HQ$2,0)/HQ$1,"")</f>
        <v>2.7955747955747956</v>
      </c>
      <c r="HR23" s="67">
        <f>IFERROR(VLOOKUP($B23,RD[#All],HR$2,0)/HR$1,"")</f>
        <v>2.7698081734778981</v>
      </c>
      <c r="HS23" s="67">
        <f>IFERROR(VLOOKUP($B23,RD[#All],HS$2,0)/HS$1,"")</f>
        <v>2.8544719101123595</v>
      </c>
      <c r="HT23" s="67">
        <f>IFERROR(VLOOKUP($B23,RD[#All],HT$2,0)/HT$1,"")</f>
        <v>2.8128173116937161</v>
      </c>
      <c r="HU23" s="67">
        <f>IFERROR(VLOOKUP($B23,RD[#All],HU$2,0)/HU$1,"")</f>
        <v>2.8235090751944685</v>
      </c>
      <c r="HV23" s="67">
        <f>IFERROR(VLOOKUP($B23,RD[#All],HV$2,0)/HV$1,"")</f>
        <v>2.7695764909248055</v>
      </c>
      <c r="HW23" s="67">
        <f>IFERROR(VLOOKUP($B23,RD[#All],HW$2,0)/HW$1,"")</f>
        <v>2.8803595505617978</v>
      </c>
      <c r="HX23" s="67">
        <f>IFERROR(VLOOKUP($B23,RD[#All],HX$2,0)/HX$1,"")</f>
        <v>2.8452895419187554</v>
      </c>
      <c r="HY23" s="67">
        <f>IFERROR(VLOOKUP($B23,RD[#All],HY$2,0)/HY$1,"")</f>
        <v>2.8088223054515189</v>
      </c>
      <c r="HZ23" s="67">
        <f>IFERROR(VLOOKUP($B23,RD[#All],HZ$2,0)/HZ$1,"")</f>
        <v>2.7592176446109029</v>
      </c>
      <c r="IA23" s="67">
        <f>IFERROR(VLOOKUP($B23,RD[#All],IA$2,0)/IA$1,"")</f>
        <v>2.8488733488733491</v>
      </c>
      <c r="IB23" s="67">
        <f>IFERROR(VLOOKUP($B23,RD[#All],IB$2,0)/IB$1,"")</f>
        <v>2.7734487734487736</v>
      </c>
      <c r="IC23" s="67">
        <f>IFERROR(VLOOKUP($B23,RD[#All],IC$2,0)/IC$1,"")</f>
        <v>2.8104118104118108</v>
      </c>
      <c r="ID23" s="67">
        <f>IFERROR(VLOOKUP($B23,RD[#All],ID$2,0)/ID$1,"")</f>
        <v>2.8222970445192663</v>
      </c>
      <c r="IE23" s="67">
        <f>IFERROR(VLOOKUP($B23,RD[#All],IE$2,0)/IE$1,"")</f>
        <v>2.8646464646464644</v>
      </c>
      <c r="IF23" s="67" t="str">
        <f>IFERROR(VLOOKUP($B23,RD[#All],IF$2,0)/IF$1,"")</f>
        <v/>
      </c>
      <c r="IG23" s="67">
        <f>IFERROR(VLOOKUP($B23,RD[#All],IG$2,0)/IG$1,"")</f>
        <v>2.818001698273422</v>
      </c>
      <c r="IH23" s="67">
        <f>IFERROR(VLOOKUP($B23,RD[#All],IH$2,0)/IH$1,"")</f>
        <v>2.8216649251132009</v>
      </c>
      <c r="II23" s="67">
        <f>IFERROR(VLOOKUP($B23,RD[#All],II$2,0)/II$1,"")</f>
        <v>2.7960199004975124</v>
      </c>
      <c r="IJ23" s="67">
        <f>IFERROR(VLOOKUP($B23,RD[#All],IJ$2,0)/IJ$1,"")</f>
        <v>2.77665544332211</v>
      </c>
      <c r="IK23" s="67">
        <f>IFERROR(VLOOKUP($B23,RD[#All],IK$2,0)/IK$1,"")</f>
        <v>2.7742812742812748</v>
      </c>
      <c r="IL23" s="67" t="str">
        <f>IFERROR(VLOOKUP($B23,RD[#All],IL$2,0)/IL$1,"")</f>
        <v/>
      </c>
      <c r="IM23" s="67" t="str">
        <f>IFERROR(VLOOKUP($B23,RD[#All],IM$2,0)/IM$1,"")</f>
        <v/>
      </c>
      <c r="IN23" s="67">
        <f>IFERROR(VLOOKUP($B23,RD[#All],IN$2,0)/IN$1,"")</f>
        <v>2.8760710553814004</v>
      </c>
      <c r="IO23" s="67">
        <f>IFERROR(VLOOKUP($B23,RD[#All],IO$2,0)/IO$1,"")</f>
        <v>2.8565830721003138</v>
      </c>
      <c r="IP23" s="67">
        <f>IFERROR(VLOOKUP($B23,RD[#All],IP$2,0)/IP$1,"")</f>
        <v>3.2477981432992147</v>
      </c>
      <c r="IQ23" s="67">
        <f>IFERROR(VLOOKUP($B23,RD[#All],IQ$2,0)/IQ$1,"")</f>
        <v>2.8014763014763018</v>
      </c>
      <c r="IR23" s="67">
        <f>IFERROR(VLOOKUP($B23,RD[#All],IR$2,0)/IR$1,"")</f>
        <v>5.5895522388059709</v>
      </c>
      <c r="IS23" s="86">
        <f>IFERROR(AVERAGEIF(Inv_SY_B[[#This Row],[BLK1_INV1]:[BLK8_INV27]],"&gt;"&amp;0.1,Inv_SY_B[[#This Row],[BLK1_INV1]:[BLK8_INV27]]),"")</f>
        <v>2.8162429508420663</v>
      </c>
    </row>
    <row r="24" spans="2:253" x14ac:dyDescent="0.35">
      <c r="B24" s="85">
        <f t="shared" si="0"/>
        <v>45856</v>
      </c>
      <c r="C24" s="67">
        <f>IFERROR(VLOOKUP($B24,RD[#All],C$2,0)/C$1,"")</f>
        <v>1.1581676750216077</v>
      </c>
      <c r="D24" s="67">
        <f>IFERROR(VLOOKUP($B24,RD[#All],D$2,0)/D$1,"")</f>
        <v>1.1789109766637857</v>
      </c>
      <c r="E24" s="67">
        <f>IFERROR(VLOOKUP($B24,RD[#All],E$2,0)/E$1,"")</f>
        <v>1.1782771535580525</v>
      </c>
      <c r="F24" s="67">
        <f>IFERROR(VLOOKUP($B24,RD[#All],F$2,0)/F$1,"")</f>
        <v>1.1647940074906367</v>
      </c>
      <c r="G24" s="67">
        <f>IFERROR(VLOOKUP($B24,RD[#All],G$2,0)/G$1,"")</f>
        <v>1.1719965427830596</v>
      </c>
      <c r="H24" s="67">
        <f>IFERROR(VLOOKUP($B24,RD[#All],H$2,0)/H$1,"")</f>
        <v>1.1573033707865168</v>
      </c>
      <c r="I24" s="67">
        <f>IFERROR(VLOOKUP($B24,RD[#All],I$2,0)/I$1,"")</f>
        <v>1.1677902621722847</v>
      </c>
      <c r="J24" s="67">
        <f>IFERROR(VLOOKUP($B24,RD[#All],J$2,0)/J$1,"")</f>
        <v>1.1760299625468165</v>
      </c>
      <c r="K24" s="67">
        <f>IFERROR(VLOOKUP($B24,RD[#All],K$2,0)/K$1,"")</f>
        <v>1.1649438202247191</v>
      </c>
      <c r="L24" s="67">
        <f>IFERROR(VLOOKUP($B24,RD[#All],L$2,0)/L$1,"")</f>
        <v>1.1649438202247191</v>
      </c>
      <c r="M24" s="67">
        <f>IFERROR(VLOOKUP($B24,RD[#All],M$2,0)/M$1,"")</f>
        <v>1.1910112359550562</v>
      </c>
      <c r="N24" s="67">
        <f>IFERROR(VLOOKUP($B24,RD[#All],N$2,0)/N$1,"")</f>
        <v>1.1539325842696631</v>
      </c>
      <c r="O24" s="67">
        <f>IFERROR(VLOOKUP($B24,RD[#All],O$2,0)/O$1,"")</f>
        <v>1.146067415730337</v>
      </c>
      <c r="P24" s="67">
        <f>IFERROR(VLOOKUP($B24,RD[#All],P$2,0)/P$1,"")</f>
        <v>1.1726251276813076</v>
      </c>
      <c r="Q24" s="67">
        <f>IFERROR(VLOOKUP($B24,RD[#All],Q$2,0)/Q$1,"")</f>
        <v>1.146067415730337</v>
      </c>
      <c r="R24" s="67">
        <f>IFERROR(VLOOKUP($B24,RD[#All],R$2,0)/R$1,"")</f>
        <v>1.1666666666666667</v>
      </c>
      <c r="S24" s="67">
        <f>IFERROR(VLOOKUP($B24,RD[#All],S$2,0)/S$1,"")</f>
        <v>1.146067415730337</v>
      </c>
      <c r="T24" s="67">
        <f>IFERROR(VLOOKUP($B24,RD[#All],T$2,0)/T$1,"")</f>
        <v>1.1861423220973781</v>
      </c>
      <c r="U24" s="67">
        <f>IFERROR(VLOOKUP($B24,RD[#All],U$2,0)/U$1,"")</f>
        <v>1.1443388072601555</v>
      </c>
      <c r="V24" s="67">
        <f>IFERROR(VLOOKUP($B24,RD[#All],V$2,0)/V$1,"")</f>
        <v>1.1581676750216077</v>
      </c>
      <c r="W24" s="67">
        <f>IFERROR(VLOOKUP($B24,RD[#All],W$2,0)/W$1,"")</f>
        <v>1.1573033707865168</v>
      </c>
      <c r="X24" s="67">
        <f>IFERROR(VLOOKUP($B24,RD[#All],X$2,0)/X$1,"")</f>
        <v>1.1816479400749065</v>
      </c>
      <c r="Y24" s="67">
        <f>IFERROR(VLOOKUP($B24,RD[#All],Y$2,0)/Y$1,"")</f>
        <v>1.1619706136560071</v>
      </c>
      <c r="Z24" s="67">
        <f>IFERROR(VLOOKUP($B24,RD[#All],Z$2,0)/Z$1,"")</f>
        <v>1.1818560133166875</v>
      </c>
      <c r="AA24" s="67">
        <f>IFERROR(VLOOKUP($B24,RD[#All],AA$2,0)/AA$1,"")</f>
        <v>1.1685393258426966</v>
      </c>
      <c r="AB24" s="67">
        <f>IFERROR(VLOOKUP($B24,RD[#All],AB$2,0)/AB$1,"")</f>
        <v>1.1498703543647364</v>
      </c>
      <c r="AC24" s="67">
        <f>IFERROR(VLOOKUP($B24,RD[#All],AC$2,0)/AC$1,"")</f>
        <v>1.1847882454624028</v>
      </c>
      <c r="AD24" s="67">
        <f>IFERROR(VLOOKUP($B24,RD[#All],AD$2,0)/AD$1,"")</f>
        <v>1.1439034540158137</v>
      </c>
      <c r="AE24" s="67">
        <f>IFERROR(VLOOKUP($B24,RD[#All],AE$2,0)/AE$1,"")</f>
        <v>1.1745318352059926</v>
      </c>
      <c r="AF24" s="67">
        <f>IFERROR(VLOOKUP($B24,RD[#All],AF$2,0)/AF$1,"")</f>
        <v>1.1645443196004994</v>
      </c>
      <c r="AG24" s="67">
        <f>IFERROR(VLOOKUP($B24,RD[#All],AG$2,0)/AG$1,"")</f>
        <v>1.1735330836454432</v>
      </c>
      <c r="AH24" s="67">
        <f>IFERROR(VLOOKUP($B24,RD[#All],AH$2,0)/AH$1,"")</f>
        <v>1.1888472742405327</v>
      </c>
      <c r="AI24" s="67">
        <f>IFERROR(VLOOKUP($B24,RD[#All],AI$2,0)/AI$1,"")</f>
        <v>1.1698113207547169</v>
      </c>
      <c r="AJ24" s="67">
        <f>IFERROR(VLOOKUP($B24,RD[#All],AJ$2,0)/AJ$1,"")</f>
        <v>1.1648483036915258</v>
      </c>
      <c r="AK24" s="67">
        <f>IFERROR(VLOOKUP($B24,RD[#All],AK$2,0)/AK$1,"")</f>
        <v>1.1550561797752807</v>
      </c>
      <c r="AL24" s="67">
        <f>IFERROR(VLOOKUP($B24,RD[#All],AL$2,0)/AL$1,"")</f>
        <v>1.1646035463365676</v>
      </c>
      <c r="AM24" s="67">
        <f>IFERROR(VLOOKUP($B24,RD[#All],AM$2,0)/AM$1,"")</f>
        <v>1.1524344569288389</v>
      </c>
      <c r="AN24" s="67">
        <f>IFERROR(VLOOKUP($B24,RD[#All],AN$2,0)/AN$1,"")</f>
        <v>1.1655430711610486</v>
      </c>
      <c r="AO24" s="67">
        <f>IFERROR(VLOOKUP($B24,RD[#All],AO$2,0)/AO$1,"")</f>
        <v>1.1730337078651685</v>
      </c>
      <c r="AP24" s="67">
        <f>IFERROR(VLOOKUP($B24,RD[#All],AP$2,0)/AP$1,"")</f>
        <v>1.1719101123595506</v>
      </c>
      <c r="AQ24" s="67">
        <f>IFERROR(VLOOKUP($B24,RD[#All],AQ$2,0)/AQ$1,"")</f>
        <v>1.1528089887640449</v>
      </c>
      <c r="AR24" s="67">
        <f>IFERROR(VLOOKUP($B24,RD[#All],AR$2,0)/AR$1,"")</f>
        <v>1.1805243445692883</v>
      </c>
      <c r="AS24" s="67">
        <f>IFERROR(VLOOKUP($B24,RD[#All],AS$2,0)/AS$1,"")</f>
        <v>1.154681647940075</v>
      </c>
      <c r="AT24" s="67">
        <f>IFERROR(VLOOKUP($B24,RD[#All],AT$2,0)/AT$1,"")</f>
        <v>1.1640449438202247</v>
      </c>
      <c r="AU24" s="67">
        <f>IFERROR(VLOOKUP($B24,RD[#All],AU$2,0)/AU$1,"")</f>
        <v>1.1655430711610486</v>
      </c>
      <c r="AV24" s="67">
        <f>IFERROR(VLOOKUP($B24,RD[#All],AV$2,0)/AV$1,"")</f>
        <v>1.148689138576779</v>
      </c>
      <c r="AW24" s="67">
        <f>IFERROR(VLOOKUP($B24,RD[#All],AW$2,0)/AW$1,"")</f>
        <v>1.1602420051858255</v>
      </c>
      <c r="AX24" s="67">
        <f>IFERROR(VLOOKUP($B24,RD[#All],AX$2,0)/AX$1,"")</f>
        <v>1.1591760299625469</v>
      </c>
      <c r="AY24" s="67">
        <f>IFERROR(VLOOKUP($B24,RD[#All],AY$2,0)/AY$1,"")</f>
        <v>1.1541573033707866</v>
      </c>
      <c r="AZ24" s="67">
        <f>IFERROR(VLOOKUP($B24,RD[#All],AZ$2,0)/AZ$1,"")</f>
        <v>1.1829213483146068</v>
      </c>
      <c r="BA24" s="67">
        <f>IFERROR(VLOOKUP($B24,RD[#All],BA$2,0)/BA$1,"")</f>
        <v>1.1891385767790261</v>
      </c>
      <c r="BB24" s="67">
        <f>IFERROR(VLOOKUP($B24,RD[#All],BB$2,0)/BB$1,"")</f>
        <v>1.1636704119850187</v>
      </c>
      <c r="BC24" s="67">
        <f>IFERROR(VLOOKUP($B24,RD[#All],BC$2,0)/BC$1,"")</f>
        <v>1.1685393258426966</v>
      </c>
      <c r="BD24" s="67">
        <f>IFERROR(VLOOKUP($B24,RD[#All],BD$2,0)/BD$1,"")</f>
        <v>1.1745318352059926</v>
      </c>
      <c r="BE24" s="67">
        <f>IFERROR(VLOOKUP($B24,RD[#All],BE$2,0)/BE$1,"")</f>
        <v>1.1719965427830596</v>
      </c>
      <c r="BF24" s="67">
        <f>IFERROR(VLOOKUP($B24,RD[#All],BF$2,0)/BF$1,"")</f>
        <v>1.1658759883478984</v>
      </c>
      <c r="BG24" s="67">
        <f>IFERROR(VLOOKUP($B24,RD[#All],BG$2,0)/BG$1,"")</f>
        <v>1.157553058676654</v>
      </c>
      <c r="BH24" s="67">
        <f>IFERROR(VLOOKUP($B24,RD[#All],BH$2,0)/BH$1,"")</f>
        <v>1.1617977528089887</v>
      </c>
      <c r="BI24" s="67">
        <f>IFERROR(VLOOKUP($B24,RD[#All],BI$2,0)/BI$1,"")</f>
        <v>1.1765293383270912</v>
      </c>
      <c r="BJ24" s="67">
        <f>IFERROR(VLOOKUP($B24,RD[#All],BJ$2,0)/BJ$1,"")</f>
        <v>1.1911776945484811</v>
      </c>
      <c r="BK24" s="67">
        <f>IFERROR(VLOOKUP($B24,RD[#All],BK$2,0)/BK$1,"")</f>
        <v>1.1876404494382022</v>
      </c>
      <c r="BL24" s="67">
        <f>IFERROR(VLOOKUP($B24,RD[#All],BL$2,0)/BL$1,"")</f>
        <v>1.1629307460689196</v>
      </c>
      <c r="BM24" s="67">
        <f>IFERROR(VLOOKUP($B24,RD[#All],BM$2,0)/BM$1,"")</f>
        <v>1.1655430711610486</v>
      </c>
      <c r="BN24" s="67">
        <f>IFERROR(VLOOKUP($B24,RD[#All],BN$2,0)/BN$1,"")</f>
        <v>1.1414838035527692</v>
      </c>
      <c r="BO24" s="67">
        <f>IFERROR(VLOOKUP($B24,RD[#All],BO$2,0)/BO$1,"")</f>
        <v>1.2024200518582542</v>
      </c>
      <c r="BP24" s="67">
        <f>IFERROR(VLOOKUP($B24,RD[#All],BP$2,0)/BP$1,"")</f>
        <v>1.1965427830596371</v>
      </c>
      <c r="BQ24" s="67">
        <f>IFERROR(VLOOKUP($B24,RD[#All],BQ$2,0)/BQ$1,"")</f>
        <v>1.2051858254105445</v>
      </c>
      <c r="BR24" s="67">
        <f>IFERROR(VLOOKUP($B24,RD[#All],BR$2,0)/BR$1,"")</f>
        <v>1.1764909248055315</v>
      </c>
      <c r="BS24" s="67">
        <f>IFERROR(VLOOKUP($B24,RD[#All],BS$2,0)/BS$1,"")</f>
        <v>1.1883895131086142</v>
      </c>
      <c r="BT24" s="67">
        <f>IFERROR(VLOOKUP($B24,RD[#All],BT$2,0)/BT$1,"")</f>
        <v>1.1865168539325843</v>
      </c>
      <c r="BU24" s="67">
        <f>IFERROR(VLOOKUP($B24,RD[#All],BU$2,0)/BU$1,"")</f>
        <v>1.2014981273408241</v>
      </c>
      <c r="BV24" s="67">
        <f>IFERROR(VLOOKUP($B24,RD[#All],BV$2,0)/BV$1,"")</f>
        <v>1.1895131086142323</v>
      </c>
      <c r="BW24" s="67">
        <f>IFERROR(VLOOKUP($B24,RD[#All],BW$2,0)/BW$1,"")</f>
        <v>1.2277153558052434</v>
      </c>
      <c r="BX24" s="67">
        <f>IFERROR(VLOOKUP($B24,RD[#All],BX$2,0)/BX$1,"")</f>
        <v>1.1985018726591761</v>
      </c>
      <c r="BY24" s="67">
        <f>IFERROR(VLOOKUP($B24,RD[#All],BY$2,0)/BY$1,"")</f>
        <v>1.2228048272992094</v>
      </c>
      <c r="BZ24" s="67">
        <f>IFERROR(VLOOKUP($B24,RD[#All],BZ$2,0)/BZ$1,"")</f>
        <v>1.2061589679567208</v>
      </c>
      <c r="CA24" s="67">
        <f>IFERROR(VLOOKUP($B24,RD[#All],CA$2,0)/CA$1,"")</f>
        <v>1.2224719101123596</v>
      </c>
      <c r="CB24" s="67">
        <f>IFERROR(VLOOKUP($B24,RD[#All],CB$2,0)/CB$1,"")</f>
        <v>1.2071161048689139</v>
      </c>
      <c r="CC24" s="67">
        <f>IFERROR(VLOOKUP($B24,RD[#All],CC$2,0)/CC$1,"")</f>
        <v>1.1820224719101124</v>
      </c>
      <c r="CD24" s="67">
        <f>IFERROR(VLOOKUP($B24,RD[#All],CD$2,0)/CD$1,"")</f>
        <v>1.2197061365600692</v>
      </c>
      <c r="CE24" s="67">
        <f>IFERROR(VLOOKUP($B24,RD[#All],CE$2,0)/CE$1,"")</f>
        <v>1.199625468164794</v>
      </c>
      <c r="CF24" s="67">
        <f>IFERROR(VLOOKUP($B24,RD[#All],CF$2,0)/CF$1,"")</f>
        <v>1.2198501872659175</v>
      </c>
      <c r="CG24" s="67">
        <f>IFERROR(VLOOKUP($B24,RD[#All],CG$2,0)/CG$1,"")</f>
        <v>1.1973782771535579</v>
      </c>
      <c r="CH24" s="67">
        <f>IFERROR(VLOOKUP($B24,RD[#All],CH$2,0)/CH$1,"")</f>
        <v>1.199250936329588</v>
      </c>
      <c r="CI24" s="67">
        <f>IFERROR(VLOOKUP($B24,RD[#All],CI$2,0)/CI$1,"")</f>
        <v>1.1719101123595506</v>
      </c>
      <c r="CJ24" s="67">
        <f>IFERROR(VLOOKUP($B24,RD[#All],CJ$2,0)/CJ$1,"")</f>
        <v>1.2112359550561798</v>
      </c>
      <c r="CK24" s="67">
        <f>IFERROR(VLOOKUP($B24,RD[#All],CK$2,0)/CK$1,"")</f>
        <v>1.1775280898876404</v>
      </c>
      <c r="CL24" s="67">
        <f>IFERROR(VLOOKUP($B24,RD[#All],CL$2,0)/CL$1,"")</f>
        <v>1.1805243445692883</v>
      </c>
      <c r="CM24" s="67">
        <f>IFERROR(VLOOKUP($B24,RD[#All],CM$2,0)/CM$1,"")</f>
        <v>1.1970037453183522</v>
      </c>
      <c r="CN24" s="67">
        <f>IFERROR(VLOOKUP($B24,RD[#All],CN$2,0)/CN$1,"")</f>
        <v>1.1872659176029963</v>
      </c>
      <c r="CO24" s="67">
        <f>IFERROR(VLOOKUP($B24,RD[#All],CO$2,0)/CO$1,"")</f>
        <v>1.1750112359550562</v>
      </c>
      <c r="CP24" s="67">
        <f>IFERROR(VLOOKUP($B24,RD[#All],CP$2,0)/CP$1,"")</f>
        <v>1.1982713915298187</v>
      </c>
      <c r="CQ24" s="67">
        <f>IFERROR(VLOOKUP($B24,RD[#All],CQ$2,0)/CQ$1,"")</f>
        <v>1.2202247191011237</v>
      </c>
      <c r="CR24" s="67">
        <f>IFERROR(VLOOKUP($B24,RD[#All],CR$2,0)/CR$1,"")</f>
        <v>1.208239700374532</v>
      </c>
      <c r="CS24" s="67">
        <f>IFERROR(VLOOKUP($B24,RD[#All],CS$2,0)/CS$1,"")</f>
        <v>1.1941739492301289</v>
      </c>
      <c r="CT24" s="67">
        <f>IFERROR(VLOOKUP($B24,RD[#All],CT$2,0)/CT$1,"")</f>
        <v>1.1715355805243446</v>
      </c>
      <c r="CU24" s="67">
        <f>IFERROR(VLOOKUP($B24,RD[#All],CU$2,0)/CU$1,"")</f>
        <v>1.1947565543071161</v>
      </c>
      <c r="CV24" s="67">
        <f>IFERROR(VLOOKUP($B24,RD[#All],CV$2,0)/CV$1,"")</f>
        <v>1.1940074906367042</v>
      </c>
      <c r="CW24" s="67">
        <f>IFERROR(VLOOKUP($B24,RD[#All],CW$2,0)/CW$1,"")</f>
        <v>1.2037453183520599</v>
      </c>
      <c r="CX24" s="67">
        <f>IFERROR(VLOOKUP($B24,RD[#All],CX$2,0)/CX$1,"")</f>
        <v>1.1741573033707866</v>
      </c>
      <c r="CY24" s="67">
        <f>IFERROR(VLOOKUP($B24,RD[#All],CY$2,0)/CY$1,"")</f>
        <v>1.1932584269662923</v>
      </c>
      <c r="CZ24" s="67">
        <f>IFERROR(VLOOKUP($B24,RD[#All],CZ$2,0)/CZ$1,"")</f>
        <v>1.1898876404494381</v>
      </c>
      <c r="DA24" s="67">
        <f>IFERROR(VLOOKUP($B24,RD[#All],DA$2,0)/DA$1,"")</f>
        <v>1.2097378277153559</v>
      </c>
      <c r="DB24" s="67">
        <f>IFERROR(VLOOKUP($B24,RD[#All],DB$2,0)/DB$1,"")</f>
        <v>1.1823970037453184</v>
      </c>
      <c r="DC24" s="67">
        <f>IFERROR(VLOOKUP($B24,RD[#All],DC$2,0)/DC$1,"")</f>
        <v>1.1605493133583022</v>
      </c>
      <c r="DD24" s="67">
        <f>IFERROR(VLOOKUP($B24,RD[#All],DD$2,0)/DD$1,"")</f>
        <v>1.1689138576779028</v>
      </c>
      <c r="DE24" s="67">
        <f>IFERROR(VLOOKUP($B24,RD[#All],DE$2,0)/DE$1,"")</f>
        <v>1.1685393258426966</v>
      </c>
      <c r="DF24" s="67">
        <f>IFERROR(VLOOKUP($B24,RD[#All],DF$2,0)/DF$1,"")</f>
        <v>1.1445299431247911</v>
      </c>
      <c r="DG24" s="67">
        <f>IFERROR(VLOOKUP($B24,RD[#All],DG$2,0)/DG$1,"")</f>
        <v>1.1722846441947565</v>
      </c>
      <c r="DH24" s="67">
        <f>IFERROR(VLOOKUP($B24,RD[#All],DH$2,0)/DH$1,"")</f>
        <v>1.1625468164794006</v>
      </c>
      <c r="DI24" s="67">
        <f>IFERROR(VLOOKUP($B24,RD[#All],DI$2,0)/DI$1,"")</f>
        <v>1.1592048401037165</v>
      </c>
      <c r="DJ24" s="67">
        <f>IFERROR(VLOOKUP($B24,RD[#All],DJ$2,0)/DJ$1,"")</f>
        <v>1.1830596369922213</v>
      </c>
      <c r="DK24" s="67">
        <f>IFERROR(VLOOKUP($B24,RD[#All],DK$2,0)/DK$1,"")</f>
        <v>1.1991677070328755</v>
      </c>
      <c r="DL24" s="67">
        <f>IFERROR(VLOOKUP($B24,RD[#All],DL$2,0)/DL$1,"")</f>
        <v>1.1775280898876404</v>
      </c>
      <c r="DM24" s="67">
        <f>IFERROR(VLOOKUP($B24,RD[#All],DM$2,0)/DM$1,"")</f>
        <v>1.1921348314606741</v>
      </c>
      <c r="DN24" s="67">
        <f>IFERROR(VLOOKUP($B24,RD[#All],DN$2,0)/DN$1,"")</f>
        <v>1.1509363295880151</v>
      </c>
      <c r="DO24" s="67">
        <f>IFERROR(VLOOKUP($B24,RD[#All],DO$2,0)/DO$1,"")</f>
        <v>1.1612579458012715</v>
      </c>
      <c r="DP24" s="67">
        <f>IFERROR(VLOOKUP($B24,RD[#All],DP$2,0)/DP$1,"")</f>
        <v>1.1588847274240532</v>
      </c>
      <c r="DQ24" s="67">
        <f>IFERROR(VLOOKUP($B24,RD[#All],DQ$2,0)/DQ$1,"")</f>
        <v>1.1558884727424052</v>
      </c>
      <c r="DR24" s="67">
        <f>IFERROR(VLOOKUP($B24,RD[#All],DR$2,0)/DR$1,"")</f>
        <v>1.1565543071161049</v>
      </c>
      <c r="DS24" s="67">
        <f>IFERROR(VLOOKUP($B24,RD[#All],DS$2,0)/DS$1,"")</f>
        <v>1.1404494382022472</v>
      </c>
      <c r="DT24" s="67">
        <f>IFERROR(VLOOKUP($B24,RD[#All],DT$2,0)/DT$1,"")</f>
        <v>1.1548897211818558</v>
      </c>
      <c r="DU24" s="67">
        <f>IFERROR(VLOOKUP($B24,RD[#All],DU$2,0)/DU$1,"")</f>
        <v>1.1678734914689972</v>
      </c>
      <c r="DV24" s="67">
        <f>IFERROR(VLOOKUP($B24,RD[#All],DV$2,0)/DV$1,"")</f>
        <v>1.1471910112359551</v>
      </c>
      <c r="DW24" s="67">
        <f>IFERROR(VLOOKUP($B24,RD[#All],DW$2,0)/DW$1,"")</f>
        <v>1.1647940074906367</v>
      </c>
      <c r="DX24" s="67">
        <f>IFERROR(VLOOKUP($B24,RD[#All],DX$2,0)/DX$1,"")</f>
        <v>1.166541822721598</v>
      </c>
      <c r="DY24" s="67">
        <f>IFERROR(VLOOKUP($B24,RD[#All],DY$2,0)/DY$1,"")</f>
        <v>1.1434456928838952</v>
      </c>
      <c r="DZ24" s="67">
        <f>IFERROR(VLOOKUP($B24,RD[#All],DZ$2,0)/DZ$1,"")</f>
        <v>1.1561797752808989</v>
      </c>
      <c r="EA24" s="67">
        <f>IFERROR(VLOOKUP($B24,RD[#All],EA$2,0)/EA$1,"")</f>
        <v>1.1572201414898045</v>
      </c>
      <c r="EB24" s="67">
        <f>IFERROR(VLOOKUP($B24,RD[#All],EB$2,0)/EB$1,"")</f>
        <v>1.1462338743237619</v>
      </c>
      <c r="EC24" s="67">
        <f>IFERROR(VLOOKUP($B24,RD[#All],EC$2,0)/EC$1,"")</f>
        <v>1.1948141745894556</v>
      </c>
      <c r="ED24" s="67">
        <f>IFERROR(VLOOKUP($B24,RD[#All],ED$2,0)/ED$1,"")</f>
        <v>1.160933448573898</v>
      </c>
      <c r="EE24" s="67">
        <f>IFERROR(VLOOKUP($B24,RD[#All],EE$2,0)/EE$1,"")</f>
        <v>1.1865168539325843</v>
      </c>
      <c r="EF24" s="67">
        <f>IFERROR(VLOOKUP($B24,RD[#All],EF$2,0)/EF$1,"")</f>
        <v>1.1971399387129724</v>
      </c>
      <c r="EG24" s="67">
        <f>IFERROR(VLOOKUP($B24,RD[#All],EG$2,0)/EG$1,"")</f>
        <v>1.2157342657342658</v>
      </c>
      <c r="EH24" s="67">
        <f>IFERROR(VLOOKUP($B24,RD[#All],EH$2,0)/EH$1,"")</f>
        <v>1.156993006993007</v>
      </c>
      <c r="EI24" s="67">
        <f>IFERROR(VLOOKUP($B24,RD[#All],EI$2,0)/EI$1,"")</f>
        <v>1.1520979020979021</v>
      </c>
      <c r="EJ24" s="67">
        <f>IFERROR(VLOOKUP($B24,RD[#All],EJ$2,0)/EJ$1,"")</f>
        <v>1.2104895104895104</v>
      </c>
      <c r="EK24" s="67">
        <f>IFERROR(VLOOKUP($B24,RD[#All],EK$2,0)/EK$1,"")</f>
        <v>1.2120449438202248</v>
      </c>
      <c r="EL24" s="67">
        <f>IFERROR(VLOOKUP($B24,RD[#All],EL$2,0)/EL$1,"")</f>
        <v>1.1932584269662923</v>
      </c>
      <c r="EM24" s="67">
        <f>IFERROR(VLOOKUP($B24,RD[#All],EM$2,0)/EM$1,"")</f>
        <v>1.1650821089023335</v>
      </c>
      <c r="EN24" s="67">
        <f>IFERROR(VLOOKUP($B24,RD[#All],EN$2,0)/EN$1,"")</f>
        <v>1.1481417458945549</v>
      </c>
      <c r="EO24" s="67">
        <f>IFERROR(VLOOKUP($B24,RD[#All],EO$2,0)/EO$1,"")</f>
        <v>1.1782771535580525</v>
      </c>
      <c r="EP24" s="67">
        <f>IFERROR(VLOOKUP($B24,RD[#All],EP$2,0)/EP$1,"")</f>
        <v>1.2006914433880727</v>
      </c>
      <c r="EQ24" s="67">
        <f>IFERROR(VLOOKUP($B24,RD[#All],EQ$2,0)/EQ$1,"")</f>
        <v>1.1689138576779028</v>
      </c>
      <c r="ER24" s="67">
        <f>IFERROR(VLOOKUP($B24,RD[#All],ER$2,0)/ER$1,"")</f>
        <v>1.175799481417459</v>
      </c>
      <c r="ES24" s="67">
        <f>IFERROR(VLOOKUP($B24,RD[#All],ES$2,0)/ES$1,"")</f>
        <v>1.1629213483146068</v>
      </c>
      <c r="ET24" s="67">
        <f>IFERROR(VLOOKUP($B24,RD[#All],ET$2,0)/ET$1,"")</f>
        <v>1.1730337078651687</v>
      </c>
      <c r="EU24" s="67">
        <f>IFERROR(VLOOKUP($B24,RD[#All],EU$2,0)/EU$1,"")</f>
        <v>1.1616248919619707</v>
      </c>
      <c r="EV24" s="67">
        <f>IFERROR(VLOOKUP($B24,RD[#All],EV$2,0)/EV$1,"")</f>
        <v>1.175799481417459</v>
      </c>
      <c r="EW24" s="67">
        <f>IFERROR(VLOOKUP($B24,RD[#All],EW$2,0)/EW$1,"")</f>
        <v>1.1885911840968022</v>
      </c>
      <c r="EX24" s="67">
        <f>IFERROR(VLOOKUP($B24,RD[#All],EX$2,0)/EX$1,"")</f>
        <v>1.1726591760299627</v>
      </c>
      <c r="EY24" s="67">
        <f>IFERROR(VLOOKUP($B24,RD[#All],EY$2,0)/EY$1,"")</f>
        <v>1.1588847274240532</v>
      </c>
      <c r="EZ24" s="67">
        <f>IFERROR(VLOOKUP($B24,RD[#All],EZ$2,0)/EZ$1,"")</f>
        <v>1.1692883895131085</v>
      </c>
      <c r="FA24" s="67">
        <f>IFERROR(VLOOKUP($B24,RD[#All],FA$2,0)/FA$1,"")</f>
        <v>1.1629213483146068</v>
      </c>
      <c r="FB24" s="67">
        <f>IFERROR(VLOOKUP($B24,RD[#All],FB$2,0)/FB$1,"")</f>
        <v>1.149063670411985</v>
      </c>
      <c r="FC24" s="67">
        <f>IFERROR(VLOOKUP($B24,RD[#All],FC$2,0)/FC$1,"")</f>
        <v>1.1573033707865168</v>
      </c>
      <c r="FD24" s="67">
        <f>IFERROR(VLOOKUP($B24,RD[#All],FD$2,0)/FD$1,"")</f>
        <v>1.1655430711610486</v>
      </c>
      <c r="FE24" s="67">
        <f>IFERROR(VLOOKUP($B24,RD[#All],FE$2,0)/FE$1,"")</f>
        <v>1.178409090909091</v>
      </c>
      <c r="FF24" s="67">
        <f>IFERROR(VLOOKUP($B24,RD[#All],FF$2,0)/FF$1,"")</f>
        <v>1.1621212121212121</v>
      </c>
      <c r="FG24" s="67">
        <f>IFERROR(VLOOKUP($B24,RD[#All],FG$2,0)/FG$1,"")</f>
        <v>1.1488215488215487</v>
      </c>
      <c r="FH24" s="67">
        <f>IFERROR(VLOOKUP($B24,RD[#All],FH$2,0)/FH$1,"")</f>
        <v>1.1821969696969699</v>
      </c>
      <c r="FI24" s="67">
        <f>IFERROR(VLOOKUP($B24,RD[#All],FI$2,0)/FI$1,"")</f>
        <v>1.1565656565656566</v>
      </c>
      <c r="FJ24" s="67">
        <f>IFERROR(VLOOKUP($B24,RD[#All],FJ$2,0)/FJ$1,"")</f>
        <v>1.1430976430976432</v>
      </c>
      <c r="FK24" s="67">
        <f>IFERROR(VLOOKUP($B24,RD[#All],FK$2,0)/FK$1,"")</f>
        <v>1.1838383838383839</v>
      </c>
      <c r="FL24" s="67">
        <f>IFERROR(VLOOKUP($B24,RD[#All],FL$2,0)/FL$1,"")</f>
        <v>1.1599999999999999</v>
      </c>
      <c r="FM24" s="67">
        <f>IFERROR(VLOOKUP($B24,RD[#All],FM$2,0)/FM$1,"")</f>
        <v>1.1651515151515153</v>
      </c>
      <c r="FN24" s="67">
        <f>IFERROR(VLOOKUP($B24,RD[#All],FN$2,0)/FN$1,"")</f>
        <v>1.1424242424242426</v>
      </c>
      <c r="FO24" s="67">
        <f>IFERROR(VLOOKUP($B24,RD[#All],FO$2,0)/FO$1,"")</f>
        <v>1.146590909090909</v>
      </c>
      <c r="FP24" s="67">
        <f>IFERROR(VLOOKUP($B24,RD[#All],FP$2,0)/FP$1,"")</f>
        <v>1.1440000000000001</v>
      </c>
      <c r="FQ24" s="67">
        <f>IFERROR(VLOOKUP($B24,RD[#All],FQ$2,0)/FQ$1,"")</f>
        <v>1.1745454545454546</v>
      </c>
      <c r="FR24" s="67">
        <f>IFERROR(VLOOKUP($B24,RD[#All],FR$2,0)/FR$1,"")</f>
        <v>1.1890909090909092</v>
      </c>
      <c r="FS24" s="67">
        <f>IFERROR(VLOOKUP($B24,RD[#All],FS$2,0)/FS$1,"")</f>
        <v>1.167003367003367</v>
      </c>
      <c r="FT24" s="67">
        <f>IFERROR(VLOOKUP($B24,RD[#All],FT$2,0)/FT$1,"")</f>
        <v>1.1927272727272726</v>
      </c>
      <c r="FU24" s="67">
        <f>IFERROR(VLOOKUP($B24,RD[#All],FU$2,0)/FU$1,"")</f>
        <v>1.1518518518518519</v>
      </c>
      <c r="FV24" s="67">
        <f>IFERROR(VLOOKUP($B24,RD[#All],FV$2,0)/FV$1,"")</f>
        <v>1.1787878787878787</v>
      </c>
      <c r="FW24" s="67">
        <f>IFERROR(VLOOKUP($B24,RD[#All],FW$2,0)/FW$1,"")</f>
        <v>1.1901515151515152</v>
      </c>
      <c r="FX24" s="67">
        <f>IFERROR(VLOOKUP($B24,RD[#All],FX$2,0)/FX$1,"")</f>
        <v>1.1651515151515153</v>
      </c>
      <c r="FY24" s="67">
        <f>IFERROR(VLOOKUP($B24,RD[#All],FY$2,0)/FY$1,"")</f>
        <v>1.1824915824915825</v>
      </c>
      <c r="FZ24" s="67">
        <f>IFERROR(VLOOKUP($B24,RD[#All],FZ$2,0)/FZ$1,"")</f>
        <v>1.1666666666666667</v>
      </c>
      <c r="GA24" s="67">
        <f>IFERROR(VLOOKUP($B24,RD[#All],GA$2,0)/GA$1,"")</f>
        <v>1.1818181818181819</v>
      </c>
      <c r="GB24" s="67">
        <f>IFERROR(VLOOKUP($B24,RD[#All],GB$2,0)/GB$1,"")</f>
        <v>1.1616161616161615</v>
      </c>
      <c r="GC24" s="67">
        <f>IFERROR(VLOOKUP($B24,RD[#All],GC$2,0)/GC$1,"")</f>
        <v>1.1515151515151516</v>
      </c>
      <c r="GD24" s="67">
        <f>IFERROR(VLOOKUP($B24,RD[#All],GD$2,0)/GD$1,"")</f>
        <v>1.1607272727272726</v>
      </c>
      <c r="GE24" s="67">
        <f>IFERROR(VLOOKUP($B24,RD[#All],GE$2,0)/GE$1,"")</f>
        <v>1.1678321678321679</v>
      </c>
      <c r="GF24" s="67">
        <f>IFERROR(VLOOKUP($B24,RD[#All],GF$2,0)/GF$1,"")</f>
        <v>1.164983164983165</v>
      </c>
      <c r="GG24" s="67">
        <f>IFERROR(VLOOKUP($B24,RD[#All],GG$2,0)/GG$1,"")</f>
        <v>1.1890909090909092</v>
      </c>
      <c r="GH24" s="67">
        <f>IFERROR(VLOOKUP($B24,RD[#All],GH$2,0)/GH$1,"")</f>
        <v>1.1672727272727272</v>
      </c>
      <c r="GI24" s="67">
        <f>IFERROR(VLOOKUP($B24,RD[#All],GI$2,0)/GI$1,"")</f>
        <v>1.1596363636363636</v>
      </c>
      <c r="GJ24" s="67">
        <f>IFERROR(VLOOKUP($B24,RD[#All],GJ$2,0)/GJ$1,"")</f>
        <v>1.1930069930069929</v>
      </c>
      <c r="GK24" s="67">
        <f>IFERROR(VLOOKUP($B24,RD[#All],GK$2,0)/GK$1,"")</f>
        <v>1.197348484848485</v>
      </c>
      <c r="GL24" s="67">
        <f>IFERROR(VLOOKUP($B24,RD[#All],GL$2,0)/GL$1,"")</f>
        <v>1.156439393939394</v>
      </c>
      <c r="GM24" s="67">
        <f>IFERROR(VLOOKUP($B24,RD[#All],GM$2,0)/GM$1,"")</f>
        <v>1.1901515151515152</v>
      </c>
      <c r="GN24" s="67">
        <f>IFERROR(VLOOKUP($B24,RD[#All],GN$2,0)/GN$1,"")</f>
        <v>1.2098484848484847</v>
      </c>
      <c r="GO24" s="67">
        <f>IFERROR(VLOOKUP($B24,RD[#All],GO$2,0)/GO$1,"")</f>
        <v>1.178409090909091</v>
      </c>
      <c r="GP24" s="67">
        <f>IFERROR(VLOOKUP($B24,RD[#All],GP$2,0)/GP$1,"")</f>
        <v>1.1666666666666667</v>
      </c>
      <c r="GQ24" s="67">
        <f>IFERROR(VLOOKUP($B24,RD[#All],GQ$2,0)/GQ$1,"")</f>
        <v>1.1545454545454545</v>
      </c>
      <c r="GR24" s="67">
        <f>IFERROR(VLOOKUP($B24,RD[#All],GR$2,0)/GR$1,"")</f>
        <v>1.2196969696969697</v>
      </c>
      <c r="GS24" s="67" t="str">
        <f>IFERROR(VLOOKUP($B24,RD[#All],GS$2,0)/GS$1,"")</f>
        <v/>
      </c>
      <c r="GT24" s="67" t="str">
        <f>IFERROR(VLOOKUP($B24,RD[#All],GT$2,0)/GT$1,"")</f>
        <v/>
      </c>
      <c r="GU24" s="67">
        <f>IFERROR(VLOOKUP($B24,RD[#All],GU$2,0)/GU$1,"")</f>
        <v>1.2093227792436236</v>
      </c>
      <c r="GV24" s="67">
        <f>IFERROR(VLOOKUP($B24,RD[#All],GV$2,0)/GV$1,"")</f>
        <v>1.1610191752035723</v>
      </c>
      <c r="GW24" s="67">
        <f>IFERROR(VLOOKUP($B24,RD[#All],GW$2,0)/GW$1,"")</f>
        <v>1.1670362158167036</v>
      </c>
      <c r="GX24" s="67" t="str">
        <f>IFERROR(VLOOKUP($B24,RD[#All],GX$2,0)/GX$1,"")</f>
        <v/>
      </c>
      <c r="GY24" s="67">
        <f>IFERROR(VLOOKUP($B24,RD[#All],GY$2,0)/GY$1,"")</f>
        <v>1.157552973342447</v>
      </c>
      <c r="GZ24" s="67">
        <f>IFERROR(VLOOKUP($B24,RD[#All],GZ$2,0)/GZ$1,"")</f>
        <v>1.1528089887640449</v>
      </c>
      <c r="HA24" s="67">
        <f>IFERROR(VLOOKUP($B24,RD[#All],HA$2,0)/HA$1,"")</f>
        <v>1.2011235955056179</v>
      </c>
      <c r="HB24" s="67">
        <f>IFERROR(VLOOKUP($B24,RD[#All],HB$2,0)/HB$1,"")</f>
        <v>1.149438202247191</v>
      </c>
      <c r="HC24" s="67">
        <f>IFERROR(VLOOKUP($B24,RD[#All],HC$2,0)/HC$1,"")</f>
        <v>1.1685393258426966</v>
      </c>
      <c r="HD24" s="67">
        <f>IFERROR(VLOOKUP($B24,RD[#All],HD$2,0)/HD$1,"")</f>
        <v>1.1947565543071161</v>
      </c>
      <c r="HE24" s="67">
        <f>IFERROR(VLOOKUP($B24,RD[#All],HE$2,0)/HE$1,"")</f>
        <v>1.202247191011236</v>
      </c>
      <c r="HF24" s="67">
        <f>IFERROR(VLOOKUP($B24,RD[#All],HF$2,0)/HF$1,"")</f>
        <v>1.2037453183520599</v>
      </c>
      <c r="HG24" s="67">
        <f>IFERROR(VLOOKUP($B24,RD[#All],HG$2,0)/HG$1,"")</f>
        <v>1.1985018726591761</v>
      </c>
      <c r="HH24" s="67">
        <f>IFERROR(VLOOKUP($B24,RD[#All],HH$2,0)/HH$1,"")</f>
        <v>1.2074906367041198</v>
      </c>
      <c r="HI24" s="67">
        <f>IFERROR(VLOOKUP($B24,RD[#All],HI$2,0)/HI$1,"")</f>
        <v>1.1760299625468165</v>
      </c>
      <c r="HJ24" s="67">
        <f>IFERROR(VLOOKUP($B24,RD[#All],HJ$2,0)/HJ$1,"")</f>
        <v>1.2033707865168539</v>
      </c>
      <c r="HK24" s="67">
        <f>IFERROR(VLOOKUP($B24,RD[#All],HK$2,0)/HK$1,"")</f>
        <v>1.1618809821057012</v>
      </c>
      <c r="HL24" s="67">
        <f>IFERROR(VLOOKUP($B24,RD[#All],HL$2,0)/HL$1,"")</f>
        <v>1.1705368289637954</v>
      </c>
      <c r="HM24" s="67">
        <f>IFERROR(VLOOKUP($B24,RD[#All],HM$2,0)/HM$1,"")</f>
        <v>1.1957008508732645</v>
      </c>
      <c r="HN24" s="67">
        <f>IFERROR(VLOOKUP($B24,RD[#All],HN$2,0)/HN$1,"")</f>
        <v>1.2373488580385132</v>
      </c>
      <c r="HO24" s="67">
        <f>IFERROR(VLOOKUP($B24,RD[#All],HO$2,0)/HO$1,"")</f>
        <v>1.2319749216300941</v>
      </c>
      <c r="HP24" s="67">
        <f>IFERROR(VLOOKUP($B24,RD[#All],HP$2,0)/HP$1,"")</f>
        <v>1.2457680250783698</v>
      </c>
      <c r="HQ24" s="67">
        <f>IFERROR(VLOOKUP($B24,RD[#All],HQ$2,0)/HQ$1,"")</f>
        <v>1.1784511784511784</v>
      </c>
      <c r="HR24" s="67">
        <f>IFERROR(VLOOKUP($B24,RD[#All],HR$2,0)/HR$1,"")</f>
        <v>1.1718098415346121</v>
      </c>
      <c r="HS24" s="67">
        <f>IFERROR(VLOOKUP($B24,RD[#All],HS$2,0)/HS$1,"")</f>
        <v>1.1685393258426966</v>
      </c>
      <c r="HT24" s="67">
        <f>IFERROR(VLOOKUP($B24,RD[#All],HT$2,0)/HT$1,"")</f>
        <v>1.1505617977528091</v>
      </c>
      <c r="HU24" s="67">
        <f>IFERROR(VLOOKUP($B24,RD[#All],HU$2,0)/HU$1,"")</f>
        <v>1.1588591184096801</v>
      </c>
      <c r="HV24" s="67">
        <f>IFERROR(VLOOKUP($B24,RD[#All],HV$2,0)/HV$1,"")</f>
        <v>1.1581676750216077</v>
      </c>
      <c r="HW24" s="67">
        <f>IFERROR(VLOOKUP($B24,RD[#All],HW$2,0)/HW$1,"")</f>
        <v>1.1947865168539327</v>
      </c>
      <c r="HX24" s="67">
        <f>IFERROR(VLOOKUP($B24,RD[#All],HX$2,0)/HX$1,"")</f>
        <v>1.1751080380293863</v>
      </c>
      <c r="HY24" s="67">
        <f>IFERROR(VLOOKUP($B24,RD[#All],HY$2,0)/HY$1,"")</f>
        <v>1.1515605493133583</v>
      </c>
      <c r="HZ24" s="67">
        <f>IFERROR(VLOOKUP($B24,RD[#All],HZ$2,0)/HZ$1,"")</f>
        <v>1.175530586766542</v>
      </c>
      <c r="IA24" s="67">
        <f>IFERROR(VLOOKUP($B24,RD[#All],IA$2,0)/IA$1,"")</f>
        <v>1.1600621600621603</v>
      </c>
      <c r="IB24" s="67">
        <f>IFERROR(VLOOKUP($B24,RD[#All],IB$2,0)/IB$1,"")</f>
        <v>1.1580086580086582</v>
      </c>
      <c r="IC24" s="67">
        <f>IFERROR(VLOOKUP($B24,RD[#All],IC$2,0)/IC$1,"")</f>
        <v>1.1693861693861696</v>
      </c>
      <c r="ID24" s="67">
        <f>IFERROR(VLOOKUP($B24,RD[#All],ID$2,0)/ID$1,"")</f>
        <v>1.1859334081556303</v>
      </c>
      <c r="IE24" s="67">
        <f>IFERROR(VLOOKUP($B24,RD[#All],IE$2,0)/IE$1,"")</f>
        <v>1.1676767676767676</v>
      </c>
      <c r="IF24" s="67" t="str">
        <f>IFERROR(VLOOKUP($B24,RD[#All],IF$2,0)/IF$1,"")</f>
        <v/>
      </c>
      <c r="IG24" s="67">
        <f>IFERROR(VLOOKUP($B24,RD[#All],IG$2,0)/IG$1,"")</f>
        <v>1.1746391168978205</v>
      </c>
      <c r="IH24" s="67">
        <f>IFERROR(VLOOKUP($B24,RD[#All],IH$2,0)/IH$1,"")</f>
        <v>1.1807732497387669</v>
      </c>
      <c r="II24" s="67">
        <f>IFERROR(VLOOKUP($B24,RD[#All],II$2,0)/II$1,"")</f>
        <v>1.1542288557213931</v>
      </c>
      <c r="IJ24" s="67">
        <f>IFERROR(VLOOKUP($B24,RD[#All],IJ$2,0)/IJ$1,"")</f>
        <v>1.1672278338945006</v>
      </c>
      <c r="IK24" s="67">
        <f>IFERROR(VLOOKUP($B24,RD[#All],IK$2,0)/IK$1,"")</f>
        <v>1.1926961926961928</v>
      </c>
      <c r="IL24" s="67" t="str">
        <f>IFERROR(VLOOKUP($B24,RD[#All],IL$2,0)/IL$1,"")</f>
        <v/>
      </c>
      <c r="IM24" s="67" t="str">
        <f>IFERROR(VLOOKUP($B24,RD[#All],IM$2,0)/IM$1,"")</f>
        <v/>
      </c>
      <c r="IN24" s="67">
        <f>IFERROR(VLOOKUP($B24,RD[#All],IN$2,0)/IN$1,"")</f>
        <v>1.2066875653082549</v>
      </c>
      <c r="IO24" s="67">
        <f>IFERROR(VLOOKUP($B24,RD[#All],IO$2,0)/IO$1,"")</f>
        <v>1.1794670846394986</v>
      </c>
      <c r="IP24" s="67">
        <f>IFERROR(VLOOKUP($B24,RD[#All],IP$2,0)/IP$1,"")</f>
        <v>1.3282551773387288</v>
      </c>
      <c r="IQ24" s="67">
        <f>IFERROR(VLOOKUP($B24,RD[#All],IQ$2,0)/IQ$1,"")</f>
        <v>1.1732711732711734</v>
      </c>
      <c r="IR24" s="67">
        <f>IFERROR(VLOOKUP($B24,RD[#All],IR$2,0)/IR$1,"")</f>
        <v>2.3399668325041461</v>
      </c>
      <c r="IS24" s="86">
        <f>IFERROR(AVERAGEIF(Inv_SY_B[[#This Row],[BLK1_INV1]:[BLK8_INV27]],"&gt;"&amp;0.1,Inv_SY_B[[#This Row],[BLK1_INV1]:[BLK8_INV27]]),"")</f>
        <v>1.1760476750416708</v>
      </c>
    </row>
    <row r="25" spans="2:253" x14ac:dyDescent="0.35">
      <c r="B25" s="85">
        <f t="shared" si="0"/>
        <v>45857</v>
      </c>
      <c r="C25" s="67">
        <f>IFERROR(VLOOKUP($B25,RD[#All],C$2,0)/C$1,"")</f>
        <v>4.3249783923941223</v>
      </c>
      <c r="D25" s="67">
        <f>IFERROR(VLOOKUP($B25,RD[#All],D$2,0)/D$1,"")</f>
        <v>4.4114088159031981</v>
      </c>
      <c r="E25" s="67">
        <f>IFERROR(VLOOKUP($B25,RD[#All],E$2,0)/E$1,"")</f>
        <v>4.4194756554307117</v>
      </c>
      <c r="F25" s="67">
        <f>IFERROR(VLOOKUP($B25,RD[#All],F$2,0)/F$1,"")</f>
        <v>4.4007490636704123</v>
      </c>
      <c r="G25" s="67">
        <f>IFERROR(VLOOKUP($B25,RD[#All],G$2,0)/G$1,"")</f>
        <v>4.3802938634399311</v>
      </c>
      <c r="H25" s="67">
        <f>IFERROR(VLOOKUP($B25,RD[#All],H$2,0)/H$1,"")</f>
        <v>4.3857677902621726</v>
      </c>
      <c r="I25" s="67">
        <f>IFERROR(VLOOKUP($B25,RD[#All],I$2,0)/I$1,"")</f>
        <v>4.4119850187265914</v>
      </c>
      <c r="J25" s="67">
        <f>IFERROR(VLOOKUP($B25,RD[#All],J$2,0)/J$1,"")</f>
        <v>4.4269662921348312</v>
      </c>
      <c r="K25" s="67">
        <f>IFERROR(VLOOKUP($B25,RD[#All],K$2,0)/K$1,"")</f>
        <v>4.3182022471910111</v>
      </c>
      <c r="L25" s="67">
        <f>IFERROR(VLOOKUP($B25,RD[#All],L$2,0)/L$1,"")</f>
        <v>4.3577528089887636</v>
      </c>
      <c r="M25" s="67">
        <f>IFERROR(VLOOKUP($B25,RD[#All],M$2,0)/M$1,"")</f>
        <v>4.4269662921348312</v>
      </c>
      <c r="N25" s="67">
        <f>IFERROR(VLOOKUP($B25,RD[#All],N$2,0)/N$1,"")</f>
        <v>4.3782771535580522</v>
      </c>
      <c r="O25" s="67">
        <f>IFERROR(VLOOKUP($B25,RD[#All],O$2,0)/O$1,"")</f>
        <v>4.3782771535580522</v>
      </c>
      <c r="P25" s="67">
        <f>IFERROR(VLOOKUP($B25,RD[#All],P$2,0)/P$1,"")</f>
        <v>4.3758937691521957</v>
      </c>
      <c r="Q25" s="67">
        <f>IFERROR(VLOOKUP($B25,RD[#All],Q$2,0)/Q$1,"")</f>
        <v>4.3970037453183517</v>
      </c>
      <c r="R25" s="67">
        <f>IFERROR(VLOOKUP($B25,RD[#All],R$2,0)/R$1,"")</f>
        <v>4.4194756554307117</v>
      </c>
      <c r="S25" s="67">
        <f>IFERROR(VLOOKUP($B25,RD[#All],S$2,0)/S$1,"")</f>
        <v>4.393258426966292</v>
      </c>
      <c r="T25" s="67">
        <f>IFERROR(VLOOKUP($B25,RD[#All],T$2,0)/T$1,"")</f>
        <v>4.4344569288389515</v>
      </c>
      <c r="U25" s="67">
        <f>IFERROR(VLOOKUP($B25,RD[#All],U$2,0)/U$1,"")</f>
        <v>4.373379429559205</v>
      </c>
      <c r="V25" s="67">
        <f>IFERROR(VLOOKUP($B25,RD[#All],V$2,0)/V$1,"")</f>
        <v>4.3941227312013833</v>
      </c>
      <c r="W25" s="67">
        <f>IFERROR(VLOOKUP($B25,RD[#All],W$2,0)/W$1,"")</f>
        <v>4.3632958801498125</v>
      </c>
      <c r="X25" s="67">
        <f>IFERROR(VLOOKUP($B25,RD[#All],X$2,0)/X$1,"")</f>
        <v>4.3846441947565546</v>
      </c>
      <c r="Y25" s="67">
        <f>IFERROR(VLOOKUP($B25,RD[#All],Y$2,0)/Y$1,"")</f>
        <v>4.4079515989628346</v>
      </c>
      <c r="Z25" s="67">
        <f>IFERROR(VLOOKUP($B25,RD[#All],Z$2,0)/Z$1,"")</f>
        <v>4.3935081148564299</v>
      </c>
      <c r="AA25" s="67">
        <f>IFERROR(VLOOKUP($B25,RD[#All],AA$2,0)/AA$1,"")</f>
        <v>4.3872082973206572</v>
      </c>
      <c r="AB25" s="67">
        <f>IFERROR(VLOOKUP($B25,RD[#All],AB$2,0)/AB$1,"")</f>
        <v>4.3633535004321518</v>
      </c>
      <c r="AC25" s="67">
        <f>IFERROR(VLOOKUP($B25,RD[#All],AC$2,0)/AC$1,"")</f>
        <v>4.3526361279170267</v>
      </c>
      <c r="AD25" s="67">
        <f>IFERROR(VLOOKUP($B25,RD[#All],AD$2,0)/AD$1,"")</f>
        <v>4.3911776945484808</v>
      </c>
      <c r="AE25" s="67">
        <f>IFERROR(VLOOKUP($B25,RD[#All],AE$2,0)/AE$1,"")</f>
        <v>4.3672076570952978</v>
      </c>
      <c r="AF25" s="67">
        <f>IFERROR(VLOOKUP($B25,RD[#All],AF$2,0)/AF$1,"")</f>
        <v>4.3778610070744906</v>
      </c>
      <c r="AG25" s="67">
        <f>IFERROR(VLOOKUP($B25,RD[#All],AG$2,0)/AG$1,"")</f>
        <v>4.3299209321681227</v>
      </c>
      <c r="AH25" s="67">
        <f>IFERROR(VLOOKUP($B25,RD[#All],AH$2,0)/AH$1,"")</f>
        <v>4.3958385351643781</v>
      </c>
      <c r="AI25" s="67">
        <f>IFERROR(VLOOKUP($B25,RD[#All],AI$2,0)/AI$1,"")</f>
        <v>4.3278301886792452</v>
      </c>
      <c r="AJ25" s="67">
        <f>IFERROR(VLOOKUP($B25,RD[#All],AJ$2,0)/AJ$1,"")</f>
        <v>4.3371693319384246</v>
      </c>
      <c r="AK25" s="67">
        <f>IFERROR(VLOOKUP($B25,RD[#All],AK$2,0)/AK$1,"")</f>
        <v>4.3842696629213478</v>
      </c>
      <c r="AL25" s="67">
        <f>IFERROR(VLOOKUP($B25,RD[#All],AL$2,0)/AL$1,"")</f>
        <v>4.3191702910672465</v>
      </c>
      <c r="AM25" s="67">
        <f>IFERROR(VLOOKUP($B25,RD[#All],AM$2,0)/AM$1,"")</f>
        <v>4.3258426966292136</v>
      </c>
      <c r="AN25" s="67">
        <f>IFERROR(VLOOKUP($B25,RD[#All],AN$2,0)/AN$1,"")</f>
        <v>4.3595505617977528</v>
      </c>
      <c r="AO25" s="67">
        <f>IFERROR(VLOOKUP($B25,RD[#All],AO$2,0)/AO$1,"")</f>
        <v>4.3483146067415728</v>
      </c>
      <c r="AP25" s="67">
        <f>IFERROR(VLOOKUP($B25,RD[#All],AP$2,0)/AP$1,"")</f>
        <v>4.3295880149812733</v>
      </c>
      <c r="AQ25" s="67">
        <f>IFERROR(VLOOKUP($B25,RD[#All],AQ$2,0)/AQ$1,"")</f>
        <v>4.3408239700374533</v>
      </c>
      <c r="AR25" s="67">
        <f>IFERROR(VLOOKUP($B25,RD[#All],AR$2,0)/AR$1,"")</f>
        <v>4.3558052434456931</v>
      </c>
      <c r="AS25" s="67">
        <f>IFERROR(VLOOKUP($B25,RD[#All],AS$2,0)/AS$1,"")</f>
        <v>4.3438202247191011</v>
      </c>
      <c r="AT25" s="67">
        <f>IFERROR(VLOOKUP($B25,RD[#All],AT$2,0)/AT$1,"")</f>
        <v>4.3558052434456931</v>
      </c>
      <c r="AU25" s="67">
        <f>IFERROR(VLOOKUP($B25,RD[#All],AU$2,0)/AU$1,"")</f>
        <v>4.3970037453183517</v>
      </c>
      <c r="AV25" s="67">
        <f>IFERROR(VLOOKUP($B25,RD[#All],AV$2,0)/AV$1,"")</f>
        <v>4.3782771535580522</v>
      </c>
      <c r="AW25" s="67">
        <f>IFERROR(VLOOKUP($B25,RD[#All],AW$2,0)/AW$1,"")</f>
        <v>4.363699222126189</v>
      </c>
      <c r="AX25" s="67">
        <f>IFERROR(VLOOKUP($B25,RD[#All],AX$2,0)/AX$1,"")</f>
        <v>4.3408239700374533</v>
      </c>
      <c r="AY25" s="67">
        <f>IFERROR(VLOOKUP($B25,RD[#All],AY$2,0)/AY$1,"")</f>
        <v>4.3577528089887636</v>
      </c>
      <c r="AZ25" s="67">
        <f>IFERROR(VLOOKUP($B25,RD[#All],AZ$2,0)/AZ$1,"")</f>
        <v>4.3469662921348311</v>
      </c>
      <c r="BA25" s="67">
        <f>IFERROR(VLOOKUP($B25,RD[#All],BA$2,0)/BA$1,"")</f>
        <v>4.3576779026217229</v>
      </c>
      <c r="BB25" s="67">
        <f>IFERROR(VLOOKUP($B25,RD[#All],BB$2,0)/BB$1,"")</f>
        <v>4.3782771535580522</v>
      </c>
      <c r="BC25" s="67">
        <f>IFERROR(VLOOKUP($B25,RD[#All],BC$2,0)/BC$1,"")</f>
        <v>4.3978360382854769</v>
      </c>
      <c r="BD25" s="67">
        <f>IFERROR(VLOOKUP($B25,RD[#All],BD$2,0)/BD$1,"")</f>
        <v>4.3825218476903869</v>
      </c>
      <c r="BE25" s="67">
        <f>IFERROR(VLOOKUP($B25,RD[#All],BE$2,0)/BE$1,"")</f>
        <v>4.3699222126188415</v>
      </c>
      <c r="BF25" s="67">
        <f>IFERROR(VLOOKUP($B25,RD[#All],BF$2,0)/BF$1,"")</f>
        <v>4.3905118601747812</v>
      </c>
      <c r="BG25" s="67">
        <f>IFERROR(VLOOKUP($B25,RD[#All],BG$2,0)/BG$1,"")</f>
        <v>4.4144818976279652</v>
      </c>
      <c r="BH25" s="67">
        <f>IFERROR(VLOOKUP($B25,RD[#All],BH$2,0)/BH$1,"")</f>
        <v>4.3295880149812733</v>
      </c>
      <c r="BI25" s="67">
        <f>IFERROR(VLOOKUP($B25,RD[#All],BI$2,0)/BI$1,"")</f>
        <v>4.3745318352059925</v>
      </c>
      <c r="BJ25" s="67">
        <f>IFERROR(VLOOKUP($B25,RD[#All],BJ$2,0)/BJ$1,"")</f>
        <v>4.4264669163545562</v>
      </c>
      <c r="BK25" s="67">
        <f>IFERROR(VLOOKUP($B25,RD[#All],BK$2,0)/BK$1,"")</f>
        <v>4.3898876404494382</v>
      </c>
      <c r="BL25" s="67">
        <f>IFERROR(VLOOKUP($B25,RD[#All],BL$2,0)/BL$1,"")</f>
        <v>4.4228839076614257</v>
      </c>
      <c r="BM25" s="67">
        <f>IFERROR(VLOOKUP($B25,RD[#All],BM$2,0)/BM$1,"")</f>
        <v>4.3595505617977528</v>
      </c>
      <c r="BN25" s="67">
        <f>IFERROR(VLOOKUP($B25,RD[#All],BN$2,0)/BN$1,"")</f>
        <v>4.3928944618599788</v>
      </c>
      <c r="BO25" s="67">
        <f>IFERROR(VLOOKUP($B25,RD[#All],BO$2,0)/BO$1,"")</f>
        <v>4.4598098530682799</v>
      </c>
      <c r="BP25" s="67">
        <f>IFERROR(VLOOKUP($B25,RD[#All],BP$2,0)/BP$1,"")</f>
        <v>4.4909248055315469</v>
      </c>
      <c r="BQ25" s="67">
        <f>IFERROR(VLOOKUP($B25,RD[#All],BQ$2,0)/BQ$1,"")</f>
        <v>4.5082108902333617</v>
      </c>
      <c r="BR25" s="67">
        <f>IFERROR(VLOOKUP($B25,RD[#All],BR$2,0)/BR$1,"")</f>
        <v>4.5292999135695764</v>
      </c>
      <c r="BS25" s="67">
        <f>IFERROR(VLOOKUP($B25,RD[#All],BS$2,0)/BS$1,"")</f>
        <v>4.3707865168539328</v>
      </c>
      <c r="BT25" s="67">
        <f>IFERROR(VLOOKUP($B25,RD[#All],BT$2,0)/BT$1,"")</f>
        <v>4.3970037453183517</v>
      </c>
      <c r="BU25" s="67">
        <f>IFERROR(VLOOKUP($B25,RD[#All],BU$2,0)/BU$1,"")</f>
        <v>4.3782771535580522</v>
      </c>
      <c r="BV25" s="67">
        <f>IFERROR(VLOOKUP($B25,RD[#All],BV$2,0)/BV$1,"")</f>
        <v>4.404494382022472</v>
      </c>
      <c r="BW25" s="67">
        <f>IFERROR(VLOOKUP($B25,RD[#All],BW$2,0)/BW$1,"")</f>
        <v>4.4232209737827715</v>
      </c>
      <c r="BX25" s="67">
        <f>IFERROR(VLOOKUP($B25,RD[#All],BX$2,0)/BX$1,"")</f>
        <v>4.0337078651685392</v>
      </c>
      <c r="BY25" s="67">
        <f>IFERROR(VLOOKUP($B25,RD[#All],BY$2,0)/BY$1,"")</f>
        <v>4.40782355389097</v>
      </c>
      <c r="BZ25" s="67">
        <f>IFERROR(VLOOKUP($B25,RD[#All],BZ$2,0)/BZ$1,"")</f>
        <v>4.4377861007074486</v>
      </c>
      <c r="CA25" s="67">
        <f>IFERROR(VLOOKUP($B25,RD[#All],CA$2,0)/CA$1,"")</f>
        <v>4.4244694132334583</v>
      </c>
      <c r="CB25" s="67">
        <f>IFERROR(VLOOKUP($B25,RD[#All],CB$2,0)/CB$1,"")</f>
        <v>4.4569288389513106</v>
      </c>
      <c r="CC25" s="67">
        <f>IFERROR(VLOOKUP($B25,RD[#All],CC$2,0)/CC$1,"")</f>
        <v>4.4232209737827715</v>
      </c>
      <c r="CD25" s="67">
        <f>IFERROR(VLOOKUP($B25,RD[#All],CD$2,0)/CD$1,"")</f>
        <v>4.5012964563526365</v>
      </c>
      <c r="CE25" s="67">
        <f>IFERROR(VLOOKUP($B25,RD[#All],CE$2,0)/CE$1,"")</f>
        <v>4.4569288389513106</v>
      </c>
      <c r="CF25" s="67">
        <f>IFERROR(VLOOKUP($B25,RD[#All],CF$2,0)/CF$1,"")</f>
        <v>4.4943820224719104</v>
      </c>
      <c r="CG25" s="67">
        <f>IFERROR(VLOOKUP($B25,RD[#All],CG$2,0)/CG$1,"")</f>
        <v>4.4569288389513106</v>
      </c>
      <c r="CH25" s="67">
        <f>IFERROR(VLOOKUP($B25,RD[#All],CH$2,0)/CH$1,"")</f>
        <v>4.4344569288389515</v>
      </c>
      <c r="CI25" s="67">
        <f>IFERROR(VLOOKUP($B25,RD[#All],CI$2,0)/CI$1,"")</f>
        <v>4.4232209737827715</v>
      </c>
      <c r="CJ25" s="67">
        <f>IFERROR(VLOOKUP($B25,RD[#All],CJ$2,0)/CJ$1,"")</f>
        <v>4.3895131086142323</v>
      </c>
      <c r="CK25" s="67">
        <f>IFERROR(VLOOKUP($B25,RD[#All],CK$2,0)/CK$1,"")</f>
        <v>4.0823970037453181</v>
      </c>
      <c r="CL25" s="67">
        <f>IFERROR(VLOOKUP($B25,RD[#All],CL$2,0)/CL$1,"")</f>
        <v>4.3970037453183517</v>
      </c>
      <c r="CM25" s="67">
        <f>IFERROR(VLOOKUP($B25,RD[#All],CM$2,0)/CM$1,"")</f>
        <v>4.4307116104868918</v>
      </c>
      <c r="CN25" s="67">
        <f>IFERROR(VLOOKUP($B25,RD[#All],CN$2,0)/CN$1,"")</f>
        <v>4.4531835205992509</v>
      </c>
      <c r="CO25" s="67">
        <f>IFERROR(VLOOKUP($B25,RD[#All],CO$2,0)/CO$1,"")</f>
        <v>4.411685393258427</v>
      </c>
      <c r="CP25" s="67">
        <f>IFERROR(VLOOKUP($B25,RD[#All],CP$2,0)/CP$1,"")</f>
        <v>4.5427830596369922</v>
      </c>
      <c r="CQ25" s="67">
        <f>IFERROR(VLOOKUP($B25,RD[#All],CQ$2,0)/CQ$1,"")</f>
        <v>4.404494382022472</v>
      </c>
      <c r="CR25" s="67">
        <f>IFERROR(VLOOKUP($B25,RD[#All],CR$2,0)/CR$1,"")</f>
        <v>4.4456928838951315</v>
      </c>
      <c r="CS25" s="67">
        <f>IFERROR(VLOOKUP($B25,RD[#All],CS$2,0)/CS$1,"")</f>
        <v>4.4464419475655426</v>
      </c>
      <c r="CT25" s="67">
        <f>IFERROR(VLOOKUP($B25,RD[#All],CT$2,0)/CT$1,"")</f>
        <v>4.3745318352059925</v>
      </c>
      <c r="CU25" s="67">
        <f>IFERROR(VLOOKUP($B25,RD[#All],CU$2,0)/CU$1,"")</f>
        <v>4.3865168539325845</v>
      </c>
      <c r="CV25" s="67">
        <f>IFERROR(VLOOKUP($B25,RD[#All],CV$2,0)/CV$1,"")</f>
        <v>4.429213483146067</v>
      </c>
      <c r="CW25" s="67">
        <f>IFERROR(VLOOKUP($B25,RD[#All],CW$2,0)/CW$1,"")</f>
        <v>4.3617977528089886</v>
      </c>
      <c r="CX25" s="67">
        <f>IFERROR(VLOOKUP($B25,RD[#All],CX$2,0)/CX$1,"")</f>
        <v>4.3913857677902621</v>
      </c>
      <c r="CY25" s="67">
        <f>IFERROR(VLOOKUP($B25,RD[#All],CY$2,0)/CY$1,"")</f>
        <v>4.440823970037453</v>
      </c>
      <c r="CZ25" s="67">
        <f>IFERROR(VLOOKUP($B25,RD[#All],CZ$2,0)/CZ$1,"")</f>
        <v>4.3808988764044949</v>
      </c>
      <c r="DA25" s="67">
        <f>IFERROR(VLOOKUP($B25,RD[#All],DA$2,0)/DA$1,"")</f>
        <v>4.3696629213483149</v>
      </c>
      <c r="DB25" s="67">
        <f>IFERROR(VLOOKUP($B25,RD[#All],DB$2,0)/DB$1,"")</f>
        <v>4.3951310861423218</v>
      </c>
      <c r="DC25" s="67">
        <f>IFERROR(VLOOKUP($B25,RD[#All],DC$2,0)/DC$1,"")</f>
        <v>4.3225967540574288</v>
      </c>
      <c r="DD25" s="67">
        <f>IFERROR(VLOOKUP($B25,RD[#All],DD$2,0)/DD$1,"")</f>
        <v>4.3670411985018722</v>
      </c>
      <c r="DE25" s="67">
        <f>IFERROR(VLOOKUP($B25,RD[#All],DE$2,0)/DE$1,"")</f>
        <v>4.3312526009155219</v>
      </c>
      <c r="DF25" s="67">
        <f>IFERROR(VLOOKUP($B25,RD[#All],DF$2,0)/DF$1,"")</f>
        <v>4.3526262964202074</v>
      </c>
      <c r="DG25" s="67">
        <f>IFERROR(VLOOKUP($B25,RD[#All],DG$2,0)/DG$1,"")</f>
        <v>4.463295880149813</v>
      </c>
      <c r="DH25" s="67">
        <f>IFERROR(VLOOKUP($B25,RD[#All],DH$2,0)/DH$1,"")</f>
        <v>4.4301290054099045</v>
      </c>
      <c r="DI25" s="67">
        <f>IFERROR(VLOOKUP($B25,RD[#All],DI$2,0)/DI$1,"")</f>
        <v>4.3201382886776143</v>
      </c>
      <c r="DJ25" s="67">
        <f>IFERROR(VLOOKUP($B25,RD[#All],DJ$2,0)/DJ$1,"")</f>
        <v>4.4193604148660324</v>
      </c>
      <c r="DK25" s="67">
        <f>IFERROR(VLOOKUP($B25,RD[#All],DK$2,0)/DK$1,"")</f>
        <v>4.3955056179775278</v>
      </c>
      <c r="DL25" s="67">
        <f>IFERROR(VLOOKUP($B25,RD[#All],DL$2,0)/DL$1,"")</f>
        <v>4.3508947149396588</v>
      </c>
      <c r="DM25" s="67">
        <f>IFERROR(VLOOKUP($B25,RD[#All],DM$2,0)/DM$1,"")</f>
        <v>4.500374531835206</v>
      </c>
      <c r="DN25" s="67">
        <f>IFERROR(VLOOKUP($B25,RD[#All],DN$2,0)/DN$1,"")</f>
        <v>4.4722846441947564</v>
      </c>
      <c r="DO25" s="67">
        <f>IFERROR(VLOOKUP($B25,RD[#All],DO$2,0)/DO$1,"")</f>
        <v>4.3526262964202074</v>
      </c>
      <c r="DP25" s="67">
        <f>IFERROR(VLOOKUP($B25,RD[#All],DP$2,0)/DP$1,"")</f>
        <v>3.9960049937578024</v>
      </c>
      <c r="DQ25" s="67">
        <f>IFERROR(VLOOKUP($B25,RD[#All],DQ$2,0)/DQ$1,"")</f>
        <v>4.3039533915938408</v>
      </c>
      <c r="DR25" s="67">
        <f>IFERROR(VLOOKUP($B25,RD[#All],DR$2,0)/DR$1,"")</f>
        <v>4.5101123595505621</v>
      </c>
      <c r="DS25" s="67">
        <f>IFERROR(VLOOKUP($B25,RD[#All],DS$2,0)/DS$1,"")</f>
        <v>4.4850187265917603</v>
      </c>
      <c r="DT25" s="67">
        <f>IFERROR(VLOOKUP($B25,RD[#All],DT$2,0)/DT$1,"")</f>
        <v>4.3212650853100287</v>
      </c>
      <c r="DU25" s="67">
        <f>IFERROR(VLOOKUP($B25,RD[#All],DU$2,0)/DU$1,"")</f>
        <v>4.3345817727840199</v>
      </c>
      <c r="DV25" s="67">
        <f>IFERROR(VLOOKUP($B25,RD[#All],DV$2,0)/DV$1,"")</f>
        <v>4.3483146067415728</v>
      </c>
      <c r="DW25" s="67">
        <f>IFERROR(VLOOKUP($B25,RD[#All],DW$2,0)/DW$1,"")</f>
        <v>4.3516853932584274</v>
      </c>
      <c r="DX25" s="67">
        <f>IFERROR(VLOOKUP($B25,RD[#All],DX$2,0)/DX$1,"")</f>
        <v>4.3741989180191432</v>
      </c>
      <c r="DY25" s="67">
        <f>IFERROR(VLOOKUP($B25,RD[#All],DY$2,0)/DY$1,"")</f>
        <v>4.3707865168539328</v>
      </c>
      <c r="DZ25" s="67">
        <f>IFERROR(VLOOKUP($B25,RD[#All],DZ$2,0)/DZ$1,"")</f>
        <v>4.3445692883895131</v>
      </c>
      <c r="EA25" s="67">
        <f>IFERROR(VLOOKUP($B25,RD[#All],EA$2,0)/EA$1,"")</f>
        <v>4.4134831460674162</v>
      </c>
      <c r="EB25" s="67">
        <f>IFERROR(VLOOKUP($B25,RD[#All],EB$2,0)/EB$1,"")</f>
        <v>4.3602163961714524</v>
      </c>
      <c r="EC25" s="67">
        <f>IFERROR(VLOOKUP($B25,RD[#All],EC$2,0)/EC$1,"")</f>
        <v>4.3343128781331028</v>
      </c>
      <c r="ED25" s="67">
        <f>IFERROR(VLOOKUP($B25,RD[#All],ED$2,0)/ED$1,"")</f>
        <v>4.4376836646499562</v>
      </c>
      <c r="EE25" s="67">
        <f>IFERROR(VLOOKUP($B25,RD[#All],EE$2,0)/EE$1,"")</f>
        <v>4.4598098530682799</v>
      </c>
      <c r="EF25" s="67">
        <f>IFERROR(VLOOKUP($B25,RD[#All],EF$2,0)/EF$1,"")</f>
        <v>4.4984678243105209</v>
      </c>
      <c r="EG25" s="67">
        <f>IFERROR(VLOOKUP($B25,RD[#All],EG$2,0)/EG$1,"")</f>
        <v>4.5104895104895109</v>
      </c>
      <c r="EH25" s="67">
        <f>IFERROR(VLOOKUP($B25,RD[#All],EH$2,0)/EH$1,"")</f>
        <v>4.4094405594405588</v>
      </c>
      <c r="EI25" s="67">
        <f>IFERROR(VLOOKUP($B25,RD[#All],EI$2,0)/EI$1,"")</f>
        <v>4.302097902097902</v>
      </c>
      <c r="EJ25" s="67">
        <f>IFERROR(VLOOKUP($B25,RD[#All],EJ$2,0)/EJ$1,"")</f>
        <v>4.4755244755244759</v>
      </c>
      <c r="EK25" s="67">
        <f>IFERROR(VLOOKUP($B25,RD[#All],EK$2,0)/EK$1,"")</f>
        <v>4.5447191011235955</v>
      </c>
      <c r="EL25" s="67">
        <f>IFERROR(VLOOKUP($B25,RD[#All],EL$2,0)/EL$1,"")</f>
        <v>4.4569288389513106</v>
      </c>
      <c r="EM25" s="67">
        <f>IFERROR(VLOOKUP($B25,RD[#All],EM$2,0)/EM$1,"")</f>
        <v>4.4203975799481414</v>
      </c>
      <c r="EN25" s="67">
        <f>IFERROR(VLOOKUP($B25,RD[#All],EN$2,0)/EN$1,"")</f>
        <v>4.3526361279170267</v>
      </c>
      <c r="EO25" s="67">
        <f>IFERROR(VLOOKUP($B25,RD[#All],EO$2,0)/EO$1,"")</f>
        <v>4.3707865168539328</v>
      </c>
      <c r="EP25" s="67">
        <f>IFERROR(VLOOKUP($B25,RD[#All],EP$2,0)/EP$1,"")</f>
        <v>4.4632670700086434</v>
      </c>
      <c r="EQ25" s="67">
        <f>IFERROR(VLOOKUP($B25,RD[#All],EQ$2,0)/EQ$1,"")</f>
        <v>4.3303370786516853</v>
      </c>
      <c r="ER25" s="67">
        <f>IFERROR(VLOOKUP($B25,RD[#All],ER$2,0)/ER$1,"")</f>
        <v>4.4539325842696629</v>
      </c>
      <c r="ES25" s="67">
        <f>IFERROR(VLOOKUP($B25,RD[#All],ES$2,0)/ES$1,"")</f>
        <v>4.3782771535580522</v>
      </c>
      <c r="ET25" s="67">
        <f>IFERROR(VLOOKUP($B25,RD[#All],ET$2,0)/ET$1,"")</f>
        <v>4.4535240040858017</v>
      </c>
      <c r="EU25" s="67">
        <f>IFERROR(VLOOKUP($B25,RD[#All],EU$2,0)/EU$1,"")</f>
        <v>4.4439066551426105</v>
      </c>
      <c r="EV25" s="67">
        <f>IFERROR(VLOOKUP($B25,RD[#All],EV$2,0)/EV$1,"")</f>
        <v>4.3802938634399311</v>
      </c>
      <c r="EW25" s="67">
        <f>IFERROR(VLOOKUP($B25,RD[#All],EW$2,0)/EW$1,"")</f>
        <v>4.4010371650821085</v>
      </c>
      <c r="EX25" s="67">
        <f>IFERROR(VLOOKUP($B25,RD[#All],EX$2,0)/EX$1,"")</f>
        <v>4.4569288389513106</v>
      </c>
      <c r="EY25" s="67">
        <f>IFERROR(VLOOKUP($B25,RD[#All],EY$2,0)/EY$1,"")</f>
        <v>4.3269246774864758</v>
      </c>
      <c r="EZ25" s="67">
        <f>IFERROR(VLOOKUP($B25,RD[#All],EZ$2,0)/EZ$1,"")</f>
        <v>4.3782771535580522</v>
      </c>
      <c r="FA25" s="67">
        <f>IFERROR(VLOOKUP($B25,RD[#All],FA$2,0)/FA$1,"")</f>
        <v>4.3992509363295875</v>
      </c>
      <c r="FB25" s="67">
        <f>IFERROR(VLOOKUP($B25,RD[#All],FB$2,0)/FB$1,"")</f>
        <v>4.3745318352059925</v>
      </c>
      <c r="FC25" s="67">
        <f>IFERROR(VLOOKUP($B25,RD[#All],FC$2,0)/FC$1,"")</f>
        <v>4.393258426966292</v>
      </c>
      <c r="FD25" s="67">
        <f>IFERROR(VLOOKUP($B25,RD[#All],FD$2,0)/FD$1,"")</f>
        <v>4.3782771535580522</v>
      </c>
      <c r="FE25" s="67">
        <f>IFERROR(VLOOKUP($B25,RD[#All],FE$2,0)/FE$1,"")</f>
        <v>4.458333333333333</v>
      </c>
      <c r="FF25" s="67">
        <f>IFERROR(VLOOKUP($B25,RD[#All],FF$2,0)/FF$1,"")</f>
        <v>4.4401515151515154</v>
      </c>
      <c r="FG25" s="67">
        <f>IFERROR(VLOOKUP($B25,RD[#All],FG$2,0)/FG$1,"")</f>
        <v>4.4195286195286192</v>
      </c>
      <c r="FH25" s="67">
        <f>IFERROR(VLOOKUP($B25,RD[#All],FH$2,0)/FH$1,"")</f>
        <v>4.4492424242424242</v>
      </c>
      <c r="FI25" s="67">
        <f>IFERROR(VLOOKUP($B25,RD[#All],FI$2,0)/FI$1,"")</f>
        <v>4.2996632996632993</v>
      </c>
      <c r="FJ25" s="67">
        <f>IFERROR(VLOOKUP($B25,RD[#All],FJ$2,0)/FJ$1,"")</f>
        <v>4.3888888888888893</v>
      </c>
      <c r="FK25" s="67">
        <f>IFERROR(VLOOKUP($B25,RD[#All],FK$2,0)/FK$1,"")</f>
        <v>4.4545454545454541</v>
      </c>
      <c r="FL25" s="67">
        <f>IFERROR(VLOOKUP($B25,RD[#All],FL$2,0)/FL$1,"")</f>
        <v>4.4072727272727272</v>
      </c>
      <c r="FM25" s="67">
        <f>IFERROR(VLOOKUP($B25,RD[#All],FM$2,0)/FM$1,"")</f>
        <v>4.3208333333333337</v>
      </c>
      <c r="FN25" s="67">
        <f>IFERROR(VLOOKUP($B25,RD[#All],FN$2,0)/FN$1,"")</f>
        <v>4.3164983164983166</v>
      </c>
      <c r="FO25" s="67">
        <f>IFERROR(VLOOKUP($B25,RD[#All],FO$2,0)/FO$1,"")</f>
        <v>4.416666666666667</v>
      </c>
      <c r="FP25" s="67">
        <f>IFERROR(VLOOKUP($B25,RD[#All],FP$2,0)/FP$1,"")</f>
        <v>4.3018181818181818</v>
      </c>
      <c r="FQ25" s="67">
        <f>IFERROR(VLOOKUP($B25,RD[#All],FQ$2,0)/FQ$1,"")</f>
        <v>4.3963636363636365</v>
      </c>
      <c r="FR25" s="67">
        <f>IFERROR(VLOOKUP($B25,RD[#All],FR$2,0)/FR$1,"")</f>
        <v>4.4545454545454541</v>
      </c>
      <c r="FS25" s="67">
        <f>IFERROR(VLOOKUP($B25,RD[#All],FS$2,0)/FS$1,"")</f>
        <v>4.3164983164983166</v>
      </c>
      <c r="FT25" s="67">
        <f>IFERROR(VLOOKUP($B25,RD[#All],FT$2,0)/FT$1,"")</f>
        <v>4.330909090909091</v>
      </c>
      <c r="FU25" s="67">
        <f>IFERROR(VLOOKUP($B25,RD[#All],FU$2,0)/FU$1,"")</f>
        <v>4.3804713804713806</v>
      </c>
      <c r="FV25" s="67">
        <f>IFERROR(VLOOKUP($B25,RD[#All],FV$2,0)/FV$1,"")</f>
        <v>4.396590909090909</v>
      </c>
      <c r="FW25" s="67">
        <f>IFERROR(VLOOKUP($B25,RD[#All],FW$2,0)/FW$1,"")</f>
        <v>4.2954545454545459</v>
      </c>
      <c r="FX25" s="67">
        <f>IFERROR(VLOOKUP($B25,RD[#All],FX$2,0)/FX$1,"")</f>
        <v>4.333333333333333</v>
      </c>
      <c r="FY25" s="67">
        <f>IFERROR(VLOOKUP($B25,RD[#All],FY$2,0)/FY$1,"")</f>
        <v>4.2659932659932656</v>
      </c>
      <c r="FZ25" s="67">
        <f>IFERROR(VLOOKUP($B25,RD[#All],FZ$2,0)/FZ$1,"")</f>
        <v>4.2954545454545459</v>
      </c>
      <c r="GA25" s="67">
        <f>IFERROR(VLOOKUP($B25,RD[#All],GA$2,0)/GA$1,"")</f>
        <v>4.2692307692307692</v>
      </c>
      <c r="GB25" s="67">
        <f>IFERROR(VLOOKUP($B25,RD[#All],GB$2,0)/GB$1,"")</f>
        <v>4.2592592592592595</v>
      </c>
      <c r="GC25" s="67">
        <f>IFERROR(VLOOKUP($B25,RD[#All],GC$2,0)/GC$1,"")</f>
        <v>4.2727272727272725</v>
      </c>
      <c r="GD25" s="67">
        <f>IFERROR(VLOOKUP($B25,RD[#All],GD$2,0)/GD$1,"")</f>
        <v>4.4403636363636361</v>
      </c>
      <c r="GE25" s="67">
        <f>IFERROR(VLOOKUP($B25,RD[#All],GE$2,0)/GE$1,"")</f>
        <v>4.3381118881118885</v>
      </c>
      <c r="GF25" s="67">
        <f>IFERROR(VLOOKUP($B25,RD[#All],GF$2,0)/GF$1,"")</f>
        <v>4.2996632996632993</v>
      </c>
      <c r="GG25" s="67">
        <f>IFERROR(VLOOKUP($B25,RD[#All],GG$2,0)/GG$1,"")</f>
        <v>4.3661818181818184</v>
      </c>
      <c r="GH25" s="67">
        <f>IFERROR(VLOOKUP($B25,RD[#All],GH$2,0)/GH$1,"")</f>
        <v>4.3236363636363633</v>
      </c>
      <c r="GI25" s="67">
        <f>IFERROR(VLOOKUP($B25,RD[#All],GI$2,0)/GI$1,"")</f>
        <v>4.3996363636363638</v>
      </c>
      <c r="GJ25" s="67">
        <f>IFERROR(VLOOKUP($B25,RD[#All],GJ$2,0)/GJ$1,"")</f>
        <v>4.3111888111888108</v>
      </c>
      <c r="GK25" s="67">
        <f>IFERROR(VLOOKUP($B25,RD[#All],GK$2,0)/GK$1,"")</f>
        <v>4.3787878787878789</v>
      </c>
      <c r="GL25" s="67">
        <f>IFERROR(VLOOKUP($B25,RD[#All],GL$2,0)/GL$1,"")</f>
        <v>4.4060606060606062</v>
      </c>
      <c r="GM25" s="67">
        <f>IFERROR(VLOOKUP($B25,RD[#All],GM$2,0)/GM$1,"")</f>
        <v>4.3920454545454541</v>
      </c>
      <c r="GN25" s="67">
        <f>IFERROR(VLOOKUP($B25,RD[#All],GN$2,0)/GN$1,"")</f>
        <v>4.4363636363636365</v>
      </c>
      <c r="GO25" s="67">
        <f>IFERROR(VLOOKUP($B25,RD[#All],GO$2,0)/GO$1,"")</f>
        <v>4.4018939393939389</v>
      </c>
      <c r="GP25" s="67">
        <f>IFERROR(VLOOKUP($B25,RD[#All],GP$2,0)/GP$1,"")</f>
        <v>4.3670454545454547</v>
      </c>
      <c r="GQ25" s="67">
        <f>IFERROR(VLOOKUP($B25,RD[#All],GQ$2,0)/GQ$1,"")</f>
        <v>4.4095454545454542</v>
      </c>
      <c r="GR25" s="67">
        <f>IFERROR(VLOOKUP($B25,RD[#All],GR$2,0)/GR$1,"")</f>
        <v>4.3522727272727275</v>
      </c>
      <c r="GS25" s="67" t="str">
        <f>IFERROR(VLOOKUP($B25,RD[#All],GS$2,0)/GS$1,"")</f>
        <v/>
      </c>
      <c r="GT25" s="67" t="str">
        <f>IFERROR(VLOOKUP($B25,RD[#All],GT$2,0)/GT$1,"")</f>
        <v/>
      </c>
      <c r="GU25" s="67">
        <f>IFERROR(VLOOKUP($B25,RD[#All],GU$2,0)/GU$1,"")</f>
        <v>4.6174142480211078</v>
      </c>
      <c r="GV25" s="67">
        <f>IFERROR(VLOOKUP($B25,RD[#All],GV$2,0)/GV$1,"")</f>
        <v>4.4181770422905178</v>
      </c>
      <c r="GW25" s="67">
        <f>IFERROR(VLOOKUP($B25,RD[#All],GW$2,0)/GW$1,"")</f>
        <v>4.3458980044345896</v>
      </c>
      <c r="GX25" s="67" t="str">
        <f>IFERROR(VLOOKUP($B25,RD[#All],GX$2,0)/GX$1,"")</f>
        <v/>
      </c>
      <c r="GY25" s="67">
        <f>IFERROR(VLOOKUP($B25,RD[#All],GY$2,0)/GY$1,"")</f>
        <v>4.1148325358851672</v>
      </c>
      <c r="GZ25" s="67">
        <f>IFERROR(VLOOKUP($B25,RD[#All],GZ$2,0)/GZ$1,"")</f>
        <v>4.3408239700374533</v>
      </c>
      <c r="HA25" s="67">
        <f>IFERROR(VLOOKUP($B25,RD[#All],HA$2,0)/HA$1,"")</f>
        <v>4.3857677902621726</v>
      </c>
      <c r="HB25" s="67">
        <f>IFERROR(VLOOKUP($B25,RD[#All],HB$2,0)/HB$1,"")</f>
        <v>4.404494382022472</v>
      </c>
      <c r="HC25" s="67">
        <f>IFERROR(VLOOKUP($B25,RD[#All],HC$2,0)/HC$1,"")</f>
        <v>4.3745318352059925</v>
      </c>
      <c r="HD25" s="67">
        <f>IFERROR(VLOOKUP($B25,RD[#All],HD$2,0)/HD$1,"")</f>
        <v>4.4239700374531834</v>
      </c>
      <c r="HE25" s="67">
        <f>IFERROR(VLOOKUP($B25,RD[#All],HE$2,0)/HE$1,"")</f>
        <v>4.3970037453183517</v>
      </c>
      <c r="HF25" s="67">
        <f>IFERROR(VLOOKUP($B25,RD[#All],HF$2,0)/HF$1,"")</f>
        <v>4.382022471910112</v>
      </c>
      <c r="HG25" s="67">
        <f>IFERROR(VLOOKUP($B25,RD[#All],HG$2,0)/HG$1,"")</f>
        <v>4.4232209737827715</v>
      </c>
      <c r="HH25" s="67">
        <f>IFERROR(VLOOKUP($B25,RD[#All],HH$2,0)/HH$1,"")</f>
        <v>4.3513108614232205</v>
      </c>
      <c r="HI25" s="67">
        <f>IFERROR(VLOOKUP($B25,RD[#All],HI$2,0)/HI$1,"")</f>
        <v>4.3861423220973776</v>
      </c>
      <c r="HJ25" s="67">
        <f>IFERROR(VLOOKUP($B25,RD[#All],HJ$2,0)/HJ$1,"")</f>
        <v>4.4202247191011237</v>
      </c>
      <c r="HK25" s="67">
        <f>IFERROR(VLOOKUP($B25,RD[#All],HK$2,0)/HK$1,"")</f>
        <v>4.3981689554723262</v>
      </c>
      <c r="HL25" s="67">
        <f>IFERROR(VLOOKUP($B25,RD[#All],HL$2,0)/HL$1,"")</f>
        <v>4.4244694132334583</v>
      </c>
      <c r="HM25" s="67">
        <f>IFERROR(VLOOKUP($B25,RD[#All],HM$2,0)/HM$1,"")</f>
        <v>4.4782803403493059</v>
      </c>
      <c r="HN25" s="67">
        <f>IFERROR(VLOOKUP($B25,RD[#All],HN$2,0)/HN$1,"")</f>
        <v>4.5723242274966411</v>
      </c>
      <c r="HO25" s="67">
        <f>IFERROR(VLOOKUP($B25,RD[#All],HO$2,0)/HO$1,"")</f>
        <v>4.545454545454545</v>
      </c>
      <c r="HP25" s="67">
        <f>IFERROR(VLOOKUP($B25,RD[#All],HP$2,0)/HP$1,"")</f>
        <v>4.5391849529780561</v>
      </c>
      <c r="HQ25" s="67">
        <f>IFERROR(VLOOKUP($B25,RD[#All],HQ$2,0)/HQ$1,"")</f>
        <v>4.3771043771043772</v>
      </c>
      <c r="HR25" s="67">
        <f>IFERROR(VLOOKUP($B25,RD[#All],HR$2,0)/HR$1,"")</f>
        <v>4.3035863219349455</v>
      </c>
      <c r="HS25" s="67">
        <f>IFERROR(VLOOKUP($B25,RD[#All],HS$2,0)/HS$1,"")</f>
        <v>4.4008988764044945</v>
      </c>
      <c r="HT25" s="67">
        <f>IFERROR(VLOOKUP($B25,RD[#All],HT$2,0)/HT$1,"")</f>
        <v>4.401165210153974</v>
      </c>
      <c r="HU25" s="67">
        <f>IFERROR(VLOOKUP($B25,RD[#All],HU$2,0)/HU$1,"")</f>
        <v>4.3802938634399311</v>
      </c>
      <c r="HV25" s="67">
        <f>IFERROR(VLOOKUP($B25,RD[#All],HV$2,0)/HV$1,"")</f>
        <v>4.4286949006050129</v>
      </c>
      <c r="HW25" s="67">
        <f>IFERROR(VLOOKUP($B25,RD[#All],HW$2,0)/HW$1,"")</f>
        <v>4.390112359550562</v>
      </c>
      <c r="HX25" s="67">
        <f>IFERROR(VLOOKUP($B25,RD[#All],HX$2,0)/HX$1,"")</f>
        <v>4.373379429559205</v>
      </c>
      <c r="HY25" s="67">
        <f>IFERROR(VLOOKUP($B25,RD[#All],HY$2,0)/HY$1,"")</f>
        <v>4.3978360382854769</v>
      </c>
      <c r="HZ25" s="67">
        <f>IFERROR(VLOOKUP($B25,RD[#All],HZ$2,0)/HZ$1,"")</f>
        <v>4.3978360382854769</v>
      </c>
      <c r="IA25" s="67">
        <f>IFERROR(VLOOKUP($B25,RD[#All],IA$2,0)/IA$1,"")</f>
        <v>4.3006993006993008</v>
      </c>
      <c r="IB25" s="67">
        <f>IFERROR(VLOOKUP($B25,RD[#All],IB$2,0)/IB$1,"")</f>
        <v>4.3939393939393945</v>
      </c>
      <c r="IC25" s="67">
        <f>IFERROR(VLOOKUP($B25,RD[#All],IC$2,0)/IC$1,"")</f>
        <v>4.3123543123543131</v>
      </c>
      <c r="ID25" s="67">
        <f>IFERROR(VLOOKUP($B25,RD[#All],ID$2,0)/ID$1,"")</f>
        <v>4.4002992891881778</v>
      </c>
      <c r="IE25" s="67">
        <f>IFERROR(VLOOKUP($B25,RD[#All],IE$2,0)/IE$1,"")</f>
        <v>4.4080808080808085</v>
      </c>
      <c r="IF25" s="67" t="str">
        <f>IFERROR(VLOOKUP($B25,RD[#All],IF$2,0)/IF$1,"")</f>
        <v/>
      </c>
      <c r="IG25" s="67">
        <f>IFERROR(VLOOKUP($B25,RD[#All],IG$2,0)/IG$1,"")</f>
        <v>4.3985281630342481</v>
      </c>
      <c r="IH25" s="67">
        <f>IFERROR(VLOOKUP($B25,RD[#All],IH$2,0)/IH$1,"")</f>
        <v>4.3005921281783346</v>
      </c>
      <c r="II25" s="67">
        <f>IFERROR(VLOOKUP($B25,RD[#All],II$2,0)/II$1,"")</f>
        <v>4.3383084577114426</v>
      </c>
      <c r="IJ25" s="67">
        <f>IFERROR(VLOOKUP($B25,RD[#All],IJ$2,0)/IJ$1,"")</f>
        <v>4.3883277216610548</v>
      </c>
      <c r="IK25" s="67">
        <f>IFERROR(VLOOKUP($B25,RD[#All],IK$2,0)/IK$1,"")</f>
        <v>4.4491064491064494</v>
      </c>
      <c r="IL25" s="67" t="str">
        <f>IFERROR(VLOOKUP($B25,RD[#All],IL$2,0)/IL$1,"")</f>
        <v/>
      </c>
      <c r="IM25" s="67" t="str">
        <f>IFERROR(VLOOKUP($B25,RD[#All],IM$2,0)/IM$1,"")</f>
        <v/>
      </c>
      <c r="IN25" s="67">
        <f>IFERROR(VLOOKUP($B25,RD[#All],IN$2,0)/IN$1,"")</f>
        <v>4.4723092998955067</v>
      </c>
      <c r="IO25" s="67">
        <f>IFERROR(VLOOKUP($B25,RD[#All],IO$2,0)/IO$1,"")</f>
        <v>4.3965517241379315</v>
      </c>
      <c r="IP25" s="67">
        <f>IFERROR(VLOOKUP($B25,RD[#All],IP$2,0)/IP$1,"")</f>
        <v>4.9226374672696975</v>
      </c>
      <c r="IQ25" s="67">
        <f>IFERROR(VLOOKUP($B25,RD[#All],IQ$2,0)/IQ$1,"")</f>
        <v>4.2773892773892781</v>
      </c>
      <c r="IR25" s="67">
        <f>IFERROR(VLOOKUP($B25,RD[#All],IR$2,0)/IR$1,"")</f>
        <v>7.9187396351575456</v>
      </c>
      <c r="IS25" s="86">
        <f>IFERROR(AVERAGEIF(Inv_SY_B[[#This Row],[BLK1_INV1]:[BLK8_INV27]],"&gt;"&amp;0.1,Inv_SY_B[[#This Row],[BLK1_INV1]:[BLK8_INV27]]),"")</f>
        <v>4.3891536840237491</v>
      </c>
    </row>
    <row r="26" spans="2:253" x14ac:dyDescent="0.35">
      <c r="B26" s="85">
        <f t="shared" si="0"/>
        <v>45858</v>
      </c>
      <c r="C26" s="67">
        <f>IFERROR(VLOOKUP($B26,RD[#All],C$2,0)/C$1,"")</f>
        <v>4.9127052722558338</v>
      </c>
      <c r="D26" s="67">
        <f>IFERROR(VLOOKUP($B26,RD[#All],D$2,0)/D$1,"")</f>
        <v>4.9230769230769234</v>
      </c>
      <c r="E26" s="67">
        <f>IFERROR(VLOOKUP($B26,RD[#All],E$2,0)/E$1,"")</f>
        <v>4.9138576779026213</v>
      </c>
      <c r="F26" s="67">
        <f>IFERROR(VLOOKUP($B26,RD[#All],F$2,0)/F$1,"")</f>
        <v>4.9438202247191008</v>
      </c>
      <c r="G26" s="67">
        <f>IFERROR(VLOOKUP($B26,RD[#All],G$2,0)/G$1,"")</f>
        <v>4.9583405358686257</v>
      </c>
      <c r="H26" s="67">
        <f>IFERROR(VLOOKUP($B26,RD[#All],H$2,0)/H$1,"")</f>
        <v>4.9138576779026213</v>
      </c>
      <c r="I26" s="67">
        <f>IFERROR(VLOOKUP($B26,RD[#All],I$2,0)/I$1,"")</f>
        <v>4.9550561797752808</v>
      </c>
      <c r="J26" s="67">
        <f>IFERROR(VLOOKUP($B26,RD[#All],J$2,0)/J$1,"")</f>
        <v>4.9475655430711614</v>
      </c>
      <c r="K26" s="67">
        <f>IFERROR(VLOOKUP($B26,RD[#All],K$2,0)/K$1,"")</f>
        <v>4.8330786516853932</v>
      </c>
      <c r="L26" s="67">
        <f>IFERROR(VLOOKUP($B26,RD[#All],L$2,0)/L$1,"")</f>
        <v>4.9222471910112358</v>
      </c>
      <c r="M26" s="67">
        <f>IFERROR(VLOOKUP($B26,RD[#All],M$2,0)/M$1,"")</f>
        <v>4.9138576779026213</v>
      </c>
      <c r="N26" s="67">
        <f>IFERROR(VLOOKUP($B26,RD[#All],N$2,0)/N$1,"")</f>
        <v>4.9250936329588013</v>
      </c>
      <c r="O26" s="67">
        <f>IFERROR(VLOOKUP($B26,RD[#All],O$2,0)/O$1,"")</f>
        <v>4.9700374531835205</v>
      </c>
      <c r="P26" s="67">
        <f>IFERROR(VLOOKUP($B26,RD[#All],P$2,0)/P$1,"")</f>
        <v>4.8130745658835545</v>
      </c>
      <c r="Q26" s="67">
        <f>IFERROR(VLOOKUP($B26,RD[#All],Q$2,0)/Q$1,"")</f>
        <v>4.8014981273408237</v>
      </c>
      <c r="R26" s="67">
        <f>IFERROR(VLOOKUP($B26,RD[#All],R$2,0)/R$1,"")</f>
        <v>4.8951310861423218</v>
      </c>
      <c r="S26" s="67">
        <f>IFERROR(VLOOKUP($B26,RD[#All],S$2,0)/S$1,"")</f>
        <v>4.868913857677903</v>
      </c>
      <c r="T26" s="67">
        <f>IFERROR(VLOOKUP($B26,RD[#All],T$2,0)/T$1,"")</f>
        <v>4.9475655430711614</v>
      </c>
      <c r="U26" s="67">
        <f>IFERROR(VLOOKUP($B26,RD[#All],U$2,0)/U$1,"")</f>
        <v>4.9521175453759723</v>
      </c>
      <c r="V26" s="67">
        <f>IFERROR(VLOOKUP($B26,RD[#All],V$2,0)/V$1,"")</f>
        <v>4.9507346585998269</v>
      </c>
      <c r="W26" s="67">
        <f>IFERROR(VLOOKUP($B26,RD[#All],W$2,0)/W$1,"")</f>
        <v>4.8726591760299627</v>
      </c>
      <c r="X26" s="67">
        <f>IFERROR(VLOOKUP($B26,RD[#All],X$2,0)/X$1,"")</f>
        <v>4.9191011235955058</v>
      </c>
      <c r="Y26" s="67">
        <f>IFERROR(VLOOKUP($B26,RD[#All],Y$2,0)/Y$1,"")</f>
        <v>4.840103716508211</v>
      </c>
      <c r="Z26" s="67">
        <f>IFERROR(VLOOKUP($B26,RD[#All],Z$2,0)/Z$1,"")</f>
        <v>4.9504785684560968</v>
      </c>
      <c r="AA26" s="67">
        <f>IFERROR(VLOOKUP($B26,RD[#All],AA$2,0)/AA$1,"")</f>
        <v>4.9922212618841835</v>
      </c>
      <c r="AB26" s="67">
        <f>IFERROR(VLOOKUP($B26,RD[#All],AB$2,0)/AB$1,"")</f>
        <v>4.9507346585998269</v>
      </c>
      <c r="AC26" s="67">
        <f>IFERROR(VLOOKUP($B26,RD[#All],AC$2,0)/AC$1,"")</f>
        <v>4.8598098530682803</v>
      </c>
      <c r="AD26" s="67">
        <f>IFERROR(VLOOKUP($B26,RD[#All],AD$2,0)/AD$1,"")</f>
        <v>4.9498127340823972</v>
      </c>
      <c r="AE26" s="67">
        <f>IFERROR(VLOOKUP($B26,RD[#All],AE$2,0)/AE$1,"")</f>
        <v>4.7523928422804831</v>
      </c>
      <c r="AF26" s="67">
        <f>IFERROR(VLOOKUP($B26,RD[#All],AF$2,0)/AF$1,"")</f>
        <v>4.9354972950478571</v>
      </c>
      <c r="AG26" s="67">
        <f>IFERROR(VLOOKUP($B26,RD[#All],AG$2,0)/AG$1,"")</f>
        <v>4.8838951310861427</v>
      </c>
      <c r="AH26" s="67">
        <f>IFERROR(VLOOKUP($B26,RD[#All],AH$2,0)/AH$1,"")</f>
        <v>4.9078651685393258</v>
      </c>
      <c r="AI26" s="67">
        <f>IFERROR(VLOOKUP($B26,RD[#All],AI$2,0)/AI$1,"")</f>
        <v>4.7920597484276728</v>
      </c>
      <c r="AJ26" s="67">
        <f>IFERROR(VLOOKUP($B26,RD[#All],AJ$2,0)/AJ$1,"")</f>
        <v>4.8823793154984312</v>
      </c>
      <c r="AK26" s="67">
        <f>IFERROR(VLOOKUP($B26,RD[#All],AK$2,0)/AK$1,"")</f>
        <v>4.7318352059925095</v>
      </c>
      <c r="AL26" s="67">
        <f>IFERROR(VLOOKUP($B26,RD[#All],AL$2,0)/AL$1,"")</f>
        <v>4.7540983606557381</v>
      </c>
      <c r="AM26" s="67">
        <f>IFERROR(VLOOKUP($B26,RD[#All],AM$2,0)/AM$1,"")</f>
        <v>4.9273408239700371</v>
      </c>
      <c r="AN26" s="67">
        <f>IFERROR(VLOOKUP($B26,RD[#All],AN$2,0)/AN$1,"")</f>
        <v>4.7752808988764048</v>
      </c>
      <c r="AO26" s="67">
        <f>IFERROR(VLOOKUP($B26,RD[#All],AO$2,0)/AO$1,"")</f>
        <v>4.7752808988764048</v>
      </c>
      <c r="AP26" s="67">
        <f>IFERROR(VLOOKUP($B26,RD[#All],AP$2,0)/AP$1,"")</f>
        <v>4.8041198501872664</v>
      </c>
      <c r="AQ26" s="67">
        <f>IFERROR(VLOOKUP($B26,RD[#All],AQ$2,0)/AQ$1,"")</f>
        <v>4.7640449438202248</v>
      </c>
      <c r="AR26" s="67">
        <f>IFERROR(VLOOKUP($B26,RD[#All],AR$2,0)/AR$1,"")</f>
        <v>4.8277153558052435</v>
      </c>
      <c r="AS26" s="67">
        <f>IFERROR(VLOOKUP($B26,RD[#All],AS$2,0)/AS$1,"")</f>
        <v>4.7340823970037453</v>
      </c>
      <c r="AT26" s="67">
        <f>IFERROR(VLOOKUP($B26,RD[#All],AT$2,0)/AT$1,"")</f>
        <v>4.8127340823970037</v>
      </c>
      <c r="AU26" s="67">
        <f>IFERROR(VLOOKUP($B26,RD[#All],AU$2,0)/AU$1,"")</f>
        <v>4.7940074906367043</v>
      </c>
      <c r="AV26" s="67">
        <f>IFERROR(VLOOKUP($B26,RD[#All],AV$2,0)/AV$1,"")</f>
        <v>4.8726591760299627</v>
      </c>
      <c r="AW26" s="67">
        <f>IFERROR(VLOOKUP($B26,RD[#All],AW$2,0)/AW$1,"")</f>
        <v>4.7640449438202248</v>
      </c>
      <c r="AX26" s="67">
        <f>IFERROR(VLOOKUP($B26,RD[#All],AX$2,0)/AX$1,"")</f>
        <v>4.7565543071161045</v>
      </c>
      <c r="AY26" s="67">
        <f>IFERROR(VLOOKUP($B26,RD[#All],AY$2,0)/AY$1,"")</f>
        <v>4.7532584269662923</v>
      </c>
      <c r="AZ26" s="67">
        <f>IFERROR(VLOOKUP($B26,RD[#All],AZ$2,0)/AZ$1,"")</f>
        <v>4.7460674157303373</v>
      </c>
      <c r="BA26" s="67">
        <f>IFERROR(VLOOKUP($B26,RD[#All],BA$2,0)/BA$1,"")</f>
        <v>4.7528089887640448</v>
      </c>
      <c r="BB26" s="67">
        <f>IFERROR(VLOOKUP($B26,RD[#All],BB$2,0)/BB$1,"")</f>
        <v>4.8295880149812733</v>
      </c>
      <c r="BC26" s="67">
        <f>IFERROR(VLOOKUP($B26,RD[#All],BC$2,0)/BC$1,"")</f>
        <v>4.7407407407407405</v>
      </c>
      <c r="BD26" s="67">
        <f>IFERROR(VLOOKUP($B26,RD[#All],BD$2,0)/BD$1,"")</f>
        <v>4.786017478152309</v>
      </c>
      <c r="BE26" s="67">
        <f>IFERROR(VLOOKUP($B26,RD[#All],BE$2,0)/BE$1,"")</f>
        <v>4.7744165946413135</v>
      </c>
      <c r="BF26" s="67">
        <f>IFERROR(VLOOKUP($B26,RD[#All],BF$2,0)/BF$1,"")</f>
        <v>4.9338327091136076</v>
      </c>
      <c r="BG26" s="67">
        <f>IFERROR(VLOOKUP($B26,RD[#All],BG$2,0)/BG$1,"")</f>
        <v>4.9161880982105703</v>
      </c>
      <c r="BH26" s="67">
        <f>IFERROR(VLOOKUP($B26,RD[#All],BH$2,0)/BH$1,"")</f>
        <v>4.8857677902621726</v>
      </c>
      <c r="BI26" s="67">
        <f>IFERROR(VLOOKUP($B26,RD[#All],BI$2,0)/BI$1,"")</f>
        <v>4.9388264669163542</v>
      </c>
      <c r="BJ26" s="67">
        <f>IFERROR(VLOOKUP($B26,RD[#All],BJ$2,0)/BJ$1,"")</f>
        <v>4.9548064918851438</v>
      </c>
      <c r="BK26" s="67">
        <f>IFERROR(VLOOKUP($B26,RD[#All],BK$2,0)/BK$1,"")</f>
        <v>4.8846441947565546</v>
      </c>
      <c r="BL26" s="67">
        <f>IFERROR(VLOOKUP($B26,RD[#All],BL$2,0)/BL$1,"")</f>
        <v>4.7808631649381068</v>
      </c>
      <c r="BM26" s="67">
        <f>IFERROR(VLOOKUP($B26,RD[#All],BM$2,0)/BM$1,"")</f>
        <v>4.7715355805243442</v>
      </c>
      <c r="BN26" s="67">
        <f>IFERROR(VLOOKUP($B26,RD[#All],BN$2,0)/BN$1,"")</f>
        <v>4.9237199582027165</v>
      </c>
      <c r="BO26" s="67">
        <f>IFERROR(VLOOKUP($B26,RD[#All],BO$2,0)/BO$1,"")</f>
        <v>4.9507346585998269</v>
      </c>
      <c r="BP26" s="67">
        <f>IFERROR(VLOOKUP($B26,RD[#All],BP$2,0)/BP$1,"")</f>
        <v>4.9787381158167676</v>
      </c>
      <c r="BQ26" s="67">
        <f>IFERROR(VLOOKUP($B26,RD[#All],BQ$2,0)/BQ$1,"")</f>
        <v>4.957649092480553</v>
      </c>
      <c r="BR26" s="67">
        <f>IFERROR(VLOOKUP($B26,RD[#All],BR$2,0)/BR$1,"")</f>
        <v>4.9151253241140882</v>
      </c>
      <c r="BS26" s="67">
        <f>IFERROR(VLOOKUP($B26,RD[#All],BS$2,0)/BS$1,"")</f>
        <v>4.8764044943820224</v>
      </c>
      <c r="BT26" s="67">
        <f>IFERROR(VLOOKUP($B26,RD[#All],BT$2,0)/BT$1,"")</f>
        <v>4.9026217228464422</v>
      </c>
      <c r="BU26" s="67">
        <f>IFERROR(VLOOKUP($B26,RD[#All],BU$2,0)/BU$1,"")</f>
        <v>4.8726591760299627</v>
      </c>
      <c r="BV26" s="67">
        <f>IFERROR(VLOOKUP($B26,RD[#All],BV$2,0)/BV$1,"")</f>
        <v>4.9138576779026213</v>
      </c>
      <c r="BW26" s="67">
        <f>IFERROR(VLOOKUP($B26,RD[#All],BW$2,0)/BW$1,"")</f>
        <v>4.9063670411985019</v>
      </c>
      <c r="BX26" s="67">
        <f>IFERROR(VLOOKUP($B26,RD[#All],BX$2,0)/BX$1,"")</f>
        <v>4.9513108614232211</v>
      </c>
      <c r="BY26" s="67">
        <f>IFERROR(VLOOKUP($B26,RD[#All],BY$2,0)/BY$1,"")</f>
        <v>4.9458177278401996</v>
      </c>
      <c r="BZ26" s="67">
        <f>IFERROR(VLOOKUP($B26,RD[#All],BZ$2,0)/BZ$1,"")</f>
        <v>4.9251768622555145</v>
      </c>
      <c r="CA26" s="67">
        <f>IFERROR(VLOOKUP($B26,RD[#All],CA$2,0)/CA$1,"")</f>
        <v>4.900540990428631</v>
      </c>
      <c r="CB26" s="67">
        <f>IFERROR(VLOOKUP($B26,RD[#All],CB$2,0)/CB$1,"")</f>
        <v>4.9475655430711614</v>
      </c>
      <c r="CC26" s="67">
        <f>IFERROR(VLOOKUP($B26,RD[#All],CC$2,0)/CC$1,"")</f>
        <v>4.9400749063670411</v>
      </c>
      <c r="CD26" s="67">
        <f>IFERROR(VLOOKUP($B26,RD[#All],CD$2,0)/CD$1,"")</f>
        <v>4.9507346585998269</v>
      </c>
      <c r="CE26" s="67">
        <f>IFERROR(VLOOKUP($B26,RD[#All],CE$2,0)/CE$1,"")</f>
        <v>4.9625468164794011</v>
      </c>
      <c r="CF26" s="67">
        <f>IFERROR(VLOOKUP($B26,RD[#All],CF$2,0)/CF$1,"")</f>
        <v>4.9475655430711614</v>
      </c>
      <c r="CG26" s="67">
        <f>IFERROR(VLOOKUP($B26,RD[#All],CG$2,0)/CG$1,"")</f>
        <v>4.9737827715355802</v>
      </c>
      <c r="CH26" s="67">
        <f>IFERROR(VLOOKUP($B26,RD[#All],CH$2,0)/CH$1,"")</f>
        <v>4.8801498127340821</v>
      </c>
      <c r="CI26" s="67">
        <f>IFERROR(VLOOKUP($B26,RD[#All],CI$2,0)/CI$1,"")</f>
        <v>4.8277153558052435</v>
      </c>
      <c r="CJ26" s="67">
        <f>IFERROR(VLOOKUP($B26,RD[#All],CJ$2,0)/CJ$1,"")</f>
        <v>4.8606741573033707</v>
      </c>
      <c r="CK26" s="67">
        <f>IFERROR(VLOOKUP($B26,RD[#All],CK$2,0)/CK$1,"")</f>
        <v>4.8951310861423218</v>
      </c>
      <c r="CL26" s="67">
        <f>IFERROR(VLOOKUP($B26,RD[#All],CL$2,0)/CL$1,"")</f>
        <v>4.9101123595505616</v>
      </c>
      <c r="CM26" s="67">
        <f>IFERROR(VLOOKUP($B26,RD[#All],CM$2,0)/CM$1,"")</f>
        <v>4.9737827715355802</v>
      </c>
      <c r="CN26" s="67">
        <f>IFERROR(VLOOKUP($B26,RD[#All],CN$2,0)/CN$1,"")</f>
        <v>4.9250936329588013</v>
      </c>
      <c r="CO26" s="67">
        <f>IFERROR(VLOOKUP($B26,RD[#All],CO$2,0)/CO$1,"")</f>
        <v>4.9190112359550557</v>
      </c>
      <c r="CP26" s="67">
        <f>IFERROR(VLOOKUP($B26,RD[#All],CP$2,0)/CP$1,"")</f>
        <v>4.9196197061365599</v>
      </c>
      <c r="CQ26" s="67">
        <f>IFERROR(VLOOKUP($B26,RD[#All],CQ$2,0)/CQ$1,"")</f>
        <v>4.8314606741573032</v>
      </c>
      <c r="CR26" s="67">
        <f>IFERROR(VLOOKUP($B26,RD[#All],CR$2,0)/CR$1,"")</f>
        <v>4.9063670411985019</v>
      </c>
      <c r="CS26" s="67">
        <f>IFERROR(VLOOKUP($B26,RD[#All],CS$2,0)/CS$1,"")</f>
        <v>4.9801081980857269</v>
      </c>
      <c r="CT26" s="67">
        <f>IFERROR(VLOOKUP($B26,RD[#All],CT$2,0)/CT$1,"")</f>
        <v>4.9063670411985019</v>
      </c>
      <c r="CU26" s="67">
        <f>IFERROR(VLOOKUP($B26,RD[#All],CU$2,0)/CU$1,"")</f>
        <v>4.8876404494382024</v>
      </c>
      <c r="CV26" s="67">
        <f>IFERROR(VLOOKUP($B26,RD[#All],CV$2,0)/CV$1,"")</f>
        <v>4.9138576779026213</v>
      </c>
      <c r="CW26" s="67">
        <f>IFERROR(VLOOKUP($B26,RD[#All],CW$2,0)/CW$1,"")</f>
        <v>4.8801498127340821</v>
      </c>
      <c r="CX26" s="67">
        <f>IFERROR(VLOOKUP($B26,RD[#All],CX$2,0)/CX$1,"")</f>
        <v>4.9464419475655435</v>
      </c>
      <c r="CY26" s="67">
        <f>IFERROR(VLOOKUP($B26,RD[#All],CY$2,0)/CY$1,"")</f>
        <v>4.868913857677903</v>
      </c>
      <c r="CZ26" s="67">
        <f>IFERROR(VLOOKUP($B26,RD[#All],CZ$2,0)/CZ$1,"")</f>
        <v>4.8202247191011232</v>
      </c>
      <c r="DA26" s="67">
        <f>IFERROR(VLOOKUP($B26,RD[#All],DA$2,0)/DA$1,"")</f>
        <v>4.8838951310861427</v>
      </c>
      <c r="DB26" s="67">
        <f>IFERROR(VLOOKUP($B26,RD[#All],DB$2,0)/DB$1,"")</f>
        <v>4.8539325842696632</v>
      </c>
      <c r="DC26" s="67">
        <f>IFERROR(VLOOKUP($B26,RD[#All],DC$2,0)/DC$1,"")</f>
        <v>4.7307532251352473</v>
      </c>
      <c r="DD26" s="67">
        <f>IFERROR(VLOOKUP($B26,RD[#All],DD$2,0)/DD$1,"")</f>
        <v>4.7602996254681651</v>
      </c>
      <c r="DE26" s="67">
        <f>IFERROR(VLOOKUP($B26,RD[#All],DE$2,0)/DE$1,"")</f>
        <v>4.7573866000832297</v>
      </c>
      <c r="DF26" s="67">
        <f>IFERROR(VLOOKUP($B26,RD[#All],DF$2,0)/DF$1,"")</f>
        <v>4.7206423553027772</v>
      </c>
      <c r="DG26" s="67">
        <f>IFERROR(VLOOKUP($B26,RD[#All],DG$2,0)/DG$1,"")</f>
        <v>4.8741573033707866</v>
      </c>
      <c r="DH26" s="67">
        <f>IFERROR(VLOOKUP($B26,RD[#All],DH$2,0)/DH$1,"")</f>
        <v>4.7950062421972532</v>
      </c>
      <c r="DI26" s="67">
        <f>IFERROR(VLOOKUP($B26,RD[#All],DI$2,0)/DI$1,"")</f>
        <v>4.7398444252376839</v>
      </c>
      <c r="DJ26" s="67">
        <f>IFERROR(VLOOKUP($B26,RD[#All],DJ$2,0)/DJ$1,"")</f>
        <v>4.8248919619706134</v>
      </c>
      <c r="DK26" s="67">
        <f>IFERROR(VLOOKUP($B26,RD[#All],DK$2,0)/DK$1,"")</f>
        <v>4.7570536828963794</v>
      </c>
      <c r="DL26" s="67">
        <f>IFERROR(VLOOKUP($B26,RD[#All],DL$2,0)/DL$1,"")</f>
        <v>4.7164377861007072</v>
      </c>
      <c r="DM26" s="67">
        <f>IFERROR(VLOOKUP($B26,RD[#All],DM$2,0)/DM$1,"")</f>
        <v>4.9576779026217226</v>
      </c>
      <c r="DN26" s="67">
        <f>IFERROR(VLOOKUP($B26,RD[#All],DN$2,0)/DN$1,"")</f>
        <v>4.8715355805243448</v>
      </c>
      <c r="DO26" s="67">
        <f>IFERROR(VLOOKUP($B26,RD[#All],DO$2,0)/DO$1,"")</f>
        <v>4.7172967547674816</v>
      </c>
      <c r="DP26" s="67">
        <f>IFERROR(VLOOKUP($B26,RD[#All],DP$2,0)/DP$1,"")</f>
        <v>4.7374115688722434</v>
      </c>
      <c r="DQ26" s="67">
        <f>IFERROR(VLOOKUP($B26,RD[#All],DQ$2,0)/DQ$1,"")</f>
        <v>4.774032459425718</v>
      </c>
      <c r="DR26" s="67">
        <f>IFERROR(VLOOKUP($B26,RD[#All],DR$2,0)/DR$1,"")</f>
        <v>4.9314606741573037</v>
      </c>
      <c r="DS26" s="67">
        <f>IFERROR(VLOOKUP($B26,RD[#All],DS$2,0)/DS$1,"")</f>
        <v>4.9423220973782769</v>
      </c>
      <c r="DT26" s="67">
        <f>IFERROR(VLOOKUP($B26,RD[#All],DT$2,0)/DT$1,"")</f>
        <v>4.7573866000832297</v>
      </c>
      <c r="DU26" s="67">
        <f>IFERROR(VLOOKUP($B26,RD[#All],DU$2,0)/DU$1,"")</f>
        <v>4.7906783187682063</v>
      </c>
      <c r="DV26" s="67">
        <f>IFERROR(VLOOKUP($B26,RD[#All],DV$2,0)/DV$1,"")</f>
        <v>4.7490636704119851</v>
      </c>
      <c r="DW26" s="67">
        <f>IFERROR(VLOOKUP($B26,RD[#All],DW$2,0)/DW$1,"")</f>
        <v>4.7677902621722845</v>
      </c>
      <c r="DX26" s="67">
        <f>IFERROR(VLOOKUP($B26,RD[#All],DX$2,0)/DX$1,"")</f>
        <v>4.7407407407407405</v>
      </c>
      <c r="DY26" s="67">
        <f>IFERROR(VLOOKUP($B26,RD[#All],DY$2,0)/DY$1,"")</f>
        <v>4.7602996254681651</v>
      </c>
      <c r="DZ26" s="67">
        <f>IFERROR(VLOOKUP($B26,RD[#All],DZ$2,0)/DZ$1,"")</f>
        <v>4.7827715355805243</v>
      </c>
      <c r="EA26" s="67">
        <f>IFERROR(VLOOKUP($B26,RD[#All],EA$2,0)/EA$1,"")</f>
        <v>4.7440699126092385</v>
      </c>
      <c r="EB26" s="67">
        <f>IFERROR(VLOOKUP($B26,RD[#All],EB$2,0)/EB$1,"")</f>
        <v>4.774032459425718</v>
      </c>
      <c r="EC26" s="67">
        <f>IFERROR(VLOOKUP($B26,RD[#All],EC$2,0)/EC$1,"")</f>
        <v>4.7744165946413135</v>
      </c>
      <c r="ED26" s="67">
        <f>IFERROR(VLOOKUP($B26,RD[#All],ED$2,0)/ED$1,"")</f>
        <v>4.8020743301642179</v>
      </c>
      <c r="EE26" s="67">
        <f>IFERROR(VLOOKUP($B26,RD[#All],EE$2,0)/EE$1,"")</f>
        <v>4.7640449438202248</v>
      </c>
      <c r="EF26" s="67">
        <f>IFERROR(VLOOKUP($B26,RD[#All],EF$2,0)/EF$1,"")</f>
        <v>4.8375893769152194</v>
      </c>
      <c r="EG26" s="67">
        <f>IFERROR(VLOOKUP($B26,RD[#All],EG$2,0)/EG$1,"")</f>
        <v>4.8041958041958042</v>
      </c>
      <c r="EH26" s="67">
        <f>IFERROR(VLOOKUP($B26,RD[#All],EH$2,0)/EH$1,"")</f>
        <v>4.7944055944055943</v>
      </c>
      <c r="EI26" s="67">
        <f>IFERROR(VLOOKUP($B26,RD[#All],EI$2,0)/EI$1,"")</f>
        <v>4.8279720279720282</v>
      </c>
      <c r="EJ26" s="67">
        <f>IFERROR(VLOOKUP($B26,RD[#All],EJ$2,0)/EJ$1,"")</f>
        <v>4.7762237762237758</v>
      </c>
      <c r="EK26" s="67">
        <f>IFERROR(VLOOKUP($B26,RD[#All],EK$2,0)/EK$1,"")</f>
        <v>4.7557752808988765</v>
      </c>
      <c r="EL26" s="67">
        <f>IFERROR(VLOOKUP($B26,RD[#All],EL$2,0)/EL$1,"")</f>
        <v>4.8239700374531838</v>
      </c>
      <c r="EM26" s="67">
        <f>IFERROR(VLOOKUP($B26,RD[#All],EM$2,0)/EM$1,"")</f>
        <v>4.7260155574762317</v>
      </c>
      <c r="EN26" s="67">
        <f>IFERROR(VLOOKUP($B26,RD[#All],EN$2,0)/EN$1,"")</f>
        <v>4.7398444252376839</v>
      </c>
      <c r="EO26" s="67">
        <f>IFERROR(VLOOKUP($B26,RD[#All],EO$2,0)/EO$1,"")</f>
        <v>4.797752808988764</v>
      </c>
      <c r="EP26" s="67">
        <f>IFERROR(VLOOKUP($B26,RD[#All],EP$2,0)/EP$1,"")</f>
        <v>4.7605877268798613</v>
      </c>
      <c r="EQ26" s="67">
        <f>IFERROR(VLOOKUP($B26,RD[#All],EQ$2,0)/EQ$1,"")</f>
        <v>4.7827715355805243</v>
      </c>
      <c r="ER26" s="67">
        <f>IFERROR(VLOOKUP($B26,RD[#All],ER$2,0)/ER$1,"")</f>
        <v>4.7191011235955056</v>
      </c>
      <c r="ES26" s="67">
        <f>IFERROR(VLOOKUP($B26,RD[#All],ES$2,0)/ES$1,"")</f>
        <v>4.7602996254681651</v>
      </c>
      <c r="ET26" s="67">
        <f>IFERROR(VLOOKUP($B26,RD[#All],ET$2,0)/ET$1,"")</f>
        <v>4.7885597548518897</v>
      </c>
      <c r="EU26" s="67">
        <f>IFERROR(VLOOKUP($B26,RD[#All],EU$2,0)/EU$1,"")</f>
        <v>4.7502160760587726</v>
      </c>
      <c r="EV26" s="67">
        <f>IFERROR(VLOOKUP($B26,RD[#All],EV$2,0)/EV$1,"")</f>
        <v>4.7737251512532408</v>
      </c>
      <c r="EW26" s="67">
        <f>IFERROR(VLOOKUP($B26,RD[#All],EW$2,0)/EW$1,"")</f>
        <v>4.7329299913569578</v>
      </c>
      <c r="EX26" s="67">
        <f>IFERROR(VLOOKUP($B26,RD[#All],EX$2,0)/EX$1,"")</f>
        <v>4.786516853932584</v>
      </c>
      <c r="EY26" s="67">
        <f>IFERROR(VLOOKUP($B26,RD[#All],EY$2,0)/EY$1,"")</f>
        <v>4.7374115688722434</v>
      </c>
      <c r="EZ26" s="67">
        <f>IFERROR(VLOOKUP($B26,RD[#All],EZ$2,0)/EZ$1,"")</f>
        <v>4.7827715355805243</v>
      </c>
      <c r="FA26" s="67">
        <f>IFERROR(VLOOKUP($B26,RD[#All],FA$2,0)/FA$1,"")</f>
        <v>4.7453183520599254</v>
      </c>
      <c r="FB26" s="67">
        <f>IFERROR(VLOOKUP($B26,RD[#All],FB$2,0)/FB$1,"")</f>
        <v>4.7359550561797752</v>
      </c>
      <c r="FC26" s="67">
        <f>IFERROR(VLOOKUP($B26,RD[#All],FC$2,0)/FC$1,"")</f>
        <v>4.797752808988764</v>
      </c>
      <c r="FD26" s="67">
        <f>IFERROR(VLOOKUP($B26,RD[#All],FD$2,0)/FD$1,"")</f>
        <v>4.7565543071161045</v>
      </c>
      <c r="FE26" s="67">
        <f>IFERROR(VLOOKUP($B26,RD[#All],FE$2,0)/FE$1,"")</f>
        <v>4.9280303030303028</v>
      </c>
      <c r="FF26" s="67">
        <f>IFERROR(VLOOKUP($B26,RD[#All],FF$2,0)/FF$1,"")</f>
        <v>4.9431818181818183</v>
      </c>
      <c r="FG26" s="67">
        <f>IFERROR(VLOOKUP($B26,RD[#All],FG$2,0)/FG$1,"")</f>
        <v>4.7824915824915832</v>
      </c>
      <c r="FH26" s="67">
        <f>IFERROR(VLOOKUP($B26,RD[#All],FH$2,0)/FH$1,"")</f>
        <v>4.7973484848484844</v>
      </c>
      <c r="FI26" s="67">
        <f>IFERROR(VLOOKUP($B26,RD[#All],FI$2,0)/FI$1,"")</f>
        <v>4.7744107744107742</v>
      </c>
      <c r="FJ26" s="67">
        <f>IFERROR(VLOOKUP($B26,RD[#All],FJ$2,0)/FJ$1,"")</f>
        <v>4.7299663299663299</v>
      </c>
      <c r="FK26" s="67">
        <f>IFERROR(VLOOKUP($B26,RD[#All],FK$2,0)/FK$1,"")</f>
        <v>4.9690235690235687</v>
      </c>
      <c r="FL26" s="67">
        <f>IFERROR(VLOOKUP($B26,RD[#All],FL$2,0)/FL$1,"")</f>
        <v>4.8614545454545457</v>
      </c>
      <c r="FM26" s="67">
        <f>IFERROR(VLOOKUP($B26,RD[#All],FM$2,0)/FM$1,"")</f>
        <v>4.7992424242424239</v>
      </c>
      <c r="FN26" s="67">
        <f>IFERROR(VLOOKUP($B26,RD[#All],FN$2,0)/FN$1,"")</f>
        <v>4.7441077441077439</v>
      </c>
      <c r="FO26" s="67">
        <f>IFERROR(VLOOKUP($B26,RD[#All],FO$2,0)/FO$1,"")</f>
        <v>4.8863636363636367</v>
      </c>
      <c r="FP26" s="67">
        <f>IFERROR(VLOOKUP($B26,RD[#All],FP$2,0)/FP$1,"")</f>
        <v>4.76</v>
      </c>
      <c r="FQ26" s="67">
        <f>IFERROR(VLOOKUP($B26,RD[#All],FQ$2,0)/FQ$1,"")</f>
        <v>4.9123636363636365</v>
      </c>
      <c r="FR26" s="67">
        <f>IFERROR(VLOOKUP($B26,RD[#All],FR$2,0)/FR$1,"")</f>
        <v>4.918181818181818</v>
      </c>
      <c r="FS26" s="67">
        <f>IFERROR(VLOOKUP($B26,RD[#All],FS$2,0)/FS$1,"")</f>
        <v>4.7643097643097647</v>
      </c>
      <c r="FT26" s="67">
        <f>IFERROR(VLOOKUP($B26,RD[#All],FT$2,0)/FT$1,"")</f>
        <v>4.8036363636363637</v>
      </c>
      <c r="FU26" s="67">
        <f>IFERROR(VLOOKUP($B26,RD[#All],FU$2,0)/FU$1,"")</f>
        <v>4.8902356902356905</v>
      </c>
      <c r="FV26" s="67">
        <f>IFERROR(VLOOKUP($B26,RD[#All],FV$2,0)/FV$1,"")</f>
        <v>4.8219696969696972</v>
      </c>
      <c r="FW26" s="67">
        <f>IFERROR(VLOOKUP($B26,RD[#All],FW$2,0)/FW$1,"")</f>
        <v>4.8257575757575761</v>
      </c>
      <c r="FX26" s="67">
        <f>IFERROR(VLOOKUP($B26,RD[#All],FX$2,0)/FX$1,"")</f>
        <v>4.8106060606060606</v>
      </c>
      <c r="FY26" s="67">
        <f>IFERROR(VLOOKUP($B26,RD[#All],FY$2,0)/FY$1,"")</f>
        <v>4.8114478114478114</v>
      </c>
      <c r="FZ26" s="67">
        <f>IFERROR(VLOOKUP($B26,RD[#All],FZ$2,0)/FZ$1,"")</f>
        <v>4.7537878787878789</v>
      </c>
      <c r="GA26" s="67">
        <f>IFERROR(VLOOKUP($B26,RD[#All],GA$2,0)/GA$1,"")</f>
        <v>4.7377622377622375</v>
      </c>
      <c r="GB26" s="67">
        <f>IFERROR(VLOOKUP($B26,RD[#All],GB$2,0)/GB$1,"")</f>
        <v>4.737373737373737</v>
      </c>
      <c r="GC26" s="67">
        <f>IFERROR(VLOOKUP($B26,RD[#All],GC$2,0)/GC$1,"")</f>
        <v>4.794612794612795</v>
      </c>
      <c r="GD26" s="67">
        <f>IFERROR(VLOOKUP($B26,RD[#All],GD$2,0)/GD$1,"")</f>
        <v>4.9236363636363638</v>
      </c>
      <c r="GE26" s="67">
        <f>IFERROR(VLOOKUP($B26,RD[#All],GE$2,0)/GE$1,"")</f>
        <v>4.7937062937062933</v>
      </c>
      <c r="GF26" s="67">
        <f>IFERROR(VLOOKUP($B26,RD[#All],GF$2,0)/GF$1,"")</f>
        <v>4.7542087542087543</v>
      </c>
      <c r="GG26" s="67">
        <f>IFERROR(VLOOKUP($B26,RD[#All],GG$2,0)/GG$1,"")</f>
        <v>4.7734545454545456</v>
      </c>
      <c r="GH26" s="67">
        <f>IFERROR(VLOOKUP($B26,RD[#All],GH$2,0)/GH$1,"")</f>
        <v>4.8545454545454545</v>
      </c>
      <c r="GI26" s="67">
        <f>IFERROR(VLOOKUP($B26,RD[#All],GI$2,0)/GI$1,"")</f>
        <v>4.7694545454545452</v>
      </c>
      <c r="GJ26" s="67">
        <f>IFERROR(VLOOKUP($B26,RD[#All],GJ$2,0)/GJ$1,"")</f>
        <v>4.7517482517482517</v>
      </c>
      <c r="GK26" s="67">
        <f>IFERROR(VLOOKUP($B26,RD[#All],GK$2,0)/GK$1,"")</f>
        <v>4.8560606060606064</v>
      </c>
      <c r="GL26" s="67">
        <f>IFERROR(VLOOKUP($B26,RD[#All],GL$2,0)/GL$1,"")</f>
        <v>4.9511363636363637</v>
      </c>
      <c r="GM26" s="67">
        <f>IFERROR(VLOOKUP($B26,RD[#All],GM$2,0)/GM$1,"")</f>
        <v>4.7537878787878789</v>
      </c>
      <c r="GN26" s="67">
        <f>IFERROR(VLOOKUP($B26,RD[#All],GN$2,0)/GN$1,"")</f>
        <v>4.9174242424242429</v>
      </c>
      <c r="GO26" s="67">
        <f>IFERROR(VLOOKUP($B26,RD[#All],GO$2,0)/GO$1,"")</f>
        <v>4.9280303030303028</v>
      </c>
      <c r="GP26" s="67">
        <f>IFERROR(VLOOKUP($B26,RD[#All],GP$2,0)/GP$1,"")</f>
        <v>4.7299242424242429</v>
      </c>
      <c r="GQ26" s="67">
        <f>IFERROR(VLOOKUP($B26,RD[#All],GQ$2,0)/GQ$1,"")</f>
        <v>4.7890909090909091</v>
      </c>
      <c r="GR26" s="67">
        <f>IFERROR(VLOOKUP($B26,RD[#All],GR$2,0)/GR$1,"")</f>
        <v>4.9318181818181817</v>
      </c>
      <c r="GS26" s="67" t="str">
        <f>IFERROR(VLOOKUP($B26,RD[#All],GS$2,0)/GS$1,"")</f>
        <v/>
      </c>
      <c r="GT26" s="67" t="str">
        <f>IFERROR(VLOOKUP($B26,RD[#All],GT$2,0)/GT$1,"")</f>
        <v/>
      </c>
      <c r="GU26" s="67">
        <f>IFERROR(VLOOKUP($B26,RD[#All],GU$2,0)/GU$1,"")</f>
        <v>5.0087950747581349</v>
      </c>
      <c r="GV26" s="67">
        <f>IFERROR(VLOOKUP($B26,RD[#All],GV$2,0)/GV$1,"")</f>
        <v>4.8542159180457052</v>
      </c>
      <c r="GW26" s="67">
        <f>IFERROR(VLOOKUP($B26,RD[#All],GW$2,0)/GW$1,"")</f>
        <v>4.8259423503325944</v>
      </c>
      <c r="GX26" s="67" t="str">
        <f>IFERROR(VLOOKUP($B26,RD[#All],GX$2,0)/GX$1,"")</f>
        <v/>
      </c>
      <c r="GY26" s="67">
        <f>IFERROR(VLOOKUP($B26,RD[#All],GY$2,0)/GY$1,"")</f>
        <v>4.7467532467532463</v>
      </c>
      <c r="GZ26" s="67">
        <f>IFERROR(VLOOKUP($B26,RD[#All],GZ$2,0)/GZ$1,"")</f>
        <v>4.8576779026217229</v>
      </c>
      <c r="HA26" s="67">
        <f>IFERROR(VLOOKUP($B26,RD[#All],HA$2,0)/HA$1,"")</f>
        <v>4.8749063670411985</v>
      </c>
      <c r="HB26" s="67">
        <f>IFERROR(VLOOKUP($B26,RD[#All],HB$2,0)/HB$1,"")</f>
        <v>4.8303370786516853</v>
      </c>
      <c r="HC26" s="67">
        <f>IFERROR(VLOOKUP($B26,RD[#All],HC$2,0)/HC$1,"")</f>
        <v>4.8265917602996256</v>
      </c>
      <c r="HD26" s="67">
        <f>IFERROR(VLOOKUP($B26,RD[#All],HD$2,0)/HD$1,"")</f>
        <v>4.8014981273408237</v>
      </c>
      <c r="HE26" s="67">
        <f>IFERROR(VLOOKUP($B26,RD[#All],HE$2,0)/HE$1,"")</f>
        <v>4.8277153558052435</v>
      </c>
      <c r="HF26" s="67">
        <f>IFERROR(VLOOKUP($B26,RD[#All],HF$2,0)/HF$1,"")</f>
        <v>4.786516853932584</v>
      </c>
      <c r="HG26" s="67">
        <f>IFERROR(VLOOKUP($B26,RD[#All],HG$2,0)/HG$1,"")</f>
        <v>4.8651685393258424</v>
      </c>
      <c r="HH26" s="67">
        <f>IFERROR(VLOOKUP($B26,RD[#All],HH$2,0)/HH$1,"")</f>
        <v>4.8352059925093629</v>
      </c>
      <c r="HI26" s="67">
        <f>IFERROR(VLOOKUP($B26,RD[#All],HI$2,0)/HI$1,"")</f>
        <v>4.7704119850187263</v>
      </c>
      <c r="HJ26" s="67">
        <f>IFERROR(VLOOKUP($B26,RD[#All],HJ$2,0)/HJ$1,"")</f>
        <v>4.8726591760299627</v>
      </c>
      <c r="HK26" s="67">
        <f>IFERROR(VLOOKUP($B26,RD[#All],HK$2,0)/HK$1,"")</f>
        <v>4.7723678734914694</v>
      </c>
      <c r="HL26" s="67">
        <f>IFERROR(VLOOKUP($B26,RD[#All],HL$2,0)/HL$1,"")</f>
        <v>4.9258426966292133</v>
      </c>
      <c r="HM26" s="67">
        <f>IFERROR(VLOOKUP($B26,RD[#All],HM$2,0)/HM$1,"")</f>
        <v>4.9305866547245856</v>
      </c>
      <c r="HN26" s="67">
        <f>IFERROR(VLOOKUP($B26,RD[#All],HN$2,0)/HN$1,"")</f>
        <v>5.1186744290192561</v>
      </c>
      <c r="HO26" s="67">
        <f>IFERROR(VLOOKUP($B26,RD[#All],HO$2,0)/HO$1,"")</f>
        <v>5.0522466039707421</v>
      </c>
      <c r="HP26" s="67">
        <f>IFERROR(VLOOKUP($B26,RD[#All],HP$2,0)/HP$1,"")</f>
        <v>5.0219435736677118</v>
      </c>
      <c r="HQ26" s="67">
        <f>IFERROR(VLOOKUP($B26,RD[#All],HQ$2,0)/HQ$1,"")</f>
        <v>4.7633477633477632</v>
      </c>
      <c r="HR26" s="67">
        <f>IFERROR(VLOOKUP($B26,RD[#All],HR$2,0)/HR$1,"")</f>
        <v>4.8498748957464555</v>
      </c>
      <c r="HS26" s="67">
        <f>IFERROR(VLOOKUP($B26,RD[#All],HS$2,0)/HS$1,"")</f>
        <v>4.9042696629213482</v>
      </c>
      <c r="HT26" s="67">
        <f>IFERROR(VLOOKUP($B26,RD[#All],HT$2,0)/HT$1,"")</f>
        <v>4.9225135247607152</v>
      </c>
      <c r="HU26" s="67">
        <f>IFERROR(VLOOKUP($B26,RD[#All],HU$2,0)/HU$1,"")</f>
        <v>4.8677614520311145</v>
      </c>
      <c r="HV26" s="67">
        <f>IFERROR(VLOOKUP($B26,RD[#All],HV$2,0)/HV$1,"")</f>
        <v>4.7713050993949864</v>
      </c>
      <c r="HW26" s="67">
        <f>IFERROR(VLOOKUP($B26,RD[#All],HW$2,0)/HW$1,"")</f>
        <v>5.0682247191011234</v>
      </c>
      <c r="HX26" s="67">
        <f>IFERROR(VLOOKUP($B26,RD[#All],HX$2,0)/HX$1,"")</f>
        <v>4.901296456352636</v>
      </c>
      <c r="HY26" s="67">
        <f>IFERROR(VLOOKUP($B26,RD[#All],HY$2,0)/HY$1,"")</f>
        <v>4.8942155638784852</v>
      </c>
      <c r="HZ26" s="67">
        <f>IFERROR(VLOOKUP($B26,RD[#All],HZ$2,0)/HZ$1,"")</f>
        <v>4.768705784436122</v>
      </c>
      <c r="IA26" s="67">
        <f>IFERROR(VLOOKUP($B26,RD[#All],IA$2,0)/IA$1,"")</f>
        <v>4.8449883449883453</v>
      </c>
      <c r="IB26" s="67">
        <f>IFERROR(VLOOKUP($B26,RD[#All],IB$2,0)/IB$1,"")</f>
        <v>4.7730880230880226</v>
      </c>
      <c r="IC26" s="67">
        <f>IFERROR(VLOOKUP($B26,RD[#All],IC$2,0)/IC$1,"")</f>
        <v>4.875679875679876</v>
      </c>
      <c r="ID26" s="67">
        <f>IFERROR(VLOOKUP($B26,RD[#All],ID$2,0)/ID$1,"")</f>
        <v>4.7811447811447811</v>
      </c>
      <c r="IE26" s="67">
        <f>IFERROR(VLOOKUP($B26,RD[#All],IE$2,0)/IE$1,"")</f>
        <v>4.8036363636363637</v>
      </c>
      <c r="IF26" s="67" t="str">
        <f>IFERROR(VLOOKUP($B26,RD[#All],IF$2,0)/IF$1,"")</f>
        <v/>
      </c>
      <c r="IG26" s="67">
        <f>IFERROR(VLOOKUP($B26,RD[#All],IG$2,0)/IG$1,"")</f>
        <v>4.8146051514293804</v>
      </c>
      <c r="IH26" s="67">
        <f>IFERROR(VLOOKUP($B26,RD[#All],IH$2,0)/IH$1,"")</f>
        <v>4.7857889237199576</v>
      </c>
      <c r="II26" s="67">
        <f>IFERROR(VLOOKUP($B26,RD[#All],II$2,0)/II$1,"")</f>
        <v>4.8756218905472632</v>
      </c>
      <c r="IJ26" s="67">
        <f>IFERROR(VLOOKUP($B26,RD[#All],IJ$2,0)/IJ$1,"")</f>
        <v>4.777403666292555</v>
      </c>
      <c r="IK26" s="67">
        <f>IFERROR(VLOOKUP($B26,RD[#All],IK$2,0)/IK$1,"")</f>
        <v>4.8717948717948723</v>
      </c>
      <c r="IL26" s="67" t="str">
        <f>IFERROR(VLOOKUP($B26,RD[#All],IL$2,0)/IL$1,"")</f>
        <v/>
      </c>
      <c r="IM26" s="67" t="str">
        <f>IFERROR(VLOOKUP($B26,RD[#All],IM$2,0)/IM$1,"")</f>
        <v/>
      </c>
      <c r="IN26" s="67">
        <f>IFERROR(VLOOKUP($B26,RD[#All],IN$2,0)/IN$1,"")</f>
        <v>5.0365726227795191</v>
      </c>
      <c r="IO26" s="67">
        <f>IFERROR(VLOOKUP($B26,RD[#All],IO$2,0)/IO$1,"")</f>
        <v>4.976489028213166</v>
      </c>
      <c r="IP26" s="67">
        <f>IFERROR(VLOOKUP($B26,RD[#All],IP$2,0)/IP$1,"")</f>
        <v>5.4225184479885735</v>
      </c>
      <c r="IQ26" s="67">
        <f>IFERROR(VLOOKUP($B26,RD[#All],IQ$2,0)/IQ$1,"")</f>
        <v>4.7940947940947947</v>
      </c>
      <c r="IR26" s="67">
        <f>IFERROR(VLOOKUP($B26,RD[#All],IR$2,0)/IR$1,"")</f>
        <v>9.5771144278606961</v>
      </c>
      <c r="IS26" s="86">
        <f>IFERROR(AVERAGEIF(Inv_SY_B[[#This Row],[BLK1_INV1]:[BLK8_INV27]],"&gt;"&amp;0.1,Inv_SY_B[[#This Row],[BLK1_INV1]:[BLK8_INV27]]),"")</f>
        <v>4.8494812040491002</v>
      </c>
    </row>
    <row r="27" spans="2:253" x14ac:dyDescent="0.35">
      <c r="B27" s="85">
        <f t="shared" si="0"/>
        <v>45859</v>
      </c>
      <c r="C27" s="67">
        <f>IFERROR(VLOOKUP($B27,RD[#All],C$2,0)/C$1,"")</f>
        <v>2.8003457216940362</v>
      </c>
      <c r="D27" s="67">
        <f>IFERROR(VLOOKUP($B27,RD[#All],D$2,0)/D$1,"")</f>
        <v>2.8764044943820224</v>
      </c>
      <c r="E27" s="67">
        <f>IFERROR(VLOOKUP($B27,RD[#All],E$2,0)/E$1,"")</f>
        <v>2.8614232209737827</v>
      </c>
      <c r="F27" s="67">
        <f>IFERROR(VLOOKUP($B27,RD[#All],F$2,0)/F$1,"")</f>
        <v>2.8352059925093633</v>
      </c>
      <c r="G27" s="67">
        <f>IFERROR(VLOOKUP($B27,RD[#All],G$2,0)/G$1,"")</f>
        <v>2.8383751080380293</v>
      </c>
      <c r="H27" s="67">
        <f>IFERROR(VLOOKUP($B27,RD[#All],H$2,0)/H$1,"")</f>
        <v>2.808988764044944</v>
      </c>
      <c r="I27" s="67">
        <f>IFERROR(VLOOKUP($B27,RD[#All],I$2,0)/I$1,"")</f>
        <v>2.8614232209737827</v>
      </c>
      <c r="J27" s="67">
        <f>IFERROR(VLOOKUP($B27,RD[#All],J$2,0)/J$1,"")</f>
        <v>2.8876404494382024</v>
      </c>
      <c r="K27" s="67">
        <f>IFERROR(VLOOKUP($B27,RD[#All],K$2,0)/K$1,"")</f>
        <v>2.8296629213483144</v>
      </c>
      <c r="L27" s="67">
        <f>IFERROR(VLOOKUP($B27,RD[#All],L$2,0)/L$1,"")</f>
        <v>2.8408089887640449</v>
      </c>
      <c r="M27" s="67">
        <f>IFERROR(VLOOKUP($B27,RD[#All],M$2,0)/M$1,"")</f>
        <v>2.8651685393258428</v>
      </c>
      <c r="N27" s="67">
        <f>IFERROR(VLOOKUP($B27,RD[#All],N$2,0)/N$1,"")</f>
        <v>2.797752808988764</v>
      </c>
      <c r="O27" s="67">
        <f>IFERROR(VLOOKUP($B27,RD[#All],O$2,0)/O$1,"")</f>
        <v>2.8576779026217229</v>
      </c>
      <c r="P27" s="67">
        <f>IFERROR(VLOOKUP($B27,RD[#All],P$2,0)/P$1,"")</f>
        <v>2.8192032686414707</v>
      </c>
      <c r="Q27" s="67">
        <f>IFERROR(VLOOKUP($B27,RD[#All],Q$2,0)/Q$1,"")</f>
        <v>2.8561797752808991</v>
      </c>
      <c r="R27" s="67">
        <f>IFERROR(VLOOKUP($B27,RD[#All],R$2,0)/R$1,"")</f>
        <v>2.8385767790262171</v>
      </c>
      <c r="S27" s="67">
        <f>IFERROR(VLOOKUP($B27,RD[#All],S$2,0)/S$1,"")</f>
        <v>2.7588014981273408</v>
      </c>
      <c r="T27" s="67">
        <f>IFERROR(VLOOKUP($B27,RD[#All],T$2,0)/T$1,"")</f>
        <v>2.850936329588015</v>
      </c>
      <c r="U27" s="67">
        <f>IFERROR(VLOOKUP($B27,RD[#All],U$2,0)/U$1,"")</f>
        <v>2.8183232497839241</v>
      </c>
      <c r="V27" s="67">
        <f>IFERROR(VLOOKUP($B27,RD[#All],V$2,0)/V$1,"")</f>
        <v>2.8518582541054451</v>
      </c>
      <c r="W27" s="67">
        <f>IFERROR(VLOOKUP($B27,RD[#All],W$2,0)/W$1,"")</f>
        <v>2.797752808988764</v>
      </c>
      <c r="X27" s="67">
        <f>IFERROR(VLOOKUP($B27,RD[#All],X$2,0)/X$1,"")</f>
        <v>2.838951310861423</v>
      </c>
      <c r="Y27" s="67">
        <f>IFERROR(VLOOKUP($B27,RD[#All],Y$2,0)/Y$1,"")</f>
        <v>2.7968885047536731</v>
      </c>
      <c r="Z27" s="67">
        <f>IFERROR(VLOOKUP($B27,RD[#All],Z$2,0)/Z$1,"")</f>
        <v>2.8098210570120683</v>
      </c>
      <c r="AA27" s="67">
        <f>IFERROR(VLOOKUP($B27,RD[#All],AA$2,0)/AA$1,"")</f>
        <v>2.8210890233362145</v>
      </c>
      <c r="AB27" s="67">
        <f>IFERROR(VLOOKUP($B27,RD[#All],AB$2,0)/AB$1,"")</f>
        <v>2.8141745894554884</v>
      </c>
      <c r="AC27" s="67">
        <f>IFERROR(VLOOKUP($B27,RD[#All],AC$2,0)/AC$1,"")</f>
        <v>2.7346585998271391</v>
      </c>
      <c r="AD27" s="67">
        <f>IFERROR(VLOOKUP($B27,RD[#All],AD$2,0)/AD$1,"")</f>
        <v>2.8457761131918433</v>
      </c>
      <c r="AE27" s="67">
        <f>IFERROR(VLOOKUP($B27,RD[#All],AE$2,0)/AE$1,"")</f>
        <v>2.7249271743653765</v>
      </c>
      <c r="AF27" s="67">
        <f>IFERROR(VLOOKUP($B27,RD[#All],AF$2,0)/AF$1,"")</f>
        <v>2.8484394506866417</v>
      </c>
      <c r="AG27" s="67">
        <f>IFERROR(VLOOKUP($B27,RD[#All],AG$2,0)/AG$1,"")</f>
        <v>2.7265917602996255</v>
      </c>
      <c r="AH27" s="67">
        <f>IFERROR(VLOOKUP($B27,RD[#All],AH$2,0)/AH$1,"")</f>
        <v>2.8064918851435707</v>
      </c>
      <c r="AI27" s="67">
        <f>IFERROR(VLOOKUP($B27,RD[#All],AI$2,0)/AI$1,"")</f>
        <v>2.757075471698113</v>
      </c>
      <c r="AJ27" s="67">
        <f>IFERROR(VLOOKUP($B27,RD[#All],AJ$2,0)/AJ$1,"")</f>
        <v>2.7888208040651619</v>
      </c>
      <c r="AK27" s="67">
        <f>IFERROR(VLOOKUP($B27,RD[#All],AK$2,0)/AK$1,"")</f>
        <v>2.7955056179775282</v>
      </c>
      <c r="AL27" s="67">
        <f>IFERROR(VLOOKUP($B27,RD[#All],AL$2,0)/AL$1,"")</f>
        <v>2.7835396453663437</v>
      </c>
      <c r="AM27" s="67">
        <f>IFERROR(VLOOKUP($B27,RD[#All],AM$2,0)/AM$1,"")</f>
        <v>2.7749063670411984</v>
      </c>
      <c r="AN27" s="67">
        <f>IFERROR(VLOOKUP($B27,RD[#All],AN$2,0)/AN$1,"")</f>
        <v>2.7490636704119851</v>
      </c>
      <c r="AO27" s="67">
        <f>IFERROR(VLOOKUP($B27,RD[#All],AO$2,0)/AO$1,"")</f>
        <v>2.7340823970037453</v>
      </c>
      <c r="AP27" s="67">
        <f>IFERROR(VLOOKUP($B27,RD[#All],AP$2,0)/AP$1,"")</f>
        <v>2.7797752808988765</v>
      </c>
      <c r="AQ27" s="67">
        <f>IFERROR(VLOOKUP($B27,RD[#All],AQ$2,0)/AQ$1,"")</f>
        <v>2.737827715355805</v>
      </c>
      <c r="AR27" s="67">
        <f>IFERROR(VLOOKUP($B27,RD[#All],AR$2,0)/AR$1,"")</f>
        <v>2.8183520599250937</v>
      </c>
      <c r="AS27" s="67">
        <f>IFERROR(VLOOKUP($B27,RD[#All],AS$2,0)/AS$1,"")</f>
        <v>2.7677902621722845</v>
      </c>
      <c r="AT27" s="67">
        <f>IFERROR(VLOOKUP($B27,RD[#All],AT$2,0)/AT$1,"")</f>
        <v>2.8172284644194758</v>
      </c>
      <c r="AU27" s="67">
        <f>IFERROR(VLOOKUP($B27,RD[#All],AU$2,0)/AU$1,"")</f>
        <v>2.7865168539325844</v>
      </c>
      <c r="AV27" s="67">
        <f>IFERROR(VLOOKUP($B27,RD[#All],AV$2,0)/AV$1,"")</f>
        <v>2.8052434456928839</v>
      </c>
      <c r="AW27" s="67">
        <f>IFERROR(VLOOKUP($B27,RD[#All],AW$2,0)/AW$1,"")</f>
        <v>2.75885911840968</v>
      </c>
      <c r="AX27" s="67">
        <f>IFERROR(VLOOKUP($B27,RD[#All],AX$2,0)/AX$1,"")</f>
        <v>2.7490636704119851</v>
      </c>
      <c r="AY27" s="67">
        <f>IFERROR(VLOOKUP($B27,RD[#All],AY$2,0)/AY$1,"")</f>
        <v>2.757752808988764</v>
      </c>
      <c r="AZ27" s="67">
        <f>IFERROR(VLOOKUP($B27,RD[#All],AZ$2,0)/AZ$1,"")</f>
        <v>2.772134831460674</v>
      </c>
      <c r="BA27" s="67">
        <f>IFERROR(VLOOKUP($B27,RD[#All],BA$2,0)/BA$1,"")</f>
        <v>2.7228464419475658</v>
      </c>
      <c r="BB27" s="67">
        <f>IFERROR(VLOOKUP($B27,RD[#All],BB$2,0)/BB$1,"")</f>
        <v>2.7303370786516852</v>
      </c>
      <c r="BC27" s="67">
        <f>IFERROR(VLOOKUP($B27,RD[#All],BC$2,0)/BC$1,"")</f>
        <v>2.7998335414065751</v>
      </c>
      <c r="BD27" s="67">
        <f>IFERROR(VLOOKUP($B27,RD[#All],BD$2,0)/BD$1,"")</f>
        <v>2.7229296712442781</v>
      </c>
      <c r="BE27" s="67">
        <f>IFERROR(VLOOKUP($B27,RD[#All],BE$2,0)/BE$1,"")</f>
        <v>2.75885911840968</v>
      </c>
      <c r="BF27" s="67">
        <f>IFERROR(VLOOKUP($B27,RD[#All],BF$2,0)/BF$1,"")</f>
        <v>2.829130253849355</v>
      </c>
      <c r="BG27" s="67">
        <f>IFERROR(VLOOKUP($B27,RD[#All],BG$2,0)/BG$1,"")</f>
        <v>2.8294631710362048</v>
      </c>
      <c r="BH27" s="67">
        <f>IFERROR(VLOOKUP($B27,RD[#All],BH$2,0)/BH$1,"")</f>
        <v>2.7677902621722845</v>
      </c>
      <c r="BI27" s="67">
        <f>IFERROR(VLOOKUP($B27,RD[#All],BI$2,0)/BI$1,"")</f>
        <v>2.8064918851435707</v>
      </c>
      <c r="BJ27" s="67">
        <f>IFERROR(VLOOKUP($B27,RD[#All],BJ$2,0)/BJ$1,"")</f>
        <v>2.7931751976695796</v>
      </c>
      <c r="BK27" s="67">
        <f>IFERROR(VLOOKUP($B27,RD[#All],BK$2,0)/BK$1,"")</f>
        <v>2.7449438202247189</v>
      </c>
      <c r="BL27" s="67">
        <f>IFERROR(VLOOKUP($B27,RD[#All],BL$2,0)/BL$1,"")</f>
        <v>2.813650050184008</v>
      </c>
      <c r="BM27" s="67">
        <f>IFERROR(VLOOKUP($B27,RD[#All],BM$2,0)/BM$1,"")</f>
        <v>2.8202247191011236</v>
      </c>
      <c r="BN27" s="67">
        <f>IFERROR(VLOOKUP($B27,RD[#All],BN$2,0)/BN$1,"")</f>
        <v>2.8840125391849529</v>
      </c>
      <c r="BO27" s="67">
        <f>IFERROR(VLOOKUP($B27,RD[#All],BO$2,0)/BO$1,"")</f>
        <v>2.8798617113223854</v>
      </c>
      <c r="BP27" s="67">
        <f>IFERROR(VLOOKUP($B27,RD[#All],BP$2,0)/BP$1,"")</f>
        <v>2.8674157303370786</v>
      </c>
      <c r="BQ27" s="67">
        <f>IFERROR(VLOOKUP($B27,RD[#All],BQ$2,0)/BQ$1,"")</f>
        <v>2.894036300777874</v>
      </c>
      <c r="BR27" s="67">
        <f>IFERROR(VLOOKUP($B27,RD[#All],BR$2,0)/BR$1,"")</f>
        <v>2.8345721694036299</v>
      </c>
      <c r="BS27" s="67">
        <f>IFERROR(VLOOKUP($B27,RD[#All],BS$2,0)/BS$1,"")</f>
        <v>2.8659176029962548</v>
      </c>
      <c r="BT27" s="67">
        <f>IFERROR(VLOOKUP($B27,RD[#All],BT$2,0)/BT$1,"")</f>
        <v>2.857303370786517</v>
      </c>
      <c r="BU27" s="67">
        <f>IFERROR(VLOOKUP($B27,RD[#All],BU$2,0)/BU$1,"")</f>
        <v>2.8685393258426966</v>
      </c>
      <c r="BV27" s="67">
        <f>IFERROR(VLOOKUP($B27,RD[#All],BV$2,0)/BV$1,"")</f>
        <v>2.8614232209737827</v>
      </c>
      <c r="BW27" s="67">
        <f>IFERROR(VLOOKUP($B27,RD[#All],BW$2,0)/BW$1,"")</f>
        <v>2.9213483146067416</v>
      </c>
      <c r="BX27" s="67">
        <f>IFERROR(VLOOKUP($B27,RD[#All],BX$2,0)/BX$1,"")</f>
        <v>2.8891385767790263</v>
      </c>
      <c r="BY27" s="67">
        <f>IFERROR(VLOOKUP($B27,RD[#All],BY$2,0)/BY$1,"")</f>
        <v>2.8990428630878067</v>
      </c>
      <c r="BZ27" s="67">
        <f>IFERROR(VLOOKUP($B27,RD[#All],BZ$2,0)/BZ$1,"")</f>
        <v>2.8634207240948815</v>
      </c>
      <c r="CA27" s="67">
        <f>IFERROR(VLOOKUP($B27,RD[#All],CA$2,0)/CA$1,"")</f>
        <v>2.9000416146483561</v>
      </c>
      <c r="CB27" s="67">
        <f>IFERROR(VLOOKUP($B27,RD[#All],CB$2,0)/CB$1,"")</f>
        <v>2.8726591760299627</v>
      </c>
      <c r="CC27" s="67">
        <f>IFERROR(VLOOKUP($B27,RD[#All],CC$2,0)/CC$1,"")</f>
        <v>2.8494382022471907</v>
      </c>
      <c r="CD27" s="67">
        <f>IFERROR(VLOOKUP($B27,RD[#All],CD$2,0)/CD$1,"")</f>
        <v>2.8345721694036299</v>
      </c>
      <c r="CE27" s="67">
        <f>IFERROR(VLOOKUP($B27,RD[#All],CE$2,0)/CE$1,"")</f>
        <v>2.845692883895131</v>
      </c>
      <c r="CF27" s="67">
        <f>IFERROR(VLOOKUP($B27,RD[#All],CF$2,0)/CF$1,"")</f>
        <v>2.7940074906367043</v>
      </c>
      <c r="CG27" s="67">
        <f>IFERROR(VLOOKUP($B27,RD[#All],CG$2,0)/CG$1,"")</f>
        <v>2.8689138576779025</v>
      </c>
      <c r="CH27" s="67">
        <f>IFERROR(VLOOKUP($B27,RD[#All],CH$2,0)/CH$1,"")</f>
        <v>2.7925093632958804</v>
      </c>
      <c r="CI27" s="67">
        <f>IFERROR(VLOOKUP($B27,RD[#All],CI$2,0)/CI$1,"")</f>
        <v>2.850561797752809</v>
      </c>
      <c r="CJ27" s="67">
        <f>IFERROR(VLOOKUP($B27,RD[#All],CJ$2,0)/CJ$1,"")</f>
        <v>2.7677902621722845</v>
      </c>
      <c r="CK27" s="67">
        <f>IFERROR(VLOOKUP($B27,RD[#All],CK$2,0)/CK$1,"")</f>
        <v>2.8131086142322097</v>
      </c>
      <c r="CL27" s="67">
        <f>IFERROR(VLOOKUP($B27,RD[#All],CL$2,0)/CL$1,"")</f>
        <v>2.8011235955056177</v>
      </c>
      <c r="CM27" s="67">
        <f>IFERROR(VLOOKUP($B27,RD[#All],CM$2,0)/CM$1,"")</f>
        <v>2.8599250936329588</v>
      </c>
      <c r="CN27" s="67">
        <f>IFERROR(VLOOKUP($B27,RD[#All],CN$2,0)/CN$1,"")</f>
        <v>2.8419475655430708</v>
      </c>
      <c r="CO27" s="67">
        <f>IFERROR(VLOOKUP($B27,RD[#All],CO$2,0)/CO$1,"")</f>
        <v>2.8275056179775282</v>
      </c>
      <c r="CP27" s="67">
        <f>IFERROR(VLOOKUP($B27,RD[#All],CP$2,0)/CP$1,"")</f>
        <v>2.8684528954191877</v>
      </c>
      <c r="CQ27" s="67">
        <f>IFERROR(VLOOKUP($B27,RD[#All],CQ$2,0)/CQ$1,"")</f>
        <v>2.7415730337078652</v>
      </c>
      <c r="CR27" s="67">
        <f>IFERROR(VLOOKUP($B27,RD[#All],CR$2,0)/CR$1,"")</f>
        <v>2.7865168539325844</v>
      </c>
      <c r="CS27" s="67">
        <f>IFERROR(VLOOKUP($B27,RD[#All],CS$2,0)/CS$1,"")</f>
        <v>2.8447773616312944</v>
      </c>
      <c r="CT27" s="67">
        <f>IFERROR(VLOOKUP($B27,RD[#All],CT$2,0)/CT$1,"")</f>
        <v>2.8490636704119852</v>
      </c>
      <c r="CU27" s="67">
        <f>IFERROR(VLOOKUP($B27,RD[#All],CU$2,0)/CU$1,"")</f>
        <v>2.8438202247191011</v>
      </c>
      <c r="CV27" s="67">
        <f>IFERROR(VLOOKUP($B27,RD[#All],CV$2,0)/CV$1,"")</f>
        <v>2.8119850187265918</v>
      </c>
      <c r="CW27" s="67">
        <f>IFERROR(VLOOKUP($B27,RD[#All],CW$2,0)/CW$1,"")</f>
        <v>2.8625468164794006</v>
      </c>
      <c r="CX27" s="67">
        <f>IFERROR(VLOOKUP($B27,RD[#All],CX$2,0)/CX$1,"")</f>
        <v>2.8258426966292136</v>
      </c>
      <c r="CY27" s="67">
        <f>IFERROR(VLOOKUP($B27,RD[#All],CY$2,0)/CY$1,"")</f>
        <v>2.8677902621722846</v>
      </c>
      <c r="CZ27" s="67">
        <f>IFERROR(VLOOKUP($B27,RD[#All],CZ$2,0)/CZ$1,"")</f>
        <v>2.8722846441947563</v>
      </c>
      <c r="DA27" s="67">
        <f>IFERROR(VLOOKUP($B27,RD[#All],DA$2,0)/DA$1,"")</f>
        <v>2.8112359550561798</v>
      </c>
      <c r="DB27" s="67">
        <f>IFERROR(VLOOKUP($B27,RD[#All],DB$2,0)/DB$1,"")</f>
        <v>2.8644194756554304</v>
      </c>
      <c r="DC27" s="67">
        <f>IFERROR(VLOOKUP($B27,RD[#All],DC$2,0)/DC$1,"")</f>
        <v>2.7588847274240536</v>
      </c>
      <c r="DD27" s="67">
        <f>IFERROR(VLOOKUP($B27,RD[#All],DD$2,0)/DD$1,"")</f>
        <v>2.8172284644194758</v>
      </c>
      <c r="DE27" s="67">
        <f>IFERROR(VLOOKUP($B27,RD[#All],DE$2,0)/DE$1,"")</f>
        <v>2.7345817727840198</v>
      </c>
      <c r="DF27" s="67">
        <f>IFERROR(VLOOKUP($B27,RD[#All],DF$2,0)/DF$1,"")</f>
        <v>2.7801940448310476</v>
      </c>
      <c r="DG27" s="67">
        <f>IFERROR(VLOOKUP($B27,RD[#All],DG$2,0)/DG$1,"")</f>
        <v>2.7516853932584273</v>
      </c>
      <c r="DH27" s="67">
        <f>IFERROR(VLOOKUP($B27,RD[#All],DH$2,0)/DH$1,"")</f>
        <v>2.7482313774448608</v>
      </c>
      <c r="DI27" s="67">
        <f>IFERROR(VLOOKUP($B27,RD[#All],DI$2,0)/DI$1,"")</f>
        <v>2.7305099394987034</v>
      </c>
      <c r="DJ27" s="67">
        <f>IFERROR(VLOOKUP($B27,RD[#All],DJ$2,0)/DJ$1,"")</f>
        <v>2.8176318063958514</v>
      </c>
      <c r="DK27" s="67">
        <f>IFERROR(VLOOKUP($B27,RD[#All],DK$2,0)/DK$1,"")</f>
        <v>2.8331252600915522</v>
      </c>
      <c r="DL27" s="67">
        <f>IFERROR(VLOOKUP($B27,RD[#All],DL$2,0)/DL$1,"")</f>
        <v>2.8384519350811486</v>
      </c>
      <c r="DM27" s="67">
        <f>IFERROR(VLOOKUP($B27,RD[#All],DM$2,0)/DM$1,"")</f>
        <v>2.8408239700374533</v>
      </c>
      <c r="DN27" s="67">
        <f>IFERROR(VLOOKUP($B27,RD[#All],DN$2,0)/DN$1,"")</f>
        <v>2.8460674157303369</v>
      </c>
      <c r="DO27" s="67">
        <f>IFERROR(VLOOKUP($B27,RD[#All],DO$2,0)/DO$1,"")</f>
        <v>2.7340247574439616</v>
      </c>
      <c r="DP27" s="67">
        <f>IFERROR(VLOOKUP($B27,RD[#All],DP$2,0)/DP$1,"")</f>
        <v>2.7798585101955888</v>
      </c>
      <c r="DQ27" s="67">
        <f>IFERROR(VLOOKUP($B27,RD[#All],DQ$2,0)/DQ$1,"")</f>
        <v>2.7865168539325844</v>
      </c>
      <c r="DR27" s="67">
        <f>IFERROR(VLOOKUP($B27,RD[#All],DR$2,0)/DR$1,"")</f>
        <v>2.8213483146067415</v>
      </c>
      <c r="DS27" s="67">
        <f>IFERROR(VLOOKUP($B27,RD[#All],DS$2,0)/DS$1,"")</f>
        <v>2.7842696629213481</v>
      </c>
      <c r="DT27" s="67">
        <f>IFERROR(VLOOKUP($B27,RD[#All],DT$2,0)/DT$1,"")</f>
        <v>2.8670828131502288</v>
      </c>
      <c r="DU27" s="67">
        <f>IFERROR(VLOOKUP($B27,RD[#All],DU$2,0)/DU$1,"")</f>
        <v>2.8357885975863502</v>
      </c>
      <c r="DV27" s="67">
        <f>IFERROR(VLOOKUP($B27,RD[#All],DV$2,0)/DV$1,"")</f>
        <v>2.7865168539325844</v>
      </c>
      <c r="DW27" s="67">
        <f>IFERROR(VLOOKUP($B27,RD[#All],DW$2,0)/DW$1,"")</f>
        <v>2.7677902621722845</v>
      </c>
      <c r="DX27" s="67">
        <f>IFERROR(VLOOKUP($B27,RD[#All],DX$2,0)/DX$1,"")</f>
        <v>2.8364544319600498</v>
      </c>
      <c r="DY27" s="67">
        <f>IFERROR(VLOOKUP($B27,RD[#All],DY$2,0)/DY$1,"")</f>
        <v>2.8127340823970037</v>
      </c>
      <c r="DZ27" s="67">
        <f>IFERROR(VLOOKUP($B27,RD[#All],DZ$2,0)/DZ$1,"")</f>
        <v>2.797752808988764</v>
      </c>
      <c r="EA27" s="67">
        <f>IFERROR(VLOOKUP($B27,RD[#All],EA$2,0)/EA$1,"")</f>
        <v>2.8131502288805659</v>
      </c>
      <c r="EB27" s="67">
        <f>IFERROR(VLOOKUP($B27,RD[#All],EB$2,0)/EB$1,"")</f>
        <v>2.7332501040366211</v>
      </c>
      <c r="EC27" s="67">
        <f>IFERROR(VLOOKUP($B27,RD[#All],EC$2,0)/EC$1,"")</f>
        <v>2.7363872082973208</v>
      </c>
      <c r="ED27" s="67">
        <f>IFERROR(VLOOKUP($B27,RD[#All],ED$2,0)/ED$1,"")</f>
        <v>2.8200518582541054</v>
      </c>
      <c r="EE27" s="67">
        <f>IFERROR(VLOOKUP($B27,RD[#All],EE$2,0)/EE$1,"")</f>
        <v>2.8013828867761452</v>
      </c>
      <c r="EF27" s="67">
        <f>IFERROR(VLOOKUP($B27,RD[#All],EF$2,0)/EF$1,"")</f>
        <v>2.7783452502553625</v>
      </c>
      <c r="EG27" s="67">
        <f>IFERROR(VLOOKUP($B27,RD[#All],EG$2,0)/EG$1,"")</f>
        <v>2.7622377622377621</v>
      </c>
      <c r="EH27" s="67">
        <f>IFERROR(VLOOKUP($B27,RD[#All],EH$2,0)/EH$1,"")</f>
        <v>2.7646853146853148</v>
      </c>
      <c r="EI27" s="67">
        <f>IFERROR(VLOOKUP($B27,RD[#All],EI$2,0)/EI$1,"")</f>
        <v>2.8286713286713288</v>
      </c>
      <c r="EJ27" s="67">
        <f>IFERROR(VLOOKUP($B27,RD[#All],EJ$2,0)/EJ$1,"")</f>
        <v>2.7702797202797202</v>
      </c>
      <c r="EK27" s="67">
        <f>IFERROR(VLOOKUP($B27,RD[#All],EK$2,0)/EK$1,"")</f>
        <v>2.8368539325842699</v>
      </c>
      <c r="EL27" s="67">
        <f>IFERROR(VLOOKUP($B27,RD[#All],EL$2,0)/EL$1,"")</f>
        <v>2.7827715355805243</v>
      </c>
      <c r="EM27" s="67">
        <f>IFERROR(VLOOKUP($B27,RD[#All],EM$2,0)/EM$1,"")</f>
        <v>2.8203975799481418</v>
      </c>
      <c r="EN27" s="67">
        <f>IFERROR(VLOOKUP($B27,RD[#All],EN$2,0)/EN$1,"")</f>
        <v>2.7664649956784788</v>
      </c>
      <c r="EO27" s="67">
        <f>IFERROR(VLOOKUP($B27,RD[#All],EO$2,0)/EO$1,"")</f>
        <v>2.8382022471910111</v>
      </c>
      <c r="EP27" s="67">
        <f>IFERROR(VLOOKUP($B27,RD[#All],EP$2,0)/EP$1,"")</f>
        <v>2.72428694900605</v>
      </c>
      <c r="EQ27" s="67">
        <f>IFERROR(VLOOKUP($B27,RD[#All],EQ$2,0)/EQ$1,"")</f>
        <v>2.7453183520599249</v>
      </c>
      <c r="ER27" s="67">
        <f>IFERROR(VLOOKUP($B27,RD[#All],ER$2,0)/ER$1,"")</f>
        <v>2.8380293863439929</v>
      </c>
      <c r="ES27" s="67">
        <f>IFERROR(VLOOKUP($B27,RD[#All],ES$2,0)/ES$1,"")</f>
        <v>2.8172284644194758</v>
      </c>
      <c r="ET27" s="67">
        <f>IFERROR(VLOOKUP($B27,RD[#All],ET$2,0)/ET$1,"")</f>
        <v>2.8461695607763025</v>
      </c>
      <c r="EU27" s="67">
        <f>IFERROR(VLOOKUP($B27,RD[#All],EU$2,0)/EU$1,"")</f>
        <v>2.8480553154710457</v>
      </c>
      <c r="EV27" s="67">
        <f>IFERROR(VLOOKUP($B27,RD[#All],EV$2,0)/EV$1,"")</f>
        <v>2.8017286084701816</v>
      </c>
      <c r="EW27" s="67">
        <f>IFERROR(VLOOKUP($B27,RD[#All],EW$2,0)/EW$1,"")</f>
        <v>2.7968885047536731</v>
      </c>
      <c r="EX27" s="67">
        <f>IFERROR(VLOOKUP($B27,RD[#All],EX$2,0)/EX$1,"")</f>
        <v>2.8314606741573032</v>
      </c>
      <c r="EY27" s="67">
        <f>IFERROR(VLOOKUP($B27,RD[#All],EY$2,0)/EY$1,"")</f>
        <v>2.7289221806075741</v>
      </c>
      <c r="EZ27" s="67">
        <f>IFERROR(VLOOKUP($B27,RD[#All],EZ$2,0)/EZ$1,"")</f>
        <v>2.8426966292134832</v>
      </c>
      <c r="FA27" s="67">
        <f>IFERROR(VLOOKUP($B27,RD[#All],FA$2,0)/FA$1,"")</f>
        <v>2.8591760299625468</v>
      </c>
      <c r="FB27" s="67">
        <f>IFERROR(VLOOKUP($B27,RD[#All],FB$2,0)/FB$1,"")</f>
        <v>2.8131086142322097</v>
      </c>
      <c r="FC27" s="67">
        <f>IFERROR(VLOOKUP($B27,RD[#All],FC$2,0)/FC$1,"")</f>
        <v>2.8595505617977528</v>
      </c>
      <c r="FD27" s="67">
        <f>IFERROR(VLOOKUP($B27,RD[#All],FD$2,0)/FD$1,"")</f>
        <v>2.8569288389513106</v>
      </c>
      <c r="FE27" s="67">
        <f>IFERROR(VLOOKUP($B27,RD[#All],FE$2,0)/FE$1,"")</f>
        <v>2.7981060606060608</v>
      </c>
      <c r="FF27" s="67">
        <f>IFERROR(VLOOKUP($B27,RD[#All],FF$2,0)/FF$1,"")</f>
        <v>2.8106060606060606</v>
      </c>
      <c r="FG27" s="67">
        <f>IFERROR(VLOOKUP($B27,RD[#All],FG$2,0)/FG$1,"")</f>
        <v>2.7461279461279462</v>
      </c>
      <c r="FH27" s="67">
        <f>IFERROR(VLOOKUP($B27,RD[#All],FH$2,0)/FH$1,"")</f>
        <v>2.7234848484848486</v>
      </c>
      <c r="FI27" s="67">
        <f>IFERROR(VLOOKUP($B27,RD[#All],FI$2,0)/FI$1,"")</f>
        <v>2.7373737373737375</v>
      </c>
      <c r="FJ27" s="67">
        <f>IFERROR(VLOOKUP($B27,RD[#All],FJ$2,0)/FJ$1,"")</f>
        <v>2.7272727272727271</v>
      </c>
      <c r="FK27" s="67">
        <f>IFERROR(VLOOKUP($B27,RD[#All],FK$2,0)/FK$1,"")</f>
        <v>2.8417508417508417</v>
      </c>
      <c r="FL27" s="67">
        <f>IFERROR(VLOOKUP($B27,RD[#All],FL$2,0)/FL$1,"")</f>
        <v>2.7672727272727271</v>
      </c>
      <c r="FM27" s="67">
        <f>IFERROR(VLOOKUP($B27,RD[#All],FM$2,0)/FM$1,"")</f>
        <v>2.731060606060606</v>
      </c>
      <c r="FN27" s="67">
        <f>IFERROR(VLOOKUP($B27,RD[#All],FN$2,0)/FN$1,"")</f>
        <v>2.7239057239057241</v>
      </c>
      <c r="FO27" s="67">
        <f>IFERROR(VLOOKUP($B27,RD[#All],FO$2,0)/FO$1,"")</f>
        <v>2.8018939393939397</v>
      </c>
      <c r="FP27" s="67">
        <f>IFERROR(VLOOKUP($B27,RD[#All],FP$2,0)/FP$1,"")</f>
        <v>2.7418181818181817</v>
      </c>
      <c r="FQ27" s="67">
        <f>IFERROR(VLOOKUP($B27,RD[#All],FQ$2,0)/FQ$1,"")</f>
        <v>2.7763636363636364</v>
      </c>
      <c r="FR27" s="67">
        <f>IFERROR(VLOOKUP($B27,RD[#All],FR$2,0)/FR$1,"")</f>
        <v>2.7854545454545456</v>
      </c>
      <c r="FS27" s="67">
        <f>IFERROR(VLOOKUP($B27,RD[#All],FS$2,0)/FS$1,"")</f>
        <v>2.7239057239057241</v>
      </c>
      <c r="FT27" s="67">
        <f>IFERROR(VLOOKUP($B27,RD[#All],FT$2,0)/FT$1,"")</f>
        <v>2.7527272727272729</v>
      </c>
      <c r="FU27" s="67">
        <f>IFERROR(VLOOKUP($B27,RD[#All],FU$2,0)/FU$1,"")</f>
        <v>2.8336700336700336</v>
      </c>
      <c r="FV27" s="67">
        <f>IFERROR(VLOOKUP($B27,RD[#All],FV$2,0)/FV$1,"")</f>
        <v>2.7424242424242422</v>
      </c>
      <c r="FW27" s="67">
        <f>IFERROR(VLOOKUP($B27,RD[#All],FW$2,0)/FW$1,"")</f>
        <v>2.7462121212121211</v>
      </c>
      <c r="FX27" s="67">
        <f>IFERROR(VLOOKUP($B27,RD[#All],FX$2,0)/FX$1,"")</f>
        <v>2.731060606060606</v>
      </c>
      <c r="FY27" s="67">
        <f>IFERROR(VLOOKUP($B27,RD[#All],FY$2,0)/FY$1,"")</f>
        <v>2.7239057239057241</v>
      </c>
      <c r="FZ27" s="67">
        <f>IFERROR(VLOOKUP($B27,RD[#All],FZ$2,0)/FZ$1,"")</f>
        <v>2.7424242424242422</v>
      </c>
      <c r="GA27" s="67">
        <f>IFERROR(VLOOKUP($B27,RD[#All],GA$2,0)/GA$1,"")</f>
        <v>2.7622377622377621</v>
      </c>
      <c r="GB27" s="67">
        <f>IFERROR(VLOOKUP($B27,RD[#All],GB$2,0)/GB$1,"")</f>
        <v>2.7912457912457911</v>
      </c>
      <c r="GC27" s="67">
        <f>IFERROR(VLOOKUP($B27,RD[#All],GC$2,0)/GC$1,"")</f>
        <v>2.8316498316498318</v>
      </c>
      <c r="GD27" s="67">
        <f>IFERROR(VLOOKUP($B27,RD[#All],GD$2,0)/GD$1,"")</f>
        <v>2.8465454545454545</v>
      </c>
      <c r="GE27" s="67">
        <f>IFERROR(VLOOKUP($B27,RD[#All],GE$2,0)/GE$1,"")</f>
        <v>2.7276223776223776</v>
      </c>
      <c r="GF27" s="67">
        <f>IFERROR(VLOOKUP($B27,RD[#All],GF$2,0)/GF$1,"")</f>
        <v>2.7272727272727271</v>
      </c>
      <c r="GG27" s="67">
        <f>IFERROR(VLOOKUP($B27,RD[#All],GG$2,0)/GG$1,"")</f>
        <v>2.7636363636363637</v>
      </c>
      <c r="GH27" s="67">
        <f>IFERROR(VLOOKUP($B27,RD[#All],GH$2,0)/GH$1,"")</f>
        <v>2.7418181818181817</v>
      </c>
      <c r="GI27" s="67">
        <f>IFERROR(VLOOKUP($B27,RD[#All],GI$2,0)/GI$1,"")</f>
        <v>2.7614545454545452</v>
      </c>
      <c r="GJ27" s="67">
        <f>IFERROR(VLOOKUP($B27,RD[#All],GJ$2,0)/GJ$1,"")</f>
        <v>2.8286713286713288</v>
      </c>
      <c r="GK27" s="67">
        <f>IFERROR(VLOOKUP($B27,RD[#All],GK$2,0)/GK$1,"")</f>
        <v>2.8329545454545455</v>
      </c>
      <c r="GL27" s="67">
        <f>IFERROR(VLOOKUP($B27,RD[#All],GL$2,0)/GL$1,"")</f>
        <v>2.8537878787878785</v>
      </c>
      <c r="GM27" s="67">
        <f>IFERROR(VLOOKUP($B27,RD[#All],GM$2,0)/GM$1,"")</f>
        <v>2.7890151515151516</v>
      </c>
      <c r="GN27" s="67">
        <f>IFERROR(VLOOKUP($B27,RD[#All],GN$2,0)/GN$1,"")</f>
        <v>2.8481060606060606</v>
      </c>
      <c r="GO27" s="67">
        <f>IFERROR(VLOOKUP($B27,RD[#All],GO$2,0)/GO$1,"")</f>
        <v>2.8598484848484849</v>
      </c>
      <c r="GP27" s="67">
        <f>IFERROR(VLOOKUP($B27,RD[#All],GP$2,0)/GP$1,"")</f>
        <v>2.7840909090909092</v>
      </c>
      <c r="GQ27" s="67">
        <f>IFERROR(VLOOKUP($B27,RD[#All],GQ$2,0)/GQ$1,"")</f>
        <v>2.7654545454545452</v>
      </c>
      <c r="GR27" s="67">
        <f>IFERROR(VLOOKUP($B27,RD[#All],GR$2,0)/GR$1,"")</f>
        <v>2.8106060606060606</v>
      </c>
      <c r="GS27" s="67" t="str">
        <f>IFERROR(VLOOKUP($B27,RD[#All],GS$2,0)/GS$1,"")</f>
        <v/>
      </c>
      <c r="GT27" s="67" t="str">
        <f>IFERROR(VLOOKUP($B27,RD[#All],GT$2,0)/GT$1,"")</f>
        <v/>
      </c>
      <c r="GU27" s="67">
        <f>IFERROR(VLOOKUP($B27,RD[#All],GU$2,0)/GU$1,"")</f>
        <v>2.8456464379947231</v>
      </c>
      <c r="GV27" s="67">
        <f>IFERROR(VLOOKUP($B27,RD[#All],GV$2,0)/GV$1,"")</f>
        <v>2.7790911478854743</v>
      </c>
      <c r="GW27" s="67">
        <f>IFERROR(VLOOKUP($B27,RD[#All],GW$2,0)/GW$1,"")</f>
        <v>2.7642276422764227</v>
      </c>
      <c r="GX27" s="67" t="str">
        <f>IFERROR(VLOOKUP($B27,RD[#All],GX$2,0)/GX$1,"")</f>
        <v/>
      </c>
      <c r="GY27" s="67">
        <f>IFERROR(VLOOKUP($B27,RD[#All],GY$2,0)/GY$1,"")</f>
        <v>2.7375256322624741</v>
      </c>
      <c r="GZ27" s="67">
        <f>IFERROR(VLOOKUP($B27,RD[#All],GZ$2,0)/GZ$1,"")</f>
        <v>2.7752808988764044</v>
      </c>
      <c r="HA27" s="67">
        <f>IFERROR(VLOOKUP($B27,RD[#All],HA$2,0)/HA$1,"")</f>
        <v>2.8404494382022469</v>
      </c>
      <c r="HB27" s="67">
        <f>IFERROR(VLOOKUP($B27,RD[#All],HB$2,0)/HB$1,"")</f>
        <v>2.8535580524344568</v>
      </c>
      <c r="HC27" s="67">
        <f>IFERROR(VLOOKUP($B27,RD[#All],HC$2,0)/HC$1,"")</f>
        <v>2.8764044943820224</v>
      </c>
      <c r="HD27" s="67">
        <f>IFERROR(VLOOKUP($B27,RD[#All],HD$2,0)/HD$1,"")</f>
        <v>2.8295880149812733</v>
      </c>
      <c r="HE27" s="67">
        <f>IFERROR(VLOOKUP($B27,RD[#All],HE$2,0)/HE$1,"")</f>
        <v>2.8610486891385767</v>
      </c>
      <c r="HF27" s="67">
        <f>IFERROR(VLOOKUP($B27,RD[#All],HF$2,0)/HF$1,"")</f>
        <v>2.9074906367041198</v>
      </c>
      <c r="HG27" s="67">
        <f>IFERROR(VLOOKUP($B27,RD[#All],HG$2,0)/HG$1,"")</f>
        <v>2.898501872659176</v>
      </c>
      <c r="HH27" s="67">
        <f>IFERROR(VLOOKUP($B27,RD[#All],HH$2,0)/HH$1,"")</f>
        <v>2.7850187265917605</v>
      </c>
      <c r="HI27" s="67">
        <f>IFERROR(VLOOKUP($B27,RD[#All],HI$2,0)/HI$1,"")</f>
        <v>2.7865168539325844</v>
      </c>
      <c r="HJ27" s="67">
        <f>IFERROR(VLOOKUP($B27,RD[#All],HJ$2,0)/HJ$1,"")</f>
        <v>2.898501872659176</v>
      </c>
      <c r="HK27" s="67">
        <f>IFERROR(VLOOKUP($B27,RD[#All],HK$2,0)/HK$1,"")</f>
        <v>2.7845193508114856</v>
      </c>
      <c r="HL27" s="67">
        <f>IFERROR(VLOOKUP($B27,RD[#All],HL$2,0)/HL$1,"")</f>
        <v>2.8078235538909695</v>
      </c>
      <c r="HM27" s="67">
        <f>IFERROR(VLOOKUP($B27,RD[#All],HM$2,0)/HM$1,"")</f>
        <v>2.8929690998656516</v>
      </c>
      <c r="HN27" s="67">
        <f>IFERROR(VLOOKUP($B27,RD[#All],HN$2,0)/HN$1,"")</f>
        <v>2.9646215853112405</v>
      </c>
      <c r="HO27" s="67">
        <f>IFERROR(VLOOKUP($B27,RD[#All],HO$2,0)/HO$1,"")</f>
        <v>2.9059561128526648</v>
      </c>
      <c r="HP27" s="67">
        <f>IFERROR(VLOOKUP($B27,RD[#All],HP$2,0)/HP$1,"")</f>
        <v>2.9028213166144199</v>
      </c>
      <c r="HQ27" s="67">
        <f>IFERROR(VLOOKUP($B27,RD[#All],HQ$2,0)/HQ$1,"")</f>
        <v>2.7946127946127945</v>
      </c>
      <c r="HR27" s="67">
        <f>IFERROR(VLOOKUP($B27,RD[#All],HR$2,0)/HR$1,"")</f>
        <v>2.7627189324437031</v>
      </c>
      <c r="HS27" s="67">
        <f>IFERROR(VLOOKUP($B27,RD[#All],HS$2,0)/HS$1,"")</f>
        <v>2.8192359550561799</v>
      </c>
      <c r="HT27" s="67">
        <f>IFERROR(VLOOKUP($B27,RD[#All],HT$2,0)/HT$1,"")</f>
        <v>2.8081564710778193</v>
      </c>
      <c r="HU27" s="67">
        <f>IFERROR(VLOOKUP($B27,RD[#All],HU$2,0)/HU$1,"")</f>
        <v>2.8352636127917026</v>
      </c>
      <c r="HV27" s="67">
        <f>IFERROR(VLOOKUP($B27,RD[#All],HV$2,0)/HV$1,"")</f>
        <v>2.780293863439931</v>
      </c>
      <c r="HW27" s="67">
        <f>IFERROR(VLOOKUP($B27,RD[#All],HW$2,0)/HW$1,"")</f>
        <v>2.7685393258426965</v>
      </c>
      <c r="HX27" s="67">
        <f>IFERROR(VLOOKUP($B27,RD[#All],HX$2,0)/HX$1,"")</f>
        <v>2.8006914433880725</v>
      </c>
      <c r="HY27" s="67">
        <f>IFERROR(VLOOKUP($B27,RD[#All],HY$2,0)/HY$1,"")</f>
        <v>2.8081564710778193</v>
      </c>
      <c r="HZ27" s="67">
        <f>IFERROR(VLOOKUP($B27,RD[#All],HZ$2,0)/HZ$1,"")</f>
        <v>2.7452351227632126</v>
      </c>
      <c r="IA27" s="67">
        <f>IFERROR(VLOOKUP($B27,RD[#All],IA$2,0)/IA$1,"")</f>
        <v>2.8123543123543127</v>
      </c>
      <c r="IB27" s="67">
        <f>IFERROR(VLOOKUP($B27,RD[#All],IB$2,0)/IB$1,"")</f>
        <v>2.7348484848484849</v>
      </c>
      <c r="IC27" s="67">
        <f>IFERROR(VLOOKUP($B27,RD[#All],IC$2,0)/IC$1,"")</f>
        <v>2.7960372960372966</v>
      </c>
      <c r="ID27" s="67">
        <f>IFERROR(VLOOKUP($B27,RD[#All],ID$2,0)/ID$1,"")</f>
        <v>2.7422371866816309</v>
      </c>
      <c r="IE27" s="67">
        <f>IFERROR(VLOOKUP($B27,RD[#All],IE$2,0)/IE$1,"")</f>
        <v>2.8064646464646468</v>
      </c>
      <c r="IF27" s="67" t="str">
        <f>IFERROR(VLOOKUP($B27,RD[#All],IF$2,0)/IF$1,"")</f>
        <v/>
      </c>
      <c r="IG27" s="67">
        <f>IFERROR(VLOOKUP($B27,RD[#All],IG$2,0)/IG$1,"")</f>
        <v>2.8446079818850833</v>
      </c>
      <c r="IH27" s="67">
        <f>IFERROR(VLOOKUP($B27,RD[#All],IH$2,0)/IH$1,"")</f>
        <v>2.7899686520376172</v>
      </c>
      <c r="II27" s="67">
        <f>IFERROR(VLOOKUP($B27,RD[#All],II$2,0)/II$1,"")</f>
        <v>2.855721393034826</v>
      </c>
      <c r="IJ27" s="67">
        <f>IFERROR(VLOOKUP($B27,RD[#All],IJ$2,0)/IJ$1,"")</f>
        <v>2.764683875794987</v>
      </c>
      <c r="IK27" s="67">
        <f>IFERROR(VLOOKUP($B27,RD[#All],IK$2,0)/IK$1,"")</f>
        <v>2.8282828282828287</v>
      </c>
      <c r="IL27" s="67" t="str">
        <f>IFERROR(VLOOKUP($B27,RD[#All],IL$2,0)/IL$1,"")</f>
        <v/>
      </c>
      <c r="IM27" s="67" t="str">
        <f>IFERROR(VLOOKUP($B27,RD[#All],IM$2,0)/IM$1,"")</f>
        <v/>
      </c>
      <c r="IN27" s="67">
        <f>IFERROR(VLOOKUP($B27,RD[#All],IN$2,0)/IN$1,"")</f>
        <v>2.8840125391849529</v>
      </c>
      <c r="IO27" s="67">
        <f>IFERROR(VLOOKUP($B27,RD[#All],IO$2,0)/IO$1,"")</f>
        <v>2.8644200626959249</v>
      </c>
      <c r="IP27" s="67">
        <f>IFERROR(VLOOKUP($B27,RD[#All],IP$2,0)/IP$1,"")</f>
        <v>3.1135443941918588</v>
      </c>
      <c r="IQ27" s="67">
        <f>IFERROR(VLOOKUP($B27,RD[#All],IQ$2,0)/IQ$1,"")</f>
        <v>2.7544677544677545</v>
      </c>
      <c r="IR27" s="67">
        <f>IFERROR(VLOOKUP($B27,RD[#All],IR$2,0)/IR$1,"")</f>
        <v>5.702321724709785</v>
      </c>
      <c r="IS27" s="86">
        <f>IFERROR(AVERAGEIF(Inv_SY_B[[#This Row],[BLK1_INV1]:[BLK8_INV27]],"&gt;"&amp;0.1,Inv_SY_B[[#This Row],[BLK1_INV1]:[BLK8_INV27]]),"")</f>
        <v>2.8089171316272359</v>
      </c>
    </row>
    <row r="28" spans="2:253" x14ac:dyDescent="0.35">
      <c r="B28" s="85">
        <f t="shared" si="0"/>
        <v>45860</v>
      </c>
      <c r="C28" s="67">
        <f>IFERROR(VLOOKUP($B28,RD[#All],C$2,0)/C$1,"")</f>
        <v>4.4632670700086434</v>
      </c>
      <c r="D28" s="67">
        <f>IFERROR(VLOOKUP($B28,RD[#All],D$2,0)/D$1,"")</f>
        <v>4.4535868625756265</v>
      </c>
      <c r="E28" s="67">
        <f>IFERROR(VLOOKUP($B28,RD[#All],E$2,0)/E$1,"")</f>
        <v>4.4438202247191008</v>
      </c>
      <c r="F28" s="67">
        <f>IFERROR(VLOOKUP($B28,RD[#All],F$2,0)/F$1,"")</f>
        <v>4.4606741573033704</v>
      </c>
      <c r="G28" s="67">
        <f>IFERROR(VLOOKUP($B28,RD[#All],G$2,0)/G$1,"")</f>
        <v>4.4770959377700947</v>
      </c>
      <c r="H28" s="67">
        <f>IFERROR(VLOOKUP($B28,RD[#All],H$2,0)/H$1,"")</f>
        <v>4.4681647940074907</v>
      </c>
      <c r="I28" s="67">
        <f>IFERROR(VLOOKUP($B28,RD[#All],I$2,0)/I$1,"")</f>
        <v>4.6029962546816483</v>
      </c>
      <c r="J28" s="67">
        <f>IFERROR(VLOOKUP($B28,RD[#All],J$2,0)/J$1,"")</f>
        <v>4.5880149812734086</v>
      </c>
      <c r="K28" s="67">
        <f>IFERROR(VLOOKUP($B28,RD[#All],K$2,0)/K$1,"")</f>
        <v>4.469213483146067</v>
      </c>
      <c r="L28" s="67">
        <f>IFERROR(VLOOKUP($B28,RD[#All],L$2,0)/L$1,"")</f>
        <v>4.4296629213483145</v>
      </c>
      <c r="M28" s="67">
        <f>IFERROR(VLOOKUP($B28,RD[#All],M$2,0)/M$1,"")</f>
        <v>4.6591760299625467</v>
      </c>
      <c r="N28" s="67">
        <f>IFERROR(VLOOKUP($B28,RD[#All],N$2,0)/N$1,"")</f>
        <v>4.499625468164794</v>
      </c>
      <c r="O28" s="67">
        <f>IFERROR(VLOOKUP($B28,RD[#All],O$2,0)/O$1,"")</f>
        <v>4.584269662921348</v>
      </c>
      <c r="P28" s="67">
        <f>IFERROR(VLOOKUP($B28,RD[#All],P$2,0)/P$1,"")</f>
        <v>4.6046986721144023</v>
      </c>
      <c r="Q28" s="67">
        <f>IFERROR(VLOOKUP($B28,RD[#All],Q$2,0)/Q$1,"")</f>
        <v>4.584269662921348</v>
      </c>
      <c r="R28" s="67">
        <f>IFERROR(VLOOKUP($B28,RD[#All],R$2,0)/R$1,"")</f>
        <v>4.5498127340823968</v>
      </c>
      <c r="S28" s="67">
        <f>IFERROR(VLOOKUP($B28,RD[#All],S$2,0)/S$1,"")</f>
        <v>4.5393258426966296</v>
      </c>
      <c r="T28" s="67">
        <f>IFERROR(VLOOKUP($B28,RD[#All],T$2,0)/T$1,"")</f>
        <v>4.617977528089888</v>
      </c>
      <c r="U28" s="67">
        <f>IFERROR(VLOOKUP($B28,RD[#All],U$2,0)/U$1,"")</f>
        <v>4.5704407951598967</v>
      </c>
      <c r="V28" s="67">
        <f>IFERROR(VLOOKUP($B28,RD[#All],V$2,0)/V$1,"")</f>
        <v>4.5566119273984445</v>
      </c>
      <c r="W28" s="67">
        <f>IFERROR(VLOOKUP($B28,RD[#All],W$2,0)/W$1,"")</f>
        <v>4.5917602996254683</v>
      </c>
      <c r="X28" s="67">
        <f>IFERROR(VLOOKUP($B28,RD[#All],X$2,0)/X$1,"")</f>
        <v>4.4831460674157304</v>
      </c>
      <c r="Y28" s="67">
        <f>IFERROR(VLOOKUP($B28,RD[#All],Y$2,0)/Y$1,"")</f>
        <v>4.6015557476231637</v>
      </c>
      <c r="Z28" s="67">
        <f>IFERROR(VLOOKUP($B28,RD[#All],Z$2,0)/Z$1,"")</f>
        <v>4.6042446941323343</v>
      </c>
      <c r="AA28" s="67">
        <f>IFERROR(VLOOKUP($B28,RD[#All],AA$2,0)/AA$1,"")</f>
        <v>4.5877268798617115</v>
      </c>
      <c r="AB28" s="67">
        <f>IFERROR(VLOOKUP($B28,RD[#All],AB$2,0)/AB$1,"")</f>
        <v>4.6292134831460672</v>
      </c>
      <c r="AC28" s="67">
        <f>IFERROR(VLOOKUP($B28,RD[#All],AC$2,0)/AC$1,"")</f>
        <v>4.4587726879861709</v>
      </c>
      <c r="AD28" s="67">
        <f>IFERROR(VLOOKUP($B28,RD[#All],AD$2,0)/AD$1,"")</f>
        <v>4.6178942987931748</v>
      </c>
      <c r="AE28" s="67">
        <f>IFERROR(VLOOKUP($B28,RD[#All],AE$2,0)/AE$1,"")</f>
        <v>4.4544319600499378</v>
      </c>
      <c r="AF28" s="67">
        <f>IFERROR(VLOOKUP($B28,RD[#All],AF$2,0)/AF$1,"")</f>
        <v>4.5476487723678733</v>
      </c>
      <c r="AG28" s="67">
        <f>IFERROR(VLOOKUP($B28,RD[#All],AG$2,0)/AG$1,"")</f>
        <v>4.4577611319184349</v>
      </c>
      <c r="AH28" s="67">
        <f>IFERROR(VLOOKUP($B28,RD[#All],AH$2,0)/AH$1,"")</f>
        <v>4.5010403662089056</v>
      </c>
      <c r="AI28" s="67">
        <f>IFERROR(VLOOKUP($B28,RD[#All],AI$2,0)/AI$1,"")</f>
        <v>4.4654088050314469</v>
      </c>
      <c r="AJ28" s="67">
        <f>IFERROR(VLOOKUP($B28,RD[#All],AJ$2,0)/AJ$1,"")</f>
        <v>4.5792856075325066</v>
      </c>
      <c r="AK28" s="67">
        <f>IFERROR(VLOOKUP($B28,RD[#All],AK$2,0)/AK$1,"")</f>
        <v>4.4719101123595504</v>
      </c>
      <c r="AL28" s="67">
        <f>IFERROR(VLOOKUP($B28,RD[#All],AL$2,0)/AL$1,"")</f>
        <v>4.4931415189026431</v>
      </c>
      <c r="AM28" s="67">
        <f>IFERROR(VLOOKUP($B28,RD[#All],AM$2,0)/AM$1,"")</f>
        <v>4.5730337078651688</v>
      </c>
      <c r="AN28" s="67">
        <f>IFERROR(VLOOKUP($B28,RD[#All],AN$2,0)/AN$1,"")</f>
        <v>4.4981273408239701</v>
      </c>
      <c r="AO28" s="67">
        <f>IFERROR(VLOOKUP($B28,RD[#All],AO$2,0)/AO$1,"")</f>
        <v>4.4794007490636707</v>
      </c>
      <c r="AP28" s="67">
        <f>IFERROR(VLOOKUP($B28,RD[#All],AP$2,0)/AP$1,"")</f>
        <v>4.4981273408239701</v>
      </c>
      <c r="AQ28" s="67">
        <f>IFERROR(VLOOKUP($B28,RD[#All],AQ$2,0)/AQ$1,"")</f>
        <v>4.5131086142322099</v>
      </c>
      <c r="AR28" s="67">
        <f>IFERROR(VLOOKUP($B28,RD[#All],AR$2,0)/AR$1,"")</f>
        <v>4.5168539325842696</v>
      </c>
      <c r="AS28" s="67">
        <f>IFERROR(VLOOKUP($B28,RD[#All],AS$2,0)/AS$1,"")</f>
        <v>4.4981273408239701</v>
      </c>
      <c r="AT28" s="67">
        <f>IFERROR(VLOOKUP($B28,RD[#All],AT$2,0)/AT$1,"")</f>
        <v>4.5056179775280896</v>
      </c>
      <c r="AU28" s="67">
        <f>IFERROR(VLOOKUP($B28,RD[#All],AU$2,0)/AU$1,"")</f>
        <v>4.4868913857677901</v>
      </c>
      <c r="AV28" s="67">
        <f>IFERROR(VLOOKUP($B28,RD[#All],AV$2,0)/AV$1,"")</f>
        <v>4.5468164794007491</v>
      </c>
      <c r="AW28" s="67">
        <f>IFERROR(VLOOKUP($B28,RD[#All],AW$2,0)/AW$1,"")</f>
        <v>4.497839239412273</v>
      </c>
      <c r="AX28" s="67">
        <f>IFERROR(VLOOKUP($B28,RD[#All],AX$2,0)/AX$1,"")</f>
        <v>4.5730337078651688</v>
      </c>
      <c r="AY28" s="67">
        <f>IFERROR(VLOOKUP($B28,RD[#All],AY$2,0)/AY$1,"")</f>
        <v>4.4835955056179779</v>
      </c>
      <c r="AZ28" s="67">
        <f>IFERROR(VLOOKUP($B28,RD[#All],AZ$2,0)/AZ$1,"")</f>
        <v>4.4512359550561795</v>
      </c>
      <c r="BA28" s="67">
        <f>IFERROR(VLOOKUP($B28,RD[#All],BA$2,0)/BA$1,"")</f>
        <v>4.4580524344569286</v>
      </c>
      <c r="BB28" s="67">
        <f>IFERROR(VLOOKUP($B28,RD[#All],BB$2,0)/BB$1,"")</f>
        <v>4.5280898876404496</v>
      </c>
      <c r="BC28" s="67">
        <f>IFERROR(VLOOKUP($B28,RD[#All],BC$2,0)/BC$1,"")</f>
        <v>4.623553890969621</v>
      </c>
      <c r="BD28" s="67">
        <f>IFERROR(VLOOKUP($B28,RD[#All],BD$2,0)/BD$1,"")</f>
        <v>4.4560965459841864</v>
      </c>
      <c r="BE28" s="67">
        <f>IFERROR(VLOOKUP($B28,RD[#All],BE$2,0)/BE$1,"")</f>
        <v>4.4632670700086434</v>
      </c>
      <c r="BF28" s="67">
        <f>IFERROR(VLOOKUP($B28,RD[#All],BF$2,0)/BF$1,"")</f>
        <v>4.4870578443612148</v>
      </c>
      <c r="BG28" s="67">
        <f>IFERROR(VLOOKUP($B28,RD[#All],BG$2,0)/BG$1,"")</f>
        <v>4.531002913025385</v>
      </c>
      <c r="BH28" s="67">
        <f>IFERROR(VLOOKUP($B28,RD[#All],BH$2,0)/BH$1,"")</f>
        <v>4.5393258426966296</v>
      </c>
      <c r="BI28" s="67">
        <f>IFERROR(VLOOKUP($B28,RD[#All],BI$2,0)/BI$1,"")</f>
        <v>4.464419475655431</v>
      </c>
      <c r="BJ28" s="67">
        <f>IFERROR(VLOOKUP($B28,RD[#All],BJ$2,0)/BJ$1,"")</f>
        <v>4.5110278818143987</v>
      </c>
      <c r="BK28" s="67">
        <f>IFERROR(VLOOKUP($B28,RD[#All],BK$2,0)/BK$1,"")</f>
        <v>4.4906367041198498</v>
      </c>
      <c r="BL28" s="67">
        <f>IFERROR(VLOOKUP($B28,RD[#All],BL$2,0)/BL$1,"")</f>
        <v>4.5332887253261962</v>
      </c>
      <c r="BM28" s="67">
        <f>IFERROR(VLOOKUP($B28,RD[#All],BM$2,0)/BM$1,"")</f>
        <v>4.4794007490636707</v>
      </c>
      <c r="BN28" s="67">
        <f>IFERROR(VLOOKUP($B28,RD[#All],BN$2,0)/BN$1,"")</f>
        <v>4.6018808777429463</v>
      </c>
      <c r="BO28" s="67">
        <f>IFERROR(VLOOKUP($B28,RD[#All],BO$2,0)/BO$1,"")</f>
        <v>4.610544511668107</v>
      </c>
      <c r="BP28" s="67">
        <f>IFERROR(VLOOKUP($B28,RD[#All],BP$2,0)/BP$1,"")</f>
        <v>4.600864304235091</v>
      </c>
      <c r="BQ28" s="67">
        <f>IFERROR(VLOOKUP($B28,RD[#All],BQ$2,0)/BQ$1,"")</f>
        <v>4.6395851339671568</v>
      </c>
      <c r="BR28" s="67">
        <f>IFERROR(VLOOKUP($B28,RD[#All],BR$2,0)/BR$1,"")</f>
        <v>4.5642178046672433</v>
      </c>
      <c r="BS28" s="67">
        <f>IFERROR(VLOOKUP($B28,RD[#All],BS$2,0)/BS$1,"")</f>
        <v>4.6217228464419478</v>
      </c>
      <c r="BT28" s="67">
        <f>IFERROR(VLOOKUP($B28,RD[#All],BT$2,0)/BT$1,"")</f>
        <v>4.5992509363295877</v>
      </c>
      <c r="BU28" s="67">
        <f>IFERROR(VLOOKUP($B28,RD[#All],BU$2,0)/BU$1,"")</f>
        <v>4.6404494382022472</v>
      </c>
      <c r="BV28" s="67">
        <f>IFERROR(VLOOKUP($B28,RD[#All],BV$2,0)/BV$1,"")</f>
        <v>4.6104868913857677</v>
      </c>
      <c r="BW28" s="67">
        <f>IFERROR(VLOOKUP($B28,RD[#All],BW$2,0)/BW$1,"")</f>
        <v>4.6217228464419478</v>
      </c>
      <c r="BX28" s="67">
        <f>IFERROR(VLOOKUP($B28,RD[#All],BX$2,0)/BX$1,"")</f>
        <v>4.6479400749063666</v>
      </c>
      <c r="BY28" s="67">
        <f>IFERROR(VLOOKUP($B28,RD[#All],BY$2,0)/BY$1,"")</f>
        <v>4.6475239284228049</v>
      </c>
      <c r="BZ28" s="67">
        <f>IFERROR(VLOOKUP($B28,RD[#All],BZ$2,0)/BZ$1,"")</f>
        <v>4.6009155222638372</v>
      </c>
      <c r="CA28" s="67">
        <f>IFERROR(VLOOKUP($B28,RD[#All],CA$2,0)/CA$1,"")</f>
        <v>4.6345401581356631</v>
      </c>
      <c r="CB28" s="67">
        <f>IFERROR(VLOOKUP($B28,RD[#All],CB$2,0)/CB$1,"")</f>
        <v>4.6591760299625467</v>
      </c>
      <c r="CC28" s="67">
        <f>IFERROR(VLOOKUP($B28,RD[#All],CC$2,0)/CC$1,"")</f>
        <v>4.6479400749063666</v>
      </c>
      <c r="CD28" s="67">
        <f>IFERROR(VLOOKUP($B28,RD[#All],CD$2,0)/CD$1,"")</f>
        <v>4.6050129645635263</v>
      </c>
      <c r="CE28" s="67">
        <f>IFERROR(VLOOKUP($B28,RD[#All],CE$2,0)/CE$1,"")</f>
        <v>4.584269662921348</v>
      </c>
      <c r="CF28" s="67">
        <f>IFERROR(VLOOKUP($B28,RD[#All],CF$2,0)/CF$1,"")</f>
        <v>4.617977528089888</v>
      </c>
      <c r="CG28" s="67">
        <f>IFERROR(VLOOKUP($B28,RD[#All],CG$2,0)/CG$1,"")</f>
        <v>4.5805243445692883</v>
      </c>
      <c r="CH28" s="67">
        <f>IFERROR(VLOOKUP($B28,RD[#All],CH$2,0)/CH$1,"")</f>
        <v>4.6367041198501875</v>
      </c>
      <c r="CI28" s="67">
        <f>IFERROR(VLOOKUP($B28,RD[#All],CI$2,0)/CI$1,"")</f>
        <v>4.6516853932584272</v>
      </c>
      <c r="CJ28" s="67">
        <f>IFERROR(VLOOKUP($B28,RD[#All],CJ$2,0)/CJ$1,"")</f>
        <v>4.5880149812734086</v>
      </c>
      <c r="CK28" s="67">
        <f>IFERROR(VLOOKUP($B28,RD[#All],CK$2,0)/CK$1,"")</f>
        <v>4.6250936329588015</v>
      </c>
      <c r="CL28" s="67">
        <f>IFERROR(VLOOKUP($B28,RD[#All],CL$2,0)/CL$1,"")</f>
        <v>4.6232209737827716</v>
      </c>
      <c r="CM28" s="67">
        <f>IFERROR(VLOOKUP($B28,RD[#All],CM$2,0)/CM$1,"")</f>
        <v>4.6104868913857677</v>
      </c>
      <c r="CN28" s="67">
        <f>IFERROR(VLOOKUP($B28,RD[#All],CN$2,0)/CN$1,"")</f>
        <v>4.6348314606741576</v>
      </c>
      <c r="CO28" s="67">
        <f>IFERROR(VLOOKUP($B28,RD[#All],CO$2,0)/CO$1,"")</f>
        <v>4.5400449438202246</v>
      </c>
      <c r="CP28" s="67">
        <f>IFERROR(VLOOKUP($B28,RD[#All],CP$2,0)/CP$1,"")</f>
        <v>4.5438202247191013</v>
      </c>
      <c r="CQ28" s="67">
        <f>IFERROR(VLOOKUP($B28,RD[#All],CQ$2,0)/CQ$1,"")</f>
        <v>4.5655430711610485</v>
      </c>
      <c r="CR28" s="67">
        <f>IFERROR(VLOOKUP($B28,RD[#All],CR$2,0)/CR$1,"")</f>
        <v>4.5468164794007491</v>
      </c>
      <c r="CS28" s="67">
        <f>IFERROR(VLOOKUP($B28,RD[#All],CS$2,0)/CS$1,"")</f>
        <v>4.4893882646691639</v>
      </c>
      <c r="CT28" s="67">
        <f>IFERROR(VLOOKUP($B28,RD[#All],CT$2,0)/CT$1,"")</f>
        <v>4.5093632958801502</v>
      </c>
      <c r="CU28" s="67">
        <f>IFERROR(VLOOKUP($B28,RD[#All],CU$2,0)/CU$1,"")</f>
        <v>4.5318352059925093</v>
      </c>
      <c r="CV28" s="67">
        <f>IFERROR(VLOOKUP($B28,RD[#All],CV$2,0)/CV$1,"")</f>
        <v>4.4831460674157304</v>
      </c>
      <c r="CW28" s="67">
        <f>IFERROR(VLOOKUP($B28,RD[#All],CW$2,0)/CW$1,"")</f>
        <v>4.4981273408239701</v>
      </c>
      <c r="CX28" s="67">
        <f>IFERROR(VLOOKUP($B28,RD[#All],CX$2,0)/CX$1,"")</f>
        <v>4.5505617977528088</v>
      </c>
      <c r="CY28" s="67">
        <f>IFERROR(VLOOKUP($B28,RD[#All],CY$2,0)/CY$1,"")</f>
        <v>4.5018726591760299</v>
      </c>
      <c r="CZ28" s="67">
        <f>IFERROR(VLOOKUP($B28,RD[#All],CZ$2,0)/CZ$1,"")</f>
        <v>4.4794007490636707</v>
      </c>
      <c r="DA28" s="67">
        <f>IFERROR(VLOOKUP($B28,RD[#All],DA$2,0)/DA$1,"")</f>
        <v>4.5243445692883899</v>
      </c>
      <c r="DB28" s="67">
        <f>IFERROR(VLOOKUP($B28,RD[#All],DB$2,0)/DB$1,"")</f>
        <v>4.535580524344569</v>
      </c>
      <c r="DC28" s="67">
        <f>IFERROR(VLOOKUP($B28,RD[#All],DC$2,0)/DC$1,"")</f>
        <v>4.5236787349146894</v>
      </c>
      <c r="DD28" s="67">
        <f>IFERROR(VLOOKUP($B28,RD[#All],DD$2,0)/DD$1,"")</f>
        <v>4.4831460674157304</v>
      </c>
      <c r="DE28" s="67">
        <f>IFERROR(VLOOKUP($B28,RD[#All],DE$2,0)/DE$1,"")</f>
        <v>4.531002913025385</v>
      </c>
      <c r="DF28" s="67">
        <f>IFERROR(VLOOKUP($B28,RD[#All],DF$2,0)/DF$1,"")</f>
        <v>4.4345935095349622</v>
      </c>
      <c r="DG28" s="67">
        <f>IFERROR(VLOOKUP($B28,RD[#All],DG$2,0)/DG$1,"")</f>
        <v>4.5269662921348317</v>
      </c>
      <c r="DH28" s="67">
        <f>IFERROR(VLOOKUP($B28,RD[#All],DH$2,0)/DH$1,"")</f>
        <v>4.4544319600499378</v>
      </c>
      <c r="DI28" s="67">
        <f>IFERROR(VLOOKUP($B28,RD[#All],DI$2,0)/DI$1,"")</f>
        <v>4.4459809853068277</v>
      </c>
      <c r="DJ28" s="67">
        <f>IFERROR(VLOOKUP($B28,RD[#All],DJ$2,0)/DJ$1,"")</f>
        <v>4.5738980121002593</v>
      </c>
      <c r="DK28" s="67">
        <f>IFERROR(VLOOKUP($B28,RD[#All],DK$2,0)/DK$1,"")</f>
        <v>4.4977111943404076</v>
      </c>
      <c r="DL28" s="67">
        <f>IFERROR(VLOOKUP($B28,RD[#All],DL$2,0)/DL$1,"")</f>
        <v>4.5243445692883899</v>
      </c>
      <c r="DM28" s="67">
        <f>IFERROR(VLOOKUP($B28,RD[#All],DM$2,0)/DM$1,"")</f>
        <v>4.6217228464419478</v>
      </c>
      <c r="DN28" s="67">
        <f>IFERROR(VLOOKUP($B28,RD[#All],DN$2,0)/DN$1,"")</f>
        <v>4.5022471910112358</v>
      </c>
      <c r="DO28" s="67">
        <f>IFERROR(VLOOKUP($B28,RD[#All],DO$2,0)/DO$1,"")</f>
        <v>4.4596855135496822</v>
      </c>
      <c r="DP28" s="67">
        <f>IFERROR(VLOOKUP($B28,RD[#All],DP$2,0)/DP$1,"")</f>
        <v>4.4377861007074486</v>
      </c>
      <c r="DQ28" s="67">
        <f>IFERROR(VLOOKUP($B28,RD[#All],DQ$2,0)/DQ$1,"")</f>
        <v>4.4178110694964632</v>
      </c>
      <c r="DR28" s="67">
        <f>IFERROR(VLOOKUP($B28,RD[#All],DR$2,0)/DR$1,"")</f>
        <v>4.5205992509363293</v>
      </c>
      <c r="DS28" s="67">
        <f>IFERROR(VLOOKUP($B28,RD[#All],DS$2,0)/DS$1,"")</f>
        <v>4.5056179775280896</v>
      </c>
      <c r="DT28" s="67">
        <f>IFERROR(VLOOKUP($B28,RD[#All],DT$2,0)/DT$1,"")</f>
        <v>4.5013732833957549</v>
      </c>
      <c r="DU28" s="67">
        <f>IFERROR(VLOOKUP($B28,RD[#All],DU$2,0)/DU$1,"")</f>
        <v>4.5419891801914272</v>
      </c>
      <c r="DV28" s="67">
        <f>IFERROR(VLOOKUP($B28,RD[#All],DV$2,0)/DV$1,"")</f>
        <v>4.5243445692883899</v>
      </c>
      <c r="DW28" s="67">
        <f>IFERROR(VLOOKUP($B28,RD[#All],DW$2,0)/DW$1,"")</f>
        <v>4.5580524344569291</v>
      </c>
      <c r="DX28" s="67">
        <f>IFERROR(VLOOKUP($B28,RD[#All],DX$2,0)/DX$1,"")</f>
        <v>4.5479816895547227</v>
      </c>
      <c r="DY28" s="67">
        <f>IFERROR(VLOOKUP($B28,RD[#All],DY$2,0)/DY$1,"")</f>
        <v>4.5363295880149819</v>
      </c>
      <c r="DZ28" s="67">
        <f>IFERROR(VLOOKUP($B28,RD[#All],DZ$2,0)/DZ$1,"")</f>
        <v>4.5393258426966296</v>
      </c>
      <c r="EA28" s="67">
        <f>IFERROR(VLOOKUP($B28,RD[#All],EA$2,0)/EA$1,"")</f>
        <v>4.4577611319184349</v>
      </c>
      <c r="EB28" s="67">
        <f>IFERROR(VLOOKUP($B28,RD[#All],EB$2,0)/EB$1,"")</f>
        <v>4.4777361631294212</v>
      </c>
      <c r="EC28" s="67">
        <f>IFERROR(VLOOKUP($B28,RD[#All],EC$2,0)/EC$1,"")</f>
        <v>4.5462402765773549</v>
      </c>
      <c r="ED28" s="67">
        <f>IFERROR(VLOOKUP($B28,RD[#All],ED$2,0)/ED$1,"")</f>
        <v>4.5358686257562661</v>
      </c>
      <c r="EE28" s="67">
        <f>IFERROR(VLOOKUP($B28,RD[#All],EE$2,0)/EE$1,"")</f>
        <v>4.497839239412273</v>
      </c>
      <c r="EF28" s="67">
        <f>IFERROR(VLOOKUP($B28,RD[#All],EF$2,0)/EF$1,"")</f>
        <v>4.5556690500510726</v>
      </c>
      <c r="EG28" s="67">
        <f>IFERROR(VLOOKUP($B28,RD[#All],EG$2,0)/EG$1,"")</f>
        <v>4.5489510489510492</v>
      </c>
      <c r="EH28" s="67">
        <f>IFERROR(VLOOKUP($B28,RD[#All],EH$2,0)/EH$1,"")</f>
        <v>4.4755244755244759</v>
      </c>
      <c r="EI28" s="67">
        <f>IFERROR(VLOOKUP($B28,RD[#All],EI$2,0)/EI$1,"")</f>
        <v>4.4930069930069934</v>
      </c>
      <c r="EJ28" s="67">
        <f>IFERROR(VLOOKUP($B28,RD[#All],EJ$2,0)/EJ$1,"")</f>
        <v>4.4580419580419584</v>
      </c>
      <c r="EK28" s="67">
        <f>IFERROR(VLOOKUP($B28,RD[#All],EK$2,0)/EK$1,"")</f>
        <v>4.476404494382022</v>
      </c>
      <c r="EL28" s="67">
        <f>IFERROR(VLOOKUP($B28,RD[#All],EL$2,0)/EL$1,"")</f>
        <v>4.4981273408239701</v>
      </c>
      <c r="EM28" s="67">
        <f>IFERROR(VLOOKUP($B28,RD[#All],EM$2,0)/EM$1,"")</f>
        <v>4.5012964563526365</v>
      </c>
      <c r="EN28" s="67">
        <f>IFERROR(VLOOKUP($B28,RD[#All],EN$2,0)/EN$1,"")</f>
        <v>4.4632670700086434</v>
      </c>
      <c r="EO28" s="67">
        <f>IFERROR(VLOOKUP($B28,RD[#All],EO$2,0)/EO$1,"")</f>
        <v>4.5543071161048685</v>
      </c>
      <c r="EP28" s="67">
        <f>IFERROR(VLOOKUP($B28,RD[#All],EP$2,0)/EP$1,"")</f>
        <v>4.5773552290406219</v>
      </c>
      <c r="EQ28" s="67">
        <f>IFERROR(VLOOKUP($B28,RD[#All],EQ$2,0)/EQ$1,"")</f>
        <v>4.4617977528089883</v>
      </c>
      <c r="ER28" s="67">
        <f>IFERROR(VLOOKUP($B28,RD[#All],ER$2,0)/ER$1,"")</f>
        <v>4.5773552290406219</v>
      </c>
      <c r="ES28" s="67">
        <f>IFERROR(VLOOKUP($B28,RD[#All],ES$2,0)/ES$1,"")</f>
        <v>4.5430711610486894</v>
      </c>
      <c r="ET28" s="67">
        <f>IFERROR(VLOOKUP($B28,RD[#All],ET$2,0)/ET$1,"")</f>
        <v>4.5760980592441269</v>
      </c>
      <c r="EU28" s="67">
        <f>IFERROR(VLOOKUP($B28,RD[#All],EU$2,0)/EU$1,"")</f>
        <v>4.5946413137424376</v>
      </c>
      <c r="EV28" s="67">
        <f>IFERROR(VLOOKUP($B28,RD[#All],EV$2,0)/EV$1,"")</f>
        <v>4.5808124459809854</v>
      </c>
      <c r="EW28" s="67">
        <f>IFERROR(VLOOKUP($B28,RD[#All],EW$2,0)/EW$1,"")</f>
        <v>4.584269662921348</v>
      </c>
      <c r="EX28" s="67">
        <f>IFERROR(VLOOKUP($B28,RD[#All],EX$2,0)/EX$1,"")</f>
        <v>4.4943820224719104</v>
      </c>
      <c r="EY28" s="67">
        <f>IFERROR(VLOOKUP($B28,RD[#All],EY$2,0)/EY$1,"")</f>
        <v>4.5609654598418645</v>
      </c>
      <c r="EZ28" s="67">
        <f>IFERROR(VLOOKUP($B28,RD[#All],EZ$2,0)/EZ$1,"")</f>
        <v>4.5992509363295877</v>
      </c>
      <c r="FA28" s="67">
        <f>IFERROR(VLOOKUP($B28,RD[#All],FA$2,0)/FA$1,"")</f>
        <v>4.5168539325842696</v>
      </c>
      <c r="FB28" s="67">
        <f>IFERROR(VLOOKUP($B28,RD[#All],FB$2,0)/FB$1,"")</f>
        <v>4.5280898876404496</v>
      </c>
      <c r="FC28" s="67">
        <f>IFERROR(VLOOKUP($B28,RD[#All],FC$2,0)/FC$1,"")</f>
        <v>4.4981273408239701</v>
      </c>
      <c r="FD28" s="67">
        <f>IFERROR(VLOOKUP($B28,RD[#All],FD$2,0)/FD$1,"")</f>
        <v>4.4719101123595504</v>
      </c>
      <c r="FE28" s="67">
        <f>IFERROR(VLOOKUP($B28,RD[#All],FE$2,0)/FE$1,"")</f>
        <v>4.5075757575757578</v>
      </c>
      <c r="FF28" s="67">
        <f>IFERROR(VLOOKUP($B28,RD[#All],FF$2,0)/FF$1,"")</f>
        <v>4.4772727272727275</v>
      </c>
      <c r="FG28" s="67">
        <f>IFERROR(VLOOKUP($B28,RD[#All],FG$2,0)/FG$1,"")</f>
        <v>4.4343434343434343</v>
      </c>
      <c r="FH28" s="67">
        <f>IFERROR(VLOOKUP($B28,RD[#All],FH$2,0)/FH$1,"")</f>
        <v>4.4772727272727275</v>
      </c>
      <c r="FI28" s="67">
        <f>IFERROR(VLOOKUP($B28,RD[#All],FI$2,0)/FI$1,"")</f>
        <v>4.4612794612794611</v>
      </c>
      <c r="FJ28" s="67">
        <f>IFERROR(VLOOKUP($B28,RD[#All],FJ$2,0)/FJ$1,"")</f>
        <v>4.4208754208754213</v>
      </c>
      <c r="FK28" s="67">
        <f>IFERROR(VLOOKUP($B28,RD[#All],FK$2,0)/FK$1,"")</f>
        <v>4.5824915824915822</v>
      </c>
      <c r="FL28" s="67">
        <f>IFERROR(VLOOKUP($B28,RD[#All],FL$2,0)/FL$1,"")</f>
        <v>4.4872727272727273</v>
      </c>
      <c r="FM28" s="67">
        <f>IFERROR(VLOOKUP($B28,RD[#All],FM$2,0)/FM$1,"")</f>
        <v>4.5681818181818183</v>
      </c>
      <c r="FN28" s="67">
        <f>IFERROR(VLOOKUP($B28,RD[#All],FN$2,0)/FN$1,"")</f>
        <v>4.4478114478114481</v>
      </c>
      <c r="FO28" s="67">
        <f>IFERROR(VLOOKUP($B28,RD[#All],FO$2,0)/FO$1,"")</f>
        <v>4.5113636363636367</v>
      </c>
      <c r="FP28" s="67">
        <f>IFERROR(VLOOKUP($B28,RD[#All],FP$2,0)/FP$1,"")</f>
        <v>4.4629090909090907</v>
      </c>
      <c r="FQ28" s="67">
        <f>IFERROR(VLOOKUP($B28,RD[#All],FQ$2,0)/FQ$1,"")</f>
        <v>4.4763636363636365</v>
      </c>
      <c r="FR28" s="67">
        <f>IFERROR(VLOOKUP($B28,RD[#All],FR$2,0)/FR$1,"")</f>
        <v>4.4800000000000004</v>
      </c>
      <c r="FS28" s="67">
        <f>IFERROR(VLOOKUP($B28,RD[#All],FS$2,0)/FS$1,"")</f>
        <v>4.4915824915824913</v>
      </c>
      <c r="FT28" s="67">
        <f>IFERROR(VLOOKUP($B28,RD[#All],FT$2,0)/FT$1,"")</f>
        <v>4.4327272727272726</v>
      </c>
      <c r="FU28" s="67">
        <f>IFERROR(VLOOKUP($B28,RD[#All],FU$2,0)/FU$1,"")</f>
        <v>4.5488215488215484</v>
      </c>
      <c r="FV28" s="67">
        <f>IFERROR(VLOOKUP($B28,RD[#All],FV$2,0)/FV$1,"")</f>
        <v>4.4734848484848486</v>
      </c>
      <c r="FW28" s="67">
        <f>IFERROR(VLOOKUP($B28,RD[#All],FW$2,0)/FW$1,"")</f>
        <v>4.4621212121212119</v>
      </c>
      <c r="FX28" s="67">
        <f>IFERROR(VLOOKUP($B28,RD[#All],FX$2,0)/FX$1,"")</f>
        <v>4.4696969696969697</v>
      </c>
      <c r="FY28" s="67">
        <f>IFERROR(VLOOKUP($B28,RD[#All],FY$2,0)/FY$1,"")</f>
        <v>4.4545454545454541</v>
      </c>
      <c r="FZ28" s="67">
        <f>IFERROR(VLOOKUP($B28,RD[#All],FZ$2,0)/FZ$1,"")</f>
        <v>4.4356060606060606</v>
      </c>
      <c r="GA28" s="67">
        <f>IFERROR(VLOOKUP($B28,RD[#All],GA$2,0)/GA$1,"")</f>
        <v>4.43006993006993</v>
      </c>
      <c r="GB28" s="67">
        <f>IFERROR(VLOOKUP($B28,RD[#All],GB$2,0)/GB$1,"")</f>
        <v>4.4175084175084178</v>
      </c>
      <c r="GC28" s="67">
        <f>IFERROR(VLOOKUP($B28,RD[#All],GC$2,0)/GC$1,"")</f>
        <v>4.4478114478114481</v>
      </c>
      <c r="GD28" s="67">
        <f>IFERROR(VLOOKUP($B28,RD[#All],GD$2,0)/GD$1,"")</f>
        <v>4.621818181818182</v>
      </c>
      <c r="GE28" s="67">
        <f>IFERROR(VLOOKUP($B28,RD[#All],GE$2,0)/GE$1,"")</f>
        <v>4.4755244755244759</v>
      </c>
      <c r="GF28" s="67">
        <f>IFERROR(VLOOKUP($B28,RD[#All],GF$2,0)/GF$1,"")</f>
        <v>4.1111111111111107</v>
      </c>
      <c r="GG28" s="67">
        <f>IFERROR(VLOOKUP($B28,RD[#All],GG$2,0)/GG$1,"")</f>
        <v>4.4345454545454546</v>
      </c>
      <c r="GH28" s="67">
        <f>IFERROR(VLOOKUP($B28,RD[#All],GH$2,0)/GH$1,"")</f>
        <v>4.4363636363636365</v>
      </c>
      <c r="GI28" s="67">
        <f>IFERROR(VLOOKUP($B28,RD[#All],GI$2,0)/GI$1,"")</f>
        <v>4.4509090909090911</v>
      </c>
      <c r="GJ28" s="67">
        <f>IFERROR(VLOOKUP($B28,RD[#All],GJ$2,0)/GJ$1,"")</f>
        <v>4.5209790209790208</v>
      </c>
      <c r="GK28" s="67">
        <f>IFERROR(VLOOKUP($B28,RD[#All],GK$2,0)/GK$1,"")</f>
        <v>4.5113636363636367</v>
      </c>
      <c r="GL28" s="67">
        <f>IFERROR(VLOOKUP($B28,RD[#All],GL$2,0)/GL$1,"")</f>
        <v>4.5992424242424246</v>
      </c>
      <c r="GM28" s="67">
        <f>IFERROR(VLOOKUP($B28,RD[#All],GM$2,0)/GM$1,"")</f>
        <v>4.5568181818181817</v>
      </c>
      <c r="GN28" s="67">
        <f>IFERROR(VLOOKUP($B28,RD[#All],GN$2,0)/GN$1,"")</f>
        <v>4.6022727272727275</v>
      </c>
      <c r="GO28" s="67">
        <f>IFERROR(VLOOKUP($B28,RD[#All],GO$2,0)/GO$1,"")</f>
        <v>4.625</v>
      </c>
      <c r="GP28" s="67">
        <f>IFERROR(VLOOKUP($B28,RD[#All],GP$2,0)/GP$1,"")</f>
        <v>4.5795454545454541</v>
      </c>
      <c r="GQ28" s="67">
        <f>IFERROR(VLOOKUP($B28,RD[#All],GQ$2,0)/GQ$1,"")</f>
        <v>4.6409090909090907</v>
      </c>
      <c r="GR28" s="67">
        <f>IFERROR(VLOOKUP($B28,RD[#All],GR$2,0)/GR$1,"")</f>
        <v>4.6022727272727275</v>
      </c>
      <c r="GS28" s="67" t="str">
        <f>IFERROR(VLOOKUP($B28,RD[#All],GS$2,0)/GS$1,"")</f>
        <v/>
      </c>
      <c r="GT28" s="67" t="str">
        <f>IFERROR(VLOOKUP($B28,RD[#All],GT$2,0)/GT$1,"")</f>
        <v/>
      </c>
      <c r="GU28" s="67">
        <f>IFERROR(VLOOKUP($B28,RD[#All],GU$2,0)/GU$1,"")</f>
        <v>4.6143359718557608</v>
      </c>
      <c r="GV28" s="67">
        <f>IFERROR(VLOOKUP($B28,RD[#All],GV$2,0)/GV$1,"")</f>
        <v>4.4864722878907282</v>
      </c>
      <c r="GW28" s="67">
        <f>IFERROR(VLOOKUP($B28,RD[#All],GW$2,0)/GW$1,"")</f>
        <v>4.5048041389504796</v>
      </c>
      <c r="GX28" s="67" t="str">
        <f>IFERROR(VLOOKUP($B28,RD[#All],GX$2,0)/GX$1,"")</f>
        <v/>
      </c>
      <c r="GY28" s="67">
        <f>IFERROR(VLOOKUP($B28,RD[#All],GY$2,0)/GY$1,"")</f>
        <v>4.5146958304853042</v>
      </c>
      <c r="GZ28" s="67">
        <f>IFERROR(VLOOKUP($B28,RD[#All],GZ$2,0)/GZ$1,"")</f>
        <v>4.5468164794007491</v>
      </c>
      <c r="HA28" s="67">
        <f>IFERROR(VLOOKUP($B28,RD[#All],HA$2,0)/HA$1,"")</f>
        <v>4.5543071161048685</v>
      </c>
      <c r="HB28" s="67">
        <f>IFERROR(VLOOKUP($B28,RD[#All],HB$2,0)/HB$1,"")</f>
        <v>4.5704119850187261</v>
      </c>
      <c r="HC28" s="67">
        <f>IFERROR(VLOOKUP($B28,RD[#All],HC$2,0)/HC$1,"")</f>
        <v>4.5018726591760299</v>
      </c>
      <c r="HD28" s="67">
        <f>IFERROR(VLOOKUP($B28,RD[#All],HD$2,0)/HD$1,"")</f>
        <v>4.6367041198501875</v>
      </c>
      <c r="HE28" s="67">
        <f>IFERROR(VLOOKUP($B28,RD[#All],HE$2,0)/HE$1,"")</f>
        <v>4.5430711610486894</v>
      </c>
      <c r="HF28" s="67">
        <f>IFERROR(VLOOKUP($B28,RD[#All],HF$2,0)/HF$1,"")</f>
        <v>4.6367041198501875</v>
      </c>
      <c r="HG28" s="67">
        <f>IFERROR(VLOOKUP($B28,RD[#All],HG$2,0)/HG$1,"")</f>
        <v>4.6104868913857677</v>
      </c>
      <c r="HH28" s="67">
        <f>IFERROR(VLOOKUP($B28,RD[#All],HH$2,0)/HH$1,"")</f>
        <v>4.5205992509363293</v>
      </c>
      <c r="HI28" s="67">
        <f>IFERROR(VLOOKUP($B28,RD[#All],HI$2,0)/HI$1,"")</f>
        <v>4.5651685393258434</v>
      </c>
      <c r="HJ28" s="67">
        <f>IFERROR(VLOOKUP($B28,RD[#All],HJ$2,0)/HJ$1,"")</f>
        <v>4.6329588014981278</v>
      </c>
      <c r="HK28" s="67">
        <f>IFERROR(VLOOKUP($B28,RD[#All],HK$2,0)/HK$1,"")</f>
        <v>4.4377861007074486</v>
      </c>
      <c r="HL28" s="67">
        <f>IFERROR(VLOOKUP($B28,RD[#All],HL$2,0)/HL$1,"")</f>
        <v>4.5912609238451934</v>
      </c>
      <c r="HM28" s="67">
        <f>IFERROR(VLOOKUP($B28,RD[#All],HM$2,0)/HM$1,"")</f>
        <v>4.6753246753246751</v>
      </c>
      <c r="HN28" s="67">
        <f>IFERROR(VLOOKUP($B28,RD[#All],HN$2,0)/HN$1,"")</f>
        <v>4.7872816838334078</v>
      </c>
      <c r="HO28" s="67">
        <f>IFERROR(VLOOKUP($B28,RD[#All],HO$2,0)/HO$1,"")</f>
        <v>4.7074190177638453</v>
      </c>
      <c r="HP28" s="67">
        <f>IFERROR(VLOOKUP($B28,RD[#All],HP$2,0)/HP$1,"")</f>
        <v>4.7648902821316614</v>
      </c>
      <c r="HQ28" s="67">
        <f>IFERROR(VLOOKUP($B28,RD[#All],HQ$2,0)/HQ$1,"")</f>
        <v>4.4829244829244832</v>
      </c>
      <c r="HR28" s="67">
        <f>IFERROR(VLOOKUP($B28,RD[#All],HR$2,0)/HR$1,"")</f>
        <v>4.4716430358632193</v>
      </c>
      <c r="HS28" s="67">
        <f>IFERROR(VLOOKUP($B28,RD[#All],HS$2,0)/HS$1,"")</f>
        <v>4.5026516853932579</v>
      </c>
      <c r="HT28" s="67">
        <f>IFERROR(VLOOKUP($B28,RD[#All],HT$2,0)/HT$1,"")</f>
        <v>4.58227215980025</v>
      </c>
      <c r="HU28" s="67">
        <f>IFERROR(VLOOKUP($B28,RD[#All],HU$2,0)/HU$1,"")</f>
        <v>4.5690579083837504</v>
      </c>
      <c r="HV28" s="67">
        <f>IFERROR(VLOOKUP($B28,RD[#All],HV$2,0)/HV$1,"")</f>
        <v>4.4632670700086434</v>
      </c>
      <c r="HW28" s="67">
        <f>IFERROR(VLOOKUP($B28,RD[#All],HW$2,0)/HW$1,"")</f>
        <v>4.6346067415730339</v>
      </c>
      <c r="HX28" s="67">
        <f>IFERROR(VLOOKUP($B28,RD[#All],HX$2,0)/HX$1,"")</f>
        <v>4.5825410544511671</v>
      </c>
      <c r="HY28" s="67">
        <f>IFERROR(VLOOKUP($B28,RD[#All],HY$2,0)/HY$1,"")</f>
        <v>4.5862671660424468</v>
      </c>
      <c r="HZ28" s="67">
        <f>IFERROR(VLOOKUP($B28,RD[#All],HZ$2,0)/HZ$1,"")</f>
        <v>4.4397836038285474</v>
      </c>
      <c r="IA28" s="67">
        <f>IFERROR(VLOOKUP($B28,RD[#All],IA$2,0)/IA$1,"")</f>
        <v>4.4910644910644919</v>
      </c>
      <c r="IB28" s="67">
        <f>IFERROR(VLOOKUP($B28,RD[#All],IB$2,0)/IB$1,"")</f>
        <v>4.4426406926406932</v>
      </c>
      <c r="IC28" s="67">
        <f>IFERROR(VLOOKUP($B28,RD[#All],IC$2,0)/IC$1,"")</f>
        <v>4.4405594405594409</v>
      </c>
      <c r="ID28" s="67">
        <f>IFERROR(VLOOKUP($B28,RD[#All],ID$2,0)/ID$1,"")</f>
        <v>4.4519266741488961</v>
      </c>
      <c r="IE28" s="67">
        <f>IFERROR(VLOOKUP($B28,RD[#All],IE$2,0)/IE$1,"")</f>
        <v>4.4420606060606067</v>
      </c>
      <c r="IF28" s="67" t="str">
        <f>IFERROR(VLOOKUP($B28,RD[#All],IF$2,0)/IF$1,"")</f>
        <v/>
      </c>
      <c r="IG28" s="67">
        <f>IFERROR(VLOOKUP($B28,RD[#All],IG$2,0)/IG$1,"")</f>
        <v>4.531559581092556</v>
      </c>
      <c r="IH28" s="67">
        <f>IFERROR(VLOOKUP($B28,RD[#All],IH$2,0)/IH$1,"")</f>
        <v>4.4444444444444438</v>
      </c>
      <c r="II28" s="67">
        <f>IFERROR(VLOOKUP($B28,RD[#All],II$2,0)/II$1,"")</f>
        <v>4.5373134328358207</v>
      </c>
      <c r="IJ28" s="67">
        <f>IFERROR(VLOOKUP($B28,RD[#All],IJ$2,0)/IJ$1,"")</f>
        <v>4.5342312008978674</v>
      </c>
      <c r="IK28" s="67">
        <f>IFERROR(VLOOKUP($B28,RD[#All],IK$2,0)/IK$1,"")</f>
        <v>4.4405594405594409</v>
      </c>
      <c r="IL28" s="67" t="str">
        <f>IFERROR(VLOOKUP($B28,RD[#All],IL$2,0)/IL$1,"")</f>
        <v/>
      </c>
      <c r="IM28" s="67" t="str">
        <f>IFERROR(VLOOKUP($B28,RD[#All],IM$2,0)/IM$1,"")</f>
        <v/>
      </c>
      <c r="IN28" s="67">
        <f>IFERROR(VLOOKUP($B28,RD[#All],IN$2,0)/IN$1,"")</f>
        <v>4.698014629049112</v>
      </c>
      <c r="IO28" s="67">
        <f>IFERROR(VLOOKUP($B28,RD[#All],IO$2,0)/IO$1,"")</f>
        <v>4.6277429467084641</v>
      </c>
      <c r="IP28" s="67">
        <f>IFERROR(VLOOKUP($B28,RD[#All],IP$2,0)/IP$1,"")</f>
        <v>5.0702213758628893</v>
      </c>
      <c r="IQ28" s="67">
        <f>IFERROR(VLOOKUP($B28,RD[#All],IQ$2,0)/IQ$1,"")</f>
        <v>4.5337995337995345</v>
      </c>
      <c r="IR28" s="67">
        <f>IFERROR(VLOOKUP($B28,RD[#All],IR$2,0)/IR$1,"")</f>
        <v>8.8805970149253728</v>
      </c>
      <c r="IS28" s="86">
        <f>IFERROR(AVERAGEIF(Inv_SY_B[[#This Row],[BLK1_INV1]:[BLK8_INV27]],"&gt;"&amp;0.1,Inv_SY_B[[#This Row],[BLK1_INV1]:[BLK8_INV27]]),"")</f>
        <v>4.5341931594368194</v>
      </c>
    </row>
    <row r="29" spans="2:253" x14ac:dyDescent="0.35">
      <c r="B29" s="85">
        <f t="shared" si="0"/>
        <v>45861</v>
      </c>
      <c r="C29" s="67">
        <f>IFERROR(VLOOKUP($B29,RD[#All],C$2,0)/C$1,"")</f>
        <v>1.6629213483146068</v>
      </c>
      <c r="D29" s="67">
        <f>IFERROR(VLOOKUP($B29,RD[#All],D$2,0)/D$1,"")</f>
        <v>1.6802074330164218</v>
      </c>
      <c r="E29" s="67">
        <f>IFERROR(VLOOKUP($B29,RD[#All],E$2,0)/E$1,"")</f>
        <v>1.6629213483146068</v>
      </c>
      <c r="F29" s="67">
        <f>IFERROR(VLOOKUP($B29,RD[#All],F$2,0)/F$1,"")</f>
        <v>1.651685393258427</v>
      </c>
      <c r="G29" s="67">
        <f>IFERROR(VLOOKUP($B29,RD[#All],G$2,0)/G$1,"")</f>
        <v>1.6822817631806397</v>
      </c>
      <c r="H29" s="67">
        <f>IFERROR(VLOOKUP($B29,RD[#All],H$2,0)/H$1,"")</f>
        <v>1.6891385767790261</v>
      </c>
      <c r="I29" s="67">
        <f>IFERROR(VLOOKUP($B29,RD[#All],I$2,0)/I$1,"")</f>
        <v>1.6955056179775281</v>
      </c>
      <c r="J29" s="67">
        <f>IFERROR(VLOOKUP($B29,RD[#All],J$2,0)/J$1,"")</f>
        <v>1.6779026217228465</v>
      </c>
      <c r="K29" s="67">
        <f>IFERROR(VLOOKUP($B29,RD[#All],K$2,0)/K$1,"")</f>
        <v>1.6539325842696628</v>
      </c>
      <c r="L29" s="67">
        <f>IFERROR(VLOOKUP($B29,RD[#All],L$2,0)/L$1,"")</f>
        <v>1.7006741573033708</v>
      </c>
      <c r="M29" s="67">
        <f>IFERROR(VLOOKUP($B29,RD[#All],M$2,0)/M$1,"")</f>
        <v>1.6853932584269662</v>
      </c>
      <c r="N29" s="67">
        <f>IFERROR(VLOOKUP($B29,RD[#All],N$2,0)/N$1,"")</f>
        <v>1.6816479400749065</v>
      </c>
      <c r="O29" s="67">
        <f>IFERROR(VLOOKUP($B29,RD[#All],O$2,0)/O$1,"")</f>
        <v>1.7134831460674158</v>
      </c>
      <c r="P29" s="67">
        <f>IFERROR(VLOOKUP($B29,RD[#All],P$2,0)/P$1,"")</f>
        <v>1.6506639427987742</v>
      </c>
      <c r="Q29" s="67">
        <f>IFERROR(VLOOKUP($B29,RD[#All],Q$2,0)/Q$1,"")</f>
        <v>1.6820224719101124</v>
      </c>
      <c r="R29" s="67">
        <f>IFERROR(VLOOKUP($B29,RD[#All],R$2,0)/R$1,"")</f>
        <v>1.6891385767790261</v>
      </c>
      <c r="S29" s="67">
        <f>IFERROR(VLOOKUP($B29,RD[#All],S$2,0)/S$1,"")</f>
        <v>1.7003745318352059</v>
      </c>
      <c r="T29" s="67">
        <f>IFERROR(VLOOKUP($B29,RD[#All],T$2,0)/T$1,"")</f>
        <v>1.6838951310861423</v>
      </c>
      <c r="U29" s="67">
        <f>IFERROR(VLOOKUP($B29,RD[#All],U$2,0)/U$1,"")</f>
        <v>1.7078651685393258</v>
      </c>
      <c r="V29" s="67">
        <f>IFERROR(VLOOKUP($B29,RD[#All],V$2,0)/V$1,"")</f>
        <v>1.6840103716508212</v>
      </c>
      <c r="W29" s="67">
        <f>IFERROR(VLOOKUP($B29,RD[#All],W$2,0)/W$1,"")</f>
        <v>1.698876404494382</v>
      </c>
      <c r="X29" s="67">
        <f>IFERROR(VLOOKUP($B29,RD[#All],X$2,0)/X$1,"")</f>
        <v>1.7078651685393258</v>
      </c>
      <c r="Y29" s="67">
        <f>IFERROR(VLOOKUP($B29,RD[#All],Y$2,0)/Y$1,"")</f>
        <v>1.7064822817631806</v>
      </c>
      <c r="Z29" s="67">
        <f>IFERROR(VLOOKUP($B29,RD[#All],Z$2,0)/Z$1,"")</f>
        <v>1.70187265917603</v>
      </c>
      <c r="AA29" s="67">
        <f>IFERROR(VLOOKUP($B29,RD[#All],AA$2,0)/AA$1,"")</f>
        <v>1.7040622299049264</v>
      </c>
      <c r="AB29" s="67">
        <f>IFERROR(VLOOKUP($B29,RD[#All],AB$2,0)/AB$1,"")</f>
        <v>1.6860847018150389</v>
      </c>
      <c r="AC29" s="67">
        <f>IFERROR(VLOOKUP($B29,RD[#All],AC$2,0)/AC$1,"")</f>
        <v>1.6940363007778738</v>
      </c>
      <c r="AD29" s="67">
        <f>IFERROR(VLOOKUP($B29,RD[#All],AD$2,0)/AD$1,"")</f>
        <v>1.6745734498543488</v>
      </c>
      <c r="AE29" s="67">
        <f>IFERROR(VLOOKUP($B29,RD[#All],AE$2,0)/AE$1,"")</f>
        <v>1.6679151061173534</v>
      </c>
      <c r="AF29" s="67">
        <f>IFERROR(VLOOKUP($B29,RD[#All],AF$2,0)/AF$1,"")</f>
        <v>1.7052018310445278</v>
      </c>
      <c r="AG29" s="67">
        <f>IFERROR(VLOOKUP($B29,RD[#All],AG$2,0)/AG$1,"")</f>
        <v>1.6812317935913441</v>
      </c>
      <c r="AH29" s="67">
        <f>IFERROR(VLOOKUP($B29,RD[#All],AH$2,0)/AH$1,"")</f>
        <v>1.6878901373283395</v>
      </c>
      <c r="AI29" s="67">
        <f>IFERROR(VLOOKUP($B29,RD[#All],AI$2,0)/AI$1,"")</f>
        <v>1.654874213836478</v>
      </c>
      <c r="AJ29" s="67">
        <f>IFERROR(VLOOKUP($B29,RD[#All],AJ$2,0)/AJ$1,"")</f>
        <v>1.6619339411149305</v>
      </c>
      <c r="AK29" s="67">
        <f>IFERROR(VLOOKUP($B29,RD[#All],AK$2,0)/AK$1,"")</f>
        <v>1.6891385767790261</v>
      </c>
      <c r="AL29" s="67">
        <f>IFERROR(VLOOKUP($B29,RD[#All],AL$2,0)/AL$1,"")</f>
        <v>1.7029106724657077</v>
      </c>
      <c r="AM29" s="67">
        <f>IFERROR(VLOOKUP($B29,RD[#All],AM$2,0)/AM$1,"")</f>
        <v>1.6853932584269662</v>
      </c>
      <c r="AN29" s="67">
        <f>IFERROR(VLOOKUP($B29,RD[#All],AN$2,0)/AN$1,"")</f>
        <v>1.6779026217228465</v>
      </c>
      <c r="AO29" s="67">
        <f>IFERROR(VLOOKUP($B29,RD[#All],AO$2,0)/AO$1,"")</f>
        <v>1.7153558052434457</v>
      </c>
      <c r="AP29" s="67">
        <f>IFERROR(VLOOKUP($B29,RD[#All],AP$2,0)/AP$1,"")</f>
        <v>1.7191011235955056</v>
      </c>
      <c r="AQ29" s="67">
        <f>IFERROR(VLOOKUP($B29,RD[#All],AQ$2,0)/AQ$1,"")</f>
        <v>1.6591760299625469</v>
      </c>
      <c r="AR29" s="67">
        <f>IFERROR(VLOOKUP($B29,RD[#All],AR$2,0)/AR$1,"")</f>
        <v>1.7116104868913857</v>
      </c>
      <c r="AS29" s="67">
        <f>IFERROR(VLOOKUP($B29,RD[#All],AS$2,0)/AS$1,"")</f>
        <v>1.6891385767790261</v>
      </c>
      <c r="AT29" s="67">
        <f>IFERROR(VLOOKUP($B29,RD[#All],AT$2,0)/AT$1,"")</f>
        <v>1.6704119850187267</v>
      </c>
      <c r="AU29" s="67">
        <f>IFERROR(VLOOKUP($B29,RD[#All],AU$2,0)/AU$1,"")</f>
        <v>1.6779026217228465</v>
      </c>
      <c r="AV29" s="67">
        <f>IFERROR(VLOOKUP($B29,RD[#All],AV$2,0)/AV$1,"")</f>
        <v>1.6928838951310861</v>
      </c>
      <c r="AW29" s="67">
        <f>IFERROR(VLOOKUP($B29,RD[#All],AW$2,0)/AW$1,"")</f>
        <v>1.6629213483146068</v>
      </c>
      <c r="AX29" s="67">
        <f>IFERROR(VLOOKUP($B29,RD[#All],AX$2,0)/AX$1,"")</f>
        <v>1.6779026217228465</v>
      </c>
      <c r="AY29" s="67">
        <f>IFERROR(VLOOKUP($B29,RD[#All],AY$2,0)/AY$1,"")</f>
        <v>1.6647191011235956</v>
      </c>
      <c r="AZ29" s="67">
        <f>IFERROR(VLOOKUP($B29,RD[#All],AZ$2,0)/AZ$1,"")</f>
        <v>1.6826966292134831</v>
      </c>
      <c r="BA29" s="67">
        <f>IFERROR(VLOOKUP($B29,RD[#All],BA$2,0)/BA$1,"")</f>
        <v>1.705243445692884</v>
      </c>
      <c r="BB29" s="67">
        <f>IFERROR(VLOOKUP($B29,RD[#All],BB$2,0)/BB$1,"")</f>
        <v>1.6928838951310861</v>
      </c>
      <c r="BC29" s="67">
        <f>IFERROR(VLOOKUP($B29,RD[#All],BC$2,0)/BC$1,"")</f>
        <v>1.7058676654182272</v>
      </c>
      <c r="BD29" s="67">
        <f>IFERROR(VLOOKUP($B29,RD[#All],BD$2,0)/BD$1,"")</f>
        <v>1.6745734498543488</v>
      </c>
      <c r="BE29" s="67">
        <f>IFERROR(VLOOKUP($B29,RD[#All],BE$2,0)/BE$1,"")</f>
        <v>1.6802074330164218</v>
      </c>
      <c r="BF29" s="67">
        <f>IFERROR(VLOOKUP($B29,RD[#All],BF$2,0)/BF$1,"")</f>
        <v>1.6649188514357054</v>
      </c>
      <c r="BG29" s="67">
        <f>IFERROR(VLOOKUP($B29,RD[#All],BG$2,0)/BG$1,"")</f>
        <v>1.7025384935497294</v>
      </c>
      <c r="BH29" s="67">
        <f>IFERROR(VLOOKUP($B29,RD[#All],BH$2,0)/BH$1,"")</f>
        <v>1.6816479400749065</v>
      </c>
      <c r="BI29" s="67">
        <f>IFERROR(VLOOKUP($B29,RD[#All],BI$2,0)/BI$1,"")</f>
        <v>1.7012068248023304</v>
      </c>
      <c r="BJ29" s="67">
        <f>IFERROR(VLOOKUP($B29,RD[#All],BJ$2,0)/BJ$1,"")</f>
        <v>1.6878901373283395</v>
      </c>
      <c r="BK29" s="67">
        <f>IFERROR(VLOOKUP($B29,RD[#All],BK$2,0)/BK$1,"")</f>
        <v>1.6891385767790261</v>
      </c>
      <c r="BL29" s="67">
        <f>IFERROR(VLOOKUP($B29,RD[#All],BL$2,0)/BL$1,"")</f>
        <v>1.6661090665774507</v>
      </c>
      <c r="BM29" s="67">
        <f>IFERROR(VLOOKUP($B29,RD[#All],BM$2,0)/BM$1,"")</f>
        <v>1.6741573033707866</v>
      </c>
      <c r="BN29" s="67">
        <f>IFERROR(VLOOKUP($B29,RD[#All],BN$2,0)/BN$1,"")</f>
        <v>1.6760710553814002</v>
      </c>
      <c r="BO29" s="67">
        <f>IFERROR(VLOOKUP($B29,RD[#All],BO$2,0)/BO$1,"")</f>
        <v>1.6974935177182369</v>
      </c>
      <c r="BP29" s="67">
        <f>IFERROR(VLOOKUP($B29,RD[#All],BP$2,0)/BP$1,"")</f>
        <v>1.7196197061365599</v>
      </c>
      <c r="BQ29" s="67">
        <f>IFERROR(VLOOKUP($B29,RD[#All],BQ$2,0)/BQ$1,"")</f>
        <v>1.7289541918755402</v>
      </c>
      <c r="BR29" s="67">
        <f>IFERROR(VLOOKUP($B29,RD[#All],BR$2,0)/BR$1,"")</f>
        <v>1.6885047536732929</v>
      </c>
      <c r="BS29" s="67">
        <f>IFERROR(VLOOKUP($B29,RD[#All],BS$2,0)/BS$1,"")</f>
        <v>1.7127340823970039</v>
      </c>
      <c r="BT29" s="67">
        <f>IFERROR(VLOOKUP($B29,RD[#All],BT$2,0)/BT$1,"")</f>
        <v>1.7168539325842695</v>
      </c>
      <c r="BU29" s="67">
        <f>IFERROR(VLOOKUP($B29,RD[#All],BU$2,0)/BU$1,"")</f>
        <v>1.7269662921348314</v>
      </c>
      <c r="BV29" s="67">
        <f>IFERROR(VLOOKUP($B29,RD[#All],BV$2,0)/BV$1,"")</f>
        <v>1.7063670411985019</v>
      </c>
      <c r="BW29" s="67">
        <f>IFERROR(VLOOKUP($B29,RD[#All],BW$2,0)/BW$1,"")</f>
        <v>1.6741573033707866</v>
      </c>
      <c r="BX29" s="67">
        <f>IFERROR(VLOOKUP($B29,RD[#All],BX$2,0)/BX$1,"")</f>
        <v>1.7284644194756553</v>
      </c>
      <c r="BY29" s="67">
        <f>IFERROR(VLOOKUP($B29,RD[#All],BY$2,0)/BY$1,"")</f>
        <v>1.7065334997919268</v>
      </c>
      <c r="BZ29" s="67">
        <f>IFERROR(VLOOKUP($B29,RD[#All],BZ$2,0)/BZ$1,"")</f>
        <v>1.6545984186433624</v>
      </c>
      <c r="CA29" s="67">
        <f>IFERROR(VLOOKUP($B29,RD[#All],CA$2,0)/CA$1,"")</f>
        <v>1.7091968372867248</v>
      </c>
      <c r="CB29" s="67">
        <f>IFERROR(VLOOKUP($B29,RD[#All],CB$2,0)/CB$1,"")</f>
        <v>1.7108614232209738</v>
      </c>
      <c r="CC29" s="67">
        <f>IFERROR(VLOOKUP($B29,RD[#All],CC$2,0)/CC$1,"")</f>
        <v>1.6831460674157304</v>
      </c>
      <c r="CD29" s="67">
        <f>IFERROR(VLOOKUP($B29,RD[#All],CD$2,0)/CD$1,"")</f>
        <v>1.6802074330164218</v>
      </c>
      <c r="CE29" s="67">
        <f>IFERROR(VLOOKUP($B29,RD[#All],CE$2,0)/CE$1,"")</f>
        <v>1.693632958801498</v>
      </c>
      <c r="CF29" s="67">
        <f>IFERROR(VLOOKUP($B29,RD[#All],CF$2,0)/CF$1,"")</f>
        <v>1.7153558052434457</v>
      </c>
      <c r="CG29" s="67">
        <f>IFERROR(VLOOKUP($B29,RD[#All],CG$2,0)/CG$1,"")</f>
        <v>1.7074906367041198</v>
      </c>
      <c r="CH29" s="67">
        <f>IFERROR(VLOOKUP($B29,RD[#All],CH$2,0)/CH$1,"")</f>
        <v>1.7116104868913857</v>
      </c>
      <c r="CI29" s="67">
        <f>IFERROR(VLOOKUP($B29,RD[#All],CI$2,0)/CI$1,"")</f>
        <v>1.6734082397003747</v>
      </c>
      <c r="CJ29" s="67">
        <f>IFERROR(VLOOKUP($B29,RD[#All],CJ$2,0)/CJ$1,"")</f>
        <v>1.6891385767790261</v>
      </c>
      <c r="CK29" s="67">
        <f>IFERROR(VLOOKUP($B29,RD[#All],CK$2,0)/CK$1,"")</f>
        <v>1.6670411985018727</v>
      </c>
      <c r="CL29" s="67">
        <f>IFERROR(VLOOKUP($B29,RD[#All],CL$2,0)/CL$1,"")</f>
        <v>1.6677902621722847</v>
      </c>
      <c r="CM29" s="67">
        <f>IFERROR(VLOOKUP($B29,RD[#All],CM$2,0)/CM$1,"")</f>
        <v>1.7033707865168539</v>
      </c>
      <c r="CN29" s="67">
        <f>IFERROR(VLOOKUP($B29,RD[#All],CN$2,0)/CN$1,"")</f>
        <v>1.6928838951310861</v>
      </c>
      <c r="CO29" s="67">
        <f>IFERROR(VLOOKUP($B29,RD[#All],CO$2,0)/CO$1,"")</f>
        <v>1.6729887640449439</v>
      </c>
      <c r="CP29" s="67">
        <f>IFERROR(VLOOKUP($B29,RD[#All],CP$2,0)/CP$1,"")</f>
        <v>1.7030250648228178</v>
      </c>
      <c r="CQ29" s="67">
        <f>IFERROR(VLOOKUP($B29,RD[#All],CQ$2,0)/CQ$1,"")</f>
        <v>1.6741573033707866</v>
      </c>
      <c r="CR29" s="67">
        <f>IFERROR(VLOOKUP($B29,RD[#All],CR$2,0)/CR$1,"")</f>
        <v>1.7003745318352059</v>
      </c>
      <c r="CS29" s="67">
        <f>IFERROR(VLOOKUP($B29,RD[#All],CS$2,0)/CS$1,"")</f>
        <v>1.6878901373283395</v>
      </c>
      <c r="CT29" s="67">
        <f>IFERROR(VLOOKUP($B29,RD[#All],CT$2,0)/CT$1,"")</f>
        <v>1.6917602996254681</v>
      </c>
      <c r="CU29" s="67">
        <f>IFERROR(VLOOKUP($B29,RD[#All],CU$2,0)/CU$1,"")</f>
        <v>1.6741573033707866</v>
      </c>
      <c r="CV29" s="67">
        <f>IFERROR(VLOOKUP($B29,RD[#All],CV$2,0)/CV$1,"")</f>
        <v>1.6891385767790261</v>
      </c>
      <c r="CW29" s="67">
        <f>IFERROR(VLOOKUP($B29,RD[#All],CW$2,0)/CW$1,"")</f>
        <v>1.6816479400749065</v>
      </c>
      <c r="CX29" s="67">
        <f>IFERROR(VLOOKUP($B29,RD[#All],CX$2,0)/CX$1,"")</f>
        <v>1.6816479400749065</v>
      </c>
      <c r="CY29" s="67">
        <f>IFERROR(VLOOKUP($B29,RD[#All],CY$2,0)/CY$1,"")</f>
        <v>1.6973782771535579</v>
      </c>
      <c r="CZ29" s="67">
        <f>IFERROR(VLOOKUP($B29,RD[#All],CZ$2,0)/CZ$1,"")</f>
        <v>1.7104868913857678</v>
      </c>
      <c r="DA29" s="67">
        <f>IFERROR(VLOOKUP($B29,RD[#All],DA$2,0)/DA$1,"")</f>
        <v>1.6891385767790261</v>
      </c>
      <c r="DB29" s="67">
        <f>IFERROR(VLOOKUP($B29,RD[#All],DB$2,0)/DB$1,"")</f>
        <v>1.6925093632958801</v>
      </c>
      <c r="DC29" s="67">
        <f>IFERROR(VLOOKUP($B29,RD[#All],DC$2,0)/DC$1,"")</f>
        <v>1.6679151061173534</v>
      </c>
      <c r="DD29" s="67">
        <f>IFERROR(VLOOKUP($B29,RD[#All],DD$2,0)/DD$1,"")</f>
        <v>1.6816479400749065</v>
      </c>
      <c r="DE29" s="67">
        <f>IFERROR(VLOOKUP($B29,RD[#All],DE$2,0)/DE$1,"")</f>
        <v>1.6579275905118602</v>
      </c>
      <c r="DF29" s="67">
        <f>IFERROR(VLOOKUP($B29,RD[#All],DF$2,0)/DF$1,"")</f>
        <v>1.6627634660421546</v>
      </c>
      <c r="DG29" s="67">
        <f>IFERROR(VLOOKUP($B29,RD[#All],DG$2,0)/DG$1,"")</f>
        <v>1.6666666666666667</v>
      </c>
      <c r="DH29" s="67">
        <f>IFERROR(VLOOKUP($B29,RD[#All],DH$2,0)/DH$1,"")</f>
        <v>1.6679151061173534</v>
      </c>
      <c r="DI29" s="67">
        <f>IFERROR(VLOOKUP($B29,RD[#All],DI$2,0)/DI$1,"")</f>
        <v>1.6456352636127918</v>
      </c>
      <c r="DJ29" s="67">
        <f>IFERROR(VLOOKUP($B29,RD[#All],DJ$2,0)/DJ$1,"")</f>
        <v>1.7085566119273985</v>
      </c>
      <c r="DK29" s="67">
        <f>IFERROR(VLOOKUP($B29,RD[#All],DK$2,0)/DK$1,"")</f>
        <v>1.6512692467748649</v>
      </c>
      <c r="DL29" s="67">
        <f>IFERROR(VLOOKUP($B29,RD[#All],DL$2,0)/DL$1,"")</f>
        <v>1.6882230545151895</v>
      </c>
      <c r="DM29" s="67">
        <f>IFERROR(VLOOKUP($B29,RD[#All],DM$2,0)/DM$1,"")</f>
        <v>1.6943820224719099</v>
      </c>
      <c r="DN29" s="67">
        <f>IFERROR(VLOOKUP($B29,RD[#All],DN$2,0)/DN$1,"")</f>
        <v>1.6550561797752807</v>
      </c>
      <c r="DO29" s="67">
        <f>IFERROR(VLOOKUP($B29,RD[#All],DO$2,0)/DO$1,"")</f>
        <v>1.6828370692539312</v>
      </c>
      <c r="DP29" s="67">
        <f>IFERROR(VLOOKUP($B29,RD[#All],DP$2,0)/DP$1,"")</f>
        <v>1.6912193091968373</v>
      </c>
      <c r="DQ29" s="67">
        <f>IFERROR(VLOOKUP($B29,RD[#All],DQ$2,0)/DQ$1,"")</f>
        <v>1.6549313358302122</v>
      </c>
      <c r="DR29" s="67">
        <f>IFERROR(VLOOKUP($B29,RD[#All],DR$2,0)/DR$1,"")</f>
        <v>1.6704119850187267</v>
      </c>
      <c r="DS29" s="67">
        <f>IFERROR(VLOOKUP($B29,RD[#All],DS$2,0)/DS$1,"")</f>
        <v>1.696629213483146</v>
      </c>
      <c r="DT29" s="67">
        <f>IFERROR(VLOOKUP($B29,RD[#All],DT$2,0)/DT$1,"")</f>
        <v>1.6679151061173534</v>
      </c>
      <c r="DU29" s="67">
        <f>IFERROR(VLOOKUP($B29,RD[#All],DU$2,0)/DU$1,"")</f>
        <v>1.6745734498543488</v>
      </c>
      <c r="DV29" s="67">
        <f>IFERROR(VLOOKUP($B29,RD[#All],DV$2,0)/DV$1,"")</f>
        <v>1.6891385767790261</v>
      </c>
      <c r="DW29" s="67">
        <f>IFERROR(VLOOKUP($B29,RD[#All],DW$2,0)/DW$1,"")</f>
        <v>1.696629213483146</v>
      </c>
      <c r="DX29" s="67">
        <f>IFERROR(VLOOKUP($B29,RD[#All],DX$2,0)/DX$1,"")</f>
        <v>1.6679151061173534</v>
      </c>
      <c r="DY29" s="67">
        <f>IFERROR(VLOOKUP($B29,RD[#All],DY$2,0)/DY$1,"")</f>
        <v>1.6779026217228465</v>
      </c>
      <c r="DZ29" s="67">
        <f>IFERROR(VLOOKUP($B29,RD[#All],DZ$2,0)/DZ$1,"")</f>
        <v>1.696629213483146</v>
      </c>
      <c r="EA29" s="67">
        <f>IFERROR(VLOOKUP($B29,RD[#All],EA$2,0)/EA$1,"")</f>
        <v>1.6555971702039118</v>
      </c>
      <c r="EB29" s="67">
        <f>IFERROR(VLOOKUP($B29,RD[#All],EB$2,0)/EB$1,"")</f>
        <v>1.6379525593008739</v>
      </c>
      <c r="EC29" s="67">
        <f>IFERROR(VLOOKUP($B29,RD[#All],EC$2,0)/EC$1,"")</f>
        <v>1.6546240276577355</v>
      </c>
      <c r="ED29" s="67">
        <f>IFERROR(VLOOKUP($B29,RD[#All],ED$2,0)/ED$1,"")</f>
        <v>1.6504753673292998</v>
      </c>
      <c r="EE29" s="67">
        <f>IFERROR(VLOOKUP($B29,RD[#All],EE$2,0)/EE$1,"")</f>
        <v>1.6726015557476233</v>
      </c>
      <c r="EF29" s="67">
        <f>IFERROR(VLOOKUP($B29,RD[#All],EF$2,0)/EF$1,"")</f>
        <v>1.684167517875383</v>
      </c>
      <c r="EG29" s="67">
        <f>IFERROR(VLOOKUP($B29,RD[#All],EG$2,0)/EG$1,"")</f>
        <v>1.6468531468531469</v>
      </c>
      <c r="EH29" s="67">
        <f>IFERROR(VLOOKUP($B29,RD[#All],EH$2,0)/EH$1,"")</f>
        <v>1.6573426573426573</v>
      </c>
      <c r="EI29" s="67">
        <f>IFERROR(VLOOKUP($B29,RD[#All],EI$2,0)/EI$1,"")</f>
        <v>1.6503496503496504</v>
      </c>
      <c r="EJ29" s="67">
        <f>IFERROR(VLOOKUP($B29,RD[#All],EJ$2,0)/EJ$1,"")</f>
        <v>1.694055944055944</v>
      </c>
      <c r="EK29" s="67">
        <f>IFERROR(VLOOKUP($B29,RD[#All],EK$2,0)/EK$1,"")</f>
        <v>1.6934831460674158</v>
      </c>
      <c r="EL29" s="67">
        <f>IFERROR(VLOOKUP($B29,RD[#All],EL$2,0)/EL$1,"")</f>
        <v>1.651685393258427</v>
      </c>
      <c r="EM29" s="67">
        <f>IFERROR(VLOOKUP($B29,RD[#All],EM$2,0)/EM$1,"")</f>
        <v>1.6546240276577355</v>
      </c>
      <c r="EN29" s="67">
        <f>IFERROR(VLOOKUP($B29,RD[#All],EN$2,0)/EN$1,"")</f>
        <v>1.6905790838375108</v>
      </c>
      <c r="EO29" s="67">
        <f>IFERROR(VLOOKUP($B29,RD[#All],EO$2,0)/EO$1,"")</f>
        <v>1.7003745318352059</v>
      </c>
      <c r="EP29" s="67">
        <f>IFERROR(VLOOKUP($B29,RD[#All],EP$2,0)/EP$1,"")</f>
        <v>1.7116681071737252</v>
      </c>
      <c r="EQ29" s="67">
        <f>IFERROR(VLOOKUP($B29,RD[#All],EQ$2,0)/EQ$1,"")</f>
        <v>1.7041198501872659</v>
      </c>
      <c r="ER29" s="67">
        <f>IFERROR(VLOOKUP($B29,RD[#All],ER$2,0)/ER$1,"")</f>
        <v>1.6456352636127918</v>
      </c>
      <c r="ES29" s="67">
        <f>IFERROR(VLOOKUP($B29,RD[#All],ES$2,0)/ES$1,"")</f>
        <v>1.6674157303370787</v>
      </c>
      <c r="ET29" s="67">
        <f>IFERROR(VLOOKUP($B29,RD[#All],ET$2,0)/ET$1,"")</f>
        <v>1.6923391215526047</v>
      </c>
      <c r="EU29" s="67">
        <f>IFERROR(VLOOKUP($B29,RD[#All],EU$2,0)/EU$1,"")</f>
        <v>1.6885047536732929</v>
      </c>
      <c r="EV29" s="67">
        <f>IFERROR(VLOOKUP($B29,RD[#All],EV$2,0)/EV$1,"")</f>
        <v>1.6999135695764909</v>
      </c>
      <c r="EW29" s="67">
        <f>IFERROR(VLOOKUP($B29,RD[#All],EW$2,0)/EW$1,"")</f>
        <v>1.6525496974935177</v>
      </c>
      <c r="EX29" s="67">
        <f>IFERROR(VLOOKUP($B29,RD[#All],EX$2,0)/EX$1,"")</f>
        <v>1.6704119850187267</v>
      </c>
      <c r="EY29" s="67">
        <f>IFERROR(VLOOKUP($B29,RD[#All],EY$2,0)/EY$1,"")</f>
        <v>1.6545984186433624</v>
      </c>
      <c r="EZ29" s="67">
        <f>IFERROR(VLOOKUP($B29,RD[#All],EZ$2,0)/EZ$1,"")</f>
        <v>1.696629213483146</v>
      </c>
      <c r="FA29" s="67">
        <f>IFERROR(VLOOKUP($B29,RD[#All],FA$2,0)/FA$1,"")</f>
        <v>1.698876404494382</v>
      </c>
      <c r="FB29" s="67">
        <f>IFERROR(VLOOKUP($B29,RD[#All],FB$2,0)/FB$1,"")</f>
        <v>1.6689138576779028</v>
      </c>
      <c r="FC29" s="67">
        <f>IFERROR(VLOOKUP($B29,RD[#All],FC$2,0)/FC$1,"")</f>
        <v>1.7018726591760298</v>
      </c>
      <c r="FD29" s="67">
        <f>IFERROR(VLOOKUP($B29,RD[#All],FD$2,0)/FD$1,"")</f>
        <v>1.6956554307116105</v>
      </c>
      <c r="FE29" s="67">
        <f>IFERROR(VLOOKUP($B29,RD[#All],FE$2,0)/FE$1,"")</f>
        <v>1.678030303030303</v>
      </c>
      <c r="FF29" s="67">
        <f>IFERROR(VLOOKUP($B29,RD[#All],FF$2,0)/FF$1,"")</f>
        <v>1.6848484848484848</v>
      </c>
      <c r="FG29" s="67">
        <f>IFERROR(VLOOKUP($B29,RD[#All],FG$2,0)/FG$1,"")</f>
        <v>1.6734006734006734</v>
      </c>
      <c r="FH29" s="67">
        <f>IFERROR(VLOOKUP($B29,RD[#All],FH$2,0)/FH$1,"")</f>
        <v>1.696969696969697</v>
      </c>
      <c r="FI29" s="67">
        <f>IFERROR(VLOOKUP($B29,RD[#All],FI$2,0)/FI$1,"")</f>
        <v>1.6565656565656566</v>
      </c>
      <c r="FJ29" s="67">
        <f>IFERROR(VLOOKUP($B29,RD[#All],FJ$2,0)/FJ$1,"")</f>
        <v>1.6632996632996633</v>
      </c>
      <c r="FK29" s="67">
        <f>IFERROR(VLOOKUP($B29,RD[#All],FK$2,0)/FK$1,"")</f>
        <v>1.6902356902356903</v>
      </c>
      <c r="FL29" s="67">
        <f>IFERROR(VLOOKUP($B29,RD[#All],FL$2,0)/FL$1,"")</f>
        <v>1.6436363636363636</v>
      </c>
      <c r="FM29" s="67">
        <f>IFERROR(VLOOKUP($B29,RD[#All],FM$2,0)/FM$1,"")</f>
        <v>1.6704545454545454</v>
      </c>
      <c r="FN29" s="67">
        <f>IFERROR(VLOOKUP($B29,RD[#All],FN$2,0)/FN$1,"")</f>
        <v>1.6498316498316499</v>
      </c>
      <c r="FO29" s="67">
        <f>IFERROR(VLOOKUP($B29,RD[#All],FO$2,0)/FO$1,"")</f>
        <v>1.6856060606060606</v>
      </c>
      <c r="FP29" s="67">
        <f>IFERROR(VLOOKUP($B29,RD[#All],FP$2,0)/FP$1,"")</f>
        <v>1.6945454545454546</v>
      </c>
      <c r="FQ29" s="67">
        <f>IFERROR(VLOOKUP($B29,RD[#All],FQ$2,0)/FQ$1,"")</f>
        <v>1.6472727272727272</v>
      </c>
      <c r="FR29" s="67">
        <f>IFERROR(VLOOKUP($B29,RD[#All],FR$2,0)/FR$1,"")</f>
        <v>1.6872727272727273</v>
      </c>
      <c r="FS29" s="67">
        <f>IFERROR(VLOOKUP($B29,RD[#All],FS$2,0)/FS$1,"")</f>
        <v>1.6868686868686869</v>
      </c>
      <c r="FT29" s="67">
        <f>IFERROR(VLOOKUP($B29,RD[#All],FT$2,0)/FT$1,"")</f>
        <v>1.6763636363636363</v>
      </c>
      <c r="FU29" s="67">
        <f>IFERROR(VLOOKUP($B29,RD[#All],FU$2,0)/FU$1,"")</f>
        <v>1.6757575757575758</v>
      </c>
      <c r="FV29" s="67">
        <f>IFERROR(VLOOKUP($B29,RD[#All],FV$2,0)/FV$1,"")</f>
        <v>1.6628787878787878</v>
      </c>
      <c r="FW29" s="67">
        <f>IFERROR(VLOOKUP($B29,RD[#All],FW$2,0)/FW$1,"")</f>
        <v>1.6818181818181819</v>
      </c>
      <c r="FX29" s="67">
        <f>IFERROR(VLOOKUP($B29,RD[#All],FX$2,0)/FX$1,"")</f>
        <v>1.6931818181818181</v>
      </c>
      <c r="FY29" s="67">
        <f>IFERROR(VLOOKUP($B29,RD[#All],FY$2,0)/FY$1,"")</f>
        <v>1.6936026936026936</v>
      </c>
      <c r="FZ29" s="67">
        <f>IFERROR(VLOOKUP($B29,RD[#All],FZ$2,0)/FZ$1,"")</f>
        <v>1.6742424242424243</v>
      </c>
      <c r="GA29" s="67">
        <f>IFERROR(VLOOKUP($B29,RD[#All],GA$2,0)/GA$1,"")</f>
        <v>1.6923076923076923</v>
      </c>
      <c r="GB29" s="67">
        <f>IFERROR(VLOOKUP($B29,RD[#All],GB$2,0)/GB$1,"")</f>
        <v>1.6666666666666667</v>
      </c>
      <c r="GC29" s="67">
        <f>IFERROR(VLOOKUP($B29,RD[#All],GC$2,0)/GC$1,"")</f>
        <v>1.6430976430976432</v>
      </c>
      <c r="GD29" s="67">
        <f>IFERROR(VLOOKUP($B29,RD[#All],GD$2,0)/GD$1,"")</f>
        <v>1.6785454545454546</v>
      </c>
      <c r="GE29" s="67">
        <f>IFERROR(VLOOKUP($B29,RD[#All],GE$2,0)/GE$1,"")</f>
        <v>1.6643356643356644</v>
      </c>
      <c r="GF29" s="67">
        <f>IFERROR(VLOOKUP($B29,RD[#All],GF$2,0)/GF$1,"")</f>
        <v>1.6397306397306397</v>
      </c>
      <c r="GG29" s="67">
        <f>IFERROR(VLOOKUP($B29,RD[#All],GG$2,0)/GG$1,"")</f>
        <v>1.6763636363636363</v>
      </c>
      <c r="GH29" s="67">
        <f>IFERROR(VLOOKUP($B29,RD[#All],GH$2,0)/GH$1,"")</f>
        <v>1.64</v>
      </c>
      <c r="GI29" s="67">
        <f>IFERROR(VLOOKUP($B29,RD[#All],GI$2,0)/GI$1,"")</f>
        <v>1.6552727272727272</v>
      </c>
      <c r="GJ29" s="67">
        <f>IFERROR(VLOOKUP($B29,RD[#All],GJ$2,0)/GJ$1,"")</f>
        <v>1.6573426573426573</v>
      </c>
      <c r="GK29" s="67">
        <f>IFERROR(VLOOKUP($B29,RD[#All],GK$2,0)/GK$1,"")</f>
        <v>1.7234848484848484</v>
      </c>
      <c r="GL29" s="67">
        <f>IFERROR(VLOOKUP($B29,RD[#All],GL$2,0)/GL$1,"")</f>
        <v>1.6939393939393939</v>
      </c>
      <c r="GM29" s="67">
        <f>IFERROR(VLOOKUP($B29,RD[#All],GM$2,0)/GM$1,"")</f>
        <v>1.6931818181818181</v>
      </c>
      <c r="GN29" s="67">
        <f>IFERROR(VLOOKUP($B29,RD[#All],GN$2,0)/GN$1,"")</f>
        <v>1.7083333333333333</v>
      </c>
      <c r="GO29" s="67">
        <f>IFERROR(VLOOKUP($B29,RD[#All],GO$2,0)/GO$1,"")</f>
        <v>1.696969696969697</v>
      </c>
      <c r="GP29" s="67">
        <f>IFERROR(VLOOKUP($B29,RD[#All],GP$2,0)/GP$1,"")</f>
        <v>1.6818181818181819</v>
      </c>
      <c r="GQ29" s="67">
        <f>IFERROR(VLOOKUP($B29,RD[#All],GQ$2,0)/GQ$1,"")</f>
        <v>1.7318181818181819</v>
      </c>
      <c r="GR29" s="67">
        <f>IFERROR(VLOOKUP($B29,RD[#All],GR$2,0)/GR$1,"")</f>
        <v>1.7083333333333333</v>
      </c>
      <c r="GS29" s="67" t="str">
        <f>IFERROR(VLOOKUP($B29,RD[#All],GS$2,0)/GS$1,"")</f>
        <v/>
      </c>
      <c r="GT29" s="67" t="str">
        <f>IFERROR(VLOOKUP($B29,RD[#All],GT$2,0)/GT$1,"")</f>
        <v/>
      </c>
      <c r="GU29" s="67">
        <f>IFERROR(VLOOKUP($B29,RD[#All],GU$2,0)/GU$1,"")</f>
        <v>1.6596306068601581</v>
      </c>
      <c r="GV29" s="67">
        <f>IFERROR(VLOOKUP($B29,RD[#All],GV$2,0)/GV$1,"")</f>
        <v>1.6548463356973995</v>
      </c>
      <c r="GW29" s="67">
        <f>IFERROR(VLOOKUP($B29,RD[#All],GW$2,0)/GW$1,"")</f>
        <v>1.7036215816703619</v>
      </c>
      <c r="GX29" s="67" t="str">
        <f>IFERROR(VLOOKUP($B29,RD[#All],GX$2,0)/GX$1,"")</f>
        <v/>
      </c>
      <c r="GY29" s="67">
        <f>IFERROR(VLOOKUP($B29,RD[#All],GY$2,0)/GY$1,"")</f>
        <v>1.6985645933014353</v>
      </c>
      <c r="GZ29" s="67">
        <f>IFERROR(VLOOKUP($B29,RD[#All],GZ$2,0)/GZ$1,"")</f>
        <v>1.6629213483146068</v>
      </c>
      <c r="HA29" s="67">
        <f>IFERROR(VLOOKUP($B29,RD[#All],HA$2,0)/HA$1,"")</f>
        <v>1.6779026217228465</v>
      </c>
      <c r="HB29" s="67">
        <f>IFERROR(VLOOKUP($B29,RD[#All],HB$2,0)/HB$1,"")</f>
        <v>1.7059925093632959</v>
      </c>
      <c r="HC29" s="67">
        <f>IFERROR(VLOOKUP($B29,RD[#All],HC$2,0)/HC$1,"")</f>
        <v>1.7153558052434457</v>
      </c>
      <c r="HD29" s="67">
        <f>IFERROR(VLOOKUP($B29,RD[#All],HD$2,0)/HD$1,"")</f>
        <v>1.6816479400749065</v>
      </c>
      <c r="HE29" s="67">
        <f>IFERROR(VLOOKUP($B29,RD[#All],HE$2,0)/HE$1,"")</f>
        <v>1.6898876404494381</v>
      </c>
      <c r="HF29" s="67">
        <f>IFERROR(VLOOKUP($B29,RD[#All],HF$2,0)/HF$1,"")</f>
        <v>1.6928838951310861</v>
      </c>
      <c r="HG29" s="67">
        <f>IFERROR(VLOOKUP($B29,RD[#All],HG$2,0)/HG$1,"")</f>
        <v>1.7434456928838951</v>
      </c>
      <c r="HH29" s="67">
        <f>IFERROR(VLOOKUP($B29,RD[#All],HH$2,0)/HH$1,"")</f>
        <v>1.7078651685393258</v>
      </c>
      <c r="HI29" s="67">
        <f>IFERROR(VLOOKUP($B29,RD[#All],HI$2,0)/HI$1,"")</f>
        <v>1.6816479400749065</v>
      </c>
      <c r="HJ29" s="67">
        <f>IFERROR(VLOOKUP($B29,RD[#All],HJ$2,0)/HJ$1,"")</f>
        <v>1.7322097378277153</v>
      </c>
      <c r="HK29" s="67">
        <f>IFERROR(VLOOKUP($B29,RD[#All],HK$2,0)/HK$1,"")</f>
        <v>1.6745734498543488</v>
      </c>
      <c r="HL29" s="67">
        <f>IFERROR(VLOOKUP($B29,RD[#All],HL$2,0)/HL$1,"")</f>
        <v>1.7155222638368703</v>
      </c>
      <c r="HM29" s="67">
        <f>IFERROR(VLOOKUP($B29,RD[#All],HM$2,0)/HM$1,"")</f>
        <v>1.7510076130765786</v>
      </c>
      <c r="HN29" s="67">
        <f>IFERROR(VLOOKUP($B29,RD[#All],HN$2,0)/HN$1,"")</f>
        <v>1.7330944917151814</v>
      </c>
      <c r="HO29" s="67">
        <f>IFERROR(VLOOKUP($B29,RD[#All],HO$2,0)/HO$1,"")</f>
        <v>1.7351097178683386</v>
      </c>
      <c r="HP29" s="67">
        <f>IFERROR(VLOOKUP($B29,RD[#All],HP$2,0)/HP$1,"")</f>
        <v>1.780564263322884</v>
      </c>
      <c r="HQ29" s="67">
        <f>IFERROR(VLOOKUP($B29,RD[#All],HQ$2,0)/HQ$1,"")</f>
        <v>1.6835016835016834</v>
      </c>
      <c r="HR29" s="67">
        <f>IFERROR(VLOOKUP($B29,RD[#All],HR$2,0)/HR$1,"")</f>
        <v>1.6563803169307756</v>
      </c>
      <c r="HS29" s="67">
        <f>IFERROR(VLOOKUP($B29,RD[#All],HS$2,0)/HS$1,"")</f>
        <v>1.6956404494382022</v>
      </c>
      <c r="HT29" s="67">
        <f>IFERROR(VLOOKUP($B29,RD[#All],HT$2,0)/HT$1,"")</f>
        <v>1.7115272575946734</v>
      </c>
      <c r="HU29" s="67">
        <f>IFERROR(VLOOKUP($B29,RD[#All],HU$2,0)/HU$1,"")</f>
        <v>1.6867761452031114</v>
      </c>
      <c r="HV29" s="67">
        <f>IFERROR(VLOOKUP($B29,RD[#All],HV$2,0)/HV$1,"")</f>
        <v>1.6663785652549699</v>
      </c>
      <c r="HW29" s="67">
        <f>IFERROR(VLOOKUP($B29,RD[#All],HW$2,0)/HW$1,"")</f>
        <v>1.7096629213483145</v>
      </c>
      <c r="HX29" s="67">
        <f>IFERROR(VLOOKUP($B29,RD[#All],HX$2,0)/HX$1,"")</f>
        <v>1.6767502160760588</v>
      </c>
      <c r="HY29" s="67">
        <f>IFERROR(VLOOKUP($B29,RD[#All],HY$2,0)/HY$1,"")</f>
        <v>1.6679151061173534</v>
      </c>
      <c r="HZ29" s="67">
        <f>IFERROR(VLOOKUP($B29,RD[#All],HZ$2,0)/HZ$1,"")</f>
        <v>1.6545984186433624</v>
      </c>
      <c r="IA29" s="67">
        <f>IFERROR(VLOOKUP($B29,RD[#All],IA$2,0)/IA$1,"")</f>
        <v>1.6472416472416473</v>
      </c>
      <c r="IB29" s="67">
        <f>IFERROR(VLOOKUP($B29,RD[#All],IB$2,0)/IB$1,"")</f>
        <v>1.6630591630591631</v>
      </c>
      <c r="IC29" s="67">
        <f>IFERROR(VLOOKUP($B29,RD[#All],IC$2,0)/IC$1,"")</f>
        <v>1.7055167055167058</v>
      </c>
      <c r="ID29" s="67">
        <f>IFERROR(VLOOKUP($B29,RD[#All],ID$2,0)/ID$1,"")</f>
        <v>1.6685372240927796</v>
      </c>
      <c r="IE29" s="67">
        <f>IFERROR(VLOOKUP($B29,RD[#All],IE$2,0)/IE$1,"")</f>
        <v>1.662222222222222</v>
      </c>
      <c r="IF29" s="67" t="str">
        <f>IFERROR(VLOOKUP($B29,RD[#All],IF$2,0)/IF$1,"")</f>
        <v/>
      </c>
      <c r="IG29" s="67">
        <f>IFERROR(VLOOKUP($B29,RD[#All],IG$2,0)/IG$1,"")</f>
        <v>1.7322388904613641</v>
      </c>
      <c r="IH29" s="67">
        <f>IFERROR(VLOOKUP($B29,RD[#All],IH$2,0)/IH$1,"")</f>
        <v>1.6753744339951235</v>
      </c>
      <c r="II29" s="67">
        <f>IFERROR(VLOOKUP($B29,RD[#All],II$2,0)/II$1,"")</f>
        <v>1.6616915422885572</v>
      </c>
      <c r="IJ29" s="67">
        <f>IFERROR(VLOOKUP($B29,RD[#All],IJ$2,0)/IJ$1,"")</f>
        <v>1.6909839132061353</v>
      </c>
      <c r="IK29" s="67">
        <f>IFERROR(VLOOKUP($B29,RD[#All],IK$2,0)/IK$1,"")</f>
        <v>1.6783216783216786</v>
      </c>
      <c r="IL29" s="67" t="str">
        <f>IFERROR(VLOOKUP($B29,RD[#All],IL$2,0)/IL$1,"")</f>
        <v/>
      </c>
      <c r="IM29" s="67" t="str">
        <f>IFERROR(VLOOKUP($B29,RD[#All],IM$2,0)/IM$1,"")</f>
        <v/>
      </c>
      <c r="IN29" s="67">
        <f>IFERROR(VLOOKUP($B29,RD[#All],IN$2,0)/IN$1,"")</f>
        <v>1.7387669801462904</v>
      </c>
      <c r="IO29" s="67">
        <f>IFERROR(VLOOKUP($B29,RD[#All],IO$2,0)/IO$1,"")</f>
        <v>1.7437304075235109</v>
      </c>
      <c r="IP29" s="67">
        <f>IFERROR(VLOOKUP($B29,RD[#All],IP$2,0)/IP$1,"")</f>
        <v>1.8805046417519637</v>
      </c>
      <c r="IQ29" s="67">
        <f>IFERROR(VLOOKUP($B29,RD[#All],IQ$2,0)/IQ$1,"")</f>
        <v>1.6783216783216786</v>
      </c>
      <c r="IR29" s="67">
        <f>IFERROR(VLOOKUP($B29,RD[#All],IR$2,0)/IR$1,"")</f>
        <v>3.4203980099502491</v>
      </c>
      <c r="IS29" s="86">
        <f>IFERROR(AVERAGEIF(Inv_SY_B[[#This Row],[BLK1_INV1]:[BLK8_INV27]],"&gt;"&amp;0.1,Inv_SY_B[[#This Row],[BLK1_INV1]:[BLK8_INV27]]),"")</f>
        <v>1.6858995498969429</v>
      </c>
    </row>
    <row r="30" spans="2:253" x14ac:dyDescent="0.35">
      <c r="B30" s="85">
        <f t="shared" si="0"/>
        <v>45862</v>
      </c>
      <c r="C30" s="67">
        <f>IFERROR(VLOOKUP($B30,RD[#All],C$2,0)/C$1,"")</f>
        <v>2.934831460674157</v>
      </c>
      <c r="D30" s="67">
        <f>IFERROR(VLOOKUP($B30,RD[#All],D$2,0)/D$1,"")</f>
        <v>2.9178910976663786</v>
      </c>
      <c r="E30" s="67">
        <f>IFERROR(VLOOKUP($B30,RD[#All],E$2,0)/E$1,"")</f>
        <v>2.9176029962546814</v>
      </c>
      <c r="F30" s="67">
        <f>IFERROR(VLOOKUP($B30,RD[#All],F$2,0)/F$1,"")</f>
        <v>2.9250936329588013</v>
      </c>
      <c r="G30" s="67">
        <f>IFERROR(VLOOKUP($B30,RD[#All],G$2,0)/G$1,"")</f>
        <v>2.9178910976663786</v>
      </c>
      <c r="H30" s="67">
        <f>IFERROR(VLOOKUP($B30,RD[#All],H$2,0)/H$1,"")</f>
        <v>2.9322097378277152</v>
      </c>
      <c r="I30" s="67">
        <f>IFERROR(VLOOKUP($B30,RD[#All],I$2,0)/I$1,"")</f>
        <v>2.9363295880149813</v>
      </c>
      <c r="J30" s="67">
        <f>IFERROR(VLOOKUP($B30,RD[#All],J$2,0)/J$1,"")</f>
        <v>2.9138576779026217</v>
      </c>
      <c r="K30" s="67">
        <f>IFERROR(VLOOKUP($B30,RD[#All],K$2,0)/K$1,"")</f>
        <v>2.9526292134831462</v>
      </c>
      <c r="L30" s="67">
        <f>IFERROR(VLOOKUP($B30,RD[#All],L$2,0)/L$1,"")</f>
        <v>2.9519101123595504</v>
      </c>
      <c r="M30" s="67">
        <f>IFERROR(VLOOKUP($B30,RD[#All],M$2,0)/M$1,"")</f>
        <v>2.9400749063670411</v>
      </c>
      <c r="N30" s="67">
        <f>IFERROR(VLOOKUP($B30,RD[#All],N$2,0)/N$1,"")</f>
        <v>2.9419475655430714</v>
      </c>
      <c r="O30" s="67">
        <f>IFERROR(VLOOKUP($B30,RD[#All],O$2,0)/O$1,"")</f>
        <v>2.9625468164794007</v>
      </c>
      <c r="P30" s="67">
        <f>IFERROR(VLOOKUP($B30,RD[#All],P$2,0)/P$1,"")</f>
        <v>2.9581205311542389</v>
      </c>
      <c r="Q30" s="67">
        <f>IFERROR(VLOOKUP($B30,RD[#All],Q$2,0)/Q$1,"")</f>
        <v>2.9438202247191012</v>
      </c>
      <c r="R30" s="67">
        <f>IFERROR(VLOOKUP($B30,RD[#All],R$2,0)/R$1,"")</f>
        <v>2.8951310861423223</v>
      </c>
      <c r="S30" s="67">
        <f>IFERROR(VLOOKUP($B30,RD[#All],S$2,0)/S$1,"")</f>
        <v>2.8599250936329588</v>
      </c>
      <c r="T30" s="67">
        <f>IFERROR(VLOOKUP($B30,RD[#All],T$2,0)/T$1,"")</f>
        <v>2.8801498127340825</v>
      </c>
      <c r="U30" s="67">
        <f>IFERROR(VLOOKUP($B30,RD[#All],U$2,0)/U$1,"")</f>
        <v>2.956266205704408</v>
      </c>
      <c r="V30" s="67">
        <f>IFERROR(VLOOKUP($B30,RD[#All],V$2,0)/V$1,"")</f>
        <v>2.9303370786516854</v>
      </c>
      <c r="W30" s="67">
        <f>IFERROR(VLOOKUP($B30,RD[#All],W$2,0)/W$1,"")</f>
        <v>2.9625468164794007</v>
      </c>
      <c r="X30" s="67">
        <f>IFERROR(VLOOKUP($B30,RD[#All],X$2,0)/X$1,"")</f>
        <v>2.8764044943820224</v>
      </c>
      <c r="Y30" s="67">
        <f>IFERROR(VLOOKUP($B30,RD[#All],Y$2,0)/Y$1,"")</f>
        <v>2.9766637856525495</v>
      </c>
      <c r="Z30" s="67">
        <f>IFERROR(VLOOKUP($B30,RD[#All],Z$2,0)/Z$1,"")</f>
        <v>2.9529754473574696</v>
      </c>
      <c r="AA30" s="67">
        <f>IFERROR(VLOOKUP($B30,RD[#All],AA$2,0)/AA$1,"")</f>
        <v>2.9144338807260155</v>
      </c>
      <c r="AB30" s="67">
        <f>IFERROR(VLOOKUP($B30,RD[#All],AB$2,0)/AB$1,"")</f>
        <v>2.9593777009507347</v>
      </c>
      <c r="AC30" s="67">
        <f>IFERROR(VLOOKUP($B30,RD[#All],AC$2,0)/AC$1,"")</f>
        <v>2.8791702679343127</v>
      </c>
      <c r="AD30" s="67">
        <f>IFERROR(VLOOKUP($B30,RD[#All],AD$2,0)/AD$1,"")</f>
        <v>2.9130253849354975</v>
      </c>
      <c r="AE30" s="67">
        <f>IFERROR(VLOOKUP($B30,RD[#All],AE$2,0)/AE$1,"")</f>
        <v>2.8897211818560131</v>
      </c>
      <c r="AF30" s="67">
        <f>IFERROR(VLOOKUP($B30,RD[#All],AF$2,0)/AF$1,"")</f>
        <v>2.9942571785268415</v>
      </c>
      <c r="AG30" s="67">
        <f>IFERROR(VLOOKUP($B30,RD[#All],AG$2,0)/AG$1,"")</f>
        <v>2.9130253849354975</v>
      </c>
      <c r="AH30" s="67">
        <f>IFERROR(VLOOKUP($B30,RD[#All],AH$2,0)/AH$1,"")</f>
        <v>2.9403245942571785</v>
      </c>
      <c r="AI30" s="67">
        <f>IFERROR(VLOOKUP($B30,RD[#All],AI$2,0)/AI$1,"")</f>
        <v>2.8459119496855347</v>
      </c>
      <c r="AJ30" s="67">
        <f>IFERROR(VLOOKUP($B30,RD[#All],AJ$2,0)/AJ$1,"")</f>
        <v>2.9591989239276639</v>
      </c>
      <c r="AK30" s="67">
        <f>IFERROR(VLOOKUP($B30,RD[#All],AK$2,0)/AK$1,"")</f>
        <v>2.8501872659176031</v>
      </c>
      <c r="AL30" s="67">
        <f>IFERROR(VLOOKUP($B30,RD[#All],AL$2,0)/AL$1,"")</f>
        <v>2.9039812646370025</v>
      </c>
      <c r="AM30" s="67">
        <f>IFERROR(VLOOKUP($B30,RD[#All],AM$2,0)/AM$1,"")</f>
        <v>2.8820224719101124</v>
      </c>
      <c r="AN30" s="67">
        <f>IFERROR(VLOOKUP($B30,RD[#All],AN$2,0)/AN$1,"")</f>
        <v>2.8426966292134832</v>
      </c>
      <c r="AO30" s="67">
        <f>IFERROR(VLOOKUP($B30,RD[#All],AO$2,0)/AO$1,"")</f>
        <v>2.8576779026217229</v>
      </c>
      <c r="AP30" s="67">
        <f>IFERROR(VLOOKUP($B30,RD[#All],AP$2,0)/AP$1,"")</f>
        <v>2.8689138576779025</v>
      </c>
      <c r="AQ30" s="67">
        <f>IFERROR(VLOOKUP($B30,RD[#All],AQ$2,0)/AQ$1,"")</f>
        <v>2.8876404494382024</v>
      </c>
      <c r="AR30" s="67">
        <f>IFERROR(VLOOKUP($B30,RD[#All],AR$2,0)/AR$1,"")</f>
        <v>2.8651685393258428</v>
      </c>
      <c r="AS30" s="67">
        <f>IFERROR(VLOOKUP($B30,RD[#All],AS$2,0)/AS$1,"")</f>
        <v>2.838951310861423</v>
      </c>
      <c r="AT30" s="67">
        <f>IFERROR(VLOOKUP($B30,RD[#All],AT$2,0)/AT$1,"")</f>
        <v>2.8876404494382024</v>
      </c>
      <c r="AU30" s="67">
        <f>IFERROR(VLOOKUP($B30,RD[#All],AU$2,0)/AU$1,"")</f>
        <v>2.9588014981273409</v>
      </c>
      <c r="AV30" s="67">
        <f>IFERROR(VLOOKUP($B30,RD[#All],AV$2,0)/AV$1,"")</f>
        <v>2.9250936329588013</v>
      </c>
      <c r="AW30" s="67">
        <f>IFERROR(VLOOKUP($B30,RD[#All],AW$2,0)/AW$1,"")</f>
        <v>2.8625756266205706</v>
      </c>
      <c r="AX30" s="67">
        <f>IFERROR(VLOOKUP($B30,RD[#All],AX$2,0)/AX$1,"")</f>
        <v>2.8913857677902621</v>
      </c>
      <c r="AY30" s="67">
        <f>IFERROR(VLOOKUP($B30,RD[#All],AY$2,0)/AY$1,"")</f>
        <v>2.8692134831460674</v>
      </c>
      <c r="AZ30" s="67">
        <f>IFERROR(VLOOKUP($B30,RD[#All],AZ$2,0)/AZ$1,"")</f>
        <v>2.88</v>
      </c>
      <c r="BA30" s="67">
        <f>IFERROR(VLOOKUP($B30,RD[#All],BA$2,0)/BA$1,"")</f>
        <v>2.952434456928839</v>
      </c>
      <c r="BB30" s="67">
        <f>IFERROR(VLOOKUP($B30,RD[#All],BB$2,0)/BB$1,"")</f>
        <v>2.8801498127340825</v>
      </c>
      <c r="BC30" s="67">
        <f>IFERROR(VLOOKUP($B30,RD[#All],BC$2,0)/BC$1,"")</f>
        <v>2.9536412817311697</v>
      </c>
      <c r="BD30" s="67">
        <f>IFERROR(VLOOKUP($B30,RD[#All],BD$2,0)/BD$1,"")</f>
        <v>2.8697461506450272</v>
      </c>
      <c r="BE30" s="67">
        <f>IFERROR(VLOOKUP($B30,RD[#All],BE$2,0)/BE$1,"")</f>
        <v>2.8833189282627485</v>
      </c>
      <c r="BF30" s="67">
        <f>IFERROR(VLOOKUP($B30,RD[#All],BF$2,0)/BF$1,"")</f>
        <v>2.9403245942571785</v>
      </c>
      <c r="BG30" s="67">
        <f>IFERROR(VLOOKUP($B30,RD[#All],BG$2,0)/BG$1,"")</f>
        <v>2.9466500208073243</v>
      </c>
      <c r="BH30" s="67">
        <f>IFERROR(VLOOKUP($B30,RD[#All],BH$2,0)/BH$1,"")</f>
        <v>2.9805243445692882</v>
      </c>
      <c r="BI30" s="67">
        <f>IFERROR(VLOOKUP($B30,RD[#All],BI$2,0)/BI$1,"")</f>
        <v>2.9809404910528507</v>
      </c>
      <c r="BJ30" s="67">
        <f>IFERROR(VLOOKUP($B30,RD[#All],BJ$2,0)/BJ$1,"")</f>
        <v>2.9899292550977945</v>
      </c>
      <c r="BK30" s="67">
        <f>IFERROR(VLOOKUP($B30,RD[#All],BK$2,0)/BK$1,"")</f>
        <v>2.8419475655430708</v>
      </c>
      <c r="BL30" s="67">
        <f>IFERROR(VLOOKUP($B30,RD[#All],BL$2,0)/BL$1,"")</f>
        <v>2.9484777517564402</v>
      </c>
      <c r="BM30" s="67">
        <f>IFERROR(VLOOKUP($B30,RD[#All],BM$2,0)/BM$1,"")</f>
        <v>2.9250936329588013</v>
      </c>
      <c r="BN30" s="67">
        <f>IFERROR(VLOOKUP($B30,RD[#All],BN$2,0)/BN$1,"")</f>
        <v>2.9299895506792057</v>
      </c>
      <c r="BO30" s="67">
        <f>IFERROR(VLOOKUP($B30,RD[#All],BO$2,0)/BO$1,"")</f>
        <v>2.9991356957649091</v>
      </c>
      <c r="BP30" s="67">
        <f>IFERROR(VLOOKUP($B30,RD[#All],BP$2,0)/BP$1,"")</f>
        <v>2.982541054451167</v>
      </c>
      <c r="BQ30" s="67">
        <f>IFERROR(VLOOKUP($B30,RD[#All],BQ$2,0)/BQ$1,"")</f>
        <v>3.015038893690579</v>
      </c>
      <c r="BR30" s="67">
        <f>IFERROR(VLOOKUP($B30,RD[#All],BR$2,0)/BR$1,"")</f>
        <v>2.9445116681071739</v>
      </c>
      <c r="BS30" s="67">
        <f>IFERROR(VLOOKUP($B30,RD[#All],BS$2,0)/BS$1,"")</f>
        <v>2.9805243445692882</v>
      </c>
      <c r="BT30" s="67">
        <f>IFERROR(VLOOKUP($B30,RD[#All],BT$2,0)/BT$1,"")</f>
        <v>2.9726591760299628</v>
      </c>
      <c r="BU30" s="67">
        <f>IFERROR(VLOOKUP($B30,RD[#All],BU$2,0)/BU$1,"")</f>
        <v>2.9913857677902622</v>
      </c>
      <c r="BV30" s="67">
        <f>IFERROR(VLOOKUP($B30,RD[#All],BV$2,0)/BV$1,"")</f>
        <v>2.9722846441947568</v>
      </c>
      <c r="BW30" s="67">
        <f>IFERROR(VLOOKUP($B30,RD[#All],BW$2,0)/BW$1,"")</f>
        <v>2.8651685393258428</v>
      </c>
      <c r="BX30" s="67">
        <f>IFERROR(VLOOKUP($B30,RD[#All],BX$2,0)/BX$1,"")</f>
        <v>2.9636704119850186</v>
      </c>
      <c r="BY30" s="67">
        <f>IFERROR(VLOOKUP($B30,RD[#All],BY$2,0)/BY$1,"")</f>
        <v>2.9629629629629628</v>
      </c>
      <c r="BZ30" s="67">
        <f>IFERROR(VLOOKUP($B30,RD[#All],BZ$2,0)/BZ$1,"")</f>
        <v>2.9922596754057427</v>
      </c>
      <c r="CA30" s="67">
        <f>IFERROR(VLOOKUP($B30,RD[#All],CA$2,0)/CA$1,"")</f>
        <v>2.9330004161464838</v>
      </c>
      <c r="CB30" s="67">
        <f>IFERROR(VLOOKUP($B30,RD[#All],CB$2,0)/CB$1,"")</f>
        <v>2.9588014981273409</v>
      </c>
      <c r="CC30" s="67">
        <f>IFERROR(VLOOKUP($B30,RD[#All],CC$2,0)/CC$1,"")</f>
        <v>2.9666666666666668</v>
      </c>
      <c r="CD30" s="67">
        <f>IFERROR(VLOOKUP($B30,RD[#All],CD$2,0)/CD$1,"")</f>
        <v>2.9766637856525495</v>
      </c>
      <c r="CE30" s="67">
        <f>IFERROR(VLOOKUP($B30,RD[#All],CE$2,0)/CE$1,"")</f>
        <v>2.9629213483146066</v>
      </c>
      <c r="CF30" s="67">
        <f>IFERROR(VLOOKUP($B30,RD[#All],CF$2,0)/CF$1,"")</f>
        <v>2.9662921348314608</v>
      </c>
      <c r="CG30" s="67">
        <f>IFERROR(VLOOKUP($B30,RD[#All],CG$2,0)/CG$1,"")</f>
        <v>2.9325842696629212</v>
      </c>
      <c r="CH30" s="67">
        <f>IFERROR(VLOOKUP($B30,RD[#All],CH$2,0)/CH$1,"")</f>
        <v>2.9250936329588013</v>
      </c>
      <c r="CI30" s="67">
        <f>IFERROR(VLOOKUP($B30,RD[#All],CI$2,0)/CI$1,"")</f>
        <v>2.9636704119850186</v>
      </c>
      <c r="CJ30" s="67">
        <f>IFERROR(VLOOKUP($B30,RD[#All],CJ$2,0)/CJ$1,"")</f>
        <v>2.9513108614232211</v>
      </c>
      <c r="CK30" s="67">
        <f>IFERROR(VLOOKUP($B30,RD[#All],CK$2,0)/CK$1,"")</f>
        <v>2.905243445692884</v>
      </c>
      <c r="CL30" s="67">
        <f>IFERROR(VLOOKUP($B30,RD[#All],CL$2,0)/CL$1,"")</f>
        <v>2.9003745318352059</v>
      </c>
      <c r="CM30" s="67">
        <f>IFERROR(VLOOKUP($B30,RD[#All],CM$2,0)/CM$1,"")</f>
        <v>2.9651685393258429</v>
      </c>
      <c r="CN30" s="67">
        <f>IFERROR(VLOOKUP($B30,RD[#All],CN$2,0)/CN$1,"")</f>
        <v>2.9494382022471912</v>
      </c>
      <c r="CO30" s="67">
        <f>IFERROR(VLOOKUP($B30,RD[#All],CO$2,0)/CO$1,"")</f>
        <v>2.93285393258427</v>
      </c>
      <c r="CP30" s="67">
        <f>IFERROR(VLOOKUP($B30,RD[#All],CP$2,0)/CP$1,"")</f>
        <v>2.9718236819360415</v>
      </c>
      <c r="CQ30" s="67">
        <f>IFERROR(VLOOKUP($B30,RD[#All],CQ$2,0)/CQ$1,"")</f>
        <v>2.9438202247191012</v>
      </c>
      <c r="CR30" s="67">
        <f>IFERROR(VLOOKUP($B30,RD[#All],CR$2,0)/CR$1,"")</f>
        <v>2.9662921348314608</v>
      </c>
      <c r="CS30" s="67">
        <f>IFERROR(VLOOKUP($B30,RD[#All],CS$2,0)/CS$1,"")</f>
        <v>2.9503121098626717</v>
      </c>
      <c r="CT30" s="67">
        <f>IFERROR(VLOOKUP($B30,RD[#All],CT$2,0)/CT$1,"")</f>
        <v>2.9670411985018728</v>
      </c>
      <c r="CU30" s="67">
        <f>IFERROR(VLOOKUP($B30,RD[#All],CU$2,0)/CU$1,"")</f>
        <v>2.9651685393258429</v>
      </c>
      <c r="CV30" s="67">
        <f>IFERROR(VLOOKUP($B30,RD[#All],CV$2,0)/CV$1,"")</f>
        <v>2.9831460674157304</v>
      </c>
      <c r="CW30" s="67">
        <f>IFERROR(VLOOKUP($B30,RD[#All],CW$2,0)/CW$1,"")</f>
        <v>2.9764044943820225</v>
      </c>
      <c r="CX30" s="67">
        <f>IFERROR(VLOOKUP($B30,RD[#All],CX$2,0)/CX$1,"")</f>
        <v>2.9056179775280899</v>
      </c>
      <c r="CY30" s="67">
        <f>IFERROR(VLOOKUP($B30,RD[#All],CY$2,0)/CY$1,"")</f>
        <v>2.9666666666666668</v>
      </c>
      <c r="CZ30" s="67">
        <f>IFERROR(VLOOKUP($B30,RD[#All],CZ$2,0)/CZ$1,"")</f>
        <v>2.9812734082397006</v>
      </c>
      <c r="DA30" s="67">
        <f>IFERROR(VLOOKUP($B30,RD[#All],DA$2,0)/DA$1,"")</f>
        <v>2.9176029962546814</v>
      </c>
      <c r="DB30" s="67">
        <f>IFERROR(VLOOKUP($B30,RD[#All],DB$2,0)/DB$1,"")</f>
        <v>2.9629213483146066</v>
      </c>
      <c r="DC30" s="67">
        <f>IFERROR(VLOOKUP($B30,RD[#All],DC$2,0)/DC$1,"")</f>
        <v>2.9529754473574696</v>
      </c>
      <c r="DD30" s="67">
        <f>IFERROR(VLOOKUP($B30,RD[#All],DD$2,0)/DD$1,"")</f>
        <v>2.8801498127340825</v>
      </c>
      <c r="DE30" s="67">
        <f>IFERROR(VLOOKUP($B30,RD[#All],DE$2,0)/DE$1,"")</f>
        <v>2.9196837286724926</v>
      </c>
      <c r="DF30" s="67">
        <f>IFERROR(VLOOKUP($B30,RD[#All],DF$2,0)/DF$1,"")</f>
        <v>2.8471060555369689</v>
      </c>
      <c r="DG30" s="67">
        <f>IFERROR(VLOOKUP($B30,RD[#All],DG$2,0)/DG$1,"")</f>
        <v>2.8576779026217229</v>
      </c>
      <c r="DH30" s="67">
        <f>IFERROR(VLOOKUP($B30,RD[#All],DH$2,0)/DH$1,"")</f>
        <v>2.8431127756970453</v>
      </c>
      <c r="DI30" s="67">
        <f>IFERROR(VLOOKUP($B30,RD[#All],DI$2,0)/DI$1,"")</f>
        <v>2.8798617113223854</v>
      </c>
      <c r="DJ30" s="67">
        <f>IFERROR(VLOOKUP($B30,RD[#All],DJ$2,0)/DJ$1,"")</f>
        <v>2.9662921348314608</v>
      </c>
      <c r="DK30" s="67">
        <f>IFERROR(VLOOKUP($B30,RD[#All],DK$2,0)/DK$1,"")</f>
        <v>2.8730753225135248</v>
      </c>
      <c r="DL30" s="67">
        <f>IFERROR(VLOOKUP($B30,RD[#All],DL$2,0)/DL$1,"")</f>
        <v>2.926674989596338</v>
      </c>
      <c r="DM30" s="67">
        <f>IFERROR(VLOOKUP($B30,RD[#All],DM$2,0)/DM$1,"")</f>
        <v>2.9284644194756555</v>
      </c>
      <c r="DN30" s="67">
        <f>IFERROR(VLOOKUP($B30,RD[#All],DN$2,0)/DN$1,"")</f>
        <v>2.838951310861423</v>
      </c>
      <c r="DO30" s="67">
        <f>IFERROR(VLOOKUP($B30,RD[#All],DO$2,0)/DO$1,"")</f>
        <v>2.8805620608899298</v>
      </c>
      <c r="DP30" s="67">
        <f>IFERROR(VLOOKUP($B30,RD[#All],DP$2,0)/DP$1,"")</f>
        <v>2.9330004161464838</v>
      </c>
      <c r="DQ30" s="67">
        <f>IFERROR(VLOOKUP($B30,RD[#All],DQ$2,0)/DQ$1,"")</f>
        <v>2.9113607990012484</v>
      </c>
      <c r="DR30" s="67">
        <f>IFERROR(VLOOKUP($B30,RD[#All],DR$2,0)/DR$1,"")</f>
        <v>2.9325842696629212</v>
      </c>
      <c r="DS30" s="67">
        <f>IFERROR(VLOOKUP($B30,RD[#All],DS$2,0)/DS$1,"")</f>
        <v>2.8876404494382024</v>
      </c>
      <c r="DT30" s="67">
        <f>IFERROR(VLOOKUP($B30,RD[#All],DT$2,0)/DT$1,"")</f>
        <v>2.9030378693300043</v>
      </c>
      <c r="DU30" s="67">
        <f>IFERROR(VLOOKUP($B30,RD[#All],DU$2,0)/DU$1,"")</f>
        <v>2.9463171036204745</v>
      </c>
      <c r="DV30" s="67">
        <f>IFERROR(VLOOKUP($B30,RD[#All],DV$2,0)/DV$1,"")</f>
        <v>2.8689138576779025</v>
      </c>
      <c r="DW30" s="67">
        <f>IFERROR(VLOOKUP($B30,RD[#All],DW$2,0)/DW$1,"")</f>
        <v>2.8764044943820224</v>
      </c>
      <c r="DX30" s="67">
        <f>IFERROR(VLOOKUP($B30,RD[#All],DX$2,0)/DX$1,"")</f>
        <v>2.9296712442779858</v>
      </c>
      <c r="DY30" s="67">
        <f>IFERROR(VLOOKUP($B30,RD[#All],DY$2,0)/DY$1,"")</f>
        <v>2.8539325842696628</v>
      </c>
      <c r="DZ30" s="67">
        <f>IFERROR(VLOOKUP($B30,RD[#All],DZ$2,0)/DZ$1,"")</f>
        <v>2.8352059925093633</v>
      </c>
      <c r="EA30" s="67">
        <f>IFERROR(VLOOKUP($B30,RD[#All],EA$2,0)/EA$1,"")</f>
        <v>2.9063670411985019</v>
      </c>
      <c r="EB30" s="67">
        <f>IFERROR(VLOOKUP($B30,RD[#All],EB$2,0)/EB$1,"")</f>
        <v>2.8331252600915522</v>
      </c>
      <c r="EC30" s="67">
        <f>IFERROR(VLOOKUP($B30,RD[#All],EC$2,0)/EC$1,"")</f>
        <v>2.8936905790838376</v>
      </c>
      <c r="ED30" s="67">
        <f>IFERROR(VLOOKUP($B30,RD[#All],ED$2,0)/ED$1,"")</f>
        <v>2.923768366464996</v>
      </c>
      <c r="EE30" s="67">
        <f>IFERROR(VLOOKUP($B30,RD[#All],EE$2,0)/EE$1,"")</f>
        <v>2.9386343993085564</v>
      </c>
      <c r="EF30" s="67">
        <f>IFERROR(VLOOKUP($B30,RD[#All],EF$2,0)/EF$1,"")</f>
        <v>2.8682328907048009</v>
      </c>
      <c r="EG30" s="67">
        <f>IFERROR(VLOOKUP($B30,RD[#All],EG$2,0)/EG$1,"")</f>
        <v>2.8881118881118879</v>
      </c>
      <c r="EH30" s="67">
        <f>IFERROR(VLOOKUP($B30,RD[#All],EH$2,0)/EH$1,"")</f>
        <v>2.8734265734265731</v>
      </c>
      <c r="EI30" s="67">
        <f>IFERROR(VLOOKUP($B30,RD[#All],EI$2,0)/EI$1,"")</f>
        <v>2.8811188811188813</v>
      </c>
      <c r="EJ30" s="67">
        <f>IFERROR(VLOOKUP($B30,RD[#All],EJ$2,0)/EJ$1,"")</f>
        <v>2.9195804195804196</v>
      </c>
      <c r="EK30" s="67">
        <f>IFERROR(VLOOKUP($B30,RD[#All],EK$2,0)/EK$1,"")</f>
        <v>2.9806741573033708</v>
      </c>
      <c r="EL30" s="67">
        <f>IFERROR(VLOOKUP($B30,RD[#All],EL$2,0)/EL$1,"")</f>
        <v>2.9250936329588013</v>
      </c>
      <c r="EM30" s="67">
        <f>IFERROR(VLOOKUP($B30,RD[#All],EM$2,0)/EM$1,"")</f>
        <v>2.9306828003457217</v>
      </c>
      <c r="EN30" s="67">
        <f>IFERROR(VLOOKUP($B30,RD[#All],EN$2,0)/EN$1,"")</f>
        <v>2.8494382022471911</v>
      </c>
      <c r="EO30" s="67">
        <f>IFERROR(VLOOKUP($B30,RD[#All],EO$2,0)/EO$1,"")</f>
        <v>2.951685393258427</v>
      </c>
      <c r="EP30" s="67">
        <f>IFERROR(VLOOKUP($B30,RD[#All],EP$2,0)/EP$1,"")</f>
        <v>2.9420916162489195</v>
      </c>
      <c r="EQ30" s="67">
        <f>IFERROR(VLOOKUP($B30,RD[#All],EQ$2,0)/EQ$1,"")</f>
        <v>2.8277153558052435</v>
      </c>
      <c r="ER30" s="67">
        <f>IFERROR(VLOOKUP($B30,RD[#All],ER$2,0)/ER$1,"")</f>
        <v>2.8591184096802076</v>
      </c>
      <c r="ES30" s="67">
        <f>IFERROR(VLOOKUP($B30,RD[#All],ES$2,0)/ES$1,"")</f>
        <v>2.9074906367041198</v>
      </c>
      <c r="ET30" s="67">
        <f>IFERROR(VLOOKUP($B30,RD[#All],ET$2,0)/ET$1,"")</f>
        <v>2.9597548518896835</v>
      </c>
      <c r="EU30" s="67">
        <f>IFERROR(VLOOKUP($B30,RD[#All],EU$2,0)/EU$1,"")</f>
        <v>2.9593777009507347</v>
      </c>
      <c r="EV30" s="67">
        <f>IFERROR(VLOOKUP($B30,RD[#All],EV$2,0)/EV$1,"")</f>
        <v>2.9213483146067416</v>
      </c>
      <c r="EW30" s="67">
        <f>IFERROR(VLOOKUP($B30,RD[#All],EW$2,0)/EW$1,"")</f>
        <v>2.9559204840103717</v>
      </c>
      <c r="EX30" s="67">
        <f>IFERROR(VLOOKUP($B30,RD[#All],EX$2,0)/EX$1,"")</f>
        <v>2.9344569288389515</v>
      </c>
      <c r="EY30" s="67">
        <f>IFERROR(VLOOKUP($B30,RD[#All],EY$2,0)/EY$1,"")</f>
        <v>2.9396587598834789</v>
      </c>
      <c r="EZ30" s="67">
        <f>IFERROR(VLOOKUP($B30,RD[#All],EZ$2,0)/EZ$1,"")</f>
        <v>2.9213483146067416</v>
      </c>
      <c r="FA30" s="67">
        <f>IFERROR(VLOOKUP($B30,RD[#All],FA$2,0)/FA$1,"")</f>
        <v>2.9288389513108615</v>
      </c>
      <c r="FB30" s="67">
        <f>IFERROR(VLOOKUP($B30,RD[#All],FB$2,0)/FB$1,"")</f>
        <v>2.9134831460674158</v>
      </c>
      <c r="FC30" s="67">
        <f>IFERROR(VLOOKUP($B30,RD[#All],FC$2,0)/FC$1,"")</f>
        <v>2.8913857677902621</v>
      </c>
      <c r="FD30" s="67">
        <f>IFERROR(VLOOKUP($B30,RD[#All],FD$2,0)/FD$1,"")</f>
        <v>2.8801498127340825</v>
      </c>
      <c r="FE30" s="67">
        <f>IFERROR(VLOOKUP($B30,RD[#All],FE$2,0)/FE$1,"")</f>
        <v>2.8825757575757578</v>
      </c>
      <c r="FF30" s="67">
        <f>IFERROR(VLOOKUP($B30,RD[#All],FF$2,0)/FF$1,"")</f>
        <v>2.8863636363636362</v>
      </c>
      <c r="FG30" s="67">
        <f>IFERROR(VLOOKUP($B30,RD[#All],FG$2,0)/FG$1,"")</f>
        <v>2.8424242424242427</v>
      </c>
      <c r="FH30" s="67">
        <f>IFERROR(VLOOKUP($B30,RD[#All],FH$2,0)/FH$1,"")</f>
        <v>2.8863636363636362</v>
      </c>
      <c r="FI30" s="67">
        <f>IFERROR(VLOOKUP($B30,RD[#All],FI$2,0)/FI$1,"")</f>
        <v>2.8417508417508417</v>
      </c>
      <c r="FJ30" s="67">
        <f>IFERROR(VLOOKUP($B30,RD[#All],FJ$2,0)/FJ$1,"")</f>
        <v>2.8350168350168352</v>
      </c>
      <c r="FK30" s="67">
        <f>IFERROR(VLOOKUP($B30,RD[#All],FK$2,0)/FK$1,"")</f>
        <v>2.9326599326599325</v>
      </c>
      <c r="FL30" s="67">
        <f>IFERROR(VLOOKUP($B30,RD[#All],FL$2,0)/FL$1,"")</f>
        <v>2.8839999999999999</v>
      </c>
      <c r="FM30" s="67">
        <f>IFERROR(VLOOKUP($B30,RD[#All],FM$2,0)/FM$1,"")</f>
        <v>2.8636363636363638</v>
      </c>
      <c r="FN30" s="67">
        <f>IFERROR(VLOOKUP($B30,RD[#All],FN$2,0)/FN$1,"")</f>
        <v>2.8451178451178452</v>
      </c>
      <c r="FO30" s="67">
        <f>IFERROR(VLOOKUP($B30,RD[#All],FO$2,0)/FO$1,"")</f>
        <v>2.8780303030303029</v>
      </c>
      <c r="FP30" s="67">
        <f>IFERROR(VLOOKUP($B30,RD[#All],FP$2,0)/FP$1,"")</f>
        <v>2.8763636363636365</v>
      </c>
      <c r="FQ30" s="67">
        <f>IFERROR(VLOOKUP($B30,RD[#All],FQ$2,0)/FQ$1,"")</f>
        <v>2.8570909090909091</v>
      </c>
      <c r="FR30" s="67">
        <f>IFERROR(VLOOKUP($B30,RD[#All],FR$2,0)/FR$1,"")</f>
        <v>2.9058181818181819</v>
      </c>
      <c r="FS30" s="67">
        <f>IFERROR(VLOOKUP($B30,RD[#All],FS$2,0)/FS$1,"")</f>
        <v>2.8484848484848486</v>
      </c>
      <c r="FT30" s="67">
        <f>IFERROR(VLOOKUP($B30,RD[#All],FT$2,0)/FT$1,"")</f>
        <v>2.8509090909090911</v>
      </c>
      <c r="FU30" s="67">
        <f>IFERROR(VLOOKUP($B30,RD[#All],FU$2,0)/FU$1,"")</f>
        <v>2.9370370370370367</v>
      </c>
      <c r="FV30" s="67">
        <f>IFERROR(VLOOKUP($B30,RD[#All],FV$2,0)/FV$1,"")</f>
        <v>2.856060606060606</v>
      </c>
      <c r="FW30" s="67">
        <f>IFERROR(VLOOKUP($B30,RD[#All],FW$2,0)/FW$1,"")</f>
        <v>2.856060606060606</v>
      </c>
      <c r="FX30" s="67">
        <f>IFERROR(VLOOKUP($B30,RD[#All],FX$2,0)/FX$1,"")</f>
        <v>2.8446969696969697</v>
      </c>
      <c r="FY30" s="67">
        <f>IFERROR(VLOOKUP($B30,RD[#All],FY$2,0)/FY$1,"")</f>
        <v>2.8451178451178452</v>
      </c>
      <c r="FZ30" s="67">
        <f>IFERROR(VLOOKUP($B30,RD[#All],FZ$2,0)/FZ$1,"")</f>
        <v>2.8674242424242422</v>
      </c>
      <c r="GA30" s="67">
        <f>IFERROR(VLOOKUP($B30,RD[#All],GA$2,0)/GA$1,"")</f>
        <v>2.9020979020979021</v>
      </c>
      <c r="GB30" s="67">
        <f>IFERROR(VLOOKUP($B30,RD[#All],GB$2,0)/GB$1,"")</f>
        <v>2.8367003367003365</v>
      </c>
      <c r="GC30" s="67">
        <f>IFERROR(VLOOKUP($B30,RD[#All],GC$2,0)/GC$1,"")</f>
        <v>2.8518518518518516</v>
      </c>
      <c r="GD30" s="67">
        <f>IFERROR(VLOOKUP($B30,RD[#All],GD$2,0)/GD$1,"")</f>
        <v>2.9661818181818185</v>
      </c>
      <c r="GE30" s="67">
        <f>IFERROR(VLOOKUP($B30,RD[#All],GE$2,0)/GE$1,"")</f>
        <v>2.8391608391608392</v>
      </c>
      <c r="GF30" s="67">
        <f>IFERROR(VLOOKUP($B30,RD[#All],GF$2,0)/GF$1,"")</f>
        <v>2.8417508417508417</v>
      </c>
      <c r="GG30" s="67">
        <f>IFERROR(VLOOKUP($B30,RD[#All],GG$2,0)/GG$1,"")</f>
        <v>2.84</v>
      </c>
      <c r="GH30" s="67">
        <f>IFERROR(VLOOKUP($B30,RD[#All],GH$2,0)/GH$1,"")</f>
        <v>2.8763636363636365</v>
      </c>
      <c r="GI30" s="67">
        <f>IFERROR(VLOOKUP($B30,RD[#All],GI$2,0)/GI$1,"")</f>
        <v>2.9683636363636361</v>
      </c>
      <c r="GJ30" s="67">
        <f>IFERROR(VLOOKUP($B30,RD[#All],GJ$2,0)/GJ$1,"")</f>
        <v>2.8510489510489512</v>
      </c>
      <c r="GK30" s="67">
        <f>IFERROR(VLOOKUP($B30,RD[#All],GK$2,0)/GK$1,"")</f>
        <v>2.9242424242424243</v>
      </c>
      <c r="GL30" s="67">
        <f>IFERROR(VLOOKUP($B30,RD[#All],GL$2,0)/GL$1,"")</f>
        <v>2.9128787878787881</v>
      </c>
      <c r="GM30" s="67">
        <f>IFERROR(VLOOKUP($B30,RD[#All],GM$2,0)/GM$1,"")</f>
        <v>2.9753787878787881</v>
      </c>
      <c r="GN30" s="67">
        <f>IFERROR(VLOOKUP($B30,RD[#All],GN$2,0)/GN$1,"")</f>
        <v>2.9204545454545454</v>
      </c>
      <c r="GO30" s="67">
        <f>IFERROR(VLOOKUP($B30,RD[#All],GO$2,0)/GO$1,"")</f>
        <v>2.9090909090909092</v>
      </c>
      <c r="GP30" s="67">
        <f>IFERROR(VLOOKUP($B30,RD[#All],GP$2,0)/GP$1,"")</f>
        <v>2.9015151515151514</v>
      </c>
      <c r="GQ30" s="67">
        <f>IFERROR(VLOOKUP($B30,RD[#All],GQ$2,0)/GQ$1,"")</f>
        <v>2.8772727272727274</v>
      </c>
      <c r="GR30" s="67">
        <f>IFERROR(VLOOKUP($B30,RD[#All],GR$2,0)/GR$1,"")</f>
        <v>2.9393939393939394</v>
      </c>
      <c r="GS30" s="67" t="str">
        <f>IFERROR(VLOOKUP($B30,RD[#All],GS$2,0)/GS$1,"")</f>
        <v/>
      </c>
      <c r="GT30" s="67" t="str">
        <f>IFERROR(VLOOKUP($B30,RD[#All],GT$2,0)/GT$1,"")</f>
        <v/>
      </c>
      <c r="GU30" s="67">
        <f>IFERROR(VLOOKUP($B30,RD[#All],GU$2,0)/GU$1,"")</f>
        <v>2.9507475813544413</v>
      </c>
      <c r="GV30" s="67">
        <f>IFERROR(VLOOKUP($B30,RD[#All],GV$2,0)/GV$1,"")</f>
        <v>2.8946677173627529</v>
      </c>
      <c r="GW30" s="67">
        <f>IFERROR(VLOOKUP($B30,RD[#All],GW$2,0)/GW$1,"")</f>
        <v>2.8566149297856613</v>
      </c>
      <c r="GX30" s="67" t="str">
        <f>IFERROR(VLOOKUP($B30,RD[#All],GX$2,0)/GX$1,"")</f>
        <v/>
      </c>
      <c r="GY30" s="67">
        <f>IFERROR(VLOOKUP($B30,RD[#All],GY$2,0)/GY$1,"")</f>
        <v>2.8691045796308954</v>
      </c>
      <c r="GZ30" s="67">
        <f>IFERROR(VLOOKUP($B30,RD[#All],GZ$2,0)/GZ$1,"")</f>
        <v>2.9063670411985019</v>
      </c>
      <c r="HA30" s="67">
        <f>IFERROR(VLOOKUP($B30,RD[#All],HA$2,0)/HA$1,"")</f>
        <v>2.8913857677902621</v>
      </c>
      <c r="HB30" s="67">
        <f>IFERROR(VLOOKUP($B30,RD[#All],HB$2,0)/HB$1,"")</f>
        <v>2.9101123595505616</v>
      </c>
      <c r="HC30" s="67">
        <f>IFERROR(VLOOKUP($B30,RD[#All],HC$2,0)/HC$1,"")</f>
        <v>2.8764044943820224</v>
      </c>
      <c r="HD30" s="67">
        <f>IFERROR(VLOOKUP($B30,RD[#All],HD$2,0)/HD$1,"")</f>
        <v>2.8951310861423223</v>
      </c>
      <c r="HE30" s="67">
        <f>IFERROR(VLOOKUP($B30,RD[#All],HE$2,0)/HE$1,"")</f>
        <v>2.905243445692884</v>
      </c>
      <c r="HF30" s="67">
        <f>IFERROR(VLOOKUP($B30,RD[#All],HF$2,0)/HF$1,"")</f>
        <v>2.8689138576779025</v>
      </c>
      <c r="HG30" s="67">
        <f>IFERROR(VLOOKUP($B30,RD[#All],HG$2,0)/HG$1,"")</f>
        <v>2.8951310861423223</v>
      </c>
      <c r="HH30" s="67">
        <f>IFERROR(VLOOKUP($B30,RD[#All],HH$2,0)/HH$1,"")</f>
        <v>2.9250936329588013</v>
      </c>
      <c r="HI30" s="67">
        <f>IFERROR(VLOOKUP($B30,RD[#All],HI$2,0)/HI$1,"")</f>
        <v>2.8689138576779025</v>
      </c>
      <c r="HJ30" s="67">
        <f>IFERROR(VLOOKUP($B30,RD[#All],HJ$2,0)/HJ$1,"")</f>
        <v>2.9250936329588013</v>
      </c>
      <c r="HK30" s="67">
        <f>IFERROR(VLOOKUP($B30,RD[#All],HK$2,0)/HK$1,"")</f>
        <v>2.8431127756970453</v>
      </c>
      <c r="HL30" s="67">
        <f>IFERROR(VLOOKUP($B30,RD[#All],HL$2,0)/HL$1,"")</f>
        <v>2.9000416146483561</v>
      </c>
      <c r="HM30" s="67">
        <f>IFERROR(VLOOKUP($B30,RD[#All],HM$2,0)/HM$1,"")</f>
        <v>3.0049261083743839</v>
      </c>
      <c r="HN30" s="67">
        <f>IFERROR(VLOOKUP($B30,RD[#All],HN$2,0)/HN$1,"")</f>
        <v>3.0497089117778771</v>
      </c>
      <c r="HO30" s="67">
        <f>IFERROR(VLOOKUP($B30,RD[#All],HO$2,0)/HO$1,"")</f>
        <v>3.0303030303030303</v>
      </c>
      <c r="HP30" s="67">
        <f>IFERROR(VLOOKUP($B30,RD[#All],HP$2,0)/HP$1,"")</f>
        <v>3.0721003134796239</v>
      </c>
      <c r="HQ30" s="67">
        <f>IFERROR(VLOOKUP($B30,RD[#All],HQ$2,0)/HQ$1,"")</f>
        <v>2.8908128908128909</v>
      </c>
      <c r="HR30" s="67">
        <f>IFERROR(VLOOKUP($B30,RD[#All],HR$2,0)/HR$1,"")</f>
        <v>2.8523769808173478</v>
      </c>
      <c r="HS30" s="67">
        <f>IFERROR(VLOOKUP($B30,RD[#All],HS$2,0)/HS$1,"")</f>
        <v>2.9267415730337079</v>
      </c>
      <c r="HT30" s="67">
        <f>IFERROR(VLOOKUP($B30,RD[#All],HT$2,0)/HT$1,"")</f>
        <v>2.8767374115688722</v>
      </c>
      <c r="HU30" s="67">
        <f>IFERROR(VLOOKUP($B30,RD[#All],HU$2,0)/HU$1,"")</f>
        <v>2.9524632670700086</v>
      </c>
      <c r="HV30" s="67">
        <f>IFERROR(VLOOKUP($B30,RD[#All],HV$2,0)/HV$1,"")</f>
        <v>2.8383751080380293</v>
      </c>
      <c r="HW30" s="67">
        <f>IFERROR(VLOOKUP($B30,RD[#All],HW$2,0)/HW$1,"")</f>
        <v>2.9321348314606741</v>
      </c>
      <c r="HX30" s="67">
        <f>IFERROR(VLOOKUP($B30,RD[#All],HX$2,0)/HX$1,"")</f>
        <v>2.9178910976663786</v>
      </c>
      <c r="HY30" s="67">
        <f>IFERROR(VLOOKUP($B30,RD[#All],HY$2,0)/HY$1,"")</f>
        <v>2.881398252184769</v>
      </c>
      <c r="HZ30" s="67">
        <f>IFERROR(VLOOKUP($B30,RD[#All],HZ$2,0)/HZ$1,"")</f>
        <v>2.8387848522679984</v>
      </c>
      <c r="IA30" s="67">
        <f>IFERROR(VLOOKUP($B30,RD[#All],IA$2,0)/IA$1,"")</f>
        <v>2.9526029526029527</v>
      </c>
      <c r="IB30" s="67">
        <f>IFERROR(VLOOKUP($B30,RD[#All],IB$2,0)/IB$1,"")</f>
        <v>2.8787878787878789</v>
      </c>
      <c r="IC30" s="67">
        <f>IFERROR(VLOOKUP($B30,RD[#All],IC$2,0)/IC$1,"")</f>
        <v>2.9370629370629375</v>
      </c>
      <c r="ID30" s="67">
        <f>IFERROR(VLOOKUP($B30,RD[#All],ID$2,0)/ID$1,"")</f>
        <v>2.8395061728395059</v>
      </c>
      <c r="IE30" s="67">
        <f>IFERROR(VLOOKUP($B30,RD[#All],IE$2,0)/IE$1,"")</f>
        <v>2.885656565656566</v>
      </c>
      <c r="IF30" s="67" t="str">
        <f>IFERROR(VLOOKUP($B30,RD[#All],IF$2,0)/IF$1,"")</f>
        <v/>
      </c>
      <c r="IG30" s="67">
        <f>IFERROR(VLOOKUP($B30,RD[#All],IG$2,0)/IG$1,"")</f>
        <v>2.9875459949051795</v>
      </c>
      <c r="IH30" s="67">
        <f>IFERROR(VLOOKUP($B30,RD[#All],IH$2,0)/IH$1,"")</f>
        <v>2.8359456635318705</v>
      </c>
      <c r="II30" s="67">
        <f>IFERROR(VLOOKUP($B30,RD[#All],II$2,0)/II$1,"")</f>
        <v>2.8855721393034828</v>
      </c>
      <c r="IJ30" s="67">
        <f>IFERROR(VLOOKUP($B30,RD[#All],IJ$2,0)/IJ$1,"")</f>
        <v>2.8731762065095396</v>
      </c>
      <c r="IK30" s="67">
        <f>IFERROR(VLOOKUP($B30,RD[#All],IK$2,0)/IK$1,"")</f>
        <v>2.8515928515928519</v>
      </c>
      <c r="IL30" s="67" t="str">
        <f>IFERROR(VLOOKUP($B30,RD[#All],IL$2,0)/IL$1,"")</f>
        <v/>
      </c>
      <c r="IM30" s="67" t="str">
        <f>IFERROR(VLOOKUP($B30,RD[#All],IM$2,0)/IM$1,"")</f>
        <v/>
      </c>
      <c r="IN30" s="67">
        <f>IFERROR(VLOOKUP($B30,RD[#All],IN$2,0)/IN$1,"")</f>
        <v>3.0135841170323929</v>
      </c>
      <c r="IO30" s="67">
        <f>IFERROR(VLOOKUP($B30,RD[#All],IO$2,0)/IO$1,"")</f>
        <v>3.0211598746081507</v>
      </c>
      <c r="IP30" s="67">
        <f>IFERROR(VLOOKUP($B30,RD[#All],IP$2,0)/IP$1,"")</f>
        <v>3.1897167341109256</v>
      </c>
      <c r="IQ30" s="67">
        <f>IFERROR(VLOOKUP($B30,RD[#All],IQ$2,0)/IQ$1,"")</f>
        <v>2.8943278943278945</v>
      </c>
      <c r="IR30" s="67">
        <f>IFERROR(VLOOKUP($B30,RD[#All],IR$2,0)/IR$1,"")</f>
        <v>5.8208955223880601</v>
      </c>
      <c r="IS30" s="86">
        <f>IFERROR(AVERAGEIF(Inv_SY_B[[#This Row],[BLK1_INV1]:[BLK8_INV27]],"&gt;"&amp;0.1,Inv_SY_B[[#This Row],[BLK1_INV1]:[BLK8_INV27]]),"")</f>
        <v>2.914647271968517</v>
      </c>
    </row>
    <row r="31" spans="2:253" x14ac:dyDescent="0.35">
      <c r="B31" s="85">
        <f t="shared" si="0"/>
        <v>45863</v>
      </c>
      <c r="C31" s="67">
        <f>IFERROR(VLOOKUP($B31,RD[#All],C$2,0)/C$1,"")</f>
        <v>3.8133102852203975</v>
      </c>
      <c r="D31" s="67">
        <f>IFERROR(VLOOKUP($B31,RD[#All],D$2,0)/D$1,"")</f>
        <v>3.7856525496974935</v>
      </c>
      <c r="E31" s="67">
        <f>IFERROR(VLOOKUP($B31,RD[#All],E$2,0)/E$1,"")</f>
        <v>3.7827715355805243</v>
      </c>
      <c r="F31" s="67">
        <f>IFERROR(VLOOKUP($B31,RD[#All],F$2,0)/F$1,"")</f>
        <v>3.7910112359550565</v>
      </c>
      <c r="G31" s="67">
        <f>IFERROR(VLOOKUP($B31,RD[#All],G$2,0)/G$1,"")</f>
        <v>3.7337942955920482</v>
      </c>
      <c r="H31" s="67">
        <f>IFERROR(VLOOKUP($B31,RD[#All],H$2,0)/H$1,"")</f>
        <v>3.744569288389513</v>
      </c>
      <c r="I31" s="67">
        <f>IFERROR(VLOOKUP($B31,RD[#All],I$2,0)/I$1,"")</f>
        <v>3.7528089887640448</v>
      </c>
      <c r="J31" s="67">
        <f>IFERROR(VLOOKUP($B31,RD[#All],J$2,0)/J$1,"")</f>
        <v>3.707865168539326</v>
      </c>
      <c r="K31" s="67">
        <f>IFERROR(VLOOKUP($B31,RD[#All],K$2,0)/K$1,"")</f>
        <v>3.7907415730337077</v>
      </c>
      <c r="L31" s="67">
        <f>IFERROR(VLOOKUP($B31,RD[#All],L$2,0)/L$1,"")</f>
        <v>3.8051235955056177</v>
      </c>
      <c r="M31" s="67">
        <f>IFERROR(VLOOKUP($B31,RD[#All],M$2,0)/M$1,"")</f>
        <v>3.8239700374531833</v>
      </c>
      <c r="N31" s="67">
        <f>IFERROR(VLOOKUP($B31,RD[#All],N$2,0)/N$1,"")</f>
        <v>3.750187265917603</v>
      </c>
      <c r="O31" s="67">
        <f>IFERROR(VLOOKUP($B31,RD[#All],O$2,0)/O$1,"")</f>
        <v>3.7602996254681647</v>
      </c>
      <c r="P31" s="67">
        <f>IFERROR(VLOOKUP($B31,RD[#All],P$2,0)/P$1,"")</f>
        <v>3.7058222676200203</v>
      </c>
      <c r="Q31" s="67">
        <f>IFERROR(VLOOKUP($B31,RD[#All],Q$2,0)/Q$1,"")</f>
        <v>3.7228464419475658</v>
      </c>
      <c r="R31" s="67">
        <f>IFERROR(VLOOKUP($B31,RD[#All],R$2,0)/R$1,"")</f>
        <v>3.7883895131086143</v>
      </c>
      <c r="S31" s="67">
        <f>IFERROR(VLOOKUP($B31,RD[#All],S$2,0)/S$1,"")</f>
        <v>3.6288389513108612</v>
      </c>
      <c r="T31" s="67">
        <f>IFERROR(VLOOKUP($B31,RD[#All],T$2,0)/T$1,"")</f>
        <v>3.7340823970037453</v>
      </c>
      <c r="U31" s="67">
        <f>IFERROR(VLOOKUP($B31,RD[#All],U$2,0)/U$1,"")</f>
        <v>3.7490060501296458</v>
      </c>
      <c r="V31" s="67">
        <f>IFERROR(VLOOKUP($B31,RD[#All],V$2,0)/V$1,"")</f>
        <v>3.7683664649956783</v>
      </c>
      <c r="W31" s="67">
        <f>IFERROR(VLOOKUP($B31,RD[#All],W$2,0)/W$1,"")</f>
        <v>3.737827715355805</v>
      </c>
      <c r="X31" s="67">
        <f>IFERROR(VLOOKUP($B31,RD[#All],X$2,0)/X$1,"")</f>
        <v>3.649438202247191</v>
      </c>
      <c r="Y31" s="67">
        <f>IFERROR(VLOOKUP($B31,RD[#All],Y$2,0)/Y$1,"")</f>
        <v>3.8063958513396714</v>
      </c>
      <c r="Z31" s="67">
        <f>IFERROR(VLOOKUP($B31,RD[#All],Z$2,0)/Z$1,"")</f>
        <v>3.7453183520599249</v>
      </c>
      <c r="AA31" s="67">
        <f>IFERROR(VLOOKUP($B31,RD[#All],AA$2,0)/AA$1,"")</f>
        <v>3.7649092480553157</v>
      </c>
      <c r="AB31" s="67">
        <f>IFERROR(VLOOKUP($B31,RD[#All],AB$2,0)/AB$1,"")</f>
        <v>3.7573033707865169</v>
      </c>
      <c r="AC31" s="67">
        <f>IFERROR(VLOOKUP($B31,RD[#All],AC$2,0)/AC$1,"")</f>
        <v>3.6432152117545376</v>
      </c>
      <c r="AD31" s="67">
        <f>IFERROR(VLOOKUP($B31,RD[#All],AD$2,0)/AD$1,"")</f>
        <v>3.7699542238868085</v>
      </c>
      <c r="AE31" s="67">
        <f>IFERROR(VLOOKUP($B31,RD[#All],AE$2,0)/AE$1,"")</f>
        <v>3.6321265085310031</v>
      </c>
      <c r="AF31" s="67">
        <f>IFERROR(VLOOKUP($B31,RD[#All],AF$2,0)/AF$1,"")</f>
        <v>3.7719517270079068</v>
      </c>
      <c r="AG31" s="67">
        <f>IFERROR(VLOOKUP($B31,RD[#All],AG$2,0)/AG$1,"")</f>
        <v>3.6853932584269664</v>
      </c>
      <c r="AH31" s="67">
        <f>IFERROR(VLOOKUP($B31,RD[#All],AH$2,0)/AH$1,"")</f>
        <v>3.693050353724511</v>
      </c>
      <c r="AI31" s="67">
        <f>IFERROR(VLOOKUP($B31,RD[#All],AI$2,0)/AI$1,"")</f>
        <v>3.6635220125786163</v>
      </c>
      <c r="AJ31" s="67">
        <f>IFERROR(VLOOKUP($B31,RD[#All],AJ$2,0)/AJ$1,"")</f>
        <v>3.7871768046629799</v>
      </c>
      <c r="AK31" s="67">
        <f>IFERROR(VLOOKUP($B31,RD[#All],AK$2,0)/AK$1,"")</f>
        <v>3.7116104868913857</v>
      </c>
      <c r="AL31" s="67">
        <f>IFERROR(VLOOKUP($B31,RD[#All],AL$2,0)/AL$1,"")</f>
        <v>3.6935429909668787</v>
      </c>
      <c r="AM31" s="67">
        <f>IFERROR(VLOOKUP($B31,RD[#All],AM$2,0)/AM$1,"")</f>
        <v>3.6880149812734082</v>
      </c>
      <c r="AN31" s="67">
        <f>IFERROR(VLOOKUP($B31,RD[#All],AN$2,0)/AN$1,"")</f>
        <v>3.7490636704119851</v>
      </c>
      <c r="AO31" s="67">
        <f>IFERROR(VLOOKUP($B31,RD[#All],AO$2,0)/AO$1,"")</f>
        <v>3.6704119850187267</v>
      </c>
      <c r="AP31" s="67">
        <f>IFERROR(VLOOKUP($B31,RD[#All],AP$2,0)/AP$1,"")</f>
        <v>3.6629213483146068</v>
      </c>
      <c r="AQ31" s="67">
        <f>IFERROR(VLOOKUP($B31,RD[#All],AQ$2,0)/AQ$1,"")</f>
        <v>3.696629213483146</v>
      </c>
      <c r="AR31" s="67">
        <f>IFERROR(VLOOKUP($B31,RD[#All],AR$2,0)/AR$1,"")</f>
        <v>3.6591760299625467</v>
      </c>
      <c r="AS31" s="67">
        <f>IFERROR(VLOOKUP($B31,RD[#All],AS$2,0)/AS$1,"")</f>
        <v>3.6479400749063671</v>
      </c>
      <c r="AT31" s="67">
        <f>IFERROR(VLOOKUP($B31,RD[#All],AT$2,0)/AT$1,"")</f>
        <v>3.6779026217228465</v>
      </c>
      <c r="AU31" s="67">
        <f>IFERROR(VLOOKUP($B31,RD[#All],AU$2,0)/AU$1,"")</f>
        <v>3.707865168539326</v>
      </c>
      <c r="AV31" s="67">
        <f>IFERROR(VLOOKUP($B31,RD[#All],AV$2,0)/AV$1,"")</f>
        <v>3.6516853932584268</v>
      </c>
      <c r="AW31" s="67">
        <f>IFERROR(VLOOKUP($B31,RD[#All],AW$2,0)/AW$1,"")</f>
        <v>3.6750216076058773</v>
      </c>
      <c r="AX31" s="67">
        <f>IFERROR(VLOOKUP($B31,RD[#All],AX$2,0)/AX$1,"")</f>
        <v>3.6516853932584268</v>
      </c>
      <c r="AY31" s="67">
        <f>IFERROR(VLOOKUP($B31,RD[#All],AY$2,0)/AY$1,"")</f>
        <v>3.3186516853932586</v>
      </c>
      <c r="AZ31" s="67">
        <f>IFERROR(VLOOKUP($B31,RD[#All],AZ$2,0)/AZ$1,"")</f>
        <v>3.6782022471910114</v>
      </c>
      <c r="BA31" s="67">
        <f>IFERROR(VLOOKUP($B31,RD[#All],BA$2,0)/BA$1,"")</f>
        <v>3.8063670411985018</v>
      </c>
      <c r="BB31" s="67">
        <f>IFERROR(VLOOKUP($B31,RD[#All],BB$2,0)/BB$1,"")</f>
        <v>3.6479400749063671</v>
      </c>
      <c r="BC31" s="67">
        <f>IFERROR(VLOOKUP($B31,RD[#All],BC$2,0)/BC$1,"")</f>
        <v>3.7786100707449024</v>
      </c>
      <c r="BD31" s="67">
        <f>IFERROR(VLOOKUP($B31,RD[#All],BD$2,0)/BD$1,"")</f>
        <v>3.6354556803995006</v>
      </c>
      <c r="BE31" s="67">
        <f>IFERROR(VLOOKUP($B31,RD[#All],BE$2,0)/BE$1,"")</f>
        <v>3.6473638720829733</v>
      </c>
      <c r="BF31" s="67">
        <f>IFERROR(VLOOKUP($B31,RD[#All],BF$2,0)/BF$1,"")</f>
        <v>3.7659592176446108</v>
      </c>
      <c r="BG31" s="67">
        <f>IFERROR(VLOOKUP($B31,RD[#All],BG$2,0)/BG$1,"")</f>
        <v>3.7529754473574695</v>
      </c>
      <c r="BH31" s="67">
        <f>IFERROR(VLOOKUP($B31,RD[#All],BH$2,0)/BH$1,"")</f>
        <v>3.8041198501872659</v>
      </c>
      <c r="BI31" s="67">
        <f>IFERROR(VLOOKUP($B31,RD[#All],BI$2,0)/BI$1,"")</f>
        <v>3.7945900957136911</v>
      </c>
      <c r="BJ31" s="67">
        <f>IFERROR(VLOOKUP($B31,RD[#All],BJ$2,0)/BJ$1,"")</f>
        <v>3.8025801081980859</v>
      </c>
      <c r="BK31" s="67">
        <f>IFERROR(VLOOKUP($B31,RD[#All],BK$2,0)/BK$1,"")</f>
        <v>3.6629213483146068</v>
      </c>
      <c r="BL31" s="67">
        <f>IFERROR(VLOOKUP($B31,RD[#All],BL$2,0)/BL$1,"")</f>
        <v>3.7313482770157242</v>
      </c>
      <c r="BM31" s="67">
        <f>IFERROR(VLOOKUP($B31,RD[#All],BM$2,0)/BM$1,"")</f>
        <v>3.6741573033707864</v>
      </c>
      <c r="BN31" s="67">
        <f>IFERROR(VLOOKUP($B31,RD[#All],BN$2,0)/BN$1,"")</f>
        <v>3.7659352142110762</v>
      </c>
      <c r="BO31" s="67">
        <f>IFERROR(VLOOKUP($B31,RD[#All],BO$2,0)/BO$1,"")</f>
        <v>3.8063958513396714</v>
      </c>
      <c r="BP31" s="67">
        <f>IFERROR(VLOOKUP($B31,RD[#All],BP$2,0)/BP$1,"")</f>
        <v>3.7683664649956783</v>
      </c>
      <c r="BQ31" s="67">
        <f>IFERROR(VLOOKUP($B31,RD[#All],BQ$2,0)/BQ$1,"")</f>
        <v>3.8375108038029389</v>
      </c>
      <c r="BR31" s="67">
        <f>IFERROR(VLOOKUP($B31,RD[#All],BR$2,0)/BR$1,"")</f>
        <v>3.8060501296456355</v>
      </c>
      <c r="BS31" s="67">
        <f>IFERROR(VLOOKUP($B31,RD[#All],BS$2,0)/BS$1,"")</f>
        <v>3.6891385767790261</v>
      </c>
      <c r="BT31" s="67">
        <f>IFERROR(VLOOKUP($B31,RD[#All],BT$2,0)/BT$1,"")</f>
        <v>3.6516853932584268</v>
      </c>
      <c r="BU31" s="67">
        <f>IFERROR(VLOOKUP($B31,RD[#All],BU$2,0)/BU$1,"")</f>
        <v>3.707865168539326</v>
      </c>
      <c r="BV31" s="67">
        <f>IFERROR(VLOOKUP($B31,RD[#All],BV$2,0)/BV$1,"")</f>
        <v>3.7902621722846441</v>
      </c>
      <c r="BW31" s="67">
        <f>IFERROR(VLOOKUP($B31,RD[#All],BW$2,0)/BW$1,"")</f>
        <v>3.737827715355805</v>
      </c>
      <c r="BX31" s="67">
        <f>IFERROR(VLOOKUP($B31,RD[#All],BX$2,0)/BX$1,"")</f>
        <v>3.7565543071161049</v>
      </c>
      <c r="BY31" s="67">
        <f>IFERROR(VLOOKUP($B31,RD[#All],BY$2,0)/BY$1,"")</f>
        <v>3.7786100707449024</v>
      </c>
      <c r="BZ31" s="67">
        <f>IFERROR(VLOOKUP($B31,RD[#All],BZ$2,0)/BZ$1,"")</f>
        <v>3.8052434456928839</v>
      </c>
      <c r="CA31" s="67">
        <f>IFERROR(VLOOKUP($B31,RD[#All],CA$2,0)/CA$1,"")</f>
        <v>3.8185601331668746</v>
      </c>
      <c r="CB31" s="67">
        <f>IFERROR(VLOOKUP($B31,RD[#All],CB$2,0)/CB$1,"")</f>
        <v>3.7677902621722845</v>
      </c>
      <c r="CC31" s="67">
        <f>IFERROR(VLOOKUP($B31,RD[#All],CC$2,0)/CC$1,"")</f>
        <v>3.7265917602996255</v>
      </c>
      <c r="CD31" s="67">
        <f>IFERROR(VLOOKUP($B31,RD[#All],CD$2,0)/CD$1,"")</f>
        <v>3.8063958513396714</v>
      </c>
      <c r="CE31" s="67">
        <f>IFERROR(VLOOKUP($B31,RD[#All],CE$2,0)/CE$1,"")</f>
        <v>3.7565543071161049</v>
      </c>
      <c r="CF31" s="67">
        <f>IFERROR(VLOOKUP($B31,RD[#All],CF$2,0)/CF$1,"")</f>
        <v>3.7490636704119851</v>
      </c>
      <c r="CG31" s="67">
        <f>IFERROR(VLOOKUP($B31,RD[#All],CG$2,0)/CG$1,"")</f>
        <v>3.7790262172284645</v>
      </c>
      <c r="CH31" s="67">
        <f>IFERROR(VLOOKUP($B31,RD[#All],CH$2,0)/CH$1,"")</f>
        <v>3.707865168539326</v>
      </c>
      <c r="CI31" s="67">
        <f>IFERROR(VLOOKUP($B31,RD[#All],CI$2,0)/CI$1,"")</f>
        <v>3.7228464419475658</v>
      </c>
      <c r="CJ31" s="67">
        <f>IFERROR(VLOOKUP($B31,RD[#All],CJ$2,0)/CJ$1,"")</f>
        <v>3.7752808988764044</v>
      </c>
      <c r="CK31" s="67">
        <f>IFERROR(VLOOKUP($B31,RD[#All],CK$2,0)/CK$1,"")</f>
        <v>3.7539325842696627</v>
      </c>
      <c r="CL31" s="67">
        <f>IFERROR(VLOOKUP($B31,RD[#All],CL$2,0)/CL$1,"")</f>
        <v>3.6853932584269664</v>
      </c>
      <c r="CM31" s="67">
        <f>IFERROR(VLOOKUP($B31,RD[#All],CM$2,0)/CM$1,"")</f>
        <v>3.7528089887640448</v>
      </c>
      <c r="CN31" s="67">
        <f>IFERROR(VLOOKUP($B31,RD[#All],CN$2,0)/CN$1,"")</f>
        <v>3.7041198501872659</v>
      </c>
      <c r="CO31" s="67">
        <f>IFERROR(VLOOKUP($B31,RD[#All],CO$2,0)/CO$1,"")</f>
        <v>3.7946966292134836</v>
      </c>
      <c r="CP31" s="67">
        <f>IFERROR(VLOOKUP($B31,RD[#All],CP$2,0)/CP$1,"")</f>
        <v>3.7925669835782196</v>
      </c>
      <c r="CQ31" s="67">
        <f>IFERROR(VLOOKUP($B31,RD[#All],CQ$2,0)/CQ$1,"")</f>
        <v>3.7453183520599249</v>
      </c>
      <c r="CR31" s="67">
        <f>IFERROR(VLOOKUP($B31,RD[#All],CR$2,0)/CR$1,"")</f>
        <v>3.8239700374531833</v>
      </c>
      <c r="CS31" s="67">
        <f>IFERROR(VLOOKUP($B31,RD[#All],CS$2,0)/CS$1,"")</f>
        <v>3.7859342488555972</v>
      </c>
      <c r="CT31" s="67">
        <f>IFERROR(VLOOKUP($B31,RD[#All],CT$2,0)/CT$1,"")</f>
        <v>3.7565543071161049</v>
      </c>
      <c r="CU31" s="67">
        <f>IFERROR(VLOOKUP($B31,RD[#All],CU$2,0)/CU$1,"")</f>
        <v>3.707865168539326</v>
      </c>
      <c r="CV31" s="67">
        <f>IFERROR(VLOOKUP($B31,RD[#All],CV$2,0)/CV$1,"")</f>
        <v>3.7790262172284645</v>
      </c>
      <c r="CW31" s="67">
        <f>IFERROR(VLOOKUP($B31,RD[#All],CW$2,0)/CW$1,"")</f>
        <v>3.696629213483146</v>
      </c>
      <c r="CX31" s="67">
        <f>IFERROR(VLOOKUP($B31,RD[#All],CX$2,0)/CX$1,"")</f>
        <v>3.7228464419475658</v>
      </c>
      <c r="CY31" s="67">
        <f>IFERROR(VLOOKUP($B31,RD[#All],CY$2,0)/CY$1,"")</f>
        <v>3.7565543071161049</v>
      </c>
      <c r="CZ31" s="67">
        <f>IFERROR(VLOOKUP($B31,RD[#All],CZ$2,0)/CZ$1,"")</f>
        <v>3.7003745318352061</v>
      </c>
      <c r="DA31" s="67">
        <f>IFERROR(VLOOKUP($B31,RD[#All],DA$2,0)/DA$1,"")</f>
        <v>3.6741573033707864</v>
      </c>
      <c r="DB31" s="67">
        <f>IFERROR(VLOOKUP($B31,RD[#All],DB$2,0)/DB$1,"")</f>
        <v>3.7303370786516852</v>
      </c>
      <c r="DC31" s="67">
        <f>IFERROR(VLOOKUP($B31,RD[#All],DC$2,0)/DC$1,"")</f>
        <v>3.7952559300873907</v>
      </c>
      <c r="DD31" s="67">
        <f>IFERROR(VLOOKUP($B31,RD[#All],DD$2,0)/DD$1,"")</f>
        <v>3.636704119850187</v>
      </c>
      <c r="DE31" s="67">
        <f>IFERROR(VLOOKUP($B31,RD[#All],DE$2,0)/DE$1,"")</f>
        <v>3.7752808988764044</v>
      </c>
      <c r="DF31" s="67">
        <f>IFERROR(VLOOKUP($B31,RD[#All],DF$2,0)/DF$1,"")</f>
        <v>3.6835061893609904</v>
      </c>
      <c r="DG31" s="67">
        <f>IFERROR(VLOOKUP($B31,RD[#All],DG$2,0)/DG$1,"")</f>
        <v>3.6786516853932585</v>
      </c>
      <c r="DH31" s="67">
        <f>IFERROR(VLOOKUP($B31,RD[#All],DH$2,0)/DH$1,"")</f>
        <v>3.6654182272159801</v>
      </c>
      <c r="DI31" s="67">
        <f>IFERROR(VLOOKUP($B31,RD[#All],DI$2,0)/DI$1,"")</f>
        <v>3.7199654278305965</v>
      </c>
      <c r="DJ31" s="67">
        <f>IFERROR(VLOOKUP($B31,RD[#All],DJ$2,0)/DJ$1,"")</f>
        <v>3.7752808988764044</v>
      </c>
      <c r="DK31" s="67">
        <f>IFERROR(VLOOKUP($B31,RD[#All],DK$2,0)/DK$1,"")</f>
        <v>3.7752808988764044</v>
      </c>
      <c r="DL31" s="67">
        <f>IFERROR(VLOOKUP($B31,RD[#All],DL$2,0)/DL$1,"")</f>
        <v>3.786267166042447</v>
      </c>
      <c r="DM31" s="67">
        <f>IFERROR(VLOOKUP($B31,RD[#All],DM$2,0)/DM$1,"")</f>
        <v>3.737827715355805</v>
      </c>
      <c r="DN31" s="67">
        <f>IFERROR(VLOOKUP($B31,RD[#All],DN$2,0)/DN$1,"")</f>
        <v>3.6838951310861425</v>
      </c>
      <c r="DO31" s="67">
        <f>IFERROR(VLOOKUP($B31,RD[#All],DO$2,0)/DO$1,"")</f>
        <v>3.6835061893609904</v>
      </c>
      <c r="DP31" s="67">
        <f>IFERROR(VLOOKUP($B31,RD[#All],DP$2,0)/DP$1,"")</f>
        <v>3.6654182272159801</v>
      </c>
      <c r="DQ31" s="67">
        <f>IFERROR(VLOOKUP($B31,RD[#All],DQ$2,0)/DQ$1,"")</f>
        <v>3.744319600499376</v>
      </c>
      <c r="DR31" s="67">
        <f>IFERROR(VLOOKUP($B31,RD[#All],DR$2,0)/DR$1,"")</f>
        <v>3.707865168539326</v>
      </c>
      <c r="DS31" s="67">
        <f>IFERROR(VLOOKUP($B31,RD[#All],DS$2,0)/DS$1,"")</f>
        <v>3.7827715355805243</v>
      </c>
      <c r="DT31" s="67">
        <f>IFERROR(VLOOKUP($B31,RD[#All],DT$2,0)/DT$1,"")</f>
        <v>3.7919267582188931</v>
      </c>
      <c r="DU31" s="67">
        <f>IFERROR(VLOOKUP($B31,RD[#All],DU$2,0)/DU$1,"")</f>
        <v>3.8119017894298795</v>
      </c>
      <c r="DV31" s="67">
        <f>IFERROR(VLOOKUP($B31,RD[#All],DV$2,0)/DV$1,"")</f>
        <v>3.7041198501872659</v>
      </c>
      <c r="DW31" s="67">
        <f>IFERROR(VLOOKUP($B31,RD[#All],DW$2,0)/DW$1,"")</f>
        <v>3.6554307116104869</v>
      </c>
      <c r="DX31" s="67">
        <f>IFERROR(VLOOKUP($B31,RD[#All],DX$2,0)/DX$1,"")</f>
        <v>3.7386600083229298</v>
      </c>
      <c r="DY31" s="67">
        <f>IFERROR(VLOOKUP($B31,RD[#All],DY$2,0)/DY$1,"")</f>
        <v>3.6554307116104869</v>
      </c>
      <c r="DZ31" s="67">
        <f>IFERROR(VLOOKUP($B31,RD[#All],DZ$2,0)/DZ$1,"")</f>
        <v>3.6816479400749063</v>
      </c>
      <c r="EA31" s="67">
        <f>IFERROR(VLOOKUP($B31,RD[#All],EA$2,0)/EA$1,"")</f>
        <v>3.7736163129421558</v>
      </c>
      <c r="EB31" s="67">
        <f>IFERROR(VLOOKUP($B31,RD[#All],EB$2,0)/EB$1,"")</f>
        <v>3.687057844361215</v>
      </c>
      <c r="EC31" s="67">
        <f>IFERROR(VLOOKUP($B31,RD[#All],EC$2,0)/EC$1,"")</f>
        <v>3.7009507346585999</v>
      </c>
      <c r="ED31" s="67">
        <f>IFERROR(VLOOKUP($B31,RD[#All],ED$2,0)/ED$1,"")</f>
        <v>3.7980985306827999</v>
      </c>
      <c r="EE31" s="67">
        <f>IFERROR(VLOOKUP($B31,RD[#All],EE$2,0)/EE$1,"")</f>
        <v>3.7718236819360413</v>
      </c>
      <c r="EF31" s="67">
        <f>IFERROR(VLOOKUP($B31,RD[#All],EF$2,0)/EF$1,"")</f>
        <v>3.7957099080694587</v>
      </c>
      <c r="EG31" s="67">
        <f>IFERROR(VLOOKUP($B31,RD[#All],EG$2,0)/EG$1,"")</f>
        <v>3.6503496503496504</v>
      </c>
      <c r="EH31" s="67">
        <f>IFERROR(VLOOKUP($B31,RD[#All],EH$2,0)/EH$1,"")</f>
        <v>3.7101398601398596</v>
      </c>
      <c r="EI31" s="67">
        <f>IFERROR(VLOOKUP($B31,RD[#All],EI$2,0)/EI$1,"")</f>
        <v>3.6416083916083917</v>
      </c>
      <c r="EJ31" s="67">
        <f>IFERROR(VLOOKUP($B31,RD[#All],EJ$2,0)/EJ$1,"")</f>
        <v>3.7447552447552446</v>
      </c>
      <c r="EK31" s="67">
        <f>IFERROR(VLOOKUP($B31,RD[#All],EK$2,0)/EK$1,"")</f>
        <v>3.7932584269662923</v>
      </c>
      <c r="EL31" s="67">
        <f>IFERROR(VLOOKUP($B31,RD[#All],EL$2,0)/EL$1,"")</f>
        <v>3.7265917602996255</v>
      </c>
      <c r="EM31" s="67">
        <f>IFERROR(VLOOKUP($B31,RD[#All],EM$2,0)/EM$1,"")</f>
        <v>3.7545375972342265</v>
      </c>
      <c r="EN31" s="67">
        <f>IFERROR(VLOOKUP($B31,RD[#All],EN$2,0)/EN$1,"")</f>
        <v>3.7012964563526358</v>
      </c>
      <c r="EO31" s="67">
        <f>IFERROR(VLOOKUP($B31,RD[#All],EO$2,0)/EO$1,"")</f>
        <v>3.7191011235955056</v>
      </c>
      <c r="EP31" s="67">
        <f>IFERROR(VLOOKUP($B31,RD[#All],EP$2,0)/EP$1,"")</f>
        <v>3.8063958513396714</v>
      </c>
      <c r="EQ31" s="67">
        <f>IFERROR(VLOOKUP($B31,RD[#All],EQ$2,0)/EQ$1,"")</f>
        <v>3.6666666666666665</v>
      </c>
      <c r="ER31" s="67">
        <f>IFERROR(VLOOKUP($B31,RD[#All],ER$2,0)/ER$1,"")</f>
        <v>3.6587726879861711</v>
      </c>
      <c r="ES31" s="67">
        <f>IFERROR(VLOOKUP($B31,RD[#All],ES$2,0)/ES$1,"")</f>
        <v>3.8187265917602997</v>
      </c>
      <c r="ET31" s="67">
        <f>IFERROR(VLOOKUP($B31,RD[#All],ET$2,0)/ET$1,"")</f>
        <v>3.6813074565883555</v>
      </c>
      <c r="EU31" s="67">
        <f>IFERROR(VLOOKUP($B31,RD[#All],EU$2,0)/EU$1,"")</f>
        <v>3.8167675021607606</v>
      </c>
      <c r="EV31" s="67">
        <f>IFERROR(VLOOKUP($B31,RD[#All],EV$2,0)/EV$1,"")</f>
        <v>3.8305963699222128</v>
      </c>
      <c r="EW31" s="67">
        <f>IFERROR(VLOOKUP($B31,RD[#All],EW$2,0)/EW$1,"")</f>
        <v>3.8063958513396714</v>
      </c>
      <c r="EX31" s="67">
        <f>IFERROR(VLOOKUP($B31,RD[#All],EX$2,0)/EX$1,"")</f>
        <v>3.749438202247191</v>
      </c>
      <c r="EY31" s="67">
        <f>IFERROR(VLOOKUP($B31,RD[#All],EY$2,0)/EY$1,"")</f>
        <v>3.7885975863503951</v>
      </c>
      <c r="EZ31" s="67">
        <f>IFERROR(VLOOKUP($B31,RD[#All],EZ$2,0)/EZ$1,"")</f>
        <v>3.7228464419475658</v>
      </c>
      <c r="FA31" s="67">
        <f>IFERROR(VLOOKUP($B31,RD[#All],FA$2,0)/FA$1,"")</f>
        <v>3.7602996254681647</v>
      </c>
      <c r="FB31" s="67">
        <f>IFERROR(VLOOKUP($B31,RD[#All],FB$2,0)/FB$1,"")</f>
        <v>3.7340823970037453</v>
      </c>
      <c r="FC31" s="67">
        <f>IFERROR(VLOOKUP($B31,RD[#All],FC$2,0)/FC$1,"")</f>
        <v>3.7565543071161049</v>
      </c>
      <c r="FD31" s="67">
        <f>IFERROR(VLOOKUP($B31,RD[#All],FD$2,0)/FD$1,"")</f>
        <v>3.6891385767790261</v>
      </c>
      <c r="FE31" s="67">
        <f>IFERROR(VLOOKUP($B31,RD[#All],FE$2,0)/FE$1,"")</f>
        <v>3.7159090909090908</v>
      </c>
      <c r="FF31" s="67">
        <f>IFERROR(VLOOKUP($B31,RD[#All],FF$2,0)/FF$1,"")</f>
        <v>3.7348484848484849</v>
      </c>
      <c r="FG31" s="67">
        <f>IFERROR(VLOOKUP($B31,RD[#All],FG$2,0)/FG$1,"")</f>
        <v>3.6794612794612793</v>
      </c>
      <c r="FH31" s="67">
        <f>IFERROR(VLOOKUP($B31,RD[#All],FH$2,0)/FH$1,"")</f>
        <v>3.7045454545454546</v>
      </c>
      <c r="FI31" s="67">
        <f>IFERROR(VLOOKUP($B31,RD[#All],FI$2,0)/FI$1,"")</f>
        <v>3.3703703703703702</v>
      </c>
      <c r="FJ31" s="67">
        <f>IFERROR(VLOOKUP($B31,RD[#All],FJ$2,0)/FJ$1,"")</f>
        <v>3.6936026936026938</v>
      </c>
      <c r="FK31" s="67">
        <f>IFERROR(VLOOKUP($B31,RD[#All],FK$2,0)/FK$1,"")</f>
        <v>3.7104377104377106</v>
      </c>
      <c r="FL31" s="67">
        <f>IFERROR(VLOOKUP($B31,RD[#All],FL$2,0)/FL$1,"")</f>
        <v>3.6552727272727275</v>
      </c>
      <c r="FM31" s="67">
        <f>IFERROR(VLOOKUP($B31,RD[#All],FM$2,0)/FM$1,"")</f>
        <v>3.6969696969696968</v>
      </c>
      <c r="FN31" s="67">
        <f>IFERROR(VLOOKUP($B31,RD[#All],FN$2,0)/FN$1,"")</f>
        <v>3.6430976430976432</v>
      </c>
      <c r="FO31" s="67">
        <f>IFERROR(VLOOKUP($B31,RD[#All],FO$2,0)/FO$1,"")</f>
        <v>3.75</v>
      </c>
      <c r="FP31" s="67">
        <f>IFERROR(VLOOKUP($B31,RD[#All],FP$2,0)/FP$1,"")</f>
        <v>3.6545454545454548</v>
      </c>
      <c r="FQ31" s="67">
        <f>IFERROR(VLOOKUP($B31,RD[#All],FQ$2,0)/FQ$1,"")</f>
        <v>3.6410909090909089</v>
      </c>
      <c r="FR31" s="67">
        <f>IFERROR(VLOOKUP($B31,RD[#All],FR$2,0)/FR$1,"")</f>
        <v>3.7283636363636363</v>
      </c>
      <c r="FS31" s="67">
        <f>IFERROR(VLOOKUP($B31,RD[#All],FS$2,0)/FS$1,"")</f>
        <v>3.6936026936026938</v>
      </c>
      <c r="FT31" s="67">
        <f>IFERROR(VLOOKUP($B31,RD[#All],FT$2,0)/FT$1,"")</f>
        <v>3.6436363636363636</v>
      </c>
      <c r="FU31" s="67">
        <f>IFERROR(VLOOKUP($B31,RD[#All],FU$2,0)/FU$1,"")</f>
        <v>3.7070707070707072</v>
      </c>
      <c r="FV31" s="67">
        <f>IFERROR(VLOOKUP($B31,RD[#All],FV$2,0)/FV$1,"")</f>
        <v>3.6893939393939394</v>
      </c>
      <c r="FW31" s="67">
        <f>IFERROR(VLOOKUP($B31,RD[#All],FW$2,0)/FW$1,"")</f>
        <v>3.7159090909090908</v>
      </c>
      <c r="FX31" s="67">
        <f>IFERROR(VLOOKUP($B31,RD[#All],FX$2,0)/FX$1,"")</f>
        <v>3.6704545454545454</v>
      </c>
      <c r="FY31" s="67">
        <f>IFERROR(VLOOKUP($B31,RD[#All],FY$2,0)/FY$1,"")</f>
        <v>3.6397306397306397</v>
      </c>
      <c r="FZ31" s="67">
        <f>IFERROR(VLOOKUP($B31,RD[#All],FZ$2,0)/FZ$1,"")</f>
        <v>3.6628787878787881</v>
      </c>
      <c r="GA31" s="67">
        <f>IFERROR(VLOOKUP($B31,RD[#All],GA$2,0)/GA$1,"")</f>
        <v>3.7307692307692308</v>
      </c>
      <c r="GB31" s="67">
        <f>IFERROR(VLOOKUP($B31,RD[#All],GB$2,0)/GB$1,"")</f>
        <v>3.6969696969696968</v>
      </c>
      <c r="GC31" s="67">
        <f>IFERROR(VLOOKUP($B31,RD[#All],GC$2,0)/GC$1,"")</f>
        <v>3.7070707070707072</v>
      </c>
      <c r="GD31" s="67">
        <f>IFERROR(VLOOKUP($B31,RD[#All],GD$2,0)/GD$1,"")</f>
        <v>3.7963636363636364</v>
      </c>
      <c r="GE31" s="67">
        <f>IFERROR(VLOOKUP($B31,RD[#All],GE$2,0)/GE$1,"")</f>
        <v>3.6643356643356642</v>
      </c>
      <c r="GF31" s="67">
        <f>IFERROR(VLOOKUP($B31,RD[#All],GF$2,0)/GF$1,"")</f>
        <v>3.6902356902356903</v>
      </c>
      <c r="GG31" s="67">
        <f>IFERROR(VLOOKUP($B31,RD[#All],GG$2,0)/GG$1,"")</f>
        <v>3.68</v>
      </c>
      <c r="GH31" s="67">
        <f>IFERROR(VLOOKUP($B31,RD[#All],GH$2,0)/GH$1,"")</f>
        <v>3.7054545454545456</v>
      </c>
      <c r="GI31" s="67">
        <f>IFERROR(VLOOKUP($B31,RD[#All],GI$2,0)/GI$1,"")</f>
        <v>3.7414545454545456</v>
      </c>
      <c r="GJ31" s="67">
        <f>IFERROR(VLOOKUP($B31,RD[#All],GJ$2,0)/GJ$1,"")</f>
        <v>3.674825174825175</v>
      </c>
      <c r="GK31" s="67">
        <f>IFERROR(VLOOKUP($B31,RD[#All],GK$2,0)/GK$1,"")</f>
        <v>3.8257575757575757</v>
      </c>
      <c r="GL31" s="67">
        <f>IFERROR(VLOOKUP($B31,RD[#All],GL$2,0)/GL$1,"")</f>
        <v>3.8106060606060606</v>
      </c>
      <c r="GM31" s="67">
        <f>IFERROR(VLOOKUP($B31,RD[#All],GM$2,0)/GM$1,"")</f>
        <v>3.75</v>
      </c>
      <c r="GN31" s="67">
        <f>IFERROR(VLOOKUP($B31,RD[#All],GN$2,0)/GN$1,"")</f>
        <v>3.7727272727272729</v>
      </c>
      <c r="GO31" s="67">
        <f>IFERROR(VLOOKUP($B31,RD[#All],GO$2,0)/GO$1,"")</f>
        <v>3.7916666666666665</v>
      </c>
      <c r="GP31" s="67">
        <f>IFERROR(VLOOKUP($B31,RD[#All],GP$2,0)/GP$1,"")</f>
        <v>3.7537878787878789</v>
      </c>
      <c r="GQ31" s="67">
        <f>IFERROR(VLOOKUP($B31,RD[#All],GQ$2,0)/GQ$1,"")</f>
        <v>3.6409090909090911</v>
      </c>
      <c r="GR31" s="67">
        <f>IFERROR(VLOOKUP($B31,RD[#All],GR$2,0)/GR$1,"")</f>
        <v>3.7727272727272729</v>
      </c>
      <c r="GS31" s="67" t="str">
        <f>IFERROR(VLOOKUP($B31,RD[#All],GS$2,0)/GS$1,"")</f>
        <v/>
      </c>
      <c r="GT31" s="67" t="str">
        <f>IFERROR(VLOOKUP($B31,RD[#All],GT$2,0)/GT$1,"")</f>
        <v/>
      </c>
      <c r="GU31" s="67">
        <f>IFERROR(VLOOKUP($B31,RD[#All],GU$2,0)/GU$1,"")</f>
        <v>3.712401055408971</v>
      </c>
      <c r="GV31" s="67">
        <f>IFERROR(VLOOKUP($B31,RD[#All],GV$2,0)/GV$1,"")</f>
        <v>3.7509850275807723</v>
      </c>
      <c r="GW31" s="67">
        <f>IFERROR(VLOOKUP($B31,RD[#All],GW$2,0)/GW$1,"")</f>
        <v>3.668883961566888</v>
      </c>
      <c r="GX31" s="67" t="str">
        <f>IFERROR(VLOOKUP($B31,RD[#All],GX$2,0)/GX$1,"")</f>
        <v/>
      </c>
      <c r="GY31" s="67">
        <f>IFERROR(VLOOKUP($B31,RD[#All],GY$2,0)/GY$1,"")</f>
        <v>3.7969924812030071</v>
      </c>
      <c r="GZ31" s="67">
        <f>IFERROR(VLOOKUP($B31,RD[#All],GZ$2,0)/GZ$1,"")</f>
        <v>3.7191011235955056</v>
      </c>
      <c r="HA31" s="67">
        <f>IFERROR(VLOOKUP($B31,RD[#All],HA$2,0)/HA$1,"")</f>
        <v>3.7647940074906368</v>
      </c>
      <c r="HB31" s="67">
        <f>IFERROR(VLOOKUP($B31,RD[#All],HB$2,0)/HB$1,"")</f>
        <v>3.7752808988764044</v>
      </c>
      <c r="HC31" s="67">
        <f>IFERROR(VLOOKUP($B31,RD[#All],HC$2,0)/HC$1,"")</f>
        <v>3.7902621722846441</v>
      </c>
      <c r="HD31" s="67">
        <f>IFERROR(VLOOKUP($B31,RD[#All],HD$2,0)/HD$1,"")</f>
        <v>3.7116104868913857</v>
      </c>
      <c r="HE31" s="67">
        <f>IFERROR(VLOOKUP($B31,RD[#All],HE$2,0)/HE$1,"")</f>
        <v>3.7715355805243447</v>
      </c>
      <c r="HF31" s="67">
        <f>IFERROR(VLOOKUP($B31,RD[#All],HF$2,0)/HF$1,"")</f>
        <v>3.7602996254681647</v>
      </c>
      <c r="HG31" s="67">
        <f>IFERROR(VLOOKUP($B31,RD[#All],HG$2,0)/HG$1,"")</f>
        <v>3.737827715355805</v>
      </c>
      <c r="HH31" s="67">
        <f>IFERROR(VLOOKUP($B31,RD[#All],HH$2,0)/HH$1,"")</f>
        <v>3.6891385767790261</v>
      </c>
      <c r="HI31" s="67">
        <f>IFERROR(VLOOKUP($B31,RD[#All],HI$2,0)/HI$1,"")</f>
        <v>3.7602996254681647</v>
      </c>
      <c r="HJ31" s="67">
        <f>IFERROR(VLOOKUP($B31,RD[#All],HJ$2,0)/HJ$1,"")</f>
        <v>3.7191011235955056</v>
      </c>
      <c r="HK31" s="67">
        <f>IFERROR(VLOOKUP($B31,RD[#All],HK$2,0)/HK$1,"")</f>
        <v>3.7320016645859342</v>
      </c>
      <c r="HL31" s="67">
        <f>IFERROR(VLOOKUP($B31,RD[#All],HL$2,0)/HL$1,"")</f>
        <v>3.7999167707032879</v>
      </c>
      <c r="HM31" s="67">
        <f>IFERROR(VLOOKUP($B31,RD[#All],HM$2,0)/HM$1,"")</f>
        <v>3.8423645320197042</v>
      </c>
      <c r="HN31" s="67">
        <f>IFERROR(VLOOKUP($B31,RD[#All],HN$2,0)/HN$1,"")</f>
        <v>3.8446036721898791</v>
      </c>
      <c r="HO31" s="67">
        <f>IFERROR(VLOOKUP($B31,RD[#All],HO$2,0)/HO$1,"")</f>
        <v>3.8714733542319748</v>
      </c>
      <c r="HP31" s="67">
        <f>IFERROR(VLOOKUP($B31,RD[#All],HP$2,0)/HP$1,"")</f>
        <v>3.8934169278996866</v>
      </c>
      <c r="HQ31" s="67">
        <f>IFERROR(VLOOKUP($B31,RD[#All],HQ$2,0)/HQ$1,"")</f>
        <v>3.6512746512746515</v>
      </c>
      <c r="HR31" s="67">
        <f>IFERROR(VLOOKUP($B31,RD[#All],HR$2,0)/HR$1,"")</f>
        <v>3.7414512093411174</v>
      </c>
      <c r="HS31" s="67">
        <f>IFERROR(VLOOKUP($B31,RD[#All],HS$2,0)/HS$1,"")</f>
        <v>3.7903820224719103</v>
      </c>
      <c r="HT31" s="67">
        <f>IFERROR(VLOOKUP($B31,RD[#All],HT$2,0)/HT$1,"")</f>
        <v>3.7586350395339161</v>
      </c>
      <c r="HU31" s="67">
        <f>IFERROR(VLOOKUP($B31,RD[#All],HU$2,0)/HU$1,"")</f>
        <v>3.7718236819360413</v>
      </c>
      <c r="HV31" s="67">
        <f>IFERROR(VLOOKUP($B31,RD[#All],HV$2,0)/HV$1,"")</f>
        <v>3.6888504753673295</v>
      </c>
      <c r="HW31" s="67">
        <f>IFERROR(VLOOKUP($B31,RD[#All],HW$2,0)/HW$1,"")</f>
        <v>3.8155505617977528</v>
      </c>
      <c r="HX31" s="67">
        <f>IFERROR(VLOOKUP($B31,RD[#All],HX$2,0)/HX$1,"")</f>
        <v>3.8063958513396714</v>
      </c>
      <c r="HY31" s="67">
        <f>IFERROR(VLOOKUP($B31,RD[#All],HY$2,0)/HY$1,"")</f>
        <v>3.7652933832709112</v>
      </c>
      <c r="HZ31" s="67">
        <f>IFERROR(VLOOKUP($B31,RD[#All],HZ$2,0)/HZ$1,"")</f>
        <v>3.7007074490220555</v>
      </c>
      <c r="IA31" s="67">
        <f>IFERROR(VLOOKUP($B31,RD[#All],IA$2,0)/IA$1,"")</f>
        <v>3.6674436674436679</v>
      </c>
      <c r="IB31" s="67">
        <f>IFERROR(VLOOKUP($B31,RD[#All],IB$2,0)/IB$1,"")</f>
        <v>3.6922799422799426</v>
      </c>
      <c r="IC31" s="67">
        <f>IFERROR(VLOOKUP($B31,RD[#All],IC$2,0)/IC$1,"")</f>
        <v>3.7723387723387725</v>
      </c>
      <c r="ID31" s="67">
        <f>IFERROR(VLOOKUP($B31,RD[#All],ID$2,0)/ID$1,"")</f>
        <v>3.6924803591470257</v>
      </c>
      <c r="IE31" s="67">
        <f>IFERROR(VLOOKUP($B31,RD[#All],IE$2,0)/IE$1,"")</f>
        <v>3.7414141414141415</v>
      </c>
      <c r="IF31" s="67" t="str">
        <f>IFERROR(VLOOKUP($B31,RD[#All],IF$2,0)/IF$1,"")</f>
        <v/>
      </c>
      <c r="IG31" s="67">
        <f>IFERROR(VLOOKUP($B31,RD[#All],IG$2,0)/IG$1,"")</f>
        <v>3.8975375035380697</v>
      </c>
      <c r="IH31" s="67">
        <f>IFERROR(VLOOKUP($B31,RD[#All],IH$2,0)/IH$1,"")</f>
        <v>3.7164750957854404</v>
      </c>
      <c r="II31" s="67">
        <f>IFERROR(VLOOKUP($B31,RD[#All],II$2,0)/II$1,"")</f>
        <v>3.6915422885572138</v>
      </c>
      <c r="IJ31" s="67">
        <f>IFERROR(VLOOKUP($B31,RD[#All],IJ$2,0)/IJ$1,"")</f>
        <v>3.6550692106247662</v>
      </c>
      <c r="IK31" s="67">
        <f>IFERROR(VLOOKUP($B31,RD[#All],IK$2,0)/IK$1,"")</f>
        <v>3.7113442113442114</v>
      </c>
      <c r="IL31" s="67" t="str">
        <f>IFERROR(VLOOKUP($B31,RD[#All],IL$2,0)/IL$1,"")</f>
        <v/>
      </c>
      <c r="IM31" s="67" t="str">
        <f>IFERROR(VLOOKUP($B31,RD[#All],IM$2,0)/IM$1,"")</f>
        <v/>
      </c>
      <c r="IN31" s="67">
        <f>IFERROR(VLOOKUP($B31,RD[#All],IN$2,0)/IN$1,"")</f>
        <v>3.8996865203761755</v>
      </c>
      <c r="IO31" s="67">
        <f>IFERROR(VLOOKUP($B31,RD[#All],IO$2,0)/IO$1,"")</f>
        <v>3.8832288401253918</v>
      </c>
      <c r="IP31" s="67">
        <f>IFERROR(VLOOKUP($B31,RD[#All],IP$2,0)/IP$1,"")</f>
        <v>4.0133301594858368</v>
      </c>
      <c r="IQ31" s="67">
        <f>IFERROR(VLOOKUP($B31,RD[#All],IQ$2,0)/IQ$1,"")</f>
        <v>3.7723387723387725</v>
      </c>
      <c r="IR31" s="67">
        <f>IFERROR(VLOOKUP($B31,RD[#All],IR$2,0)/IR$1,"")</f>
        <v>7.388059701492538</v>
      </c>
      <c r="IS31" s="86">
        <f>IFERROR(AVERAGEIF(Inv_SY_B[[#This Row],[BLK1_INV1]:[BLK8_INV27]],"&gt;"&amp;0.1,Inv_SY_B[[#This Row],[BLK1_INV1]:[BLK8_INV27]]),"")</f>
        <v>3.733226709567087</v>
      </c>
    </row>
    <row r="32" spans="2:253" x14ac:dyDescent="0.35">
      <c r="B32" s="85">
        <f>B31+1</f>
        <v>45864</v>
      </c>
      <c r="C32" s="67">
        <f>IFERROR(VLOOKUP($B32,RD[#All],C$2,0)/C$1,"")</f>
        <v>3.7476231633535004</v>
      </c>
      <c r="D32" s="67">
        <f>IFERROR(VLOOKUP($B32,RD[#All],D$2,0)/D$1,"")</f>
        <v>3.7891097666378566</v>
      </c>
      <c r="E32" s="67">
        <f>IFERROR(VLOOKUP($B32,RD[#All],E$2,0)/E$1,"")</f>
        <v>3.707865168539326</v>
      </c>
      <c r="F32" s="67">
        <f>IFERROR(VLOOKUP($B32,RD[#All],F$2,0)/F$1,"")</f>
        <v>3.797752808988764</v>
      </c>
      <c r="G32" s="67">
        <f>IFERROR(VLOOKUP($B32,RD[#All],G$2,0)/G$1,"")</f>
        <v>3.7846153846153849</v>
      </c>
      <c r="H32" s="67">
        <f>IFERROR(VLOOKUP($B32,RD[#All],H$2,0)/H$1,"")</f>
        <v>3.7655430711610487</v>
      </c>
      <c r="I32" s="67">
        <f>IFERROR(VLOOKUP($B32,RD[#All],I$2,0)/I$1,"")</f>
        <v>3.7677902621722845</v>
      </c>
      <c r="J32" s="67">
        <f>IFERROR(VLOOKUP($B32,RD[#All],J$2,0)/J$1,"")</f>
        <v>3.7116104868913857</v>
      </c>
      <c r="K32" s="67">
        <f>IFERROR(VLOOKUP($B32,RD[#All],K$2,0)/K$1,"")</f>
        <v>3.7537078651685394</v>
      </c>
      <c r="L32" s="67">
        <f>IFERROR(VLOOKUP($B32,RD[#All],L$2,0)/L$1,"")</f>
        <v>3.8094382022471911</v>
      </c>
      <c r="M32" s="67">
        <f>IFERROR(VLOOKUP($B32,RD[#All],M$2,0)/M$1,"")</f>
        <v>3.808988764044944</v>
      </c>
      <c r="N32" s="67">
        <f>IFERROR(VLOOKUP($B32,RD[#All],N$2,0)/N$1,"")</f>
        <v>3.7584269662921348</v>
      </c>
      <c r="O32" s="67">
        <f>IFERROR(VLOOKUP($B32,RD[#All],O$2,0)/O$1,"")</f>
        <v>3.7902621722846441</v>
      </c>
      <c r="P32" s="67">
        <f>IFERROR(VLOOKUP($B32,RD[#All],P$2,0)/P$1,"")</f>
        <v>3.7303370786516852</v>
      </c>
      <c r="Q32" s="67">
        <f>IFERROR(VLOOKUP($B32,RD[#All],Q$2,0)/Q$1,"")</f>
        <v>3.7453183520599249</v>
      </c>
      <c r="R32" s="67">
        <f>IFERROR(VLOOKUP($B32,RD[#All],R$2,0)/R$1,"")</f>
        <v>3.7988764044943819</v>
      </c>
      <c r="S32" s="67">
        <f>IFERROR(VLOOKUP($B32,RD[#All],S$2,0)/S$1,"")</f>
        <v>3.6741573033707864</v>
      </c>
      <c r="T32" s="67">
        <f>IFERROR(VLOOKUP($B32,RD[#All],T$2,0)/T$1,"")</f>
        <v>3.7116104868913857</v>
      </c>
      <c r="U32" s="67">
        <f>IFERROR(VLOOKUP($B32,RD[#All],U$2,0)/U$1,"")</f>
        <v>3.7158167675021607</v>
      </c>
      <c r="V32" s="67">
        <f>IFERROR(VLOOKUP($B32,RD[#All],V$2,0)/V$1,"")</f>
        <v>3.773898012100259</v>
      </c>
      <c r="W32" s="67">
        <f>IFERROR(VLOOKUP($B32,RD[#All],W$2,0)/W$1,"")</f>
        <v>3.7565543071161049</v>
      </c>
      <c r="X32" s="67">
        <f>IFERROR(VLOOKUP($B32,RD[#All],X$2,0)/X$1,"")</f>
        <v>3.6659176029962546</v>
      </c>
      <c r="Y32" s="67">
        <f>IFERROR(VLOOKUP($B32,RD[#All],Y$2,0)/Y$1,"")</f>
        <v>3.8440795159896286</v>
      </c>
      <c r="Z32" s="67">
        <f>IFERROR(VLOOKUP($B32,RD[#All],Z$2,0)/Z$1,"")</f>
        <v>3.773283395755306</v>
      </c>
      <c r="AA32" s="67">
        <f>IFERROR(VLOOKUP($B32,RD[#All],AA$2,0)/AA$1,"")</f>
        <v>3.7545375972342265</v>
      </c>
      <c r="AB32" s="67">
        <f>IFERROR(VLOOKUP($B32,RD[#All],AB$2,0)/AB$1,"")</f>
        <v>3.7846153846153849</v>
      </c>
      <c r="AC32" s="67">
        <f>IFERROR(VLOOKUP($B32,RD[#All],AC$2,0)/AC$1,"")</f>
        <v>3.6819360414866034</v>
      </c>
      <c r="AD32" s="67">
        <f>IFERROR(VLOOKUP($B32,RD[#All],AD$2,0)/AD$1,"")</f>
        <v>3.7010403662089058</v>
      </c>
      <c r="AE32" s="67">
        <f>IFERROR(VLOOKUP($B32,RD[#All],AE$2,0)/AE$1,"")</f>
        <v>3.6654182272159801</v>
      </c>
      <c r="AF32" s="67">
        <f>IFERROR(VLOOKUP($B32,RD[#All],AF$2,0)/AF$1,"")</f>
        <v>3.6813982521847688</v>
      </c>
      <c r="AG32" s="67">
        <f>IFERROR(VLOOKUP($B32,RD[#All],AG$2,0)/AG$1,"")</f>
        <v>3.6920516021639616</v>
      </c>
      <c r="AH32" s="67">
        <f>IFERROR(VLOOKUP($B32,RD[#All],AH$2,0)/AH$1,"")</f>
        <v>3.7120266333749479</v>
      </c>
      <c r="AI32" s="67">
        <f>IFERROR(VLOOKUP($B32,RD[#All],AI$2,0)/AI$1,"")</f>
        <v>3.675314465408805</v>
      </c>
      <c r="AJ32" s="67">
        <f>IFERROR(VLOOKUP($B32,RD[#All],AJ$2,0)/AJ$1,"")</f>
        <v>3.7991331639515766</v>
      </c>
      <c r="AK32" s="67">
        <f>IFERROR(VLOOKUP($B32,RD[#All],AK$2,0)/AK$1,"")</f>
        <v>3.7528089887640448</v>
      </c>
      <c r="AL32" s="67">
        <f>IFERROR(VLOOKUP($B32,RD[#All],AL$2,0)/AL$1,"")</f>
        <v>3.7102709936433591</v>
      </c>
      <c r="AM32" s="67">
        <f>IFERROR(VLOOKUP($B32,RD[#All],AM$2,0)/AM$1,"")</f>
        <v>3.707865168539326</v>
      </c>
      <c r="AN32" s="67">
        <f>IFERROR(VLOOKUP($B32,RD[#All],AN$2,0)/AN$1,"")</f>
        <v>3.7902621722846441</v>
      </c>
      <c r="AO32" s="67">
        <f>IFERROR(VLOOKUP($B32,RD[#All],AO$2,0)/AO$1,"")</f>
        <v>3.696629213483146</v>
      </c>
      <c r="AP32" s="67">
        <f>IFERROR(VLOOKUP($B32,RD[#All],AP$2,0)/AP$1,"")</f>
        <v>3.7116104868913857</v>
      </c>
      <c r="AQ32" s="67">
        <f>IFERROR(VLOOKUP($B32,RD[#All],AQ$2,0)/AQ$1,"")</f>
        <v>3.7528089887640448</v>
      </c>
      <c r="AR32" s="67">
        <f>IFERROR(VLOOKUP($B32,RD[#All],AR$2,0)/AR$1,"")</f>
        <v>3.7191011235955056</v>
      </c>
      <c r="AS32" s="67">
        <f>IFERROR(VLOOKUP($B32,RD[#All],AS$2,0)/AS$1,"")</f>
        <v>3.7041198501872659</v>
      </c>
      <c r="AT32" s="67">
        <f>IFERROR(VLOOKUP($B32,RD[#All],AT$2,0)/AT$1,"")</f>
        <v>3.7265917602996255</v>
      </c>
      <c r="AU32" s="67">
        <f>IFERROR(VLOOKUP($B32,RD[#All],AU$2,0)/AU$1,"")</f>
        <v>3.7640449438202248</v>
      </c>
      <c r="AV32" s="67">
        <f>IFERROR(VLOOKUP($B32,RD[#All],AV$2,0)/AV$1,"")</f>
        <v>3.6816479400749063</v>
      </c>
      <c r="AW32" s="67">
        <f>IFERROR(VLOOKUP($B32,RD[#All],AW$2,0)/AW$1,"")</f>
        <v>3.6888504753673295</v>
      </c>
      <c r="AX32" s="67">
        <f>IFERROR(VLOOKUP($B32,RD[#All],AX$2,0)/AX$1,"")</f>
        <v>3.6704119850187267</v>
      </c>
      <c r="AY32" s="67">
        <f>IFERROR(VLOOKUP($B32,RD[#All],AY$2,0)/AY$1,"")</f>
        <v>3.671011235955056</v>
      </c>
      <c r="AZ32" s="67">
        <f>IFERROR(VLOOKUP($B32,RD[#All],AZ$2,0)/AZ$1,"")</f>
        <v>3.6997752808988764</v>
      </c>
      <c r="BA32" s="67">
        <f>IFERROR(VLOOKUP($B32,RD[#All],BA$2,0)/BA$1,"")</f>
        <v>3.8464419475655429</v>
      </c>
      <c r="BB32" s="67">
        <f>IFERROR(VLOOKUP($B32,RD[#All],BB$2,0)/BB$1,"")</f>
        <v>3.7116104868913857</v>
      </c>
      <c r="BC32" s="67">
        <f>IFERROR(VLOOKUP($B32,RD[#All],BC$2,0)/BC$1,"")</f>
        <v>3.8052434456928839</v>
      </c>
      <c r="BD32" s="67">
        <f>IFERROR(VLOOKUP($B32,RD[#All],BD$2,0)/BD$1,"")</f>
        <v>3.6820640865584684</v>
      </c>
      <c r="BE32" s="67">
        <f>IFERROR(VLOOKUP($B32,RD[#All],BE$2,0)/BE$1,"")</f>
        <v>3.6888504753673295</v>
      </c>
      <c r="BF32" s="67">
        <f>IFERROR(VLOOKUP($B32,RD[#All],BF$2,0)/BF$1,"")</f>
        <v>3.8085726175613814</v>
      </c>
      <c r="BG32" s="67">
        <f>IFERROR(VLOOKUP($B32,RD[#All],BG$2,0)/BG$1,"")</f>
        <v>3.7852684144818975</v>
      </c>
      <c r="BH32" s="67">
        <f>IFERROR(VLOOKUP($B32,RD[#All],BH$2,0)/BH$1,"")</f>
        <v>3.8239700374531833</v>
      </c>
      <c r="BI32" s="67">
        <f>IFERROR(VLOOKUP($B32,RD[#All],BI$2,0)/BI$1,"")</f>
        <v>3.8318768206408658</v>
      </c>
      <c r="BJ32" s="67">
        <f>IFERROR(VLOOKUP($B32,RD[#All],BJ$2,0)/BJ$1,"")</f>
        <v>3.8252184769038702</v>
      </c>
      <c r="BK32" s="67">
        <f>IFERROR(VLOOKUP($B32,RD[#All],BK$2,0)/BK$1,"")</f>
        <v>3.7003745318352061</v>
      </c>
      <c r="BL32" s="67">
        <f>IFERROR(VLOOKUP($B32,RD[#All],BL$2,0)/BL$1,"")</f>
        <v>3.74372699899632</v>
      </c>
      <c r="BM32" s="67">
        <f>IFERROR(VLOOKUP($B32,RD[#All],BM$2,0)/BM$1,"")</f>
        <v>3.7303370786516852</v>
      </c>
      <c r="BN32" s="67">
        <f>IFERROR(VLOOKUP($B32,RD[#All],BN$2,0)/BN$1,"")</f>
        <v>3.8119122257053291</v>
      </c>
      <c r="BO32" s="67">
        <f>IFERROR(VLOOKUP($B32,RD[#All],BO$2,0)/BO$1,"")</f>
        <v>3.8444252376836645</v>
      </c>
      <c r="BP32" s="67">
        <f>IFERROR(VLOOKUP($B32,RD[#All],BP$2,0)/BP$1,"")</f>
        <v>3.8063958513396714</v>
      </c>
      <c r="BQ32" s="67">
        <f>IFERROR(VLOOKUP($B32,RD[#All],BQ$2,0)/BQ$1,"")</f>
        <v>3.8720829732065689</v>
      </c>
      <c r="BR32" s="67">
        <f>IFERROR(VLOOKUP($B32,RD[#All],BR$2,0)/BR$1,"")</f>
        <v>3.8547968885047537</v>
      </c>
      <c r="BS32" s="67">
        <f>IFERROR(VLOOKUP($B32,RD[#All],BS$2,0)/BS$1,"")</f>
        <v>3.7528089887640448</v>
      </c>
      <c r="BT32" s="67">
        <f>IFERROR(VLOOKUP($B32,RD[#All],BT$2,0)/BT$1,"")</f>
        <v>3.7265917602996255</v>
      </c>
      <c r="BU32" s="67">
        <f>IFERROR(VLOOKUP($B32,RD[#All],BU$2,0)/BU$1,"")</f>
        <v>3.7715355805243447</v>
      </c>
      <c r="BV32" s="67">
        <f>IFERROR(VLOOKUP($B32,RD[#All],BV$2,0)/BV$1,"")</f>
        <v>3.797752808988764</v>
      </c>
      <c r="BW32" s="67">
        <f>IFERROR(VLOOKUP($B32,RD[#All],BW$2,0)/BW$1,"")</f>
        <v>3.7265917602996255</v>
      </c>
      <c r="BX32" s="67">
        <f>IFERROR(VLOOKUP($B32,RD[#All],BX$2,0)/BX$1,"")</f>
        <v>3.7752808988764044</v>
      </c>
      <c r="BY32" s="67">
        <f>IFERROR(VLOOKUP($B32,RD[#All],BY$2,0)/BY$1,"")</f>
        <v>3.7919267582188931</v>
      </c>
      <c r="BZ32" s="67">
        <f>IFERROR(VLOOKUP($B32,RD[#All],BZ$2,0)/BZ$1,"")</f>
        <v>3.7919267582188931</v>
      </c>
      <c r="CA32" s="67">
        <f>IFERROR(VLOOKUP($B32,RD[#All],CA$2,0)/CA$1,"")</f>
        <v>3.7885975863503951</v>
      </c>
      <c r="CB32" s="67">
        <f>IFERROR(VLOOKUP($B32,RD[#All],CB$2,0)/CB$1,"")</f>
        <v>3.7602996254681647</v>
      </c>
      <c r="CC32" s="67">
        <f>IFERROR(VLOOKUP($B32,RD[#All],CC$2,0)/CC$1,"")</f>
        <v>3.7116104868913857</v>
      </c>
      <c r="CD32" s="67">
        <f>IFERROR(VLOOKUP($B32,RD[#All],CD$2,0)/CD$1,"")</f>
        <v>3.8409680207433015</v>
      </c>
      <c r="CE32" s="67">
        <f>IFERROR(VLOOKUP($B32,RD[#All],CE$2,0)/CE$1,"")</f>
        <v>3.7677902621722845</v>
      </c>
      <c r="CF32" s="67">
        <f>IFERROR(VLOOKUP($B32,RD[#All],CF$2,0)/CF$1,"")</f>
        <v>3.7340823970037453</v>
      </c>
      <c r="CG32" s="67">
        <f>IFERROR(VLOOKUP($B32,RD[#All],CG$2,0)/CG$1,"")</f>
        <v>3.8127340823970037</v>
      </c>
      <c r="CH32" s="67">
        <f>IFERROR(VLOOKUP($B32,RD[#All],CH$2,0)/CH$1,"")</f>
        <v>3.7827715355805243</v>
      </c>
      <c r="CI32" s="67">
        <f>IFERROR(VLOOKUP($B32,RD[#All],CI$2,0)/CI$1,"")</f>
        <v>3.7677902621722845</v>
      </c>
      <c r="CJ32" s="67">
        <f>IFERROR(VLOOKUP($B32,RD[#All],CJ$2,0)/CJ$1,"")</f>
        <v>3.797752808988764</v>
      </c>
      <c r="CK32" s="67">
        <f>IFERROR(VLOOKUP($B32,RD[#All],CK$2,0)/CK$1,"")</f>
        <v>3.7902621722846441</v>
      </c>
      <c r="CL32" s="67">
        <f>IFERROR(VLOOKUP($B32,RD[#All],CL$2,0)/CL$1,"")</f>
        <v>3.7340823970037453</v>
      </c>
      <c r="CM32" s="67">
        <f>IFERROR(VLOOKUP($B32,RD[#All],CM$2,0)/CM$1,"")</f>
        <v>3.7303370786516852</v>
      </c>
      <c r="CN32" s="67">
        <f>IFERROR(VLOOKUP($B32,RD[#All],CN$2,0)/CN$1,"")</f>
        <v>3.7790262172284645</v>
      </c>
      <c r="CO32" s="67">
        <f>IFERROR(VLOOKUP($B32,RD[#All],CO$2,0)/CO$1,"")</f>
        <v>3.8364044943820224</v>
      </c>
      <c r="CP32" s="67">
        <f>IFERROR(VLOOKUP($B32,RD[#All],CP$2,0)/CP$1,"")</f>
        <v>3.8375108038029389</v>
      </c>
      <c r="CQ32" s="67">
        <f>IFERROR(VLOOKUP($B32,RD[#All],CQ$2,0)/CQ$1,"")</f>
        <v>3.8164794007490639</v>
      </c>
      <c r="CR32" s="67">
        <f>IFERROR(VLOOKUP($B32,RD[#All],CR$2,0)/CR$1,"")</f>
        <v>3.8651685393258428</v>
      </c>
      <c r="CS32" s="67">
        <f>IFERROR(VLOOKUP($B32,RD[#All],CS$2,0)/CS$1,"")</f>
        <v>3.8119017894298795</v>
      </c>
      <c r="CT32" s="67">
        <f>IFERROR(VLOOKUP($B32,RD[#All],CT$2,0)/CT$1,"")</f>
        <v>3.8239700374531833</v>
      </c>
      <c r="CU32" s="67">
        <f>IFERROR(VLOOKUP($B32,RD[#All],CU$2,0)/CU$1,"")</f>
        <v>3.7827715355805243</v>
      </c>
      <c r="CV32" s="67">
        <f>IFERROR(VLOOKUP($B32,RD[#All],CV$2,0)/CV$1,"")</f>
        <v>3.8239700374531833</v>
      </c>
      <c r="CW32" s="67">
        <f>IFERROR(VLOOKUP($B32,RD[#All],CW$2,0)/CW$1,"")</f>
        <v>3.7790262172284645</v>
      </c>
      <c r="CX32" s="67">
        <f>IFERROR(VLOOKUP($B32,RD[#All],CX$2,0)/CX$1,"")</f>
        <v>3.7902621722846441</v>
      </c>
      <c r="CY32" s="67">
        <f>IFERROR(VLOOKUP($B32,RD[#All],CY$2,0)/CY$1,"")</f>
        <v>3.8239700374531833</v>
      </c>
      <c r="CZ32" s="67">
        <f>IFERROR(VLOOKUP($B32,RD[#All],CZ$2,0)/CZ$1,"")</f>
        <v>3.7602996254681647</v>
      </c>
      <c r="DA32" s="67">
        <f>IFERROR(VLOOKUP($B32,RD[#All],DA$2,0)/DA$1,"")</f>
        <v>3.737827715355805</v>
      </c>
      <c r="DB32" s="67">
        <f>IFERROR(VLOOKUP($B32,RD[#All],DB$2,0)/DB$1,"")</f>
        <v>3.7902621722846441</v>
      </c>
      <c r="DC32" s="67">
        <f>IFERROR(VLOOKUP($B32,RD[#All],DC$2,0)/DC$1,"")</f>
        <v>3.8784852267998335</v>
      </c>
      <c r="DD32" s="67">
        <f>IFERROR(VLOOKUP($B32,RD[#All],DD$2,0)/DD$1,"")</f>
        <v>3.7490636704119851</v>
      </c>
      <c r="DE32" s="67">
        <f>IFERROR(VLOOKUP($B32,RD[#All],DE$2,0)/DE$1,"")</f>
        <v>3.8698293799417396</v>
      </c>
      <c r="DF32" s="67">
        <f>IFERROR(VLOOKUP($B32,RD[#All],DF$2,0)/DF$1,"")</f>
        <v>3.6835061893609904</v>
      </c>
      <c r="DG32" s="67">
        <f>IFERROR(VLOOKUP($B32,RD[#All],DG$2,0)/DG$1,"")</f>
        <v>3.7925093632958804</v>
      </c>
      <c r="DH32" s="67">
        <f>IFERROR(VLOOKUP($B32,RD[#All],DH$2,0)/DH$1,"")</f>
        <v>3.6857261756138158</v>
      </c>
      <c r="DI32" s="67">
        <f>IFERROR(VLOOKUP($B32,RD[#All],DI$2,0)/DI$1,"")</f>
        <v>3.8091616248919618</v>
      </c>
      <c r="DJ32" s="67">
        <f>IFERROR(VLOOKUP($B32,RD[#All],DJ$2,0)/DJ$1,"")</f>
        <v>3.8910976663785655</v>
      </c>
      <c r="DK32" s="67">
        <f>IFERROR(VLOOKUP($B32,RD[#All],DK$2,0)/DK$1,"")</f>
        <v>3.8878069080316271</v>
      </c>
      <c r="DL32" s="67">
        <f>IFERROR(VLOOKUP($B32,RD[#All],DL$2,0)/DL$1,"")</f>
        <v>3.8581772784019979</v>
      </c>
      <c r="DM32" s="67">
        <f>IFERROR(VLOOKUP($B32,RD[#All],DM$2,0)/DM$1,"")</f>
        <v>3.815355805243446</v>
      </c>
      <c r="DN32" s="67">
        <f>IFERROR(VLOOKUP($B32,RD[#All],DN$2,0)/DN$1,"")</f>
        <v>3.7340823970037453</v>
      </c>
      <c r="DO32" s="67">
        <f>IFERROR(VLOOKUP($B32,RD[#All],DO$2,0)/DO$1,"")</f>
        <v>3.6577450652392107</v>
      </c>
      <c r="DP32" s="67">
        <f>IFERROR(VLOOKUP($B32,RD[#All],DP$2,0)/DP$1,"")</f>
        <v>3.7519766957969205</v>
      </c>
      <c r="DQ32" s="67">
        <f>IFERROR(VLOOKUP($B32,RD[#All],DQ$2,0)/DQ$1,"")</f>
        <v>3.7686225551394092</v>
      </c>
      <c r="DR32" s="67">
        <f>IFERROR(VLOOKUP($B32,RD[#All],DR$2,0)/DR$1,"")</f>
        <v>3.792134831460674</v>
      </c>
      <c r="DS32" s="67">
        <f>IFERROR(VLOOKUP($B32,RD[#All],DS$2,0)/DS$1,"")</f>
        <v>3.8689138576779025</v>
      </c>
      <c r="DT32" s="67">
        <f>IFERROR(VLOOKUP($B32,RD[#All],DT$2,0)/DT$1,"")</f>
        <v>3.8495214315439035</v>
      </c>
      <c r="DU32" s="67">
        <f>IFERROR(VLOOKUP($B32,RD[#All],DU$2,0)/DU$1,"")</f>
        <v>3.8358718268830629</v>
      </c>
      <c r="DV32" s="67">
        <f>IFERROR(VLOOKUP($B32,RD[#All],DV$2,0)/DV$1,"")</f>
        <v>3.7528089887640448</v>
      </c>
      <c r="DW32" s="67">
        <f>IFERROR(VLOOKUP($B32,RD[#All],DW$2,0)/DW$1,"")</f>
        <v>3.7528089887640448</v>
      </c>
      <c r="DX32" s="67">
        <f>IFERROR(VLOOKUP($B32,RD[#All],DX$2,0)/DX$1,"")</f>
        <v>3.8618393674573448</v>
      </c>
      <c r="DY32" s="67">
        <f>IFERROR(VLOOKUP($B32,RD[#All],DY$2,0)/DY$1,"")</f>
        <v>3.7116104868913857</v>
      </c>
      <c r="DZ32" s="67">
        <f>IFERROR(VLOOKUP($B32,RD[#All],DZ$2,0)/DZ$1,"")</f>
        <v>3.7490636704119851</v>
      </c>
      <c r="EA32" s="67">
        <f>IFERROR(VLOOKUP($B32,RD[#All],EA$2,0)/EA$1,"")</f>
        <v>3.8052434456928839</v>
      </c>
      <c r="EB32" s="67">
        <f>IFERROR(VLOOKUP($B32,RD[#All],EB$2,0)/EB$1,"")</f>
        <v>3.6987099459009571</v>
      </c>
      <c r="EC32" s="67">
        <f>IFERROR(VLOOKUP($B32,RD[#All],EC$2,0)/EC$1,"")</f>
        <v>3.7718236819360413</v>
      </c>
      <c r="ED32" s="67">
        <f>IFERROR(VLOOKUP($B32,RD[#All],ED$2,0)/ED$1,"")</f>
        <v>3.8444252376836645</v>
      </c>
      <c r="EE32" s="67">
        <f>IFERROR(VLOOKUP($B32,RD[#All],EE$2,0)/EE$1,"")</f>
        <v>3.8340535868625758</v>
      </c>
      <c r="EF32" s="67">
        <f>IFERROR(VLOOKUP($B32,RD[#All],EF$2,0)/EF$1,"")</f>
        <v>3.8610827374872319</v>
      </c>
      <c r="EG32" s="67">
        <f>IFERROR(VLOOKUP($B32,RD[#All],EG$2,0)/EG$1,"")</f>
        <v>3.7307692307692308</v>
      </c>
      <c r="EH32" s="67">
        <f>IFERROR(VLOOKUP($B32,RD[#All],EH$2,0)/EH$1,"")</f>
        <v>3.7657342657342658</v>
      </c>
      <c r="EI32" s="67">
        <f>IFERROR(VLOOKUP($B32,RD[#All],EI$2,0)/EI$1,"")</f>
        <v>3.7272727272727271</v>
      </c>
      <c r="EJ32" s="67">
        <f>IFERROR(VLOOKUP($B32,RD[#All],EJ$2,0)/EJ$1,"")</f>
        <v>3.8076923076923075</v>
      </c>
      <c r="EK32" s="67">
        <f>IFERROR(VLOOKUP($B32,RD[#All],EK$2,0)/EK$1,"")</f>
        <v>3.8615730337078653</v>
      </c>
      <c r="EL32" s="67">
        <f>IFERROR(VLOOKUP($B32,RD[#All],EL$2,0)/EL$1,"")</f>
        <v>3.7902621722846441</v>
      </c>
      <c r="EM32" s="67">
        <f>IFERROR(VLOOKUP($B32,RD[#All],EM$2,0)/EM$1,"")</f>
        <v>3.8340535868625758</v>
      </c>
      <c r="EN32" s="67">
        <f>IFERROR(VLOOKUP($B32,RD[#All],EN$2,0)/EN$1,"")</f>
        <v>3.7752808988764044</v>
      </c>
      <c r="EO32" s="67">
        <f>IFERROR(VLOOKUP($B32,RD[#All],EO$2,0)/EO$1,"")</f>
        <v>3.8014981273408242</v>
      </c>
      <c r="EP32" s="67">
        <f>IFERROR(VLOOKUP($B32,RD[#All],EP$2,0)/EP$1,"")</f>
        <v>3.8617113223854798</v>
      </c>
      <c r="EQ32" s="67">
        <f>IFERROR(VLOOKUP($B32,RD[#All],EQ$2,0)/EQ$1,"")</f>
        <v>3.7790262172284645</v>
      </c>
      <c r="ER32" s="67">
        <f>IFERROR(VLOOKUP($B32,RD[#All],ER$2,0)/ER$1,"")</f>
        <v>3.7026793431287812</v>
      </c>
      <c r="ES32" s="67">
        <f>IFERROR(VLOOKUP($B32,RD[#All],ES$2,0)/ES$1,"")</f>
        <v>3.8764044943820224</v>
      </c>
      <c r="ET32" s="67">
        <f>IFERROR(VLOOKUP($B32,RD[#All],ET$2,0)/ET$1,"")</f>
        <v>3.7262512768130747</v>
      </c>
      <c r="EU32" s="67">
        <f>IFERROR(VLOOKUP($B32,RD[#All],EU$2,0)/EU$1,"")</f>
        <v>3.8513396715643906</v>
      </c>
      <c r="EV32" s="67">
        <f>IFERROR(VLOOKUP($B32,RD[#All],EV$2,0)/EV$1,"")</f>
        <v>3.8824546240276576</v>
      </c>
      <c r="EW32" s="67">
        <f>IFERROR(VLOOKUP($B32,RD[#All],EW$2,0)/EW$1,"")</f>
        <v>3.8755401901469315</v>
      </c>
      <c r="EX32" s="67">
        <f>IFERROR(VLOOKUP($B32,RD[#All],EX$2,0)/EX$1,"")</f>
        <v>3.7865168539325844</v>
      </c>
      <c r="EY32" s="67">
        <f>IFERROR(VLOOKUP($B32,RD[#All],EY$2,0)/EY$1,"")</f>
        <v>3.8085726175613814</v>
      </c>
      <c r="EZ32" s="67">
        <f>IFERROR(VLOOKUP($B32,RD[#All],EZ$2,0)/EZ$1,"")</f>
        <v>3.7104868913857678</v>
      </c>
      <c r="FA32" s="67">
        <f>IFERROR(VLOOKUP($B32,RD[#All],FA$2,0)/FA$1,"")</f>
        <v>3.6917602996254684</v>
      </c>
      <c r="FB32" s="67">
        <f>IFERROR(VLOOKUP($B32,RD[#All],FB$2,0)/FB$1,"")</f>
        <v>3.7528089887640448</v>
      </c>
      <c r="FC32" s="67">
        <f>IFERROR(VLOOKUP($B32,RD[#All],FC$2,0)/FC$1,"")</f>
        <v>3.7202247191011235</v>
      </c>
      <c r="FD32" s="67">
        <f>IFERROR(VLOOKUP($B32,RD[#All],FD$2,0)/FD$1,"")</f>
        <v>3.7333333333333329</v>
      </c>
      <c r="FE32" s="67">
        <f>IFERROR(VLOOKUP($B32,RD[#All],FE$2,0)/FE$1,"")</f>
        <v>3.7992424242424243</v>
      </c>
      <c r="FF32" s="67">
        <f>IFERROR(VLOOKUP($B32,RD[#All],FF$2,0)/FF$1,"")</f>
        <v>3.7840909090909092</v>
      </c>
      <c r="FG32" s="67">
        <f>IFERROR(VLOOKUP($B32,RD[#All],FG$2,0)/FG$1,"")</f>
        <v>3.734006734006734</v>
      </c>
      <c r="FH32" s="67">
        <f>IFERROR(VLOOKUP($B32,RD[#All],FH$2,0)/FH$1,"")</f>
        <v>3.7803030303030303</v>
      </c>
      <c r="FI32" s="67">
        <f>IFERROR(VLOOKUP($B32,RD[#All],FI$2,0)/FI$1,"")</f>
        <v>3.7676767676767677</v>
      </c>
      <c r="FJ32" s="67">
        <f>IFERROR(VLOOKUP($B32,RD[#All],FJ$2,0)/FJ$1,"")</f>
        <v>3.7104377104377106</v>
      </c>
      <c r="FK32" s="67">
        <f>IFERROR(VLOOKUP($B32,RD[#All],FK$2,0)/FK$1,"")</f>
        <v>3.7441077441077439</v>
      </c>
      <c r="FL32" s="67">
        <f>IFERROR(VLOOKUP($B32,RD[#All],FL$2,0)/FL$1,"")</f>
        <v>3.6909090909090909</v>
      </c>
      <c r="FM32" s="67">
        <f>IFERROR(VLOOKUP($B32,RD[#All],FM$2,0)/FM$1,"")</f>
        <v>3.7575757575757578</v>
      </c>
      <c r="FN32" s="67">
        <f>IFERROR(VLOOKUP($B32,RD[#All],FN$2,0)/FN$1,"")</f>
        <v>3.7003367003367003</v>
      </c>
      <c r="FO32" s="67">
        <f>IFERROR(VLOOKUP($B32,RD[#All],FO$2,0)/FO$1,"")</f>
        <v>3.8257575757575757</v>
      </c>
      <c r="FP32" s="67">
        <f>IFERROR(VLOOKUP($B32,RD[#All],FP$2,0)/FP$1,"")</f>
        <v>3.6909090909090909</v>
      </c>
      <c r="FQ32" s="67">
        <f>IFERROR(VLOOKUP($B32,RD[#All],FQ$2,0)/FQ$1,"")</f>
        <v>3.68</v>
      </c>
      <c r="FR32" s="67">
        <f>IFERROR(VLOOKUP($B32,RD[#All],FR$2,0)/FR$1,"")</f>
        <v>3.7890909090909091</v>
      </c>
      <c r="FS32" s="67">
        <f>IFERROR(VLOOKUP($B32,RD[#All],FS$2,0)/FS$1,"")</f>
        <v>3.7542087542087543</v>
      </c>
      <c r="FT32" s="67">
        <f>IFERROR(VLOOKUP($B32,RD[#All],FT$2,0)/FT$1,"")</f>
        <v>3.7127272727272729</v>
      </c>
      <c r="FU32" s="67">
        <f>IFERROR(VLOOKUP($B32,RD[#All],FU$2,0)/FU$1,"")</f>
        <v>3.7474747474747474</v>
      </c>
      <c r="FV32" s="67">
        <f>IFERROR(VLOOKUP($B32,RD[#All],FV$2,0)/FV$1,"")</f>
        <v>3.7575757575757578</v>
      </c>
      <c r="FW32" s="67">
        <f>IFERROR(VLOOKUP($B32,RD[#All],FW$2,0)/FW$1,"")</f>
        <v>3.7916666666666665</v>
      </c>
      <c r="FX32" s="67">
        <f>IFERROR(VLOOKUP($B32,RD[#All],FX$2,0)/FX$1,"")</f>
        <v>3.8181818181818183</v>
      </c>
      <c r="FY32" s="67">
        <f>IFERROR(VLOOKUP($B32,RD[#All],FY$2,0)/FY$1,"")</f>
        <v>3.7599326599326601</v>
      </c>
      <c r="FZ32" s="67">
        <f>IFERROR(VLOOKUP($B32,RD[#All],FZ$2,0)/FZ$1,"")</f>
        <v>3.731060606060606</v>
      </c>
      <c r="GA32" s="67">
        <f>IFERROR(VLOOKUP($B32,RD[#All],GA$2,0)/GA$1,"")</f>
        <v>3.7657342657342658</v>
      </c>
      <c r="GB32" s="67">
        <f>IFERROR(VLOOKUP($B32,RD[#All],GB$2,0)/GB$1,"")</f>
        <v>3.7676767676767677</v>
      </c>
      <c r="GC32" s="67">
        <f>IFERROR(VLOOKUP($B32,RD[#All],GC$2,0)/GC$1,"")</f>
        <v>3.734006734006734</v>
      </c>
      <c r="GD32" s="67">
        <f>IFERROR(VLOOKUP($B32,RD[#All],GD$2,0)/GD$1,"")</f>
        <v>3.8690909090909091</v>
      </c>
      <c r="GE32" s="67">
        <f>IFERROR(VLOOKUP($B32,RD[#All],GE$2,0)/GE$1,"")</f>
        <v>3.7097902097902096</v>
      </c>
      <c r="GF32" s="67">
        <f>IFERROR(VLOOKUP($B32,RD[#All],GF$2,0)/GF$1,"")</f>
        <v>3.734006734006734</v>
      </c>
      <c r="GG32" s="67">
        <f>IFERROR(VLOOKUP($B32,RD[#All],GG$2,0)/GG$1,"")</f>
        <v>3.7272727272727271</v>
      </c>
      <c r="GH32" s="67">
        <f>IFERROR(VLOOKUP($B32,RD[#All],GH$2,0)/GH$1,"")</f>
        <v>3.7345454545454544</v>
      </c>
      <c r="GI32" s="67">
        <f>IFERROR(VLOOKUP($B32,RD[#All],GI$2,0)/GI$1,"")</f>
        <v>3.7890909090909091</v>
      </c>
      <c r="GJ32" s="67">
        <f>IFERROR(VLOOKUP($B32,RD[#All],GJ$2,0)/GJ$1,"")</f>
        <v>3.7412587412587412</v>
      </c>
      <c r="GK32" s="67">
        <f>IFERROR(VLOOKUP($B32,RD[#All],GK$2,0)/GK$1,"")</f>
        <v>3.8674242424242422</v>
      </c>
      <c r="GL32" s="67">
        <f>IFERROR(VLOOKUP($B32,RD[#All],GL$2,0)/GL$1,"")</f>
        <v>3.8484848484848486</v>
      </c>
      <c r="GM32" s="67">
        <f>IFERROR(VLOOKUP($B32,RD[#All],GM$2,0)/GM$1,"")</f>
        <v>3.7916666666666665</v>
      </c>
      <c r="GN32" s="67">
        <f>IFERROR(VLOOKUP($B32,RD[#All],GN$2,0)/GN$1,"")</f>
        <v>3.7537878787878789</v>
      </c>
      <c r="GO32" s="67">
        <f>IFERROR(VLOOKUP($B32,RD[#All],GO$2,0)/GO$1,"")</f>
        <v>3.7765151515151514</v>
      </c>
      <c r="GP32" s="67">
        <f>IFERROR(VLOOKUP($B32,RD[#All],GP$2,0)/GP$1,"")</f>
        <v>3.7462121212121211</v>
      </c>
      <c r="GQ32" s="67">
        <f>IFERROR(VLOOKUP($B32,RD[#All],GQ$2,0)/GQ$1,"")</f>
        <v>3.6727272727272728</v>
      </c>
      <c r="GR32" s="67">
        <f>IFERROR(VLOOKUP($B32,RD[#All],GR$2,0)/GR$1,"")</f>
        <v>3.7916666666666665</v>
      </c>
      <c r="GS32" s="67" t="str">
        <f>IFERROR(VLOOKUP($B32,RD[#All],GS$2,0)/GS$1,"")</f>
        <v/>
      </c>
      <c r="GT32" s="67" t="str">
        <f>IFERROR(VLOOKUP($B32,RD[#All],GT$2,0)/GT$1,"")</f>
        <v/>
      </c>
      <c r="GU32" s="67">
        <f>IFERROR(VLOOKUP($B32,RD[#All],GU$2,0)/GU$1,"")</f>
        <v>3.7642919964819699</v>
      </c>
      <c r="GV32" s="67">
        <f>IFERROR(VLOOKUP($B32,RD[#All],GV$2,0)/GV$1,"")</f>
        <v>3.7772524297346992</v>
      </c>
      <c r="GW32" s="67">
        <f>IFERROR(VLOOKUP($B32,RD[#All],GW$2,0)/GW$1,"")</f>
        <v>3.6844050258684402</v>
      </c>
      <c r="GX32" s="67" t="str">
        <f>IFERROR(VLOOKUP($B32,RD[#All],GX$2,0)/GX$1,"")</f>
        <v/>
      </c>
      <c r="GY32" s="67">
        <f>IFERROR(VLOOKUP($B32,RD[#All],GY$2,0)/GY$1,"")</f>
        <v>3.8321941216678055</v>
      </c>
      <c r="GZ32" s="67">
        <f>IFERROR(VLOOKUP($B32,RD[#All],GZ$2,0)/GZ$1,"")</f>
        <v>3.737827715355805</v>
      </c>
      <c r="HA32" s="67">
        <f>IFERROR(VLOOKUP($B32,RD[#All],HA$2,0)/HA$1,"")</f>
        <v>3.7790262172284645</v>
      </c>
      <c r="HB32" s="67">
        <f>IFERROR(VLOOKUP($B32,RD[#All],HB$2,0)/HB$1,"")</f>
        <v>3.797752808988764</v>
      </c>
      <c r="HC32" s="67">
        <f>IFERROR(VLOOKUP($B32,RD[#All],HC$2,0)/HC$1,"")</f>
        <v>3.8501872659176031</v>
      </c>
      <c r="HD32" s="67">
        <f>IFERROR(VLOOKUP($B32,RD[#All],HD$2,0)/HD$1,"")</f>
        <v>3.7340823970037453</v>
      </c>
      <c r="HE32" s="67">
        <f>IFERROR(VLOOKUP($B32,RD[#All],HE$2,0)/HE$1,"")</f>
        <v>3.808988764044944</v>
      </c>
      <c r="HF32" s="67">
        <f>IFERROR(VLOOKUP($B32,RD[#All],HF$2,0)/HF$1,"")</f>
        <v>3.8239700374531833</v>
      </c>
      <c r="HG32" s="67">
        <f>IFERROR(VLOOKUP($B32,RD[#All],HG$2,0)/HG$1,"")</f>
        <v>3.7790262172284645</v>
      </c>
      <c r="HH32" s="67">
        <f>IFERROR(VLOOKUP($B32,RD[#All],HH$2,0)/HH$1,"")</f>
        <v>3.7011235955056181</v>
      </c>
      <c r="HI32" s="67">
        <f>IFERROR(VLOOKUP($B32,RD[#All],HI$2,0)/HI$1,"")</f>
        <v>3.7116104868913857</v>
      </c>
      <c r="HJ32" s="67">
        <f>IFERROR(VLOOKUP($B32,RD[#All],HJ$2,0)/HJ$1,"")</f>
        <v>3.7340823970037453</v>
      </c>
      <c r="HK32" s="67">
        <f>IFERROR(VLOOKUP($B32,RD[#All],HK$2,0)/HK$1,"")</f>
        <v>3.7030378693300041</v>
      </c>
      <c r="HL32" s="67">
        <f>IFERROR(VLOOKUP($B32,RD[#All],HL$2,0)/HL$1,"")</f>
        <v>3.8655014565126922</v>
      </c>
      <c r="HM32" s="67">
        <f>IFERROR(VLOOKUP($B32,RD[#All],HM$2,0)/HM$1,"")</f>
        <v>3.9005821764442454</v>
      </c>
      <c r="HN32" s="67">
        <f>IFERROR(VLOOKUP($B32,RD[#All],HN$2,0)/HN$1,"")</f>
        <v>3.8244514106583072</v>
      </c>
      <c r="HO32" s="67">
        <f>IFERROR(VLOOKUP($B32,RD[#All],HO$2,0)/HO$1,"")</f>
        <v>3.9028213166144199</v>
      </c>
      <c r="HP32" s="67">
        <f>IFERROR(VLOOKUP($B32,RD[#All],HP$2,0)/HP$1,"")</f>
        <v>3.9435736677115987</v>
      </c>
      <c r="HQ32" s="67">
        <f>IFERROR(VLOOKUP($B32,RD[#All],HQ$2,0)/HQ$1,"")</f>
        <v>3.4583934583934584</v>
      </c>
      <c r="HR32" s="67">
        <f>IFERROR(VLOOKUP($B32,RD[#All],HR$2,0)/HR$1,"")</f>
        <v>3.469557964970809</v>
      </c>
      <c r="HS32" s="67">
        <f>IFERROR(VLOOKUP($B32,RD[#All],HS$2,0)/HS$1,"")</f>
        <v>3.4696629213483146</v>
      </c>
      <c r="HT32" s="67">
        <f>IFERROR(VLOOKUP($B32,RD[#All],HT$2,0)/HT$1,"")</f>
        <v>3.4257178526841447</v>
      </c>
      <c r="HU32" s="67">
        <f>IFERROR(VLOOKUP($B32,RD[#All],HU$2,0)/HU$1,"")</f>
        <v>3.4952463267070009</v>
      </c>
      <c r="HV32" s="67">
        <f>IFERROR(VLOOKUP($B32,RD[#All],HV$2,0)/HV$1,"")</f>
        <v>3.4261019878997407</v>
      </c>
      <c r="HW32" s="67">
        <f>IFERROR(VLOOKUP($B32,RD[#All],HW$2,0)/HW$1,"")</f>
        <v>3.4624719101123596</v>
      </c>
      <c r="HX32" s="67">
        <f>IFERROR(VLOOKUP($B32,RD[#All],HX$2,0)/HX$1,"")</f>
        <v>3.4883318928262748</v>
      </c>
      <c r="HY32" s="67">
        <f>IFERROR(VLOOKUP($B32,RD[#All],HY$2,0)/HY$1,"")</f>
        <v>3.4190595089471496</v>
      </c>
      <c r="HZ32" s="67">
        <f>IFERROR(VLOOKUP($B32,RD[#All],HZ$2,0)/HZ$1,"")</f>
        <v>3.4190595089471496</v>
      </c>
      <c r="IA32" s="67">
        <f>IFERROR(VLOOKUP($B32,RD[#All],IA$2,0)/IA$1,"")</f>
        <v>3.4226884226884229</v>
      </c>
      <c r="IB32" s="67">
        <f>IFERROR(VLOOKUP($B32,RD[#All],IB$2,0)/IB$1,"")</f>
        <v>3.4487734487734487</v>
      </c>
      <c r="IC32" s="67">
        <f>IFERROR(VLOOKUP($B32,RD[#All],IC$2,0)/IC$1,"")</f>
        <v>3.4537684537684541</v>
      </c>
      <c r="ID32" s="67">
        <f>IFERROR(VLOOKUP($B32,RD[#All],ID$2,0)/ID$1,"")</f>
        <v>3.4530490086045642</v>
      </c>
      <c r="IE32" s="67">
        <f>IFERROR(VLOOKUP($B32,RD[#All],IE$2,0)/IE$1,"")</f>
        <v>3.4585858585858587</v>
      </c>
      <c r="IF32" s="67" t="str">
        <f>IFERROR(VLOOKUP($B32,RD[#All],IF$2,0)/IF$1,"")</f>
        <v/>
      </c>
      <c r="IG32" s="67">
        <f>IFERROR(VLOOKUP($B32,RD[#All],IG$2,0)/IG$1,"")</f>
        <v>3.9230116048683836</v>
      </c>
      <c r="IH32" s="67">
        <f>IFERROR(VLOOKUP($B32,RD[#All],IH$2,0)/IH$1,"")</f>
        <v>3.7492163009404389</v>
      </c>
      <c r="II32" s="67">
        <f>IFERROR(VLOOKUP($B32,RD[#All],II$2,0)/II$1,"")</f>
        <v>3.7412935323383083</v>
      </c>
      <c r="IJ32" s="67">
        <f>IFERROR(VLOOKUP($B32,RD[#All],IJ$2,0)/IJ$1,"")</f>
        <v>3.6812570145903476</v>
      </c>
      <c r="IK32" s="67">
        <f>IFERROR(VLOOKUP($B32,RD[#All],IK$2,0)/IK$1,"")</f>
        <v>3.6907536907536911</v>
      </c>
      <c r="IL32" s="67" t="str">
        <f>IFERROR(VLOOKUP($B32,RD[#All],IL$2,0)/IL$1,"")</f>
        <v/>
      </c>
      <c r="IM32" s="67" t="str">
        <f>IFERROR(VLOOKUP($B32,RD[#All],IM$2,0)/IM$1,"")</f>
        <v/>
      </c>
      <c r="IN32" s="67">
        <f>IFERROR(VLOOKUP($B32,RD[#All],IN$2,0)/IN$1,"")</f>
        <v>3.9331243469174502</v>
      </c>
      <c r="IO32" s="67">
        <f>IFERROR(VLOOKUP($B32,RD[#All],IO$2,0)/IO$1,"")</f>
        <v>3.8753918495297808</v>
      </c>
      <c r="IP32" s="67">
        <f>IFERROR(VLOOKUP($B32,RD[#All],IP$2,0)/IP$1,"")</f>
        <v>3.7181623422994523</v>
      </c>
      <c r="IQ32" s="67">
        <f>IFERROR(VLOOKUP($B32,RD[#All],IQ$2,0)/IQ$1,"")</f>
        <v>3.7956487956487961</v>
      </c>
      <c r="IR32" s="67">
        <f>IFERROR(VLOOKUP($B32,RD[#All],IR$2,0)/IR$1,"")</f>
        <v>7.4709784411276949</v>
      </c>
      <c r="IS32" s="86">
        <f>IFERROR(AVERAGEIF(Inv_SY_B[[#This Row],[BLK1_INV1]:[BLK8_INV27]],"&gt;"&amp;0.1,Inv_SY_B[[#This Row],[BLK1_INV1]:[BLK8_INV27]]),"")</f>
        <v>3.7519425216341027</v>
      </c>
    </row>
    <row r="33" spans="2:253" x14ac:dyDescent="0.35">
      <c r="B33" s="85">
        <f t="shared" si="0"/>
        <v>45865</v>
      </c>
      <c r="C33" s="67">
        <f>IFERROR(VLOOKUP($B33,RD[#All],C$2,0)/C$1,"")</f>
        <v>4.1521175453759724</v>
      </c>
      <c r="D33" s="67">
        <f>IFERROR(VLOOKUP($B33,RD[#All],D$2,0)/D$1,"")</f>
        <v>4.1901469317199656</v>
      </c>
      <c r="E33" s="67">
        <f>IFERROR(VLOOKUP($B33,RD[#All],E$2,0)/E$1,"")</f>
        <v>4.1985018726591763</v>
      </c>
      <c r="F33" s="67">
        <f>IFERROR(VLOOKUP($B33,RD[#All],F$2,0)/F$1,"")</f>
        <v>4.191011235955056</v>
      </c>
      <c r="G33" s="67">
        <f>IFERROR(VLOOKUP($B33,RD[#All],G$2,0)/G$1,"")</f>
        <v>4.1866897147796021</v>
      </c>
      <c r="H33" s="67">
        <f>IFERROR(VLOOKUP($B33,RD[#All],H$2,0)/H$1,"")</f>
        <v>4.2153558052434459</v>
      </c>
      <c r="I33" s="67">
        <f>IFERROR(VLOOKUP($B33,RD[#All],I$2,0)/I$1,"")</f>
        <v>4.2284644194756558</v>
      </c>
      <c r="J33" s="67">
        <f>IFERROR(VLOOKUP($B33,RD[#All],J$2,0)/J$1,"")</f>
        <v>4.2359550561797752</v>
      </c>
      <c r="K33" s="67">
        <f>IFERROR(VLOOKUP($B33,RD[#All],K$2,0)/K$1,"")</f>
        <v>4.2595955056179777</v>
      </c>
      <c r="L33" s="67">
        <f>IFERROR(VLOOKUP($B33,RD[#All],L$2,0)/L$1,"")</f>
        <v>4.2603146067415736</v>
      </c>
      <c r="M33" s="67">
        <f>IFERROR(VLOOKUP($B33,RD[#All],M$2,0)/M$1,"")</f>
        <v>4.1985018726591763</v>
      </c>
      <c r="N33" s="67">
        <f>IFERROR(VLOOKUP($B33,RD[#All],N$2,0)/N$1,"")</f>
        <v>4.238951310861423</v>
      </c>
      <c r="O33" s="67">
        <f>IFERROR(VLOOKUP($B33,RD[#All],O$2,0)/O$1,"")</f>
        <v>4.2059925093632957</v>
      </c>
      <c r="P33" s="67">
        <f>IFERROR(VLOOKUP($B33,RD[#All],P$2,0)/P$1,"")</f>
        <v>4.0898876404494384</v>
      </c>
      <c r="Q33" s="67">
        <f>IFERROR(VLOOKUP($B33,RD[#All],Q$2,0)/Q$1,"")</f>
        <v>4.2284644194756558</v>
      </c>
      <c r="R33" s="67">
        <f>IFERROR(VLOOKUP($B33,RD[#All],R$2,0)/R$1,"")</f>
        <v>4.262172284644195</v>
      </c>
      <c r="S33" s="67">
        <f>IFERROR(VLOOKUP($B33,RD[#All],S$2,0)/S$1,"")</f>
        <v>4.0925093632958802</v>
      </c>
      <c r="T33" s="67">
        <f>IFERROR(VLOOKUP($B33,RD[#All],T$2,0)/T$1,"")</f>
        <v>4.2172284644194757</v>
      </c>
      <c r="U33" s="67">
        <f>IFERROR(VLOOKUP($B33,RD[#All],U$2,0)/U$1,"")</f>
        <v>4.2108902333621439</v>
      </c>
      <c r="V33" s="67">
        <f>IFERROR(VLOOKUP($B33,RD[#All],V$2,0)/V$1,"")</f>
        <v>4.2247191011235952</v>
      </c>
      <c r="W33" s="67">
        <f>IFERROR(VLOOKUP($B33,RD[#All],W$2,0)/W$1,"")</f>
        <v>4.2284644194756558</v>
      </c>
      <c r="X33" s="67">
        <f>IFERROR(VLOOKUP($B33,RD[#All],X$2,0)/X$1,"")</f>
        <v>4.1168539325842701</v>
      </c>
      <c r="Y33" s="67">
        <f>IFERROR(VLOOKUP($B33,RD[#All],Y$2,0)/Y$1,"")</f>
        <v>4.2558340535868622</v>
      </c>
      <c r="Z33" s="67">
        <f>IFERROR(VLOOKUP($B33,RD[#All],Z$2,0)/Z$1,"")</f>
        <v>4.2080732417811069</v>
      </c>
      <c r="AA33" s="67">
        <f>IFERROR(VLOOKUP($B33,RD[#All],AA$2,0)/AA$1,"")</f>
        <v>4.1797752808988768</v>
      </c>
      <c r="AB33" s="67">
        <f>IFERROR(VLOOKUP($B33,RD[#All],AB$2,0)/AB$1,"")</f>
        <v>4.1728608470181507</v>
      </c>
      <c r="AC33" s="67">
        <f>IFERROR(VLOOKUP($B33,RD[#All],AC$2,0)/AC$1,"")</f>
        <v>4.1102852203975804</v>
      </c>
      <c r="AD33" s="67">
        <f>IFERROR(VLOOKUP($B33,RD[#All],AD$2,0)/AD$1,"")</f>
        <v>4.1847690387016225</v>
      </c>
      <c r="AE33" s="67">
        <f>IFERROR(VLOOKUP($B33,RD[#All],AE$2,0)/AE$1,"")</f>
        <v>4.1081980857261753</v>
      </c>
      <c r="AF33" s="67">
        <f>IFERROR(VLOOKUP($B33,RD[#All],AF$2,0)/AF$1,"")</f>
        <v>4.1747815230961303</v>
      </c>
      <c r="AG33" s="67">
        <f>IFERROR(VLOOKUP($B33,RD[#All],AG$2,0)/AG$1,"")</f>
        <v>4.091552226383687</v>
      </c>
      <c r="AH33" s="67">
        <f>IFERROR(VLOOKUP($B33,RD[#All],AH$2,0)/AH$1,"")</f>
        <v>4.2060757386600089</v>
      </c>
      <c r="AI33" s="67">
        <f>IFERROR(VLOOKUP($B33,RD[#All],AI$2,0)/AI$1,"")</f>
        <v>4.0683962264150946</v>
      </c>
      <c r="AJ33" s="67">
        <f>IFERROR(VLOOKUP($B33,RD[#All],AJ$2,0)/AJ$1,"")</f>
        <v>4.2116275594081598</v>
      </c>
      <c r="AK33" s="67">
        <f>IFERROR(VLOOKUP($B33,RD[#All],AK$2,0)/AK$1,"")</f>
        <v>4.0898876404494384</v>
      </c>
      <c r="AL33" s="67">
        <f>IFERROR(VLOOKUP($B33,RD[#All],AL$2,0)/AL$1,"")</f>
        <v>4.1585814653730351</v>
      </c>
      <c r="AM33" s="67">
        <f>IFERROR(VLOOKUP($B33,RD[#All],AM$2,0)/AM$1,"")</f>
        <v>4.1696629213483147</v>
      </c>
      <c r="AN33" s="67">
        <f>IFERROR(VLOOKUP($B33,RD[#All],AN$2,0)/AN$1,"")</f>
        <v>4.071161048689139</v>
      </c>
      <c r="AO33" s="67">
        <f>IFERROR(VLOOKUP($B33,RD[#All],AO$2,0)/AO$1,"")</f>
        <v>4.1086142322097379</v>
      </c>
      <c r="AP33" s="67">
        <f>IFERROR(VLOOKUP($B33,RD[#All],AP$2,0)/AP$1,"")</f>
        <v>4.1161048689138573</v>
      </c>
      <c r="AQ33" s="67">
        <f>IFERROR(VLOOKUP($B33,RD[#All],AQ$2,0)/AQ$1,"")</f>
        <v>4.1048689138576782</v>
      </c>
      <c r="AR33" s="67">
        <f>IFERROR(VLOOKUP($B33,RD[#All],AR$2,0)/AR$1,"")</f>
        <v>4.1385767790262173</v>
      </c>
      <c r="AS33" s="67">
        <f>IFERROR(VLOOKUP($B33,RD[#All],AS$2,0)/AS$1,"")</f>
        <v>4.1018726591760304</v>
      </c>
      <c r="AT33" s="67">
        <f>IFERROR(VLOOKUP($B33,RD[#All],AT$2,0)/AT$1,"")</f>
        <v>4.0767790262172285</v>
      </c>
      <c r="AU33" s="67">
        <f>IFERROR(VLOOKUP($B33,RD[#All],AU$2,0)/AU$1,"")</f>
        <v>4.1235955056179776</v>
      </c>
      <c r="AV33" s="67">
        <f>IFERROR(VLOOKUP($B33,RD[#All],AV$2,0)/AV$1,"")</f>
        <v>4.1385767790262173</v>
      </c>
      <c r="AW33" s="67">
        <f>IFERROR(VLOOKUP($B33,RD[#All],AW$2,0)/AW$1,"")</f>
        <v>4.093344857389801</v>
      </c>
      <c r="AX33" s="67">
        <f>IFERROR(VLOOKUP($B33,RD[#All],AX$2,0)/AX$1,"")</f>
        <v>4.106741573033708</v>
      </c>
      <c r="AY33" s="67">
        <f>IFERROR(VLOOKUP($B33,RD[#All],AY$2,0)/AY$1,"")</f>
        <v>4.0952808988764042</v>
      </c>
      <c r="AZ33" s="67">
        <f>IFERROR(VLOOKUP($B33,RD[#All],AZ$2,0)/AZ$1,"")</f>
        <v>4.0737078651685392</v>
      </c>
      <c r="BA33" s="67">
        <f>IFERROR(VLOOKUP($B33,RD[#All],BA$2,0)/BA$1,"")</f>
        <v>4.2584269662921352</v>
      </c>
      <c r="BB33" s="67">
        <f>IFERROR(VLOOKUP($B33,RD[#All],BB$2,0)/BB$1,"")</f>
        <v>4.1011235955056176</v>
      </c>
      <c r="BC33" s="67">
        <f>IFERROR(VLOOKUP($B33,RD[#All],BC$2,0)/BC$1,"")</f>
        <v>4.2686641697877654</v>
      </c>
      <c r="BD33" s="67">
        <f>IFERROR(VLOOKUP($B33,RD[#All],BD$2,0)/BD$1,"")</f>
        <v>4.090553474823138</v>
      </c>
      <c r="BE33" s="67">
        <f>IFERROR(VLOOKUP($B33,RD[#All],BE$2,0)/BE$1,"")</f>
        <v>4.0864304235090749</v>
      </c>
      <c r="BF33" s="67">
        <f>IFERROR(VLOOKUP($B33,RD[#All],BF$2,0)/BF$1,"")</f>
        <v>4.2180607573866</v>
      </c>
      <c r="BG33" s="67">
        <f>IFERROR(VLOOKUP($B33,RD[#All],BG$2,0)/BG$1,"")</f>
        <v>4.2097378277153554</v>
      </c>
      <c r="BH33" s="67">
        <f>IFERROR(VLOOKUP($B33,RD[#All],BH$2,0)/BH$1,"")</f>
        <v>4.1985018726591763</v>
      </c>
      <c r="BI33" s="67">
        <f>IFERROR(VLOOKUP($B33,RD[#All],BI$2,0)/BI$1,"")</f>
        <v>4.2440282979608819</v>
      </c>
      <c r="BJ33" s="67">
        <f>IFERROR(VLOOKUP($B33,RD[#All],BJ$2,0)/BJ$1,"")</f>
        <v>4.2533499791926754</v>
      </c>
      <c r="BK33" s="67">
        <f>IFERROR(VLOOKUP($B33,RD[#All],BK$2,0)/BK$1,"")</f>
        <v>4.1254681647940075</v>
      </c>
      <c r="BL33" s="67">
        <f>IFERROR(VLOOKUP($B33,RD[#All],BL$2,0)/BL$1,"")</f>
        <v>4.2127801940448313</v>
      </c>
      <c r="BM33" s="67">
        <f>IFERROR(VLOOKUP($B33,RD[#All],BM$2,0)/BM$1,"")</f>
        <v>4.1348314606741576</v>
      </c>
      <c r="BN33" s="67">
        <f>IFERROR(VLOOKUP($B33,RD[#All],BN$2,0)/BN$1,"")</f>
        <v>4.2215256008359461</v>
      </c>
      <c r="BO33" s="67">
        <f>IFERROR(VLOOKUP($B33,RD[#All],BO$2,0)/BO$1,"")</f>
        <v>4.2454624027657735</v>
      </c>
      <c r="BP33" s="67">
        <f>IFERROR(VLOOKUP($B33,RD[#All],BP$2,0)/BP$1,"")</f>
        <v>4.2627484874675883</v>
      </c>
      <c r="BQ33" s="67">
        <f>IFERROR(VLOOKUP($B33,RD[#All],BQ$2,0)/BQ$1,"")</f>
        <v>4.248919619706137</v>
      </c>
      <c r="BR33" s="67">
        <f>IFERROR(VLOOKUP($B33,RD[#All],BR$2,0)/BR$1,"")</f>
        <v>4.253759723422645</v>
      </c>
      <c r="BS33" s="67">
        <f>IFERROR(VLOOKUP($B33,RD[#All],BS$2,0)/BS$1,"")</f>
        <v>4.1985018726591763</v>
      </c>
      <c r="BT33" s="67">
        <f>IFERROR(VLOOKUP($B33,RD[#All],BT$2,0)/BT$1,"")</f>
        <v>4.1535580524344571</v>
      </c>
      <c r="BU33" s="67">
        <f>IFERROR(VLOOKUP($B33,RD[#All],BU$2,0)/BU$1,"")</f>
        <v>4.1423220973782771</v>
      </c>
      <c r="BV33" s="67">
        <f>IFERROR(VLOOKUP($B33,RD[#All],BV$2,0)/BV$1,"")</f>
        <v>4.1797752808988768</v>
      </c>
      <c r="BW33" s="67">
        <f>IFERROR(VLOOKUP($B33,RD[#All],BW$2,0)/BW$1,"")</f>
        <v>4.1985018726591763</v>
      </c>
      <c r="BX33" s="67">
        <f>IFERROR(VLOOKUP($B33,RD[#All],BX$2,0)/BX$1,"")</f>
        <v>4.1460674157303368</v>
      </c>
      <c r="BY33" s="67">
        <f>IFERROR(VLOOKUP($B33,RD[#All],BY$2,0)/BY$1,"")</f>
        <v>4.2277153558052438</v>
      </c>
      <c r="BZ33" s="67">
        <f>IFERROR(VLOOKUP($B33,RD[#All],BZ$2,0)/BZ$1,"")</f>
        <v>4.1877652933832712</v>
      </c>
      <c r="CA33" s="67">
        <f>IFERROR(VLOOKUP($B33,RD[#All],CA$2,0)/CA$1,"")</f>
        <v>4.2360382854764884</v>
      </c>
      <c r="CB33" s="67">
        <f>IFERROR(VLOOKUP($B33,RD[#All],CB$2,0)/CB$1,"")</f>
        <v>4.1985018726591763</v>
      </c>
      <c r="CC33" s="67">
        <f>IFERROR(VLOOKUP($B33,RD[#All],CC$2,0)/CC$1,"")</f>
        <v>4.2284644194756558</v>
      </c>
      <c r="CD33" s="67">
        <f>IFERROR(VLOOKUP($B33,RD[#All],CD$2,0)/CD$1,"")</f>
        <v>4.2385479688850474</v>
      </c>
      <c r="CE33" s="67">
        <f>IFERROR(VLOOKUP($B33,RD[#All],CE$2,0)/CE$1,"")</f>
        <v>4.2284644194756558</v>
      </c>
      <c r="CF33" s="67">
        <f>IFERROR(VLOOKUP($B33,RD[#All],CF$2,0)/CF$1,"")</f>
        <v>4.2059925093632957</v>
      </c>
      <c r="CG33" s="67">
        <f>IFERROR(VLOOKUP($B33,RD[#All],CG$2,0)/CG$1,"")</f>
        <v>4.1647940074906371</v>
      </c>
      <c r="CH33" s="67">
        <f>IFERROR(VLOOKUP($B33,RD[#All],CH$2,0)/CH$1,"")</f>
        <v>4.1985018726591763</v>
      </c>
      <c r="CI33" s="67">
        <f>IFERROR(VLOOKUP($B33,RD[#All],CI$2,0)/CI$1,"")</f>
        <v>4.1423220973782771</v>
      </c>
      <c r="CJ33" s="67">
        <f>IFERROR(VLOOKUP($B33,RD[#All],CJ$2,0)/CJ$1,"")</f>
        <v>4.1985018726591763</v>
      </c>
      <c r="CK33" s="67">
        <f>IFERROR(VLOOKUP($B33,RD[#All],CK$2,0)/CK$1,"")</f>
        <v>4.1573033707865168</v>
      </c>
      <c r="CL33" s="67">
        <f>IFERROR(VLOOKUP($B33,RD[#All],CL$2,0)/CL$1,"")</f>
        <v>4.1348314606741576</v>
      </c>
      <c r="CM33" s="67">
        <f>IFERROR(VLOOKUP($B33,RD[#All],CM$2,0)/CM$1,"")</f>
        <v>4.1685393258426968</v>
      </c>
      <c r="CN33" s="67">
        <f>IFERROR(VLOOKUP($B33,RD[#All],CN$2,0)/CN$1,"")</f>
        <v>4.2258426966292131</v>
      </c>
      <c r="CO33" s="67">
        <f>IFERROR(VLOOKUP($B33,RD[#All],CO$2,0)/CO$1,"")</f>
        <v>4.2649887640449444</v>
      </c>
      <c r="CP33" s="67">
        <f>IFERROR(VLOOKUP($B33,RD[#All],CP$2,0)/CP$1,"")</f>
        <v>4.2828003457216939</v>
      </c>
      <c r="CQ33" s="67">
        <f>IFERROR(VLOOKUP($B33,RD[#All],CQ$2,0)/CQ$1,"")</f>
        <v>4.2209737827715355</v>
      </c>
      <c r="CR33" s="67">
        <f>IFERROR(VLOOKUP($B33,RD[#All],CR$2,0)/CR$1,"")</f>
        <v>4.2696629213483144</v>
      </c>
      <c r="CS33" s="67">
        <f>IFERROR(VLOOKUP($B33,RD[#All],CS$2,0)/CS$1,"")</f>
        <v>4.2383687057844357</v>
      </c>
      <c r="CT33" s="67">
        <f>IFERROR(VLOOKUP($B33,RD[#All],CT$2,0)/CT$1,"")</f>
        <v>4.2284644194756558</v>
      </c>
      <c r="CU33" s="67">
        <f>IFERROR(VLOOKUP($B33,RD[#All],CU$2,0)/CU$1,"")</f>
        <v>4.2434456928838955</v>
      </c>
      <c r="CV33" s="67">
        <f>IFERROR(VLOOKUP($B33,RD[#All],CV$2,0)/CV$1,"")</f>
        <v>4.2172284644194757</v>
      </c>
      <c r="CW33" s="67">
        <f>IFERROR(VLOOKUP($B33,RD[#All],CW$2,0)/CW$1,"")</f>
        <v>4.2546816479400746</v>
      </c>
      <c r="CX33" s="67">
        <f>IFERROR(VLOOKUP($B33,RD[#All],CX$2,0)/CX$1,"")</f>
        <v>4.2647940074906368</v>
      </c>
      <c r="CY33" s="67">
        <f>IFERROR(VLOOKUP($B33,RD[#All],CY$2,0)/CY$1,"")</f>
        <v>4.1602996254681646</v>
      </c>
      <c r="CZ33" s="67">
        <f>IFERROR(VLOOKUP($B33,RD[#All],CZ$2,0)/CZ$1,"")</f>
        <v>4.1985018726591763</v>
      </c>
      <c r="DA33" s="67">
        <f>IFERROR(VLOOKUP($B33,RD[#All],DA$2,0)/DA$1,"")</f>
        <v>4.238576779026217</v>
      </c>
      <c r="DB33" s="67">
        <f>IFERROR(VLOOKUP($B33,RD[#All],DB$2,0)/DB$1,"")</f>
        <v>4.2659176029962547</v>
      </c>
      <c r="DC33" s="67">
        <f>IFERROR(VLOOKUP($B33,RD[#All],DC$2,0)/DC$1,"")</f>
        <v>4.2919683728672497</v>
      </c>
      <c r="DD33" s="67">
        <f>IFERROR(VLOOKUP($B33,RD[#All],DD$2,0)/DD$1,"")</f>
        <v>4.2734082397003741</v>
      </c>
      <c r="DE33" s="67">
        <f>IFERROR(VLOOKUP($B33,RD[#All],DE$2,0)/DE$1,"")</f>
        <v>4.2330420307948398</v>
      </c>
      <c r="DF33" s="67">
        <f>IFERROR(VLOOKUP($B33,RD[#All],DF$2,0)/DF$1,"")</f>
        <v>4.0849782535965211</v>
      </c>
      <c r="DG33" s="67">
        <f>IFERROR(VLOOKUP($B33,RD[#All],DG$2,0)/DG$1,"")</f>
        <v>4.1460674157303368</v>
      </c>
      <c r="DH33" s="67">
        <f>IFERROR(VLOOKUP($B33,RD[#All],DH$2,0)/DH$1,"")</f>
        <v>4.1248439450686645</v>
      </c>
      <c r="DI33" s="67">
        <f>IFERROR(VLOOKUP($B33,RD[#All],DI$2,0)/DI$1,"")</f>
        <v>4.0829732065687123</v>
      </c>
      <c r="DJ33" s="67">
        <f>IFERROR(VLOOKUP($B33,RD[#All],DJ$2,0)/DJ$1,"")</f>
        <v>4.3056179775280903</v>
      </c>
      <c r="DK33" s="67">
        <f>IFERROR(VLOOKUP($B33,RD[#All],DK$2,0)/DK$1,"")</f>
        <v>4.2923012900540991</v>
      </c>
      <c r="DL33" s="67">
        <f>IFERROR(VLOOKUP($B33,RD[#All],DL$2,0)/DL$1,"")</f>
        <v>4.2237203495630462</v>
      </c>
      <c r="DM33" s="67">
        <f>IFERROR(VLOOKUP($B33,RD[#All],DM$2,0)/DM$1,"")</f>
        <v>4.308988764044944</v>
      </c>
      <c r="DN33" s="67">
        <f>IFERROR(VLOOKUP($B33,RD[#All],DN$2,0)/DN$1,"")</f>
        <v>4.1142322097378274</v>
      </c>
      <c r="DO33" s="67">
        <f>IFERROR(VLOOKUP($B33,RD[#All],DO$2,0)/DO$1,"")</f>
        <v>4.1518902643024429</v>
      </c>
      <c r="DP33" s="67">
        <f>IFERROR(VLOOKUP($B33,RD[#All],DP$2,0)/DP$1,"")</f>
        <v>4.2313774448605912</v>
      </c>
      <c r="DQ33" s="67">
        <f>IFERROR(VLOOKUP($B33,RD[#All],DQ$2,0)/DQ$1,"")</f>
        <v>4.1015397419891801</v>
      </c>
      <c r="DR33" s="67">
        <f>IFERROR(VLOOKUP($B33,RD[#All],DR$2,0)/DR$1,"")</f>
        <v>4.2509363295880149</v>
      </c>
      <c r="DS33" s="67">
        <f>IFERROR(VLOOKUP($B33,RD[#All],DS$2,0)/DS$1,"")</f>
        <v>4.262172284644195</v>
      </c>
      <c r="DT33" s="67">
        <f>IFERROR(VLOOKUP($B33,RD[#All],DT$2,0)/DT$1,"")</f>
        <v>4.2923012900540991</v>
      </c>
      <c r="DU33" s="67">
        <f>IFERROR(VLOOKUP($B33,RD[#All],DU$2,0)/DU$1,"")</f>
        <v>4.2836454431960052</v>
      </c>
      <c r="DV33" s="67">
        <f>IFERROR(VLOOKUP($B33,RD[#All],DV$2,0)/DV$1,"")</f>
        <v>4.2209737827715355</v>
      </c>
      <c r="DW33" s="67">
        <f>IFERROR(VLOOKUP($B33,RD[#All],DW$2,0)/DW$1,"")</f>
        <v>4.2359550561797752</v>
      </c>
      <c r="DX33" s="67">
        <f>IFERROR(VLOOKUP($B33,RD[#All],DX$2,0)/DX$1,"")</f>
        <v>4.2883062838119015</v>
      </c>
      <c r="DY33" s="67">
        <f>IFERROR(VLOOKUP($B33,RD[#All],DY$2,0)/DY$1,"")</f>
        <v>4.2247191011235952</v>
      </c>
      <c r="DZ33" s="67">
        <f>IFERROR(VLOOKUP($B33,RD[#All],DZ$2,0)/DZ$1,"")</f>
        <v>4.2172284644194757</v>
      </c>
      <c r="EA33" s="67">
        <f>IFERROR(VLOOKUP($B33,RD[#All],EA$2,0)/EA$1,"")</f>
        <v>4.2393674573449855</v>
      </c>
      <c r="EB33" s="67">
        <f>IFERROR(VLOOKUP($B33,RD[#All],EB$2,0)/EB$1,"")</f>
        <v>4.1734498543487302</v>
      </c>
      <c r="EC33" s="67">
        <f>IFERROR(VLOOKUP($B33,RD[#All],EC$2,0)/EC$1,"")</f>
        <v>4.0985306828003454</v>
      </c>
      <c r="ED33" s="67">
        <f>IFERROR(VLOOKUP($B33,RD[#All],ED$2,0)/ED$1,"")</f>
        <v>4.2157303370786519</v>
      </c>
      <c r="EE33" s="67">
        <f>IFERROR(VLOOKUP($B33,RD[#All],EE$2,0)/EE$1,"")</f>
        <v>4.2855661192739838</v>
      </c>
      <c r="EF33" s="67">
        <f>IFERROR(VLOOKUP($B33,RD[#All],EF$2,0)/EF$1,"")</f>
        <v>4.2451481103166495</v>
      </c>
      <c r="EG33" s="67">
        <f>IFERROR(VLOOKUP($B33,RD[#All],EG$2,0)/EG$1,"")</f>
        <v>4.1993006993006992</v>
      </c>
      <c r="EH33" s="67">
        <f>IFERROR(VLOOKUP($B33,RD[#All],EH$2,0)/EH$1,"")</f>
        <v>4.0874125874125875</v>
      </c>
      <c r="EI33" s="67">
        <f>IFERROR(VLOOKUP($B33,RD[#All],EI$2,0)/EI$1,"")</f>
        <v>4.1188811188811192</v>
      </c>
      <c r="EJ33" s="67">
        <f>IFERROR(VLOOKUP($B33,RD[#All],EJ$2,0)/EJ$1,"")</f>
        <v>4.2653846153846153</v>
      </c>
      <c r="EK33" s="67">
        <f>IFERROR(VLOOKUP($B33,RD[#All],EK$2,0)/EK$1,"")</f>
        <v>4.1733033707865168</v>
      </c>
      <c r="EL33" s="67">
        <f>IFERROR(VLOOKUP($B33,RD[#All],EL$2,0)/EL$1,"")</f>
        <v>4.2883895131086138</v>
      </c>
      <c r="EM33" s="67">
        <f>IFERROR(VLOOKUP($B33,RD[#All],EM$2,0)/EM$1,"")</f>
        <v>4.2153846153846155</v>
      </c>
      <c r="EN33" s="67">
        <f>IFERROR(VLOOKUP($B33,RD[#All],EN$2,0)/EN$1,"")</f>
        <v>4.0968020743301645</v>
      </c>
      <c r="EO33" s="67">
        <f>IFERROR(VLOOKUP($B33,RD[#All],EO$2,0)/EO$1,"")</f>
        <v>4.2887640449438198</v>
      </c>
      <c r="EP33" s="67">
        <f>IFERROR(VLOOKUP($B33,RD[#All],EP$2,0)/EP$1,"")</f>
        <v>4.3045808124459803</v>
      </c>
      <c r="EQ33" s="67">
        <f>IFERROR(VLOOKUP($B33,RD[#All],EQ$2,0)/EQ$1,"")</f>
        <v>4.2295880149812737</v>
      </c>
      <c r="ER33" s="67">
        <f>IFERROR(VLOOKUP($B33,RD[#All],ER$2,0)/ER$1,"")</f>
        <v>4.1106309420916158</v>
      </c>
      <c r="ES33" s="67">
        <f>IFERROR(VLOOKUP($B33,RD[#All],ES$2,0)/ES$1,"")</f>
        <v>4.2471910112359552</v>
      </c>
      <c r="ET33" s="67">
        <f>IFERROR(VLOOKUP($B33,RD[#All],ET$2,0)/ET$1,"")</f>
        <v>4.252093973442288</v>
      </c>
      <c r="EU33" s="67">
        <f>IFERROR(VLOOKUP($B33,RD[#All],EU$2,0)/EU$1,"")</f>
        <v>4.2575626620570439</v>
      </c>
      <c r="EV33" s="67">
        <f>IFERROR(VLOOKUP($B33,RD[#All],EV$2,0)/EV$1,"")</f>
        <v>4.2696629213483144</v>
      </c>
      <c r="EW33" s="67">
        <f>IFERROR(VLOOKUP($B33,RD[#All],EW$2,0)/EW$1,"")</f>
        <v>4.2350907519446848</v>
      </c>
      <c r="EX33" s="67">
        <f>IFERROR(VLOOKUP($B33,RD[#All],EX$2,0)/EX$1,"")</f>
        <v>4.3007490636704118</v>
      </c>
      <c r="EY33" s="67">
        <f>IFERROR(VLOOKUP($B33,RD[#All],EY$2,0)/EY$1,"")</f>
        <v>4.2347066167290883</v>
      </c>
      <c r="EZ33" s="67">
        <f>IFERROR(VLOOKUP($B33,RD[#All],EZ$2,0)/EZ$1,"")</f>
        <v>4.2471910112359552</v>
      </c>
      <c r="FA33" s="67">
        <f>IFERROR(VLOOKUP($B33,RD[#All],FA$2,0)/FA$1,"")</f>
        <v>4.213483146067416</v>
      </c>
      <c r="FB33" s="67">
        <f>IFERROR(VLOOKUP($B33,RD[#All],FB$2,0)/FB$1,"")</f>
        <v>4.2198501872659175</v>
      </c>
      <c r="FC33" s="67">
        <f>IFERROR(VLOOKUP($B33,RD[#All],FC$2,0)/FC$1,"")</f>
        <v>4.2322097378277155</v>
      </c>
      <c r="FD33" s="67">
        <f>IFERROR(VLOOKUP($B33,RD[#All],FD$2,0)/FD$1,"")</f>
        <v>4.2172284644194757</v>
      </c>
      <c r="FE33" s="67">
        <f>IFERROR(VLOOKUP($B33,RD[#All],FE$2,0)/FE$1,"")</f>
        <v>4.1704545454545459</v>
      </c>
      <c r="FF33" s="67">
        <f>IFERROR(VLOOKUP($B33,RD[#All],FF$2,0)/FF$1,"")</f>
        <v>4.1579545454545457</v>
      </c>
      <c r="FG33" s="67">
        <f>IFERROR(VLOOKUP($B33,RD[#All],FG$2,0)/FG$1,"")</f>
        <v>4.1717171717171722</v>
      </c>
      <c r="FH33" s="67">
        <f>IFERROR(VLOOKUP($B33,RD[#All],FH$2,0)/FH$1,"")</f>
        <v>4.1545454545454543</v>
      </c>
      <c r="FI33" s="67">
        <f>IFERROR(VLOOKUP($B33,RD[#All],FI$2,0)/FI$1,"")</f>
        <v>4.0875420875420874</v>
      </c>
      <c r="FJ33" s="67">
        <f>IFERROR(VLOOKUP($B33,RD[#All],FJ$2,0)/FJ$1,"")</f>
        <v>4.1010101010101012</v>
      </c>
      <c r="FK33" s="67">
        <f>IFERROR(VLOOKUP($B33,RD[#All],FK$2,0)/FK$1,"")</f>
        <v>4.1851851851851851</v>
      </c>
      <c r="FL33" s="67">
        <f>IFERROR(VLOOKUP($B33,RD[#All],FL$2,0)/FL$1,"")</f>
        <v>4.1523636363636367</v>
      </c>
      <c r="FM33" s="67">
        <f>IFERROR(VLOOKUP($B33,RD[#All],FM$2,0)/FM$1,"")</f>
        <v>4.1007575757575756</v>
      </c>
      <c r="FN33" s="67">
        <f>IFERROR(VLOOKUP($B33,RD[#All],FN$2,0)/FN$1,"")</f>
        <v>4.1178451178451176</v>
      </c>
      <c r="FO33" s="67">
        <f>IFERROR(VLOOKUP($B33,RD[#All],FO$2,0)/FO$1,"")</f>
        <v>4.2625000000000002</v>
      </c>
      <c r="FP33" s="67">
        <f>IFERROR(VLOOKUP($B33,RD[#All],FP$2,0)/FP$1,"")</f>
        <v>4.1054545454545455</v>
      </c>
      <c r="FQ33" s="67">
        <f>IFERROR(VLOOKUP($B33,RD[#All],FQ$2,0)/FQ$1,"")</f>
        <v>4.1680000000000001</v>
      </c>
      <c r="FR33" s="67">
        <f>IFERROR(VLOOKUP($B33,RD[#All],FR$2,0)/FR$1,"")</f>
        <v>4.2087272727272733</v>
      </c>
      <c r="FS33" s="67">
        <f>IFERROR(VLOOKUP($B33,RD[#All],FS$2,0)/FS$1,"")</f>
        <v>4.0774410774410779</v>
      </c>
      <c r="FT33" s="67">
        <f>IFERROR(VLOOKUP($B33,RD[#All],FT$2,0)/FT$1,"")</f>
        <v>4.0763636363636362</v>
      </c>
      <c r="FU33" s="67">
        <f>IFERROR(VLOOKUP($B33,RD[#All],FU$2,0)/FU$1,"")</f>
        <v>4.2188552188552189</v>
      </c>
      <c r="FV33" s="67">
        <f>IFERROR(VLOOKUP($B33,RD[#All],FV$2,0)/FV$1,"")</f>
        <v>4.1325757575757578</v>
      </c>
      <c r="FW33" s="67">
        <f>IFERROR(VLOOKUP($B33,RD[#All],FW$2,0)/FW$1,"")</f>
        <v>4.1174242424242422</v>
      </c>
      <c r="FX33" s="67">
        <f>IFERROR(VLOOKUP($B33,RD[#All],FX$2,0)/FX$1,"")</f>
        <v>4.083333333333333</v>
      </c>
      <c r="FY33" s="67">
        <f>IFERROR(VLOOKUP($B33,RD[#All],FY$2,0)/FY$1,"")</f>
        <v>4.0875420875420874</v>
      </c>
      <c r="FZ33" s="67">
        <f>IFERROR(VLOOKUP($B33,RD[#All],FZ$2,0)/FZ$1,"")</f>
        <v>4.1893939393939394</v>
      </c>
      <c r="GA33" s="67">
        <f>IFERROR(VLOOKUP($B33,RD[#All],GA$2,0)/GA$1,"")</f>
        <v>4.1118881118881117</v>
      </c>
      <c r="GB33" s="67">
        <f>IFERROR(VLOOKUP($B33,RD[#All],GB$2,0)/GB$1,"")</f>
        <v>4.1111111111111107</v>
      </c>
      <c r="GC33" s="67">
        <f>IFERROR(VLOOKUP($B33,RD[#All],GC$2,0)/GC$1,"")</f>
        <v>4.1380471380471384</v>
      </c>
      <c r="GD33" s="67">
        <f>IFERROR(VLOOKUP($B33,RD[#All],GD$2,0)/GD$1,"")</f>
        <v>4.300727272727273</v>
      </c>
      <c r="GE33" s="67">
        <f>IFERROR(VLOOKUP($B33,RD[#All],GE$2,0)/GE$1,"")</f>
        <v>4.0874125874125875</v>
      </c>
      <c r="GF33" s="67">
        <f>IFERROR(VLOOKUP($B33,RD[#All],GF$2,0)/GF$1,"")</f>
        <v>4.1043771043771047</v>
      </c>
      <c r="GG33" s="67">
        <f>IFERROR(VLOOKUP($B33,RD[#All],GG$2,0)/GG$1,"")</f>
        <v>4.0981818181818186</v>
      </c>
      <c r="GH33" s="67">
        <f>IFERROR(VLOOKUP($B33,RD[#All],GH$2,0)/GH$1,"")</f>
        <v>4.0763636363636362</v>
      </c>
      <c r="GI33" s="67">
        <f>IFERROR(VLOOKUP($B33,RD[#All],GI$2,0)/GI$1,"")</f>
        <v>4.209090909090909</v>
      </c>
      <c r="GJ33" s="67">
        <f>IFERROR(VLOOKUP($B33,RD[#All],GJ$2,0)/GJ$1,"")</f>
        <v>4.1188811188811192</v>
      </c>
      <c r="GK33" s="67">
        <f>IFERROR(VLOOKUP($B33,RD[#All],GK$2,0)/GK$1,"")</f>
        <v>4.2719696969696965</v>
      </c>
      <c r="GL33" s="67">
        <f>IFERROR(VLOOKUP($B33,RD[#All],GL$2,0)/GL$1,"")</f>
        <v>4.2159090909090908</v>
      </c>
      <c r="GM33" s="67">
        <f>IFERROR(VLOOKUP($B33,RD[#All],GM$2,0)/GM$1,"")</f>
        <v>4.2424242424242422</v>
      </c>
      <c r="GN33" s="67">
        <f>IFERROR(VLOOKUP($B33,RD[#All],GN$2,0)/GN$1,"")</f>
        <v>4.2007575757575761</v>
      </c>
      <c r="GO33" s="67">
        <f>IFERROR(VLOOKUP($B33,RD[#All],GO$2,0)/GO$1,"")</f>
        <v>4.2196969696969697</v>
      </c>
      <c r="GP33" s="67">
        <f>IFERROR(VLOOKUP($B33,RD[#All],GP$2,0)/GP$1,"")</f>
        <v>4.1992424242424242</v>
      </c>
      <c r="GQ33" s="67">
        <f>IFERROR(VLOOKUP($B33,RD[#All],GQ$2,0)/GQ$1,"")</f>
        <v>4.1454545454545455</v>
      </c>
      <c r="GR33" s="67">
        <f>IFERROR(VLOOKUP($B33,RD[#All],GR$2,0)/GR$1,"")</f>
        <v>4.1856060606060606</v>
      </c>
      <c r="GS33" s="67" t="str">
        <f>IFERROR(VLOOKUP($B33,RD[#All],GS$2,0)/GS$1,"")</f>
        <v/>
      </c>
      <c r="GT33" s="67" t="str">
        <f>IFERROR(VLOOKUP($B33,RD[#All],GT$2,0)/GT$1,"")</f>
        <v/>
      </c>
      <c r="GU33" s="67">
        <f>IFERROR(VLOOKUP($B33,RD[#All],GU$2,0)/GU$1,"")</f>
        <v>4.2260334212840807</v>
      </c>
      <c r="GV33" s="67">
        <f>IFERROR(VLOOKUP($B33,RD[#All],GV$2,0)/GV$1,"")</f>
        <v>4.1555030207512482</v>
      </c>
      <c r="GW33" s="67">
        <f>IFERROR(VLOOKUP($B33,RD[#All],GW$2,0)/GW$1,"")</f>
        <v>4.1866223207686621</v>
      </c>
      <c r="GX33" s="67" t="str">
        <f>IFERROR(VLOOKUP($B33,RD[#All],GX$2,0)/GX$1,"")</f>
        <v/>
      </c>
      <c r="GY33" s="67">
        <f>IFERROR(VLOOKUP($B33,RD[#All],GY$2,0)/GY$1,"")</f>
        <v>4.2286397812713599</v>
      </c>
      <c r="GZ33" s="67">
        <f>IFERROR(VLOOKUP($B33,RD[#All],GZ$2,0)/GZ$1,"")</f>
        <v>4.1573033707865168</v>
      </c>
      <c r="HA33" s="67">
        <f>IFERROR(VLOOKUP($B33,RD[#All],HA$2,0)/HA$1,"")</f>
        <v>4.1760299625468162</v>
      </c>
      <c r="HB33" s="67">
        <f>IFERROR(VLOOKUP($B33,RD[#All],HB$2,0)/HB$1,"")</f>
        <v>4.1985018726591763</v>
      </c>
      <c r="HC33" s="67">
        <f>IFERROR(VLOOKUP($B33,RD[#All],HC$2,0)/HC$1,"")</f>
        <v>4.191011235955056</v>
      </c>
      <c r="HD33" s="67">
        <f>IFERROR(VLOOKUP($B33,RD[#All],HD$2,0)/HD$1,"")</f>
        <v>4.1535580524344571</v>
      </c>
      <c r="HE33" s="67">
        <f>IFERROR(VLOOKUP($B33,RD[#All],HE$2,0)/HE$1,"")</f>
        <v>4.1872659176029963</v>
      </c>
      <c r="HF33" s="67">
        <f>IFERROR(VLOOKUP($B33,RD[#All],HF$2,0)/HF$1,"")</f>
        <v>4.1573033707865168</v>
      </c>
      <c r="HG33" s="67">
        <f>IFERROR(VLOOKUP($B33,RD[#All],HG$2,0)/HG$1,"")</f>
        <v>4.1273408239700373</v>
      </c>
      <c r="HH33" s="67">
        <f>IFERROR(VLOOKUP($B33,RD[#All],HH$2,0)/HH$1,"")</f>
        <v>4.1370786516853926</v>
      </c>
      <c r="HI33" s="67">
        <f>IFERROR(VLOOKUP($B33,RD[#All],HI$2,0)/HI$1,"")</f>
        <v>4.0913857677902623</v>
      </c>
      <c r="HJ33" s="67">
        <f>IFERROR(VLOOKUP($B33,RD[#All],HJ$2,0)/HJ$1,"")</f>
        <v>4.2247191011235952</v>
      </c>
      <c r="HK33" s="67">
        <f>IFERROR(VLOOKUP($B33,RD[#All],HK$2,0)/HK$1,"")</f>
        <v>4.0982105701206821</v>
      </c>
      <c r="HL33" s="67">
        <f>IFERROR(VLOOKUP($B33,RD[#All],HL$2,0)/HL$1,"")</f>
        <v>4.2207240948813984</v>
      </c>
      <c r="HM33" s="67">
        <f>IFERROR(VLOOKUP($B33,RD[#All],HM$2,0)/HM$1,"")</f>
        <v>4.3304970891177783</v>
      </c>
      <c r="HN33" s="67">
        <f>IFERROR(VLOOKUP($B33,RD[#All],HN$2,0)/HN$1,"")</f>
        <v>4.2901925660546345</v>
      </c>
      <c r="HO33" s="67">
        <f>IFERROR(VLOOKUP($B33,RD[#All],HO$2,0)/HO$1,"")</f>
        <v>4.3312434691745034</v>
      </c>
      <c r="HP33" s="67">
        <f>IFERROR(VLOOKUP($B33,RD[#All],HP$2,0)/HP$1,"")</f>
        <v>4.3949843260188084</v>
      </c>
      <c r="HQ33" s="67">
        <f>IFERROR(VLOOKUP($B33,RD[#All],HQ$2,0)/HQ$1,"")</f>
        <v>4.1385281385281383</v>
      </c>
      <c r="HR33" s="67">
        <f>IFERROR(VLOOKUP($B33,RD[#All],HR$2,0)/HR$1,"")</f>
        <v>4.20767306088407</v>
      </c>
      <c r="HS33" s="67">
        <f>IFERROR(VLOOKUP($B33,RD[#All],HS$2,0)/HS$1,"")</f>
        <v>4.0773033707865167</v>
      </c>
      <c r="HT33" s="67">
        <f>IFERROR(VLOOKUP($B33,RD[#All],HT$2,0)/HT$1,"")</f>
        <v>4.1368289637952556</v>
      </c>
      <c r="HU33" s="67">
        <f>IFERROR(VLOOKUP($B33,RD[#All],HU$2,0)/HU$1,"")</f>
        <v>4.1151253241140884</v>
      </c>
      <c r="HV33" s="67">
        <f>IFERROR(VLOOKUP($B33,RD[#All],HV$2,0)/HV$1,"")</f>
        <v>4.0760587726879862</v>
      </c>
      <c r="HW33" s="67">
        <f>IFERROR(VLOOKUP($B33,RD[#All],HW$2,0)/HW$1,"")</f>
        <v>4.1564044943820226</v>
      </c>
      <c r="HX33" s="67">
        <f>IFERROR(VLOOKUP($B33,RD[#All],HX$2,0)/HX$1,"")</f>
        <v>4.1521175453759724</v>
      </c>
      <c r="HY33" s="67">
        <f>IFERROR(VLOOKUP($B33,RD[#All],HY$2,0)/HY$1,"")</f>
        <v>4.15913441531419</v>
      </c>
      <c r="HZ33" s="67">
        <f>IFERROR(VLOOKUP($B33,RD[#All],HZ$2,0)/HZ$1,"")</f>
        <v>4.0649188514357055</v>
      </c>
      <c r="IA33" s="67">
        <f>IFERROR(VLOOKUP($B33,RD[#All],IA$2,0)/IA$1,"")</f>
        <v>4.121989121989122</v>
      </c>
      <c r="IB33" s="67">
        <f>IFERROR(VLOOKUP($B33,RD[#All],IB$2,0)/IB$1,"")</f>
        <v>4.2175324675324672</v>
      </c>
      <c r="IC33" s="67">
        <f>IFERROR(VLOOKUP($B33,RD[#All],IC$2,0)/IC$1,"")</f>
        <v>4.1433566433566433</v>
      </c>
      <c r="ID33" s="67">
        <f>IFERROR(VLOOKUP($B33,RD[#All],ID$2,0)/ID$1,"")</f>
        <v>4.1144781144781142</v>
      </c>
      <c r="IE33" s="67">
        <f>IFERROR(VLOOKUP($B33,RD[#All],IE$2,0)/IE$1,"")</f>
        <v>4.2347474747474747</v>
      </c>
      <c r="IF33" s="67" t="str">
        <f>IFERROR(VLOOKUP($B33,RD[#All],IF$2,0)/IF$1,"")</f>
        <v/>
      </c>
      <c r="IG33" s="67">
        <f>IFERROR(VLOOKUP($B33,RD[#All],IG$2,0)/IG$1,"")</f>
        <v>4.2202094537220489</v>
      </c>
      <c r="IH33" s="67">
        <f>IFERROR(VLOOKUP($B33,RD[#All],IH$2,0)/IH$1,"")</f>
        <v>4.1936607453848831</v>
      </c>
      <c r="II33" s="67">
        <f>IFERROR(VLOOKUP($B33,RD[#All],II$2,0)/II$1,"")</f>
        <v>4.1293532338308454</v>
      </c>
      <c r="IJ33" s="67">
        <f>IFERROR(VLOOKUP($B33,RD[#All],IJ$2,0)/IJ$1,"")</f>
        <v>4.2476618032173592</v>
      </c>
      <c r="IK33" s="67">
        <f>IFERROR(VLOOKUP($B33,RD[#All],IK$2,0)/IK$1,"")</f>
        <v>4.1371406371406376</v>
      </c>
      <c r="IL33" s="67" t="str">
        <f>IFERROR(VLOOKUP($B33,RD[#All],IL$2,0)/IL$1,"")</f>
        <v/>
      </c>
      <c r="IM33" s="67" t="str">
        <f>IFERROR(VLOOKUP($B33,RD[#All],IM$2,0)/IM$1,"")</f>
        <v/>
      </c>
      <c r="IN33" s="67">
        <f>IFERROR(VLOOKUP($B33,RD[#All],IN$2,0)/IN$1,"")</f>
        <v>4.3510971786833856</v>
      </c>
      <c r="IO33" s="67">
        <f>IFERROR(VLOOKUP($B33,RD[#All],IO$2,0)/IO$1,"")</f>
        <v>4.3025078369905962</v>
      </c>
      <c r="IP33" s="67">
        <f>IFERROR(VLOOKUP($B33,RD[#All],IP$2,0)/IP$1,"")</f>
        <v>4.127588669364437</v>
      </c>
      <c r="IQ33" s="67">
        <f>IFERROR(VLOOKUP($B33,RD[#All],IQ$2,0)/IQ$1,"")</f>
        <v>4.0986790986790993</v>
      </c>
      <c r="IR33" s="67">
        <f>IFERROR(VLOOKUP($B33,RD[#All],IR$2,0)/IR$1,"")</f>
        <v>5.4643449419568828</v>
      </c>
      <c r="IS33" s="86">
        <f>IFERROR(AVERAGEIF(Inv_SY_B[[#This Row],[BLK1_INV1]:[BLK8_INV27]],"&gt;"&amp;0.1,Inv_SY_B[[#This Row],[BLK1_INV1]:[BLK8_INV27]]),"")</f>
        <v>4.1871403275797325</v>
      </c>
    </row>
    <row r="34" spans="2:253" x14ac:dyDescent="0.35">
      <c r="B34" s="85">
        <f t="shared" si="0"/>
        <v>45866</v>
      </c>
      <c r="C34" s="67">
        <f>IFERROR(VLOOKUP($B34,RD[#All],C$2,0)/C$1,"")</f>
        <v>3.6031114952463268</v>
      </c>
      <c r="D34" s="67">
        <f>IFERROR(VLOOKUP($B34,RD[#All],D$2,0)/D$1,"")</f>
        <v>3.7026793431287812</v>
      </c>
      <c r="E34" s="67">
        <f>IFERROR(VLOOKUP($B34,RD[#All],E$2,0)/E$1,"")</f>
        <v>3.5805243445692883</v>
      </c>
      <c r="F34" s="67">
        <f>IFERROR(VLOOKUP($B34,RD[#All],F$2,0)/F$1,"")</f>
        <v>3.5580524344569286</v>
      </c>
      <c r="G34" s="67">
        <f>IFERROR(VLOOKUP($B34,RD[#All],G$2,0)/G$1,"")</f>
        <v>3.567847882454624</v>
      </c>
      <c r="H34" s="67">
        <f>IFERROR(VLOOKUP($B34,RD[#All],H$2,0)/H$1,"")</f>
        <v>3.5393258426966292</v>
      </c>
      <c r="I34" s="67">
        <f>IFERROR(VLOOKUP($B34,RD[#All],I$2,0)/I$1,"")</f>
        <v>3.5805243445692883</v>
      </c>
      <c r="J34" s="67">
        <f>IFERROR(VLOOKUP($B34,RD[#All],J$2,0)/J$1,"")</f>
        <v>3.5543071161048689</v>
      </c>
      <c r="K34" s="67">
        <f>IFERROR(VLOOKUP($B34,RD[#All],K$2,0)/K$1,"")</f>
        <v>3.559550561797753</v>
      </c>
      <c r="L34" s="67">
        <f>IFERROR(VLOOKUP($B34,RD[#All],L$2,0)/L$1,"")</f>
        <v>3.5991011235955055</v>
      </c>
      <c r="M34" s="67">
        <f>IFERROR(VLOOKUP($B34,RD[#All],M$2,0)/M$1,"")</f>
        <v>3.5767790262172285</v>
      </c>
      <c r="N34" s="67">
        <f>IFERROR(VLOOKUP($B34,RD[#All],N$2,0)/N$1,"")</f>
        <v>3.5543071161048689</v>
      </c>
      <c r="O34" s="67">
        <f>IFERROR(VLOOKUP($B34,RD[#All],O$2,0)/O$1,"")</f>
        <v>3.5580524344569286</v>
      </c>
      <c r="P34" s="67">
        <f>IFERROR(VLOOKUP($B34,RD[#All],P$2,0)/P$1,"")</f>
        <v>3.5546475995914197</v>
      </c>
      <c r="Q34" s="67">
        <f>IFERROR(VLOOKUP($B34,RD[#All],Q$2,0)/Q$1,"")</f>
        <v>3.5730337078651684</v>
      </c>
      <c r="R34" s="67">
        <f>IFERROR(VLOOKUP($B34,RD[#All],R$2,0)/R$1,"")</f>
        <v>3.5617977528089888</v>
      </c>
      <c r="S34" s="67">
        <f>IFERROR(VLOOKUP($B34,RD[#All],S$2,0)/S$1,"")</f>
        <v>3.6329588014981273</v>
      </c>
      <c r="T34" s="67">
        <f>IFERROR(VLOOKUP($B34,RD[#All],T$2,0)/T$1,"")</f>
        <v>3.5468164794007491</v>
      </c>
      <c r="U34" s="67">
        <f>IFERROR(VLOOKUP($B34,RD[#All],U$2,0)/U$1,"")</f>
        <v>3.5574762316335349</v>
      </c>
      <c r="V34" s="67">
        <f>IFERROR(VLOOKUP($B34,RD[#All],V$2,0)/V$1,"")</f>
        <v>3.533275713050994</v>
      </c>
      <c r="W34" s="67">
        <f>IFERROR(VLOOKUP($B34,RD[#All],W$2,0)/W$1,"")</f>
        <v>3.5318352059925093</v>
      </c>
      <c r="X34" s="67">
        <f>IFERROR(VLOOKUP($B34,RD[#All],X$2,0)/X$1,"")</f>
        <v>3.5393258426966292</v>
      </c>
      <c r="Y34" s="67">
        <f>IFERROR(VLOOKUP($B34,RD[#All],Y$2,0)/Y$1,"")</f>
        <v>3.5194468452895418</v>
      </c>
      <c r="Z34" s="67">
        <f>IFERROR(VLOOKUP($B34,RD[#All],Z$2,0)/Z$1,"")</f>
        <v>3.5156054931335832</v>
      </c>
      <c r="AA34" s="67">
        <f>IFERROR(VLOOKUP($B34,RD[#All],AA$2,0)/AA$1,"")</f>
        <v>3.5747623163353501</v>
      </c>
      <c r="AB34" s="67">
        <f>IFERROR(VLOOKUP($B34,RD[#All],AB$2,0)/AB$1,"")</f>
        <v>3.6127917026793432</v>
      </c>
      <c r="AC34" s="67">
        <f>IFERROR(VLOOKUP($B34,RD[#All],AC$2,0)/AC$1,"")</f>
        <v>3.6217804667242866</v>
      </c>
      <c r="AD34" s="67">
        <f>IFERROR(VLOOKUP($B34,RD[#All],AD$2,0)/AD$1,"")</f>
        <v>3.5622138992925509</v>
      </c>
      <c r="AE34" s="67">
        <f>IFERROR(VLOOKUP($B34,RD[#All],AE$2,0)/AE$1,"")</f>
        <v>3.5455680399500622</v>
      </c>
      <c r="AF34" s="67">
        <f>IFERROR(VLOOKUP($B34,RD[#All],AF$2,0)/AF$1,"")</f>
        <v>3.5622138992925509</v>
      </c>
      <c r="AG34" s="67">
        <f>IFERROR(VLOOKUP($B34,RD[#All],AG$2,0)/AG$1,"")</f>
        <v>3.5655430711610485</v>
      </c>
      <c r="AH34" s="67">
        <f>IFERROR(VLOOKUP($B34,RD[#All],AH$2,0)/AH$1,"")</f>
        <v>3.5389096962130671</v>
      </c>
      <c r="AI34" s="67">
        <f>IFERROR(VLOOKUP($B34,RD[#All],AI$2,0)/AI$1,"")</f>
        <v>3.5416666666666665</v>
      </c>
      <c r="AJ34" s="67">
        <f>IFERROR(VLOOKUP($B34,RD[#All],AJ$2,0)/AJ$1,"")</f>
        <v>3.5898968764011356</v>
      </c>
      <c r="AK34" s="67">
        <f>IFERROR(VLOOKUP($B34,RD[#All],AK$2,0)/AK$1,"")</f>
        <v>3.5355805243445695</v>
      </c>
      <c r="AL34" s="67">
        <f>IFERROR(VLOOKUP($B34,RD[#All],AL$2,0)/AL$1,"")</f>
        <v>3.5329541652726668</v>
      </c>
      <c r="AM34" s="67">
        <f>IFERROR(VLOOKUP($B34,RD[#All],AM$2,0)/AM$1,"")</f>
        <v>3.5992509363295881</v>
      </c>
      <c r="AN34" s="67">
        <f>IFERROR(VLOOKUP($B34,RD[#All],AN$2,0)/AN$1,"")</f>
        <v>3.595505617977528</v>
      </c>
      <c r="AO34" s="67">
        <f>IFERROR(VLOOKUP($B34,RD[#All],AO$2,0)/AO$1,"")</f>
        <v>3.5318352059925093</v>
      </c>
      <c r="AP34" s="67">
        <f>IFERROR(VLOOKUP($B34,RD[#All],AP$2,0)/AP$1,"")</f>
        <v>3.5468164794007491</v>
      </c>
      <c r="AQ34" s="67">
        <f>IFERROR(VLOOKUP($B34,RD[#All],AQ$2,0)/AQ$1,"")</f>
        <v>3.5917602996254683</v>
      </c>
      <c r="AR34" s="67">
        <f>IFERROR(VLOOKUP($B34,RD[#All],AR$2,0)/AR$1,"")</f>
        <v>3.5430711610486894</v>
      </c>
      <c r="AS34" s="67">
        <f>IFERROR(VLOOKUP($B34,RD[#All],AS$2,0)/AS$1,"")</f>
        <v>3.5880149812734081</v>
      </c>
      <c r="AT34" s="67">
        <f>IFERROR(VLOOKUP($B34,RD[#All],AT$2,0)/AT$1,"")</f>
        <v>3.5468164794007491</v>
      </c>
      <c r="AU34" s="67">
        <f>IFERROR(VLOOKUP($B34,RD[#All],AU$2,0)/AU$1,"")</f>
        <v>3.5280898876404496</v>
      </c>
      <c r="AV34" s="67">
        <f>IFERROR(VLOOKUP($B34,RD[#All],AV$2,0)/AV$1,"")</f>
        <v>3.5580524344569286</v>
      </c>
      <c r="AW34" s="67">
        <f>IFERROR(VLOOKUP($B34,RD[#All],AW$2,0)/AW$1,"")</f>
        <v>3.567847882454624</v>
      </c>
      <c r="AX34" s="67">
        <f>IFERROR(VLOOKUP($B34,RD[#All],AX$2,0)/AX$1,"")</f>
        <v>3.5617977528089888</v>
      </c>
      <c r="AY34" s="67">
        <f>IFERROR(VLOOKUP($B34,RD[#All],AY$2,0)/AY$1,"")</f>
        <v>3.0202247191011238</v>
      </c>
      <c r="AZ34" s="67">
        <f>IFERROR(VLOOKUP($B34,RD[#All],AZ$2,0)/AZ$1,"")</f>
        <v>3.5631460674157305</v>
      </c>
      <c r="BA34" s="67">
        <f>IFERROR(VLOOKUP($B34,RD[#All],BA$2,0)/BA$1,"")</f>
        <v>3.5318352059925093</v>
      </c>
      <c r="BB34" s="67">
        <f>IFERROR(VLOOKUP($B34,RD[#All],BB$2,0)/BB$1,"")</f>
        <v>3.5805243445692883</v>
      </c>
      <c r="BC34" s="67">
        <f>IFERROR(VLOOKUP($B34,RD[#All],BC$2,0)/BC$1,"")</f>
        <v>3.5878485226799834</v>
      </c>
      <c r="BD34" s="67">
        <f>IFERROR(VLOOKUP($B34,RD[#All],BD$2,0)/BD$1,"")</f>
        <v>3.4823137744486061</v>
      </c>
      <c r="BE34" s="67">
        <f>IFERROR(VLOOKUP($B34,RD[#All],BE$2,0)/BE$1,"")</f>
        <v>3.6058772687986171</v>
      </c>
      <c r="BF34" s="67">
        <f>IFERROR(VLOOKUP($B34,RD[#All],BF$2,0)/BF$1,"")</f>
        <v>3.5685393258426967</v>
      </c>
      <c r="BG34" s="67">
        <f>IFERROR(VLOOKUP($B34,RD[#All],BG$2,0)/BG$1,"")</f>
        <v>3.595505617977528</v>
      </c>
      <c r="BH34" s="67">
        <f>IFERROR(VLOOKUP($B34,RD[#All],BH$2,0)/BH$1,"")</f>
        <v>3.5318352059925093</v>
      </c>
      <c r="BI34" s="67">
        <f>IFERROR(VLOOKUP($B34,RD[#All],BI$2,0)/BI$1,"")</f>
        <v>3.5455680399500622</v>
      </c>
      <c r="BJ34" s="67">
        <f>IFERROR(VLOOKUP($B34,RD[#All],BJ$2,0)/BJ$1,"")</f>
        <v>3.5522263836870578</v>
      </c>
      <c r="BK34" s="67">
        <f>IFERROR(VLOOKUP($B34,RD[#All],BK$2,0)/BK$1,"")</f>
        <v>3.5243445692883895</v>
      </c>
      <c r="BL34" s="67">
        <f>IFERROR(VLOOKUP($B34,RD[#All],BL$2,0)/BL$1,"")</f>
        <v>3.5095349615255942</v>
      </c>
      <c r="BM34" s="67">
        <f>IFERROR(VLOOKUP($B34,RD[#All],BM$2,0)/BM$1,"")</f>
        <v>3.5131086142322099</v>
      </c>
      <c r="BN34" s="67">
        <f>IFERROR(VLOOKUP($B34,RD[#All],BN$2,0)/BN$1,"")</f>
        <v>3.5109717868338559</v>
      </c>
      <c r="BO34" s="67">
        <f>IFERROR(VLOOKUP($B34,RD[#All],BO$2,0)/BO$1,"")</f>
        <v>3.5263612791702679</v>
      </c>
      <c r="BP34" s="67">
        <f>IFERROR(VLOOKUP($B34,RD[#All],BP$2,0)/BP$1,"")</f>
        <v>3.5436473638720831</v>
      </c>
      <c r="BQ34" s="67">
        <f>IFERROR(VLOOKUP($B34,RD[#All],BQ$2,0)/BQ$1,"")</f>
        <v>3.564390665514261</v>
      </c>
      <c r="BR34" s="67">
        <f>IFERROR(VLOOKUP($B34,RD[#All],BR$2,0)/BR$1,"")</f>
        <v>3.536732929991357</v>
      </c>
      <c r="BS34" s="67">
        <f>IFERROR(VLOOKUP($B34,RD[#All],BS$2,0)/BS$1,"")</f>
        <v>3.4981273408239701</v>
      </c>
      <c r="BT34" s="67">
        <f>IFERROR(VLOOKUP($B34,RD[#All],BT$2,0)/BT$1,"")</f>
        <v>3.5243445692883895</v>
      </c>
      <c r="BU34" s="67">
        <f>IFERROR(VLOOKUP($B34,RD[#All],BU$2,0)/BU$1,"")</f>
        <v>3.5393258426966292</v>
      </c>
      <c r="BV34" s="67">
        <f>IFERROR(VLOOKUP($B34,RD[#All],BV$2,0)/BV$1,"")</f>
        <v>3.5131086142322099</v>
      </c>
      <c r="BW34" s="67">
        <f>IFERROR(VLOOKUP($B34,RD[#All],BW$2,0)/BW$1,"")</f>
        <v>3.5243445692883895</v>
      </c>
      <c r="BX34" s="67">
        <f>IFERROR(VLOOKUP($B34,RD[#All],BX$2,0)/BX$1,"")</f>
        <v>3.5580524344569286</v>
      </c>
      <c r="BY34" s="67">
        <f>IFERROR(VLOOKUP($B34,RD[#All],BY$2,0)/BY$1,"")</f>
        <v>3.4623387432376198</v>
      </c>
      <c r="BZ34" s="67">
        <f>IFERROR(VLOOKUP($B34,RD[#All],BZ$2,0)/BZ$1,"")</f>
        <v>3.5289221806075739</v>
      </c>
      <c r="CA34" s="67">
        <f>IFERROR(VLOOKUP($B34,RD[#All],CA$2,0)/CA$1,"")</f>
        <v>3.5655430711610485</v>
      </c>
      <c r="CB34" s="67">
        <f>IFERROR(VLOOKUP($B34,RD[#All],CB$2,0)/CB$1,"")</f>
        <v>3.5280898876404496</v>
      </c>
      <c r="CC34" s="67">
        <f>IFERROR(VLOOKUP($B34,RD[#All],CC$2,0)/CC$1,"")</f>
        <v>3.5205992509363297</v>
      </c>
      <c r="CD34" s="67">
        <f>IFERROR(VLOOKUP($B34,RD[#All],CD$2,0)/CD$1,"")</f>
        <v>3.5401901469317201</v>
      </c>
      <c r="CE34" s="67">
        <f>IFERROR(VLOOKUP($B34,RD[#All],CE$2,0)/CE$1,"")</f>
        <v>3.5168539325842696</v>
      </c>
      <c r="CF34" s="67">
        <f>IFERROR(VLOOKUP($B34,RD[#All],CF$2,0)/CF$1,"")</f>
        <v>3.5355805243445695</v>
      </c>
      <c r="CG34" s="67">
        <f>IFERROR(VLOOKUP($B34,RD[#All],CG$2,0)/CG$1,"")</f>
        <v>3.5243445692883895</v>
      </c>
      <c r="CH34" s="67">
        <f>IFERROR(VLOOKUP($B34,RD[#All],CH$2,0)/CH$1,"")</f>
        <v>3.5168539325842696</v>
      </c>
      <c r="CI34" s="67">
        <f>IFERROR(VLOOKUP($B34,RD[#All],CI$2,0)/CI$1,"")</f>
        <v>3.5355805243445695</v>
      </c>
      <c r="CJ34" s="67">
        <f>IFERROR(VLOOKUP($B34,RD[#All],CJ$2,0)/CJ$1,"")</f>
        <v>3.5355805243445695</v>
      </c>
      <c r="CK34" s="67">
        <f>IFERROR(VLOOKUP($B34,RD[#All],CK$2,0)/CK$1,"")</f>
        <v>3.50561797752809</v>
      </c>
      <c r="CL34" s="67">
        <f>IFERROR(VLOOKUP($B34,RD[#All],CL$2,0)/CL$1,"")</f>
        <v>3.5318352059925093</v>
      </c>
      <c r="CM34" s="67">
        <f>IFERROR(VLOOKUP($B34,RD[#All],CM$2,0)/CM$1,"")</f>
        <v>3.50561797752809</v>
      </c>
      <c r="CN34" s="67">
        <f>IFERROR(VLOOKUP($B34,RD[#All],CN$2,0)/CN$1,"")</f>
        <v>3.5655430711610485</v>
      </c>
      <c r="CO34" s="67">
        <f>IFERROR(VLOOKUP($B34,RD[#All],CO$2,0)/CO$1,"")</f>
        <v>3.52</v>
      </c>
      <c r="CP34" s="67">
        <f>IFERROR(VLOOKUP($B34,RD[#All],CP$2,0)/CP$1,"")</f>
        <v>3.5505617977528088</v>
      </c>
      <c r="CQ34" s="67">
        <f>IFERROR(VLOOKUP($B34,RD[#All],CQ$2,0)/CQ$1,"")</f>
        <v>3.5617977528089888</v>
      </c>
      <c r="CR34" s="67">
        <f>IFERROR(VLOOKUP($B34,RD[#All],CR$2,0)/CR$1,"")</f>
        <v>3.5131086142322099</v>
      </c>
      <c r="CS34" s="67">
        <f>IFERROR(VLOOKUP($B34,RD[#All],CS$2,0)/CS$1,"")</f>
        <v>3.4989596337910944</v>
      </c>
      <c r="CT34" s="67">
        <f>IFERROR(VLOOKUP($B34,RD[#All],CT$2,0)/CT$1,"")</f>
        <v>3.5393258426966292</v>
      </c>
      <c r="CU34" s="67">
        <f>IFERROR(VLOOKUP($B34,RD[#All],CU$2,0)/CU$1,"")</f>
        <v>3.5580524344569286</v>
      </c>
      <c r="CV34" s="67">
        <f>IFERROR(VLOOKUP($B34,RD[#All],CV$2,0)/CV$1,"")</f>
        <v>3.5543071161048689</v>
      </c>
      <c r="CW34" s="67">
        <f>IFERROR(VLOOKUP($B34,RD[#All],CW$2,0)/CW$1,"")</f>
        <v>3.5205992509363297</v>
      </c>
      <c r="CX34" s="67">
        <f>IFERROR(VLOOKUP($B34,RD[#All],CX$2,0)/CX$1,"")</f>
        <v>3.5168539325842696</v>
      </c>
      <c r="CY34" s="67">
        <f>IFERROR(VLOOKUP($B34,RD[#All],CY$2,0)/CY$1,"")</f>
        <v>3.5131086142322099</v>
      </c>
      <c r="CZ34" s="67">
        <f>IFERROR(VLOOKUP($B34,RD[#All],CZ$2,0)/CZ$1,"")</f>
        <v>3.5243445692883895</v>
      </c>
      <c r="DA34" s="67">
        <f>IFERROR(VLOOKUP($B34,RD[#All],DA$2,0)/DA$1,"")</f>
        <v>3.5168539325842696</v>
      </c>
      <c r="DB34" s="67">
        <f>IFERROR(VLOOKUP($B34,RD[#All],DB$2,0)/DB$1,"")</f>
        <v>3.5355805243445695</v>
      </c>
      <c r="DC34" s="67">
        <f>IFERROR(VLOOKUP($B34,RD[#All],DC$2,0)/DC$1,"")</f>
        <v>3.472326258843113</v>
      </c>
      <c r="DD34" s="67">
        <f>IFERROR(VLOOKUP($B34,RD[#All],DD$2,0)/DD$1,"")</f>
        <v>3.5393258426966292</v>
      </c>
      <c r="DE34" s="67">
        <f>IFERROR(VLOOKUP($B34,RD[#All],DE$2,0)/DE$1,"")</f>
        <v>3.5322513524760715</v>
      </c>
      <c r="DF34" s="67">
        <f>IFERROR(VLOOKUP($B34,RD[#All],DF$2,0)/DF$1,"")</f>
        <v>3.5362997658079629</v>
      </c>
      <c r="DG34" s="67">
        <f>IFERROR(VLOOKUP($B34,RD[#All],DG$2,0)/DG$1,"")</f>
        <v>3.5430711610486894</v>
      </c>
      <c r="DH34" s="67">
        <f>IFERROR(VLOOKUP($B34,RD[#All],DH$2,0)/DH$1,"")</f>
        <v>3.4590095713691218</v>
      </c>
      <c r="DI34" s="67">
        <f>IFERROR(VLOOKUP($B34,RD[#All],DI$2,0)/DI$1,"")</f>
        <v>3.5782195332757132</v>
      </c>
      <c r="DJ34" s="67">
        <f>IFERROR(VLOOKUP($B34,RD[#All],DJ$2,0)/DJ$1,"")</f>
        <v>3.5298184961106309</v>
      </c>
      <c r="DK34" s="67">
        <f>IFERROR(VLOOKUP($B34,RD[#All],DK$2,0)/DK$1,"")</f>
        <v>3.4889721181856013</v>
      </c>
      <c r="DL34" s="67">
        <f>IFERROR(VLOOKUP($B34,RD[#All],DL$2,0)/DL$1,"")</f>
        <v>3.5355805243445695</v>
      </c>
      <c r="DM34" s="67">
        <f>IFERROR(VLOOKUP($B34,RD[#All],DM$2,0)/DM$1,"")</f>
        <v>3.5805243445692883</v>
      </c>
      <c r="DN34" s="67">
        <f>IFERROR(VLOOKUP($B34,RD[#All],DN$2,0)/DN$1,"")</f>
        <v>3.595505617977528</v>
      </c>
      <c r="DO34" s="67">
        <f>IFERROR(VLOOKUP($B34,RD[#All],DO$2,0)/DO$1,"")</f>
        <v>3.5362997658079629</v>
      </c>
      <c r="DP34" s="67">
        <f>IFERROR(VLOOKUP($B34,RD[#All],DP$2,0)/DP$1,"")</f>
        <v>3.5755305867665417</v>
      </c>
      <c r="DQ34" s="67">
        <f>IFERROR(VLOOKUP($B34,RD[#All],DQ$2,0)/DQ$1,"")</f>
        <v>3.5322513524760715</v>
      </c>
      <c r="DR34" s="67">
        <f>IFERROR(VLOOKUP($B34,RD[#All],DR$2,0)/DR$1,"")</f>
        <v>3.5205992509363297</v>
      </c>
      <c r="DS34" s="67">
        <f>IFERROR(VLOOKUP($B34,RD[#All],DS$2,0)/DS$1,"")</f>
        <v>3.5131086142322099</v>
      </c>
      <c r="DT34" s="67">
        <f>IFERROR(VLOOKUP($B34,RD[#All],DT$2,0)/DT$1,"")</f>
        <v>3.4789846025801081</v>
      </c>
      <c r="DU34" s="67">
        <f>IFERROR(VLOOKUP($B34,RD[#All],DU$2,0)/DU$1,"")</f>
        <v>3.5189346650020807</v>
      </c>
      <c r="DV34" s="67">
        <f>IFERROR(VLOOKUP($B34,RD[#All],DV$2,0)/DV$1,"")</f>
        <v>3.5093632958801497</v>
      </c>
      <c r="DW34" s="67">
        <f>IFERROR(VLOOKUP($B34,RD[#All],DW$2,0)/DW$1,"")</f>
        <v>3.5280898876404496</v>
      </c>
      <c r="DX34" s="67">
        <f>IFERROR(VLOOKUP($B34,RD[#All],DX$2,0)/DX$1,"")</f>
        <v>3.5156054931335832</v>
      </c>
      <c r="DY34" s="67">
        <f>IFERROR(VLOOKUP($B34,RD[#All],DY$2,0)/DY$1,"")</f>
        <v>3.5018726591760299</v>
      </c>
      <c r="DZ34" s="67">
        <f>IFERROR(VLOOKUP($B34,RD[#All],DZ$2,0)/DZ$1,"")</f>
        <v>3.4831460674157304</v>
      </c>
      <c r="EA34" s="67">
        <f>IFERROR(VLOOKUP($B34,RD[#All],EA$2,0)/EA$1,"")</f>
        <v>3.5322513524760715</v>
      </c>
      <c r="EB34" s="67">
        <f>IFERROR(VLOOKUP($B34,RD[#All],EB$2,0)/EB$1,"")</f>
        <v>3.4989596337910944</v>
      </c>
      <c r="EC34" s="67">
        <f>IFERROR(VLOOKUP($B34,RD[#All],EC$2,0)/EC$1,"")</f>
        <v>3.4917891097666378</v>
      </c>
      <c r="ED34" s="67">
        <f>IFERROR(VLOOKUP($B34,RD[#All],ED$2,0)/ED$1,"")</f>
        <v>3.50561797752809</v>
      </c>
      <c r="EE34" s="67">
        <f>IFERROR(VLOOKUP($B34,RD[#All],EE$2,0)/EE$1,"")</f>
        <v>3.5401901469317201</v>
      </c>
      <c r="EF34" s="67">
        <f>IFERROR(VLOOKUP($B34,RD[#All],EF$2,0)/EF$1,"")</f>
        <v>3.5219611848825334</v>
      </c>
      <c r="EG34" s="67">
        <f>IFERROR(VLOOKUP($B34,RD[#All],EG$2,0)/EG$1,"")</f>
        <v>3.4615384615384617</v>
      </c>
      <c r="EH34" s="67">
        <f>IFERROR(VLOOKUP($B34,RD[#All],EH$2,0)/EH$1,"")</f>
        <v>3.5069930069930071</v>
      </c>
      <c r="EI34" s="67">
        <f>IFERROR(VLOOKUP($B34,RD[#All],EI$2,0)/EI$1,"")</f>
        <v>3.4615384615384617</v>
      </c>
      <c r="EJ34" s="67">
        <f>IFERROR(VLOOKUP($B34,RD[#All],EJ$2,0)/EJ$1,"")</f>
        <v>3.5244755244755246</v>
      </c>
      <c r="EK34" s="67">
        <f>IFERROR(VLOOKUP($B34,RD[#All],EK$2,0)/EK$1,"")</f>
        <v>3.4768539325842696</v>
      </c>
      <c r="EL34" s="67">
        <f>IFERROR(VLOOKUP($B34,RD[#All],EL$2,0)/EL$1,"")</f>
        <v>3.4981273408239701</v>
      </c>
      <c r="EM34" s="67">
        <f>IFERROR(VLOOKUP($B34,RD[#All],EM$2,0)/EM$1,"")</f>
        <v>3.4814174589455487</v>
      </c>
      <c r="EN34" s="67">
        <f>IFERROR(VLOOKUP($B34,RD[#All],EN$2,0)/EN$1,"")</f>
        <v>3.4917891097666378</v>
      </c>
      <c r="EO34" s="67">
        <f>IFERROR(VLOOKUP($B34,RD[#All],EO$2,0)/EO$1,"")</f>
        <v>3.5168539325842696</v>
      </c>
      <c r="EP34" s="67">
        <f>IFERROR(VLOOKUP($B34,RD[#All],EP$2,0)/EP$1,"")</f>
        <v>3.5229040622299048</v>
      </c>
      <c r="EQ34" s="67">
        <f>IFERROR(VLOOKUP($B34,RD[#All],EQ$2,0)/EQ$1,"")</f>
        <v>3.5730337078651684</v>
      </c>
      <c r="ER34" s="67">
        <f>IFERROR(VLOOKUP($B34,RD[#All],ER$2,0)/ER$1,"")</f>
        <v>3.4606741573033708</v>
      </c>
      <c r="ES34" s="67">
        <f>IFERROR(VLOOKUP($B34,RD[#All],ES$2,0)/ES$1,"")</f>
        <v>3.4981273408239701</v>
      </c>
      <c r="ET34" s="67">
        <f>IFERROR(VLOOKUP($B34,RD[#All],ET$2,0)/ET$1,"")</f>
        <v>3.5137895812053115</v>
      </c>
      <c r="EU34" s="67">
        <f>IFERROR(VLOOKUP($B34,RD[#All],EU$2,0)/EU$1,"")</f>
        <v>3.502160760587727</v>
      </c>
      <c r="EV34" s="67">
        <f>IFERROR(VLOOKUP($B34,RD[#All],EV$2,0)/EV$1,"")</f>
        <v>3.4917891097666378</v>
      </c>
      <c r="EW34" s="67">
        <f>IFERROR(VLOOKUP($B34,RD[#All],EW$2,0)/EW$1,"")</f>
        <v>3.536732929991357</v>
      </c>
      <c r="EX34" s="67">
        <f>IFERROR(VLOOKUP($B34,RD[#All],EX$2,0)/EX$1,"")</f>
        <v>3.4831460674157304</v>
      </c>
      <c r="EY34" s="67">
        <f>IFERROR(VLOOKUP($B34,RD[#All],EY$2,0)/EY$1,"")</f>
        <v>3.5322513524760715</v>
      </c>
      <c r="EZ34" s="67">
        <f>IFERROR(VLOOKUP($B34,RD[#All],EZ$2,0)/EZ$1,"")</f>
        <v>3.50561797752809</v>
      </c>
      <c r="FA34" s="67">
        <f>IFERROR(VLOOKUP($B34,RD[#All],FA$2,0)/FA$1,"")</f>
        <v>3.5243445692883895</v>
      </c>
      <c r="FB34" s="67">
        <f>IFERROR(VLOOKUP($B34,RD[#All],FB$2,0)/FB$1,"")</f>
        <v>3.5355805243445695</v>
      </c>
      <c r="FC34" s="67">
        <f>IFERROR(VLOOKUP($B34,RD[#All],FC$2,0)/FC$1,"")</f>
        <v>3.5580524344569286</v>
      </c>
      <c r="FD34" s="67">
        <f>IFERROR(VLOOKUP($B34,RD[#All],FD$2,0)/FD$1,"")</f>
        <v>3.5730337078651684</v>
      </c>
      <c r="FE34" s="67">
        <f>IFERROR(VLOOKUP($B34,RD[#All],FE$2,0)/FE$1,"")</f>
        <v>3.5227272727272729</v>
      </c>
      <c r="FF34" s="67">
        <f>IFERROR(VLOOKUP($B34,RD[#All],FF$2,0)/FF$1,"")</f>
        <v>3.5037878787878789</v>
      </c>
      <c r="FG34" s="67">
        <f>IFERROR(VLOOKUP($B34,RD[#All],FG$2,0)/FG$1,"")</f>
        <v>3.5084175084175082</v>
      </c>
      <c r="FH34" s="67">
        <f>IFERROR(VLOOKUP($B34,RD[#All],FH$2,0)/FH$1,"")</f>
        <v>3.5530303030303032</v>
      </c>
      <c r="FI34" s="67">
        <f>IFERROR(VLOOKUP($B34,RD[#All],FI$2,0)/FI$1,"")</f>
        <v>3.5016835016835017</v>
      </c>
      <c r="FJ34" s="67">
        <f>IFERROR(VLOOKUP($B34,RD[#All],FJ$2,0)/FJ$1,"")</f>
        <v>3.5016835016835017</v>
      </c>
      <c r="FK34" s="67">
        <f>IFERROR(VLOOKUP($B34,RD[#All],FK$2,0)/FK$1,"")</f>
        <v>3.5016835016835017</v>
      </c>
      <c r="FL34" s="67">
        <f>IFERROR(VLOOKUP($B34,RD[#All],FL$2,0)/FL$1,"")</f>
        <v>3.5309090909090908</v>
      </c>
      <c r="FM34" s="67">
        <f>IFERROR(VLOOKUP($B34,RD[#All],FM$2,0)/FM$1,"")</f>
        <v>3.5037878787878789</v>
      </c>
      <c r="FN34" s="67">
        <f>IFERROR(VLOOKUP($B34,RD[#All],FN$2,0)/FN$1,"")</f>
        <v>3.4983164983164983</v>
      </c>
      <c r="FO34" s="67">
        <f>IFERROR(VLOOKUP($B34,RD[#All],FO$2,0)/FO$1,"")</f>
        <v>3.4848484848484849</v>
      </c>
      <c r="FP34" s="67">
        <f>IFERROR(VLOOKUP($B34,RD[#All],FP$2,0)/FP$1,"")</f>
        <v>3.5345454545454547</v>
      </c>
      <c r="FQ34" s="67">
        <f>IFERROR(VLOOKUP($B34,RD[#All],FQ$2,0)/FQ$1,"")</f>
        <v>3.5563636363636362</v>
      </c>
      <c r="FR34" s="67">
        <f>IFERROR(VLOOKUP($B34,RD[#All],FR$2,0)/FR$1,"")</f>
        <v>3.5636363636363635</v>
      </c>
      <c r="FS34" s="67">
        <f>IFERROR(VLOOKUP($B34,RD[#All],FS$2,0)/FS$1,"")</f>
        <v>3.5117845117845117</v>
      </c>
      <c r="FT34" s="67">
        <f>IFERROR(VLOOKUP($B34,RD[#All],FT$2,0)/FT$1,"")</f>
        <v>3.5309090909090908</v>
      </c>
      <c r="FU34" s="67">
        <f>IFERROR(VLOOKUP($B34,RD[#All],FU$2,0)/FU$1,"")</f>
        <v>3.5117845117845117</v>
      </c>
      <c r="FV34" s="67">
        <f>IFERROR(VLOOKUP($B34,RD[#All],FV$2,0)/FV$1,"")</f>
        <v>3.5606060606060606</v>
      </c>
      <c r="FW34" s="67">
        <f>IFERROR(VLOOKUP($B34,RD[#All],FW$2,0)/FW$1,"")</f>
        <v>3.5303030303030303</v>
      </c>
      <c r="FX34" s="67">
        <f>IFERROR(VLOOKUP($B34,RD[#All],FX$2,0)/FX$1,"")</f>
        <v>3.4848484848484849</v>
      </c>
      <c r="FY34" s="67">
        <f>IFERROR(VLOOKUP($B34,RD[#All],FY$2,0)/FY$1,"")</f>
        <v>3.5016835016835017</v>
      </c>
      <c r="FZ34" s="67">
        <f>IFERROR(VLOOKUP($B34,RD[#All],FZ$2,0)/FZ$1,"")</f>
        <v>3.4886363636363638</v>
      </c>
      <c r="GA34" s="67">
        <f>IFERROR(VLOOKUP($B34,RD[#All],GA$2,0)/GA$1,"")</f>
        <v>3.4615384615384617</v>
      </c>
      <c r="GB34" s="67">
        <f>IFERROR(VLOOKUP($B34,RD[#All],GB$2,0)/GB$1,"")</f>
        <v>3.4848484848484849</v>
      </c>
      <c r="GC34" s="67">
        <f>IFERROR(VLOOKUP($B34,RD[#All],GC$2,0)/GC$1,"")</f>
        <v>3.4983164983164983</v>
      </c>
      <c r="GD34" s="67">
        <f>IFERROR(VLOOKUP($B34,RD[#All],GD$2,0)/GD$1,"")</f>
        <v>3.458181818181818</v>
      </c>
      <c r="GE34" s="67">
        <f>IFERROR(VLOOKUP($B34,RD[#All],GE$2,0)/GE$1,"")</f>
        <v>3.4895104895104896</v>
      </c>
      <c r="GF34" s="67">
        <f>IFERROR(VLOOKUP($B34,RD[#All],GF$2,0)/GF$1,"")</f>
        <v>3.5016835016835017</v>
      </c>
      <c r="GG34" s="67">
        <f>IFERROR(VLOOKUP($B34,RD[#All],GG$2,0)/GG$1,"")</f>
        <v>3.4763636363636365</v>
      </c>
      <c r="GH34" s="67">
        <f>IFERROR(VLOOKUP($B34,RD[#All],GH$2,0)/GH$1,"")</f>
        <v>3.5163636363636366</v>
      </c>
      <c r="GI34" s="67">
        <f>IFERROR(VLOOKUP($B34,RD[#All],GI$2,0)/GI$1,"")</f>
        <v>3.5163636363636366</v>
      </c>
      <c r="GJ34" s="67">
        <f>IFERROR(VLOOKUP($B34,RD[#All],GJ$2,0)/GJ$1,"")</f>
        <v>3.56993006993007</v>
      </c>
      <c r="GK34" s="67">
        <f>IFERROR(VLOOKUP($B34,RD[#All],GK$2,0)/GK$1,"")</f>
        <v>3.5454545454545454</v>
      </c>
      <c r="GL34" s="67">
        <f>IFERROR(VLOOKUP($B34,RD[#All],GL$2,0)/GL$1,"")</f>
        <v>3.5340909090909092</v>
      </c>
      <c r="GM34" s="67">
        <f>IFERROR(VLOOKUP($B34,RD[#All],GM$2,0)/GM$1,"")</f>
        <v>3.5265151515151514</v>
      </c>
      <c r="GN34" s="67">
        <f>IFERROR(VLOOKUP($B34,RD[#All],GN$2,0)/GN$1,"")</f>
        <v>3.5227272727272729</v>
      </c>
      <c r="GO34" s="67">
        <f>IFERROR(VLOOKUP($B34,RD[#All],GO$2,0)/GO$1,"")</f>
        <v>3.5303030303030303</v>
      </c>
      <c r="GP34" s="67">
        <f>IFERROR(VLOOKUP($B34,RD[#All],GP$2,0)/GP$1,"")</f>
        <v>3.5416666666666665</v>
      </c>
      <c r="GQ34" s="67">
        <f>IFERROR(VLOOKUP($B34,RD[#All],GQ$2,0)/GQ$1,"")</f>
        <v>3.4772727272727271</v>
      </c>
      <c r="GR34" s="67">
        <f>IFERROR(VLOOKUP($B34,RD[#All],GR$2,0)/GR$1,"")</f>
        <v>3.5037878787878789</v>
      </c>
      <c r="GS34" s="67" t="str">
        <f>IFERROR(VLOOKUP($B34,RD[#All],GS$2,0)/GS$1,"")</f>
        <v/>
      </c>
      <c r="GT34" s="67" t="str">
        <f>IFERROR(VLOOKUP($B34,RD[#All],GT$2,0)/GT$1,"")</f>
        <v/>
      </c>
      <c r="GU34" s="67">
        <f>IFERROR(VLOOKUP($B34,RD[#All],GU$2,0)/GU$1,"")</f>
        <v>3.5224274406332454</v>
      </c>
      <c r="GV34" s="67">
        <f>IFERROR(VLOOKUP($B34,RD[#All],GV$2,0)/GV$1,"")</f>
        <v>3.5460992907801421</v>
      </c>
      <c r="GW34" s="67">
        <f>IFERROR(VLOOKUP($B34,RD[#All],GW$2,0)/GW$1,"")</f>
        <v>3.514412416851441</v>
      </c>
      <c r="GX34" s="67" t="str">
        <f>IFERROR(VLOOKUP($B34,RD[#All],GX$2,0)/GX$1,"")</f>
        <v/>
      </c>
      <c r="GY34" s="67">
        <f>IFERROR(VLOOKUP($B34,RD[#All],GY$2,0)/GY$1,"")</f>
        <v>3.5030758714969239</v>
      </c>
      <c r="GZ34" s="67">
        <f>IFERROR(VLOOKUP($B34,RD[#All],GZ$2,0)/GZ$1,"")</f>
        <v>3.4494382022471912</v>
      </c>
      <c r="HA34" s="67">
        <f>IFERROR(VLOOKUP($B34,RD[#All],HA$2,0)/HA$1,"")</f>
        <v>3.4981273408239701</v>
      </c>
      <c r="HB34" s="67">
        <f>IFERROR(VLOOKUP($B34,RD[#All],HB$2,0)/HB$1,"")</f>
        <v>3.4868913857677901</v>
      </c>
      <c r="HC34" s="67">
        <f>IFERROR(VLOOKUP($B34,RD[#All],HC$2,0)/HC$1,"")</f>
        <v>3.5205992509363297</v>
      </c>
      <c r="HD34" s="67">
        <f>IFERROR(VLOOKUP($B34,RD[#All],HD$2,0)/HD$1,"")</f>
        <v>3.5243445692883895</v>
      </c>
      <c r="HE34" s="67">
        <f>IFERROR(VLOOKUP($B34,RD[#All],HE$2,0)/HE$1,"")</f>
        <v>3.50561797752809</v>
      </c>
      <c r="HF34" s="67">
        <f>IFERROR(VLOOKUP($B34,RD[#All],HF$2,0)/HF$1,"")</f>
        <v>3.4906367041198503</v>
      </c>
      <c r="HG34" s="67">
        <f>IFERROR(VLOOKUP($B34,RD[#All],HG$2,0)/HG$1,"")</f>
        <v>3.50561797752809</v>
      </c>
      <c r="HH34" s="67">
        <f>IFERROR(VLOOKUP($B34,RD[#All],HH$2,0)/HH$1,"")</f>
        <v>3.5355805243445695</v>
      </c>
      <c r="HI34" s="67">
        <f>IFERROR(VLOOKUP($B34,RD[#All],HI$2,0)/HI$1,"")</f>
        <v>3.4831460674157304</v>
      </c>
      <c r="HJ34" s="67">
        <f>IFERROR(VLOOKUP($B34,RD[#All],HJ$2,0)/HJ$1,"")</f>
        <v>3.5318352059925093</v>
      </c>
      <c r="HK34" s="67">
        <f>IFERROR(VLOOKUP($B34,RD[#All],HK$2,0)/HK$1,"")</f>
        <v>3.5122763212650852</v>
      </c>
      <c r="HL34" s="67">
        <f>IFERROR(VLOOKUP($B34,RD[#All],HL$2,0)/HL$1,"")</f>
        <v>3.5655430711610485</v>
      </c>
      <c r="HM34" s="67">
        <f>IFERROR(VLOOKUP($B34,RD[#All],HM$2,0)/HM$1,"")</f>
        <v>3.5871025526197937</v>
      </c>
      <c r="HN34" s="67">
        <f>IFERROR(VLOOKUP($B34,RD[#All],HN$2,0)/HN$1,"")</f>
        <v>3.5871025526197937</v>
      </c>
      <c r="HO34" s="67">
        <f>IFERROR(VLOOKUP($B34,RD[#All],HO$2,0)/HO$1,"")</f>
        <v>3.5527690700104491</v>
      </c>
      <c r="HP34" s="67">
        <f>IFERROR(VLOOKUP($B34,RD[#All],HP$2,0)/HP$1,"")</f>
        <v>3.6990595611285269</v>
      </c>
      <c r="HQ34" s="67">
        <f>IFERROR(VLOOKUP($B34,RD[#All],HQ$2,0)/HQ$1,"")</f>
        <v>3.4776334776334776</v>
      </c>
      <c r="HR34" s="67">
        <f>IFERROR(VLOOKUP($B34,RD[#All],HR$2,0)/HR$1,"")</f>
        <v>3.469557964970809</v>
      </c>
      <c r="HS34" s="67">
        <f>IFERROR(VLOOKUP($B34,RD[#All],HS$2,0)/HS$1,"")</f>
        <v>3.4912359550561796</v>
      </c>
      <c r="HT34" s="67">
        <f>IFERROR(VLOOKUP($B34,RD[#All],HT$2,0)/HT$1,"")</f>
        <v>3.4989596337910944</v>
      </c>
      <c r="HU34" s="67">
        <f>IFERROR(VLOOKUP($B34,RD[#All],HU$2,0)/HU$1,"")</f>
        <v>3.50561797752809</v>
      </c>
      <c r="HV34" s="67">
        <f>IFERROR(VLOOKUP($B34,RD[#All],HV$2,0)/HV$1,"")</f>
        <v>3.5298184961106309</v>
      </c>
      <c r="HW34" s="67">
        <f>IFERROR(VLOOKUP($B34,RD[#All],HW$2,0)/HW$1,"")</f>
        <v>3.4876404494382021</v>
      </c>
      <c r="HX34" s="67">
        <f>IFERROR(VLOOKUP($B34,RD[#All],HX$2,0)/HX$1,"")</f>
        <v>3.5298184961106309</v>
      </c>
      <c r="HY34" s="67">
        <f>IFERROR(VLOOKUP($B34,RD[#All],HY$2,0)/HY$1,"")</f>
        <v>3.4756554307116105</v>
      </c>
      <c r="HZ34" s="67">
        <f>IFERROR(VLOOKUP($B34,RD[#All],HZ$2,0)/HZ$1,"")</f>
        <v>3.4789846025801081</v>
      </c>
      <c r="IA34" s="67">
        <f>IFERROR(VLOOKUP($B34,RD[#All],IA$2,0)/IA$1,"")</f>
        <v>3.5003885003885009</v>
      </c>
      <c r="IB34" s="67">
        <f>IFERROR(VLOOKUP($B34,RD[#All],IB$2,0)/IB$1,"")</f>
        <v>3.5028860028860032</v>
      </c>
      <c r="IC34" s="67">
        <f>IFERROR(VLOOKUP($B34,RD[#All],IC$2,0)/IC$1,"")</f>
        <v>3.4576534576534579</v>
      </c>
      <c r="ID34" s="67">
        <f>IFERROR(VLOOKUP($B34,RD[#All],ID$2,0)/ID$1,"")</f>
        <v>3.4455667789001119</v>
      </c>
      <c r="IE34" s="67">
        <f>IFERROR(VLOOKUP($B34,RD[#All],IE$2,0)/IE$1,"")</f>
        <v>3.4505050505050505</v>
      </c>
      <c r="IF34" s="67" t="str">
        <f>IFERROR(VLOOKUP($B34,RD[#All],IF$2,0)/IF$1,"")</f>
        <v/>
      </c>
      <c r="IG34" s="67">
        <f>IFERROR(VLOOKUP($B34,RD[#All],IG$2,0)/IG$1,"")</f>
        <v>3.4927823379564109</v>
      </c>
      <c r="IH34" s="67">
        <f>IFERROR(VLOOKUP($B34,RD[#All],IH$2,0)/IH$1,"")</f>
        <v>3.4622082897944964</v>
      </c>
      <c r="II34" s="67">
        <f>IFERROR(VLOOKUP($B34,RD[#All],II$2,0)/II$1,"")</f>
        <v>3.5323383084577116</v>
      </c>
      <c r="IJ34" s="67">
        <f>IFERROR(VLOOKUP($B34,RD[#All],IJ$2,0)/IJ$1,"")</f>
        <v>3.4904601571268237</v>
      </c>
      <c r="IK34" s="67">
        <f>IFERROR(VLOOKUP($B34,RD[#All],IK$2,0)/IK$1,"")</f>
        <v>3.4537684537684541</v>
      </c>
      <c r="IL34" s="67" t="str">
        <f>IFERROR(VLOOKUP($B34,RD[#All],IL$2,0)/IL$1,"")</f>
        <v/>
      </c>
      <c r="IM34" s="67" t="str">
        <f>IFERROR(VLOOKUP($B34,RD[#All],IM$2,0)/IM$1,"")</f>
        <v/>
      </c>
      <c r="IN34" s="67">
        <f>IFERROR(VLOOKUP($B34,RD[#All],IN$2,0)/IN$1,"")</f>
        <v>3.6363636363636362</v>
      </c>
      <c r="IO34" s="67">
        <f>IFERROR(VLOOKUP($B34,RD[#All],IO$2,0)/IO$1,"")</f>
        <v>3.6089341692789971</v>
      </c>
      <c r="IP34" s="67">
        <f>IFERROR(VLOOKUP($B34,RD[#All],IP$2,0)/IP$1,"")</f>
        <v>3.5229707212568435</v>
      </c>
      <c r="IQ34" s="67">
        <f>IFERROR(VLOOKUP($B34,RD[#All],IQ$2,0)/IQ$1,"")</f>
        <v>3.5003885003885009</v>
      </c>
      <c r="IR34" s="67">
        <f>IFERROR(VLOOKUP($B34,RD[#All],IR$2,0)/IR$1,"")</f>
        <v>4.6849087893864017</v>
      </c>
      <c r="IS34" s="86">
        <f>IFERROR(AVERAGEIF(Inv_SY_B[[#This Row],[BLK1_INV1]:[BLK8_INV27]],"&gt;"&amp;0.1,Inv_SY_B[[#This Row],[BLK1_INV1]:[BLK8_INV27]]),"")</f>
        <v>3.5272778992981029</v>
      </c>
    </row>
    <row r="35" spans="2:253" x14ac:dyDescent="0.35">
      <c r="B35" s="87">
        <f>B34+1</f>
        <v>45867</v>
      </c>
      <c r="C35" s="69">
        <f>IFERROR(VLOOKUP($B35,RD[#All],C$2,0)/C$1,"")</f>
        <v>1.0717372515125325</v>
      </c>
      <c r="D35" s="67">
        <f>IFERROR(VLOOKUP($B35,RD[#All],D$2,0)/D$1,"")</f>
        <v>1.0579083837510803</v>
      </c>
      <c r="E35" s="67">
        <f>IFERROR(VLOOKUP($B35,RD[#All],E$2,0)/E$1,"")</f>
        <v>1.0674157303370786</v>
      </c>
      <c r="F35" s="67">
        <f>IFERROR(VLOOKUP($B35,RD[#All],F$2,0)/F$1,"")</f>
        <v>1.0486891385767789</v>
      </c>
      <c r="G35" s="67">
        <f>IFERROR(VLOOKUP($B35,RD[#All],G$2,0)/G$1,"")</f>
        <v>1.0406222990492653</v>
      </c>
      <c r="H35" s="67">
        <f>IFERROR(VLOOKUP($B35,RD[#All],H$2,0)/H$1,"")</f>
        <v>1.0524344569288389</v>
      </c>
      <c r="I35" s="67">
        <f>IFERROR(VLOOKUP($B35,RD[#All],I$2,0)/I$1,"")</f>
        <v>1.0599250936329587</v>
      </c>
      <c r="J35" s="67">
        <f>IFERROR(VLOOKUP($B35,RD[#All],J$2,0)/J$1,"")</f>
        <v>1.0411985018726593</v>
      </c>
      <c r="K35" s="67">
        <f>IFERROR(VLOOKUP($B35,RD[#All],K$2,0)/K$1,"")</f>
        <v>1.0462921348314607</v>
      </c>
      <c r="L35" s="67">
        <f>IFERROR(VLOOKUP($B35,RD[#All],L$2,0)/L$1,"")</f>
        <v>1.0462921348314607</v>
      </c>
      <c r="M35" s="67">
        <f>IFERROR(VLOOKUP($B35,RD[#All],M$2,0)/M$1,"")</f>
        <v>1.0524344569288389</v>
      </c>
      <c r="N35" s="67">
        <f>IFERROR(VLOOKUP($B35,RD[#All],N$2,0)/N$1,"")</f>
        <v>1.0374531835205993</v>
      </c>
      <c r="O35" s="67">
        <f>IFERROR(VLOOKUP($B35,RD[#All],O$2,0)/O$1,"")</f>
        <v>1.0524344569288389</v>
      </c>
      <c r="P35" s="67">
        <f>IFERROR(VLOOKUP($B35,RD[#All],P$2,0)/P$1,"")</f>
        <v>1.0418794688457609</v>
      </c>
      <c r="Q35" s="67">
        <f>IFERROR(VLOOKUP($B35,RD[#All],Q$2,0)/Q$1,"")</f>
        <v>1.0449438202247192</v>
      </c>
      <c r="R35" s="67">
        <f>IFERROR(VLOOKUP($B35,RD[#All],R$2,0)/R$1,"")</f>
        <v>1.0337078651685394</v>
      </c>
      <c r="S35" s="67">
        <f>IFERROR(VLOOKUP($B35,RD[#All],S$2,0)/S$1,"")</f>
        <v>1.0711610486891385</v>
      </c>
      <c r="T35" s="67">
        <f>IFERROR(VLOOKUP($B35,RD[#All],T$2,0)/T$1,"")</f>
        <v>1.0599250936329587</v>
      </c>
      <c r="U35" s="67">
        <f>IFERROR(VLOOKUP($B35,RD[#All],U$2,0)/U$1,"")</f>
        <v>1.0682800345721695</v>
      </c>
      <c r="V35" s="67">
        <f>IFERROR(VLOOKUP($B35,RD[#All],V$2,0)/V$1,"")</f>
        <v>1.0337078651685394</v>
      </c>
      <c r="W35" s="67">
        <f>IFERROR(VLOOKUP($B35,RD[#All],W$2,0)/W$1,"")</f>
        <v>1.0561797752808988</v>
      </c>
      <c r="X35" s="67">
        <f>IFERROR(VLOOKUP($B35,RD[#All],X$2,0)/X$1,"")</f>
        <v>1.0486891385767789</v>
      </c>
      <c r="Y35" s="67">
        <f>IFERROR(VLOOKUP($B35,RD[#All],Y$2,0)/Y$1,"")</f>
        <v>1.0924805531547104</v>
      </c>
      <c r="Z35" s="67">
        <f>IFERROR(VLOOKUP($B35,RD[#All],Z$2,0)/Z$1,"")</f>
        <v>1.0287141073657928</v>
      </c>
      <c r="AA35" s="67">
        <f>IFERROR(VLOOKUP($B35,RD[#All],AA$2,0)/AA$1,"")</f>
        <v>1.0613656006914434</v>
      </c>
      <c r="AB35" s="67">
        <f>IFERROR(VLOOKUP($B35,RD[#All],AB$2,0)/AB$1,"")</f>
        <v>1.0682800345721695</v>
      </c>
      <c r="AC35" s="67">
        <f>IFERROR(VLOOKUP($B35,RD[#All],AC$2,0)/AC$1,"")</f>
        <v>1.0406222990492653</v>
      </c>
      <c r="AD35" s="67">
        <f>IFERROR(VLOOKUP($B35,RD[#All],AD$2,0)/AD$1,"")</f>
        <v>1.0453599667082814</v>
      </c>
      <c r="AE35" s="67">
        <f>IFERROR(VLOOKUP($B35,RD[#All],AE$2,0)/AE$1,"")</f>
        <v>1.0486891385767789</v>
      </c>
      <c r="AF35" s="67">
        <f>IFERROR(VLOOKUP($B35,RD[#All],AF$2,0)/AF$1,"")</f>
        <v>1.0586766541822721</v>
      </c>
      <c r="AG35" s="67">
        <f>IFERROR(VLOOKUP($B35,RD[#All],AG$2,0)/AG$1,"")</f>
        <v>0.96213066999583852</v>
      </c>
      <c r="AH35" s="67">
        <f>IFERROR(VLOOKUP($B35,RD[#All],AH$2,0)/AH$1,"")</f>
        <v>1.0287141073657928</v>
      </c>
      <c r="AI35" s="67">
        <f>IFERROR(VLOOKUP($B35,RD[#All],AI$2,0)/AI$1,"")</f>
        <v>1.029874213836478</v>
      </c>
      <c r="AJ35" s="67">
        <f>IFERROR(VLOOKUP($B35,RD[#All],AJ$2,0)/AJ$1,"")</f>
        <v>1.0969959647287402</v>
      </c>
      <c r="AK35" s="67">
        <f>IFERROR(VLOOKUP($B35,RD[#All],AK$2,0)/AK$1,"")</f>
        <v>1.0411985018726593</v>
      </c>
      <c r="AL35" s="67">
        <f>IFERROR(VLOOKUP($B35,RD[#All],AL$2,0)/AL$1,"")</f>
        <v>1.053864168618267</v>
      </c>
      <c r="AM35" s="67">
        <f>IFERROR(VLOOKUP($B35,RD[#All],AM$2,0)/AM$1,"")</f>
        <v>1.0333333333333332</v>
      </c>
      <c r="AN35" s="67">
        <f>IFERROR(VLOOKUP($B35,RD[#All],AN$2,0)/AN$1,"")</f>
        <v>1.0355805243445693</v>
      </c>
      <c r="AO35" s="67">
        <f>IFERROR(VLOOKUP($B35,RD[#All],AO$2,0)/AO$1,"")</f>
        <v>1.0449438202247192</v>
      </c>
      <c r="AP35" s="67">
        <f>IFERROR(VLOOKUP($B35,RD[#All],AP$2,0)/AP$1,"")</f>
        <v>1.0385767790262173</v>
      </c>
      <c r="AQ35" s="67">
        <f>IFERROR(VLOOKUP($B35,RD[#All],AQ$2,0)/AQ$1,"")</f>
        <v>1.0861423220973783</v>
      </c>
      <c r="AR35" s="67">
        <f>IFERROR(VLOOKUP($B35,RD[#All],AR$2,0)/AR$1,"")</f>
        <v>1.0411985018726593</v>
      </c>
      <c r="AS35" s="67">
        <f>IFERROR(VLOOKUP($B35,RD[#All],AS$2,0)/AS$1,"")</f>
        <v>1.0524344569288389</v>
      </c>
      <c r="AT35" s="67">
        <f>IFERROR(VLOOKUP($B35,RD[#All],AT$2,0)/AT$1,"")</f>
        <v>1.0486891385767789</v>
      </c>
      <c r="AU35" s="67">
        <f>IFERROR(VLOOKUP($B35,RD[#All],AU$2,0)/AU$1,"")</f>
        <v>1.0561797752808988</v>
      </c>
      <c r="AV35" s="67">
        <f>IFERROR(VLOOKUP($B35,RD[#All],AV$2,0)/AV$1,"")</f>
        <v>1.0674157303370786</v>
      </c>
      <c r="AW35" s="67">
        <f>IFERROR(VLOOKUP($B35,RD[#All],AW$2,0)/AW$1,"")</f>
        <v>1.0302506482281764</v>
      </c>
      <c r="AX35" s="67">
        <f>IFERROR(VLOOKUP($B35,RD[#All],AX$2,0)/AX$1,"")</f>
        <v>1.0543071161048689</v>
      </c>
      <c r="AY35" s="67">
        <f>IFERROR(VLOOKUP($B35,RD[#All],AY$2,0)/AY$1,"")</f>
        <v>1.0822471910112359</v>
      </c>
      <c r="AZ35" s="67">
        <f>IFERROR(VLOOKUP($B35,RD[#All],AZ$2,0)/AZ$1,"")</f>
        <v>1.1038202247191011</v>
      </c>
      <c r="BA35" s="67">
        <f>IFERROR(VLOOKUP($B35,RD[#All],BA$2,0)/BA$1,"")</f>
        <v>1.0299625468164795</v>
      </c>
      <c r="BB35" s="67">
        <f>IFERROR(VLOOKUP($B35,RD[#All],BB$2,0)/BB$1,"")</f>
        <v>1.0411985018726593</v>
      </c>
      <c r="BC35" s="67">
        <f>IFERROR(VLOOKUP($B35,RD[#All],BC$2,0)/BC$1,"")</f>
        <v>1.0586766541822721</v>
      </c>
      <c r="BD35" s="67">
        <f>IFERROR(VLOOKUP($B35,RD[#All],BD$2,0)/BD$1,"")</f>
        <v>1.0453599667082814</v>
      </c>
      <c r="BE35" s="67">
        <f>IFERROR(VLOOKUP($B35,RD[#All],BE$2,0)/BE$1,"")</f>
        <v>1.0357821953327573</v>
      </c>
      <c r="BF35" s="67">
        <f>IFERROR(VLOOKUP($B35,RD[#All],BF$2,0)/BF$1,"")</f>
        <v>1.0353724511027882</v>
      </c>
      <c r="BG35" s="67">
        <f>IFERROR(VLOOKUP($B35,RD[#All],BG$2,0)/BG$1,"")</f>
        <v>1.0287141073657928</v>
      </c>
      <c r="BH35" s="67">
        <f>IFERROR(VLOOKUP($B35,RD[#All],BH$2,0)/BH$1,"")</f>
        <v>1.0823970037453183</v>
      </c>
      <c r="BI35" s="67">
        <f>IFERROR(VLOOKUP($B35,RD[#All],BI$2,0)/BI$1,"")</f>
        <v>1.0819808572617562</v>
      </c>
      <c r="BJ35" s="67">
        <f>IFERROR(VLOOKUP($B35,RD[#All],BJ$2,0)/BJ$1,"")</f>
        <v>1.0320432792342904</v>
      </c>
      <c r="BK35" s="67">
        <f>IFERROR(VLOOKUP($B35,RD[#All],BK$2,0)/BK$1,"")</f>
        <v>1.101123595505618</v>
      </c>
      <c r="BL35" s="67">
        <f>IFERROR(VLOOKUP($B35,RD[#All],BL$2,0)/BL$1,"")</f>
        <v>1.0639009702241553</v>
      </c>
      <c r="BM35" s="67">
        <f>IFERROR(VLOOKUP($B35,RD[#All],BM$2,0)/BM$1,"")</f>
        <v>1.0486891385767789</v>
      </c>
      <c r="BN35" s="67">
        <f>IFERROR(VLOOKUP($B35,RD[#All],BN$2,0)/BN$1,"")</f>
        <v>1.0950888192267503</v>
      </c>
      <c r="BO35" s="67">
        <f>IFERROR(VLOOKUP($B35,RD[#All],BO$2,0)/BO$1,"")</f>
        <v>1.0544511668107173</v>
      </c>
      <c r="BP35" s="67">
        <f>IFERROR(VLOOKUP($B35,RD[#All],BP$2,0)/BP$1,"")</f>
        <v>1.0648228176318064</v>
      </c>
      <c r="BQ35" s="67">
        <f>IFERROR(VLOOKUP($B35,RD[#All],BQ$2,0)/BQ$1,"")</f>
        <v>1.0509939498703544</v>
      </c>
      <c r="BR35" s="67">
        <f>IFERROR(VLOOKUP($B35,RD[#All],BR$2,0)/BR$1,"")</f>
        <v>1.0682800345721695</v>
      </c>
      <c r="BS35" s="67">
        <f>IFERROR(VLOOKUP($B35,RD[#All],BS$2,0)/BS$1,"")</f>
        <v>1.0337078651685394</v>
      </c>
      <c r="BT35" s="67">
        <f>IFERROR(VLOOKUP($B35,RD[#All],BT$2,0)/BT$1,"")</f>
        <v>1.0711610486891385</v>
      </c>
      <c r="BU35" s="67">
        <f>IFERROR(VLOOKUP($B35,RD[#All],BU$2,0)/BU$1,"")</f>
        <v>1.0524344569288389</v>
      </c>
      <c r="BV35" s="67">
        <f>IFERROR(VLOOKUP($B35,RD[#All],BV$2,0)/BV$1,"")</f>
        <v>1.0704119850187266</v>
      </c>
      <c r="BW35" s="67">
        <f>IFERROR(VLOOKUP($B35,RD[#All],BW$2,0)/BW$1,"")</f>
        <v>1.0374531835205993</v>
      </c>
      <c r="BX35" s="67">
        <f>IFERROR(VLOOKUP($B35,RD[#All],BX$2,0)/BX$1,"")</f>
        <v>1.0599250936329587</v>
      </c>
      <c r="BY35" s="67">
        <f>IFERROR(VLOOKUP($B35,RD[#All],BY$2,0)/BY$1,"")</f>
        <v>1.0553474823137745</v>
      </c>
      <c r="BZ35" s="67">
        <f>IFERROR(VLOOKUP($B35,RD[#All],BZ$2,0)/BZ$1,"")</f>
        <v>1.0620058260507699</v>
      </c>
      <c r="CA35" s="67">
        <f>IFERROR(VLOOKUP($B35,RD[#All],CA$2,0)/CA$1,"")</f>
        <v>1.0553474823137745</v>
      </c>
      <c r="CB35" s="67">
        <f>IFERROR(VLOOKUP($B35,RD[#All],CB$2,0)/CB$1,"")</f>
        <v>1.0823970037453183</v>
      </c>
      <c r="CC35" s="67">
        <f>IFERROR(VLOOKUP($B35,RD[#All],CC$2,0)/CC$1,"")</f>
        <v>1.0674157303370786</v>
      </c>
      <c r="CD35" s="67">
        <f>IFERROR(VLOOKUP($B35,RD[#All],CD$2,0)/CD$1,"")</f>
        <v>1.0406222990492653</v>
      </c>
      <c r="CE35" s="67">
        <f>IFERROR(VLOOKUP($B35,RD[#All],CE$2,0)/CE$1,"")</f>
        <v>1.0561797752808988</v>
      </c>
      <c r="CF35" s="67">
        <f>IFERROR(VLOOKUP($B35,RD[#All],CF$2,0)/CF$1,"")</f>
        <v>1.0823970037453183</v>
      </c>
      <c r="CG35" s="67">
        <f>IFERROR(VLOOKUP($B35,RD[#All],CG$2,0)/CG$1,"")</f>
        <v>1.0486891385767789</v>
      </c>
      <c r="CH35" s="67">
        <f>IFERROR(VLOOKUP($B35,RD[#All],CH$2,0)/CH$1,"")</f>
        <v>1.0636704119850187</v>
      </c>
      <c r="CI35" s="67">
        <f>IFERROR(VLOOKUP($B35,RD[#All],CI$2,0)/CI$1,"")</f>
        <v>1.0561797752808988</v>
      </c>
      <c r="CJ35" s="67">
        <f>IFERROR(VLOOKUP($B35,RD[#All],CJ$2,0)/CJ$1,"")</f>
        <v>1.0524344569288389</v>
      </c>
      <c r="CK35" s="67">
        <f>IFERROR(VLOOKUP($B35,RD[#All],CK$2,0)/CK$1,"")</f>
        <v>1.047565543071161</v>
      </c>
      <c r="CL35" s="67">
        <f>IFERROR(VLOOKUP($B35,RD[#All],CL$2,0)/CL$1,"")</f>
        <v>1.0486891385767789</v>
      </c>
      <c r="CM35" s="67">
        <f>IFERROR(VLOOKUP($B35,RD[#All],CM$2,0)/CM$1,"")</f>
        <v>1.0599250936329587</v>
      </c>
      <c r="CN35" s="67">
        <f>IFERROR(VLOOKUP($B35,RD[#All],CN$2,0)/CN$1,"")</f>
        <v>1.0636704119850187</v>
      </c>
      <c r="CO35" s="67">
        <f>IFERROR(VLOOKUP($B35,RD[#All],CO$2,0)/CO$1,"")</f>
        <v>1.0498876404494382</v>
      </c>
      <c r="CP35" s="67">
        <f>IFERROR(VLOOKUP($B35,RD[#All],CP$2,0)/CP$1,"")</f>
        <v>1.0544511668107173</v>
      </c>
      <c r="CQ35" s="67">
        <f>IFERROR(VLOOKUP($B35,RD[#All],CQ$2,0)/CQ$1,"")</f>
        <v>1.0449438202247192</v>
      </c>
      <c r="CR35" s="67">
        <f>IFERROR(VLOOKUP($B35,RD[#All],CR$2,0)/CR$1,"")</f>
        <v>1.0636704119850187</v>
      </c>
      <c r="CS35" s="67">
        <f>IFERROR(VLOOKUP($B35,RD[#All],CS$2,0)/CS$1,"")</f>
        <v>1.0453599667082814</v>
      </c>
      <c r="CT35" s="67">
        <f>IFERROR(VLOOKUP($B35,RD[#All],CT$2,0)/CT$1,"")</f>
        <v>1.0711610486891385</v>
      </c>
      <c r="CU35" s="67">
        <f>IFERROR(VLOOKUP($B35,RD[#All],CU$2,0)/CU$1,"")</f>
        <v>1.0449438202247192</v>
      </c>
      <c r="CV35" s="67">
        <f>IFERROR(VLOOKUP($B35,RD[#All],CV$2,0)/CV$1,"")</f>
        <v>1.101123595505618</v>
      </c>
      <c r="CW35" s="67">
        <f>IFERROR(VLOOKUP($B35,RD[#All],CW$2,0)/CW$1,"")</f>
        <v>1.0524344569288389</v>
      </c>
      <c r="CX35" s="67">
        <f>IFERROR(VLOOKUP($B35,RD[#All],CX$2,0)/CX$1,"")</f>
        <v>1.0411985018726593</v>
      </c>
      <c r="CY35" s="67">
        <f>IFERROR(VLOOKUP($B35,RD[#All],CY$2,0)/CY$1,"")</f>
        <v>1.0599250936329587</v>
      </c>
      <c r="CZ35" s="67">
        <f>IFERROR(VLOOKUP($B35,RD[#All],CZ$2,0)/CZ$1,"")</f>
        <v>1.0449438202247192</v>
      </c>
      <c r="DA35" s="67">
        <f>IFERROR(VLOOKUP($B35,RD[#All],DA$2,0)/DA$1,"")</f>
        <v>1.0674157303370786</v>
      </c>
      <c r="DB35" s="67">
        <f>IFERROR(VLOOKUP($B35,RD[#All],DB$2,0)/DB$1,"")</f>
        <v>1.0599250936329587</v>
      </c>
      <c r="DC35" s="67">
        <f>IFERROR(VLOOKUP($B35,RD[#All],DC$2,0)/DC$1,"")</f>
        <v>1.0520183104452767</v>
      </c>
      <c r="DD35" s="67">
        <f>IFERROR(VLOOKUP($B35,RD[#All],DD$2,0)/DD$1,"")</f>
        <v>1.0561797752808988</v>
      </c>
      <c r="DE35" s="67">
        <f>IFERROR(VLOOKUP($B35,RD[#All],DE$2,0)/DE$1,"")</f>
        <v>1.0620058260507699</v>
      </c>
      <c r="DF35" s="67">
        <f>IFERROR(VLOOKUP($B35,RD[#All],DF$2,0)/DF$1,"")</f>
        <v>1.0873201739712279</v>
      </c>
      <c r="DG35" s="67">
        <f>IFERROR(VLOOKUP($B35,RD[#All],DG$2,0)/DG$1,"")</f>
        <v>1.0524344569288389</v>
      </c>
      <c r="DH35" s="67">
        <f>IFERROR(VLOOKUP($B35,RD[#All],DH$2,0)/DH$1,"")</f>
        <v>1.0919683728672493</v>
      </c>
      <c r="DI35" s="67">
        <f>IFERROR(VLOOKUP($B35,RD[#All],DI$2,0)/DI$1,"")</f>
        <v>1.0406222990492653</v>
      </c>
      <c r="DJ35" s="67">
        <f>IFERROR(VLOOKUP($B35,RD[#All],DJ$2,0)/DJ$1,"")</f>
        <v>1.1097666378565254</v>
      </c>
      <c r="DK35" s="67">
        <f>IFERROR(VLOOKUP($B35,RD[#All],DK$2,0)/DK$1,"")</f>
        <v>1.0520183104452767</v>
      </c>
      <c r="DL35" s="67">
        <f>IFERROR(VLOOKUP($B35,RD[#All],DL$2,0)/DL$1,"")</f>
        <v>1.0580108198085727</v>
      </c>
      <c r="DM35" s="67">
        <f>IFERROR(VLOOKUP($B35,RD[#All],DM$2,0)/DM$1,"")</f>
        <v>1.0561797752808988</v>
      </c>
      <c r="DN35" s="67">
        <f>IFERROR(VLOOKUP($B35,RD[#All],DN$2,0)/DN$1,"")</f>
        <v>1.0786516853932584</v>
      </c>
      <c r="DO35" s="67">
        <f>IFERROR(VLOOKUP($B35,RD[#All],DO$2,0)/DO$1,"")</f>
        <v>1.0605553696888592</v>
      </c>
      <c r="DP35" s="67">
        <f>IFERROR(VLOOKUP($B35,RD[#All],DP$2,0)/DP$1,"")</f>
        <v>1.0287141073657928</v>
      </c>
      <c r="DQ35" s="67">
        <f>IFERROR(VLOOKUP($B35,RD[#All],DQ$2,0)/DQ$1,"")</f>
        <v>1.0453599667082814</v>
      </c>
      <c r="DR35" s="67">
        <f>IFERROR(VLOOKUP($B35,RD[#All],DR$2,0)/DR$1,"")</f>
        <v>1.0299625468164795</v>
      </c>
      <c r="DS35" s="67">
        <f>IFERROR(VLOOKUP($B35,RD[#All],DS$2,0)/DS$1,"")</f>
        <v>1.0599250936329587</v>
      </c>
      <c r="DT35" s="67">
        <f>IFERROR(VLOOKUP($B35,RD[#All],DT$2,0)/DT$1,"")</f>
        <v>1.0453599667082814</v>
      </c>
      <c r="DU35" s="67">
        <f>IFERROR(VLOOKUP($B35,RD[#All],DU$2,0)/DU$1,"")</f>
        <v>1.0553474823137745</v>
      </c>
      <c r="DV35" s="67">
        <f>IFERROR(VLOOKUP($B35,RD[#All],DV$2,0)/DV$1,"")</f>
        <v>1.0337078651685394</v>
      </c>
      <c r="DW35" s="67">
        <f>IFERROR(VLOOKUP($B35,RD[#All],DW$2,0)/DW$1,"")</f>
        <v>1.0486891385767789</v>
      </c>
      <c r="DX35" s="67">
        <f>IFERROR(VLOOKUP($B35,RD[#All],DX$2,0)/DX$1,"")</f>
        <v>1.0886392009987516</v>
      </c>
      <c r="DY35" s="67">
        <f>IFERROR(VLOOKUP($B35,RD[#All],DY$2,0)/DY$1,"")</f>
        <v>1.0411985018726593</v>
      </c>
      <c r="DZ35" s="67">
        <f>IFERROR(VLOOKUP($B35,RD[#All],DZ$2,0)/DZ$1,"")</f>
        <v>1.0786516853932584</v>
      </c>
      <c r="EA35" s="67">
        <f>IFERROR(VLOOKUP($B35,RD[#All],EA$2,0)/EA$1,"")</f>
        <v>1.0453599667082814</v>
      </c>
      <c r="EB35" s="67">
        <f>IFERROR(VLOOKUP($B35,RD[#All],EB$2,0)/EB$1,"")</f>
        <v>0.91885143570536831</v>
      </c>
      <c r="EC35" s="67">
        <f>IFERROR(VLOOKUP($B35,RD[#All],EC$2,0)/EC$1,"")</f>
        <v>1.1166810717372515</v>
      </c>
      <c r="ED35" s="67">
        <f>IFERROR(VLOOKUP($B35,RD[#All],ED$2,0)/ED$1,"")</f>
        <v>1.0959377700950734</v>
      </c>
      <c r="EE35" s="67">
        <f>IFERROR(VLOOKUP($B35,RD[#All],EE$2,0)/EE$1,"")</f>
        <v>1.0440795159896283</v>
      </c>
      <c r="EF35" s="67">
        <f>IFERROR(VLOOKUP($B35,RD[#All],EF$2,0)/EF$1,"")</f>
        <v>1.0337078651685394</v>
      </c>
      <c r="EG35" s="67">
        <f>IFERROR(VLOOKUP($B35,RD[#All],EG$2,0)/EG$1,"")</f>
        <v>1.0909090909090908</v>
      </c>
      <c r="EH35" s="67">
        <f>IFERROR(VLOOKUP($B35,RD[#All],EH$2,0)/EH$1,"")</f>
        <v>1.1118881118881119</v>
      </c>
      <c r="EI35" s="67">
        <f>IFERROR(VLOOKUP($B35,RD[#All],EI$2,0)/EI$1,"")</f>
        <v>1.0769230769230769</v>
      </c>
      <c r="EJ35" s="67">
        <f>IFERROR(VLOOKUP($B35,RD[#All],EJ$2,0)/EJ$1,"")</f>
        <v>1.118881118881119</v>
      </c>
      <c r="EK35" s="67">
        <f>IFERROR(VLOOKUP($B35,RD[#All],EK$2,0)/EK$1,"")</f>
        <v>1.0319101123595507</v>
      </c>
      <c r="EL35" s="67">
        <f>IFERROR(VLOOKUP($B35,RD[#All],EL$2,0)/EL$1,"")</f>
        <v>1.0524344569288389</v>
      </c>
      <c r="EM35" s="67">
        <f>IFERROR(VLOOKUP($B35,RD[#All],EM$2,0)/EM$1,"")</f>
        <v>1.1132238547968885</v>
      </c>
      <c r="EN35" s="67">
        <f>IFERROR(VLOOKUP($B35,RD[#All],EN$2,0)/EN$1,"")</f>
        <v>1.0613656006914434</v>
      </c>
      <c r="EO35" s="67">
        <f>IFERROR(VLOOKUP($B35,RD[#All],EO$2,0)/EO$1,"")</f>
        <v>1.0299625468164795</v>
      </c>
      <c r="EP35" s="67">
        <f>IFERROR(VLOOKUP($B35,RD[#All],EP$2,0)/EP$1,"")</f>
        <v>1.1201382886776146</v>
      </c>
      <c r="EQ35" s="67">
        <f>IFERROR(VLOOKUP($B35,RD[#All],EQ$2,0)/EQ$1,"")</f>
        <v>1.0411985018726593</v>
      </c>
      <c r="ER35" s="67">
        <f>IFERROR(VLOOKUP($B35,RD[#All],ER$2,0)/ER$1,"")</f>
        <v>1.0406222990492653</v>
      </c>
      <c r="ES35" s="67">
        <f>IFERROR(VLOOKUP($B35,RD[#All],ES$2,0)/ES$1,"")</f>
        <v>1.0636704119850187</v>
      </c>
      <c r="ET35" s="67">
        <f>IFERROR(VLOOKUP($B35,RD[#All],ET$2,0)/ET$1,"")</f>
        <v>1.0418794688457609</v>
      </c>
      <c r="EU35" s="67">
        <f>IFERROR(VLOOKUP($B35,RD[#All],EU$2,0)/EU$1,"")</f>
        <v>1.0475367329299914</v>
      </c>
      <c r="EV35" s="67">
        <f>IFERROR(VLOOKUP($B35,RD[#All],EV$2,0)/EV$1,"")</f>
        <v>1.0406222990492653</v>
      </c>
      <c r="EW35" s="67">
        <f>IFERROR(VLOOKUP($B35,RD[#All],EW$2,0)/EW$1,"")</f>
        <v>1.0302506482281764</v>
      </c>
      <c r="EX35" s="67">
        <f>IFERROR(VLOOKUP($B35,RD[#All],EX$2,0)/EX$1,"")</f>
        <v>1.0449438202247192</v>
      </c>
      <c r="EY35" s="67">
        <f>IFERROR(VLOOKUP($B35,RD[#All],EY$2,0)/EY$1,"")</f>
        <v>1.0686641697877652</v>
      </c>
      <c r="EZ35" s="67">
        <f>IFERROR(VLOOKUP($B35,RD[#All],EZ$2,0)/EZ$1,"")</f>
        <v>1.0486891385767789</v>
      </c>
      <c r="FA35" s="67">
        <f>IFERROR(VLOOKUP($B35,RD[#All],FA$2,0)/FA$1,"")</f>
        <v>1.0374531835205993</v>
      </c>
      <c r="FB35" s="67">
        <f>IFERROR(VLOOKUP($B35,RD[#All],FB$2,0)/FB$1,"")</f>
        <v>1.0599250936329587</v>
      </c>
      <c r="FC35" s="67">
        <f>IFERROR(VLOOKUP($B35,RD[#All],FC$2,0)/FC$1,"")</f>
        <v>1.0524344569288389</v>
      </c>
      <c r="FD35" s="67">
        <f>IFERROR(VLOOKUP($B35,RD[#All],FD$2,0)/FD$1,"")</f>
        <v>1.0861423220973783</v>
      </c>
      <c r="FE35" s="67">
        <f>IFERROR(VLOOKUP($B35,RD[#All],FE$2,0)/FE$1,"")</f>
        <v>1.0909090909090908</v>
      </c>
      <c r="FF35" s="67">
        <f>IFERROR(VLOOKUP($B35,RD[#All],FF$2,0)/FF$1,"")</f>
        <v>1.0681818181818181</v>
      </c>
      <c r="FG35" s="67">
        <f>IFERROR(VLOOKUP($B35,RD[#All],FG$2,0)/FG$1,"")</f>
        <v>1.0707070707070707</v>
      </c>
      <c r="FH35" s="67">
        <f>IFERROR(VLOOKUP($B35,RD[#All],FH$2,0)/FH$1,"")</f>
        <v>1.0606060606060606</v>
      </c>
      <c r="FI35" s="67">
        <f>IFERROR(VLOOKUP($B35,RD[#All],FI$2,0)/FI$1,"")</f>
        <v>0.93602693602693599</v>
      </c>
      <c r="FJ35" s="67">
        <f>IFERROR(VLOOKUP($B35,RD[#All],FJ$2,0)/FJ$1,"")</f>
        <v>1.0909090909090908</v>
      </c>
      <c r="FK35" s="67">
        <f>IFERROR(VLOOKUP($B35,RD[#All],FK$2,0)/FK$1,"")</f>
        <v>1.0808080808080809</v>
      </c>
      <c r="FL35" s="67">
        <f>IFERROR(VLOOKUP($B35,RD[#All],FL$2,0)/FL$1,"")</f>
        <v>1.0581818181818181</v>
      </c>
      <c r="FM35" s="67">
        <f>IFERROR(VLOOKUP($B35,RD[#All],FM$2,0)/FM$1,"")</f>
        <v>0.92803030303030298</v>
      </c>
      <c r="FN35" s="67">
        <f>IFERROR(VLOOKUP($B35,RD[#All],FN$2,0)/FN$1,"")</f>
        <v>1.0875420875420876</v>
      </c>
      <c r="FO35" s="67">
        <f>IFERROR(VLOOKUP($B35,RD[#All],FO$2,0)/FO$1,"")</f>
        <v>0.92803030303030298</v>
      </c>
      <c r="FP35" s="67">
        <f>IFERROR(VLOOKUP($B35,RD[#All],FP$2,0)/FP$1,"")</f>
        <v>1.0836363636363637</v>
      </c>
      <c r="FQ35" s="67">
        <f>IFERROR(VLOOKUP($B35,RD[#All],FQ$2,0)/FQ$1,"")</f>
        <v>1.0690909090909091</v>
      </c>
      <c r="FR35" s="67">
        <f>IFERROR(VLOOKUP($B35,RD[#All],FR$2,0)/FR$1,"")</f>
        <v>1.0909090909090908</v>
      </c>
      <c r="FS35" s="67">
        <f>IFERROR(VLOOKUP($B35,RD[#All],FS$2,0)/FS$1,"")</f>
        <v>1.0740740740740742</v>
      </c>
      <c r="FT35" s="67">
        <f>IFERROR(VLOOKUP($B35,RD[#All],FT$2,0)/FT$1,"")</f>
        <v>1.08</v>
      </c>
      <c r="FU35" s="67">
        <f>IFERROR(VLOOKUP($B35,RD[#All],FU$2,0)/FU$1,"")</f>
        <v>1.1144781144781144</v>
      </c>
      <c r="FV35" s="67">
        <f>IFERROR(VLOOKUP($B35,RD[#All],FV$2,0)/FV$1,"")</f>
        <v>1.0643939393939394</v>
      </c>
      <c r="FW35" s="67">
        <f>IFERROR(VLOOKUP($B35,RD[#All],FW$2,0)/FW$1,"")</f>
        <v>1.0568181818181819</v>
      </c>
      <c r="FX35" s="67">
        <f>IFERROR(VLOOKUP($B35,RD[#All],FX$2,0)/FX$1,"")</f>
        <v>1.053030303030303</v>
      </c>
      <c r="FY35" s="67">
        <f>IFERROR(VLOOKUP($B35,RD[#All],FY$2,0)/FY$1,"")</f>
        <v>1.0875420875420876</v>
      </c>
      <c r="FZ35" s="67">
        <f>IFERROR(VLOOKUP($B35,RD[#All],FZ$2,0)/FZ$1,"")</f>
        <v>1.1022727272727273</v>
      </c>
      <c r="GA35" s="67">
        <f>IFERROR(VLOOKUP($B35,RD[#All],GA$2,0)/GA$1,"")</f>
        <v>0.93356643356643354</v>
      </c>
      <c r="GB35" s="67">
        <f>IFERROR(VLOOKUP($B35,RD[#All],GB$2,0)/GB$1,"")</f>
        <v>1.0606060606060606</v>
      </c>
      <c r="GC35" s="67">
        <f>IFERROR(VLOOKUP($B35,RD[#All],GC$2,0)/GC$1,"")</f>
        <v>1.0538720538720538</v>
      </c>
      <c r="GD35" s="67">
        <f>IFERROR(VLOOKUP($B35,RD[#All],GD$2,0)/GD$1,"")</f>
        <v>1.1054545454545455</v>
      </c>
      <c r="GE35" s="67">
        <f>IFERROR(VLOOKUP($B35,RD[#All],GE$2,0)/GE$1,"")</f>
        <v>1.1013986013986015</v>
      </c>
      <c r="GF35" s="67">
        <f>IFERROR(VLOOKUP($B35,RD[#All],GF$2,0)/GF$1,"")</f>
        <v>1.0808080808080809</v>
      </c>
      <c r="GG35" s="67">
        <f>IFERROR(VLOOKUP($B35,RD[#All],GG$2,0)/GG$1,"")</f>
        <v>1.0327272727272727</v>
      </c>
      <c r="GH35" s="67">
        <f>IFERROR(VLOOKUP($B35,RD[#All],GH$2,0)/GH$1,"")</f>
        <v>1.0581818181818181</v>
      </c>
      <c r="GI35" s="67">
        <f>IFERROR(VLOOKUP($B35,RD[#All],GI$2,0)/GI$1,"")</f>
        <v>1.0909090909090908</v>
      </c>
      <c r="GJ35" s="67">
        <f>IFERROR(VLOOKUP($B35,RD[#All],GJ$2,0)/GJ$1,"")</f>
        <v>0.94755244755244761</v>
      </c>
      <c r="GK35" s="67">
        <f>IFERROR(VLOOKUP($B35,RD[#All],GK$2,0)/GK$1,"")</f>
        <v>1.0795454545454546</v>
      </c>
      <c r="GL35" s="67">
        <f>IFERROR(VLOOKUP($B35,RD[#All],GL$2,0)/GL$1,"")</f>
        <v>1.0681818181818181</v>
      </c>
      <c r="GM35" s="67">
        <f>IFERROR(VLOOKUP($B35,RD[#All],GM$2,0)/GM$1,"")</f>
        <v>1.0606060606060606</v>
      </c>
      <c r="GN35" s="67">
        <f>IFERROR(VLOOKUP($B35,RD[#All],GN$2,0)/GN$1,"")</f>
        <v>1.1022727272727273</v>
      </c>
      <c r="GO35" s="67">
        <f>IFERROR(VLOOKUP($B35,RD[#All],GO$2,0)/GO$1,"")</f>
        <v>1.071969696969697</v>
      </c>
      <c r="GP35" s="67">
        <f>IFERROR(VLOOKUP($B35,RD[#All],GP$2,0)/GP$1,"")</f>
        <v>1.0833333333333333</v>
      </c>
      <c r="GQ35" s="67">
        <f>IFERROR(VLOOKUP($B35,RD[#All],GQ$2,0)/GQ$1,"")</f>
        <v>1.1090909090909091</v>
      </c>
      <c r="GR35" s="67">
        <f>IFERROR(VLOOKUP($B35,RD[#All],GR$2,0)/GR$1,"")</f>
        <v>1.1098484848484849</v>
      </c>
      <c r="GS35" s="67" t="str">
        <f>IFERROR(VLOOKUP($B35,RD[#All],GS$2,0)/GS$1,"")</f>
        <v/>
      </c>
      <c r="GT35" s="67" t="str">
        <f>IFERROR(VLOOKUP($B35,RD[#All],GT$2,0)/GT$1,"")</f>
        <v/>
      </c>
      <c r="GU35" s="67">
        <f>IFERROR(VLOOKUP($B35,RD[#All],GU$2,0)/GU$1,"")</f>
        <v>1.0905892700087951</v>
      </c>
      <c r="GV35" s="67">
        <f>IFERROR(VLOOKUP($B35,RD[#All],GV$2,0)/GV$1,"")</f>
        <v>1.0559495665878644</v>
      </c>
      <c r="GW35" s="67">
        <f>IFERROR(VLOOKUP($B35,RD[#All],GW$2,0)/GW$1,"")</f>
        <v>1.1123429416112343</v>
      </c>
      <c r="GX35" s="67" t="str">
        <f>IFERROR(VLOOKUP($B35,RD[#All],GX$2,0)/GX$1,"")</f>
        <v/>
      </c>
      <c r="GY35" s="67">
        <f>IFERROR(VLOOKUP($B35,RD[#All],GY$2,0)/GY$1,"")</f>
        <v>1.0731373889268625</v>
      </c>
      <c r="GZ35" s="67">
        <f>IFERROR(VLOOKUP($B35,RD[#All],GZ$2,0)/GZ$1,"")</f>
        <v>1.0898876404494382</v>
      </c>
      <c r="HA35" s="67">
        <f>IFERROR(VLOOKUP($B35,RD[#All],HA$2,0)/HA$1,"")</f>
        <v>1.0823970037453183</v>
      </c>
      <c r="HB35" s="67">
        <f>IFERROR(VLOOKUP($B35,RD[#All],HB$2,0)/HB$1,"")</f>
        <v>1.0599250936329587</v>
      </c>
      <c r="HC35" s="67">
        <f>IFERROR(VLOOKUP($B35,RD[#All],HC$2,0)/HC$1,"")</f>
        <v>1.0636704119850187</v>
      </c>
      <c r="HD35" s="67">
        <f>IFERROR(VLOOKUP($B35,RD[#All],HD$2,0)/HD$1,"")</f>
        <v>1.0861423220973783</v>
      </c>
      <c r="HE35" s="67">
        <f>IFERROR(VLOOKUP($B35,RD[#All],HE$2,0)/HE$1,"")</f>
        <v>1.1048689138576779</v>
      </c>
      <c r="HF35" s="67">
        <f>IFERROR(VLOOKUP($B35,RD[#All],HF$2,0)/HF$1,"")</f>
        <v>1.0711610486891385</v>
      </c>
      <c r="HG35" s="67">
        <f>IFERROR(VLOOKUP($B35,RD[#All],HG$2,0)/HG$1,"")</f>
        <v>1.0823970037453183</v>
      </c>
      <c r="HH35" s="67">
        <f>IFERROR(VLOOKUP($B35,RD[#All],HH$2,0)/HH$1,"")</f>
        <v>1.101123595505618</v>
      </c>
      <c r="HI35" s="67">
        <f>IFERROR(VLOOKUP($B35,RD[#All],HI$2,0)/HI$1,"")</f>
        <v>1.0898876404494382</v>
      </c>
      <c r="HJ35" s="67">
        <f>IFERROR(VLOOKUP($B35,RD[#All],HJ$2,0)/HJ$1,"")</f>
        <v>1.0749063670411985</v>
      </c>
      <c r="HK35" s="67">
        <f>IFERROR(VLOOKUP($B35,RD[#All],HK$2,0)/HK$1,"")</f>
        <v>1.0586766541822721</v>
      </c>
      <c r="HL35" s="67">
        <f>IFERROR(VLOOKUP($B35,RD[#All],HL$2,0)/HL$1,"")</f>
        <v>1.1119434040782354</v>
      </c>
      <c r="HM35" s="67">
        <f>IFERROR(VLOOKUP($B35,RD[#All],HM$2,0)/HM$1,"")</f>
        <v>1.0971786833855799</v>
      </c>
      <c r="HN35" s="67">
        <f>IFERROR(VLOOKUP($B35,RD[#All],HN$2,0)/HN$1,"")</f>
        <v>1.1150918047469771</v>
      </c>
      <c r="HO35" s="67">
        <f>IFERROR(VLOOKUP($B35,RD[#All],HO$2,0)/HO$1,"")</f>
        <v>1.128526645768025</v>
      </c>
      <c r="HP35" s="67">
        <f>IFERROR(VLOOKUP($B35,RD[#All],HP$2,0)/HP$1,"")</f>
        <v>1.1742946708463951</v>
      </c>
      <c r="HQ35" s="67">
        <f>IFERROR(VLOOKUP($B35,RD[#All],HQ$2,0)/HQ$1,"")</f>
        <v>1.0774410774410774</v>
      </c>
      <c r="HR35" s="67">
        <f>IFERROR(VLOOKUP($B35,RD[#All],HR$2,0)/HR$1,"")</f>
        <v>1.0884070058381985</v>
      </c>
      <c r="HS35" s="67">
        <f>IFERROR(VLOOKUP($B35,RD[#All],HS$2,0)/HS$1,"")</f>
        <v>1.0319101123595507</v>
      </c>
      <c r="HT35" s="67">
        <f>IFERROR(VLOOKUP($B35,RD[#All],HT$2,0)/HT$1,"")</f>
        <v>1.0486891385767789</v>
      </c>
      <c r="HU35" s="67">
        <f>IFERROR(VLOOKUP($B35,RD[#All],HU$2,0)/HU$1,"")</f>
        <v>1.0682800345721695</v>
      </c>
      <c r="HV35" s="67">
        <f>IFERROR(VLOOKUP($B35,RD[#All],HV$2,0)/HV$1,"")</f>
        <v>1.0613656006914434</v>
      </c>
      <c r="HW35" s="67">
        <f>IFERROR(VLOOKUP($B35,RD[#All],HW$2,0)/HW$1,"")</f>
        <v>1.0391011235955057</v>
      </c>
      <c r="HX35" s="67">
        <f>IFERROR(VLOOKUP($B35,RD[#All],HX$2,0)/HX$1,"")</f>
        <v>1.0751944684528953</v>
      </c>
      <c r="HY35" s="67">
        <f>IFERROR(VLOOKUP($B35,RD[#All],HY$2,0)/HY$1,"")</f>
        <v>1.0686641697877652</v>
      </c>
      <c r="HZ35" s="67">
        <f>IFERROR(VLOOKUP($B35,RD[#All],HZ$2,0)/HZ$1,"")</f>
        <v>1.0686641697877652</v>
      </c>
      <c r="IA35" s="67">
        <f>IFERROR(VLOOKUP($B35,RD[#All],IA$2,0)/IA$1,"")</f>
        <v>1.0722610722610724</v>
      </c>
      <c r="IB35" s="67">
        <f>IFERROR(VLOOKUP($B35,RD[#All],IB$2,0)/IB$1,"")</f>
        <v>1.0497835497835499</v>
      </c>
      <c r="IC35" s="67">
        <f>IFERROR(VLOOKUP($B35,RD[#All],IC$2,0)/IC$1,"")</f>
        <v>1.0800310800310802</v>
      </c>
      <c r="ID35" s="67">
        <f>IFERROR(VLOOKUP($B35,RD[#All],ID$2,0)/ID$1,"")</f>
        <v>1.0811821922933034</v>
      </c>
      <c r="IE35" s="67">
        <f>IFERROR(VLOOKUP($B35,RD[#All],IE$2,0)/IE$1,"")</f>
        <v>1.1232323232323231</v>
      </c>
      <c r="IF35" s="67" t="str">
        <f>IFERROR(VLOOKUP($B35,RD[#All],IF$2,0)/IF$1,"")</f>
        <v/>
      </c>
      <c r="IG35" s="67">
        <f>IFERROR(VLOOKUP($B35,RD[#All],IG$2,0)/IG$1,"")</f>
        <v>1.1067081800169827</v>
      </c>
      <c r="IH35" s="67">
        <f>IFERROR(VLOOKUP($B35,RD[#All],IH$2,0)/IH$1,"")</f>
        <v>1.1215604319052594</v>
      </c>
      <c r="II35" s="67">
        <f>IFERROR(VLOOKUP($B35,RD[#All],II$2,0)/II$1,"")</f>
        <v>0.88557213930348255</v>
      </c>
      <c r="IJ35" s="67">
        <f>IFERROR(VLOOKUP($B35,RD[#All],IJ$2,0)/IJ$1,"")</f>
        <v>1.0400299289188177</v>
      </c>
      <c r="IK35" s="67">
        <f>IFERROR(VLOOKUP($B35,RD[#All],IK$2,0)/IK$1,"")</f>
        <v>1.0800310800310802</v>
      </c>
      <c r="IL35" s="67" t="str">
        <f>IFERROR(VLOOKUP($B35,RD[#All],IL$2,0)/IL$1,"")</f>
        <v/>
      </c>
      <c r="IM35" s="67" t="str">
        <f>IFERROR(VLOOKUP($B35,RD[#All],IM$2,0)/IM$1,"")</f>
        <v/>
      </c>
      <c r="IN35" s="67">
        <f>IFERROR(VLOOKUP($B35,RD[#All],IN$2,0)/IN$1,"")</f>
        <v>1.1159874608150471</v>
      </c>
      <c r="IO35" s="67">
        <f>IFERROR(VLOOKUP($B35,RD[#All],IO$2,0)/IO$1,"")</f>
        <v>1.1010971786833856</v>
      </c>
      <c r="IP35" s="67">
        <f>IFERROR(VLOOKUP($B35,RD[#All],IP$2,0)/IP$1,"")</f>
        <v>1.085455843846703</v>
      </c>
      <c r="IQ35" s="67">
        <f>IFERROR(VLOOKUP($B35,RD[#All],IQ$2,0)/IQ$1,"")</f>
        <v>0.93628593628593637</v>
      </c>
      <c r="IR35" s="67">
        <f>IFERROR(VLOOKUP($B35,RD[#All],IR$2,0)/IR$1,"")</f>
        <v>1.0862354892205639</v>
      </c>
      <c r="IS35" s="86">
        <f>IFERROR(AVERAGEIF(Inv_SY_B[[#This Row],[BLK1_INV1]:[BLK8_INV27]],"&gt;"&amp;0.1,Inv_SY_B[[#This Row],[BLK1_INV1]:[BLK8_INV27]]),"")</f>
        <v>1.0604525095281867</v>
      </c>
    </row>
    <row r="36" spans="2:253" x14ac:dyDescent="0.35">
      <c r="B36" s="87">
        <f t="shared" ref="B36:B53" si="1">B35+1</f>
        <v>45868</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35">
      <c r="B37" s="87">
        <f t="shared" si="1"/>
        <v>45869</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35">
      <c r="B38" s="87">
        <f t="shared" si="1"/>
        <v>45870</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35">
      <c r="B39" s="87">
        <f t="shared" si="1"/>
        <v>45871</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35">
      <c r="B40" s="87">
        <f t="shared" si="1"/>
        <v>45872</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35">
      <c r="B41" s="87">
        <f t="shared" si="1"/>
        <v>45873</v>
      </c>
      <c r="C41" s="67" t="str">
        <f>IFERROR(VLOOKUP($B41,RD[#All],C$2,0)/C$1,"")</f>
        <v/>
      </c>
      <c r="D41" s="67" t="str">
        <f>IFERROR(VLOOKUP($B41,RD[#All],D$2,0)/D$1,"")</f>
        <v/>
      </c>
      <c r="E41" s="67" t="str">
        <f>IFERROR(VLOOKUP($B41,RD[#All],E$2,0)/E$1,"")</f>
        <v/>
      </c>
      <c r="F41" s="67" t="str">
        <f>IFERROR(VLOOKUP($B41,RD[#All],F$2,0)/F$1,"")</f>
        <v/>
      </c>
      <c r="G41" s="67" t="str">
        <f>IFERROR(VLOOKUP($B41,RD[#All],G$2,0)/G$1,"")</f>
        <v/>
      </c>
      <c r="H41" s="67" t="str">
        <f>IFERROR(VLOOKUP($B41,RD[#All],H$2,0)/H$1,"")</f>
        <v/>
      </c>
      <c r="I41" s="67" t="str">
        <f>IFERROR(VLOOKUP($B41,RD[#All],I$2,0)/I$1,"")</f>
        <v/>
      </c>
      <c r="J41" s="67" t="str">
        <f>IFERROR(VLOOKUP($B41,RD[#All],J$2,0)/J$1,"")</f>
        <v/>
      </c>
      <c r="K41" s="67" t="str">
        <f>IFERROR(VLOOKUP($B41,RD[#All],K$2,0)/K$1,"")</f>
        <v/>
      </c>
      <c r="L41" s="67" t="str">
        <f>IFERROR(VLOOKUP($B41,RD[#All],L$2,0)/L$1,"")</f>
        <v/>
      </c>
      <c r="M41" s="67" t="str">
        <f>IFERROR(VLOOKUP($B41,RD[#All],M$2,0)/M$1,"")</f>
        <v/>
      </c>
      <c r="N41" s="67" t="str">
        <f>IFERROR(VLOOKUP($B41,RD[#All],N$2,0)/N$1,"")</f>
        <v/>
      </c>
      <c r="O41" s="67" t="str">
        <f>IFERROR(VLOOKUP($B41,RD[#All],O$2,0)/O$1,"")</f>
        <v/>
      </c>
      <c r="P41" s="67" t="str">
        <f>IFERROR(VLOOKUP($B41,RD[#All],P$2,0)/P$1,"")</f>
        <v/>
      </c>
      <c r="Q41" s="67" t="str">
        <f>IFERROR(VLOOKUP($B41,RD[#All],Q$2,0)/Q$1,"")</f>
        <v/>
      </c>
      <c r="R41" s="67" t="str">
        <f>IFERROR(VLOOKUP($B41,RD[#All],R$2,0)/R$1,"")</f>
        <v/>
      </c>
      <c r="S41" s="67" t="str">
        <f>IFERROR(VLOOKUP($B41,RD[#All],S$2,0)/S$1,"")</f>
        <v/>
      </c>
      <c r="T41" s="67" t="str">
        <f>IFERROR(VLOOKUP($B41,RD[#All],T$2,0)/T$1,"")</f>
        <v/>
      </c>
      <c r="U41" s="67" t="str">
        <f>IFERROR(VLOOKUP($B41,RD[#All],U$2,0)/U$1,"")</f>
        <v/>
      </c>
      <c r="V41" s="67" t="str">
        <f>IFERROR(VLOOKUP($B41,RD[#All],V$2,0)/V$1,"")</f>
        <v/>
      </c>
      <c r="W41" s="67" t="str">
        <f>IFERROR(VLOOKUP($B41,RD[#All],W$2,0)/W$1,"")</f>
        <v/>
      </c>
      <c r="X41" s="67" t="str">
        <f>IFERROR(VLOOKUP($B41,RD[#All],X$2,0)/X$1,"")</f>
        <v/>
      </c>
      <c r="Y41" s="67" t="str">
        <f>IFERROR(VLOOKUP($B41,RD[#All],Y$2,0)/Y$1,"")</f>
        <v/>
      </c>
      <c r="Z41" s="67" t="str">
        <f>IFERROR(VLOOKUP($B41,RD[#All],Z$2,0)/Z$1,"")</f>
        <v/>
      </c>
      <c r="AA41" s="67" t="str">
        <f>IFERROR(VLOOKUP($B41,RD[#All],AA$2,0)/AA$1,"")</f>
        <v/>
      </c>
      <c r="AB41" s="67" t="str">
        <f>IFERROR(VLOOKUP($B41,RD[#All],AB$2,0)/AB$1,"")</f>
        <v/>
      </c>
      <c r="AC41" s="67" t="str">
        <f>IFERROR(VLOOKUP($B41,RD[#All],AC$2,0)/AC$1,"")</f>
        <v/>
      </c>
      <c r="AD41" s="67" t="str">
        <f>IFERROR(VLOOKUP($B41,RD[#All],AD$2,0)/AD$1,"")</f>
        <v/>
      </c>
      <c r="AE41" s="67" t="str">
        <f>IFERROR(VLOOKUP($B41,RD[#All],AE$2,0)/AE$1,"")</f>
        <v/>
      </c>
      <c r="AF41" s="67" t="str">
        <f>IFERROR(VLOOKUP($B41,RD[#All],AF$2,0)/AF$1,"")</f>
        <v/>
      </c>
      <c r="AG41" s="67" t="str">
        <f>IFERROR(VLOOKUP($B41,RD[#All],AG$2,0)/AG$1,"")</f>
        <v/>
      </c>
      <c r="AH41" s="67" t="str">
        <f>IFERROR(VLOOKUP($B41,RD[#All],AH$2,0)/AH$1,"")</f>
        <v/>
      </c>
      <c r="AI41" s="67" t="str">
        <f>IFERROR(VLOOKUP($B41,RD[#All],AI$2,0)/AI$1,"")</f>
        <v/>
      </c>
      <c r="AJ41" s="67" t="str">
        <f>IFERROR(VLOOKUP($B41,RD[#All],AJ$2,0)/AJ$1,"")</f>
        <v/>
      </c>
      <c r="AK41" s="67" t="str">
        <f>IFERROR(VLOOKUP($B41,RD[#All],AK$2,0)/AK$1,"")</f>
        <v/>
      </c>
      <c r="AL41" s="67" t="str">
        <f>IFERROR(VLOOKUP($B41,RD[#All],AL$2,0)/AL$1,"")</f>
        <v/>
      </c>
      <c r="AM41" s="67" t="str">
        <f>IFERROR(VLOOKUP($B41,RD[#All],AM$2,0)/AM$1,"")</f>
        <v/>
      </c>
      <c r="AN41" s="67" t="str">
        <f>IFERROR(VLOOKUP($B41,RD[#All],AN$2,0)/AN$1,"")</f>
        <v/>
      </c>
      <c r="AO41" s="67" t="str">
        <f>IFERROR(VLOOKUP($B41,RD[#All],AO$2,0)/AO$1,"")</f>
        <v/>
      </c>
      <c r="AP41" s="67" t="str">
        <f>IFERROR(VLOOKUP($B41,RD[#All],AP$2,0)/AP$1,"")</f>
        <v/>
      </c>
      <c r="AQ41" s="67" t="str">
        <f>IFERROR(VLOOKUP($B41,RD[#All],AQ$2,0)/AQ$1,"")</f>
        <v/>
      </c>
      <c r="AR41" s="67" t="str">
        <f>IFERROR(VLOOKUP($B41,RD[#All],AR$2,0)/AR$1,"")</f>
        <v/>
      </c>
      <c r="AS41" s="67" t="str">
        <f>IFERROR(VLOOKUP($B41,RD[#All],AS$2,0)/AS$1,"")</f>
        <v/>
      </c>
      <c r="AT41" s="67" t="str">
        <f>IFERROR(VLOOKUP($B41,RD[#All],AT$2,0)/AT$1,"")</f>
        <v/>
      </c>
      <c r="AU41" s="67" t="str">
        <f>IFERROR(VLOOKUP($B41,RD[#All],AU$2,0)/AU$1,"")</f>
        <v/>
      </c>
      <c r="AV41" s="67" t="str">
        <f>IFERROR(VLOOKUP($B41,RD[#All],AV$2,0)/AV$1,"")</f>
        <v/>
      </c>
      <c r="AW41" s="67" t="str">
        <f>IFERROR(VLOOKUP($B41,RD[#All],AW$2,0)/AW$1,"")</f>
        <v/>
      </c>
      <c r="AX41" s="67" t="str">
        <f>IFERROR(VLOOKUP($B41,RD[#All],AX$2,0)/AX$1,"")</f>
        <v/>
      </c>
      <c r="AY41" s="67" t="str">
        <f>IFERROR(VLOOKUP($B41,RD[#All],AY$2,0)/AY$1,"")</f>
        <v/>
      </c>
      <c r="AZ41" s="67" t="str">
        <f>IFERROR(VLOOKUP($B41,RD[#All],AZ$2,0)/AZ$1,"")</f>
        <v/>
      </c>
      <c r="BA41" s="67" t="str">
        <f>IFERROR(VLOOKUP($B41,RD[#All],BA$2,0)/BA$1,"")</f>
        <v/>
      </c>
      <c r="BB41" s="67" t="str">
        <f>IFERROR(VLOOKUP($B41,RD[#All],BB$2,0)/BB$1,"")</f>
        <v/>
      </c>
      <c r="BC41" s="67" t="str">
        <f>IFERROR(VLOOKUP($B41,RD[#All],BC$2,0)/BC$1,"")</f>
        <v/>
      </c>
      <c r="BD41" s="67" t="str">
        <f>IFERROR(VLOOKUP($B41,RD[#All],BD$2,0)/BD$1,"")</f>
        <v/>
      </c>
      <c r="BE41" s="67" t="str">
        <f>IFERROR(VLOOKUP($B41,RD[#All],BE$2,0)/BE$1,"")</f>
        <v/>
      </c>
      <c r="BF41" s="67" t="str">
        <f>IFERROR(VLOOKUP($B41,RD[#All],BF$2,0)/BF$1,"")</f>
        <v/>
      </c>
      <c r="BG41" s="67" t="str">
        <f>IFERROR(VLOOKUP($B41,RD[#All],BG$2,0)/BG$1,"")</f>
        <v/>
      </c>
      <c r="BH41" s="67" t="str">
        <f>IFERROR(VLOOKUP($B41,RD[#All],BH$2,0)/BH$1,"")</f>
        <v/>
      </c>
      <c r="BI41" s="67" t="str">
        <f>IFERROR(VLOOKUP($B41,RD[#All],BI$2,0)/BI$1,"")</f>
        <v/>
      </c>
      <c r="BJ41" s="67" t="str">
        <f>IFERROR(VLOOKUP($B41,RD[#All],BJ$2,0)/BJ$1,"")</f>
        <v/>
      </c>
      <c r="BK41" s="67" t="str">
        <f>IFERROR(VLOOKUP($B41,RD[#All],BK$2,0)/BK$1,"")</f>
        <v/>
      </c>
      <c r="BL41" s="67" t="str">
        <f>IFERROR(VLOOKUP($B41,RD[#All],BL$2,0)/BL$1,"")</f>
        <v/>
      </c>
      <c r="BM41" s="67" t="str">
        <f>IFERROR(VLOOKUP($B41,RD[#All],BM$2,0)/BM$1,"")</f>
        <v/>
      </c>
      <c r="BN41" s="67" t="str">
        <f>IFERROR(VLOOKUP($B41,RD[#All],BN$2,0)/BN$1,"")</f>
        <v/>
      </c>
      <c r="BO41" s="67" t="str">
        <f>IFERROR(VLOOKUP($B41,RD[#All],BO$2,0)/BO$1,"")</f>
        <v/>
      </c>
      <c r="BP41" s="67" t="str">
        <f>IFERROR(VLOOKUP($B41,RD[#All],BP$2,0)/BP$1,"")</f>
        <v/>
      </c>
      <c r="BQ41" s="67" t="str">
        <f>IFERROR(VLOOKUP($B41,RD[#All],BQ$2,0)/BQ$1,"")</f>
        <v/>
      </c>
      <c r="BR41" s="67" t="str">
        <f>IFERROR(VLOOKUP($B41,RD[#All],BR$2,0)/BR$1,"")</f>
        <v/>
      </c>
      <c r="BS41" s="67" t="str">
        <f>IFERROR(VLOOKUP($B41,RD[#All],BS$2,0)/BS$1,"")</f>
        <v/>
      </c>
      <c r="BT41" s="67" t="str">
        <f>IFERROR(VLOOKUP($B41,RD[#All],BT$2,0)/BT$1,"")</f>
        <v/>
      </c>
      <c r="BU41" s="67" t="str">
        <f>IFERROR(VLOOKUP($B41,RD[#All],BU$2,0)/BU$1,"")</f>
        <v/>
      </c>
      <c r="BV41" s="67" t="str">
        <f>IFERROR(VLOOKUP($B41,RD[#All],BV$2,0)/BV$1,"")</f>
        <v/>
      </c>
      <c r="BW41" s="67" t="str">
        <f>IFERROR(VLOOKUP($B41,RD[#All],BW$2,0)/BW$1,"")</f>
        <v/>
      </c>
      <c r="BX41" s="67" t="str">
        <f>IFERROR(VLOOKUP($B41,RD[#All],BX$2,0)/BX$1,"")</f>
        <v/>
      </c>
      <c r="BY41" s="67" t="str">
        <f>IFERROR(VLOOKUP($B41,RD[#All],BY$2,0)/BY$1,"")</f>
        <v/>
      </c>
      <c r="BZ41" s="67" t="str">
        <f>IFERROR(VLOOKUP($B41,RD[#All],BZ$2,0)/BZ$1,"")</f>
        <v/>
      </c>
      <c r="CA41" s="67" t="str">
        <f>IFERROR(VLOOKUP($B41,RD[#All],CA$2,0)/CA$1,"")</f>
        <v/>
      </c>
      <c r="CB41" s="67" t="str">
        <f>IFERROR(VLOOKUP($B41,RD[#All],CB$2,0)/CB$1,"")</f>
        <v/>
      </c>
      <c r="CC41" s="67" t="str">
        <f>IFERROR(VLOOKUP($B41,RD[#All],CC$2,0)/CC$1,"")</f>
        <v/>
      </c>
      <c r="CD41" s="67" t="str">
        <f>IFERROR(VLOOKUP($B41,RD[#All],CD$2,0)/CD$1,"")</f>
        <v/>
      </c>
      <c r="CE41" s="67" t="str">
        <f>IFERROR(VLOOKUP($B41,RD[#All],CE$2,0)/CE$1,"")</f>
        <v/>
      </c>
      <c r="CF41" s="67" t="str">
        <f>IFERROR(VLOOKUP($B41,RD[#All],CF$2,0)/CF$1,"")</f>
        <v/>
      </c>
      <c r="CG41" s="67" t="str">
        <f>IFERROR(VLOOKUP($B41,RD[#All],CG$2,0)/CG$1,"")</f>
        <v/>
      </c>
      <c r="CH41" s="67" t="str">
        <f>IFERROR(VLOOKUP($B41,RD[#All],CH$2,0)/CH$1,"")</f>
        <v/>
      </c>
      <c r="CI41" s="67" t="str">
        <f>IFERROR(VLOOKUP($B41,RD[#All],CI$2,0)/CI$1,"")</f>
        <v/>
      </c>
      <c r="CJ41" s="67" t="str">
        <f>IFERROR(VLOOKUP($B41,RD[#All],CJ$2,0)/CJ$1,"")</f>
        <v/>
      </c>
      <c r="CK41" s="67" t="str">
        <f>IFERROR(VLOOKUP($B41,RD[#All],CK$2,0)/CK$1,"")</f>
        <v/>
      </c>
      <c r="CL41" s="67" t="str">
        <f>IFERROR(VLOOKUP($B41,RD[#All],CL$2,0)/CL$1,"")</f>
        <v/>
      </c>
      <c r="CM41" s="67" t="str">
        <f>IFERROR(VLOOKUP($B41,RD[#All],CM$2,0)/CM$1,"")</f>
        <v/>
      </c>
      <c r="CN41" s="67" t="str">
        <f>IFERROR(VLOOKUP($B41,RD[#All],CN$2,0)/CN$1,"")</f>
        <v/>
      </c>
      <c r="CO41" s="67" t="str">
        <f>IFERROR(VLOOKUP($B41,RD[#All],CO$2,0)/CO$1,"")</f>
        <v/>
      </c>
      <c r="CP41" s="67" t="str">
        <f>IFERROR(VLOOKUP($B41,RD[#All],CP$2,0)/CP$1,"")</f>
        <v/>
      </c>
      <c r="CQ41" s="67" t="str">
        <f>IFERROR(VLOOKUP($B41,RD[#All],CQ$2,0)/CQ$1,"")</f>
        <v/>
      </c>
      <c r="CR41" s="67" t="str">
        <f>IFERROR(VLOOKUP($B41,RD[#All],CR$2,0)/CR$1,"")</f>
        <v/>
      </c>
      <c r="CS41" s="67" t="str">
        <f>IFERROR(VLOOKUP($B41,RD[#All],CS$2,0)/CS$1,"")</f>
        <v/>
      </c>
      <c r="CT41" s="67" t="str">
        <f>IFERROR(VLOOKUP($B41,RD[#All],CT$2,0)/CT$1,"")</f>
        <v/>
      </c>
      <c r="CU41" s="67" t="str">
        <f>IFERROR(VLOOKUP($B41,RD[#All],CU$2,0)/CU$1,"")</f>
        <v/>
      </c>
      <c r="CV41" s="67" t="str">
        <f>IFERROR(VLOOKUP($B41,RD[#All],CV$2,0)/CV$1,"")</f>
        <v/>
      </c>
      <c r="CW41" s="67" t="str">
        <f>IFERROR(VLOOKUP($B41,RD[#All],CW$2,0)/CW$1,"")</f>
        <v/>
      </c>
      <c r="CX41" s="67" t="str">
        <f>IFERROR(VLOOKUP($B41,RD[#All],CX$2,0)/CX$1,"")</f>
        <v/>
      </c>
      <c r="CY41" s="67" t="str">
        <f>IFERROR(VLOOKUP($B41,RD[#All],CY$2,0)/CY$1,"")</f>
        <v/>
      </c>
      <c r="CZ41" s="67" t="str">
        <f>IFERROR(VLOOKUP($B41,RD[#All],CZ$2,0)/CZ$1,"")</f>
        <v/>
      </c>
      <c r="DA41" s="67" t="str">
        <f>IFERROR(VLOOKUP($B41,RD[#All],DA$2,0)/DA$1,"")</f>
        <v/>
      </c>
      <c r="DB41" s="67" t="str">
        <f>IFERROR(VLOOKUP($B41,RD[#All],DB$2,0)/DB$1,"")</f>
        <v/>
      </c>
      <c r="DC41" s="67" t="str">
        <f>IFERROR(VLOOKUP($B41,RD[#All],DC$2,0)/DC$1,"")</f>
        <v/>
      </c>
      <c r="DD41" s="67" t="str">
        <f>IFERROR(VLOOKUP($B41,RD[#All],DD$2,0)/DD$1,"")</f>
        <v/>
      </c>
      <c r="DE41" s="67" t="str">
        <f>IFERROR(VLOOKUP($B41,RD[#All],DE$2,0)/DE$1,"")</f>
        <v/>
      </c>
      <c r="DF41" s="67" t="str">
        <f>IFERROR(VLOOKUP($B41,RD[#All],DF$2,0)/DF$1,"")</f>
        <v/>
      </c>
      <c r="DG41" s="67" t="str">
        <f>IFERROR(VLOOKUP($B41,RD[#All],DG$2,0)/DG$1,"")</f>
        <v/>
      </c>
      <c r="DH41" s="67" t="str">
        <f>IFERROR(VLOOKUP($B41,RD[#All],DH$2,0)/DH$1,"")</f>
        <v/>
      </c>
      <c r="DI41" s="67" t="str">
        <f>IFERROR(VLOOKUP($B41,RD[#All],DI$2,0)/DI$1,"")</f>
        <v/>
      </c>
      <c r="DJ41" s="67" t="str">
        <f>IFERROR(VLOOKUP($B41,RD[#All],DJ$2,0)/DJ$1,"")</f>
        <v/>
      </c>
      <c r="DK41" s="67" t="str">
        <f>IFERROR(VLOOKUP($B41,RD[#All],DK$2,0)/DK$1,"")</f>
        <v/>
      </c>
      <c r="DL41" s="67" t="str">
        <f>IFERROR(VLOOKUP($B41,RD[#All],DL$2,0)/DL$1,"")</f>
        <v/>
      </c>
      <c r="DM41" s="67" t="str">
        <f>IFERROR(VLOOKUP($B41,RD[#All],DM$2,0)/DM$1,"")</f>
        <v/>
      </c>
      <c r="DN41" s="67" t="str">
        <f>IFERROR(VLOOKUP($B41,RD[#All],DN$2,0)/DN$1,"")</f>
        <v/>
      </c>
      <c r="DO41" s="67" t="str">
        <f>IFERROR(VLOOKUP($B41,RD[#All],DO$2,0)/DO$1,"")</f>
        <v/>
      </c>
      <c r="DP41" s="67" t="str">
        <f>IFERROR(VLOOKUP($B41,RD[#All],DP$2,0)/DP$1,"")</f>
        <v/>
      </c>
      <c r="DQ41" s="67" t="str">
        <f>IFERROR(VLOOKUP($B41,RD[#All],DQ$2,0)/DQ$1,"")</f>
        <v/>
      </c>
      <c r="DR41" s="67" t="str">
        <f>IFERROR(VLOOKUP($B41,RD[#All],DR$2,0)/DR$1,"")</f>
        <v/>
      </c>
      <c r="DS41" s="67" t="str">
        <f>IFERROR(VLOOKUP($B41,RD[#All],DS$2,0)/DS$1,"")</f>
        <v/>
      </c>
      <c r="DT41" s="67" t="str">
        <f>IFERROR(VLOOKUP($B41,RD[#All],DT$2,0)/DT$1,"")</f>
        <v/>
      </c>
      <c r="DU41" s="67" t="str">
        <f>IFERROR(VLOOKUP($B41,RD[#All],DU$2,0)/DU$1,"")</f>
        <v/>
      </c>
      <c r="DV41" s="67" t="str">
        <f>IFERROR(VLOOKUP($B41,RD[#All],DV$2,0)/DV$1,"")</f>
        <v/>
      </c>
      <c r="DW41" s="67" t="str">
        <f>IFERROR(VLOOKUP($B41,RD[#All],DW$2,0)/DW$1,"")</f>
        <v/>
      </c>
      <c r="DX41" s="67" t="str">
        <f>IFERROR(VLOOKUP($B41,RD[#All],DX$2,0)/DX$1,"")</f>
        <v/>
      </c>
      <c r="DY41" s="67" t="str">
        <f>IFERROR(VLOOKUP($B41,RD[#All],DY$2,0)/DY$1,"")</f>
        <v/>
      </c>
      <c r="DZ41" s="67" t="str">
        <f>IFERROR(VLOOKUP($B41,RD[#All],DZ$2,0)/DZ$1,"")</f>
        <v/>
      </c>
      <c r="EA41" s="67" t="str">
        <f>IFERROR(VLOOKUP($B41,RD[#All],EA$2,0)/EA$1,"")</f>
        <v/>
      </c>
      <c r="EB41" s="67" t="str">
        <f>IFERROR(VLOOKUP($B41,RD[#All],EB$2,0)/EB$1,"")</f>
        <v/>
      </c>
      <c r="EC41" s="67" t="str">
        <f>IFERROR(VLOOKUP($B41,RD[#All],EC$2,0)/EC$1,"")</f>
        <v/>
      </c>
      <c r="ED41" s="67" t="str">
        <f>IFERROR(VLOOKUP($B41,RD[#All],ED$2,0)/ED$1,"")</f>
        <v/>
      </c>
      <c r="EE41" s="67" t="str">
        <f>IFERROR(VLOOKUP($B41,RD[#All],EE$2,0)/EE$1,"")</f>
        <v/>
      </c>
      <c r="EF41" s="67" t="str">
        <f>IFERROR(VLOOKUP($B41,RD[#All],EF$2,0)/EF$1,"")</f>
        <v/>
      </c>
      <c r="EG41" s="67" t="str">
        <f>IFERROR(VLOOKUP($B41,RD[#All],EG$2,0)/EG$1,"")</f>
        <v/>
      </c>
      <c r="EH41" s="67" t="str">
        <f>IFERROR(VLOOKUP($B41,RD[#All],EH$2,0)/EH$1,"")</f>
        <v/>
      </c>
      <c r="EI41" s="67" t="str">
        <f>IFERROR(VLOOKUP($B41,RD[#All],EI$2,0)/EI$1,"")</f>
        <v/>
      </c>
      <c r="EJ41" s="67" t="str">
        <f>IFERROR(VLOOKUP($B41,RD[#All],EJ$2,0)/EJ$1,"")</f>
        <v/>
      </c>
      <c r="EK41" s="67" t="str">
        <f>IFERROR(VLOOKUP($B41,RD[#All],EK$2,0)/EK$1,"")</f>
        <v/>
      </c>
      <c r="EL41" s="67" t="str">
        <f>IFERROR(VLOOKUP($B41,RD[#All],EL$2,0)/EL$1,"")</f>
        <v/>
      </c>
      <c r="EM41" s="67" t="str">
        <f>IFERROR(VLOOKUP($B41,RD[#All],EM$2,0)/EM$1,"")</f>
        <v/>
      </c>
      <c r="EN41" s="67" t="str">
        <f>IFERROR(VLOOKUP($B41,RD[#All],EN$2,0)/EN$1,"")</f>
        <v/>
      </c>
      <c r="EO41" s="67" t="str">
        <f>IFERROR(VLOOKUP($B41,RD[#All],EO$2,0)/EO$1,"")</f>
        <v/>
      </c>
      <c r="EP41" s="67" t="str">
        <f>IFERROR(VLOOKUP($B41,RD[#All],EP$2,0)/EP$1,"")</f>
        <v/>
      </c>
      <c r="EQ41" s="67" t="str">
        <f>IFERROR(VLOOKUP($B41,RD[#All],EQ$2,0)/EQ$1,"")</f>
        <v/>
      </c>
      <c r="ER41" s="67" t="str">
        <f>IFERROR(VLOOKUP($B41,RD[#All],ER$2,0)/ER$1,"")</f>
        <v/>
      </c>
      <c r="ES41" s="67" t="str">
        <f>IFERROR(VLOOKUP($B41,RD[#All],ES$2,0)/ES$1,"")</f>
        <v/>
      </c>
      <c r="ET41" s="67" t="str">
        <f>IFERROR(VLOOKUP($B41,RD[#All],ET$2,0)/ET$1,"")</f>
        <v/>
      </c>
      <c r="EU41" s="67" t="str">
        <f>IFERROR(VLOOKUP($B41,RD[#All],EU$2,0)/EU$1,"")</f>
        <v/>
      </c>
      <c r="EV41" s="67" t="str">
        <f>IFERROR(VLOOKUP($B41,RD[#All],EV$2,0)/EV$1,"")</f>
        <v/>
      </c>
      <c r="EW41" s="67" t="str">
        <f>IFERROR(VLOOKUP($B41,RD[#All],EW$2,0)/EW$1,"")</f>
        <v/>
      </c>
      <c r="EX41" s="67" t="str">
        <f>IFERROR(VLOOKUP($B41,RD[#All],EX$2,0)/EX$1,"")</f>
        <v/>
      </c>
      <c r="EY41" s="67" t="str">
        <f>IFERROR(VLOOKUP($B41,RD[#All],EY$2,0)/EY$1,"")</f>
        <v/>
      </c>
      <c r="EZ41" s="67" t="str">
        <f>IFERROR(VLOOKUP($B41,RD[#All],EZ$2,0)/EZ$1,"")</f>
        <v/>
      </c>
      <c r="FA41" s="67" t="str">
        <f>IFERROR(VLOOKUP($B41,RD[#All],FA$2,0)/FA$1,"")</f>
        <v/>
      </c>
      <c r="FB41" s="67" t="str">
        <f>IFERROR(VLOOKUP($B41,RD[#All],FB$2,0)/FB$1,"")</f>
        <v/>
      </c>
      <c r="FC41" s="67" t="str">
        <f>IFERROR(VLOOKUP($B41,RD[#All],FC$2,0)/FC$1,"")</f>
        <v/>
      </c>
      <c r="FD41" s="67" t="str">
        <f>IFERROR(VLOOKUP($B41,RD[#All],FD$2,0)/FD$1,"")</f>
        <v/>
      </c>
      <c r="FE41" s="67" t="str">
        <f>IFERROR(VLOOKUP($B41,RD[#All],FE$2,0)/FE$1,"")</f>
        <v/>
      </c>
      <c r="FF41" s="67" t="str">
        <f>IFERROR(VLOOKUP($B41,RD[#All],FF$2,0)/FF$1,"")</f>
        <v/>
      </c>
      <c r="FG41" s="67" t="str">
        <f>IFERROR(VLOOKUP($B41,RD[#All],FG$2,0)/FG$1,"")</f>
        <v/>
      </c>
      <c r="FH41" s="67" t="str">
        <f>IFERROR(VLOOKUP($B41,RD[#All],FH$2,0)/FH$1,"")</f>
        <v/>
      </c>
      <c r="FI41" s="67" t="str">
        <f>IFERROR(VLOOKUP($B41,RD[#All],FI$2,0)/FI$1,"")</f>
        <v/>
      </c>
      <c r="FJ41" s="67" t="str">
        <f>IFERROR(VLOOKUP($B41,RD[#All],FJ$2,0)/FJ$1,"")</f>
        <v/>
      </c>
      <c r="FK41" s="67" t="str">
        <f>IFERROR(VLOOKUP($B41,RD[#All],FK$2,0)/FK$1,"")</f>
        <v/>
      </c>
      <c r="FL41" s="67" t="str">
        <f>IFERROR(VLOOKUP($B41,RD[#All],FL$2,0)/FL$1,"")</f>
        <v/>
      </c>
      <c r="FM41" s="67" t="str">
        <f>IFERROR(VLOOKUP($B41,RD[#All],FM$2,0)/FM$1,"")</f>
        <v/>
      </c>
      <c r="FN41" s="67" t="str">
        <f>IFERROR(VLOOKUP($B41,RD[#All],FN$2,0)/FN$1,"")</f>
        <v/>
      </c>
      <c r="FO41" s="67" t="str">
        <f>IFERROR(VLOOKUP($B41,RD[#All],FO$2,0)/FO$1,"")</f>
        <v/>
      </c>
      <c r="FP41" s="67" t="str">
        <f>IFERROR(VLOOKUP($B41,RD[#All],FP$2,0)/FP$1,"")</f>
        <v/>
      </c>
      <c r="FQ41" s="67" t="str">
        <f>IFERROR(VLOOKUP($B41,RD[#All],FQ$2,0)/FQ$1,"")</f>
        <v/>
      </c>
      <c r="FR41" s="67" t="str">
        <f>IFERROR(VLOOKUP($B41,RD[#All],FR$2,0)/FR$1,"")</f>
        <v/>
      </c>
      <c r="FS41" s="67" t="str">
        <f>IFERROR(VLOOKUP($B41,RD[#All],FS$2,0)/FS$1,"")</f>
        <v/>
      </c>
      <c r="FT41" s="67" t="str">
        <f>IFERROR(VLOOKUP($B41,RD[#All],FT$2,0)/FT$1,"")</f>
        <v/>
      </c>
      <c r="FU41" s="67" t="str">
        <f>IFERROR(VLOOKUP($B41,RD[#All],FU$2,0)/FU$1,"")</f>
        <v/>
      </c>
      <c r="FV41" s="67" t="str">
        <f>IFERROR(VLOOKUP($B41,RD[#All],FV$2,0)/FV$1,"")</f>
        <v/>
      </c>
      <c r="FW41" s="67" t="str">
        <f>IFERROR(VLOOKUP($B41,RD[#All],FW$2,0)/FW$1,"")</f>
        <v/>
      </c>
      <c r="FX41" s="67" t="str">
        <f>IFERROR(VLOOKUP($B41,RD[#All],FX$2,0)/FX$1,"")</f>
        <v/>
      </c>
      <c r="FY41" s="67" t="str">
        <f>IFERROR(VLOOKUP($B41,RD[#All],FY$2,0)/FY$1,"")</f>
        <v/>
      </c>
      <c r="FZ41" s="67" t="str">
        <f>IFERROR(VLOOKUP($B41,RD[#All],FZ$2,0)/FZ$1,"")</f>
        <v/>
      </c>
      <c r="GA41" s="67" t="str">
        <f>IFERROR(VLOOKUP($B41,RD[#All],GA$2,0)/GA$1,"")</f>
        <v/>
      </c>
      <c r="GB41" s="67" t="str">
        <f>IFERROR(VLOOKUP($B41,RD[#All],GB$2,0)/GB$1,"")</f>
        <v/>
      </c>
      <c r="GC41" s="67" t="str">
        <f>IFERROR(VLOOKUP($B41,RD[#All],GC$2,0)/GC$1,"")</f>
        <v/>
      </c>
      <c r="GD41" s="67" t="str">
        <f>IFERROR(VLOOKUP($B41,RD[#All],GD$2,0)/GD$1,"")</f>
        <v/>
      </c>
      <c r="GE41" s="67" t="str">
        <f>IFERROR(VLOOKUP($B41,RD[#All],GE$2,0)/GE$1,"")</f>
        <v/>
      </c>
      <c r="GF41" s="67" t="str">
        <f>IFERROR(VLOOKUP($B41,RD[#All],GF$2,0)/GF$1,"")</f>
        <v/>
      </c>
      <c r="GG41" s="67" t="str">
        <f>IFERROR(VLOOKUP($B41,RD[#All],GG$2,0)/GG$1,"")</f>
        <v/>
      </c>
      <c r="GH41" s="67" t="str">
        <f>IFERROR(VLOOKUP($B41,RD[#All],GH$2,0)/GH$1,"")</f>
        <v/>
      </c>
      <c r="GI41" s="67" t="str">
        <f>IFERROR(VLOOKUP($B41,RD[#All],GI$2,0)/GI$1,"")</f>
        <v/>
      </c>
      <c r="GJ41" s="67" t="str">
        <f>IFERROR(VLOOKUP($B41,RD[#All],GJ$2,0)/GJ$1,"")</f>
        <v/>
      </c>
      <c r="GK41" s="67" t="str">
        <f>IFERROR(VLOOKUP($B41,RD[#All],GK$2,0)/GK$1,"")</f>
        <v/>
      </c>
      <c r="GL41" s="67" t="str">
        <f>IFERROR(VLOOKUP($B41,RD[#All],GL$2,0)/GL$1,"")</f>
        <v/>
      </c>
      <c r="GM41" s="67" t="str">
        <f>IFERROR(VLOOKUP($B41,RD[#All],GM$2,0)/GM$1,"")</f>
        <v/>
      </c>
      <c r="GN41" s="67" t="str">
        <f>IFERROR(VLOOKUP($B41,RD[#All],GN$2,0)/GN$1,"")</f>
        <v/>
      </c>
      <c r="GO41" s="67" t="str">
        <f>IFERROR(VLOOKUP($B41,RD[#All],GO$2,0)/GO$1,"")</f>
        <v/>
      </c>
      <c r="GP41" s="67" t="str">
        <f>IFERROR(VLOOKUP($B41,RD[#All],GP$2,0)/GP$1,"")</f>
        <v/>
      </c>
      <c r="GQ41" s="67" t="str">
        <f>IFERROR(VLOOKUP($B41,RD[#All],GQ$2,0)/GQ$1,"")</f>
        <v/>
      </c>
      <c r="GR41" s="67" t="str">
        <f>IFERROR(VLOOKUP($B41,RD[#All],GR$2,0)/GR$1,"")</f>
        <v/>
      </c>
      <c r="GS41" s="67" t="str">
        <f>IFERROR(VLOOKUP($B41,RD[#All],GS$2,0)/GS$1,"")</f>
        <v/>
      </c>
      <c r="GT41" s="67" t="str">
        <f>IFERROR(VLOOKUP($B41,RD[#All],GT$2,0)/GT$1,"")</f>
        <v/>
      </c>
      <c r="GU41" s="67" t="str">
        <f>IFERROR(VLOOKUP($B41,RD[#All],GU$2,0)/GU$1,"")</f>
        <v/>
      </c>
      <c r="GV41" s="67" t="str">
        <f>IFERROR(VLOOKUP($B41,RD[#All],GV$2,0)/GV$1,"")</f>
        <v/>
      </c>
      <c r="GW41" s="67" t="str">
        <f>IFERROR(VLOOKUP($B41,RD[#All],GW$2,0)/GW$1,"")</f>
        <v/>
      </c>
      <c r="GX41" s="67" t="str">
        <f>IFERROR(VLOOKUP($B41,RD[#All],GX$2,0)/GX$1,"")</f>
        <v/>
      </c>
      <c r="GY41" s="67" t="str">
        <f>IFERROR(VLOOKUP($B41,RD[#All],GY$2,0)/GY$1,"")</f>
        <v/>
      </c>
      <c r="GZ41" s="67" t="str">
        <f>IFERROR(VLOOKUP($B41,RD[#All],GZ$2,0)/GZ$1,"")</f>
        <v/>
      </c>
      <c r="HA41" s="67" t="str">
        <f>IFERROR(VLOOKUP($B41,RD[#All],HA$2,0)/HA$1,"")</f>
        <v/>
      </c>
      <c r="HB41" s="67" t="str">
        <f>IFERROR(VLOOKUP($B41,RD[#All],HB$2,0)/HB$1,"")</f>
        <v/>
      </c>
      <c r="HC41" s="67" t="str">
        <f>IFERROR(VLOOKUP($B41,RD[#All],HC$2,0)/HC$1,"")</f>
        <v/>
      </c>
      <c r="HD41" s="67" t="str">
        <f>IFERROR(VLOOKUP($B41,RD[#All],HD$2,0)/HD$1,"")</f>
        <v/>
      </c>
      <c r="HE41" s="67" t="str">
        <f>IFERROR(VLOOKUP($B41,RD[#All],HE$2,0)/HE$1,"")</f>
        <v/>
      </c>
      <c r="HF41" s="67" t="str">
        <f>IFERROR(VLOOKUP($B41,RD[#All],HF$2,0)/HF$1,"")</f>
        <v/>
      </c>
      <c r="HG41" s="67" t="str">
        <f>IFERROR(VLOOKUP($B41,RD[#All],HG$2,0)/HG$1,"")</f>
        <v/>
      </c>
      <c r="HH41" s="67" t="str">
        <f>IFERROR(VLOOKUP($B41,RD[#All],HH$2,0)/HH$1,"")</f>
        <v/>
      </c>
      <c r="HI41" s="67" t="str">
        <f>IFERROR(VLOOKUP($B41,RD[#All],HI$2,0)/HI$1,"")</f>
        <v/>
      </c>
      <c r="HJ41" s="67" t="str">
        <f>IFERROR(VLOOKUP($B41,RD[#All],HJ$2,0)/HJ$1,"")</f>
        <v/>
      </c>
      <c r="HK41" s="67" t="str">
        <f>IFERROR(VLOOKUP($B41,RD[#All],HK$2,0)/HK$1,"")</f>
        <v/>
      </c>
      <c r="HL41" s="67" t="str">
        <f>IFERROR(VLOOKUP($B41,RD[#All],HL$2,0)/HL$1,"")</f>
        <v/>
      </c>
      <c r="HM41" s="67" t="str">
        <f>IFERROR(VLOOKUP($B41,RD[#All],HM$2,0)/HM$1,"")</f>
        <v/>
      </c>
      <c r="HN41" s="67" t="str">
        <f>IFERROR(VLOOKUP($B41,RD[#All],HN$2,0)/HN$1,"")</f>
        <v/>
      </c>
      <c r="HO41" s="67" t="str">
        <f>IFERROR(VLOOKUP($B41,RD[#All],HO$2,0)/HO$1,"")</f>
        <v/>
      </c>
      <c r="HP41" s="67" t="str">
        <f>IFERROR(VLOOKUP($B41,RD[#All],HP$2,0)/HP$1,"")</f>
        <v/>
      </c>
      <c r="HQ41" s="67" t="str">
        <f>IFERROR(VLOOKUP($B41,RD[#All],HQ$2,0)/HQ$1,"")</f>
        <v/>
      </c>
      <c r="HR41" s="67" t="str">
        <f>IFERROR(VLOOKUP($B41,RD[#All],HR$2,0)/HR$1,"")</f>
        <v/>
      </c>
      <c r="HS41" s="67" t="str">
        <f>IFERROR(VLOOKUP($B41,RD[#All],HS$2,0)/HS$1,"")</f>
        <v/>
      </c>
      <c r="HT41" s="67" t="str">
        <f>IFERROR(VLOOKUP($B41,RD[#All],HT$2,0)/HT$1,"")</f>
        <v/>
      </c>
      <c r="HU41" s="67" t="str">
        <f>IFERROR(VLOOKUP($B41,RD[#All],HU$2,0)/HU$1,"")</f>
        <v/>
      </c>
      <c r="HV41" s="67" t="str">
        <f>IFERROR(VLOOKUP($B41,RD[#All],HV$2,0)/HV$1,"")</f>
        <v/>
      </c>
      <c r="HW41" s="67" t="str">
        <f>IFERROR(VLOOKUP($B41,RD[#All],HW$2,0)/HW$1,"")</f>
        <v/>
      </c>
      <c r="HX41" s="67" t="str">
        <f>IFERROR(VLOOKUP($B41,RD[#All],HX$2,0)/HX$1,"")</f>
        <v/>
      </c>
      <c r="HY41" s="67" t="str">
        <f>IFERROR(VLOOKUP($B41,RD[#All],HY$2,0)/HY$1,"")</f>
        <v/>
      </c>
      <c r="HZ41" s="67" t="str">
        <f>IFERROR(VLOOKUP($B41,RD[#All],HZ$2,0)/HZ$1,"")</f>
        <v/>
      </c>
      <c r="IA41" s="67" t="str">
        <f>IFERROR(VLOOKUP($B41,RD[#All],IA$2,0)/IA$1,"")</f>
        <v/>
      </c>
      <c r="IB41" s="67" t="str">
        <f>IFERROR(VLOOKUP($B41,RD[#All],IB$2,0)/IB$1,"")</f>
        <v/>
      </c>
      <c r="IC41" s="67" t="str">
        <f>IFERROR(VLOOKUP($B41,RD[#All],IC$2,0)/IC$1,"")</f>
        <v/>
      </c>
      <c r="ID41" s="67" t="str">
        <f>IFERROR(VLOOKUP($B41,RD[#All],ID$2,0)/ID$1,"")</f>
        <v/>
      </c>
      <c r="IE41" s="67" t="str">
        <f>IFERROR(VLOOKUP($B41,RD[#All],IE$2,0)/IE$1,"")</f>
        <v/>
      </c>
      <c r="IF41" s="67" t="str">
        <f>IFERROR(VLOOKUP($B41,RD[#All],IF$2,0)/IF$1,"")</f>
        <v/>
      </c>
      <c r="IG41" s="67" t="str">
        <f>IFERROR(VLOOKUP($B41,RD[#All],IG$2,0)/IG$1,"")</f>
        <v/>
      </c>
      <c r="IH41" s="67" t="str">
        <f>IFERROR(VLOOKUP($B41,RD[#All],IH$2,0)/IH$1,"")</f>
        <v/>
      </c>
      <c r="II41" s="67" t="str">
        <f>IFERROR(VLOOKUP($B41,RD[#All],II$2,0)/II$1,"")</f>
        <v/>
      </c>
      <c r="IJ41" s="67" t="str">
        <f>IFERROR(VLOOKUP($B41,RD[#All],IJ$2,0)/IJ$1,"")</f>
        <v/>
      </c>
      <c r="IK41" s="67" t="str">
        <f>IFERROR(VLOOKUP($B41,RD[#All],IK$2,0)/IK$1,"")</f>
        <v/>
      </c>
      <c r="IL41" s="67" t="str">
        <f>IFERROR(VLOOKUP($B41,RD[#All],IL$2,0)/IL$1,"")</f>
        <v/>
      </c>
      <c r="IM41" s="67" t="str">
        <f>IFERROR(VLOOKUP($B41,RD[#All],IM$2,0)/IM$1,"")</f>
        <v/>
      </c>
      <c r="IN41" s="67" t="str">
        <f>IFERROR(VLOOKUP($B41,RD[#All],IN$2,0)/IN$1,"")</f>
        <v/>
      </c>
      <c r="IO41" s="67" t="str">
        <f>IFERROR(VLOOKUP($B41,RD[#All],IO$2,0)/IO$1,"")</f>
        <v/>
      </c>
      <c r="IP41" s="67" t="str">
        <f>IFERROR(VLOOKUP($B41,RD[#All],IP$2,0)/IP$1,"")</f>
        <v/>
      </c>
      <c r="IQ41" s="67" t="str">
        <f>IFERROR(VLOOKUP($B41,RD[#All],IQ$2,0)/IQ$1,"")</f>
        <v/>
      </c>
      <c r="IR41" s="67" t="str">
        <f>IFERROR(VLOOKUP($B41,RD[#All],IR$2,0)/IR$1,"")</f>
        <v/>
      </c>
      <c r="IS41" s="86" t="str">
        <f>IFERROR(AVERAGEIF(Inv_SY_B[[#This Row],[BLK1_INV1]:[BLK8_INV27]],"&gt;"&amp;0.1,Inv_SY_B[[#This Row],[BLK1_INV1]:[BLK8_INV27]]),"")</f>
        <v/>
      </c>
    </row>
    <row r="42" spans="2:253" x14ac:dyDescent="0.35">
      <c r="B42" s="87">
        <f t="shared" si="1"/>
        <v>45874</v>
      </c>
      <c r="C42" s="67" t="str">
        <f>IFERROR(VLOOKUP($B42,RD[#All],C$2,0)/C$1,"")</f>
        <v/>
      </c>
      <c r="D42" s="67" t="str">
        <f>IFERROR(VLOOKUP($B42,RD[#All],D$2,0)/D$1,"")</f>
        <v/>
      </c>
      <c r="E42" s="67" t="str">
        <f>IFERROR(VLOOKUP($B42,RD[#All],E$2,0)/E$1,"")</f>
        <v/>
      </c>
      <c r="F42" s="67" t="str">
        <f>IFERROR(VLOOKUP($B42,RD[#All],F$2,0)/F$1,"")</f>
        <v/>
      </c>
      <c r="G42" s="67" t="str">
        <f>IFERROR(VLOOKUP($B42,RD[#All],G$2,0)/G$1,"")</f>
        <v/>
      </c>
      <c r="H42" s="67" t="str">
        <f>IFERROR(VLOOKUP($B42,RD[#All],H$2,0)/H$1,"")</f>
        <v/>
      </c>
      <c r="I42" s="67" t="str">
        <f>IFERROR(VLOOKUP($B42,RD[#All],I$2,0)/I$1,"")</f>
        <v/>
      </c>
      <c r="J42" s="67" t="str">
        <f>IFERROR(VLOOKUP($B42,RD[#All],J$2,0)/J$1,"")</f>
        <v/>
      </c>
      <c r="K42" s="67" t="str">
        <f>IFERROR(VLOOKUP($B42,RD[#All],K$2,0)/K$1,"")</f>
        <v/>
      </c>
      <c r="L42" s="67" t="str">
        <f>IFERROR(VLOOKUP($B42,RD[#All],L$2,0)/L$1,"")</f>
        <v/>
      </c>
      <c r="M42" s="67" t="str">
        <f>IFERROR(VLOOKUP($B42,RD[#All],M$2,0)/M$1,"")</f>
        <v/>
      </c>
      <c r="N42" s="67" t="str">
        <f>IFERROR(VLOOKUP($B42,RD[#All],N$2,0)/N$1,"")</f>
        <v/>
      </c>
      <c r="O42" s="67" t="str">
        <f>IFERROR(VLOOKUP($B42,RD[#All],O$2,0)/O$1,"")</f>
        <v/>
      </c>
      <c r="P42" s="67" t="str">
        <f>IFERROR(VLOOKUP($B42,RD[#All],P$2,0)/P$1,"")</f>
        <v/>
      </c>
      <c r="Q42" s="67" t="str">
        <f>IFERROR(VLOOKUP($B42,RD[#All],Q$2,0)/Q$1,"")</f>
        <v/>
      </c>
      <c r="R42" s="67" t="str">
        <f>IFERROR(VLOOKUP($B42,RD[#All],R$2,0)/R$1,"")</f>
        <v/>
      </c>
      <c r="S42" s="67" t="str">
        <f>IFERROR(VLOOKUP($B42,RD[#All],S$2,0)/S$1,"")</f>
        <v/>
      </c>
      <c r="T42" s="67" t="str">
        <f>IFERROR(VLOOKUP($B42,RD[#All],T$2,0)/T$1,"")</f>
        <v/>
      </c>
      <c r="U42" s="67" t="str">
        <f>IFERROR(VLOOKUP($B42,RD[#All],U$2,0)/U$1,"")</f>
        <v/>
      </c>
      <c r="V42" s="67" t="str">
        <f>IFERROR(VLOOKUP($B42,RD[#All],V$2,0)/V$1,"")</f>
        <v/>
      </c>
      <c r="W42" s="67" t="str">
        <f>IFERROR(VLOOKUP($B42,RD[#All],W$2,0)/W$1,"")</f>
        <v/>
      </c>
      <c r="X42" s="67" t="str">
        <f>IFERROR(VLOOKUP($B42,RD[#All],X$2,0)/X$1,"")</f>
        <v/>
      </c>
      <c r="Y42" s="67" t="str">
        <f>IFERROR(VLOOKUP($B42,RD[#All],Y$2,0)/Y$1,"")</f>
        <v/>
      </c>
      <c r="Z42" s="67" t="str">
        <f>IFERROR(VLOOKUP($B42,RD[#All],Z$2,0)/Z$1,"")</f>
        <v/>
      </c>
      <c r="AA42" s="67" t="str">
        <f>IFERROR(VLOOKUP($B42,RD[#All],AA$2,0)/AA$1,"")</f>
        <v/>
      </c>
      <c r="AB42" s="67" t="str">
        <f>IFERROR(VLOOKUP($B42,RD[#All],AB$2,0)/AB$1,"")</f>
        <v/>
      </c>
      <c r="AC42" s="67" t="str">
        <f>IFERROR(VLOOKUP($B42,RD[#All],AC$2,0)/AC$1,"")</f>
        <v/>
      </c>
      <c r="AD42" s="67" t="str">
        <f>IFERROR(VLOOKUP($B42,RD[#All],AD$2,0)/AD$1,"")</f>
        <v/>
      </c>
      <c r="AE42" s="67" t="str">
        <f>IFERROR(VLOOKUP($B42,RD[#All],AE$2,0)/AE$1,"")</f>
        <v/>
      </c>
      <c r="AF42" s="67" t="str">
        <f>IFERROR(VLOOKUP($B42,RD[#All],AF$2,0)/AF$1,"")</f>
        <v/>
      </c>
      <c r="AG42" s="67" t="str">
        <f>IFERROR(VLOOKUP($B42,RD[#All],AG$2,0)/AG$1,"")</f>
        <v/>
      </c>
      <c r="AH42" s="67" t="str">
        <f>IFERROR(VLOOKUP($B42,RD[#All],AH$2,0)/AH$1,"")</f>
        <v/>
      </c>
      <c r="AI42" s="67" t="str">
        <f>IFERROR(VLOOKUP($B42,RD[#All],AI$2,0)/AI$1,"")</f>
        <v/>
      </c>
      <c r="AJ42" s="67" t="str">
        <f>IFERROR(VLOOKUP($B42,RD[#All],AJ$2,0)/AJ$1,"")</f>
        <v/>
      </c>
      <c r="AK42" s="67" t="str">
        <f>IFERROR(VLOOKUP($B42,RD[#All],AK$2,0)/AK$1,"")</f>
        <v/>
      </c>
      <c r="AL42" s="67" t="str">
        <f>IFERROR(VLOOKUP($B42,RD[#All],AL$2,0)/AL$1,"")</f>
        <v/>
      </c>
      <c r="AM42" s="67" t="str">
        <f>IFERROR(VLOOKUP($B42,RD[#All],AM$2,0)/AM$1,"")</f>
        <v/>
      </c>
      <c r="AN42" s="67" t="str">
        <f>IFERROR(VLOOKUP($B42,RD[#All],AN$2,0)/AN$1,"")</f>
        <v/>
      </c>
      <c r="AO42" s="67" t="str">
        <f>IFERROR(VLOOKUP($B42,RD[#All],AO$2,0)/AO$1,"")</f>
        <v/>
      </c>
      <c r="AP42" s="67" t="str">
        <f>IFERROR(VLOOKUP($B42,RD[#All],AP$2,0)/AP$1,"")</f>
        <v/>
      </c>
      <c r="AQ42" s="67" t="str">
        <f>IFERROR(VLOOKUP($B42,RD[#All],AQ$2,0)/AQ$1,"")</f>
        <v/>
      </c>
      <c r="AR42" s="67" t="str">
        <f>IFERROR(VLOOKUP($B42,RD[#All],AR$2,0)/AR$1,"")</f>
        <v/>
      </c>
      <c r="AS42" s="67" t="str">
        <f>IFERROR(VLOOKUP($B42,RD[#All],AS$2,0)/AS$1,"")</f>
        <v/>
      </c>
      <c r="AT42" s="67" t="str">
        <f>IFERROR(VLOOKUP($B42,RD[#All],AT$2,0)/AT$1,"")</f>
        <v/>
      </c>
      <c r="AU42" s="67" t="str">
        <f>IFERROR(VLOOKUP($B42,RD[#All],AU$2,0)/AU$1,"")</f>
        <v/>
      </c>
      <c r="AV42" s="67" t="str">
        <f>IFERROR(VLOOKUP($B42,RD[#All],AV$2,0)/AV$1,"")</f>
        <v/>
      </c>
      <c r="AW42" s="67" t="str">
        <f>IFERROR(VLOOKUP($B42,RD[#All],AW$2,0)/AW$1,"")</f>
        <v/>
      </c>
      <c r="AX42" s="67" t="str">
        <f>IFERROR(VLOOKUP($B42,RD[#All],AX$2,0)/AX$1,"")</f>
        <v/>
      </c>
      <c r="AY42" s="67" t="str">
        <f>IFERROR(VLOOKUP($B42,RD[#All],AY$2,0)/AY$1,"")</f>
        <v/>
      </c>
      <c r="AZ42" s="67" t="str">
        <f>IFERROR(VLOOKUP($B42,RD[#All],AZ$2,0)/AZ$1,"")</f>
        <v/>
      </c>
      <c r="BA42" s="67" t="str">
        <f>IFERROR(VLOOKUP($B42,RD[#All],BA$2,0)/BA$1,"")</f>
        <v/>
      </c>
      <c r="BB42" s="67" t="str">
        <f>IFERROR(VLOOKUP($B42,RD[#All],BB$2,0)/BB$1,"")</f>
        <v/>
      </c>
      <c r="BC42" s="67" t="str">
        <f>IFERROR(VLOOKUP($B42,RD[#All],BC$2,0)/BC$1,"")</f>
        <v/>
      </c>
      <c r="BD42" s="67" t="str">
        <f>IFERROR(VLOOKUP($B42,RD[#All],BD$2,0)/BD$1,"")</f>
        <v/>
      </c>
      <c r="BE42" s="67" t="str">
        <f>IFERROR(VLOOKUP($B42,RD[#All],BE$2,0)/BE$1,"")</f>
        <v/>
      </c>
      <c r="BF42" s="67" t="str">
        <f>IFERROR(VLOOKUP($B42,RD[#All],BF$2,0)/BF$1,"")</f>
        <v/>
      </c>
      <c r="BG42" s="67" t="str">
        <f>IFERROR(VLOOKUP($B42,RD[#All],BG$2,0)/BG$1,"")</f>
        <v/>
      </c>
      <c r="BH42" s="67" t="str">
        <f>IFERROR(VLOOKUP($B42,RD[#All],BH$2,0)/BH$1,"")</f>
        <v/>
      </c>
      <c r="BI42" s="67" t="str">
        <f>IFERROR(VLOOKUP($B42,RD[#All],BI$2,0)/BI$1,"")</f>
        <v/>
      </c>
      <c r="BJ42" s="67" t="str">
        <f>IFERROR(VLOOKUP($B42,RD[#All],BJ$2,0)/BJ$1,"")</f>
        <v/>
      </c>
      <c r="BK42" s="67" t="str">
        <f>IFERROR(VLOOKUP($B42,RD[#All],BK$2,0)/BK$1,"")</f>
        <v/>
      </c>
      <c r="BL42" s="67" t="str">
        <f>IFERROR(VLOOKUP($B42,RD[#All],BL$2,0)/BL$1,"")</f>
        <v/>
      </c>
      <c r="BM42" s="67" t="str">
        <f>IFERROR(VLOOKUP($B42,RD[#All],BM$2,0)/BM$1,"")</f>
        <v/>
      </c>
      <c r="BN42" s="67" t="str">
        <f>IFERROR(VLOOKUP($B42,RD[#All],BN$2,0)/BN$1,"")</f>
        <v/>
      </c>
      <c r="BO42" s="67" t="str">
        <f>IFERROR(VLOOKUP($B42,RD[#All],BO$2,0)/BO$1,"")</f>
        <v/>
      </c>
      <c r="BP42" s="67" t="str">
        <f>IFERROR(VLOOKUP($B42,RD[#All],BP$2,0)/BP$1,"")</f>
        <v/>
      </c>
      <c r="BQ42" s="67" t="str">
        <f>IFERROR(VLOOKUP($B42,RD[#All],BQ$2,0)/BQ$1,"")</f>
        <v/>
      </c>
      <c r="BR42" s="67" t="str">
        <f>IFERROR(VLOOKUP($B42,RD[#All],BR$2,0)/BR$1,"")</f>
        <v/>
      </c>
      <c r="BS42" s="67" t="str">
        <f>IFERROR(VLOOKUP($B42,RD[#All],BS$2,0)/BS$1,"")</f>
        <v/>
      </c>
      <c r="BT42" s="67" t="str">
        <f>IFERROR(VLOOKUP($B42,RD[#All],BT$2,0)/BT$1,"")</f>
        <v/>
      </c>
      <c r="BU42" s="67" t="str">
        <f>IFERROR(VLOOKUP($B42,RD[#All],BU$2,0)/BU$1,"")</f>
        <v/>
      </c>
      <c r="BV42" s="67" t="str">
        <f>IFERROR(VLOOKUP($B42,RD[#All],BV$2,0)/BV$1,"")</f>
        <v/>
      </c>
      <c r="BW42" s="67" t="str">
        <f>IFERROR(VLOOKUP($B42,RD[#All],BW$2,0)/BW$1,"")</f>
        <v/>
      </c>
      <c r="BX42" s="67" t="str">
        <f>IFERROR(VLOOKUP($B42,RD[#All],BX$2,0)/BX$1,"")</f>
        <v/>
      </c>
      <c r="BY42" s="67" t="str">
        <f>IFERROR(VLOOKUP($B42,RD[#All],BY$2,0)/BY$1,"")</f>
        <v/>
      </c>
      <c r="BZ42" s="67" t="str">
        <f>IFERROR(VLOOKUP($B42,RD[#All],BZ$2,0)/BZ$1,"")</f>
        <v/>
      </c>
      <c r="CA42" s="67" t="str">
        <f>IFERROR(VLOOKUP($B42,RD[#All],CA$2,0)/CA$1,"")</f>
        <v/>
      </c>
      <c r="CB42" s="67" t="str">
        <f>IFERROR(VLOOKUP($B42,RD[#All],CB$2,0)/CB$1,"")</f>
        <v/>
      </c>
      <c r="CC42" s="67" t="str">
        <f>IFERROR(VLOOKUP($B42,RD[#All],CC$2,0)/CC$1,"")</f>
        <v/>
      </c>
      <c r="CD42" s="67" t="str">
        <f>IFERROR(VLOOKUP($B42,RD[#All],CD$2,0)/CD$1,"")</f>
        <v/>
      </c>
      <c r="CE42" s="67" t="str">
        <f>IFERROR(VLOOKUP($B42,RD[#All],CE$2,0)/CE$1,"")</f>
        <v/>
      </c>
      <c r="CF42" s="67" t="str">
        <f>IFERROR(VLOOKUP($B42,RD[#All],CF$2,0)/CF$1,"")</f>
        <v/>
      </c>
      <c r="CG42" s="67" t="str">
        <f>IFERROR(VLOOKUP($B42,RD[#All],CG$2,0)/CG$1,"")</f>
        <v/>
      </c>
      <c r="CH42" s="67" t="str">
        <f>IFERROR(VLOOKUP($B42,RD[#All],CH$2,0)/CH$1,"")</f>
        <v/>
      </c>
      <c r="CI42" s="67" t="str">
        <f>IFERROR(VLOOKUP($B42,RD[#All],CI$2,0)/CI$1,"")</f>
        <v/>
      </c>
      <c r="CJ42" s="67" t="str">
        <f>IFERROR(VLOOKUP($B42,RD[#All],CJ$2,0)/CJ$1,"")</f>
        <v/>
      </c>
      <c r="CK42" s="67" t="str">
        <f>IFERROR(VLOOKUP($B42,RD[#All],CK$2,0)/CK$1,"")</f>
        <v/>
      </c>
      <c r="CL42" s="67" t="str">
        <f>IFERROR(VLOOKUP($B42,RD[#All],CL$2,0)/CL$1,"")</f>
        <v/>
      </c>
      <c r="CM42" s="67" t="str">
        <f>IFERROR(VLOOKUP($B42,RD[#All],CM$2,0)/CM$1,"")</f>
        <v/>
      </c>
      <c r="CN42" s="67" t="str">
        <f>IFERROR(VLOOKUP($B42,RD[#All],CN$2,0)/CN$1,"")</f>
        <v/>
      </c>
      <c r="CO42" s="67" t="str">
        <f>IFERROR(VLOOKUP($B42,RD[#All],CO$2,0)/CO$1,"")</f>
        <v/>
      </c>
      <c r="CP42" s="67" t="str">
        <f>IFERROR(VLOOKUP($B42,RD[#All],CP$2,0)/CP$1,"")</f>
        <v/>
      </c>
      <c r="CQ42" s="67" t="str">
        <f>IFERROR(VLOOKUP($B42,RD[#All],CQ$2,0)/CQ$1,"")</f>
        <v/>
      </c>
      <c r="CR42" s="67" t="str">
        <f>IFERROR(VLOOKUP($B42,RD[#All],CR$2,0)/CR$1,"")</f>
        <v/>
      </c>
      <c r="CS42" s="67" t="str">
        <f>IFERROR(VLOOKUP($B42,RD[#All],CS$2,0)/CS$1,"")</f>
        <v/>
      </c>
      <c r="CT42" s="67" t="str">
        <f>IFERROR(VLOOKUP($B42,RD[#All],CT$2,0)/CT$1,"")</f>
        <v/>
      </c>
      <c r="CU42" s="67" t="str">
        <f>IFERROR(VLOOKUP($B42,RD[#All],CU$2,0)/CU$1,"")</f>
        <v/>
      </c>
      <c r="CV42" s="67" t="str">
        <f>IFERROR(VLOOKUP($B42,RD[#All],CV$2,0)/CV$1,"")</f>
        <v/>
      </c>
      <c r="CW42" s="67" t="str">
        <f>IFERROR(VLOOKUP($B42,RD[#All],CW$2,0)/CW$1,"")</f>
        <v/>
      </c>
      <c r="CX42" s="67" t="str">
        <f>IFERROR(VLOOKUP($B42,RD[#All],CX$2,0)/CX$1,"")</f>
        <v/>
      </c>
      <c r="CY42" s="67" t="str">
        <f>IFERROR(VLOOKUP($B42,RD[#All],CY$2,0)/CY$1,"")</f>
        <v/>
      </c>
      <c r="CZ42" s="67" t="str">
        <f>IFERROR(VLOOKUP($B42,RD[#All],CZ$2,0)/CZ$1,"")</f>
        <v/>
      </c>
      <c r="DA42" s="67" t="str">
        <f>IFERROR(VLOOKUP($B42,RD[#All],DA$2,0)/DA$1,"")</f>
        <v/>
      </c>
      <c r="DB42" s="67" t="str">
        <f>IFERROR(VLOOKUP($B42,RD[#All],DB$2,0)/DB$1,"")</f>
        <v/>
      </c>
      <c r="DC42" s="67" t="str">
        <f>IFERROR(VLOOKUP($B42,RD[#All],DC$2,0)/DC$1,"")</f>
        <v/>
      </c>
      <c r="DD42" s="67" t="str">
        <f>IFERROR(VLOOKUP($B42,RD[#All],DD$2,0)/DD$1,"")</f>
        <v/>
      </c>
      <c r="DE42" s="67" t="str">
        <f>IFERROR(VLOOKUP($B42,RD[#All],DE$2,0)/DE$1,"")</f>
        <v/>
      </c>
      <c r="DF42" s="67" t="str">
        <f>IFERROR(VLOOKUP($B42,RD[#All],DF$2,0)/DF$1,"")</f>
        <v/>
      </c>
      <c r="DG42" s="67" t="str">
        <f>IFERROR(VLOOKUP($B42,RD[#All],DG$2,0)/DG$1,"")</f>
        <v/>
      </c>
      <c r="DH42" s="67" t="str">
        <f>IFERROR(VLOOKUP($B42,RD[#All],DH$2,0)/DH$1,"")</f>
        <v/>
      </c>
      <c r="DI42" s="67" t="str">
        <f>IFERROR(VLOOKUP($B42,RD[#All],DI$2,0)/DI$1,"")</f>
        <v/>
      </c>
      <c r="DJ42" s="67" t="str">
        <f>IFERROR(VLOOKUP($B42,RD[#All],DJ$2,0)/DJ$1,"")</f>
        <v/>
      </c>
      <c r="DK42" s="67" t="str">
        <f>IFERROR(VLOOKUP($B42,RD[#All],DK$2,0)/DK$1,"")</f>
        <v/>
      </c>
      <c r="DL42" s="67" t="str">
        <f>IFERROR(VLOOKUP($B42,RD[#All],DL$2,0)/DL$1,"")</f>
        <v/>
      </c>
      <c r="DM42" s="67" t="str">
        <f>IFERROR(VLOOKUP($B42,RD[#All],DM$2,0)/DM$1,"")</f>
        <v/>
      </c>
      <c r="DN42" s="67" t="str">
        <f>IFERROR(VLOOKUP($B42,RD[#All],DN$2,0)/DN$1,"")</f>
        <v/>
      </c>
      <c r="DO42" s="67" t="str">
        <f>IFERROR(VLOOKUP($B42,RD[#All],DO$2,0)/DO$1,"")</f>
        <v/>
      </c>
      <c r="DP42" s="67" t="str">
        <f>IFERROR(VLOOKUP($B42,RD[#All],DP$2,0)/DP$1,"")</f>
        <v/>
      </c>
      <c r="DQ42" s="67" t="str">
        <f>IFERROR(VLOOKUP($B42,RD[#All],DQ$2,0)/DQ$1,"")</f>
        <v/>
      </c>
      <c r="DR42" s="67" t="str">
        <f>IFERROR(VLOOKUP($B42,RD[#All],DR$2,0)/DR$1,"")</f>
        <v/>
      </c>
      <c r="DS42" s="67" t="str">
        <f>IFERROR(VLOOKUP($B42,RD[#All],DS$2,0)/DS$1,"")</f>
        <v/>
      </c>
      <c r="DT42" s="67" t="str">
        <f>IFERROR(VLOOKUP($B42,RD[#All],DT$2,0)/DT$1,"")</f>
        <v/>
      </c>
      <c r="DU42" s="67" t="str">
        <f>IFERROR(VLOOKUP($B42,RD[#All],DU$2,0)/DU$1,"")</f>
        <v/>
      </c>
      <c r="DV42" s="67" t="str">
        <f>IFERROR(VLOOKUP($B42,RD[#All],DV$2,0)/DV$1,"")</f>
        <v/>
      </c>
      <c r="DW42" s="67" t="str">
        <f>IFERROR(VLOOKUP($B42,RD[#All],DW$2,0)/DW$1,"")</f>
        <v/>
      </c>
      <c r="DX42" s="67" t="str">
        <f>IFERROR(VLOOKUP($B42,RD[#All],DX$2,0)/DX$1,"")</f>
        <v/>
      </c>
      <c r="DY42" s="67" t="str">
        <f>IFERROR(VLOOKUP($B42,RD[#All],DY$2,0)/DY$1,"")</f>
        <v/>
      </c>
      <c r="DZ42" s="67" t="str">
        <f>IFERROR(VLOOKUP($B42,RD[#All],DZ$2,0)/DZ$1,"")</f>
        <v/>
      </c>
      <c r="EA42" s="67" t="str">
        <f>IFERROR(VLOOKUP($B42,RD[#All],EA$2,0)/EA$1,"")</f>
        <v/>
      </c>
      <c r="EB42" s="67" t="str">
        <f>IFERROR(VLOOKUP($B42,RD[#All],EB$2,0)/EB$1,"")</f>
        <v/>
      </c>
      <c r="EC42" s="67" t="str">
        <f>IFERROR(VLOOKUP($B42,RD[#All],EC$2,0)/EC$1,"")</f>
        <v/>
      </c>
      <c r="ED42" s="67" t="str">
        <f>IFERROR(VLOOKUP($B42,RD[#All],ED$2,0)/ED$1,"")</f>
        <v/>
      </c>
      <c r="EE42" s="67" t="str">
        <f>IFERROR(VLOOKUP($B42,RD[#All],EE$2,0)/EE$1,"")</f>
        <v/>
      </c>
      <c r="EF42" s="67" t="str">
        <f>IFERROR(VLOOKUP($B42,RD[#All],EF$2,0)/EF$1,"")</f>
        <v/>
      </c>
      <c r="EG42" s="67" t="str">
        <f>IFERROR(VLOOKUP($B42,RD[#All],EG$2,0)/EG$1,"")</f>
        <v/>
      </c>
      <c r="EH42" s="67" t="str">
        <f>IFERROR(VLOOKUP($B42,RD[#All],EH$2,0)/EH$1,"")</f>
        <v/>
      </c>
      <c r="EI42" s="67" t="str">
        <f>IFERROR(VLOOKUP($B42,RD[#All],EI$2,0)/EI$1,"")</f>
        <v/>
      </c>
      <c r="EJ42" s="67" t="str">
        <f>IFERROR(VLOOKUP($B42,RD[#All],EJ$2,0)/EJ$1,"")</f>
        <v/>
      </c>
      <c r="EK42" s="67" t="str">
        <f>IFERROR(VLOOKUP($B42,RD[#All],EK$2,0)/EK$1,"")</f>
        <v/>
      </c>
      <c r="EL42" s="67" t="str">
        <f>IFERROR(VLOOKUP($B42,RD[#All],EL$2,0)/EL$1,"")</f>
        <v/>
      </c>
      <c r="EM42" s="67" t="str">
        <f>IFERROR(VLOOKUP($B42,RD[#All],EM$2,0)/EM$1,"")</f>
        <v/>
      </c>
      <c r="EN42" s="67" t="str">
        <f>IFERROR(VLOOKUP($B42,RD[#All],EN$2,0)/EN$1,"")</f>
        <v/>
      </c>
      <c r="EO42" s="67" t="str">
        <f>IFERROR(VLOOKUP($B42,RD[#All],EO$2,0)/EO$1,"")</f>
        <v/>
      </c>
      <c r="EP42" s="67" t="str">
        <f>IFERROR(VLOOKUP($B42,RD[#All],EP$2,0)/EP$1,"")</f>
        <v/>
      </c>
      <c r="EQ42" s="67" t="str">
        <f>IFERROR(VLOOKUP($B42,RD[#All],EQ$2,0)/EQ$1,"")</f>
        <v/>
      </c>
      <c r="ER42" s="67" t="str">
        <f>IFERROR(VLOOKUP($B42,RD[#All],ER$2,0)/ER$1,"")</f>
        <v/>
      </c>
      <c r="ES42" s="67" t="str">
        <f>IFERROR(VLOOKUP($B42,RD[#All],ES$2,0)/ES$1,"")</f>
        <v/>
      </c>
      <c r="ET42" s="67" t="str">
        <f>IFERROR(VLOOKUP($B42,RD[#All],ET$2,0)/ET$1,"")</f>
        <v/>
      </c>
      <c r="EU42" s="67" t="str">
        <f>IFERROR(VLOOKUP($B42,RD[#All],EU$2,0)/EU$1,"")</f>
        <v/>
      </c>
      <c r="EV42" s="67" t="str">
        <f>IFERROR(VLOOKUP($B42,RD[#All],EV$2,0)/EV$1,"")</f>
        <v/>
      </c>
      <c r="EW42" s="67" t="str">
        <f>IFERROR(VLOOKUP($B42,RD[#All],EW$2,0)/EW$1,"")</f>
        <v/>
      </c>
      <c r="EX42" s="67" t="str">
        <f>IFERROR(VLOOKUP($B42,RD[#All],EX$2,0)/EX$1,"")</f>
        <v/>
      </c>
      <c r="EY42" s="67" t="str">
        <f>IFERROR(VLOOKUP($B42,RD[#All],EY$2,0)/EY$1,"")</f>
        <v/>
      </c>
      <c r="EZ42" s="67" t="str">
        <f>IFERROR(VLOOKUP($B42,RD[#All],EZ$2,0)/EZ$1,"")</f>
        <v/>
      </c>
      <c r="FA42" s="67" t="str">
        <f>IFERROR(VLOOKUP($B42,RD[#All],FA$2,0)/FA$1,"")</f>
        <v/>
      </c>
      <c r="FB42" s="67" t="str">
        <f>IFERROR(VLOOKUP($B42,RD[#All],FB$2,0)/FB$1,"")</f>
        <v/>
      </c>
      <c r="FC42" s="67" t="str">
        <f>IFERROR(VLOOKUP($B42,RD[#All],FC$2,0)/FC$1,"")</f>
        <v/>
      </c>
      <c r="FD42" s="67" t="str">
        <f>IFERROR(VLOOKUP($B42,RD[#All],FD$2,0)/FD$1,"")</f>
        <v/>
      </c>
      <c r="FE42" s="67" t="str">
        <f>IFERROR(VLOOKUP($B42,RD[#All],FE$2,0)/FE$1,"")</f>
        <v/>
      </c>
      <c r="FF42" s="67" t="str">
        <f>IFERROR(VLOOKUP($B42,RD[#All],FF$2,0)/FF$1,"")</f>
        <v/>
      </c>
      <c r="FG42" s="67" t="str">
        <f>IFERROR(VLOOKUP($B42,RD[#All],FG$2,0)/FG$1,"")</f>
        <v/>
      </c>
      <c r="FH42" s="67" t="str">
        <f>IFERROR(VLOOKUP($B42,RD[#All],FH$2,0)/FH$1,"")</f>
        <v/>
      </c>
      <c r="FI42" s="67" t="str">
        <f>IFERROR(VLOOKUP($B42,RD[#All],FI$2,0)/FI$1,"")</f>
        <v/>
      </c>
      <c r="FJ42" s="67" t="str">
        <f>IFERROR(VLOOKUP($B42,RD[#All],FJ$2,0)/FJ$1,"")</f>
        <v/>
      </c>
      <c r="FK42" s="67" t="str">
        <f>IFERROR(VLOOKUP($B42,RD[#All],FK$2,0)/FK$1,"")</f>
        <v/>
      </c>
      <c r="FL42" s="67" t="str">
        <f>IFERROR(VLOOKUP($B42,RD[#All],FL$2,0)/FL$1,"")</f>
        <v/>
      </c>
      <c r="FM42" s="67" t="str">
        <f>IFERROR(VLOOKUP($B42,RD[#All],FM$2,0)/FM$1,"")</f>
        <v/>
      </c>
      <c r="FN42" s="67" t="str">
        <f>IFERROR(VLOOKUP($B42,RD[#All],FN$2,0)/FN$1,"")</f>
        <v/>
      </c>
      <c r="FO42" s="67" t="str">
        <f>IFERROR(VLOOKUP($B42,RD[#All],FO$2,0)/FO$1,"")</f>
        <v/>
      </c>
      <c r="FP42" s="67" t="str">
        <f>IFERROR(VLOOKUP($B42,RD[#All],FP$2,0)/FP$1,"")</f>
        <v/>
      </c>
      <c r="FQ42" s="67" t="str">
        <f>IFERROR(VLOOKUP($B42,RD[#All],FQ$2,0)/FQ$1,"")</f>
        <v/>
      </c>
      <c r="FR42" s="67" t="str">
        <f>IFERROR(VLOOKUP($B42,RD[#All],FR$2,0)/FR$1,"")</f>
        <v/>
      </c>
      <c r="FS42" s="67" t="str">
        <f>IFERROR(VLOOKUP($B42,RD[#All],FS$2,0)/FS$1,"")</f>
        <v/>
      </c>
      <c r="FT42" s="67" t="str">
        <f>IFERROR(VLOOKUP($B42,RD[#All],FT$2,0)/FT$1,"")</f>
        <v/>
      </c>
      <c r="FU42" s="67" t="str">
        <f>IFERROR(VLOOKUP($B42,RD[#All],FU$2,0)/FU$1,"")</f>
        <v/>
      </c>
      <c r="FV42" s="67" t="str">
        <f>IFERROR(VLOOKUP($B42,RD[#All],FV$2,0)/FV$1,"")</f>
        <v/>
      </c>
      <c r="FW42" s="67" t="str">
        <f>IFERROR(VLOOKUP($B42,RD[#All],FW$2,0)/FW$1,"")</f>
        <v/>
      </c>
      <c r="FX42" s="67" t="str">
        <f>IFERROR(VLOOKUP($B42,RD[#All],FX$2,0)/FX$1,"")</f>
        <v/>
      </c>
      <c r="FY42" s="67" t="str">
        <f>IFERROR(VLOOKUP($B42,RD[#All],FY$2,0)/FY$1,"")</f>
        <v/>
      </c>
      <c r="FZ42" s="67" t="str">
        <f>IFERROR(VLOOKUP($B42,RD[#All],FZ$2,0)/FZ$1,"")</f>
        <v/>
      </c>
      <c r="GA42" s="67" t="str">
        <f>IFERROR(VLOOKUP($B42,RD[#All],GA$2,0)/GA$1,"")</f>
        <v/>
      </c>
      <c r="GB42" s="67" t="str">
        <f>IFERROR(VLOOKUP($B42,RD[#All],GB$2,0)/GB$1,"")</f>
        <v/>
      </c>
      <c r="GC42" s="67" t="str">
        <f>IFERROR(VLOOKUP($B42,RD[#All],GC$2,0)/GC$1,"")</f>
        <v/>
      </c>
      <c r="GD42" s="67" t="str">
        <f>IFERROR(VLOOKUP($B42,RD[#All],GD$2,0)/GD$1,"")</f>
        <v/>
      </c>
      <c r="GE42" s="67" t="str">
        <f>IFERROR(VLOOKUP($B42,RD[#All],GE$2,0)/GE$1,"")</f>
        <v/>
      </c>
      <c r="GF42" s="67" t="str">
        <f>IFERROR(VLOOKUP($B42,RD[#All],GF$2,0)/GF$1,"")</f>
        <v/>
      </c>
      <c r="GG42" s="67" t="str">
        <f>IFERROR(VLOOKUP($B42,RD[#All],GG$2,0)/GG$1,"")</f>
        <v/>
      </c>
      <c r="GH42" s="67" t="str">
        <f>IFERROR(VLOOKUP($B42,RD[#All],GH$2,0)/GH$1,"")</f>
        <v/>
      </c>
      <c r="GI42" s="67" t="str">
        <f>IFERROR(VLOOKUP($B42,RD[#All],GI$2,0)/GI$1,"")</f>
        <v/>
      </c>
      <c r="GJ42" s="67" t="str">
        <f>IFERROR(VLOOKUP($B42,RD[#All],GJ$2,0)/GJ$1,"")</f>
        <v/>
      </c>
      <c r="GK42" s="67" t="str">
        <f>IFERROR(VLOOKUP($B42,RD[#All],GK$2,0)/GK$1,"")</f>
        <v/>
      </c>
      <c r="GL42" s="67" t="str">
        <f>IFERROR(VLOOKUP($B42,RD[#All],GL$2,0)/GL$1,"")</f>
        <v/>
      </c>
      <c r="GM42" s="67" t="str">
        <f>IFERROR(VLOOKUP($B42,RD[#All],GM$2,0)/GM$1,"")</f>
        <v/>
      </c>
      <c r="GN42" s="67" t="str">
        <f>IFERROR(VLOOKUP($B42,RD[#All],GN$2,0)/GN$1,"")</f>
        <v/>
      </c>
      <c r="GO42" s="67" t="str">
        <f>IFERROR(VLOOKUP($B42,RD[#All],GO$2,0)/GO$1,"")</f>
        <v/>
      </c>
      <c r="GP42" s="67" t="str">
        <f>IFERROR(VLOOKUP($B42,RD[#All],GP$2,0)/GP$1,"")</f>
        <v/>
      </c>
      <c r="GQ42" s="67" t="str">
        <f>IFERROR(VLOOKUP($B42,RD[#All],GQ$2,0)/GQ$1,"")</f>
        <v/>
      </c>
      <c r="GR42" s="67" t="str">
        <f>IFERROR(VLOOKUP($B42,RD[#All],GR$2,0)/GR$1,"")</f>
        <v/>
      </c>
      <c r="GS42" s="67" t="str">
        <f>IFERROR(VLOOKUP($B42,RD[#All],GS$2,0)/GS$1,"")</f>
        <v/>
      </c>
      <c r="GT42" s="67" t="str">
        <f>IFERROR(VLOOKUP($B42,RD[#All],GT$2,0)/GT$1,"")</f>
        <v/>
      </c>
      <c r="GU42" s="67" t="str">
        <f>IFERROR(VLOOKUP($B42,RD[#All],GU$2,0)/GU$1,"")</f>
        <v/>
      </c>
      <c r="GV42" s="67" t="str">
        <f>IFERROR(VLOOKUP($B42,RD[#All],GV$2,0)/GV$1,"")</f>
        <v/>
      </c>
      <c r="GW42" s="67" t="str">
        <f>IFERROR(VLOOKUP($B42,RD[#All],GW$2,0)/GW$1,"")</f>
        <v/>
      </c>
      <c r="GX42" s="67" t="str">
        <f>IFERROR(VLOOKUP($B42,RD[#All],GX$2,0)/GX$1,"")</f>
        <v/>
      </c>
      <c r="GY42" s="67" t="str">
        <f>IFERROR(VLOOKUP($B42,RD[#All],GY$2,0)/GY$1,"")</f>
        <v/>
      </c>
      <c r="GZ42" s="67" t="str">
        <f>IFERROR(VLOOKUP($B42,RD[#All],GZ$2,0)/GZ$1,"")</f>
        <v/>
      </c>
      <c r="HA42" s="67" t="str">
        <f>IFERROR(VLOOKUP($B42,RD[#All],HA$2,0)/HA$1,"")</f>
        <v/>
      </c>
      <c r="HB42" s="67" t="str">
        <f>IFERROR(VLOOKUP($B42,RD[#All],HB$2,0)/HB$1,"")</f>
        <v/>
      </c>
      <c r="HC42" s="67" t="str">
        <f>IFERROR(VLOOKUP($B42,RD[#All],HC$2,0)/HC$1,"")</f>
        <v/>
      </c>
      <c r="HD42" s="67" t="str">
        <f>IFERROR(VLOOKUP($B42,RD[#All],HD$2,0)/HD$1,"")</f>
        <v/>
      </c>
      <c r="HE42" s="67" t="str">
        <f>IFERROR(VLOOKUP($B42,RD[#All],HE$2,0)/HE$1,"")</f>
        <v/>
      </c>
      <c r="HF42" s="67" t="str">
        <f>IFERROR(VLOOKUP($B42,RD[#All],HF$2,0)/HF$1,"")</f>
        <v/>
      </c>
      <c r="HG42" s="67" t="str">
        <f>IFERROR(VLOOKUP($B42,RD[#All],HG$2,0)/HG$1,"")</f>
        <v/>
      </c>
      <c r="HH42" s="67" t="str">
        <f>IFERROR(VLOOKUP($B42,RD[#All],HH$2,0)/HH$1,"")</f>
        <v/>
      </c>
      <c r="HI42" s="67" t="str">
        <f>IFERROR(VLOOKUP($B42,RD[#All],HI$2,0)/HI$1,"")</f>
        <v/>
      </c>
      <c r="HJ42" s="67" t="str">
        <f>IFERROR(VLOOKUP($B42,RD[#All],HJ$2,0)/HJ$1,"")</f>
        <v/>
      </c>
      <c r="HK42" s="67" t="str">
        <f>IFERROR(VLOOKUP($B42,RD[#All],HK$2,0)/HK$1,"")</f>
        <v/>
      </c>
      <c r="HL42" s="67" t="str">
        <f>IFERROR(VLOOKUP($B42,RD[#All],HL$2,0)/HL$1,"")</f>
        <v/>
      </c>
      <c r="HM42" s="67" t="str">
        <f>IFERROR(VLOOKUP($B42,RD[#All],HM$2,0)/HM$1,"")</f>
        <v/>
      </c>
      <c r="HN42" s="67" t="str">
        <f>IFERROR(VLOOKUP($B42,RD[#All],HN$2,0)/HN$1,"")</f>
        <v/>
      </c>
      <c r="HO42" s="67" t="str">
        <f>IFERROR(VLOOKUP($B42,RD[#All],HO$2,0)/HO$1,"")</f>
        <v/>
      </c>
      <c r="HP42" s="67" t="str">
        <f>IFERROR(VLOOKUP($B42,RD[#All],HP$2,0)/HP$1,"")</f>
        <v/>
      </c>
      <c r="HQ42" s="67" t="str">
        <f>IFERROR(VLOOKUP($B42,RD[#All],HQ$2,0)/HQ$1,"")</f>
        <v/>
      </c>
      <c r="HR42" s="67" t="str">
        <f>IFERROR(VLOOKUP($B42,RD[#All],HR$2,0)/HR$1,"")</f>
        <v/>
      </c>
      <c r="HS42" s="67" t="str">
        <f>IFERROR(VLOOKUP($B42,RD[#All],HS$2,0)/HS$1,"")</f>
        <v/>
      </c>
      <c r="HT42" s="67" t="str">
        <f>IFERROR(VLOOKUP($B42,RD[#All],HT$2,0)/HT$1,"")</f>
        <v/>
      </c>
      <c r="HU42" s="67" t="str">
        <f>IFERROR(VLOOKUP($B42,RD[#All],HU$2,0)/HU$1,"")</f>
        <v/>
      </c>
      <c r="HV42" s="67" t="str">
        <f>IFERROR(VLOOKUP($B42,RD[#All],HV$2,0)/HV$1,"")</f>
        <v/>
      </c>
      <c r="HW42" s="67" t="str">
        <f>IFERROR(VLOOKUP($B42,RD[#All],HW$2,0)/HW$1,"")</f>
        <v/>
      </c>
      <c r="HX42" s="67" t="str">
        <f>IFERROR(VLOOKUP($B42,RD[#All],HX$2,0)/HX$1,"")</f>
        <v/>
      </c>
      <c r="HY42" s="67" t="str">
        <f>IFERROR(VLOOKUP($B42,RD[#All],HY$2,0)/HY$1,"")</f>
        <v/>
      </c>
      <c r="HZ42" s="67" t="str">
        <f>IFERROR(VLOOKUP($B42,RD[#All],HZ$2,0)/HZ$1,"")</f>
        <v/>
      </c>
      <c r="IA42" s="67" t="str">
        <f>IFERROR(VLOOKUP($B42,RD[#All],IA$2,0)/IA$1,"")</f>
        <v/>
      </c>
      <c r="IB42" s="67" t="str">
        <f>IFERROR(VLOOKUP($B42,RD[#All],IB$2,0)/IB$1,"")</f>
        <v/>
      </c>
      <c r="IC42" s="67" t="str">
        <f>IFERROR(VLOOKUP($B42,RD[#All],IC$2,0)/IC$1,"")</f>
        <v/>
      </c>
      <c r="ID42" s="67" t="str">
        <f>IFERROR(VLOOKUP($B42,RD[#All],ID$2,0)/ID$1,"")</f>
        <v/>
      </c>
      <c r="IE42" s="67" t="str">
        <f>IFERROR(VLOOKUP($B42,RD[#All],IE$2,0)/IE$1,"")</f>
        <v/>
      </c>
      <c r="IF42" s="67" t="str">
        <f>IFERROR(VLOOKUP($B42,RD[#All],IF$2,0)/IF$1,"")</f>
        <v/>
      </c>
      <c r="IG42" s="67" t="str">
        <f>IFERROR(VLOOKUP($B42,RD[#All],IG$2,0)/IG$1,"")</f>
        <v/>
      </c>
      <c r="IH42" s="67" t="str">
        <f>IFERROR(VLOOKUP($B42,RD[#All],IH$2,0)/IH$1,"")</f>
        <v/>
      </c>
      <c r="II42" s="67" t="str">
        <f>IFERROR(VLOOKUP($B42,RD[#All],II$2,0)/II$1,"")</f>
        <v/>
      </c>
      <c r="IJ42" s="67" t="str">
        <f>IFERROR(VLOOKUP($B42,RD[#All],IJ$2,0)/IJ$1,"")</f>
        <v/>
      </c>
      <c r="IK42" s="67" t="str">
        <f>IFERROR(VLOOKUP($B42,RD[#All],IK$2,0)/IK$1,"")</f>
        <v/>
      </c>
      <c r="IL42" s="67" t="str">
        <f>IFERROR(VLOOKUP($B42,RD[#All],IL$2,0)/IL$1,"")</f>
        <v/>
      </c>
      <c r="IM42" s="67" t="str">
        <f>IFERROR(VLOOKUP($B42,RD[#All],IM$2,0)/IM$1,"")</f>
        <v/>
      </c>
      <c r="IN42" s="67" t="str">
        <f>IFERROR(VLOOKUP($B42,RD[#All],IN$2,0)/IN$1,"")</f>
        <v/>
      </c>
      <c r="IO42" s="67" t="str">
        <f>IFERROR(VLOOKUP($B42,RD[#All],IO$2,0)/IO$1,"")</f>
        <v/>
      </c>
      <c r="IP42" s="67" t="str">
        <f>IFERROR(VLOOKUP($B42,RD[#All],IP$2,0)/IP$1,"")</f>
        <v/>
      </c>
      <c r="IQ42" s="67" t="str">
        <f>IFERROR(VLOOKUP($B42,RD[#All],IQ$2,0)/IQ$1,"")</f>
        <v/>
      </c>
      <c r="IR42" s="67" t="str">
        <f>IFERROR(VLOOKUP($B42,RD[#All],IR$2,0)/IR$1,"")</f>
        <v/>
      </c>
      <c r="IS42" s="86" t="str">
        <f>IFERROR(AVERAGEIF(Inv_SY_B[[#This Row],[BLK1_INV1]:[BLK8_INV27]],"&gt;"&amp;0.1,Inv_SY_B[[#This Row],[BLK1_INV1]:[BLK8_INV27]]),"")</f>
        <v/>
      </c>
    </row>
    <row r="43" spans="2:253" x14ac:dyDescent="0.35">
      <c r="B43" s="87">
        <f t="shared" si="1"/>
        <v>45875</v>
      </c>
      <c r="C43" s="67" t="str">
        <f>IFERROR(VLOOKUP($B43,RD[#All],C$2,0)/C$1,"")</f>
        <v/>
      </c>
      <c r="D43" s="67" t="str">
        <f>IFERROR(VLOOKUP($B43,RD[#All],D$2,0)/D$1,"")</f>
        <v/>
      </c>
      <c r="E43" s="67" t="str">
        <f>IFERROR(VLOOKUP($B43,RD[#All],E$2,0)/E$1,"")</f>
        <v/>
      </c>
      <c r="F43" s="67" t="str">
        <f>IFERROR(VLOOKUP($B43,RD[#All],F$2,0)/F$1,"")</f>
        <v/>
      </c>
      <c r="G43" s="67" t="str">
        <f>IFERROR(VLOOKUP($B43,RD[#All],G$2,0)/G$1,"")</f>
        <v/>
      </c>
      <c r="H43" s="67" t="str">
        <f>IFERROR(VLOOKUP($B43,RD[#All],H$2,0)/H$1,"")</f>
        <v/>
      </c>
      <c r="I43" s="67" t="str">
        <f>IFERROR(VLOOKUP($B43,RD[#All],I$2,0)/I$1,"")</f>
        <v/>
      </c>
      <c r="J43" s="67" t="str">
        <f>IFERROR(VLOOKUP($B43,RD[#All],J$2,0)/J$1,"")</f>
        <v/>
      </c>
      <c r="K43" s="67" t="str">
        <f>IFERROR(VLOOKUP($B43,RD[#All],K$2,0)/K$1,"")</f>
        <v/>
      </c>
      <c r="L43" s="67" t="str">
        <f>IFERROR(VLOOKUP($B43,RD[#All],L$2,0)/L$1,"")</f>
        <v/>
      </c>
      <c r="M43" s="67" t="str">
        <f>IFERROR(VLOOKUP($B43,RD[#All],M$2,0)/M$1,"")</f>
        <v/>
      </c>
      <c r="N43" s="67" t="str">
        <f>IFERROR(VLOOKUP($B43,RD[#All],N$2,0)/N$1,"")</f>
        <v/>
      </c>
      <c r="O43" s="67" t="str">
        <f>IFERROR(VLOOKUP($B43,RD[#All],O$2,0)/O$1,"")</f>
        <v/>
      </c>
      <c r="P43" s="67" t="str">
        <f>IFERROR(VLOOKUP($B43,RD[#All],P$2,0)/P$1,"")</f>
        <v/>
      </c>
      <c r="Q43" s="67" t="str">
        <f>IFERROR(VLOOKUP($B43,RD[#All],Q$2,0)/Q$1,"")</f>
        <v/>
      </c>
      <c r="R43" s="67" t="str">
        <f>IFERROR(VLOOKUP($B43,RD[#All],R$2,0)/R$1,"")</f>
        <v/>
      </c>
      <c r="S43" s="67" t="str">
        <f>IFERROR(VLOOKUP($B43,RD[#All],S$2,0)/S$1,"")</f>
        <v/>
      </c>
      <c r="T43" s="67" t="str">
        <f>IFERROR(VLOOKUP($B43,RD[#All],T$2,0)/T$1,"")</f>
        <v/>
      </c>
      <c r="U43" s="67" t="str">
        <f>IFERROR(VLOOKUP($B43,RD[#All],U$2,0)/U$1,"")</f>
        <v/>
      </c>
      <c r="V43" s="67" t="str">
        <f>IFERROR(VLOOKUP($B43,RD[#All],V$2,0)/V$1,"")</f>
        <v/>
      </c>
      <c r="W43" s="67" t="str">
        <f>IFERROR(VLOOKUP($B43,RD[#All],W$2,0)/W$1,"")</f>
        <v/>
      </c>
      <c r="X43" s="67" t="str">
        <f>IFERROR(VLOOKUP($B43,RD[#All],X$2,0)/X$1,"")</f>
        <v/>
      </c>
      <c r="Y43" s="67" t="str">
        <f>IFERROR(VLOOKUP($B43,RD[#All],Y$2,0)/Y$1,"")</f>
        <v/>
      </c>
      <c r="Z43" s="67" t="str">
        <f>IFERROR(VLOOKUP($B43,RD[#All],Z$2,0)/Z$1,"")</f>
        <v/>
      </c>
      <c r="AA43" s="67" t="str">
        <f>IFERROR(VLOOKUP($B43,RD[#All],AA$2,0)/AA$1,"")</f>
        <v/>
      </c>
      <c r="AB43" s="67" t="str">
        <f>IFERROR(VLOOKUP($B43,RD[#All],AB$2,0)/AB$1,"")</f>
        <v/>
      </c>
      <c r="AC43" s="67" t="str">
        <f>IFERROR(VLOOKUP($B43,RD[#All],AC$2,0)/AC$1,"")</f>
        <v/>
      </c>
      <c r="AD43" s="67" t="str">
        <f>IFERROR(VLOOKUP($B43,RD[#All],AD$2,0)/AD$1,"")</f>
        <v/>
      </c>
      <c r="AE43" s="67" t="str">
        <f>IFERROR(VLOOKUP($B43,RD[#All],AE$2,0)/AE$1,"")</f>
        <v/>
      </c>
      <c r="AF43" s="67" t="str">
        <f>IFERROR(VLOOKUP($B43,RD[#All],AF$2,0)/AF$1,"")</f>
        <v/>
      </c>
      <c r="AG43" s="67" t="str">
        <f>IFERROR(VLOOKUP($B43,RD[#All],AG$2,0)/AG$1,"")</f>
        <v/>
      </c>
      <c r="AH43" s="67" t="str">
        <f>IFERROR(VLOOKUP($B43,RD[#All],AH$2,0)/AH$1,"")</f>
        <v/>
      </c>
      <c r="AI43" s="67" t="str">
        <f>IFERROR(VLOOKUP($B43,RD[#All],AI$2,0)/AI$1,"")</f>
        <v/>
      </c>
      <c r="AJ43" s="67" t="str">
        <f>IFERROR(VLOOKUP($B43,RD[#All],AJ$2,0)/AJ$1,"")</f>
        <v/>
      </c>
      <c r="AK43" s="67" t="str">
        <f>IFERROR(VLOOKUP($B43,RD[#All],AK$2,0)/AK$1,"")</f>
        <v/>
      </c>
      <c r="AL43" s="67" t="str">
        <f>IFERROR(VLOOKUP($B43,RD[#All],AL$2,0)/AL$1,"")</f>
        <v/>
      </c>
      <c r="AM43" s="67" t="str">
        <f>IFERROR(VLOOKUP($B43,RD[#All],AM$2,0)/AM$1,"")</f>
        <v/>
      </c>
      <c r="AN43" s="67" t="str">
        <f>IFERROR(VLOOKUP($B43,RD[#All],AN$2,0)/AN$1,"")</f>
        <v/>
      </c>
      <c r="AO43" s="67" t="str">
        <f>IFERROR(VLOOKUP($B43,RD[#All],AO$2,0)/AO$1,"")</f>
        <v/>
      </c>
      <c r="AP43" s="67" t="str">
        <f>IFERROR(VLOOKUP($B43,RD[#All],AP$2,0)/AP$1,"")</f>
        <v/>
      </c>
      <c r="AQ43" s="67" t="str">
        <f>IFERROR(VLOOKUP($B43,RD[#All],AQ$2,0)/AQ$1,"")</f>
        <v/>
      </c>
      <c r="AR43" s="67" t="str">
        <f>IFERROR(VLOOKUP($B43,RD[#All],AR$2,0)/AR$1,"")</f>
        <v/>
      </c>
      <c r="AS43" s="67" t="str">
        <f>IFERROR(VLOOKUP($B43,RD[#All],AS$2,0)/AS$1,"")</f>
        <v/>
      </c>
      <c r="AT43" s="67" t="str">
        <f>IFERROR(VLOOKUP($B43,RD[#All],AT$2,0)/AT$1,"")</f>
        <v/>
      </c>
      <c r="AU43" s="67" t="str">
        <f>IFERROR(VLOOKUP($B43,RD[#All],AU$2,0)/AU$1,"")</f>
        <v/>
      </c>
      <c r="AV43" s="67" t="str">
        <f>IFERROR(VLOOKUP($B43,RD[#All],AV$2,0)/AV$1,"")</f>
        <v/>
      </c>
      <c r="AW43" s="67" t="str">
        <f>IFERROR(VLOOKUP($B43,RD[#All],AW$2,0)/AW$1,"")</f>
        <v/>
      </c>
      <c r="AX43" s="67" t="str">
        <f>IFERROR(VLOOKUP($B43,RD[#All],AX$2,0)/AX$1,"")</f>
        <v/>
      </c>
      <c r="AY43" s="67" t="str">
        <f>IFERROR(VLOOKUP($B43,RD[#All],AY$2,0)/AY$1,"")</f>
        <v/>
      </c>
      <c r="AZ43" s="67" t="str">
        <f>IFERROR(VLOOKUP($B43,RD[#All],AZ$2,0)/AZ$1,"")</f>
        <v/>
      </c>
      <c r="BA43" s="67" t="str">
        <f>IFERROR(VLOOKUP($B43,RD[#All],BA$2,0)/BA$1,"")</f>
        <v/>
      </c>
      <c r="BB43" s="67" t="str">
        <f>IFERROR(VLOOKUP($B43,RD[#All],BB$2,0)/BB$1,"")</f>
        <v/>
      </c>
      <c r="BC43" s="67" t="str">
        <f>IFERROR(VLOOKUP($B43,RD[#All],BC$2,0)/BC$1,"")</f>
        <v/>
      </c>
      <c r="BD43" s="67" t="str">
        <f>IFERROR(VLOOKUP($B43,RD[#All],BD$2,0)/BD$1,"")</f>
        <v/>
      </c>
      <c r="BE43" s="67" t="str">
        <f>IFERROR(VLOOKUP($B43,RD[#All],BE$2,0)/BE$1,"")</f>
        <v/>
      </c>
      <c r="BF43" s="67" t="str">
        <f>IFERROR(VLOOKUP($B43,RD[#All],BF$2,0)/BF$1,"")</f>
        <v/>
      </c>
      <c r="BG43" s="67" t="str">
        <f>IFERROR(VLOOKUP($B43,RD[#All],BG$2,0)/BG$1,"")</f>
        <v/>
      </c>
      <c r="BH43" s="67" t="str">
        <f>IFERROR(VLOOKUP($B43,RD[#All],BH$2,0)/BH$1,"")</f>
        <v/>
      </c>
      <c r="BI43" s="67" t="str">
        <f>IFERROR(VLOOKUP($B43,RD[#All],BI$2,0)/BI$1,"")</f>
        <v/>
      </c>
      <c r="BJ43" s="67" t="str">
        <f>IFERROR(VLOOKUP($B43,RD[#All],BJ$2,0)/BJ$1,"")</f>
        <v/>
      </c>
      <c r="BK43" s="67" t="str">
        <f>IFERROR(VLOOKUP($B43,RD[#All],BK$2,0)/BK$1,"")</f>
        <v/>
      </c>
      <c r="BL43" s="67" t="str">
        <f>IFERROR(VLOOKUP($B43,RD[#All],BL$2,0)/BL$1,"")</f>
        <v/>
      </c>
      <c r="BM43" s="67" t="str">
        <f>IFERROR(VLOOKUP($B43,RD[#All],BM$2,0)/BM$1,"")</f>
        <v/>
      </c>
      <c r="BN43" s="67" t="str">
        <f>IFERROR(VLOOKUP($B43,RD[#All],BN$2,0)/BN$1,"")</f>
        <v/>
      </c>
      <c r="BO43" s="67" t="str">
        <f>IFERROR(VLOOKUP($B43,RD[#All],BO$2,0)/BO$1,"")</f>
        <v/>
      </c>
      <c r="BP43" s="67" t="str">
        <f>IFERROR(VLOOKUP($B43,RD[#All],BP$2,0)/BP$1,"")</f>
        <v/>
      </c>
      <c r="BQ43" s="67" t="str">
        <f>IFERROR(VLOOKUP($B43,RD[#All],BQ$2,0)/BQ$1,"")</f>
        <v/>
      </c>
      <c r="BR43" s="67" t="str">
        <f>IFERROR(VLOOKUP($B43,RD[#All],BR$2,0)/BR$1,"")</f>
        <v/>
      </c>
      <c r="BS43" s="67" t="str">
        <f>IFERROR(VLOOKUP($B43,RD[#All],BS$2,0)/BS$1,"")</f>
        <v/>
      </c>
      <c r="BT43" s="67" t="str">
        <f>IFERROR(VLOOKUP($B43,RD[#All],BT$2,0)/BT$1,"")</f>
        <v/>
      </c>
      <c r="BU43" s="67" t="str">
        <f>IFERROR(VLOOKUP($B43,RD[#All],BU$2,0)/BU$1,"")</f>
        <v/>
      </c>
      <c r="BV43" s="67" t="str">
        <f>IFERROR(VLOOKUP($B43,RD[#All],BV$2,0)/BV$1,"")</f>
        <v/>
      </c>
      <c r="BW43" s="67" t="str">
        <f>IFERROR(VLOOKUP($B43,RD[#All],BW$2,0)/BW$1,"")</f>
        <v/>
      </c>
      <c r="BX43" s="67" t="str">
        <f>IFERROR(VLOOKUP($B43,RD[#All],BX$2,0)/BX$1,"")</f>
        <v/>
      </c>
      <c r="BY43" s="67" t="str">
        <f>IFERROR(VLOOKUP($B43,RD[#All],BY$2,0)/BY$1,"")</f>
        <v/>
      </c>
      <c r="BZ43" s="67" t="str">
        <f>IFERROR(VLOOKUP($B43,RD[#All],BZ$2,0)/BZ$1,"")</f>
        <v/>
      </c>
      <c r="CA43" s="67" t="str">
        <f>IFERROR(VLOOKUP($B43,RD[#All],CA$2,0)/CA$1,"")</f>
        <v/>
      </c>
      <c r="CB43" s="67" t="str">
        <f>IFERROR(VLOOKUP($B43,RD[#All],CB$2,0)/CB$1,"")</f>
        <v/>
      </c>
      <c r="CC43" s="67" t="str">
        <f>IFERROR(VLOOKUP($B43,RD[#All],CC$2,0)/CC$1,"")</f>
        <v/>
      </c>
      <c r="CD43" s="67" t="str">
        <f>IFERROR(VLOOKUP($B43,RD[#All],CD$2,0)/CD$1,"")</f>
        <v/>
      </c>
      <c r="CE43" s="67" t="str">
        <f>IFERROR(VLOOKUP($B43,RD[#All],CE$2,0)/CE$1,"")</f>
        <v/>
      </c>
      <c r="CF43" s="67" t="str">
        <f>IFERROR(VLOOKUP($B43,RD[#All],CF$2,0)/CF$1,"")</f>
        <v/>
      </c>
      <c r="CG43" s="67" t="str">
        <f>IFERROR(VLOOKUP($B43,RD[#All],CG$2,0)/CG$1,"")</f>
        <v/>
      </c>
      <c r="CH43" s="67" t="str">
        <f>IFERROR(VLOOKUP($B43,RD[#All],CH$2,0)/CH$1,"")</f>
        <v/>
      </c>
      <c r="CI43" s="67" t="str">
        <f>IFERROR(VLOOKUP($B43,RD[#All],CI$2,0)/CI$1,"")</f>
        <v/>
      </c>
      <c r="CJ43" s="67" t="str">
        <f>IFERROR(VLOOKUP($B43,RD[#All],CJ$2,0)/CJ$1,"")</f>
        <v/>
      </c>
      <c r="CK43" s="67" t="str">
        <f>IFERROR(VLOOKUP($B43,RD[#All],CK$2,0)/CK$1,"")</f>
        <v/>
      </c>
      <c r="CL43" s="67" t="str">
        <f>IFERROR(VLOOKUP($B43,RD[#All],CL$2,0)/CL$1,"")</f>
        <v/>
      </c>
      <c r="CM43" s="67" t="str">
        <f>IFERROR(VLOOKUP($B43,RD[#All],CM$2,0)/CM$1,"")</f>
        <v/>
      </c>
      <c r="CN43" s="67" t="str">
        <f>IFERROR(VLOOKUP($B43,RD[#All],CN$2,0)/CN$1,"")</f>
        <v/>
      </c>
      <c r="CO43" s="67" t="str">
        <f>IFERROR(VLOOKUP($B43,RD[#All],CO$2,0)/CO$1,"")</f>
        <v/>
      </c>
      <c r="CP43" s="67" t="str">
        <f>IFERROR(VLOOKUP($B43,RD[#All],CP$2,0)/CP$1,"")</f>
        <v/>
      </c>
      <c r="CQ43" s="67" t="str">
        <f>IFERROR(VLOOKUP($B43,RD[#All],CQ$2,0)/CQ$1,"")</f>
        <v/>
      </c>
      <c r="CR43" s="67" t="str">
        <f>IFERROR(VLOOKUP($B43,RD[#All],CR$2,0)/CR$1,"")</f>
        <v/>
      </c>
      <c r="CS43" s="67" t="str">
        <f>IFERROR(VLOOKUP($B43,RD[#All],CS$2,0)/CS$1,"")</f>
        <v/>
      </c>
      <c r="CT43" s="67" t="str">
        <f>IFERROR(VLOOKUP($B43,RD[#All],CT$2,0)/CT$1,"")</f>
        <v/>
      </c>
      <c r="CU43" s="67" t="str">
        <f>IFERROR(VLOOKUP($B43,RD[#All],CU$2,0)/CU$1,"")</f>
        <v/>
      </c>
      <c r="CV43" s="67" t="str">
        <f>IFERROR(VLOOKUP($B43,RD[#All],CV$2,0)/CV$1,"")</f>
        <v/>
      </c>
      <c r="CW43" s="67" t="str">
        <f>IFERROR(VLOOKUP($B43,RD[#All],CW$2,0)/CW$1,"")</f>
        <v/>
      </c>
      <c r="CX43" s="67" t="str">
        <f>IFERROR(VLOOKUP($B43,RD[#All],CX$2,0)/CX$1,"")</f>
        <v/>
      </c>
      <c r="CY43" s="67" t="str">
        <f>IFERROR(VLOOKUP($B43,RD[#All],CY$2,0)/CY$1,"")</f>
        <v/>
      </c>
      <c r="CZ43" s="67" t="str">
        <f>IFERROR(VLOOKUP($B43,RD[#All],CZ$2,0)/CZ$1,"")</f>
        <v/>
      </c>
      <c r="DA43" s="67" t="str">
        <f>IFERROR(VLOOKUP($B43,RD[#All],DA$2,0)/DA$1,"")</f>
        <v/>
      </c>
      <c r="DB43" s="67" t="str">
        <f>IFERROR(VLOOKUP($B43,RD[#All],DB$2,0)/DB$1,"")</f>
        <v/>
      </c>
      <c r="DC43" s="67" t="str">
        <f>IFERROR(VLOOKUP($B43,RD[#All],DC$2,0)/DC$1,"")</f>
        <v/>
      </c>
      <c r="DD43" s="67" t="str">
        <f>IFERROR(VLOOKUP($B43,RD[#All],DD$2,0)/DD$1,"")</f>
        <v/>
      </c>
      <c r="DE43" s="67" t="str">
        <f>IFERROR(VLOOKUP($B43,RD[#All],DE$2,0)/DE$1,"")</f>
        <v/>
      </c>
      <c r="DF43" s="67" t="str">
        <f>IFERROR(VLOOKUP($B43,RD[#All],DF$2,0)/DF$1,"")</f>
        <v/>
      </c>
      <c r="DG43" s="67" t="str">
        <f>IFERROR(VLOOKUP($B43,RD[#All],DG$2,0)/DG$1,"")</f>
        <v/>
      </c>
      <c r="DH43" s="67" t="str">
        <f>IFERROR(VLOOKUP($B43,RD[#All],DH$2,0)/DH$1,"")</f>
        <v/>
      </c>
      <c r="DI43" s="67" t="str">
        <f>IFERROR(VLOOKUP($B43,RD[#All],DI$2,0)/DI$1,"")</f>
        <v/>
      </c>
      <c r="DJ43" s="67" t="str">
        <f>IFERROR(VLOOKUP($B43,RD[#All],DJ$2,0)/DJ$1,"")</f>
        <v/>
      </c>
      <c r="DK43" s="67" t="str">
        <f>IFERROR(VLOOKUP($B43,RD[#All],DK$2,0)/DK$1,"")</f>
        <v/>
      </c>
      <c r="DL43" s="67" t="str">
        <f>IFERROR(VLOOKUP($B43,RD[#All],DL$2,0)/DL$1,"")</f>
        <v/>
      </c>
      <c r="DM43" s="67" t="str">
        <f>IFERROR(VLOOKUP($B43,RD[#All],DM$2,0)/DM$1,"")</f>
        <v/>
      </c>
      <c r="DN43" s="67" t="str">
        <f>IFERROR(VLOOKUP($B43,RD[#All],DN$2,0)/DN$1,"")</f>
        <v/>
      </c>
      <c r="DO43" s="67" t="str">
        <f>IFERROR(VLOOKUP($B43,RD[#All],DO$2,0)/DO$1,"")</f>
        <v/>
      </c>
      <c r="DP43" s="67" t="str">
        <f>IFERROR(VLOOKUP($B43,RD[#All],DP$2,0)/DP$1,"")</f>
        <v/>
      </c>
      <c r="DQ43" s="67" t="str">
        <f>IFERROR(VLOOKUP($B43,RD[#All],DQ$2,0)/DQ$1,"")</f>
        <v/>
      </c>
      <c r="DR43" s="67" t="str">
        <f>IFERROR(VLOOKUP($B43,RD[#All],DR$2,0)/DR$1,"")</f>
        <v/>
      </c>
      <c r="DS43" s="67" t="str">
        <f>IFERROR(VLOOKUP($B43,RD[#All],DS$2,0)/DS$1,"")</f>
        <v/>
      </c>
      <c r="DT43" s="67" t="str">
        <f>IFERROR(VLOOKUP($B43,RD[#All],DT$2,0)/DT$1,"")</f>
        <v/>
      </c>
      <c r="DU43" s="67" t="str">
        <f>IFERROR(VLOOKUP($B43,RD[#All],DU$2,0)/DU$1,"")</f>
        <v/>
      </c>
      <c r="DV43" s="67" t="str">
        <f>IFERROR(VLOOKUP($B43,RD[#All],DV$2,0)/DV$1,"")</f>
        <v/>
      </c>
      <c r="DW43" s="67" t="str">
        <f>IFERROR(VLOOKUP($B43,RD[#All],DW$2,0)/DW$1,"")</f>
        <v/>
      </c>
      <c r="DX43" s="67" t="str">
        <f>IFERROR(VLOOKUP($B43,RD[#All],DX$2,0)/DX$1,"")</f>
        <v/>
      </c>
      <c r="DY43" s="67" t="str">
        <f>IFERROR(VLOOKUP($B43,RD[#All],DY$2,0)/DY$1,"")</f>
        <v/>
      </c>
      <c r="DZ43" s="67" t="str">
        <f>IFERROR(VLOOKUP($B43,RD[#All],DZ$2,0)/DZ$1,"")</f>
        <v/>
      </c>
      <c r="EA43" s="67" t="str">
        <f>IFERROR(VLOOKUP($B43,RD[#All],EA$2,0)/EA$1,"")</f>
        <v/>
      </c>
      <c r="EB43" s="67" t="str">
        <f>IFERROR(VLOOKUP($B43,RD[#All],EB$2,0)/EB$1,"")</f>
        <v/>
      </c>
      <c r="EC43" s="67" t="str">
        <f>IFERROR(VLOOKUP($B43,RD[#All],EC$2,0)/EC$1,"")</f>
        <v/>
      </c>
      <c r="ED43" s="67" t="str">
        <f>IFERROR(VLOOKUP($B43,RD[#All],ED$2,0)/ED$1,"")</f>
        <v/>
      </c>
      <c r="EE43" s="67" t="str">
        <f>IFERROR(VLOOKUP($B43,RD[#All],EE$2,0)/EE$1,"")</f>
        <v/>
      </c>
      <c r="EF43" s="67" t="str">
        <f>IFERROR(VLOOKUP($B43,RD[#All],EF$2,0)/EF$1,"")</f>
        <v/>
      </c>
      <c r="EG43" s="67" t="str">
        <f>IFERROR(VLOOKUP($B43,RD[#All],EG$2,0)/EG$1,"")</f>
        <v/>
      </c>
      <c r="EH43" s="67" t="str">
        <f>IFERROR(VLOOKUP($B43,RD[#All],EH$2,0)/EH$1,"")</f>
        <v/>
      </c>
      <c r="EI43" s="67" t="str">
        <f>IFERROR(VLOOKUP($B43,RD[#All],EI$2,0)/EI$1,"")</f>
        <v/>
      </c>
      <c r="EJ43" s="67" t="str">
        <f>IFERROR(VLOOKUP($B43,RD[#All],EJ$2,0)/EJ$1,"")</f>
        <v/>
      </c>
      <c r="EK43" s="67" t="str">
        <f>IFERROR(VLOOKUP($B43,RD[#All],EK$2,0)/EK$1,"")</f>
        <v/>
      </c>
      <c r="EL43" s="67" t="str">
        <f>IFERROR(VLOOKUP($B43,RD[#All],EL$2,0)/EL$1,"")</f>
        <v/>
      </c>
      <c r="EM43" s="67" t="str">
        <f>IFERROR(VLOOKUP($B43,RD[#All],EM$2,0)/EM$1,"")</f>
        <v/>
      </c>
      <c r="EN43" s="67" t="str">
        <f>IFERROR(VLOOKUP($B43,RD[#All],EN$2,0)/EN$1,"")</f>
        <v/>
      </c>
      <c r="EO43" s="67" t="str">
        <f>IFERROR(VLOOKUP($B43,RD[#All],EO$2,0)/EO$1,"")</f>
        <v/>
      </c>
      <c r="EP43" s="67" t="str">
        <f>IFERROR(VLOOKUP($B43,RD[#All],EP$2,0)/EP$1,"")</f>
        <v/>
      </c>
      <c r="EQ43" s="67" t="str">
        <f>IFERROR(VLOOKUP($B43,RD[#All],EQ$2,0)/EQ$1,"")</f>
        <v/>
      </c>
      <c r="ER43" s="67" t="str">
        <f>IFERROR(VLOOKUP($B43,RD[#All],ER$2,0)/ER$1,"")</f>
        <v/>
      </c>
      <c r="ES43" s="67" t="str">
        <f>IFERROR(VLOOKUP($B43,RD[#All],ES$2,0)/ES$1,"")</f>
        <v/>
      </c>
      <c r="ET43" s="67" t="str">
        <f>IFERROR(VLOOKUP($B43,RD[#All],ET$2,0)/ET$1,"")</f>
        <v/>
      </c>
      <c r="EU43" s="67" t="str">
        <f>IFERROR(VLOOKUP($B43,RD[#All],EU$2,0)/EU$1,"")</f>
        <v/>
      </c>
      <c r="EV43" s="67" t="str">
        <f>IFERROR(VLOOKUP($B43,RD[#All],EV$2,0)/EV$1,"")</f>
        <v/>
      </c>
      <c r="EW43" s="67" t="str">
        <f>IFERROR(VLOOKUP($B43,RD[#All],EW$2,0)/EW$1,"")</f>
        <v/>
      </c>
      <c r="EX43" s="67" t="str">
        <f>IFERROR(VLOOKUP($B43,RD[#All],EX$2,0)/EX$1,"")</f>
        <v/>
      </c>
      <c r="EY43" s="67" t="str">
        <f>IFERROR(VLOOKUP($B43,RD[#All],EY$2,0)/EY$1,"")</f>
        <v/>
      </c>
      <c r="EZ43" s="67" t="str">
        <f>IFERROR(VLOOKUP($B43,RD[#All],EZ$2,0)/EZ$1,"")</f>
        <v/>
      </c>
      <c r="FA43" s="67" t="str">
        <f>IFERROR(VLOOKUP($B43,RD[#All],FA$2,0)/FA$1,"")</f>
        <v/>
      </c>
      <c r="FB43" s="67" t="str">
        <f>IFERROR(VLOOKUP($B43,RD[#All],FB$2,0)/FB$1,"")</f>
        <v/>
      </c>
      <c r="FC43" s="67" t="str">
        <f>IFERROR(VLOOKUP($B43,RD[#All],FC$2,0)/FC$1,"")</f>
        <v/>
      </c>
      <c r="FD43" s="67" t="str">
        <f>IFERROR(VLOOKUP($B43,RD[#All],FD$2,0)/FD$1,"")</f>
        <v/>
      </c>
      <c r="FE43" s="67" t="str">
        <f>IFERROR(VLOOKUP($B43,RD[#All],FE$2,0)/FE$1,"")</f>
        <v/>
      </c>
      <c r="FF43" s="67" t="str">
        <f>IFERROR(VLOOKUP($B43,RD[#All],FF$2,0)/FF$1,"")</f>
        <v/>
      </c>
      <c r="FG43" s="67" t="str">
        <f>IFERROR(VLOOKUP($B43,RD[#All],FG$2,0)/FG$1,"")</f>
        <v/>
      </c>
      <c r="FH43" s="67" t="str">
        <f>IFERROR(VLOOKUP($B43,RD[#All],FH$2,0)/FH$1,"")</f>
        <v/>
      </c>
      <c r="FI43" s="67" t="str">
        <f>IFERROR(VLOOKUP($B43,RD[#All],FI$2,0)/FI$1,"")</f>
        <v/>
      </c>
      <c r="FJ43" s="67" t="str">
        <f>IFERROR(VLOOKUP($B43,RD[#All],FJ$2,0)/FJ$1,"")</f>
        <v/>
      </c>
      <c r="FK43" s="67" t="str">
        <f>IFERROR(VLOOKUP($B43,RD[#All],FK$2,0)/FK$1,"")</f>
        <v/>
      </c>
      <c r="FL43" s="67" t="str">
        <f>IFERROR(VLOOKUP($B43,RD[#All],FL$2,0)/FL$1,"")</f>
        <v/>
      </c>
      <c r="FM43" s="67" t="str">
        <f>IFERROR(VLOOKUP($B43,RD[#All],FM$2,0)/FM$1,"")</f>
        <v/>
      </c>
      <c r="FN43" s="67" t="str">
        <f>IFERROR(VLOOKUP($B43,RD[#All],FN$2,0)/FN$1,"")</f>
        <v/>
      </c>
      <c r="FO43" s="67" t="str">
        <f>IFERROR(VLOOKUP($B43,RD[#All],FO$2,0)/FO$1,"")</f>
        <v/>
      </c>
      <c r="FP43" s="67" t="str">
        <f>IFERROR(VLOOKUP($B43,RD[#All],FP$2,0)/FP$1,"")</f>
        <v/>
      </c>
      <c r="FQ43" s="67" t="str">
        <f>IFERROR(VLOOKUP($B43,RD[#All],FQ$2,0)/FQ$1,"")</f>
        <v/>
      </c>
      <c r="FR43" s="67" t="str">
        <f>IFERROR(VLOOKUP($B43,RD[#All],FR$2,0)/FR$1,"")</f>
        <v/>
      </c>
      <c r="FS43" s="67" t="str">
        <f>IFERROR(VLOOKUP($B43,RD[#All],FS$2,0)/FS$1,"")</f>
        <v/>
      </c>
      <c r="FT43" s="67" t="str">
        <f>IFERROR(VLOOKUP($B43,RD[#All],FT$2,0)/FT$1,"")</f>
        <v/>
      </c>
      <c r="FU43" s="67" t="str">
        <f>IFERROR(VLOOKUP($B43,RD[#All],FU$2,0)/FU$1,"")</f>
        <v/>
      </c>
      <c r="FV43" s="67" t="str">
        <f>IFERROR(VLOOKUP($B43,RD[#All],FV$2,0)/FV$1,"")</f>
        <v/>
      </c>
      <c r="FW43" s="67" t="str">
        <f>IFERROR(VLOOKUP($B43,RD[#All],FW$2,0)/FW$1,"")</f>
        <v/>
      </c>
      <c r="FX43" s="67" t="str">
        <f>IFERROR(VLOOKUP($B43,RD[#All],FX$2,0)/FX$1,"")</f>
        <v/>
      </c>
      <c r="FY43" s="67" t="str">
        <f>IFERROR(VLOOKUP($B43,RD[#All],FY$2,0)/FY$1,"")</f>
        <v/>
      </c>
      <c r="FZ43" s="67" t="str">
        <f>IFERROR(VLOOKUP($B43,RD[#All],FZ$2,0)/FZ$1,"")</f>
        <v/>
      </c>
      <c r="GA43" s="67" t="str">
        <f>IFERROR(VLOOKUP($B43,RD[#All],GA$2,0)/GA$1,"")</f>
        <v/>
      </c>
      <c r="GB43" s="67" t="str">
        <f>IFERROR(VLOOKUP($B43,RD[#All],GB$2,0)/GB$1,"")</f>
        <v/>
      </c>
      <c r="GC43" s="67" t="str">
        <f>IFERROR(VLOOKUP($B43,RD[#All],GC$2,0)/GC$1,"")</f>
        <v/>
      </c>
      <c r="GD43" s="67" t="str">
        <f>IFERROR(VLOOKUP($B43,RD[#All],GD$2,0)/GD$1,"")</f>
        <v/>
      </c>
      <c r="GE43" s="67" t="str">
        <f>IFERROR(VLOOKUP($B43,RD[#All],GE$2,0)/GE$1,"")</f>
        <v/>
      </c>
      <c r="GF43" s="67" t="str">
        <f>IFERROR(VLOOKUP($B43,RD[#All],GF$2,0)/GF$1,"")</f>
        <v/>
      </c>
      <c r="GG43" s="67" t="str">
        <f>IFERROR(VLOOKUP($B43,RD[#All],GG$2,0)/GG$1,"")</f>
        <v/>
      </c>
      <c r="GH43" s="67" t="str">
        <f>IFERROR(VLOOKUP($B43,RD[#All],GH$2,0)/GH$1,"")</f>
        <v/>
      </c>
      <c r="GI43" s="67" t="str">
        <f>IFERROR(VLOOKUP($B43,RD[#All],GI$2,0)/GI$1,"")</f>
        <v/>
      </c>
      <c r="GJ43" s="67" t="str">
        <f>IFERROR(VLOOKUP($B43,RD[#All],GJ$2,0)/GJ$1,"")</f>
        <v/>
      </c>
      <c r="GK43" s="67" t="str">
        <f>IFERROR(VLOOKUP($B43,RD[#All],GK$2,0)/GK$1,"")</f>
        <v/>
      </c>
      <c r="GL43" s="67" t="str">
        <f>IFERROR(VLOOKUP($B43,RD[#All],GL$2,0)/GL$1,"")</f>
        <v/>
      </c>
      <c r="GM43" s="67" t="str">
        <f>IFERROR(VLOOKUP($B43,RD[#All],GM$2,0)/GM$1,"")</f>
        <v/>
      </c>
      <c r="GN43" s="67" t="str">
        <f>IFERROR(VLOOKUP($B43,RD[#All],GN$2,0)/GN$1,"")</f>
        <v/>
      </c>
      <c r="GO43" s="67" t="str">
        <f>IFERROR(VLOOKUP($B43,RD[#All],GO$2,0)/GO$1,"")</f>
        <v/>
      </c>
      <c r="GP43" s="67" t="str">
        <f>IFERROR(VLOOKUP($B43,RD[#All],GP$2,0)/GP$1,"")</f>
        <v/>
      </c>
      <c r="GQ43" s="67" t="str">
        <f>IFERROR(VLOOKUP($B43,RD[#All],GQ$2,0)/GQ$1,"")</f>
        <v/>
      </c>
      <c r="GR43" s="67" t="str">
        <f>IFERROR(VLOOKUP($B43,RD[#All],GR$2,0)/GR$1,"")</f>
        <v/>
      </c>
      <c r="GS43" s="67" t="str">
        <f>IFERROR(VLOOKUP($B43,RD[#All],GS$2,0)/GS$1,"")</f>
        <v/>
      </c>
      <c r="GT43" s="67" t="str">
        <f>IFERROR(VLOOKUP($B43,RD[#All],GT$2,0)/GT$1,"")</f>
        <v/>
      </c>
      <c r="GU43" s="67" t="str">
        <f>IFERROR(VLOOKUP($B43,RD[#All],GU$2,0)/GU$1,"")</f>
        <v/>
      </c>
      <c r="GV43" s="67" t="str">
        <f>IFERROR(VLOOKUP($B43,RD[#All],GV$2,0)/GV$1,"")</f>
        <v/>
      </c>
      <c r="GW43" s="67" t="str">
        <f>IFERROR(VLOOKUP($B43,RD[#All],GW$2,0)/GW$1,"")</f>
        <v/>
      </c>
      <c r="GX43" s="67" t="str">
        <f>IFERROR(VLOOKUP($B43,RD[#All],GX$2,0)/GX$1,"")</f>
        <v/>
      </c>
      <c r="GY43" s="67" t="str">
        <f>IFERROR(VLOOKUP($B43,RD[#All],GY$2,0)/GY$1,"")</f>
        <v/>
      </c>
      <c r="GZ43" s="67" t="str">
        <f>IFERROR(VLOOKUP($B43,RD[#All],GZ$2,0)/GZ$1,"")</f>
        <v/>
      </c>
      <c r="HA43" s="67" t="str">
        <f>IFERROR(VLOOKUP($B43,RD[#All],HA$2,0)/HA$1,"")</f>
        <v/>
      </c>
      <c r="HB43" s="67" t="str">
        <f>IFERROR(VLOOKUP($B43,RD[#All],HB$2,0)/HB$1,"")</f>
        <v/>
      </c>
      <c r="HC43" s="67" t="str">
        <f>IFERROR(VLOOKUP($B43,RD[#All],HC$2,0)/HC$1,"")</f>
        <v/>
      </c>
      <c r="HD43" s="67" t="str">
        <f>IFERROR(VLOOKUP($B43,RD[#All],HD$2,0)/HD$1,"")</f>
        <v/>
      </c>
      <c r="HE43" s="67" t="str">
        <f>IFERROR(VLOOKUP($B43,RD[#All],HE$2,0)/HE$1,"")</f>
        <v/>
      </c>
      <c r="HF43" s="67" t="str">
        <f>IFERROR(VLOOKUP($B43,RD[#All],HF$2,0)/HF$1,"")</f>
        <v/>
      </c>
      <c r="HG43" s="67" t="str">
        <f>IFERROR(VLOOKUP($B43,RD[#All],HG$2,0)/HG$1,"")</f>
        <v/>
      </c>
      <c r="HH43" s="67" t="str">
        <f>IFERROR(VLOOKUP($B43,RD[#All],HH$2,0)/HH$1,"")</f>
        <v/>
      </c>
      <c r="HI43" s="67" t="str">
        <f>IFERROR(VLOOKUP($B43,RD[#All],HI$2,0)/HI$1,"")</f>
        <v/>
      </c>
      <c r="HJ43" s="67" t="str">
        <f>IFERROR(VLOOKUP($B43,RD[#All],HJ$2,0)/HJ$1,"")</f>
        <v/>
      </c>
      <c r="HK43" s="67" t="str">
        <f>IFERROR(VLOOKUP($B43,RD[#All],HK$2,0)/HK$1,"")</f>
        <v/>
      </c>
      <c r="HL43" s="67" t="str">
        <f>IFERROR(VLOOKUP($B43,RD[#All],HL$2,0)/HL$1,"")</f>
        <v/>
      </c>
      <c r="HM43" s="67" t="str">
        <f>IFERROR(VLOOKUP($B43,RD[#All],HM$2,0)/HM$1,"")</f>
        <v/>
      </c>
      <c r="HN43" s="67" t="str">
        <f>IFERROR(VLOOKUP($B43,RD[#All],HN$2,0)/HN$1,"")</f>
        <v/>
      </c>
      <c r="HO43" s="67" t="str">
        <f>IFERROR(VLOOKUP($B43,RD[#All],HO$2,0)/HO$1,"")</f>
        <v/>
      </c>
      <c r="HP43" s="67" t="str">
        <f>IFERROR(VLOOKUP($B43,RD[#All],HP$2,0)/HP$1,"")</f>
        <v/>
      </c>
      <c r="HQ43" s="67" t="str">
        <f>IFERROR(VLOOKUP($B43,RD[#All],HQ$2,0)/HQ$1,"")</f>
        <v/>
      </c>
      <c r="HR43" s="67" t="str">
        <f>IFERROR(VLOOKUP($B43,RD[#All],HR$2,0)/HR$1,"")</f>
        <v/>
      </c>
      <c r="HS43" s="67" t="str">
        <f>IFERROR(VLOOKUP($B43,RD[#All],HS$2,0)/HS$1,"")</f>
        <v/>
      </c>
      <c r="HT43" s="67" t="str">
        <f>IFERROR(VLOOKUP($B43,RD[#All],HT$2,0)/HT$1,"")</f>
        <v/>
      </c>
      <c r="HU43" s="67" t="str">
        <f>IFERROR(VLOOKUP($B43,RD[#All],HU$2,0)/HU$1,"")</f>
        <v/>
      </c>
      <c r="HV43" s="67" t="str">
        <f>IFERROR(VLOOKUP($B43,RD[#All],HV$2,0)/HV$1,"")</f>
        <v/>
      </c>
      <c r="HW43" s="67" t="str">
        <f>IFERROR(VLOOKUP($B43,RD[#All],HW$2,0)/HW$1,"")</f>
        <v/>
      </c>
      <c r="HX43" s="67" t="str">
        <f>IFERROR(VLOOKUP($B43,RD[#All],HX$2,0)/HX$1,"")</f>
        <v/>
      </c>
      <c r="HY43" s="67" t="str">
        <f>IFERROR(VLOOKUP($B43,RD[#All],HY$2,0)/HY$1,"")</f>
        <v/>
      </c>
      <c r="HZ43" s="67" t="str">
        <f>IFERROR(VLOOKUP($B43,RD[#All],HZ$2,0)/HZ$1,"")</f>
        <v/>
      </c>
      <c r="IA43" s="67" t="str">
        <f>IFERROR(VLOOKUP($B43,RD[#All],IA$2,0)/IA$1,"")</f>
        <v/>
      </c>
      <c r="IB43" s="67" t="str">
        <f>IFERROR(VLOOKUP($B43,RD[#All],IB$2,0)/IB$1,"")</f>
        <v/>
      </c>
      <c r="IC43" s="67" t="str">
        <f>IFERROR(VLOOKUP($B43,RD[#All],IC$2,0)/IC$1,"")</f>
        <v/>
      </c>
      <c r="ID43" s="67" t="str">
        <f>IFERROR(VLOOKUP($B43,RD[#All],ID$2,0)/ID$1,"")</f>
        <v/>
      </c>
      <c r="IE43" s="67" t="str">
        <f>IFERROR(VLOOKUP($B43,RD[#All],IE$2,0)/IE$1,"")</f>
        <v/>
      </c>
      <c r="IF43" s="67" t="str">
        <f>IFERROR(VLOOKUP($B43,RD[#All],IF$2,0)/IF$1,"")</f>
        <v/>
      </c>
      <c r="IG43" s="67" t="str">
        <f>IFERROR(VLOOKUP($B43,RD[#All],IG$2,0)/IG$1,"")</f>
        <v/>
      </c>
      <c r="IH43" s="67" t="str">
        <f>IFERROR(VLOOKUP($B43,RD[#All],IH$2,0)/IH$1,"")</f>
        <v/>
      </c>
      <c r="II43" s="67" t="str">
        <f>IFERROR(VLOOKUP($B43,RD[#All],II$2,0)/II$1,"")</f>
        <v/>
      </c>
      <c r="IJ43" s="67" t="str">
        <f>IFERROR(VLOOKUP($B43,RD[#All],IJ$2,0)/IJ$1,"")</f>
        <v/>
      </c>
      <c r="IK43" s="67" t="str">
        <f>IFERROR(VLOOKUP($B43,RD[#All],IK$2,0)/IK$1,"")</f>
        <v/>
      </c>
      <c r="IL43" s="67" t="str">
        <f>IFERROR(VLOOKUP($B43,RD[#All],IL$2,0)/IL$1,"")</f>
        <v/>
      </c>
      <c r="IM43" s="67" t="str">
        <f>IFERROR(VLOOKUP($B43,RD[#All],IM$2,0)/IM$1,"")</f>
        <v/>
      </c>
      <c r="IN43" s="67" t="str">
        <f>IFERROR(VLOOKUP($B43,RD[#All],IN$2,0)/IN$1,"")</f>
        <v/>
      </c>
      <c r="IO43" s="67" t="str">
        <f>IFERROR(VLOOKUP($B43,RD[#All],IO$2,0)/IO$1,"")</f>
        <v/>
      </c>
      <c r="IP43" s="67" t="str">
        <f>IFERROR(VLOOKUP($B43,RD[#All],IP$2,0)/IP$1,"")</f>
        <v/>
      </c>
      <c r="IQ43" s="67" t="str">
        <f>IFERROR(VLOOKUP($B43,RD[#All],IQ$2,0)/IQ$1,"")</f>
        <v/>
      </c>
      <c r="IR43" s="67" t="str">
        <f>IFERROR(VLOOKUP($B43,RD[#All],IR$2,0)/IR$1,"")</f>
        <v/>
      </c>
      <c r="IS43" s="86" t="str">
        <f>IFERROR(AVERAGEIF(Inv_SY_B[[#This Row],[BLK1_INV1]:[BLK8_INV27]],"&gt;"&amp;0.1,Inv_SY_B[[#This Row],[BLK1_INV1]:[BLK8_INV27]]),"")</f>
        <v/>
      </c>
    </row>
    <row r="44" spans="2:253" x14ac:dyDescent="0.35">
      <c r="B44" s="87">
        <f t="shared" si="1"/>
        <v>45876</v>
      </c>
      <c r="C44" s="67" t="str">
        <f>IFERROR(VLOOKUP($B44,RD[#All],C$2,0)/C$1,"")</f>
        <v/>
      </c>
      <c r="D44" s="67" t="str">
        <f>IFERROR(VLOOKUP($B44,RD[#All],D$2,0)/D$1,"")</f>
        <v/>
      </c>
      <c r="E44" s="67" t="str">
        <f>IFERROR(VLOOKUP($B44,RD[#All],E$2,0)/E$1,"")</f>
        <v/>
      </c>
      <c r="F44" s="67" t="str">
        <f>IFERROR(VLOOKUP($B44,RD[#All],F$2,0)/F$1,"")</f>
        <v/>
      </c>
      <c r="G44" s="67" t="str">
        <f>IFERROR(VLOOKUP($B44,RD[#All],G$2,0)/G$1,"")</f>
        <v/>
      </c>
      <c r="H44" s="67" t="str">
        <f>IFERROR(VLOOKUP($B44,RD[#All],H$2,0)/H$1,"")</f>
        <v/>
      </c>
      <c r="I44" s="67" t="str">
        <f>IFERROR(VLOOKUP($B44,RD[#All],I$2,0)/I$1,"")</f>
        <v/>
      </c>
      <c r="J44" s="67" t="str">
        <f>IFERROR(VLOOKUP($B44,RD[#All],J$2,0)/J$1,"")</f>
        <v/>
      </c>
      <c r="K44" s="67" t="str">
        <f>IFERROR(VLOOKUP($B44,RD[#All],K$2,0)/K$1,"")</f>
        <v/>
      </c>
      <c r="L44" s="67" t="str">
        <f>IFERROR(VLOOKUP($B44,RD[#All],L$2,0)/L$1,"")</f>
        <v/>
      </c>
      <c r="M44" s="67" t="str">
        <f>IFERROR(VLOOKUP($B44,RD[#All],M$2,0)/M$1,"")</f>
        <v/>
      </c>
      <c r="N44" s="67" t="str">
        <f>IFERROR(VLOOKUP($B44,RD[#All],N$2,0)/N$1,"")</f>
        <v/>
      </c>
      <c r="O44" s="67" t="str">
        <f>IFERROR(VLOOKUP($B44,RD[#All],O$2,0)/O$1,"")</f>
        <v/>
      </c>
      <c r="P44" s="67" t="str">
        <f>IFERROR(VLOOKUP($B44,RD[#All],P$2,0)/P$1,"")</f>
        <v/>
      </c>
      <c r="Q44" s="67" t="str">
        <f>IFERROR(VLOOKUP($B44,RD[#All],Q$2,0)/Q$1,"")</f>
        <v/>
      </c>
      <c r="R44" s="67" t="str">
        <f>IFERROR(VLOOKUP($B44,RD[#All],R$2,0)/R$1,"")</f>
        <v/>
      </c>
      <c r="S44" s="67" t="str">
        <f>IFERROR(VLOOKUP($B44,RD[#All],S$2,0)/S$1,"")</f>
        <v/>
      </c>
      <c r="T44" s="67" t="str">
        <f>IFERROR(VLOOKUP($B44,RD[#All],T$2,0)/T$1,"")</f>
        <v/>
      </c>
      <c r="U44" s="67" t="str">
        <f>IFERROR(VLOOKUP($B44,RD[#All],U$2,0)/U$1,"")</f>
        <v/>
      </c>
      <c r="V44" s="67" t="str">
        <f>IFERROR(VLOOKUP($B44,RD[#All],V$2,0)/V$1,"")</f>
        <v/>
      </c>
      <c r="W44" s="67" t="str">
        <f>IFERROR(VLOOKUP($B44,RD[#All],W$2,0)/W$1,"")</f>
        <v/>
      </c>
      <c r="X44" s="67" t="str">
        <f>IFERROR(VLOOKUP($B44,RD[#All],X$2,0)/X$1,"")</f>
        <v/>
      </c>
      <c r="Y44" s="67" t="str">
        <f>IFERROR(VLOOKUP($B44,RD[#All],Y$2,0)/Y$1,"")</f>
        <v/>
      </c>
      <c r="Z44" s="67" t="str">
        <f>IFERROR(VLOOKUP($B44,RD[#All],Z$2,0)/Z$1,"")</f>
        <v/>
      </c>
      <c r="AA44" s="67" t="str">
        <f>IFERROR(VLOOKUP($B44,RD[#All],AA$2,0)/AA$1,"")</f>
        <v/>
      </c>
      <c r="AB44" s="67" t="str">
        <f>IFERROR(VLOOKUP($B44,RD[#All],AB$2,0)/AB$1,"")</f>
        <v/>
      </c>
      <c r="AC44" s="67" t="str">
        <f>IFERROR(VLOOKUP($B44,RD[#All],AC$2,0)/AC$1,"")</f>
        <v/>
      </c>
      <c r="AD44" s="67" t="str">
        <f>IFERROR(VLOOKUP($B44,RD[#All],AD$2,0)/AD$1,"")</f>
        <v/>
      </c>
      <c r="AE44" s="67" t="str">
        <f>IFERROR(VLOOKUP($B44,RD[#All],AE$2,0)/AE$1,"")</f>
        <v/>
      </c>
      <c r="AF44" s="67" t="str">
        <f>IFERROR(VLOOKUP($B44,RD[#All],AF$2,0)/AF$1,"")</f>
        <v/>
      </c>
      <c r="AG44" s="67" t="str">
        <f>IFERROR(VLOOKUP($B44,RD[#All],AG$2,0)/AG$1,"")</f>
        <v/>
      </c>
      <c r="AH44" s="67" t="str">
        <f>IFERROR(VLOOKUP($B44,RD[#All],AH$2,0)/AH$1,"")</f>
        <v/>
      </c>
      <c r="AI44" s="67" t="str">
        <f>IFERROR(VLOOKUP($B44,RD[#All],AI$2,0)/AI$1,"")</f>
        <v/>
      </c>
      <c r="AJ44" s="67" t="str">
        <f>IFERROR(VLOOKUP($B44,RD[#All],AJ$2,0)/AJ$1,"")</f>
        <v/>
      </c>
      <c r="AK44" s="67" t="str">
        <f>IFERROR(VLOOKUP($B44,RD[#All],AK$2,0)/AK$1,"")</f>
        <v/>
      </c>
      <c r="AL44" s="67" t="str">
        <f>IFERROR(VLOOKUP($B44,RD[#All],AL$2,0)/AL$1,"")</f>
        <v/>
      </c>
      <c r="AM44" s="67" t="str">
        <f>IFERROR(VLOOKUP($B44,RD[#All],AM$2,0)/AM$1,"")</f>
        <v/>
      </c>
      <c r="AN44" s="67" t="str">
        <f>IFERROR(VLOOKUP($B44,RD[#All],AN$2,0)/AN$1,"")</f>
        <v/>
      </c>
      <c r="AO44" s="67" t="str">
        <f>IFERROR(VLOOKUP($B44,RD[#All],AO$2,0)/AO$1,"")</f>
        <v/>
      </c>
      <c r="AP44" s="67" t="str">
        <f>IFERROR(VLOOKUP($B44,RD[#All],AP$2,0)/AP$1,"")</f>
        <v/>
      </c>
      <c r="AQ44" s="67" t="str">
        <f>IFERROR(VLOOKUP($B44,RD[#All],AQ$2,0)/AQ$1,"")</f>
        <v/>
      </c>
      <c r="AR44" s="67" t="str">
        <f>IFERROR(VLOOKUP($B44,RD[#All],AR$2,0)/AR$1,"")</f>
        <v/>
      </c>
      <c r="AS44" s="67" t="str">
        <f>IFERROR(VLOOKUP($B44,RD[#All],AS$2,0)/AS$1,"")</f>
        <v/>
      </c>
      <c r="AT44" s="67" t="str">
        <f>IFERROR(VLOOKUP($B44,RD[#All],AT$2,0)/AT$1,"")</f>
        <v/>
      </c>
      <c r="AU44" s="67" t="str">
        <f>IFERROR(VLOOKUP($B44,RD[#All],AU$2,0)/AU$1,"")</f>
        <v/>
      </c>
      <c r="AV44" s="67" t="str">
        <f>IFERROR(VLOOKUP($B44,RD[#All],AV$2,0)/AV$1,"")</f>
        <v/>
      </c>
      <c r="AW44" s="67" t="str">
        <f>IFERROR(VLOOKUP($B44,RD[#All],AW$2,0)/AW$1,"")</f>
        <v/>
      </c>
      <c r="AX44" s="67" t="str">
        <f>IFERROR(VLOOKUP($B44,RD[#All],AX$2,0)/AX$1,"")</f>
        <v/>
      </c>
      <c r="AY44" s="67" t="str">
        <f>IFERROR(VLOOKUP($B44,RD[#All],AY$2,0)/AY$1,"")</f>
        <v/>
      </c>
      <c r="AZ44" s="67" t="str">
        <f>IFERROR(VLOOKUP($B44,RD[#All],AZ$2,0)/AZ$1,"")</f>
        <v/>
      </c>
      <c r="BA44" s="67" t="str">
        <f>IFERROR(VLOOKUP($B44,RD[#All],BA$2,0)/BA$1,"")</f>
        <v/>
      </c>
      <c r="BB44" s="67" t="str">
        <f>IFERROR(VLOOKUP($B44,RD[#All],BB$2,0)/BB$1,"")</f>
        <v/>
      </c>
      <c r="BC44" s="67" t="str">
        <f>IFERROR(VLOOKUP($B44,RD[#All],BC$2,0)/BC$1,"")</f>
        <v/>
      </c>
      <c r="BD44" s="67" t="str">
        <f>IFERROR(VLOOKUP($B44,RD[#All],BD$2,0)/BD$1,"")</f>
        <v/>
      </c>
      <c r="BE44" s="67" t="str">
        <f>IFERROR(VLOOKUP($B44,RD[#All],BE$2,0)/BE$1,"")</f>
        <v/>
      </c>
      <c r="BF44" s="67" t="str">
        <f>IFERROR(VLOOKUP($B44,RD[#All],BF$2,0)/BF$1,"")</f>
        <v/>
      </c>
      <c r="BG44" s="67" t="str">
        <f>IFERROR(VLOOKUP($B44,RD[#All],BG$2,0)/BG$1,"")</f>
        <v/>
      </c>
      <c r="BH44" s="67" t="str">
        <f>IFERROR(VLOOKUP($B44,RD[#All],BH$2,0)/BH$1,"")</f>
        <v/>
      </c>
      <c r="BI44" s="67" t="str">
        <f>IFERROR(VLOOKUP($B44,RD[#All],BI$2,0)/BI$1,"")</f>
        <v/>
      </c>
      <c r="BJ44" s="67" t="str">
        <f>IFERROR(VLOOKUP($B44,RD[#All],BJ$2,0)/BJ$1,"")</f>
        <v/>
      </c>
      <c r="BK44" s="67" t="str">
        <f>IFERROR(VLOOKUP($B44,RD[#All],BK$2,0)/BK$1,"")</f>
        <v/>
      </c>
      <c r="BL44" s="67" t="str">
        <f>IFERROR(VLOOKUP($B44,RD[#All],BL$2,0)/BL$1,"")</f>
        <v/>
      </c>
      <c r="BM44" s="67" t="str">
        <f>IFERROR(VLOOKUP($B44,RD[#All],BM$2,0)/BM$1,"")</f>
        <v/>
      </c>
      <c r="BN44" s="67" t="str">
        <f>IFERROR(VLOOKUP($B44,RD[#All],BN$2,0)/BN$1,"")</f>
        <v/>
      </c>
      <c r="BO44" s="67" t="str">
        <f>IFERROR(VLOOKUP($B44,RD[#All],BO$2,0)/BO$1,"")</f>
        <v/>
      </c>
      <c r="BP44" s="67" t="str">
        <f>IFERROR(VLOOKUP($B44,RD[#All],BP$2,0)/BP$1,"")</f>
        <v/>
      </c>
      <c r="BQ44" s="67" t="str">
        <f>IFERROR(VLOOKUP($B44,RD[#All],BQ$2,0)/BQ$1,"")</f>
        <v/>
      </c>
      <c r="BR44" s="67" t="str">
        <f>IFERROR(VLOOKUP($B44,RD[#All],BR$2,0)/BR$1,"")</f>
        <v/>
      </c>
      <c r="BS44" s="67" t="str">
        <f>IFERROR(VLOOKUP($B44,RD[#All],BS$2,0)/BS$1,"")</f>
        <v/>
      </c>
      <c r="BT44" s="67" t="str">
        <f>IFERROR(VLOOKUP($B44,RD[#All],BT$2,0)/BT$1,"")</f>
        <v/>
      </c>
      <c r="BU44" s="67" t="str">
        <f>IFERROR(VLOOKUP($B44,RD[#All],BU$2,0)/BU$1,"")</f>
        <v/>
      </c>
      <c r="BV44" s="67" t="str">
        <f>IFERROR(VLOOKUP($B44,RD[#All],BV$2,0)/BV$1,"")</f>
        <v/>
      </c>
      <c r="BW44" s="67" t="str">
        <f>IFERROR(VLOOKUP($B44,RD[#All],BW$2,0)/BW$1,"")</f>
        <v/>
      </c>
      <c r="BX44" s="67" t="str">
        <f>IFERROR(VLOOKUP($B44,RD[#All],BX$2,0)/BX$1,"")</f>
        <v/>
      </c>
      <c r="BY44" s="67" t="str">
        <f>IFERROR(VLOOKUP($B44,RD[#All],BY$2,0)/BY$1,"")</f>
        <v/>
      </c>
      <c r="BZ44" s="67" t="str">
        <f>IFERROR(VLOOKUP($B44,RD[#All],BZ$2,0)/BZ$1,"")</f>
        <v/>
      </c>
      <c r="CA44" s="67" t="str">
        <f>IFERROR(VLOOKUP($B44,RD[#All],CA$2,0)/CA$1,"")</f>
        <v/>
      </c>
      <c r="CB44" s="67" t="str">
        <f>IFERROR(VLOOKUP($B44,RD[#All],CB$2,0)/CB$1,"")</f>
        <v/>
      </c>
      <c r="CC44" s="67" t="str">
        <f>IFERROR(VLOOKUP($B44,RD[#All],CC$2,0)/CC$1,"")</f>
        <v/>
      </c>
      <c r="CD44" s="67" t="str">
        <f>IFERROR(VLOOKUP($B44,RD[#All],CD$2,0)/CD$1,"")</f>
        <v/>
      </c>
      <c r="CE44" s="67" t="str">
        <f>IFERROR(VLOOKUP($B44,RD[#All],CE$2,0)/CE$1,"")</f>
        <v/>
      </c>
      <c r="CF44" s="67" t="str">
        <f>IFERROR(VLOOKUP($B44,RD[#All],CF$2,0)/CF$1,"")</f>
        <v/>
      </c>
      <c r="CG44" s="67" t="str">
        <f>IFERROR(VLOOKUP($B44,RD[#All],CG$2,0)/CG$1,"")</f>
        <v/>
      </c>
      <c r="CH44" s="67" t="str">
        <f>IFERROR(VLOOKUP($B44,RD[#All],CH$2,0)/CH$1,"")</f>
        <v/>
      </c>
      <c r="CI44" s="67" t="str">
        <f>IFERROR(VLOOKUP($B44,RD[#All],CI$2,0)/CI$1,"")</f>
        <v/>
      </c>
      <c r="CJ44" s="67" t="str">
        <f>IFERROR(VLOOKUP($B44,RD[#All],CJ$2,0)/CJ$1,"")</f>
        <v/>
      </c>
      <c r="CK44" s="67" t="str">
        <f>IFERROR(VLOOKUP($B44,RD[#All],CK$2,0)/CK$1,"")</f>
        <v/>
      </c>
      <c r="CL44" s="67" t="str">
        <f>IFERROR(VLOOKUP($B44,RD[#All],CL$2,0)/CL$1,"")</f>
        <v/>
      </c>
      <c r="CM44" s="67" t="str">
        <f>IFERROR(VLOOKUP($B44,RD[#All],CM$2,0)/CM$1,"")</f>
        <v/>
      </c>
      <c r="CN44" s="67" t="str">
        <f>IFERROR(VLOOKUP($B44,RD[#All],CN$2,0)/CN$1,"")</f>
        <v/>
      </c>
      <c r="CO44" s="67" t="str">
        <f>IFERROR(VLOOKUP($B44,RD[#All],CO$2,0)/CO$1,"")</f>
        <v/>
      </c>
      <c r="CP44" s="67" t="str">
        <f>IFERROR(VLOOKUP($B44,RD[#All],CP$2,0)/CP$1,"")</f>
        <v/>
      </c>
      <c r="CQ44" s="67" t="str">
        <f>IFERROR(VLOOKUP($B44,RD[#All],CQ$2,0)/CQ$1,"")</f>
        <v/>
      </c>
      <c r="CR44" s="67" t="str">
        <f>IFERROR(VLOOKUP($B44,RD[#All],CR$2,0)/CR$1,"")</f>
        <v/>
      </c>
      <c r="CS44" s="67" t="str">
        <f>IFERROR(VLOOKUP($B44,RD[#All],CS$2,0)/CS$1,"")</f>
        <v/>
      </c>
      <c r="CT44" s="67" t="str">
        <f>IFERROR(VLOOKUP($B44,RD[#All],CT$2,0)/CT$1,"")</f>
        <v/>
      </c>
      <c r="CU44" s="67" t="str">
        <f>IFERROR(VLOOKUP($B44,RD[#All],CU$2,0)/CU$1,"")</f>
        <v/>
      </c>
      <c r="CV44" s="67" t="str">
        <f>IFERROR(VLOOKUP($B44,RD[#All],CV$2,0)/CV$1,"")</f>
        <v/>
      </c>
      <c r="CW44" s="67" t="str">
        <f>IFERROR(VLOOKUP($B44,RD[#All],CW$2,0)/CW$1,"")</f>
        <v/>
      </c>
      <c r="CX44" s="67" t="str">
        <f>IFERROR(VLOOKUP($B44,RD[#All],CX$2,0)/CX$1,"")</f>
        <v/>
      </c>
      <c r="CY44" s="67" t="str">
        <f>IFERROR(VLOOKUP($B44,RD[#All],CY$2,0)/CY$1,"")</f>
        <v/>
      </c>
      <c r="CZ44" s="67" t="str">
        <f>IFERROR(VLOOKUP($B44,RD[#All],CZ$2,0)/CZ$1,"")</f>
        <v/>
      </c>
      <c r="DA44" s="67" t="str">
        <f>IFERROR(VLOOKUP($B44,RD[#All],DA$2,0)/DA$1,"")</f>
        <v/>
      </c>
      <c r="DB44" s="67" t="str">
        <f>IFERROR(VLOOKUP($B44,RD[#All],DB$2,0)/DB$1,"")</f>
        <v/>
      </c>
      <c r="DC44" s="67" t="str">
        <f>IFERROR(VLOOKUP($B44,RD[#All],DC$2,0)/DC$1,"")</f>
        <v/>
      </c>
      <c r="DD44" s="67" t="str">
        <f>IFERROR(VLOOKUP($B44,RD[#All],DD$2,0)/DD$1,"")</f>
        <v/>
      </c>
      <c r="DE44" s="67" t="str">
        <f>IFERROR(VLOOKUP($B44,RD[#All],DE$2,0)/DE$1,"")</f>
        <v/>
      </c>
      <c r="DF44" s="67" t="str">
        <f>IFERROR(VLOOKUP($B44,RD[#All],DF$2,0)/DF$1,"")</f>
        <v/>
      </c>
      <c r="DG44" s="67" t="str">
        <f>IFERROR(VLOOKUP($B44,RD[#All],DG$2,0)/DG$1,"")</f>
        <v/>
      </c>
      <c r="DH44" s="67" t="str">
        <f>IFERROR(VLOOKUP($B44,RD[#All],DH$2,0)/DH$1,"")</f>
        <v/>
      </c>
      <c r="DI44" s="67" t="str">
        <f>IFERROR(VLOOKUP($B44,RD[#All],DI$2,0)/DI$1,"")</f>
        <v/>
      </c>
      <c r="DJ44" s="67" t="str">
        <f>IFERROR(VLOOKUP($B44,RD[#All],DJ$2,0)/DJ$1,"")</f>
        <v/>
      </c>
      <c r="DK44" s="67" t="str">
        <f>IFERROR(VLOOKUP($B44,RD[#All],DK$2,0)/DK$1,"")</f>
        <v/>
      </c>
      <c r="DL44" s="67" t="str">
        <f>IFERROR(VLOOKUP($B44,RD[#All],DL$2,0)/DL$1,"")</f>
        <v/>
      </c>
      <c r="DM44" s="67" t="str">
        <f>IFERROR(VLOOKUP($B44,RD[#All],DM$2,0)/DM$1,"")</f>
        <v/>
      </c>
      <c r="DN44" s="67" t="str">
        <f>IFERROR(VLOOKUP($B44,RD[#All],DN$2,0)/DN$1,"")</f>
        <v/>
      </c>
      <c r="DO44" s="67" t="str">
        <f>IFERROR(VLOOKUP($B44,RD[#All],DO$2,0)/DO$1,"")</f>
        <v/>
      </c>
      <c r="DP44" s="67" t="str">
        <f>IFERROR(VLOOKUP($B44,RD[#All],DP$2,0)/DP$1,"")</f>
        <v/>
      </c>
      <c r="DQ44" s="67" t="str">
        <f>IFERROR(VLOOKUP($B44,RD[#All],DQ$2,0)/DQ$1,"")</f>
        <v/>
      </c>
      <c r="DR44" s="67" t="str">
        <f>IFERROR(VLOOKUP($B44,RD[#All],DR$2,0)/DR$1,"")</f>
        <v/>
      </c>
      <c r="DS44" s="67" t="str">
        <f>IFERROR(VLOOKUP($B44,RD[#All],DS$2,0)/DS$1,"")</f>
        <v/>
      </c>
      <c r="DT44" s="67" t="str">
        <f>IFERROR(VLOOKUP($B44,RD[#All],DT$2,0)/DT$1,"")</f>
        <v/>
      </c>
      <c r="DU44" s="67" t="str">
        <f>IFERROR(VLOOKUP($B44,RD[#All],DU$2,0)/DU$1,"")</f>
        <v/>
      </c>
      <c r="DV44" s="67" t="str">
        <f>IFERROR(VLOOKUP($B44,RD[#All],DV$2,0)/DV$1,"")</f>
        <v/>
      </c>
      <c r="DW44" s="67" t="str">
        <f>IFERROR(VLOOKUP($B44,RD[#All],DW$2,0)/DW$1,"")</f>
        <v/>
      </c>
      <c r="DX44" s="67" t="str">
        <f>IFERROR(VLOOKUP($B44,RD[#All],DX$2,0)/DX$1,"")</f>
        <v/>
      </c>
      <c r="DY44" s="67" t="str">
        <f>IFERROR(VLOOKUP($B44,RD[#All],DY$2,0)/DY$1,"")</f>
        <v/>
      </c>
      <c r="DZ44" s="67" t="str">
        <f>IFERROR(VLOOKUP($B44,RD[#All],DZ$2,0)/DZ$1,"")</f>
        <v/>
      </c>
      <c r="EA44" s="67" t="str">
        <f>IFERROR(VLOOKUP($B44,RD[#All],EA$2,0)/EA$1,"")</f>
        <v/>
      </c>
      <c r="EB44" s="67" t="str">
        <f>IFERROR(VLOOKUP($B44,RD[#All],EB$2,0)/EB$1,"")</f>
        <v/>
      </c>
      <c r="EC44" s="67" t="str">
        <f>IFERROR(VLOOKUP($B44,RD[#All],EC$2,0)/EC$1,"")</f>
        <v/>
      </c>
      <c r="ED44" s="67" t="str">
        <f>IFERROR(VLOOKUP($B44,RD[#All],ED$2,0)/ED$1,"")</f>
        <v/>
      </c>
      <c r="EE44" s="67" t="str">
        <f>IFERROR(VLOOKUP($B44,RD[#All],EE$2,0)/EE$1,"")</f>
        <v/>
      </c>
      <c r="EF44" s="67" t="str">
        <f>IFERROR(VLOOKUP($B44,RD[#All],EF$2,0)/EF$1,"")</f>
        <v/>
      </c>
      <c r="EG44" s="67" t="str">
        <f>IFERROR(VLOOKUP($B44,RD[#All],EG$2,0)/EG$1,"")</f>
        <v/>
      </c>
      <c r="EH44" s="67" t="str">
        <f>IFERROR(VLOOKUP($B44,RD[#All],EH$2,0)/EH$1,"")</f>
        <v/>
      </c>
      <c r="EI44" s="67" t="str">
        <f>IFERROR(VLOOKUP($B44,RD[#All],EI$2,0)/EI$1,"")</f>
        <v/>
      </c>
      <c r="EJ44" s="67" t="str">
        <f>IFERROR(VLOOKUP($B44,RD[#All],EJ$2,0)/EJ$1,"")</f>
        <v/>
      </c>
      <c r="EK44" s="67" t="str">
        <f>IFERROR(VLOOKUP($B44,RD[#All],EK$2,0)/EK$1,"")</f>
        <v/>
      </c>
      <c r="EL44" s="67" t="str">
        <f>IFERROR(VLOOKUP($B44,RD[#All],EL$2,0)/EL$1,"")</f>
        <v/>
      </c>
      <c r="EM44" s="67" t="str">
        <f>IFERROR(VLOOKUP($B44,RD[#All],EM$2,0)/EM$1,"")</f>
        <v/>
      </c>
      <c r="EN44" s="67" t="str">
        <f>IFERROR(VLOOKUP($B44,RD[#All],EN$2,0)/EN$1,"")</f>
        <v/>
      </c>
      <c r="EO44" s="67" t="str">
        <f>IFERROR(VLOOKUP($B44,RD[#All],EO$2,0)/EO$1,"")</f>
        <v/>
      </c>
      <c r="EP44" s="67" t="str">
        <f>IFERROR(VLOOKUP($B44,RD[#All],EP$2,0)/EP$1,"")</f>
        <v/>
      </c>
      <c r="EQ44" s="67" t="str">
        <f>IFERROR(VLOOKUP($B44,RD[#All],EQ$2,0)/EQ$1,"")</f>
        <v/>
      </c>
      <c r="ER44" s="67" t="str">
        <f>IFERROR(VLOOKUP($B44,RD[#All],ER$2,0)/ER$1,"")</f>
        <v/>
      </c>
      <c r="ES44" s="67" t="str">
        <f>IFERROR(VLOOKUP($B44,RD[#All],ES$2,0)/ES$1,"")</f>
        <v/>
      </c>
      <c r="ET44" s="67" t="str">
        <f>IFERROR(VLOOKUP($B44,RD[#All],ET$2,0)/ET$1,"")</f>
        <v/>
      </c>
      <c r="EU44" s="67" t="str">
        <f>IFERROR(VLOOKUP($B44,RD[#All],EU$2,0)/EU$1,"")</f>
        <v/>
      </c>
      <c r="EV44" s="67" t="str">
        <f>IFERROR(VLOOKUP($B44,RD[#All],EV$2,0)/EV$1,"")</f>
        <v/>
      </c>
      <c r="EW44" s="67" t="str">
        <f>IFERROR(VLOOKUP($B44,RD[#All],EW$2,0)/EW$1,"")</f>
        <v/>
      </c>
      <c r="EX44" s="67" t="str">
        <f>IFERROR(VLOOKUP($B44,RD[#All],EX$2,0)/EX$1,"")</f>
        <v/>
      </c>
      <c r="EY44" s="67" t="str">
        <f>IFERROR(VLOOKUP($B44,RD[#All],EY$2,0)/EY$1,"")</f>
        <v/>
      </c>
      <c r="EZ44" s="67" t="str">
        <f>IFERROR(VLOOKUP($B44,RD[#All],EZ$2,0)/EZ$1,"")</f>
        <v/>
      </c>
      <c r="FA44" s="67" t="str">
        <f>IFERROR(VLOOKUP($B44,RD[#All],FA$2,0)/FA$1,"")</f>
        <v/>
      </c>
      <c r="FB44" s="67" t="str">
        <f>IFERROR(VLOOKUP($B44,RD[#All],FB$2,0)/FB$1,"")</f>
        <v/>
      </c>
      <c r="FC44" s="67" t="str">
        <f>IFERROR(VLOOKUP($B44,RD[#All],FC$2,0)/FC$1,"")</f>
        <v/>
      </c>
      <c r="FD44" s="67" t="str">
        <f>IFERROR(VLOOKUP($B44,RD[#All],FD$2,0)/FD$1,"")</f>
        <v/>
      </c>
      <c r="FE44" s="67" t="str">
        <f>IFERROR(VLOOKUP($B44,RD[#All],FE$2,0)/FE$1,"")</f>
        <v/>
      </c>
      <c r="FF44" s="67" t="str">
        <f>IFERROR(VLOOKUP($B44,RD[#All],FF$2,0)/FF$1,"")</f>
        <v/>
      </c>
      <c r="FG44" s="67" t="str">
        <f>IFERROR(VLOOKUP($B44,RD[#All],FG$2,0)/FG$1,"")</f>
        <v/>
      </c>
      <c r="FH44" s="67" t="str">
        <f>IFERROR(VLOOKUP($B44,RD[#All],FH$2,0)/FH$1,"")</f>
        <v/>
      </c>
      <c r="FI44" s="67" t="str">
        <f>IFERROR(VLOOKUP($B44,RD[#All],FI$2,0)/FI$1,"")</f>
        <v/>
      </c>
      <c r="FJ44" s="67" t="str">
        <f>IFERROR(VLOOKUP($B44,RD[#All],FJ$2,0)/FJ$1,"")</f>
        <v/>
      </c>
      <c r="FK44" s="67" t="str">
        <f>IFERROR(VLOOKUP($B44,RD[#All],FK$2,0)/FK$1,"")</f>
        <v/>
      </c>
      <c r="FL44" s="67" t="str">
        <f>IFERROR(VLOOKUP($B44,RD[#All],FL$2,0)/FL$1,"")</f>
        <v/>
      </c>
      <c r="FM44" s="67" t="str">
        <f>IFERROR(VLOOKUP($B44,RD[#All],FM$2,0)/FM$1,"")</f>
        <v/>
      </c>
      <c r="FN44" s="67" t="str">
        <f>IFERROR(VLOOKUP($B44,RD[#All],FN$2,0)/FN$1,"")</f>
        <v/>
      </c>
      <c r="FO44" s="67" t="str">
        <f>IFERROR(VLOOKUP($B44,RD[#All],FO$2,0)/FO$1,"")</f>
        <v/>
      </c>
      <c r="FP44" s="67" t="str">
        <f>IFERROR(VLOOKUP($B44,RD[#All],FP$2,0)/FP$1,"")</f>
        <v/>
      </c>
      <c r="FQ44" s="67" t="str">
        <f>IFERROR(VLOOKUP($B44,RD[#All],FQ$2,0)/FQ$1,"")</f>
        <v/>
      </c>
      <c r="FR44" s="67" t="str">
        <f>IFERROR(VLOOKUP($B44,RD[#All],FR$2,0)/FR$1,"")</f>
        <v/>
      </c>
      <c r="FS44" s="67" t="str">
        <f>IFERROR(VLOOKUP($B44,RD[#All],FS$2,0)/FS$1,"")</f>
        <v/>
      </c>
      <c r="FT44" s="67" t="str">
        <f>IFERROR(VLOOKUP($B44,RD[#All],FT$2,0)/FT$1,"")</f>
        <v/>
      </c>
      <c r="FU44" s="67" t="str">
        <f>IFERROR(VLOOKUP($B44,RD[#All],FU$2,0)/FU$1,"")</f>
        <v/>
      </c>
      <c r="FV44" s="67" t="str">
        <f>IFERROR(VLOOKUP($B44,RD[#All],FV$2,0)/FV$1,"")</f>
        <v/>
      </c>
      <c r="FW44" s="67" t="str">
        <f>IFERROR(VLOOKUP($B44,RD[#All],FW$2,0)/FW$1,"")</f>
        <v/>
      </c>
      <c r="FX44" s="67" t="str">
        <f>IFERROR(VLOOKUP($B44,RD[#All],FX$2,0)/FX$1,"")</f>
        <v/>
      </c>
      <c r="FY44" s="67" t="str">
        <f>IFERROR(VLOOKUP($B44,RD[#All],FY$2,0)/FY$1,"")</f>
        <v/>
      </c>
      <c r="FZ44" s="67" t="str">
        <f>IFERROR(VLOOKUP($B44,RD[#All],FZ$2,0)/FZ$1,"")</f>
        <v/>
      </c>
      <c r="GA44" s="67" t="str">
        <f>IFERROR(VLOOKUP($B44,RD[#All],GA$2,0)/GA$1,"")</f>
        <v/>
      </c>
      <c r="GB44" s="67" t="str">
        <f>IFERROR(VLOOKUP($B44,RD[#All],GB$2,0)/GB$1,"")</f>
        <v/>
      </c>
      <c r="GC44" s="67" t="str">
        <f>IFERROR(VLOOKUP($B44,RD[#All],GC$2,0)/GC$1,"")</f>
        <v/>
      </c>
      <c r="GD44" s="67" t="str">
        <f>IFERROR(VLOOKUP($B44,RD[#All],GD$2,0)/GD$1,"")</f>
        <v/>
      </c>
      <c r="GE44" s="67" t="str">
        <f>IFERROR(VLOOKUP($B44,RD[#All],GE$2,0)/GE$1,"")</f>
        <v/>
      </c>
      <c r="GF44" s="67" t="str">
        <f>IFERROR(VLOOKUP($B44,RD[#All],GF$2,0)/GF$1,"")</f>
        <v/>
      </c>
      <c r="GG44" s="67" t="str">
        <f>IFERROR(VLOOKUP($B44,RD[#All],GG$2,0)/GG$1,"")</f>
        <v/>
      </c>
      <c r="GH44" s="67" t="str">
        <f>IFERROR(VLOOKUP($B44,RD[#All],GH$2,0)/GH$1,"")</f>
        <v/>
      </c>
      <c r="GI44" s="67" t="str">
        <f>IFERROR(VLOOKUP($B44,RD[#All],GI$2,0)/GI$1,"")</f>
        <v/>
      </c>
      <c r="GJ44" s="67" t="str">
        <f>IFERROR(VLOOKUP($B44,RD[#All],GJ$2,0)/GJ$1,"")</f>
        <v/>
      </c>
      <c r="GK44" s="67" t="str">
        <f>IFERROR(VLOOKUP($B44,RD[#All],GK$2,0)/GK$1,"")</f>
        <v/>
      </c>
      <c r="GL44" s="67" t="str">
        <f>IFERROR(VLOOKUP($B44,RD[#All],GL$2,0)/GL$1,"")</f>
        <v/>
      </c>
      <c r="GM44" s="67" t="str">
        <f>IFERROR(VLOOKUP($B44,RD[#All],GM$2,0)/GM$1,"")</f>
        <v/>
      </c>
      <c r="GN44" s="67" t="str">
        <f>IFERROR(VLOOKUP($B44,RD[#All],GN$2,0)/GN$1,"")</f>
        <v/>
      </c>
      <c r="GO44" s="67" t="str">
        <f>IFERROR(VLOOKUP($B44,RD[#All],GO$2,0)/GO$1,"")</f>
        <v/>
      </c>
      <c r="GP44" s="67" t="str">
        <f>IFERROR(VLOOKUP($B44,RD[#All],GP$2,0)/GP$1,"")</f>
        <v/>
      </c>
      <c r="GQ44" s="67" t="str">
        <f>IFERROR(VLOOKUP($B44,RD[#All],GQ$2,0)/GQ$1,"")</f>
        <v/>
      </c>
      <c r="GR44" s="67" t="str">
        <f>IFERROR(VLOOKUP($B44,RD[#All],GR$2,0)/GR$1,"")</f>
        <v/>
      </c>
      <c r="GS44" s="67" t="str">
        <f>IFERROR(VLOOKUP($B44,RD[#All],GS$2,0)/GS$1,"")</f>
        <v/>
      </c>
      <c r="GT44" s="67" t="str">
        <f>IFERROR(VLOOKUP($B44,RD[#All],GT$2,0)/GT$1,"")</f>
        <v/>
      </c>
      <c r="GU44" s="67" t="str">
        <f>IFERROR(VLOOKUP($B44,RD[#All],GU$2,0)/GU$1,"")</f>
        <v/>
      </c>
      <c r="GV44" s="67" t="str">
        <f>IFERROR(VLOOKUP($B44,RD[#All],GV$2,0)/GV$1,"")</f>
        <v/>
      </c>
      <c r="GW44" s="67" t="str">
        <f>IFERROR(VLOOKUP($B44,RD[#All],GW$2,0)/GW$1,"")</f>
        <v/>
      </c>
      <c r="GX44" s="67" t="str">
        <f>IFERROR(VLOOKUP($B44,RD[#All],GX$2,0)/GX$1,"")</f>
        <v/>
      </c>
      <c r="GY44" s="67" t="str">
        <f>IFERROR(VLOOKUP($B44,RD[#All],GY$2,0)/GY$1,"")</f>
        <v/>
      </c>
      <c r="GZ44" s="67" t="str">
        <f>IFERROR(VLOOKUP($B44,RD[#All],GZ$2,0)/GZ$1,"")</f>
        <v/>
      </c>
      <c r="HA44" s="67" t="str">
        <f>IFERROR(VLOOKUP($B44,RD[#All],HA$2,0)/HA$1,"")</f>
        <v/>
      </c>
      <c r="HB44" s="67" t="str">
        <f>IFERROR(VLOOKUP($B44,RD[#All],HB$2,0)/HB$1,"")</f>
        <v/>
      </c>
      <c r="HC44" s="67" t="str">
        <f>IFERROR(VLOOKUP($B44,RD[#All],HC$2,0)/HC$1,"")</f>
        <v/>
      </c>
      <c r="HD44" s="67" t="str">
        <f>IFERROR(VLOOKUP($B44,RD[#All],HD$2,0)/HD$1,"")</f>
        <v/>
      </c>
      <c r="HE44" s="67" t="str">
        <f>IFERROR(VLOOKUP($B44,RD[#All],HE$2,0)/HE$1,"")</f>
        <v/>
      </c>
      <c r="HF44" s="67" t="str">
        <f>IFERROR(VLOOKUP($B44,RD[#All],HF$2,0)/HF$1,"")</f>
        <v/>
      </c>
      <c r="HG44" s="67" t="str">
        <f>IFERROR(VLOOKUP($B44,RD[#All],HG$2,0)/HG$1,"")</f>
        <v/>
      </c>
      <c r="HH44" s="67" t="str">
        <f>IFERROR(VLOOKUP($B44,RD[#All],HH$2,0)/HH$1,"")</f>
        <v/>
      </c>
      <c r="HI44" s="67" t="str">
        <f>IFERROR(VLOOKUP($B44,RD[#All],HI$2,0)/HI$1,"")</f>
        <v/>
      </c>
      <c r="HJ44" s="67" t="str">
        <f>IFERROR(VLOOKUP($B44,RD[#All],HJ$2,0)/HJ$1,"")</f>
        <v/>
      </c>
      <c r="HK44" s="67" t="str">
        <f>IFERROR(VLOOKUP($B44,RD[#All],HK$2,0)/HK$1,"")</f>
        <v/>
      </c>
      <c r="HL44" s="67" t="str">
        <f>IFERROR(VLOOKUP($B44,RD[#All],HL$2,0)/HL$1,"")</f>
        <v/>
      </c>
      <c r="HM44" s="67" t="str">
        <f>IFERROR(VLOOKUP($B44,RD[#All],HM$2,0)/HM$1,"")</f>
        <v/>
      </c>
      <c r="HN44" s="67" t="str">
        <f>IFERROR(VLOOKUP($B44,RD[#All],HN$2,0)/HN$1,"")</f>
        <v/>
      </c>
      <c r="HO44" s="67" t="str">
        <f>IFERROR(VLOOKUP($B44,RD[#All],HO$2,0)/HO$1,"")</f>
        <v/>
      </c>
      <c r="HP44" s="67" t="str">
        <f>IFERROR(VLOOKUP($B44,RD[#All],HP$2,0)/HP$1,"")</f>
        <v/>
      </c>
      <c r="HQ44" s="67" t="str">
        <f>IFERROR(VLOOKUP($B44,RD[#All],HQ$2,0)/HQ$1,"")</f>
        <v/>
      </c>
      <c r="HR44" s="67" t="str">
        <f>IFERROR(VLOOKUP($B44,RD[#All],HR$2,0)/HR$1,"")</f>
        <v/>
      </c>
      <c r="HS44" s="67" t="str">
        <f>IFERROR(VLOOKUP($B44,RD[#All],HS$2,0)/HS$1,"")</f>
        <v/>
      </c>
      <c r="HT44" s="67" t="str">
        <f>IFERROR(VLOOKUP($B44,RD[#All],HT$2,0)/HT$1,"")</f>
        <v/>
      </c>
      <c r="HU44" s="67" t="str">
        <f>IFERROR(VLOOKUP($B44,RD[#All],HU$2,0)/HU$1,"")</f>
        <v/>
      </c>
      <c r="HV44" s="67" t="str">
        <f>IFERROR(VLOOKUP($B44,RD[#All],HV$2,0)/HV$1,"")</f>
        <v/>
      </c>
      <c r="HW44" s="67" t="str">
        <f>IFERROR(VLOOKUP($B44,RD[#All],HW$2,0)/HW$1,"")</f>
        <v/>
      </c>
      <c r="HX44" s="67" t="str">
        <f>IFERROR(VLOOKUP($B44,RD[#All],HX$2,0)/HX$1,"")</f>
        <v/>
      </c>
      <c r="HY44" s="67" t="str">
        <f>IFERROR(VLOOKUP($B44,RD[#All],HY$2,0)/HY$1,"")</f>
        <v/>
      </c>
      <c r="HZ44" s="67" t="str">
        <f>IFERROR(VLOOKUP($B44,RD[#All],HZ$2,0)/HZ$1,"")</f>
        <v/>
      </c>
      <c r="IA44" s="67" t="str">
        <f>IFERROR(VLOOKUP($B44,RD[#All],IA$2,0)/IA$1,"")</f>
        <v/>
      </c>
      <c r="IB44" s="67" t="str">
        <f>IFERROR(VLOOKUP($B44,RD[#All],IB$2,0)/IB$1,"")</f>
        <v/>
      </c>
      <c r="IC44" s="67" t="str">
        <f>IFERROR(VLOOKUP($B44,RD[#All],IC$2,0)/IC$1,"")</f>
        <v/>
      </c>
      <c r="ID44" s="67" t="str">
        <f>IFERROR(VLOOKUP($B44,RD[#All],ID$2,0)/ID$1,"")</f>
        <v/>
      </c>
      <c r="IE44" s="67" t="str">
        <f>IFERROR(VLOOKUP($B44,RD[#All],IE$2,0)/IE$1,"")</f>
        <v/>
      </c>
      <c r="IF44" s="67" t="str">
        <f>IFERROR(VLOOKUP($B44,RD[#All],IF$2,0)/IF$1,"")</f>
        <v/>
      </c>
      <c r="IG44" s="67" t="str">
        <f>IFERROR(VLOOKUP($B44,RD[#All],IG$2,0)/IG$1,"")</f>
        <v/>
      </c>
      <c r="IH44" s="67" t="str">
        <f>IFERROR(VLOOKUP($B44,RD[#All],IH$2,0)/IH$1,"")</f>
        <v/>
      </c>
      <c r="II44" s="67" t="str">
        <f>IFERROR(VLOOKUP($B44,RD[#All],II$2,0)/II$1,"")</f>
        <v/>
      </c>
      <c r="IJ44" s="67" t="str">
        <f>IFERROR(VLOOKUP($B44,RD[#All],IJ$2,0)/IJ$1,"")</f>
        <v/>
      </c>
      <c r="IK44" s="67" t="str">
        <f>IFERROR(VLOOKUP($B44,RD[#All],IK$2,0)/IK$1,"")</f>
        <v/>
      </c>
      <c r="IL44" s="67" t="str">
        <f>IFERROR(VLOOKUP($B44,RD[#All],IL$2,0)/IL$1,"")</f>
        <v/>
      </c>
      <c r="IM44" s="67" t="str">
        <f>IFERROR(VLOOKUP($B44,RD[#All],IM$2,0)/IM$1,"")</f>
        <v/>
      </c>
      <c r="IN44" s="67" t="str">
        <f>IFERROR(VLOOKUP($B44,RD[#All],IN$2,0)/IN$1,"")</f>
        <v/>
      </c>
      <c r="IO44" s="67" t="str">
        <f>IFERROR(VLOOKUP($B44,RD[#All],IO$2,0)/IO$1,"")</f>
        <v/>
      </c>
      <c r="IP44" s="67" t="str">
        <f>IFERROR(VLOOKUP($B44,RD[#All],IP$2,0)/IP$1,"")</f>
        <v/>
      </c>
      <c r="IQ44" s="67" t="str">
        <f>IFERROR(VLOOKUP($B44,RD[#All],IQ$2,0)/IQ$1,"")</f>
        <v/>
      </c>
      <c r="IR44" s="67" t="str">
        <f>IFERROR(VLOOKUP($B44,RD[#All],IR$2,0)/IR$1,"")</f>
        <v/>
      </c>
      <c r="IS44" s="86" t="str">
        <f>IFERROR(AVERAGEIF(Inv_SY_B[[#This Row],[BLK1_INV1]:[BLK8_INV27]],"&gt;"&amp;0.1,Inv_SY_B[[#This Row],[BLK1_INV1]:[BLK8_INV27]]),"")</f>
        <v/>
      </c>
    </row>
    <row r="45" spans="2:253" x14ac:dyDescent="0.35">
      <c r="B45" s="87">
        <f t="shared" si="1"/>
        <v>45877</v>
      </c>
      <c r="C45" s="67" t="str">
        <f>IFERROR(VLOOKUP($B45,RD[#All],C$2,0)/C$1,"")</f>
        <v/>
      </c>
      <c r="D45" s="67" t="str">
        <f>IFERROR(VLOOKUP($B45,RD[#All],D$2,0)/D$1,"")</f>
        <v/>
      </c>
      <c r="E45" s="67" t="str">
        <f>IFERROR(VLOOKUP($B45,RD[#All],E$2,0)/E$1,"")</f>
        <v/>
      </c>
      <c r="F45" s="67" t="str">
        <f>IFERROR(VLOOKUP($B45,RD[#All],F$2,0)/F$1,"")</f>
        <v/>
      </c>
      <c r="G45" s="67" t="str">
        <f>IFERROR(VLOOKUP($B45,RD[#All],G$2,0)/G$1,"")</f>
        <v/>
      </c>
      <c r="H45" s="67" t="str">
        <f>IFERROR(VLOOKUP($B45,RD[#All],H$2,0)/H$1,"")</f>
        <v/>
      </c>
      <c r="I45" s="67" t="str">
        <f>IFERROR(VLOOKUP($B45,RD[#All],I$2,0)/I$1,"")</f>
        <v/>
      </c>
      <c r="J45" s="67" t="str">
        <f>IFERROR(VLOOKUP($B45,RD[#All],J$2,0)/J$1,"")</f>
        <v/>
      </c>
      <c r="K45" s="67" t="str">
        <f>IFERROR(VLOOKUP($B45,RD[#All],K$2,0)/K$1,"")</f>
        <v/>
      </c>
      <c r="L45" s="67" t="str">
        <f>IFERROR(VLOOKUP($B45,RD[#All],L$2,0)/L$1,"")</f>
        <v/>
      </c>
      <c r="M45" s="67" t="str">
        <f>IFERROR(VLOOKUP($B45,RD[#All],M$2,0)/M$1,"")</f>
        <v/>
      </c>
      <c r="N45" s="67" t="str">
        <f>IFERROR(VLOOKUP($B45,RD[#All],N$2,0)/N$1,"")</f>
        <v/>
      </c>
      <c r="O45" s="67" t="str">
        <f>IFERROR(VLOOKUP($B45,RD[#All],O$2,0)/O$1,"")</f>
        <v/>
      </c>
      <c r="P45" s="67" t="str">
        <f>IFERROR(VLOOKUP($B45,RD[#All],P$2,0)/P$1,"")</f>
        <v/>
      </c>
      <c r="Q45" s="67" t="str">
        <f>IFERROR(VLOOKUP($B45,RD[#All],Q$2,0)/Q$1,"")</f>
        <v/>
      </c>
      <c r="R45" s="67" t="str">
        <f>IFERROR(VLOOKUP($B45,RD[#All],R$2,0)/R$1,"")</f>
        <v/>
      </c>
      <c r="S45" s="67" t="str">
        <f>IFERROR(VLOOKUP($B45,RD[#All],S$2,0)/S$1,"")</f>
        <v/>
      </c>
      <c r="T45" s="67" t="str">
        <f>IFERROR(VLOOKUP($B45,RD[#All],T$2,0)/T$1,"")</f>
        <v/>
      </c>
      <c r="U45" s="67" t="str">
        <f>IFERROR(VLOOKUP($B45,RD[#All],U$2,0)/U$1,"")</f>
        <v/>
      </c>
      <c r="V45" s="67" t="str">
        <f>IFERROR(VLOOKUP($B45,RD[#All],V$2,0)/V$1,"")</f>
        <v/>
      </c>
      <c r="W45" s="67" t="str">
        <f>IFERROR(VLOOKUP($B45,RD[#All],W$2,0)/W$1,"")</f>
        <v/>
      </c>
      <c r="X45" s="67" t="str">
        <f>IFERROR(VLOOKUP($B45,RD[#All],X$2,0)/X$1,"")</f>
        <v/>
      </c>
      <c r="Y45" s="67" t="str">
        <f>IFERROR(VLOOKUP($B45,RD[#All],Y$2,0)/Y$1,"")</f>
        <v/>
      </c>
      <c r="Z45" s="67" t="str">
        <f>IFERROR(VLOOKUP($B45,RD[#All],Z$2,0)/Z$1,"")</f>
        <v/>
      </c>
      <c r="AA45" s="67" t="str">
        <f>IFERROR(VLOOKUP($B45,RD[#All],AA$2,0)/AA$1,"")</f>
        <v/>
      </c>
      <c r="AB45" s="67" t="str">
        <f>IFERROR(VLOOKUP($B45,RD[#All],AB$2,0)/AB$1,"")</f>
        <v/>
      </c>
      <c r="AC45" s="67" t="str">
        <f>IFERROR(VLOOKUP($B45,RD[#All],AC$2,0)/AC$1,"")</f>
        <v/>
      </c>
      <c r="AD45" s="67" t="str">
        <f>IFERROR(VLOOKUP($B45,RD[#All],AD$2,0)/AD$1,"")</f>
        <v/>
      </c>
      <c r="AE45" s="67" t="str">
        <f>IFERROR(VLOOKUP($B45,RD[#All],AE$2,0)/AE$1,"")</f>
        <v/>
      </c>
      <c r="AF45" s="67" t="str">
        <f>IFERROR(VLOOKUP($B45,RD[#All],AF$2,0)/AF$1,"")</f>
        <v/>
      </c>
      <c r="AG45" s="67" t="str">
        <f>IFERROR(VLOOKUP($B45,RD[#All],AG$2,0)/AG$1,"")</f>
        <v/>
      </c>
      <c r="AH45" s="67" t="str">
        <f>IFERROR(VLOOKUP($B45,RD[#All],AH$2,0)/AH$1,"")</f>
        <v/>
      </c>
      <c r="AI45" s="67" t="str">
        <f>IFERROR(VLOOKUP($B45,RD[#All],AI$2,0)/AI$1,"")</f>
        <v/>
      </c>
      <c r="AJ45" s="67" t="str">
        <f>IFERROR(VLOOKUP($B45,RD[#All],AJ$2,0)/AJ$1,"")</f>
        <v/>
      </c>
      <c r="AK45" s="67" t="str">
        <f>IFERROR(VLOOKUP($B45,RD[#All],AK$2,0)/AK$1,"")</f>
        <v/>
      </c>
      <c r="AL45" s="67" t="str">
        <f>IFERROR(VLOOKUP($B45,RD[#All],AL$2,0)/AL$1,"")</f>
        <v/>
      </c>
      <c r="AM45" s="67" t="str">
        <f>IFERROR(VLOOKUP($B45,RD[#All],AM$2,0)/AM$1,"")</f>
        <v/>
      </c>
      <c r="AN45" s="67" t="str">
        <f>IFERROR(VLOOKUP($B45,RD[#All],AN$2,0)/AN$1,"")</f>
        <v/>
      </c>
      <c r="AO45" s="67" t="str">
        <f>IFERROR(VLOOKUP($B45,RD[#All],AO$2,0)/AO$1,"")</f>
        <v/>
      </c>
      <c r="AP45" s="67" t="str">
        <f>IFERROR(VLOOKUP($B45,RD[#All],AP$2,0)/AP$1,"")</f>
        <v/>
      </c>
      <c r="AQ45" s="67" t="str">
        <f>IFERROR(VLOOKUP($B45,RD[#All],AQ$2,0)/AQ$1,"")</f>
        <v/>
      </c>
      <c r="AR45" s="67" t="str">
        <f>IFERROR(VLOOKUP($B45,RD[#All],AR$2,0)/AR$1,"")</f>
        <v/>
      </c>
      <c r="AS45" s="67" t="str">
        <f>IFERROR(VLOOKUP($B45,RD[#All],AS$2,0)/AS$1,"")</f>
        <v/>
      </c>
      <c r="AT45" s="67" t="str">
        <f>IFERROR(VLOOKUP($B45,RD[#All],AT$2,0)/AT$1,"")</f>
        <v/>
      </c>
      <c r="AU45" s="67" t="str">
        <f>IFERROR(VLOOKUP($B45,RD[#All],AU$2,0)/AU$1,"")</f>
        <v/>
      </c>
      <c r="AV45" s="67" t="str">
        <f>IFERROR(VLOOKUP($B45,RD[#All],AV$2,0)/AV$1,"")</f>
        <v/>
      </c>
      <c r="AW45" s="67" t="str">
        <f>IFERROR(VLOOKUP($B45,RD[#All],AW$2,0)/AW$1,"")</f>
        <v/>
      </c>
      <c r="AX45" s="67" t="str">
        <f>IFERROR(VLOOKUP($B45,RD[#All],AX$2,0)/AX$1,"")</f>
        <v/>
      </c>
      <c r="AY45" s="67" t="str">
        <f>IFERROR(VLOOKUP($B45,RD[#All],AY$2,0)/AY$1,"")</f>
        <v/>
      </c>
      <c r="AZ45" s="67" t="str">
        <f>IFERROR(VLOOKUP($B45,RD[#All],AZ$2,0)/AZ$1,"")</f>
        <v/>
      </c>
      <c r="BA45" s="67" t="str">
        <f>IFERROR(VLOOKUP($B45,RD[#All],BA$2,0)/BA$1,"")</f>
        <v/>
      </c>
      <c r="BB45" s="67" t="str">
        <f>IFERROR(VLOOKUP($B45,RD[#All],BB$2,0)/BB$1,"")</f>
        <v/>
      </c>
      <c r="BC45" s="67" t="str">
        <f>IFERROR(VLOOKUP($B45,RD[#All],BC$2,0)/BC$1,"")</f>
        <v/>
      </c>
      <c r="BD45" s="67" t="str">
        <f>IFERROR(VLOOKUP($B45,RD[#All],BD$2,0)/BD$1,"")</f>
        <v/>
      </c>
      <c r="BE45" s="67" t="str">
        <f>IFERROR(VLOOKUP($B45,RD[#All],BE$2,0)/BE$1,"")</f>
        <v/>
      </c>
      <c r="BF45" s="67" t="str">
        <f>IFERROR(VLOOKUP($B45,RD[#All],BF$2,0)/BF$1,"")</f>
        <v/>
      </c>
      <c r="BG45" s="67" t="str">
        <f>IFERROR(VLOOKUP($B45,RD[#All],BG$2,0)/BG$1,"")</f>
        <v/>
      </c>
      <c r="BH45" s="67" t="str">
        <f>IFERROR(VLOOKUP($B45,RD[#All],BH$2,0)/BH$1,"")</f>
        <v/>
      </c>
      <c r="BI45" s="67" t="str">
        <f>IFERROR(VLOOKUP($B45,RD[#All],BI$2,0)/BI$1,"")</f>
        <v/>
      </c>
      <c r="BJ45" s="67" t="str">
        <f>IFERROR(VLOOKUP($B45,RD[#All],BJ$2,0)/BJ$1,"")</f>
        <v/>
      </c>
      <c r="BK45" s="67" t="str">
        <f>IFERROR(VLOOKUP($B45,RD[#All],BK$2,0)/BK$1,"")</f>
        <v/>
      </c>
      <c r="BL45" s="67" t="str">
        <f>IFERROR(VLOOKUP($B45,RD[#All],BL$2,0)/BL$1,"")</f>
        <v/>
      </c>
      <c r="BM45" s="67" t="str">
        <f>IFERROR(VLOOKUP($B45,RD[#All],BM$2,0)/BM$1,"")</f>
        <v/>
      </c>
      <c r="BN45" s="67" t="str">
        <f>IFERROR(VLOOKUP($B45,RD[#All],BN$2,0)/BN$1,"")</f>
        <v/>
      </c>
      <c r="BO45" s="67" t="str">
        <f>IFERROR(VLOOKUP($B45,RD[#All],BO$2,0)/BO$1,"")</f>
        <v/>
      </c>
      <c r="BP45" s="67" t="str">
        <f>IFERROR(VLOOKUP($B45,RD[#All],BP$2,0)/BP$1,"")</f>
        <v/>
      </c>
      <c r="BQ45" s="67" t="str">
        <f>IFERROR(VLOOKUP($B45,RD[#All],BQ$2,0)/BQ$1,"")</f>
        <v/>
      </c>
      <c r="BR45" s="67" t="str">
        <f>IFERROR(VLOOKUP($B45,RD[#All],BR$2,0)/BR$1,"")</f>
        <v/>
      </c>
      <c r="BS45" s="67" t="str">
        <f>IFERROR(VLOOKUP($B45,RD[#All],BS$2,0)/BS$1,"")</f>
        <v/>
      </c>
      <c r="BT45" s="67" t="str">
        <f>IFERROR(VLOOKUP($B45,RD[#All],BT$2,0)/BT$1,"")</f>
        <v/>
      </c>
      <c r="BU45" s="67" t="str">
        <f>IFERROR(VLOOKUP($B45,RD[#All],BU$2,0)/BU$1,"")</f>
        <v/>
      </c>
      <c r="BV45" s="67" t="str">
        <f>IFERROR(VLOOKUP($B45,RD[#All],BV$2,0)/BV$1,"")</f>
        <v/>
      </c>
      <c r="BW45" s="67" t="str">
        <f>IFERROR(VLOOKUP($B45,RD[#All],BW$2,0)/BW$1,"")</f>
        <v/>
      </c>
      <c r="BX45" s="67" t="str">
        <f>IFERROR(VLOOKUP($B45,RD[#All],BX$2,0)/BX$1,"")</f>
        <v/>
      </c>
      <c r="BY45" s="67" t="str">
        <f>IFERROR(VLOOKUP($B45,RD[#All],BY$2,0)/BY$1,"")</f>
        <v/>
      </c>
      <c r="BZ45" s="67" t="str">
        <f>IFERROR(VLOOKUP($B45,RD[#All],BZ$2,0)/BZ$1,"")</f>
        <v/>
      </c>
      <c r="CA45" s="67" t="str">
        <f>IFERROR(VLOOKUP($B45,RD[#All],CA$2,0)/CA$1,"")</f>
        <v/>
      </c>
      <c r="CB45" s="67" t="str">
        <f>IFERROR(VLOOKUP($B45,RD[#All],CB$2,0)/CB$1,"")</f>
        <v/>
      </c>
      <c r="CC45" s="67" t="str">
        <f>IFERROR(VLOOKUP($B45,RD[#All],CC$2,0)/CC$1,"")</f>
        <v/>
      </c>
      <c r="CD45" s="67" t="str">
        <f>IFERROR(VLOOKUP($B45,RD[#All],CD$2,0)/CD$1,"")</f>
        <v/>
      </c>
      <c r="CE45" s="67" t="str">
        <f>IFERROR(VLOOKUP($B45,RD[#All],CE$2,0)/CE$1,"")</f>
        <v/>
      </c>
      <c r="CF45" s="67" t="str">
        <f>IFERROR(VLOOKUP($B45,RD[#All],CF$2,0)/CF$1,"")</f>
        <v/>
      </c>
      <c r="CG45" s="67" t="str">
        <f>IFERROR(VLOOKUP($B45,RD[#All],CG$2,0)/CG$1,"")</f>
        <v/>
      </c>
      <c r="CH45" s="67" t="str">
        <f>IFERROR(VLOOKUP($B45,RD[#All],CH$2,0)/CH$1,"")</f>
        <v/>
      </c>
      <c r="CI45" s="67" t="str">
        <f>IFERROR(VLOOKUP($B45,RD[#All],CI$2,0)/CI$1,"")</f>
        <v/>
      </c>
      <c r="CJ45" s="67" t="str">
        <f>IFERROR(VLOOKUP($B45,RD[#All],CJ$2,0)/CJ$1,"")</f>
        <v/>
      </c>
      <c r="CK45" s="67" t="str">
        <f>IFERROR(VLOOKUP($B45,RD[#All],CK$2,0)/CK$1,"")</f>
        <v/>
      </c>
      <c r="CL45" s="67" t="str">
        <f>IFERROR(VLOOKUP($B45,RD[#All],CL$2,0)/CL$1,"")</f>
        <v/>
      </c>
      <c r="CM45" s="67" t="str">
        <f>IFERROR(VLOOKUP($B45,RD[#All],CM$2,0)/CM$1,"")</f>
        <v/>
      </c>
      <c r="CN45" s="67" t="str">
        <f>IFERROR(VLOOKUP($B45,RD[#All],CN$2,0)/CN$1,"")</f>
        <v/>
      </c>
      <c r="CO45" s="67" t="str">
        <f>IFERROR(VLOOKUP($B45,RD[#All],CO$2,0)/CO$1,"")</f>
        <v/>
      </c>
      <c r="CP45" s="67" t="str">
        <f>IFERROR(VLOOKUP($B45,RD[#All],CP$2,0)/CP$1,"")</f>
        <v/>
      </c>
      <c r="CQ45" s="67" t="str">
        <f>IFERROR(VLOOKUP($B45,RD[#All],CQ$2,0)/CQ$1,"")</f>
        <v/>
      </c>
      <c r="CR45" s="67" t="str">
        <f>IFERROR(VLOOKUP($B45,RD[#All],CR$2,0)/CR$1,"")</f>
        <v/>
      </c>
      <c r="CS45" s="67" t="str">
        <f>IFERROR(VLOOKUP($B45,RD[#All],CS$2,0)/CS$1,"")</f>
        <v/>
      </c>
      <c r="CT45" s="67" t="str">
        <f>IFERROR(VLOOKUP($B45,RD[#All],CT$2,0)/CT$1,"")</f>
        <v/>
      </c>
      <c r="CU45" s="67" t="str">
        <f>IFERROR(VLOOKUP($B45,RD[#All],CU$2,0)/CU$1,"")</f>
        <v/>
      </c>
      <c r="CV45" s="67" t="str">
        <f>IFERROR(VLOOKUP($B45,RD[#All],CV$2,0)/CV$1,"")</f>
        <v/>
      </c>
      <c r="CW45" s="67" t="str">
        <f>IFERROR(VLOOKUP($B45,RD[#All],CW$2,0)/CW$1,"")</f>
        <v/>
      </c>
      <c r="CX45" s="67" t="str">
        <f>IFERROR(VLOOKUP($B45,RD[#All],CX$2,0)/CX$1,"")</f>
        <v/>
      </c>
      <c r="CY45" s="67" t="str">
        <f>IFERROR(VLOOKUP($B45,RD[#All],CY$2,0)/CY$1,"")</f>
        <v/>
      </c>
      <c r="CZ45" s="67" t="str">
        <f>IFERROR(VLOOKUP($B45,RD[#All],CZ$2,0)/CZ$1,"")</f>
        <v/>
      </c>
      <c r="DA45" s="67" t="str">
        <f>IFERROR(VLOOKUP($B45,RD[#All],DA$2,0)/DA$1,"")</f>
        <v/>
      </c>
      <c r="DB45" s="67" t="str">
        <f>IFERROR(VLOOKUP($B45,RD[#All],DB$2,0)/DB$1,"")</f>
        <v/>
      </c>
      <c r="DC45" s="67" t="str">
        <f>IFERROR(VLOOKUP($B45,RD[#All],DC$2,0)/DC$1,"")</f>
        <v/>
      </c>
      <c r="DD45" s="67" t="str">
        <f>IFERROR(VLOOKUP($B45,RD[#All],DD$2,0)/DD$1,"")</f>
        <v/>
      </c>
      <c r="DE45" s="67" t="str">
        <f>IFERROR(VLOOKUP($B45,RD[#All],DE$2,0)/DE$1,"")</f>
        <v/>
      </c>
      <c r="DF45" s="67" t="str">
        <f>IFERROR(VLOOKUP($B45,RD[#All],DF$2,0)/DF$1,"")</f>
        <v/>
      </c>
      <c r="DG45" s="67" t="str">
        <f>IFERROR(VLOOKUP($B45,RD[#All],DG$2,0)/DG$1,"")</f>
        <v/>
      </c>
      <c r="DH45" s="67" t="str">
        <f>IFERROR(VLOOKUP($B45,RD[#All],DH$2,0)/DH$1,"")</f>
        <v/>
      </c>
      <c r="DI45" s="67" t="str">
        <f>IFERROR(VLOOKUP($B45,RD[#All],DI$2,0)/DI$1,"")</f>
        <v/>
      </c>
      <c r="DJ45" s="67" t="str">
        <f>IFERROR(VLOOKUP($B45,RD[#All],DJ$2,0)/DJ$1,"")</f>
        <v/>
      </c>
      <c r="DK45" s="67" t="str">
        <f>IFERROR(VLOOKUP($B45,RD[#All],DK$2,0)/DK$1,"")</f>
        <v/>
      </c>
      <c r="DL45" s="67" t="str">
        <f>IFERROR(VLOOKUP($B45,RD[#All],DL$2,0)/DL$1,"")</f>
        <v/>
      </c>
      <c r="DM45" s="67" t="str">
        <f>IFERROR(VLOOKUP($B45,RD[#All],DM$2,0)/DM$1,"")</f>
        <v/>
      </c>
      <c r="DN45" s="67" t="str">
        <f>IFERROR(VLOOKUP($B45,RD[#All],DN$2,0)/DN$1,"")</f>
        <v/>
      </c>
      <c r="DO45" s="67" t="str">
        <f>IFERROR(VLOOKUP($B45,RD[#All],DO$2,0)/DO$1,"")</f>
        <v/>
      </c>
      <c r="DP45" s="67" t="str">
        <f>IFERROR(VLOOKUP($B45,RD[#All],DP$2,0)/DP$1,"")</f>
        <v/>
      </c>
      <c r="DQ45" s="67" t="str">
        <f>IFERROR(VLOOKUP($B45,RD[#All],DQ$2,0)/DQ$1,"")</f>
        <v/>
      </c>
      <c r="DR45" s="67" t="str">
        <f>IFERROR(VLOOKUP($B45,RD[#All],DR$2,0)/DR$1,"")</f>
        <v/>
      </c>
      <c r="DS45" s="67" t="str">
        <f>IFERROR(VLOOKUP($B45,RD[#All],DS$2,0)/DS$1,"")</f>
        <v/>
      </c>
      <c r="DT45" s="67" t="str">
        <f>IFERROR(VLOOKUP($B45,RD[#All],DT$2,0)/DT$1,"")</f>
        <v/>
      </c>
      <c r="DU45" s="67" t="str">
        <f>IFERROR(VLOOKUP($B45,RD[#All],DU$2,0)/DU$1,"")</f>
        <v/>
      </c>
      <c r="DV45" s="67" t="str">
        <f>IFERROR(VLOOKUP($B45,RD[#All],DV$2,0)/DV$1,"")</f>
        <v/>
      </c>
      <c r="DW45" s="67" t="str">
        <f>IFERROR(VLOOKUP($B45,RD[#All],DW$2,0)/DW$1,"")</f>
        <v/>
      </c>
      <c r="DX45" s="67" t="str">
        <f>IFERROR(VLOOKUP($B45,RD[#All],DX$2,0)/DX$1,"")</f>
        <v/>
      </c>
      <c r="DY45" s="67" t="str">
        <f>IFERROR(VLOOKUP($B45,RD[#All],DY$2,0)/DY$1,"")</f>
        <v/>
      </c>
      <c r="DZ45" s="67" t="str">
        <f>IFERROR(VLOOKUP($B45,RD[#All],DZ$2,0)/DZ$1,"")</f>
        <v/>
      </c>
      <c r="EA45" s="67" t="str">
        <f>IFERROR(VLOOKUP($B45,RD[#All],EA$2,0)/EA$1,"")</f>
        <v/>
      </c>
      <c r="EB45" s="67" t="str">
        <f>IFERROR(VLOOKUP($B45,RD[#All],EB$2,0)/EB$1,"")</f>
        <v/>
      </c>
      <c r="EC45" s="67" t="str">
        <f>IFERROR(VLOOKUP($B45,RD[#All],EC$2,0)/EC$1,"")</f>
        <v/>
      </c>
      <c r="ED45" s="67" t="str">
        <f>IFERROR(VLOOKUP($B45,RD[#All],ED$2,0)/ED$1,"")</f>
        <v/>
      </c>
      <c r="EE45" s="67" t="str">
        <f>IFERROR(VLOOKUP($B45,RD[#All],EE$2,0)/EE$1,"")</f>
        <v/>
      </c>
      <c r="EF45" s="67" t="str">
        <f>IFERROR(VLOOKUP($B45,RD[#All],EF$2,0)/EF$1,"")</f>
        <v/>
      </c>
      <c r="EG45" s="67" t="str">
        <f>IFERROR(VLOOKUP($B45,RD[#All],EG$2,0)/EG$1,"")</f>
        <v/>
      </c>
      <c r="EH45" s="67" t="str">
        <f>IFERROR(VLOOKUP($B45,RD[#All],EH$2,0)/EH$1,"")</f>
        <v/>
      </c>
      <c r="EI45" s="67" t="str">
        <f>IFERROR(VLOOKUP($B45,RD[#All],EI$2,0)/EI$1,"")</f>
        <v/>
      </c>
      <c r="EJ45" s="67" t="str">
        <f>IFERROR(VLOOKUP($B45,RD[#All],EJ$2,0)/EJ$1,"")</f>
        <v/>
      </c>
      <c r="EK45" s="67" t="str">
        <f>IFERROR(VLOOKUP($B45,RD[#All],EK$2,0)/EK$1,"")</f>
        <v/>
      </c>
      <c r="EL45" s="67" t="str">
        <f>IFERROR(VLOOKUP($B45,RD[#All],EL$2,0)/EL$1,"")</f>
        <v/>
      </c>
      <c r="EM45" s="67" t="str">
        <f>IFERROR(VLOOKUP($B45,RD[#All],EM$2,0)/EM$1,"")</f>
        <v/>
      </c>
      <c r="EN45" s="67" t="str">
        <f>IFERROR(VLOOKUP($B45,RD[#All],EN$2,0)/EN$1,"")</f>
        <v/>
      </c>
      <c r="EO45" s="67" t="str">
        <f>IFERROR(VLOOKUP($B45,RD[#All],EO$2,0)/EO$1,"")</f>
        <v/>
      </c>
      <c r="EP45" s="67" t="str">
        <f>IFERROR(VLOOKUP($B45,RD[#All],EP$2,0)/EP$1,"")</f>
        <v/>
      </c>
      <c r="EQ45" s="67" t="str">
        <f>IFERROR(VLOOKUP($B45,RD[#All],EQ$2,0)/EQ$1,"")</f>
        <v/>
      </c>
      <c r="ER45" s="67" t="str">
        <f>IFERROR(VLOOKUP($B45,RD[#All],ER$2,0)/ER$1,"")</f>
        <v/>
      </c>
      <c r="ES45" s="67" t="str">
        <f>IFERROR(VLOOKUP($B45,RD[#All],ES$2,0)/ES$1,"")</f>
        <v/>
      </c>
      <c r="ET45" s="67" t="str">
        <f>IFERROR(VLOOKUP($B45,RD[#All],ET$2,0)/ET$1,"")</f>
        <v/>
      </c>
      <c r="EU45" s="67" t="str">
        <f>IFERROR(VLOOKUP($B45,RD[#All],EU$2,0)/EU$1,"")</f>
        <v/>
      </c>
      <c r="EV45" s="67" t="str">
        <f>IFERROR(VLOOKUP($B45,RD[#All],EV$2,0)/EV$1,"")</f>
        <v/>
      </c>
      <c r="EW45" s="67" t="str">
        <f>IFERROR(VLOOKUP($B45,RD[#All],EW$2,0)/EW$1,"")</f>
        <v/>
      </c>
      <c r="EX45" s="67" t="str">
        <f>IFERROR(VLOOKUP($B45,RD[#All],EX$2,0)/EX$1,"")</f>
        <v/>
      </c>
      <c r="EY45" s="67" t="str">
        <f>IFERROR(VLOOKUP($B45,RD[#All],EY$2,0)/EY$1,"")</f>
        <v/>
      </c>
      <c r="EZ45" s="67" t="str">
        <f>IFERROR(VLOOKUP($B45,RD[#All],EZ$2,0)/EZ$1,"")</f>
        <v/>
      </c>
      <c r="FA45" s="67" t="str">
        <f>IFERROR(VLOOKUP($B45,RD[#All],FA$2,0)/FA$1,"")</f>
        <v/>
      </c>
      <c r="FB45" s="67" t="str">
        <f>IFERROR(VLOOKUP($B45,RD[#All],FB$2,0)/FB$1,"")</f>
        <v/>
      </c>
      <c r="FC45" s="67" t="str">
        <f>IFERROR(VLOOKUP($B45,RD[#All],FC$2,0)/FC$1,"")</f>
        <v/>
      </c>
      <c r="FD45" s="67" t="str">
        <f>IFERROR(VLOOKUP($B45,RD[#All],FD$2,0)/FD$1,"")</f>
        <v/>
      </c>
      <c r="FE45" s="67" t="str">
        <f>IFERROR(VLOOKUP($B45,RD[#All],FE$2,0)/FE$1,"")</f>
        <v/>
      </c>
      <c r="FF45" s="67" t="str">
        <f>IFERROR(VLOOKUP($B45,RD[#All],FF$2,0)/FF$1,"")</f>
        <v/>
      </c>
      <c r="FG45" s="67" t="str">
        <f>IFERROR(VLOOKUP($B45,RD[#All],FG$2,0)/FG$1,"")</f>
        <v/>
      </c>
      <c r="FH45" s="67" t="str">
        <f>IFERROR(VLOOKUP($B45,RD[#All],FH$2,0)/FH$1,"")</f>
        <v/>
      </c>
      <c r="FI45" s="67" t="str">
        <f>IFERROR(VLOOKUP($B45,RD[#All],FI$2,0)/FI$1,"")</f>
        <v/>
      </c>
      <c r="FJ45" s="67" t="str">
        <f>IFERROR(VLOOKUP($B45,RD[#All],FJ$2,0)/FJ$1,"")</f>
        <v/>
      </c>
      <c r="FK45" s="67" t="str">
        <f>IFERROR(VLOOKUP($B45,RD[#All],FK$2,0)/FK$1,"")</f>
        <v/>
      </c>
      <c r="FL45" s="67" t="str">
        <f>IFERROR(VLOOKUP($B45,RD[#All],FL$2,0)/FL$1,"")</f>
        <v/>
      </c>
      <c r="FM45" s="67" t="str">
        <f>IFERROR(VLOOKUP($B45,RD[#All],FM$2,0)/FM$1,"")</f>
        <v/>
      </c>
      <c r="FN45" s="67" t="str">
        <f>IFERROR(VLOOKUP($B45,RD[#All],FN$2,0)/FN$1,"")</f>
        <v/>
      </c>
      <c r="FO45" s="67" t="str">
        <f>IFERROR(VLOOKUP($B45,RD[#All],FO$2,0)/FO$1,"")</f>
        <v/>
      </c>
      <c r="FP45" s="67" t="str">
        <f>IFERROR(VLOOKUP($B45,RD[#All],FP$2,0)/FP$1,"")</f>
        <v/>
      </c>
      <c r="FQ45" s="67" t="str">
        <f>IFERROR(VLOOKUP($B45,RD[#All],FQ$2,0)/FQ$1,"")</f>
        <v/>
      </c>
      <c r="FR45" s="67" t="str">
        <f>IFERROR(VLOOKUP($B45,RD[#All],FR$2,0)/FR$1,"")</f>
        <v/>
      </c>
      <c r="FS45" s="67" t="str">
        <f>IFERROR(VLOOKUP($B45,RD[#All],FS$2,0)/FS$1,"")</f>
        <v/>
      </c>
      <c r="FT45" s="67" t="str">
        <f>IFERROR(VLOOKUP($B45,RD[#All],FT$2,0)/FT$1,"")</f>
        <v/>
      </c>
      <c r="FU45" s="67" t="str">
        <f>IFERROR(VLOOKUP($B45,RD[#All],FU$2,0)/FU$1,"")</f>
        <v/>
      </c>
      <c r="FV45" s="67" t="str">
        <f>IFERROR(VLOOKUP($B45,RD[#All],FV$2,0)/FV$1,"")</f>
        <v/>
      </c>
      <c r="FW45" s="67" t="str">
        <f>IFERROR(VLOOKUP($B45,RD[#All],FW$2,0)/FW$1,"")</f>
        <v/>
      </c>
      <c r="FX45" s="67" t="str">
        <f>IFERROR(VLOOKUP($B45,RD[#All],FX$2,0)/FX$1,"")</f>
        <v/>
      </c>
      <c r="FY45" s="67" t="str">
        <f>IFERROR(VLOOKUP($B45,RD[#All],FY$2,0)/FY$1,"")</f>
        <v/>
      </c>
      <c r="FZ45" s="67" t="str">
        <f>IFERROR(VLOOKUP($B45,RD[#All],FZ$2,0)/FZ$1,"")</f>
        <v/>
      </c>
      <c r="GA45" s="67" t="str">
        <f>IFERROR(VLOOKUP($B45,RD[#All],GA$2,0)/GA$1,"")</f>
        <v/>
      </c>
      <c r="GB45" s="67" t="str">
        <f>IFERROR(VLOOKUP($B45,RD[#All],GB$2,0)/GB$1,"")</f>
        <v/>
      </c>
      <c r="GC45" s="67" t="str">
        <f>IFERROR(VLOOKUP($B45,RD[#All],GC$2,0)/GC$1,"")</f>
        <v/>
      </c>
      <c r="GD45" s="67" t="str">
        <f>IFERROR(VLOOKUP($B45,RD[#All],GD$2,0)/GD$1,"")</f>
        <v/>
      </c>
      <c r="GE45" s="67" t="str">
        <f>IFERROR(VLOOKUP($B45,RD[#All],GE$2,0)/GE$1,"")</f>
        <v/>
      </c>
      <c r="GF45" s="67" t="str">
        <f>IFERROR(VLOOKUP($B45,RD[#All],GF$2,0)/GF$1,"")</f>
        <v/>
      </c>
      <c r="GG45" s="67" t="str">
        <f>IFERROR(VLOOKUP($B45,RD[#All],GG$2,0)/GG$1,"")</f>
        <v/>
      </c>
      <c r="GH45" s="67" t="str">
        <f>IFERROR(VLOOKUP($B45,RD[#All],GH$2,0)/GH$1,"")</f>
        <v/>
      </c>
      <c r="GI45" s="67" t="str">
        <f>IFERROR(VLOOKUP($B45,RD[#All],GI$2,0)/GI$1,"")</f>
        <v/>
      </c>
      <c r="GJ45" s="67" t="str">
        <f>IFERROR(VLOOKUP($B45,RD[#All],GJ$2,0)/GJ$1,"")</f>
        <v/>
      </c>
      <c r="GK45" s="67" t="str">
        <f>IFERROR(VLOOKUP($B45,RD[#All],GK$2,0)/GK$1,"")</f>
        <v/>
      </c>
      <c r="GL45" s="67" t="str">
        <f>IFERROR(VLOOKUP($B45,RD[#All],GL$2,0)/GL$1,"")</f>
        <v/>
      </c>
      <c r="GM45" s="67" t="str">
        <f>IFERROR(VLOOKUP($B45,RD[#All],GM$2,0)/GM$1,"")</f>
        <v/>
      </c>
      <c r="GN45" s="67" t="str">
        <f>IFERROR(VLOOKUP($B45,RD[#All],GN$2,0)/GN$1,"")</f>
        <v/>
      </c>
      <c r="GO45" s="67" t="str">
        <f>IFERROR(VLOOKUP($B45,RD[#All],GO$2,0)/GO$1,"")</f>
        <v/>
      </c>
      <c r="GP45" s="67" t="str">
        <f>IFERROR(VLOOKUP($B45,RD[#All],GP$2,0)/GP$1,"")</f>
        <v/>
      </c>
      <c r="GQ45" s="67" t="str">
        <f>IFERROR(VLOOKUP($B45,RD[#All],GQ$2,0)/GQ$1,"")</f>
        <v/>
      </c>
      <c r="GR45" s="67" t="str">
        <f>IFERROR(VLOOKUP($B45,RD[#All],GR$2,0)/GR$1,"")</f>
        <v/>
      </c>
      <c r="GS45" s="67" t="str">
        <f>IFERROR(VLOOKUP($B45,RD[#All],GS$2,0)/GS$1,"")</f>
        <v/>
      </c>
      <c r="GT45" s="67" t="str">
        <f>IFERROR(VLOOKUP($B45,RD[#All],GT$2,0)/GT$1,"")</f>
        <v/>
      </c>
      <c r="GU45" s="67" t="str">
        <f>IFERROR(VLOOKUP($B45,RD[#All],GU$2,0)/GU$1,"")</f>
        <v/>
      </c>
      <c r="GV45" s="67" t="str">
        <f>IFERROR(VLOOKUP($B45,RD[#All],GV$2,0)/GV$1,"")</f>
        <v/>
      </c>
      <c r="GW45" s="67" t="str">
        <f>IFERROR(VLOOKUP($B45,RD[#All],GW$2,0)/GW$1,"")</f>
        <v/>
      </c>
      <c r="GX45" s="67" t="str">
        <f>IFERROR(VLOOKUP($B45,RD[#All],GX$2,0)/GX$1,"")</f>
        <v/>
      </c>
      <c r="GY45" s="67" t="str">
        <f>IFERROR(VLOOKUP($B45,RD[#All],GY$2,0)/GY$1,"")</f>
        <v/>
      </c>
      <c r="GZ45" s="67" t="str">
        <f>IFERROR(VLOOKUP($B45,RD[#All],GZ$2,0)/GZ$1,"")</f>
        <v/>
      </c>
      <c r="HA45" s="67" t="str">
        <f>IFERROR(VLOOKUP($B45,RD[#All],HA$2,0)/HA$1,"")</f>
        <v/>
      </c>
      <c r="HB45" s="67" t="str">
        <f>IFERROR(VLOOKUP($B45,RD[#All],HB$2,0)/HB$1,"")</f>
        <v/>
      </c>
      <c r="HC45" s="67" t="str">
        <f>IFERROR(VLOOKUP($B45,RD[#All],HC$2,0)/HC$1,"")</f>
        <v/>
      </c>
      <c r="HD45" s="67" t="str">
        <f>IFERROR(VLOOKUP($B45,RD[#All],HD$2,0)/HD$1,"")</f>
        <v/>
      </c>
      <c r="HE45" s="67" t="str">
        <f>IFERROR(VLOOKUP($B45,RD[#All],HE$2,0)/HE$1,"")</f>
        <v/>
      </c>
      <c r="HF45" s="67" t="str">
        <f>IFERROR(VLOOKUP($B45,RD[#All],HF$2,0)/HF$1,"")</f>
        <v/>
      </c>
      <c r="HG45" s="67" t="str">
        <f>IFERROR(VLOOKUP($B45,RD[#All],HG$2,0)/HG$1,"")</f>
        <v/>
      </c>
      <c r="HH45" s="67" t="str">
        <f>IFERROR(VLOOKUP($B45,RD[#All],HH$2,0)/HH$1,"")</f>
        <v/>
      </c>
      <c r="HI45" s="67" t="str">
        <f>IFERROR(VLOOKUP($B45,RD[#All],HI$2,0)/HI$1,"")</f>
        <v/>
      </c>
      <c r="HJ45" s="67" t="str">
        <f>IFERROR(VLOOKUP($B45,RD[#All],HJ$2,0)/HJ$1,"")</f>
        <v/>
      </c>
      <c r="HK45" s="67" t="str">
        <f>IFERROR(VLOOKUP($B45,RD[#All],HK$2,0)/HK$1,"")</f>
        <v/>
      </c>
      <c r="HL45" s="67" t="str">
        <f>IFERROR(VLOOKUP($B45,RD[#All],HL$2,0)/HL$1,"")</f>
        <v/>
      </c>
      <c r="HM45" s="67" t="str">
        <f>IFERROR(VLOOKUP($B45,RD[#All],HM$2,0)/HM$1,"")</f>
        <v/>
      </c>
      <c r="HN45" s="67" t="str">
        <f>IFERROR(VLOOKUP($B45,RD[#All],HN$2,0)/HN$1,"")</f>
        <v/>
      </c>
      <c r="HO45" s="67" t="str">
        <f>IFERROR(VLOOKUP($B45,RD[#All],HO$2,0)/HO$1,"")</f>
        <v/>
      </c>
      <c r="HP45" s="67" t="str">
        <f>IFERROR(VLOOKUP($B45,RD[#All],HP$2,0)/HP$1,"")</f>
        <v/>
      </c>
      <c r="HQ45" s="67" t="str">
        <f>IFERROR(VLOOKUP($B45,RD[#All],HQ$2,0)/HQ$1,"")</f>
        <v/>
      </c>
      <c r="HR45" s="67" t="str">
        <f>IFERROR(VLOOKUP($B45,RD[#All],HR$2,0)/HR$1,"")</f>
        <v/>
      </c>
      <c r="HS45" s="67" t="str">
        <f>IFERROR(VLOOKUP($B45,RD[#All],HS$2,0)/HS$1,"")</f>
        <v/>
      </c>
      <c r="HT45" s="67" t="str">
        <f>IFERROR(VLOOKUP($B45,RD[#All],HT$2,0)/HT$1,"")</f>
        <v/>
      </c>
      <c r="HU45" s="67" t="str">
        <f>IFERROR(VLOOKUP($B45,RD[#All],HU$2,0)/HU$1,"")</f>
        <v/>
      </c>
      <c r="HV45" s="67" t="str">
        <f>IFERROR(VLOOKUP($B45,RD[#All],HV$2,0)/HV$1,"")</f>
        <v/>
      </c>
      <c r="HW45" s="67" t="str">
        <f>IFERROR(VLOOKUP($B45,RD[#All],HW$2,0)/HW$1,"")</f>
        <v/>
      </c>
      <c r="HX45" s="67" t="str">
        <f>IFERROR(VLOOKUP($B45,RD[#All],HX$2,0)/HX$1,"")</f>
        <v/>
      </c>
      <c r="HY45" s="67" t="str">
        <f>IFERROR(VLOOKUP($B45,RD[#All],HY$2,0)/HY$1,"")</f>
        <v/>
      </c>
      <c r="HZ45" s="67" t="str">
        <f>IFERROR(VLOOKUP($B45,RD[#All],HZ$2,0)/HZ$1,"")</f>
        <v/>
      </c>
      <c r="IA45" s="67" t="str">
        <f>IFERROR(VLOOKUP($B45,RD[#All],IA$2,0)/IA$1,"")</f>
        <v/>
      </c>
      <c r="IB45" s="67" t="str">
        <f>IFERROR(VLOOKUP($B45,RD[#All],IB$2,0)/IB$1,"")</f>
        <v/>
      </c>
      <c r="IC45" s="67" t="str">
        <f>IFERROR(VLOOKUP($B45,RD[#All],IC$2,0)/IC$1,"")</f>
        <v/>
      </c>
      <c r="ID45" s="67" t="str">
        <f>IFERROR(VLOOKUP($B45,RD[#All],ID$2,0)/ID$1,"")</f>
        <v/>
      </c>
      <c r="IE45" s="67" t="str">
        <f>IFERROR(VLOOKUP($B45,RD[#All],IE$2,0)/IE$1,"")</f>
        <v/>
      </c>
      <c r="IF45" s="67" t="str">
        <f>IFERROR(VLOOKUP($B45,RD[#All],IF$2,0)/IF$1,"")</f>
        <v/>
      </c>
      <c r="IG45" s="67" t="str">
        <f>IFERROR(VLOOKUP($B45,RD[#All],IG$2,0)/IG$1,"")</f>
        <v/>
      </c>
      <c r="IH45" s="67" t="str">
        <f>IFERROR(VLOOKUP($B45,RD[#All],IH$2,0)/IH$1,"")</f>
        <v/>
      </c>
      <c r="II45" s="67" t="str">
        <f>IFERROR(VLOOKUP($B45,RD[#All],II$2,0)/II$1,"")</f>
        <v/>
      </c>
      <c r="IJ45" s="67" t="str">
        <f>IFERROR(VLOOKUP($B45,RD[#All],IJ$2,0)/IJ$1,"")</f>
        <v/>
      </c>
      <c r="IK45" s="67" t="str">
        <f>IFERROR(VLOOKUP($B45,RD[#All],IK$2,0)/IK$1,"")</f>
        <v/>
      </c>
      <c r="IL45" s="67" t="str">
        <f>IFERROR(VLOOKUP($B45,RD[#All],IL$2,0)/IL$1,"")</f>
        <v/>
      </c>
      <c r="IM45" s="67" t="str">
        <f>IFERROR(VLOOKUP($B45,RD[#All],IM$2,0)/IM$1,"")</f>
        <v/>
      </c>
      <c r="IN45" s="67" t="str">
        <f>IFERROR(VLOOKUP($B45,RD[#All],IN$2,0)/IN$1,"")</f>
        <v/>
      </c>
      <c r="IO45" s="67" t="str">
        <f>IFERROR(VLOOKUP($B45,RD[#All],IO$2,0)/IO$1,"")</f>
        <v/>
      </c>
      <c r="IP45" s="67" t="str">
        <f>IFERROR(VLOOKUP($B45,RD[#All],IP$2,0)/IP$1,"")</f>
        <v/>
      </c>
      <c r="IQ45" s="67" t="str">
        <f>IFERROR(VLOOKUP($B45,RD[#All],IQ$2,0)/IQ$1,"")</f>
        <v/>
      </c>
      <c r="IR45" s="67" t="str">
        <f>IFERROR(VLOOKUP($B45,RD[#All],IR$2,0)/IR$1,"")</f>
        <v/>
      </c>
      <c r="IS45" s="86" t="str">
        <f>IFERROR(AVERAGEIF(Inv_SY_B[[#This Row],[BLK1_INV1]:[BLK8_INV27]],"&gt;"&amp;0.1,Inv_SY_B[[#This Row],[BLK1_INV1]:[BLK8_INV27]]),"")</f>
        <v/>
      </c>
    </row>
    <row r="46" spans="2:253" x14ac:dyDescent="0.35">
      <c r="B46" s="87">
        <f t="shared" si="1"/>
        <v>45878</v>
      </c>
      <c r="C46" s="67" t="str">
        <f>IFERROR(VLOOKUP($B46,RD[#All],C$2,0)/C$1,"")</f>
        <v/>
      </c>
      <c r="D46" s="67" t="str">
        <f>IFERROR(VLOOKUP($B46,RD[#All],D$2,0)/D$1,"")</f>
        <v/>
      </c>
      <c r="E46" s="67" t="str">
        <f>IFERROR(VLOOKUP($B46,RD[#All],E$2,0)/E$1,"")</f>
        <v/>
      </c>
      <c r="F46" s="67" t="str">
        <f>IFERROR(VLOOKUP($B46,RD[#All],F$2,0)/F$1,"")</f>
        <v/>
      </c>
      <c r="G46" s="67" t="str">
        <f>IFERROR(VLOOKUP($B46,RD[#All],G$2,0)/G$1,"")</f>
        <v/>
      </c>
      <c r="H46" s="67" t="str">
        <f>IFERROR(VLOOKUP($B46,RD[#All],H$2,0)/H$1,"")</f>
        <v/>
      </c>
      <c r="I46" s="67" t="str">
        <f>IFERROR(VLOOKUP($B46,RD[#All],I$2,0)/I$1,"")</f>
        <v/>
      </c>
      <c r="J46" s="67" t="str">
        <f>IFERROR(VLOOKUP($B46,RD[#All],J$2,0)/J$1,"")</f>
        <v/>
      </c>
      <c r="K46" s="67" t="str">
        <f>IFERROR(VLOOKUP($B46,RD[#All],K$2,0)/K$1,"")</f>
        <v/>
      </c>
      <c r="L46" s="67" t="str">
        <f>IFERROR(VLOOKUP($B46,RD[#All],L$2,0)/L$1,"")</f>
        <v/>
      </c>
      <c r="M46" s="67" t="str">
        <f>IFERROR(VLOOKUP($B46,RD[#All],M$2,0)/M$1,"")</f>
        <v/>
      </c>
      <c r="N46" s="67" t="str">
        <f>IFERROR(VLOOKUP($B46,RD[#All],N$2,0)/N$1,"")</f>
        <v/>
      </c>
      <c r="O46" s="67" t="str">
        <f>IFERROR(VLOOKUP($B46,RD[#All],O$2,0)/O$1,"")</f>
        <v/>
      </c>
      <c r="P46" s="67" t="str">
        <f>IFERROR(VLOOKUP($B46,RD[#All],P$2,0)/P$1,"")</f>
        <v/>
      </c>
      <c r="Q46" s="67" t="str">
        <f>IFERROR(VLOOKUP($B46,RD[#All],Q$2,0)/Q$1,"")</f>
        <v/>
      </c>
      <c r="R46" s="67" t="str">
        <f>IFERROR(VLOOKUP($B46,RD[#All],R$2,0)/R$1,"")</f>
        <v/>
      </c>
      <c r="S46" s="67" t="str">
        <f>IFERROR(VLOOKUP($B46,RD[#All],S$2,0)/S$1,"")</f>
        <v/>
      </c>
      <c r="T46" s="67" t="str">
        <f>IFERROR(VLOOKUP($B46,RD[#All],T$2,0)/T$1,"")</f>
        <v/>
      </c>
      <c r="U46" s="67" t="str">
        <f>IFERROR(VLOOKUP($B46,RD[#All],U$2,0)/U$1,"")</f>
        <v/>
      </c>
      <c r="V46" s="67" t="str">
        <f>IFERROR(VLOOKUP($B46,RD[#All],V$2,0)/V$1,"")</f>
        <v/>
      </c>
      <c r="W46" s="67" t="str">
        <f>IFERROR(VLOOKUP($B46,RD[#All],W$2,0)/W$1,"")</f>
        <v/>
      </c>
      <c r="X46" s="67" t="str">
        <f>IFERROR(VLOOKUP($B46,RD[#All],X$2,0)/X$1,"")</f>
        <v/>
      </c>
      <c r="Y46" s="67" t="str">
        <f>IFERROR(VLOOKUP($B46,RD[#All],Y$2,0)/Y$1,"")</f>
        <v/>
      </c>
      <c r="Z46" s="67" t="str">
        <f>IFERROR(VLOOKUP($B46,RD[#All],Z$2,0)/Z$1,"")</f>
        <v/>
      </c>
      <c r="AA46" s="67" t="str">
        <f>IFERROR(VLOOKUP($B46,RD[#All],AA$2,0)/AA$1,"")</f>
        <v/>
      </c>
      <c r="AB46" s="67" t="str">
        <f>IFERROR(VLOOKUP($B46,RD[#All],AB$2,0)/AB$1,"")</f>
        <v/>
      </c>
      <c r="AC46" s="67" t="str">
        <f>IFERROR(VLOOKUP($B46,RD[#All],AC$2,0)/AC$1,"")</f>
        <v/>
      </c>
      <c r="AD46" s="67" t="str">
        <f>IFERROR(VLOOKUP($B46,RD[#All],AD$2,0)/AD$1,"")</f>
        <v/>
      </c>
      <c r="AE46" s="67" t="str">
        <f>IFERROR(VLOOKUP($B46,RD[#All],AE$2,0)/AE$1,"")</f>
        <v/>
      </c>
      <c r="AF46" s="67" t="str">
        <f>IFERROR(VLOOKUP($B46,RD[#All],AF$2,0)/AF$1,"")</f>
        <v/>
      </c>
      <c r="AG46" s="67" t="str">
        <f>IFERROR(VLOOKUP($B46,RD[#All],AG$2,0)/AG$1,"")</f>
        <v/>
      </c>
      <c r="AH46" s="67" t="str">
        <f>IFERROR(VLOOKUP($B46,RD[#All],AH$2,0)/AH$1,"")</f>
        <v/>
      </c>
      <c r="AI46" s="67" t="str">
        <f>IFERROR(VLOOKUP($B46,RD[#All],AI$2,0)/AI$1,"")</f>
        <v/>
      </c>
      <c r="AJ46" s="67" t="str">
        <f>IFERROR(VLOOKUP($B46,RD[#All],AJ$2,0)/AJ$1,"")</f>
        <v/>
      </c>
      <c r="AK46" s="67" t="str">
        <f>IFERROR(VLOOKUP($B46,RD[#All],AK$2,0)/AK$1,"")</f>
        <v/>
      </c>
      <c r="AL46" s="67" t="str">
        <f>IFERROR(VLOOKUP($B46,RD[#All],AL$2,0)/AL$1,"")</f>
        <v/>
      </c>
      <c r="AM46" s="67" t="str">
        <f>IFERROR(VLOOKUP($B46,RD[#All],AM$2,0)/AM$1,"")</f>
        <v/>
      </c>
      <c r="AN46" s="67" t="str">
        <f>IFERROR(VLOOKUP($B46,RD[#All],AN$2,0)/AN$1,"")</f>
        <v/>
      </c>
      <c r="AO46" s="67" t="str">
        <f>IFERROR(VLOOKUP($B46,RD[#All],AO$2,0)/AO$1,"")</f>
        <v/>
      </c>
      <c r="AP46" s="67" t="str">
        <f>IFERROR(VLOOKUP($B46,RD[#All],AP$2,0)/AP$1,"")</f>
        <v/>
      </c>
      <c r="AQ46" s="67" t="str">
        <f>IFERROR(VLOOKUP($B46,RD[#All],AQ$2,0)/AQ$1,"")</f>
        <v/>
      </c>
      <c r="AR46" s="67" t="str">
        <f>IFERROR(VLOOKUP($B46,RD[#All],AR$2,0)/AR$1,"")</f>
        <v/>
      </c>
      <c r="AS46" s="67" t="str">
        <f>IFERROR(VLOOKUP($B46,RD[#All],AS$2,0)/AS$1,"")</f>
        <v/>
      </c>
      <c r="AT46" s="67" t="str">
        <f>IFERROR(VLOOKUP($B46,RD[#All],AT$2,0)/AT$1,"")</f>
        <v/>
      </c>
      <c r="AU46" s="67" t="str">
        <f>IFERROR(VLOOKUP($B46,RD[#All],AU$2,0)/AU$1,"")</f>
        <v/>
      </c>
      <c r="AV46" s="67" t="str">
        <f>IFERROR(VLOOKUP($B46,RD[#All],AV$2,0)/AV$1,"")</f>
        <v/>
      </c>
      <c r="AW46" s="67" t="str">
        <f>IFERROR(VLOOKUP($B46,RD[#All],AW$2,0)/AW$1,"")</f>
        <v/>
      </c>
      <c r="AX46" s="67" t="str">
        <f>IFERROR(VLOOKUP($B46,RD[#All],AX$2,0)/AX$1,"")</f>
        <v/>
      </c>
      <c r="AY46" s="67" t="str">
        <f>IFERROR(VLOOKUP($B46,RD[#All],AY$2,0)/AY$1,"")</f>
        <v/>
      </c>
      <c r="AZ46" s="67" t="str">
        <f>IFERROR(VLOOKUP($B46,RD[#All],AZ$2,0)/AZ$1,"")</f>
        <v/>
      </c>
      <c r="BA46" s="67" t="str">
        <f>IFERROR(VLOOKUP($B46,RD[#All],BA$2,0)/BA$1,"")</f>
        <v/>
      </c>
      <c r="BB46" s="67" t="str">
        <f>IFERROR(VLOOKUP($B46,RD[#All],BB$2,0)/BB$1,"")</f>
        <v/>
      </c>
      <c r="BC46" s="67" t="str">
        <f>IFERROR(VLOOKUP($B46,RD[#All],BC$2,0)/BC$1,"")</f>
        <v/>
      </c>
      <c r="BD46" s="67" t="str">
        <f>IFERROR(VLOOKUP($B46,RD[#All],BD$2,0)/BD$1,"")</f>
        <v/>
      </c>
      <c r="BE46" s="67" t="str">
        <f>IFERROR(VLOOKUP($B46,RD[#All],BE$2,0)/BE$1,"")</f>
        <v/>
      </c>
      <c r="BF46" s="67" t="str">
        <f>IFERROR(VLOOKUP($B46,RD[#All],BF$2,0)/BF$1,"")</f>
        <v/>
      </c>
      <c r="BG46" s="67" t="str">
        <f>IFERROR(VLOOKUP($B46,RD[#All],BG$2,0)/BG$1,"")</f>
        <v/>
      </c>
      <c r="BH46" s="67" t="str">
        <f>IFERROR(VLOOKUP($B46,RD[#All],BH$2,0)/BH$1,"")</f>
        <v/>
      </c>
      <c r="BI46" s="67" t="str">
        <f>IFERROR(VLOOKUP($B46,RD[#All],BI$2,0)/BI$1,"")</f>
        <v/>
      </c>
      <c r="BJ46" s="67" t="str">
        <f>IFERROR(VLOOKUP($B46,RD[#All],BJ$2,0)/BJ$1,"")</f>
        <v/>
      </c>
      <c r="BK46" s="67" t="str">
        <f>IFERROR(VLOOKUP($B46,RD[#All],BK$2,0)/BK$1,"")</f>
        <v/>
      </c>
      <c r="BL46" s="67" t="str">
        <f>IFERROR(VLOOKUP($B46,RD[#All],BL$2,0)/BL$1,"")</f>
        <v/>
      </c>
      <c r="BM46" s="67" t="str">
        <f>IFERROR(VLOOKUP($B46,RD[#All],BM$2,0)/BM$1,"")</f>
        <v/>
      </c>
      <c r="BN46" s="67" t="str">
        <f>IFERROR(VLOOKUP($B46,RD[#All],BN$2,0)/BN$1,"")</f>
        <v/>
      </c>
      <c r="BO46" s="67" t="str">
        <f>IFERROR(VLOOKUP($B46,RD[#All],BO$2,0)/BO$1,"")</f>
        <v/>
      </c>
      <c r="BP46" s="67" t="str">
        <f>IFERROR(VLOOKUP($B46,RD[#All],BP$2,0)/BP$1,"")</f>
        <v/>
      </c>
      <c r="BQ46" s="67" t="str">
        <f>IFERROR(VLOOKUP($B46,RD[#All],BQ$2,0)/BQ$1,"")</f>
        <v/>
      </c>
      <c r="BR46" s="67" t="str">
        <f>IFERROR(VLOOKUP($B46,RD[#All],BR$2,0)/BR$1,"")</f>
        <v/>
      </c>
      <c r="BS46" s="67" t="str">
        <f>IFERROR(VLOOKUP($B46,RD[#All],BS$2,0)/BS$1,"")</f>
        <v/>
      </c>
      <c r="BT46" s="67" t="str">
        <f>IFERROR(VLOOKUP($B46,RD[#All],BT$2,0)/BT$1,"")</f>
        <v/>
      </c>
      <c r="BU46" s="67" t="str">
        <f>IFERROR(VLOOKUP($B46,RD[#All],BU$2,0)/BU$1,"")</f>
        <v/>
      </c>
      <c r="BV46" s="67" t="str">
        <f>IFERROR(VLOOKUP($B46,RD[#All],BV$2,0)/BV$1,"")</f>
        <v/>
      </c>
      <c r="BW46" s="67" t="str">
        <f>IFERROR(VLOOKUP($B46,RD[#All],BW$2,0)/BW$1,"")</f>
        <v/>
      </c>
      <c r="BX46" s="67" t="str">
        <f>IFERROR(VLOOKUP($B46,RD[#All],BX$2,0)/BX$1,"")</f>
        <v/>
      </c>
      <c r="BY46" s="67" t="str">
        <f>IFERROR(VLOOKUP($B46,RD[#All],BY$2,0)/BY$1,"")</f>
        <v/>
      </c>
      <c r="BZ46" s="67" t="str">
        <f>IFERROR(VLOOKUP($B46,RD[#All],BZ$2,0)/BZ$1,"")</f>
        <v/>
      </c>
      <c r="CA46" s="67" t="str">
        <f>IFERROR(VLOOKUP($B46,RD[#All],CA$2,0)/CA$1,"")</f>
        <v/>
      </c>
      <c r="CB46" s="67" t="str">
        <f>IFERROR(VLOOKUP($B46,RD[#All],CB$2,0)/CB$1,"")</f>
        <v/>
      </c>
      <c r="CC46" s="67" t="str">
        <f>IFERROR(VLOOKUP($B46,RD[#All],CC$2,0)/CC$1,"")</f>
        <v/>
      </c>
      <c r="CD46" s="67" t="str">
        <f>IFERROR(VLOOKUP($B46,RD[#All],CD$2,0)/CD$1,"")</f>
        <v/>
      </c>
      <c r="CE46" s="67" t="str">
        <f>IFERROR(VLOOKUP($B46,RD[#All],CE$2,0)/CE$1,"")</f>
        <v/>
      </c>
      <c r="CF46" s="67" t="str">
        <f>IFERROR(VLOOKUP($B46,RD[#All],CF$2,0)/CF$1,"")</f>
        <v/>
      </c>
      <c r="CG46" s="67" t="str">
        <f>IFERROR(VLOOKUP($B46,RD[#All],CG$2,0)/CG$1,"")</f>
        <v/>
      </c>
      <c r="CH46" s="67" t="str">
        <f>IFERROR(VLOOKUP($B46,RD[#All],CH$2,0)/CH$1,"")</f>
        <v/>
      </c>
      <c r="CI46" s="67" t="str">
        <f>IFERROR(VLOOKUP($B46,RD[#All],CI$2,0)/CI$1,"")</f>
        <v/>
      </c>
      <c r="CJ46" s="67" t="str">
        <f>IFERROR(VLOOKUP($B46,RD[#All],CJ$2,0)/CJ$1,"")</f>
        <v/>
      </c>
      <c r="CK46" s="67" t="str">
        <f>IFERROR(VLOOKUP($B46,RD[#All],CK$2,0)/CK$1,"")</f>
        <v/>
      </c>
      <c r="CL46" s="67" t="str">
        <f>IFERROR(VLOOKUP($B46,RD[#All],CL$2,0)/CL$1,"")</f>
        <v/>
      </c>
      <c r="CM46" s="67" t="str">
        <f>IFERROR(VLOOKUP($B46,RD[#All],CM$2,0)/CM$1,"")</f>
        <v/>
      </c>
      <c r="CN46" s="67" t="str">
        <f>IFERROR(VLOOKUP($B46,RD[#All],CN$2,0)/CN$1,"")</f>
        <v/>
      </c>
      <c r="CO46" s="67" t="str">
        <f>IFERROR(VLOOKUP($B46,RD[#All],CO$2,0)/CO$1,"")</f>
        <v/>
      </c>
      <c r="CP46" s="67" t="str">
        <f>IFERROR(VLOOKUP($B46,RD[#All],CP$2,0)/CP$1,"")</f>
        <v/>
      </c>
      <c r="CQ46" s="67" t="str">
        <f>IFERROR(VLOOKUP($B46,RD[#All],CQ$2,0)/CQ$1,"")</f>
        <v/>
      </c>
      <c r="CR46" s="67" t="str">
        <f>IFERROR(VLOOKUP($B46,RD[#All],CR$2,0)/CR$1,"")</f>
        <v/>
      </c>
      <c r="CS46" s="67" t="str">
        <f>IFERROR(VLOOKUP($B46,RD[#All],CS$2,0)/CS$1,"")</f>
        <v/>
      </c>
      <c r="CT46" s="67" t="str">
        <f>IFERROR(VLOOKUP($B46,RD[#All],CT$2,0)/CT$1,"")</f>
        <v/>
      </c>
      <c r="CU46" s="67" t="str">
        <f>IFERROR(VLOOKUP($B46,RD[#All],CU$2,0)/CU$1,"")</f>
        <v/>
      </c>
      <c r="CV46" s="67" t="str">
        <f>IFERROR(VLOOKUP($B46,RD[#All],CV$2,0)/CV$1,"")</f>
        <v/>
      </c>
      <c r="CW46" s="67" t="str">
        <f>IFERROR(VLOOKUP($B46,RD[#All],CW$2,0)/CW$1,"")</f>
        <v/>
      </c>
      <c r="CX46" s="67" t="str">
        <f>IFERROR(VLOOKUP($B46,RD[#All],CX$2,0)/CX$1,"")</f>
        <v/>
      </c>
      <c r="CY46" s="67" t="str">
        <f>IFERROR(VLOOKUP($B46,RD[#All],CY$2,0)/CY$1,"")</f>
        <v/>
      </c>
      <c r="CZ46" s="67" t="str">
        <f>IFERROR(VLOOKUP($B46,RD[#All],CZ$2,0)/CZ$1,"")</f>
        <v/>
      </c>
      <c r="DA46" s="67" t="str">
        <f>IFERROR(VLOOKUP($B46,RD[#All],DA$2,0)/DA$1,"")</f>
        <v/>
      </c>
      <c r="DB46" s="67" t="str">
        <f>IFERROR(VLOOKUP($B46,RD[#All],DB$2,0)/DB$1,"")</f>
        <v/>
      </c>
      <c r="DC46" s="67" t="str">
        <f>IFERROR(VLOOKUP($B46,RD[#All],DC$2,0)/DC$1,"")</f>
        <v/>
      </c>
      <c r="DD46" s="67" t="str">
        <f>IFERROR(VLOOKUP($B46,RD[#All],DD$2,0)/DD$1,"")</f>
        <v/>
      </c>
      <c r="DE46" s="67" t="str">
        <f>IFERROR(VLOOKUP($B46,RD[#All],DE$2,0)/DE$1,"")</f>
        <v/>
      </c>
      <c r="DF46" s="67" t="str">
        <f>IFERROR(VLOOKUP($B46,RD[#All],DF$2,0)/DF$1,"")</f>
        <v/>
      </c>
      <c r="DG46" s="67" t="str">
        <f>IFERROR(VLOOKUP($B46,RD[#All],DG$2,0)/DG$1,"")</f>
        <v/>
      </c>
      <c r="DH46" s="67" t="str">
        <f>IFERROR(VLOOKUP($B46,RD[#All],DH$2,0)/DH$1,"")</f>
        <v/>
      </c>
      <c r="DI46" s="67" t="str">
        <f>IFERROR(VLOOKUP($B46,RD[#All],DI$2,0)/DI$1,"")</f>
        <v/>
      </c>
      <c r="DJ46" s="67" t="str">
        <f>IFERROR(VLOOKUP($B46,RD[#All],DJ$2,0)/DJ$1,"")</f>
        <v/>
      </c>
      <c r="DK46" s="67" t="str">
        <f>IFERROR(VLOOKUP($B46,RD[#All],DK$2,0)/DK$1,"")</f>
        <v/>
      </c>
      <c r="DL46" s="67" t="str">
        <f>IFERROR(VLOOKUP($B46,RD[#All],DL$2,0)/DL$1,"")</f>
        <v/>
      </c>
      <c r="DM46" s="67" t="str">
        <f>IFERROR(VLOOKUP($B46,RD[#All],DM$2,0)/DM$1,"")</f>
        <v/>
      </c>
      <c r="DN46" s="67" t="str">
        <f>IFERROR(VLOOKUP($B46,RD[#All],DN$2,0)/DN$1,"")</f>
        <v/>
      </c>
      <c r="DO46" s="67" t="str">
        <f>IFERROR(VLOOKUP($B46,RD[#All],DO$2,0)/DO$1,"")</f>
        <v/>
      </c>
      <c r="DP46" s="67" t="str">
        <f>IFERROR(VLOOKUP($B46,RD[#All],DP$2,0)/DP$1,"")</f>
        <v/>
      </c>
      <c r="DQ46" s="67" t="str">
        <f>IFERROR(VLOOKUP($B46,RD[#All],DQ$2,0)/DQ$1,"")</f>
        <v/>
      </c>
      <c r="DR46" s="67" t="str">
        <f>IFERROR(VLOOKUP($B46,RD[#All],DR$2,0)/DR$1,"")</f>
        <v/>
      </c>
      <c r="DS46" s="67" t="str">
        <f>IFERROR(VLOOKUP($B46,RD[#All],DS$2,0)/DS$1,"")</f>
        <v/>
      </c>
      <c r="DT46" s="67" t="str">
        <f>IFERROR(VLOOKUP($B46,RD[#All],DT$2,0)/DT$1,"")</f>
        <v/>
      </c>
      <c r="DU46" s="67" t="str">
        <f>IFERROR(VLOOKUP($B46,RD[#All],DU$2,0)/DU$1,"")</f>
        <v/>
      </c>
      <c r="DV46" s="67" t="str">
        <f>IFERROR(VLOOKUP($B46,RD[#All],DV$2,0)/DV$1,"")</f>
        <v/>
      </c>
      <c r="DW46" s="67" t="str">
        <f>IFERROR(VLOOKUP($B46,RD[#All],DW$2,0)/DW$1,"")</f>
        <v/>
      </c>
      <c r="DX46" s="67" t="str">
        <f>IFERROR(VLOOKUP($B46,RD[#All],DX$2,0)/DX$1,"")</f>
        <v/>
      </c>
      <c r="DY46" s="67" t="str">
        <f>IFERROR(VLOOKUP($B46,RD[#All],DY$2,0)/DY$1,"")</f>
        <v/>
      </c>
      <c r="DZ46" s="67" t="str">
        <f>IFERROR(VLOOKUP($B46,RD[#All],DZ$2,0)/DZ$1,"")</f>
        <v/>
      </c>
      <c r="EA46" s="67" t="str">
        <f>IFERROR(VLOOKUP($B46,RD[#All],EA$2,0)/EA$1,"")</f>
        <v/>
      </c>
      <c r="EB46" s="67" t="str">
        <f>IFERROR(VLOOKUP($B46,RD[#All],EB$2,0)/EB$1,"")</f>
        <v/>
      </c>
      <c r="EC46" s="67" t="str">
        <f>IFERROR(VLOOKUP($B46,RD[#All],EC$2,0)/EC$1,"")</f>
        <v/>
      </c>
      <c r="ED46" s="67" t="str">
        <f>IFERROR(VLOOKUP($B46,RD[#All],ED$2,0)/ED$1,"")</f>
        <v/>
      </c>
      <c r="EE46" s="67" t="str">
        <f>IFERROR(VLOOKUP($B46,RD[#All],EE$2,0)/EE$1,"")</f>
        <v/>
      </c>
      <c r="EF46" s="67" t="str">
        <f>IFERROR(VLOOKUP($B46,RD[#All],EF$2,0)/EF$1,"")</f>
        <v/>
      </c>
      <c r="EG46" s="67" t="str">
        <f>IFERROR(VLOOKUP($B46,RD[#All],EG$2,0)/EG$1,"")</f>
        <v/>
      </c>
      <c r="EH46" s="67" t="str">
        <f>IFERROR(VLOOKUP($B46,RD[#All],EH$2,0)/EH$1,"")</f>
        <v/>
      </c>
      <c r="EI46" s="67" t="str">
        <f>IFERROR(VLOOKUP($B46,RD[#All],EI$2,0)/EI$1,"")</f>
        <v/>
      </c>
      <c r="EJ46" s="67" t="str">
        <f>IFERROR(VLOOKUP($B46,RD[#All],EJ$2,0)/EJ$1,"")</f>
        <v/>
      </c>
      <c r="EK46" s="67" t="str">
        <f>IFERROR(VLOOKUP($B46,RD[#All],EK$2,0)/EK$1,"")</f>
        <v/>
      </c>
      <c r="EL46" s="67" t="str">
        <f>IFERROR(VLOOKUP($B46,RD[#All],EL$2,0)/EL$1,"")</f>
        <v/>
      </c>
      <c r="EM46" s="67" t="str">
        <f>IFERROR(VLOOKUP($B46,RD[#All],EM$2,0)/EM$1,"")</f>
        <v/>
      </c>
      <c r="EN46" s="67" t="str">
        <f>IFERROR(VLOOKUP($B46,RD[#All],EN$2,0)/EN$1,"")</f>
        <v/>
      </c>
      <c r="EO46" s="67" t="str">
        <f>IFERROR(VLOOKUP($B46,RD[#All],EO$2,0)/EO$1,"")</f>
        <v/>
      </c>
      <c r="EP46" s="67" t="str">
        <f>IFERROR(VLOOKUP($B46,RD[#All],EP$2,0)/EP$1,"")</f>
        <v/>
      </c>
      <c r="EQ46" s="67" t="str">
        <f>IFERROR(VLOOKUP($B46,RD[#All],EQ$2,0)/EQ$1,"")</f>
        <v/>
      </c>
      <c r="ER46" s="67" t="str">
        <f>IFERROR(VLOOKUP($B46,RD[#All],ER$2,0)/ER$1,"")</f>
        <v/>
      </c>
      <c r="ES46" s="67" t="str">
        <f>IFERROR(VLOOKUP($B46,RD[#All],ES$2,0)/ES$1,"")</f>
        <v/>
      </c>
      <c r="ET46" s="67" t="str">
        <f>IFERROR(VLOOKUP($B46,RD[#All],ET$2,0)/ET$1,"")</f>
        <v/>
      </c>
      <c r="EU46" s="67" t="str">
        <f>IFERROR(VLOOKUP($B46,RD[#All],EU$2,0)/EU$1,"")</f>
        <v/>
      </c>
      <c r="EV46" s="67" t="str">
        <f>IFERROR(VLOOKUP($B46,RD[#All],EV$2,0)/EV$1,"")</f>
        <v/>
      </c>
      <c r="EW46" s="67" t="str">
        <f>IFERROR(VLOOKUP($B46,RD[#All],EW$2,0)/EW$1,"")</f>
        <v/>
      </c>
      <c r="EX46" s="67" t="str">
        <f>IFERROR(VLOOKUP($B46,RD[#All],EX$2,0)/EX$1,"")</f>
        <v/>
      </c>
      <c r="EY46" s="67" t="str">
        <f>IFERROR(VLOOKUP($B46,RD[#All],EY$2,0)/EY$1,"")</f>
        <v/>
      </c>
      <c r="EZ46" s="67" t="str">
        <f>IFERROR(VLOOKUP($B46,RD[#All],EZ$2,0)/EZ$1,"")</f>
        <v/>
      </c>
      <c r="FA46" s="67" t="str">
        <f>IFERROR(VLOOKUP($B46,RD[#All],FA$2,0)/FA$1,"")</f>
        <v/>
      </c>
      <c r="FB46" s="67" t="str">
        <f>IFERROR(VLOOKUP($B46,RD[#All],FB$2,0)/FB$1,"")</f>
        <v/>
      </c>
      <c r="FC46" s="67" t="str">
        <f>IFERROR(VLOOKUP($B46,RD[#All],FC$2,0)/FC$1,"")</f>
        <v/>
      </c>
      <c r="FD46" s="67" t="str">
        <f>IFERROR(VLOOKUP($B46,RD[#All],FD$2,0)/FD$1,"")</f>
        <v/>
      </c>
      <c r="FE46" s="67" t="str">
        <f>IFERROR(VLOOKUP($B46,RD[#All],FE$2,0)/FE$1,"")</f>
        <v/>
      </c>
      <c r="FF46" s="67" t="str">
        <f>IFERROR(VLOOKUP($B46,RD[#All],FF$2,0)/FF$1,"")</f>
        <v/>
      </c>
      <c r="FG46" s="67" t="str">
        <f>IFERROR(VLOOKUP($B46,RD[#All],FG$2,0)/FG$1,"")</f>
        <v/>
      </c>
      <c r="FH46" s="67" t="str">
        <f>IFERROR(VLOOKUP($B46,RD[#All],FH$2,0)/FH$1,"")</f>
        <v/>
      </c>
      <c r="FI46" s="67" t="str">
        <f>IFERROR(VLOOKUP($B46,RD[#All],FI$2,0)/FI$1,"")</f>
        <v/>
      </c>
      <c r="FJ46" s="67" t="str">
        <f>IFERROR(VLOOKUP($B46,RD[#All],FJ$2,0)/FJ$1,"")</f>
        <v/>
      </c>
      <c r="FK46" s="67" t="str">
        <f>IFERROR(VLOOKUP($B46,RD[#All],FK$2,0)/FK$1,"")</f>
        <v/>
      </c>
      <c r="FL46" s="67" t="str">
        <f>IFERROR(VLOOKUP($B46,RD[#All],FL$2,0)/FL$1,"")</f>
        <v/>
      </c>
      <c r="FM46" s="67" t="str">
        <f>IFERROR(VLOOKUP($B46,RD[#All],FM$2,0)/FM$1,"")</f>
        <v/>
      </c>
      <c r="FN46" s="67" t="str">
        <f>IFERROR(VLOOKUP($B46,RD[#All],FN$2,0)/FN$1,"")</f>
        <v/>
      </c>
      <c r="FO46" s="67" t="str">
        <f>IFERROR(VLOOKUP($B46,RD[#All],FO$2,0)/FO$1,"")</f>
        <v/>
      </c>
      <c r="FP46" s="67" t="str">
        <f>IFERROR(VLOOKUP($B46,RD[#All],FP$2,0)/FP$1,"")</f>
        <v/>
      </c>
      <c r="FQ46" s="67" t="str">
        <f>IFERROR(VLOOKUP($B46,RD[#All],FQ$2,0)/FQ$1,"")</f>
        <v/>
      </c>
      <c r="FR46" s="67" t="str">
        <f>IFERROR(VLOOKUP($B46,RD[#All],FR$2,0)/FR$1,"")</f>
        <v/>
      </c>
      <c r="FS46" s="67" t="str">
        <f>IFERROR(VLOOKUP($B46,RD[#All],FS$2,0)/FS$1,"")</f>
        <v/>
      </c>
      <c r="FT46" s="67" t="str">
        <f>IFERROR(VLOOKUP($B46,RD[#All],FT$2,0)/FT$1,"")</f>
        <v/>
      </c>
      <c r="FU46" s="67" t="str">
        <f>IFERROR(VLOOKUP($B46,RD[#All],FU$2,0)/FU$1,"")</f>
        <v/>
      </c>
      <c r="FV46" s="67" t="str">
        <f>IFERROR(VLOOKUP($B46,RD[#All],FV$2,0)/FV$1,"")</f>
        <v/>
      </c>
      <c r="FW46" s="67" t="str">
        <f>IFERROR(VLOOKUP($B46,RD[#All],FW$2,0)/FW$1,"")</f>
        <v/>
      </c>
      <c r="FX46" s="67" t="str">
        <f>IFERROR(VLOOKUP($B46,RD[#All],FX$2,0)/FX$1,"")</f>
        <v/>
      </c>
      <c r="FY46" s="67" t="str">
        <f>IFERROR(VLOOKUP($B46,RD[#All],FY$2,0)/FY$1,"")</f>
        <v/>
      </c>
      <c r="FZ46" s="67" t="str">
        <f>IFERROR(VLOOKUP($B46,RD[#All],FZ$2,0)/FZ$1,"")</f>
        <v/>
      </c>
      <c r="GA46" s="67" t="str">
        <f>IFERROR(VLOOKUP($B46,RD[#All],GA$2,0)/GA$1,"")</f>
        <v/>
      </c>
      <c r="GB46" s="67" t="str">
        <f>IFERROR(VLOOKUP($B46,RD[#All],GB$2,0)/GB$1,"")</f>
        <v/>
      </c>
      <c r="GC46" s="67" t="str">
        <f>IFERROR(VLOOKUP($B46,RD[#All],GC$2,0)/GC$1,"")</f>
        <v/>
      </c>
      <c r="GD46" s="67" t="str">
        <f>IFERROR(VLOOKUP($B46,RD[#All],GD$2,0)/GD$1,"")</f>
        <v/>
      </c>
      <c r="GE46" s="67" t="str">
        <f>IFERROR(VLOOKUP($B46,RD[#All],GE$2,0)/GE$1,"")</f>
        <v/>
      </c>
      <c r="GF46" s="67" t="str">
        <f>IFERROR(VLOOKUP($B46,RD[#All],GF$2,0)/GF$1,"")</f>
        <v/>
      </c>
      <c r="GG46" s="67" t="str">
        <f>IFERROR(VLOOKUP($B46,RD[#All],GG$2,0)/GG$1,"")</f>
        <v/>
      </c>
      <c r="GH46" s="67" t="str">
        <f>IFERROR(VLOOKUP($B46,RD[#All],GH$2,0)/GH$1,"")</f>
        <v/>
      </c>
      <c r="GI46" s="67" t="str">
        <f>IFERROR(VLOOKUP($B46,RD[#All],GI$2,0)/GI$1,"")</f>
        <v/>
      </c>
      <c r="GJ46" s="67" t="str">
        <f>IFERROR(VLOOKUP($B46,RD[#All],GJ$2,0)/GJ$1,"")</f>
        <v/>
      </c>
      <c r="GK46" s="67" t="str">
        <f>IFERROR(VLOOKUP($B46,RD[#All],GK$2,0)/GK$1,"")</f>
        <v/>
      </c>
      <c r="GL46" s="67" t="str">
        <f>IFERROR(VLOOKUP($B46,RD[#All],GL$2,0)/GL$1,"")</f>
        <v/>
      </c>
      <c r="GM46" s="67" t="str">
        <f>IFERROR(VLOOKUP($B46,RD[#All],GM$2,0)/GM$1,"")</f>
        <v/>
      </c>
      <c r="GN46" s="67" t="str">
        <f>IFERROR(VLOOKUP($B46,RD[#All],GN$2,0)/GN$1,"")</f>
        <v/>
      </c>
      <c r="GO46" s="67" t="str">
        <f>IFERROR(VLOOKUP($B46,RD[#All],GO$2,0)/GO$1,"")</f>
        <v/>
      </c>
      <c r="GP46" s="67" t="str">
        <f>IFERROR(VLOOKUP($B46,RD[#All],GP$2,0)/GP$1,"")</f>
        <v/>
      </c>
      <c r="GQ46" s="67" t="str">
        <f>IFERROR(VLOOKUP($B46,RD[#All],GQ$2,0)/GQ$1,"")</f>
        <v/>
      </c>
      <c r="GR46" s="67" t="str">
        <f>IFERROR(VLOOKUP($B46,RD[#All],GR$2,0)/GR$1,"")</f>
        <v/>
      </c>
      <c r="GS46" s="67" t="str">
        <f>IFERROR(VLOOKUP($B46,RD[#All],GS$2,0)/GS$1,"")</f>
        <v/>
      </c>
      <c r="GT46" s="67" t="str">
        <f>IFERROR(VLOOKUP($B46,RD[#All],GT$2,0)/GT$1,"")</f>
        <v/>
      </c>
      <c r="GU46" s="67" t="str">
        <f>IFERROR(VLOOKUP($B46,RD[#All],GU$2,0)/GU$1,"")</f>
        <v/>
      </c>
      <c r="GV46" s="67" t="str">
        <f>IFERROR(VLOOKUP($B46,RD[#All],GV$2,0)/GV$1,"")</f>
        <v/>
      </c>
      <c r="GW46" s="67" t="str">
        <f>IFERROR(VLOOKUP($B46,RD[#All],GW$2,0)/GW$1,"")</f>
        <v/>
      </c>
      <c r="GX46" s="67" t="str">
        <f>IFERROR(VLOOKUP($B46,RD[#All],GX$2,0)/GX$1,"")</f>
        <v/>
      </c>
      <c r="GY46" s="67" t="str">
        <f>IFERROR(VLOOKUP($B46,RD[#All],GY$2,0)/GY$1,"")</f>
        <v/>
      </c>
      <c r="GZ46" s="67" t="str">
        <f>IFERROR(VLOOKUP($B46,RD[#All],GZ$2,0)/GZ$1,"")</f>
        <v/>
      </c>
      <c r="HA46" s="67" t="str">
        <f>IFERROR(VLOOKUP($B46,RD[#All],HA$2,0)/HA$1,"")</f>
        <v/>
      </c>
      <c r="HB46" s="67" t="str">
        <f>IFERROR(VLOOKUP($B46,RD[#All],HB$2,0)/HB$1,"")</f>
        <v/>
      </c>
      <c r="HC46" s="67" t="str">
        <f>IFERROR(VLOOKUP($B46,RD[#All],HC$2,0)/HC$1,"")</f>
        <v/>
      </c>
      <c r="HD46" s="67" t="str">
        <f>IFERROR(VLOOKUP($B46,RD[#All],HD$2,0)/HD$1,"")</f>
        <v/>
      </c>
      <c r="HE46" s="67" t="str">
        <f>IFERROR(VLOOKUP($B46,RD[#All],HE$2,0)/HE$1,"")</f>
        <v/>
      </c>
      <c r="HF46" s="67" t="str">
        <f>IFERROR(VLOOKUP($B46,RD[#All],HF$2,0)/HF$1,"")</f>
        <v/>
      </c>
      <c r="HG46" s="67" t="str">
        <f>IFERROR(VLOOKUP($B46,RD[#All],HG$2,0)/HG$1,"")</f>
        <v/>
      </c>
      <c r="HH46" s="67" t="str">
        <f>IFERROR(VLOOKUP($B46,RD[#All],HH$2,0)/HH$1,"")</f>
        <v/>
      </c>
      <c r="HI46" s="67" t="str">
        <f>IFERROR(VLOOKUP($B46,RD[#All],HI$2,0)/HI$1,"")</f>
        <v/>
      </c>
      <c r="HJ46" s="67" t="str">
        <f>IFERROR(VLOOKUP($B46,RD[#All],HJ$2,0)/HJ$1,"")</f>
        <v/>
      </c>
      <c r="HK46" s="67" t="str">
        <f>IFERROR(VLOOKUP($B46,RD[#All],HK$2,0)/HK$1,"")</f>
        <v/>
      </c>
      <c r="HL46" s="67" t="str">
        <f>IFERROR(VLOOKUP($B46,RD[#All],HL$2,0)/HL$1,"")</f>
        <v/>
      </c>
      <c r="HM46" s="67" t="str">
        <f>IFERROR(VLOOKUP($B46,RD[#All],HM$2,0)/HM$1,"")</f>
        <v/>
      </c>
      <c r="HN46" s="67" t="str">
        <f>IFERROR(VLOOKUP($B46,RD[#All],HN$2,0)/HN$1,"")</f>
        <v/>
      </c>
      <c r="HO46" s="67" t="str">
        <f>IFERROR(VLOOKUP($B46,RD[#All],HO$2,0)/HO$1,"")</f>
        <v/>
      </c>
      <c r="HP46" s="67" t="str">
        <f>IFERROR(VLOOKUP($B46,RD[#All],HP$2,0)/HP$1,"")</f>
        <v/>
      </c>
      <c r="HQ46" s="67" t="str">
        <f>IFERROR(VLOOKUP($B46,RD[#All],HQ$2,0)/HQ$1,"")</f>
        <v/>
      </c>
      <c r="HR46" s="67" t="str">
        <f>IFERROR(VLOOKUP($B46,RD[#All],HR$2,0)/HR$1,"")</f>
        <v/>
      </c>
      <c r="HS46" s="67" t="str">
        <f>IFERROR(VLOOKUP($B46,RD[#All],HS$2,0)/HS$1,"")</f>
        <v/>
      </c>
      <c r="HT46" s="67" t="str">
        <f>IFERROR(VLOOKUP($B46,RD[#All],HT$2,0)/HT$1,"")</f>
        <v/>
      </c>
      <c r="HU46" s="67" t="str">
        <f>IFERROR(VLOOKUP($B46,RD[#All],HU$2,0)/HU$1,"")</f>
        <v/>
      </c>
      <c r="HV46" s="67" t="str">
        <f>IFERROR(VLOOKUP($B46,RD[#All],HV$2,0)/HV$1,"")</f>
        <v/>
      </c>
      <c r="HW46" s="67" t="str">
        <f>IFERROR(VLOOKUP($B46,RD[#All],HW$2,0)/HW$1,"")</f>
        <v/>
      </c>
      <c r="HX46" s="67" t="str">
        <f>IFERROR(VLOOKUP($B46,RD[#All],HX$2,0)/HX$1,"")</f>
        <v/>
      </c>
      <c r="HY46" s="67" t="str">
        <f>IFERROR(VLOOKUP($B46,RD[#All],HY$2,0)/HY$1,"")</f>
        <v/>
      </c>
      <c r="HZ46" s="67" t="str">
        <f>IFERROR(VLOOKUP($B46,RD[#All],HZ$2,0)/HZ$1,"")</f>
        <v/>
      </c>
      <c r="IA46" s="67" t="str">
        <f>IFERROR(VLOOKUP($B46,RD[#All],IA$2,0)/IA$1,"")</f>
        <v/>
      </c>
      <c r="IB46" s="67" t="str">
        <f>IFERROR(VLOOKUP($B46,RD[#All],IB$2,0)/IB$1,"")</f>
        <v/>
      </c>
      <c r="IC46" s="67" t="str">
        <f>IFERROR(VLOOKUP($B46,RD[#All],IC$2,0)/IC$1,"")</f>
        <v/>
      </c>
      <c r="ID46" s="67" t="str">
        <f>IFERROR(VLOOKUP($B46,RD[#All],ID$2,0)/ID$1,"")</f>
        <v/>
      </c>
      <c r="IE46" s="67" t="str">
        <f>IFERROR(VLOOKUP($B46,RD[#All],IE$2,0)/IE$1,"")</f>
        <v/>
      </c>
      <c r="IF46" s="67" t="str">
        <f>IFERROR(VLOOKUP($B46,RD[#All],IF$2,0)/IF$1,"")</f>
        <v/>
      </c>
      <c r="IG46" s="67" t="str">
        <f>IFERROR(VLOOKUP($B46,RD[#All],IG$2,0)/IG$1,"")</f>
        <v/>
      </c>
      <c r="IH46" s="67" t="str">
        <f>IFERROR(VLOOKUP($B46,RD[#All],IH$2,0)/IH$1,"")</f>
        <v/>
      </c>
      <c r="II46" s="67" t="str">
        <f>IFERROR(VLOOKUP($B46,RD[#All],II$2,0)/II$1,"")</f>
        <v/>
      </c>
      <c r="IJ46" s="67" t="str">
        <f>IFERROR(VLOOKUP($B46,RD[#All],IJ$2,0)/IJ$1,"")</f>
        <v/>
      </c>
      <c r="IK46" s="67" t="str">
        <f>IFERROR(VLOOKUP($B46,RD[#All],IK$2,0)/IK$1,"")</f>
        <v/>
      </c>
      <c r="IL46" s="67" t="str">
        <f>IFERROR(VLOOKUP($B46,RD[#All],IL$2,0)/IL$1,"")</f>
        <v/>
      </c>
      <c r="IM46" s="67" t="str">
        <f>IFERROR(VLOOKUP($B46,RD[#All],IM$2,0)/IM$1,"")</f>
        <v/>
      </c>
      <c r="IN46" s="67" t="str">
        <f>IFERROR(VLOOKUP($B46,RD[#All],IN$2,0)/IN$1,"")</f>
        <v/>
      </c>
      <c r="IO46" s="67" t="str">
        <f>IFERROR(VLOOKUP($B46,RD[#All],IO$2,0)/IO$1,"")</f>
        <v/>
      </c>
      <c r="IP46" s="67" t="str">
        <f>IFERROR(VLOOKUP($B46,RD[#All],IP$2,0)/IP$1,"")</f>
        <v/>
      </c>
      <c r="IQ46" s="67" t="str">
        <f>IFERROR(VLOOKUP($B46,RD[#All],IQ$2,0)/IQ$1,"")</f>
        <v/>
      </c>
      <c r="IR46" s="67" t="str">
        <f>IFERROR(VLOOKUP($B46,RD[#All],IR$2,0)/IR$1,"")</f>
        <v/>
      </c>
      <c r="IS46" s="86" t="str">
        <f>IFERROR(AVERAGEIF(Inv_SY_B[[#This Row],[BLK1_INV1]:[BLK8_INV27]],"&gt;"&amp;0.1,Inv_SY_B[[#This Row],[BLK1_INV1]:[BLK8_INV27]]),"")</f>
        <v/>
      </c>
    </row>
    <row r="47" spans="2:253" x14ac:dyDescent="0.35">
      <c r="B47" s="87">
        <f t="shared" si="1"/>
        <v>45879</v>
      </c>
      <c r="C47" s="67" t="str">
        <f>IFERROR(VLOOKUP($B47,RD[#All],C$2,0)/C$1,"")</f>
        <v/>
      </c>
      <c r="D47" s="67" t="str">
        <f>IFERROR(VLOOKUP($B47,RD[#All],D$2,0)/D$1,"")</f>
        <v/>
      </c>
      <c r="E47" s="67" t="str">
        <f>IFERROR(VLOOKUP($B47,RD[#All],E$2,0)/E$1,"")</f>
        <v/>
      </c>
      <c r="F47" s="67" t="str">
        <f>IFERROR(VLOOKUP($B47,RD[#All],F$2,0)/F$1,"")</f>
        <v/>
      </c>
      <c r="G47" s="67" t="str">
        <f>IFERROR(VLOOKUP($B47,RD[#All],G$2,0)/G$1,"")</f>
        <v/>
      </c>
      <c r="H47" s="67" t="str">
        <f>IFERROR(VLOOKUP($B47,RD[#All],H$2,0)/H$1,"")</f>
        <v/>
      </c>
      <c r="I47" s="67" t="str">
        <f>IFERROR(VLOOKUP($B47,RD[#All],I$2,0)/I$1,"")</f>
        <v/>
      </c>
      <c r="J47" s="67" t="str">
        <f>IFERROR(VLOOKUP($B47,RD[#All],J$2,0)/J$1,"")</f>
        <v/>
      </c>
      <c r="K47" s="67" t="str">
        <f>IFERROR(VLOOKUP($B47,RD[#All],K$2,0)/K$1,"")</f>
        <v/>
      </c>
      <c r="L47" s="67" t="str">
        <f>IFERROR(VLOOKUP($B47,RD[#All],L$2,0)/L$1,"")</f>
        <v/>
      </c>
      <c r="M47" s="67" t="str">
        <f>IFERROR(VLOOKUP($B47,RD[#All],M$2,0)/M$1,"")</f>
        <v/>
      </c>
      <c r="N47" s="67" t="str">
        <f>IFERROR(VLOOKUP($B47,RD[#All],N$2,0)/N$1,"")</f>
        <v/>
      </c>
      <c r="O47" s="67" t="str">
        <f>IFERROR(VLOOKUP($B47,RD[#All],O$2,0)/O$1,"")</f>
        <v/>
      </c>
      <c r="P47" s="67" t="str">
        <f>IFERROR(VLOOKUP($B47,RD[#All],P$2,0)/P$1,"")</f>
        <v/>
      </c>
      <c r="Q47" s="67" t="str">
        <f>IFERROR(VLOOKUP($B47,RD[#All],Q$2,0)/Q$1,"")</f>
        <v/>
      </c>
      <c r="R47" s="67" t="str">
        <f>IFERROR(VLOOKUP($B47,RD[#All],R$2,0)/R$1,"")</f>
        <v/>
      </c>
      <c r="S47" s="67" t="str">
        <f>IFERROR(VLOOKUP($B47,RD[#All],S$2,0)/S$1,"")</f>
        <v/>
      </c>
      <c r="T47" s="67" t="str">
        <f>IFERROR(VLOOKUP($B47,RD[#All],T$2,0)/T$1,"")</f>
        <v/>
      </c>
      <c r="U47" s="67" t="str">
        <f>IFERROR(VLOOKUP($B47,RD[#All],U$2,0)/U$1,"")</f>
        <v/>
      </c>
      <c r="V47" s="67" t="str">
        <f>IFERROR(VLOOKUP($B47,RD[#All],V$2,0)/V$1,"")</f>
        <v/>
      </c>
      <c r="W47" s="67" t="str">
        <f>IFERROR(VLOOKUP($B47,RD[#All],W$2,0)/W$1,"")</f>
        <v/>
      </c>
      <c r="X47" s="67" t="str">
        <f>IFERROR(VLOOKUP($B47,RD[#All],X$2,0)/X$1,"")</f>
        <v/>
      </c>
      <c r="Y47" s="67" t="str">
        <f>IFERROR(VLOOKUP($B47,RD[#All],Y$2,0)/Y$1,"")</f>
        <v/>
      </c>
      <c r="Z47" s="67" t="str">
        <f>IFERROR(VLOOKUP($B47,RD[#All],Z$2,0)/Z$1,"")</f>
        <v/>
      </c>
      <c r="AA47" s="67" t="str">
        <f>IFERROR(VLOOKUP($B47,RD[#All],AA$2,0)/AA$1,"")</f>
        <v/>
      </c>
      <c r="AB47" s="67" t="str">
        <f>IFERROR(VLOOKUP($B47,RD[#All],AB$2,0)/AB$1,"")</f>
        <v/>
      </c>
      <c r="AC47" s="67" t="str">
        <f>IFERROR(VLOOKUP($B47,RD[#All],AC$2,0)/AC$1,"")</f>
        <v/>
      </c>
      <c r="AD47" s="67" t="str">
        <f>IFERROR(VLOOKUP($B47,RD[#All],AD$2,0)/AD$1,"")</f>
        <v/>
      </c>
      <c r="AE47" s="67" t="str">
        <f>IFERROR(VLOOKUP($B47,RD[#All],AE$2,0)/AE$1,"")</f>
        <v/>
      </c>
      <c r="AF47" s="67" t="str">
        <f>IFERROR(VLOOKUP($B47,RD[#All],AF$2,0)/AF$1,"")</f>
        <v/>
      </c>
      <c r="AG47" s="67" t="str">
        <f>IFERROR(VLOOKUP($B47,RD[#All],AG$2,0)/AG$1,"")</f>
        <v/>
      </c>
      <c r="AH47" s="67" t="str">
        <f>IFERROR(VLOOKUP($B47,RD[#All],AH$2,0)/AH$1,"")</f>
        <v/>
      </c>
      <c r="AI47" s="67" t="str">
        <f>IFERROR(VLOOKUP($B47,RD[#All],AI$2,0)/AI$1,"")</f>
        <v/>
      </c>
      <c r="AJ47" s="67" t="str">
        <f>IFERROR(VLOOKUP($B47,RD[#All],AJ$2,0)/AJ$1,"")</f>
        <v/>
      </c>
      <c r="AK47" s="67" t="str">
        <f>IFERROR(VLOOKUP($B47,RD[#All],AK$2,0)/AK$1,"")</f>
        <v/>
      </c>
      <c r="AL47" s="67" t="str">
        <f>IFERROR(VLOOKUP($B47,RD[#All],AL$2,0)/AL$1,"")</f>
        <v/>
      </c>
      <c r="AM47" s="67" t="str">
        <f>IFERROR(VLOOKUP($B47,RD[#All],AM$2,0)/AM$1,"")</f>
        <v/>
      </c>
      <c r="AN47" s="67" t="str">
        <f>IFERROR(VLOOKUP($B47,RD[#All],AN$2,0)/AN$1,"")</f>
        <v/>
      </c>
      <c r="AO47" s="67" t="str">
        <f>IFERROR(VLOOKUP($B47,RD[#All],AO$2,0)/AO$1,"")</f>
        <v/>
      </c>
      <c r="AP47" s="67" t="str">
        <f>IFERROR(VLOOKUP($B47,RD[#All],AP$2,0)/AP$1,"")</f>
        <v/>
      </c>
      <c r="AQ47" s="67" t="str">
        <f>IFERROR(VLOOKUP($B47,RD[#All],AQ$2,0)/AQ$1,"")</f>
        <v/>
      </c>
      <c r="AR47" s="67" t="str">
        <f>IFERROR(VLOOKUP($B47,RD[#All],AR$2,0)/AR$1,"")</f>
        <v/>
      </c>
      <c r="AS47" s="67" t="str">
        <f>IFERROR(VLOOKUP($B47,RD[#All],AS$2,0)/AS$1,"")</f>
        <v/>
      </c>
      <c r="AT47" s="67" t="str">
        <f>IFERROR(VLOOKUP($B47,RD[#All],AT$2,0)/AT$1,"")</f>
        <v/>
      </c>
      <c r="AU47" s="67" t="str">
        <f>IFERROR(VLOOKUP($B47,RD[#All],AU$2,0)/AU$1,"")</f>
        <v/>
      </c>
      <c r="AV47" s="67" t="str">
        <f>IFERROR(VLOOKUP($B47,RD[#All],AV$2,0)/AV$1,"")</f>
        <v/>
      </c>
      <c r="AW47" s="67" t="str">
        <f>IFERROR(VLOOKUP($B47,RD[#All],AW$2,0)/AW$1,"")</f>
        <v/>
      </c>
      <c r="AX47" s="67" t="str">
        <f>IFERROR(VLOOKUP($B47,RD[#All],AX$2,0)/AX$1,"")</f>
        <v/>
      </c>
      <c r="AY47" s="67" t="str">
        <f>IFERROR(VLOOKUP($B47,RD[#All],AY$2,0)/AY$1,"")</f>
        <v/>
      </c>
      <c r="AZ47" s="67" t="str">
        <f>IFERROR(VLOOKUP($B47,RD[#All],AZ$2,0)/AZ$1,"")</f>
        <v/>
      </c>
      <c r="BA47" s="67" t="str">
        <f>IFERROR(VLOOKUP($B47,RD[#All],BA$2,0)/BA$1,"")</f>
        <v/>
      </c>
      <c r="BB47" s="67" t="str">
        <f>IFERROR(VLOOKUP($B47,RD[#All],BB$2,0)/BB$1,"")</f>
        <v/>
      </c>
      <c r="BC47" s="67" t="str">
        <f>IFERROR(VLOOKUP($B47,RD[#All],BC$2,0)/BC$1,"")</f>
        <v/>
      </c>
      <c r="BD47" s="67" t="str">
        <f>IFERROR(VLOOKUP($B47,RD[#All],BD$2,0)/BD$1,"")</f>
        <v/>
      </c>
      <c r="BE47" s="67" t="str">
        <f>IFERROR(VLOOKUP($B47,RD[#All],BE$2,0)/BE$1,"")</f>
        <v/>
      </c>
      <c r="BF47" s="67" t="str">
        <f>IFERROR(VLOOKUP($B47,RD[#All],BF$2,0)/BF$1,"")</f>
        <v/>
      </c>
      <c r="BG47" s="67" t="str">
        <f>IFERROR(VLOOKUP($B47,RD[#All],BG$2,0)/BG$1,"")</f>
        <v/>
      </c>
      <c r="BH47" s="67" t="str">
        <f>IFERROR(VLOOKUP($B47,RD[#All],BH$2,0)/BH$1,"")</f>
        <v/>
      </c>
      <c r="BI47" s="67" t="str">
        <f>IFERROR(VLOOKUP($B47,RD[#All],BI$2,0)/BI$1,"")</f>
        <v/>
      </c>
      <c r="BJ47" s="67" t="str">
        <f>IFERROR(VLOOKUP($B47,RD[#All],BJ$2,0)/BJ$1,"")</f>
        <v/>
      </c>
      <c r="BK47" s="67" t="str">
        <f>IFERROR(VLOOKUP($B47,RD[#All],BK$2,0)/BK$1,"")</f>
        <v/>
      </c>
      <c r="BL47" s="67" t="str">
        <f>IFERROR(VLOOKUP($B47,RD[#All],BL$2,0)/BL$1,"")</f>
        <v/>
      </c>
      <c r="BM47" s="67" t="str">
        <f>IFERROR(VLOOKUP($B47,RD[#All],BM$2,0)/BM$1,"")</f>
        <v/>
      </c>
      <c r="BN47" s="67" t="str">
        <f>IFERROR(VLOOKUP($B47,RD[#All],BN$2,0)/BN$1,"")</f>
        <v/>
      </c>
      <c r="BO47" s="67" t="str">
        <f>IFERROR(VLOOKUP($B47,RD[#All],BO$2,0)/BO$1,"")</f>
        <v/>
      </c>
      <c r="BP47" s="67" t="str">
        <f>IFERROR(VLOOKUP($B47,RD[#All],BP$2,0)/BP$1,"")</f>
        <v/>
      </c>
      <c r="BQ47" s="67" t="str">
        <f>IFERROR(VLOOKUP($B47,RD[#All],BQ$2,0)/BQ$1,"")</f>
        <v/>
      </c>
      <c r="BR47" s="67" t="str">
        <f>IFERROR(VLOOKUP($B47,RD[#All],BR$2,0)/BR$1,"")</f>
        <v/>
      </c>
      <c r="BS47" s="67" t="str">
        <f>IFERROR(VLOOKUP($B47,RD[#All],BS$2,0)/BS$1,"")</f>
        <v/>
      </c>
      <c r="BT47" s="67" t="str">
        <f>IFERROR(VLOOKUP($B47,RD[#All],BT$2,0)/BT$1,"")</f>
        <v/>
      </c>
      <c r="BU47" s="67" t="str">
        <f>IFERROR(VLOOKUP($B47,RD[#All],BU$2,0)/BU$1,"")</f>
        <v/>
      </c>
      <c r="BV47" s="67" t="str">
        <f>IFERROR(VLOOKUP($B47,RD[#All],BV$2,0)/BV$1,"")</f>
        <v/>
      </c>
      <c r="BW47" s="67" t="str">
        <f>IFERROR(VLOOKUP($B47,RD[#All],BW$2,0)/BW$1,"")</f>
        <v/>
      </c>
      <c r="BX47" s="67" t="str">
        <f>IFERROR(VLOOKUP($B47,RD[#All],BX$2,0)/BX$1,"")</f>
        <v/>
      </c>
      <c r="BY47" s="67" t="str">
        <f>IFERROR(VLOOKUP($B47,RD[#All],BY$2,0)/BY$1,"")</f>
        <v/>
      </c>
      <c r="BZ47" s="67" t="str">
        <f>IFERROR(VLOOKUP($B47,RD[#All],BZ$2,0)/BZ$1,"")</f>
        <v/>
      </c>
      <c r="CA47" s="67" t="str">
        <f>IFERROR(VLOOKUP($B47,RD[#All],CA$2,0)/CA$1,"")</f>
        <v/>
      </c>
      <c r="CB47" s="67" t="str">
        <f>IFERROR(VLOOKUP($B47,RD[#All],CB$2,0)/CB$1,"")</f>
        <v/>
      </c>
      <c r="CC47" s="67" t="str">
        <f>IFERROR(VLOOKUP($B47,RD[#All],CC$2,0)/CC$1,"")</f>
        <v/>
      </c>
      <c r="CD47" s="67" t="str">
        <f>IFERROR(VLOOKUP($B47,RD[#All],CD$2,0)/CD$1,"")</f>
        <v/>
      </c>
      <c r="CE47" s="67" t="str">
        <f>IFERROR(VLOOKUP($B47,RD[#All],CE$2,0)/CE$1,"")</f>
        <v/>
      </c>
      <c r="CF47" s="67" t="str">
        <f>IFERROR(VLOOKUP($B47,RD[#All],CF$2,0)/CF$1,"")</f>
        <v/>
      </c>
      <c r="CG47" s="67" t="str">
        <f>IFERROR(VLOOKUP($B47,RD[#All],CG$2,0)/CG$1,"")</f>
        <v/>
      </c>
      <c r="CH47" s="67" t="str">
        <f>IFERROR(VLOOKUP($B47,RD[#All],CH$2,0)/CH$1,"")</f>
        <v/>
      </c>
      <c r="CI47" s="67" t="str">
        <f>IFERROR(VLOOKUP($B47,RD[#All],CI$2,0)/CI$1,"")</f>
        <v/>
      </c>
      <c r="CJ47" s="67" t="str">
        <f>IFERROR(VLOOKUP($B47,RD[#All],CJ$2,0)/CJ$1,"")</f>
        <v/>
      </c>
      <c r="CK47" s="67" t="str">
        <f>IFERROR(VLOOKUP($B47,RD[#All],CK$2,0)/CK$1,"")</f>
        <v/>
      </c>
      <c r="CL47" s="67" t="str">
        <f>IFERROR(VLOOKUP($B47,RD[#All],CL$2,0)/CL$1,"")</f>
        <v/>
      </c>
      <c r="CM47" s="67" t="str">
        <f>IFERROR(VLOOKUP($B47,RD[#All],CM$2,0)/CM$1,"")</f>
        <v/>
      </c>
      <c r="CN47" s="67" t="str">
        <f>IFERROR(VLOOKUP($B47,RD[#All],CN$2,0)/CN$1,"")</f>
        <v/>
      </c>
      <c r="CO47" s="67" t="str">
        <f>IFERROR(VLOOKUP($B47,RD[#All],CO$2,0)/CO$1,"")</f>
        <v/>
      </c>
      <c r="CP47" s="67" t="str">
        <f>IFERROR(VLOOKUP($B47,RD[#All],CP$2,0)/CP$1,"")</f>
        <v/>
      </c>
      <c r="CQ47" s="67" t="str">
        <f>IFERROR(VLOOKUP($B47,RD[#All],CQ$2,0)/CQ$1,"")</f>
        <v/>
      </c>
      <c r="CR47" s="67" t="str">
        <f>IFERROR(VLOOKUP($B47,RD[#All],CR$2,0)/CR$1,"")</f>
        <v/>
      </c>
      <c r="CS47" s="67" t="str">
        <f>IFERROR(VLOOKUP($B47,RD[#All],CS$2,0)/CS$1,"")</f>
        <v/>
      </c>
      <c r="CT47" s="67" t="str">
        <f>IFERROR(VLOOKUP($B47,RD[#All],CT$2,0)/CT$1,"")</f>
        <v/>
      </c>
      <c r="CU47" s="67" t="str">
        <f>IFERROR(VLOOKUP($B47,RD[#All],CU$2,0)/CU$1,"")</f>
        <v/>
      </c>
      <c r="CV47" s="67" t="str">
        <f>IFERROR(VLOOKUP($B47,RD[#All],CV$2,0)/CV$1,"")</f>
        <v/>
      </c>
      <c r="CW47" s="67" t="str">
        <f>IFERROR(VLOOKUP($B47,RD[#All],CW$2,0)/CW$1,"")</f>
        <v/>
      </c>
      <c r="CX47" s="67" t="str">
        <f>IFERROR(VLOOKUP($B47,RD[#All],CX$2,0)/CX$1,"")</f>
        <v/>
      </c>
      <c r="CY47" s="67" t="str">
        <f>IFERROR(VLOOKUP($B47,RD[#All],CY$2,0)/CY$1,"")</f>
        <v/>
      </c>
      <c r="CZ47" s="67" t="str">
        <f>IFERROR(VLOOKUP($B47,RD[#All],CZ$2,0)/CZ$1,"")</f>
        <v/>
      </c>
      <c r="DA47" s="67" t="str">
        <f>IFERROR(VLOOKUP($B47,RD[#All],DA$2,0)/DA$1,"")</f>
        <v/>
      </c>
      <c r="DB47" s="67" t="str">
        <f>IFERROR(VLOOKUP($B47,RD[#All],DB$2,0)/DB$1,"")</f>
        <v/>
      </c>
      <c r="DC47" s="67" t="str">
        <f>IFERROR(VLOOKUP($B47,RD[#All],DC$2,0)/DC$1,"")</f>
        <v/>
      </c>
      <c r="DD47" s="67" t="str">
        <f>IFERROR(VLOOKUP($B47,RD[#All],DD$2,0)/DD$1,"")</f>
        <v/>
      </c>
      <c r="DE47" s="67" t="str">
        <f>IFERROR(VLOOKUP($B47,RD[#All],DE$2,0)/DE$1,"")</f>
        <v/>
      </c>
      <c r="DF47" s="67" t="str">
        <f>IFERROR(VLOOKUP($B47,RD[#All],DF$2,0)/DF$1,"")</f>
        <v/>
      </c>
      <c r="DG47" s="67" t="str">
        <f>IFERROR(VLOOKUP($B47,RD[#All],DG$2,0)/DG$1,"")</f>
        <v/>
      </c>
      <c r="DH47" s="67" t="str">
        <f>IFERROR(VLOOKUP($B47,RD[#All],DH$2,0)/DH$1,"")</f>
        <v/>
      </c>
      <c r="DI47" s="67" t="str">
        <f>IFERROR(VLOOKUP($B47,RD[#All],DI$2,0)/DI$1,"")</f>
        <v/>
      </c>
      <c r="DJ47" s="67" t="str">
        <f>IFERROR(VLOOKUP($B47,RD[#All],DJ$2,0)/DJ$1,"")</f>
        <v/>
      </c>
      <c r="DK47" s="67" t="str">
        <f>IFERROR(VLOOKUP($B47,RD[#All],DK$2,0)/DK$1,"")</f>
        <v/>
      </c>
      <c r="DL47" s="67" t="str">
        <f>IFERROR(VLOOKUP($B47,RD[#All],DL$2,0)/DL$1,"")</f>
        <v/>
      </c>
      <c r="DM47" s="67" t="str">
        <f>IFERROR(VLOOKUP($B47,RD[#All],DM$2,0)/DM$1,"")</f>
        <v/>
      </c>
      <c r="DN47" s="67" t="str">
        <f>IFERROR(VLOOKUP($B47,RD[#All],DN$2,0)/DN$1,"")</f>
        <v/>
      </c>
      <c r="DO47" s="67" t="str">
        <f>IFERROR(VLOOKUP($B47,RD[#All],DO$2,0)/DO$1,"")</f>
        <v/>
      </c>
      <c r="DP47" s="67" t="str">
        <f>IFERROR(VLOOKUP($B47,RD[#All],DP$2,0)/DP$1,"")</f>
        <v/>
      </c>
      <c r="DQ47" s="67" t="str">
        <f>IFERROR(VLOOKUP($B47,RD[#All],DQ$2,0)/DQ$1,"")</f>
        <v/>
      </c>
      <c r="DR47" s="67" t="str">
        <f>IFERROR(VLOOKUP($B47,RD[#All],DR$2,0)/DR$1,"")</f>
        <v/>
      </c>
      <c r="DS47" s="67" t="str">
        <f>IFERROR(VLOOKUP($B47,RD[#All],DS$2,0)/DS$1,"")</f>
        <v/>
      </c>
      <c r="DT47" s="67" t="str">
        <f>IFERROR(VLOOKUP($B47,RD[#All],DT$2,0)/DT$1,"")</f>
        <v/>
      </c>
      <c r="DU47" s="67" t="str">
        <f>IFERROR(VLOOKUP($B47,RD[#All],DU$2,0)/DU$1,"")</f>
        <v/>
      </c>
      <c r="DV47" s="67" t="str">
        <f>IFERROR(VLOOKUP($B47,RD[#All],DV$2,0)/DV$1,"")</f>
        <v/>
      </c>
      <c r="DW47" s="67" t="str">
        <f>IFERROR(VLOOKUP($B47,RD[#All],DW$2,0)/DW$1,"")</f>
        <v/>
      </c>
      <c r="DX47" s="67" t="str">
        <f>IFERROR(VLOOKUP($B47,RD[#All],DX$2,0)/DX$1,"")</f>
        <v/>
      </c>
      <c r="DY47" s="67" t="str">
        <f>IFERROR(VLOOKUP($B47,RD[#All],DY$2,0)/DY$1,"")</f>
        <v/>
      </c>
      <c r="DZ47" s="67" t="str">
        <f>IFERROR(VLOOKUP($B47,RD[#All],DZ$2,0)/DZ$1,"")</f>
        <v/>
      </c>
      <c r="EA47" s="67" t="str">
        <f>IFERROR(VLOOKUP($B47,RD[#All],EA$2,0)/EA$1,"")</f>
        <v/>
      </c>
      <c r="EB47" s="67" t="str">
        <f>IFERROR(VLOOKUP($B47,RD[#All],EB$2,0)/EB$1,"")</f>
        <v/>
      </c>
      <c r="EC47" s="67" t="str">
        <f>IFERROR(VLOOKUP($B47,RD[#All],EC$2,0)/EC$1,"")</f>
        <v/>
      </c>
      <c r="ED47" s="67" t="str">
        <f>IFERROR(VLOOKUP($B47,RD[#All],ED$2,0)/ED$1,"")</f>
        <v/>
      </c>
      <c r="EE47" s="67" t="str">
        <f>IFERROR(VLOOKUP($B47,RD[#All],EE$2,0)/EE$1,"")</f>
        <v/>
      </c>
      <c r="EF47" s="67" t="str">
        <f>IFERROR(VLOOKUP($B47,RD[#All],EF$2,0)/EF$1,"")</f>
        <v/>
      </c>
      <c r="EG47" s="67" t="str">
        <f>IFERROR(VLOOKUP($B47,RD[#All],EG$2,0)/EG$1,"")</f>
        <v/>
      </c>
      <c r="EH47" s="67" t="str">
        <f>IFERROR(VLOOKUP($B47,RD[#All],EH$2,0)/EH$1,"")</f>
        <v/>
      </c>
      <c r="EI47" s="67" t="str">
        <f>IFERROR(VLOOKUP($B47,RD[#All],EI$2,0)/EI$1,"")</f>
        <v/>
      </c>
      <c r="EJ47" s="67" t="str">
        <f>IFERROR(VLOOKUP($B47,RD[#All],EJ$2,0)/EJ$1,"")</f>
        <v/>
      </c>
      <c r="EK47" s="67" t="str">
        <f>IFERROR(VLOOKUP($B47,RD[#All],EK$2,0)/EK$1,"")</f>
        <v/>
      </c>
      <c r="EL47" s="67" t="str">
        <f>IFERROR(VLOOKUP($B47,RD[#All],EL$2,0)/EL$1,"")</f>
        <v/>
      </c>
      <c r="EM47" s="67" t="str">
        <f>IFERROR(VLOOKUP($B47,RD[#All],EM$2,0)/EM$1,"")</f>
        <v/>
      </c>
      <c r="EN47" s="67" t="str">
        <f>IFERROR(VLOOKUP($B47,RD[#All],EN$2,0)/EN$1,"")</f>
        <v/>
      </c>
      <c r="EO47" s="67" t="str">
        <f>IFERROR(VLOOKUP($B47,RD[#All],EO$2,0)/EO$1,"")</f>
        <v/>
      </c>
      <c r="EP47" s="67" t="str">
        <f>IFERROR(VLOOKUP($B47,RD[#All],EP$2,0)/EP$1,"")</f>
        <v/>
      </c>
      <c r="EQ47" s="67" t="str">
        <f>IFERROR(VLOOKUP($B47,RD[#All],EQ$2,0)/EQ$1,"")</f>
        <v/>
      </c>
      <c r="ER47" s="67" t="str">
        <f>IFERROR(VLOOKUP($B47,RD[#All],ER$2,0)/ER$1,"")</f>
        <v/>
      </c>
      <c r="ES47" s="67" t="str">
        <f>IFERROR(VLOOKUP($B47,RD[#All],ES$2,0)/ES$1,"")</f>
        <v/>
      </c>
      <c r="ET47" s="67" t="str">
        <f>IFERROR(VLOOKUP($B47,RD[#All],ET$2,0)/ET$1,"")</f>
        <v/>
      </c>
      <c r="EU47" s="67" t="str">
        <f>IFERROR(VLOOKUP($B47,RD[#All],EU$2,0)/EU$1,"")</f>
        <v/>
      </c>
      <c r="EV47" s="67" t="str">
        <f>IFERROR(VLOOKUP($B47,RD[#All],EV$2,0)/EV$1,"")</f>
        <v/>
      </c>
      <c r="EW47" s="67" t="str">
        <f>IFERROR(VLOOKUP($B47,RD[#All],EW$2,0)/EW$1,"")</f>
        <v/>
      </c>
      <c r="EX47" s="67" t="str">
        <f>IFERROR(VLOOKUP($B47,RD[#All],EX$2,0)/EX$1,"")</f>
        <v/>
      </c>
      <c r="EY47" s="67" t="str">
        <f>IFERROR(VLOOKUP($B47,RD[#All],EY$2,0)/EY$1,"")</f>
        <v/>
      </c>
      <c r="EZ47" s="67" t="str">
        <f>IFERROR(VLOOKUP($B47,RD[#All],EZ$2,0)/EZ$1,"")</f>
        <v/>
      </c>
      <c r="FA47" s="67" t="str">
        <f>IFERROR(VLOOKUP($B47,RD[#All],FA$2,0)/FA$1,"")</f>
        <v/>
      </c>
      <c r="FB47" s="67" t="str">
        <f>IFERROR(VLOOKUP($B47,RD[#All],FB$2,0)/FB$1,"")</f>
        <v/>
      </c>
      <c r="FC47" s="67" t="str">
        <f>IFERROR(VLOOKUP($B47,RD[#All],FC$2,0)/FC$1,"")</f>
        <v/>
      </c>
      <c r="FD47" s="67" t="str">
        <f>IFERROR(VLOOKUP($B47,RD[#All],FD$2,0)/FD$1,"")</f>
        <v/>
      </c>
      <c r="FE47" s="67" t="str">
        <f>IFERROR(VLOOKUP($B47,RD[#All],FE$2,0)/FE$1,"")</f>
        <v/>
      </c>
      <c r="FF47" s="67" t="str">
        <f>IFERROR(VLOOKUP($B47,RD[#All],FF$2,0)/FF$1,"")</f>
        <v/>
      </c>
      <c r="FG47" s="67" t="str">
        <f>IFERROR(VLOOKUP($B47,RD[#All],FG$2,0)/FG$1,"")</f>
        <v/>
      </c>
      <c r="FH47" s="67" t="str">
        <f>IFERROR(VLOOKUP($B47,RD[#All],FH$2,0)/FH$1,"")</f>
        <v/>
      </c>
      <c r="FI47" s="67" t="str">
        <f>IFERROR(VLOOKUP($B47,RD[#All],FI$2,0)/FI$1,"")</f>
        <v/>
      </c>
      <c r="FJ47" s="67" t="str">
        <f>IFERROR(VLOOKUP($B47,RD[#All],FJ$2,0)/FJ$1,"")</f>
        <v/>
      </c>
      <c r="FK47" s="67" t="str">
        <f>IFERROR(VLOOKUP($B47,RD[#All],FK$2,0)/FK$1,"")</f>
        <v/>
      </c>
      <c r="FL47" s="67" t="str">
        <f>IFERROR(VLOOKUP($B47,RD[#All],FL$2,0)/FL$1,"")</f>
        <v/>
      </c>
      <c r="FM47" s="67" t="str">
        <f>IFERROR(VLOOKUP($B47,RD[#All],FM$2,0)/FM$1,"")</f>
        <v/>
      </c>
      <c r="FN47" s="67" t="str">
        <f>IFERROR(VLOOKUP($B47,RD[#All],FN$2,0)/FN$1,"")</f>
        <v/>
      </c>
      <c r="FO47" s="67" t="str">
        <f>IFERROR(VLOOKUP($B47,RD[#All],FO$2,0)/FO$1,"")</f>
        <v/>
      </c>
      <c r="FP47" s="67" t="str">
        <f>IFERROR(VLOOKUP($B47,RD[#All],FP$2,0)/FP$1,"")</f>
        <v/>
      </c>
      <c r="FQ47" s="67" t="str">
        <f>IFERROR(VLOOKUP($B47,RD[#All],FQ$2,0)/FQ$1,"")</f>
        <v/>
      </c>
      <c r="FR47" s="67" t="str">
        <f>IFERROR(VLOOKUP($B47,RD[#All],FR$2,0)/FR$1,"")</f>
        <v/>
      </c>
      <c r="FS47" s="67" t="str">
        <f>IFERROR(VLOOKUP($B47,RD[#All],FS$2,0)/FS$1,"")</f>
        <v/>
      </c>
      <c r="FT47" s="67" t="str">
        <f>IFERROR(VLOOKUP($B47,RD[#All],FT$2,0)/FT$1,"")</f>
        <v/>
      </c>
      <c r="FU47" s="67" t="str">
        <f>IFERROR(VLOOKUP($B47,RD[#All],FU$2,0)/FU$1,"")</f>
        <v/>
      </c>
      <c r="FV47" s="67" t="str">
        <f>IFERROR(VLOOKUP($B47,RD[#All],FV$2,0)/FV$1,"")</f>
        <v/>
      </c>
      <c r="FW47" s="67" t="str">
        <f>IFERROR(VLOOKUP($B47,RD[#All],FW$2,0)/FW$1,"")</f>
        <v/>
      </c>
      <c r="FX47" s="67" t="str">
        <f>IFERROR(VLOOKUP($B47,RD[#All],FX$2,0)/FX$1,"")</f>
        <v/>
      </c>
      <c r="FY47" s="67" t="str">
        <f>IFERROR(VLOOKUP($B47,RD[#All],FY$2,0)/FY$1,"")</f>
        <v/>
      </c>
      <c r="FZ47" s="67" t="str">
        <f>IFERROR(VLOOKUP($B47,RD[#All],FZ$2,0)/FZ$1,"")</f>
        <v/>
      </c>
      <c r="GA47" s="67" t="str">
        <f>IFERROR(VLOOKUP($B47,RD[#All],GA$2,0)/GA$1,"")</f>
        <v/>
      </c>
      <c r="GB47" s="67" t="str">
        <f>IFERROR(VLOOKUP($B47,RD[#All],GB$2,0)/GB$1,"")</f>
        <v/>
      </c>
      <c r="GC47" s="67" t="str">
        <f>IFERROR(VLOOKUP($B47,RD[#All],GC$2,0)/GC$1,"")</f>
        <v/>
      </c>
      <c r="GD47" s="67" t="str">
        <f>IFERROR(VLOOKUP($B47,RD[#All],GD$2,0)/GD$1,"")</f>
        <v/>
      </c>
      <c r="GE47" s="67" t="str">
        <f>IFERROR(VLOOKUP($B47,RD[#All],GE$2,0)/GE$1,"")</f>
        <v/>
      </c>
      <c r="GF47" s="67" t="str">
        <f>IFERROR(VLOOKUP($B47,RD[#All],GF$2,0)/GF$1,"")</f>
        <v/>
      </c>
      <c r="GG47" s="67" t="str">
        <f>IFERROR(VLOOKUP($B47,RD[#All],GG$2,0)/GG$1,"")</f>
        <v/>
      </c>
      <c r="GH47" s="67" t="str">
        <f>IFERROR(VLOOKUP($B47,RD[#All],GH$2,0)/GH$1,"")</f>
        <v/>
      </c>
      <c r="GI47" s="67" t="str">
        <f>IFERROR(VLOOKUP($B47,RD[#All],GI$2,0)/GI$1,"")</f>
        <v/>
      </c>
      <c r="GJ47" s="67" t="str">
        <f>IFERROR(VLOOKUP($B47,RD[#All],GJ$2,0)/GJ$1,"")</f>
        <v/>
      </c>
      <c r="GK47" s="67" t="str">
        <f>IFERROR(VLOOKUP($B47,RD[#All],GK$2,0)/GK$1,"")</f>
        <v/>
      </c>
      <c r="GL47" s="67" t="str">
        <f>IFERROR(VLOOKUP($B47,RD[#All],GL$2,0)/GL$1,"")</f>
        <v/>
      </c>
      <c r="GM47" s="67" t="str">
        <f>IFERROR(VLOOKUP($B47,RD[#All],GM$2,0)/GM$1,"")</f>
        <v/>
      </c>
      <c r="GN47" s="67" t="str">
        <f>IFERROR(VLOOKUP($B47,RD[#All],GN$2,0)/GN$1,"")</f>
        <v/>
      </c>
      <c r="GO47" s="67" t="str">
        <f>IFERROR(VLOOKUP($B47,RD[#All],GO$2,0)/GO$1,"")</f>
        <v/>
      </c>
      <c r="GP47" s="67" t="str">
        <f>IFERROR(VLOOKUP($B47,RD[#All],GP$2,0)/GP$1,"")</f>
        <v/>
      </c>
      <c r="GQ47" s="67" t="str">
        <f>IFERROR(VLOOKUP($B47,RD[#All],GQ$2,0)/GQ$1,"")</f>
        <v/>
      </c>
      <c r="GR47" s="67" t="str">
        <f>IFERROR(VLOOKUP($B47,RD[#All],GR$2,0)/GR$1,"")</f>
        <v/>
      </c>
      <c r="GS47" s="67" t="str">
        <f>IFERROR(VLOOKUP($B47,RD[#All],GS$2,0)/GS$1,"")</f>
        <v/>
      </c>
      <c r="GT47" s="67" t="str">
        <f>IFERROR(VLOOKUP($B47,RD[#All],GT$2,0)/GT$1,"")</f>
        <v/>
      </c>
      <c r="GU47" s="67" t="str">
        <f>IFERROR(VLOOKUP($B47,RD[#All],GU$2,0)/GU$1,"")</f>
        <v/>
      </c>
      <c r="GV47" s="67" t="str">
        <f>IFERROR(VLOOKUP($B47,RD[#All],GV$2,0)/GV$1,"")</f>
        <v/>
      </c>
      <c r="GW47" s="67" t="str">
        <f>IFERROR(VLOOKUP($B47,RD[#All],GW$2,0)/GW$1,"")</f>
        <v/>
      </c>
      <c r="GX47" s="67" t="str">
        <f>IFERROR(VLOOKUP($B47,RD[#All],GX$2,0)/GX$1,"")</f>
        <v/>
      </c>
      <c r="GY47" s="67" t="str">
        <f>IFERROR(VLOOKUP($B47,RD[#All],GY$2,0)/GY$1,"")</f>
        <v/>
      </c>
      <c r="GZ47" s="67" t="str">
        <f>IFERROR(VLOOKUP($B47,RD[#All],GZ$2,0)/GZ$1,"")</f>
        <v/>
      </c>
      <c r="HA47" s="67" t="str">
        <f>IFERROR(VLOOKUP($B47,RD[#All],HA$2,0)/HA$1,"")</f>
        <v/>
      </c>
      <c r="HB47" s="67" t="str">
        <f>IFERROR(VLOOKUP($B47,RD[#All],HB$2,0)/HB$1,"")</f>
        <v/>
      </c>
      <c r="HC47" s="67" t="str">
        <f>IFERROR(VLOOKUP($B47,RD[#All],HC$2,0)/HC$1,"")</f>
        <v/>
      </c>
      <c r="HD47" s="67" t="str">
        <f>IFERROR(VLOOKUP($B47,RD[#All],HD$2,0)/HD$1,"")</f>
        <v/>
      </c>
      <c r="HE47" s="67" t="str">
        <f>IFERROR(VLOOKUP($B47,RD[#All],HE$2,0)/HE$1,"")</f>
        <v/>
      </c>
      <c r="HF47" s="67" t="str">
        <f>IFERROR(VLOOKUP($B47,RD[#All],HF$2,0)/HF$1,"")</f>
        <v/>
      </c>
      <c r="HG47" s="67" t="str">
        <f>IFERROR(VLOOKUP($B47,RD[#All],HG$2,0)/HG$1,"")</f>
        <v/>
      </c>
      <c r="HH47" s="67" t="str">
        <f>IFERROR(VLOOKUP($B47,RD[#All],HH$2,0)/HH$1,"")</f>
        <v/>
      </c>
      <c r="HI47" s="67" t="str">
        <f>IFERROR(VLOOKUP($B47,RD[#All],HI$2,0)/HI$1,"")</f>
        <v/>
      </c>
      <c r="HJ47" s="67" t="str">
        <f>IFERROR(VLOOKUP($B47,RD[#All],HJ$2,0)/HJ$1,"")</f>
        <v/>
      </c>
      <c r="HK47" s="67" t="str">
        <f>IFERROR(VLOOKUP($B47,RD[#All],HK$2,0)/HK$1,"")</f>
        <v/>
      </c>
      <c r="HL47" s="67" t="str">
        <f>IFERROR(VLOOKUP($B47,RD[#All],HL$2,0)/HL$1,"")</f>
        <v/>
      </c>
      <c r="HM47" s="67" t="str">
        <f>IFERROR(VLOOKUP($B47,RD[#All],HM$2,0)/HM$1,"")</f>
        <v/>
      </c>
      <c r="HN47" s="67" t="str">
        <f>IFERROR(VLOOKUP($B47,RD[#All],HN$2,0)/HN$1,"")</f>
        <v/>
      </c>
      <c r="HO47" s="67" t="str">
        <f>IFERROR(VLOOKUP($B47,RD[#All],HO$2,0)/HO$1,"")</f>
        <v/>
      </c>
      <c r="HP47" s="67" t="str">
        <f>IFERROR(VLOOKUP($B47,RD[#All],HP$2,0)/HP$1,"")</f>
        <v/>
      </c>
      <c r="HQ47" s="67" t="str">
        <f>IFERROR(VLOOKUP($B47,RD[#All],HQ$2,0)/HQ$1,"")</f>
        <v/>
      </c>
      <c r="HR47" s="67" t="str">
        <f>IFERROR(VLOOKUP($B47,RD[#All],HR$2,0)/HR$1,"")</f>
        <v/>
      </c>
      <c r="HS47" s="67" t="str">
        <f>IFERROR(VLOOKUP($B47,RD[#All],HS$2,0)/HS$1,"")</f>
        <v/>
      </c>
      <c r="HT47" s="67" t="str">
        <f>IFERROR(VLOOKUP($B47,RD[#All],HT$2,0)/HT$1,"")</f>
        <v/>
      </c>
      <c r="HU47" s="67" t="str">
        <f>IFERROR(VLOOKUP($B47,RD[#All],HU$2,0)/HU$1,"")</f>
        <v/>
      </c>
      <c r="HV47" s="67" t="str">
        <f>IFERROR(VLOOKUP($B47,RD[#All],HV$2,0)/HV$1,"")</f>
        <v/>
      </c>
      <c r="HW47" s="67" t="str">
        <f>IFERROR(VLOOKUP($B47,RD[#All],HW$2,0)/HW$1,"")</f>
        <v/>
      </c>
      <c r="HX47" s="67" t="str">
        <f>IFERROR(VLOOKUP($B47,RD[#All],HX$2,0)/HX$1,"")</f>
        <v/>
      </c>
      <c r="HY47" s="67" t="str">
        <f>IFERROR(VLOOKUP($B47,RD[#All],HY$2,0)/HY$1,"")</f>
        <v/>
      </c>
      <c r="HZ47" s="67" t="str">
        <f>IFERROR(VLOOKUP($B47,RD[#All],HZ$2,0)/HZ$1,"")</f>
        <v/>
      </c>
      <c r="IA47" s="67" t="str">
        <f>IFERROR(VLOOKUP($B47,RD[#All],IA$2,0)/IA$1,"")</f>
        <v/>
      </c>
      <c r="IB47" s="67" t="str">
        <f>IFERROR(VLOOKUP($B47,RD[#All],IB$2,0)/IB$1,"")</f>
        <v/>
      </c>
      <c r="IC47" s="67" t="str">
        <f>IFERROR(VLOOKUP($B47,RD[#All],IC$2,0)/IC$1,"")</f>
        <v/>
      </c>
      <c r="ID47" s="67" t="str">
        <f>IFERROR(VLOOKUP($B47,RD[#All],ID$2,0)/ID$1,"")</f>
        <v/>
      </c>
      <c r="IE47" s="67" t="str">
        <f>IFERROR(VLOOKUP($B47,RD[#All],IE$2,0)/IE$1,"")</f>
        <v/>
      </c>
      <c r="IF47" s="67" t="str">
        <f>IFERROR(VLOOKUP($B47,RD[#All],IF$2,0)/IF$1,"")</f>
        <v/>
      </c>
      <c r="IG47" s="67" t="str">
        <f>IFERROR(VLOOKUP($B47,RD[#All],IG$2,0)/IG$1,"")</f>
        <v/>
      </c>
      <c r="IH47" s="67" t="str">
        <f>IFERROR(VLOOKUP($B47,RD[#All],IH$2,0)/IH$1,"")</f>
        <v/>
      </c>
      <c r="II47" s="67" t="str">
        <f>IFERROR(VLOOKUP($B47,RD[#All],II$2,0)/II$1,"")</f>
        <v/>
      </c>
      <c r="IJ47" s="67" t="str">
        <f>IFERROR(VLOOKUP($B47,RD[#All],IJ$2,0)/IJ$1,"")</f>
        <v/>
      </c>
      <c r="IK47" s="67" t="str">
        <f>IFERROR(VLOOKUP($B47,RD[#All],IK$2,0)/IK$1,"")</f>
        <v/>
      </c>
      <c r="IL47" s="67" t="str">
        <f>IFERROR(VLOOKUP($B47,RD[#All],IL$2,0)/IL$1,"")</f>
        <v/>
      </c>
      <c r="IM47" s="67" t="str">
        <f>IFERROR(VLOOKUP($B47,RD[#All],IM$2,0)/IM$1,"")</f>
        <v/>
      </c>
      <c r="IN47" s="67" t="str">
        <f>IFERROR(VLOOKUP($B47,RD[#All],IN$2,0)/IN$1,"")</f>
        <v/>
      </c>
      <c r="IO47" s="67" t="str">
        <f>IFERROR(VLOOKUP($B47,RD[#All],IO$2,0)/IO$1,"")</f>
        <v/>
      </c>
      <c r="IP47" s="67" t="str">
        <f>IFERROR(VLOOKUP($B47,RD[#All],IP$2,0)/IP$1,"")</f>
        <v/>
      </c>
      <c r="IQ47" s="67" t="str">
        <f>IFERROR(VLOOKUP($B47,RD[#All],IQ$2,0)/IQ$1,"")</f>
        <v/>
      </c>
      <c r="IR47" s="67" t="str">
        <f>IFERROR(VLOOKUP($B47,RD[#All],IR$2,0)/IR$1,"")</f>
        <v/>
      </c>
      <c r="IS47" s="86" t="str">
        <f>IFERROR(AVERAGEIF(Inv_SY_B[[#This Row],[BLK1_INV1]:[BLK8_INV27]],"&gt;"&amp;0.1,Inv_SY_B[[#This Row],[BLK1_INV1]:[BLK8_INV27]]),"")</f>
        <v/>
      </c>
    </row>
    <row r="48" spans="2:253" x14ac:dyDescent="0.35">
      <c r="B48" s="87">
        <f t="shared" si="1"/>
        <v>45880</v>
      </c>
      <c r="C48" s="67" t="str">
        <f>IFERROR(VLOOKUP($B48,RD[#All],C$2,0)/C$1,"")</f>
        <v/>
      </c>
      <c r="D48" s="67" t="str">
        <f>IFERROR(VLOOKUP($B48,RD[#All],D$2,0)/D$1,"")</f>
        <v/>
      </c>
      <c r="E48" s="67" t="str">
        <f>IFERROR(VLOOKUP($B48,RD[#All],E$2,0)/E$1,"")</f>
        <v/>
      </c>
      <c r="F48" s="67" t="str">
        <f>IFERROR(VLOOKUP($B48,RD[#All],F$2,0)/F$1,"")</f>
        <v/>
      </c>
      <c r="G48" s="67" t="str">
        <f>IFERROR(VLOOKUP($B48,RD[#All],G$2,0)/G$1,"")</f>
        <v/>
      </c>
      <c r="H48" s="67" t="str">
        <f>IFERROR(VLOOKUP($B48,RD[#All],H$2,0)/H$1,"")</f>
        <v/>
      </c>
      <c r="I48" s="67" t="str">
        <f>IFERROR(VLOOKUP($B48,RD[#All],I$2,0)/I$1,"")</f>
        <v/>
      </c>
      <c r="J48" s="67" t="str">
        <f>IFERROR(VLOOKUP($B48,RD[#All],J$2,0)/J$1,"")</f>
        <v/>
      </c>
      <c r="K48" s="67" t="str">
        <f>IFERROR(VLOOKUP($B48,RD[#All],K$2,0)/K$1,"")</f>
        <v/>
      </c>
      <c r="L48" s="67" t="str">
        <f>IFERROR(VLOOKUP($B48,RD[#All],L$2,0)/L$1,"")</f>
        <v/>
      </c>
      <c r="M48" s="67" t="str">
        <f>IFERROR(VLOOKUP($B48,RD[#All],M$2,0)/M$1,"")</f>
        <v/>
      </c>
      <c r="N48" s="67" t="str">
        <f>IFERROR(VLOOKUP($B48,RD[#All],N$2,0)/N$1,"")</f>
        <v/>
      </c>
      <c r="O48" s="67" t="str">
        <f>IFERROR(VLOOKUP($B48,RD[#All],O$2,0)/O$1,"")</f>
        <v/>
      </c>
      <c r="P48" s="67" t="str">
        <f>IFERROR(VLOOKUP($B48,RD[#All],P$2,0)/P$1,"")</f>
        <v/>
      </c>
      <c r="Q48" s="67" t="str">
        <f>IFERROR(VLOOKUP($B48,RD[#All],Q$2,0)/Q$1,"")</f>
        <v/>
      </c>
      <c r="R48" s="67" t="str">
        <f>IFERROR(VLOOKUP($B48,RD[#All],R$2,0)/R$1,"")</f>
        <v/>
      </c>
      <c r="S48" s="67" t="str">
        <f>IFERROR(VLOOKUP($B48,RD[#All],S$2,0)/S$1,"")</f>
        <v/>
      </c>
      <c r="T48" s="67" t="str">
        <f>IFERROR(VLOOKUP($B48,RD[#All],T$2,0)/T$1,"")</f>
        <v/>
      </c>
      <c r="U48" s="67" t="str">
        <f>IFERROR(VLOOKUP($B48,RD[#All],U$2,0)/U$1,"")</f>
        <v/>
      </c>
      <c r="V48" s="67" t="str">
        <f>IFERROR(VLOOKUP($B48,RD[#All],V$2,0)/V$1,"")</f>
        <v/>
      </c>
      <c r="W48" s="67" t="str">
        <f>IFERROR(VLOOKUP($B48,RD[#All],W$2,0)/W$1,"")</f>
        <v/>
      </c>
      <c r="X48" s="67" t="str">
        <f>IFERROR(VLOOKUP($B48,RD[#All],X$2,0)/X$1,"")</f>
        <v/>
      </c>
      <c r="Y48" s="67" t="str">
        <f>IFERROR(VLOOKUP($B48,RD[#All],Y$2,0)/Y$1,"")</f>
        <v/>
      </c>
      <c r="Z48" s="67" t="str">
        <f>IFERROR(VLOOKUP($B48,RD[#All],Z$2,0)/Z$1,"")</f>
        <v/>
      </c>
      <c r="AA48" s="67" t="str">
        <f>IFERROR(VLOOKUP($B48,RD[#All],AA$2,0)/AA$1,"")</f>
        <v/>
      </c>
      <c r="AB48" s="67" t="str">
        <f>IFERROR(VLOOKUP($B48,RD[#All],AB$2,0)/AB$1,"")</f>
        <v/>
      </c>
      <c r="AC48" s="67" t="str">
        <f>IFERROR(VLOOKUP($B48,RD[#All],AC$2,0)/AC$1,"")</f>
        <v/>
      </c>
      <c r="AD48" s="67" t="str">
        <f>IFERROR(VLOOKUP($B48,RD[#All],AD$2,0)/AD$1,"")</f>
        <v/>
      </c>
      <c r="AE48" s="67" t="str">
        <f>IFERROR(VLOOKUP($B48,RD[#All],AE$2,0)/AE$1,"")</f>
        <v/>
      </c>
      <c r="AF48" s="67" t="str">
        <f>IFERROR(VLOOKUP($B48,RD[#All],AF$2,0)/AF$1,"")</f>
        <v/>
      </c>
      <c r="AG48" s="67" t="str">
        <f>IFERROR(VLOOKUP($B48,RD[#All],AG$2,0)/AG$1,"")</f>
        <v/>
      </c>
      <c r="AH48" s="67" t="str">
        <f>IFERROR(VLOOKUP($B48,RD[#All],AH$2,0)/AH$1,"")</f>
        <v/>
      </c>
      <c r="AI48" s="67" t="str">
        <f>IFERROR(VLOOKUP($B48,RD[#All],AI$2,0)/AI$1,"")</f>
        <v/>
      </c>
      <c r="AJ48" s="67" t="str">
        <f>IFERROR(VLOOKUP($B48,RD[#All],AJ$2,0)/AJ$1,"")</f>
        <v/>
      </c>
      <c r="AK48" s="67" t="str">
        <f>IFERROR(VLOOKUP($B48,RD[#All],AK$2,0)/AK$1,"")</f>
        <v/>
      </c>
      <c r="AL48" s="67" t="str">
        <f>IFERROR(VLOOKUP($B48,RD[#All],AL$2,0)/AL$1,"")</f>
        <v/>
      </c>
      <c r="AM48" s="67" t="str">
        <f>IFERROR(VLOOKUP($B48,RD[#All],AM$2,0)/AM$1,"")</f>
        <v/>
      </c>
      <c r="AN48" s="67" t="str">
        <f>IFERROR(VLOOKUP($B48,RD[#All],AN$2,0)/AN$1,"")</f>
        <v/>
      </c>
      <c r="AO48" s="67" t="str">
        <f>IFERROR(VLOOKUP($B48,RD[#All],AO$2,0)/AO$1,"")</f>
        <v/>
      </c>
      <c r="AP48" s="67" t="str">
        <f>IFERROR(VLOOKUP($B48,RD[#All],AP$2,0)/AP$1,"")</f>
        <v/>
      </c>
      <c r="AQ48" s="67" t="str">
        <f>IFERROR(VLOOKUP($B48,RD[#All],AQ$2,0)/AQ$1,"")</f>
        <v/>
      </c>
      <c r="AR48" s="67" t="str">
        <f>IFERROR(VLOOKUP($B48,RD[#All],AR$2,0)/AR$1,"")</f>
        <v/>
      </c>
      <c r="AS48" s="67" t="str">
        <f>IFERROR(VLOOKUP($B48,RD[#All],AS$2,0)/AS$1,"")</f>
        <v/>
      </c>
      <c r="AT48" s="67" t="str">
        <f>IFERROR(VLOOKUP($B48,RD[#All],AT$2,0)/AT$1,"")</f>
        <v/>
      </c>
      <c r="AU48" s="67" t="str">
        <f>IFERROR(VLOOKUP($B48,RD[#All],AU$2,0)/AU$1,"")</f>
        <v/>
      </c>
      <c r="AV48" s="67" t="str">
        <f>IFERROR(VLOOKUP($B48,RD[#All],AV$2,0)/AV$1,"")</f>
        <v/>
      </c>
      <c r="AW48" s="67" t="str">
        <f>IFERROR(VLOOKUP($B48,RD[#All],AW$2,0)/AW$1,"")</f>
        <v/>
      </c>
      <c r="AX48" s="67" t="str">
        <f>IFERROR(VLOOKUP($B48,RD[#All],AX$2,0)/AX$1,"")</f>
        <v/>
      </c>
      <c r="AY48" s="67" t="str">
        <f>IFERROR(VLOOKUP($B48,RD[#All],AY$2,0)/AY$1,"")</f>
        <v/>
      </c>
      <c r="AZ48" s="67" t="str">
        <f>IFERROR(VLOOKUP($B48,RD[#All],AZ$2,0)/AZ$1,"")</f>
        <v/>
      </c>
      <c r="BA48" s="67" t="str">
        <f>IFERROR(VLOOKUP($B48,RD[#All],BA$2,0)/BA$1,"")</f>
        <v/>
      </c>
      <c r="BB48" s="67" t="str">
        <f>IFERROR(VLOOKUP($B48,RD[#All],BB$2,0)/BB$1,"")</f>
        <v/>
      </c>
      <c r="BC48" s="67" t="str">
        <f>IFERROR(VLOOKUP($B48,RD[#All],BC$2,0)/BC$1,"")</f>
        <v/>
      </c>
      <c r="BD48" s="67" t="str">
        <f>IFERROR(VLOOKUP($B48,RD[#All],BD$2,0)/BD$1,"")</f>
        <v/>
      </c>
      <c r="BE48" s="67" t="str">
        <f>IFERROR(VLOOKUP($B48,RD[#All],BE$2,0)/BE$1,"")</f>
        <v/>
      </c>
      <c r="BF48" s="67" t="str">
        <f>IFERROR(VLOOKUP($B48,RD[#All],BF$2,0)/BF$1,"")</f>
        <v/>
      </c>
      <c r="BG48" s="67" t="str">
        <f>IFERROR(VLOOKUP($B48,RD[#All],BG$2,0)/BG$1,"")</f>
        <v/>
      </c>
      <c r="BH48" s="67" t="str">
        <f>IFERROR(VLOOKUP($B48,RD[#All],BH$2,0)/BH$1,"")</f>
        <v/>
      </c>
      <c r="BI48" s="67" t="str">
        <f>IFERROR(VLOOKUP($B48,RD[#All],BI$2,0)/BI$1,"")</f>
        <v/>
      </c>
      <c r="BJ48" s="67" t="str">
        <f>IFERROR(VLOOKUP($B48,RD[#All],BJ$2,0)/BJ$1,"")</f>
        <v/>
      </c>
      <c r="BK48" s="67" t="str">
        <f>IFERROR(VLOOKUP($B48,RD[#All],BK$2,0)/BK$1,"")</f>
        <v/>
      </c>
      <c r="BL48" s="67" t="str">
        <f>IFERROR(VLOOKUP($B48,RD[#All],BL$2,0)/BL$1,"")</f>
        <v/>
      </c>
      <c r="BM48" s="67" t="str">
        <f>IFERROR(VLOOKUP($B48,RD[#All],BM$2,0)/BM$1,"")</f>
        <v/>
      </c>
      <c r="BN48" s="67" t="str">
        <f>IFERROR(VLOOKUP($B48,RD[#All],BN$2,0)/BN$1,"")</f>
        <v/>
      </c>
      <c r="BO48" s="67" t="str">
        <f>IFERROR(VLOOKUP($B48,RD[#All],BO$2,0)/BO$1,"")</f>
        <v/>
      </c>
      <c r="BP48" s="67" t="str">
        <f>IFERROR(VLOOKUP($B48,RD[#All],BP$2,0)/BP$1,"")</f>
        <v/>
      </c>
      <c r="BQ48" s="67" t="str">
        <f>IFERROR(VLOOKUP($B48,RD[#All],BQ$2,0)/BQ$1,"")</f>
        <v/>
      </c>
      <c r="BR48" s="67" t="str">
        <f>IFERROR(VLOOKUP($B48,RD[#All],BR$2,0)/BR$1,"")</f>
        <v/>
      </c>
      <c r="BS48" s="67" t="str">
        <f>IFERROR(VLOOKUP($B48,RD[#All],BS$2,0)/BS$1,"")</f>
        <v/>
      </c>
      <c r="BT48" s="67" t="str">
        <f>IFERROR(VLOOKUP($B48,RD[#All],BT$2,0)/BT$1,"")</f>
        <v/>
      </c>
      <c r="BU48" s="67" t="str">
        <f>IFERROR(VLOOKUP($B48,RD[#All],BU$2,0)/BU$1,"")</f>
        <v/>
      </c>
      <c r="BV48" s="67" t="str">
        <f>IFERROR(VLOOKUP($B48,RD[#All],BV$2,0)/BV$1,"")</f>
        <v/>
      </c>
      <c r="BW48" s="67" t="str">
        <f>IFERROR(VLOOKUP($B48,RD[#All],BW$2,0)/BW$1,"")</f>
        <v/>
      </c>
      <c r="BX48" s="67" t="str">
        <f>IFERROR(VLOOKUP($B48,RD[#All],BX$2,0)/BX$1,"")</f>
        <v/>
      </c>
      <c r="BY48" s="67" t="str">
        <f>IFERROR(VLOOKUP($B48,RD[#All],BY$2,0)/BY$1,"")</f>
        <v/>
      </c>
      <c r="BZ48" s="67" t="str">
        <f>IFERROR(VLOOKUP($B48,RD[#All],BZ$2,0)/BZ$1,"")</f>
        <v/>
      </c>
      <c r="CA48" s="67" t="str">
        <f>IFERROR(VLOOKUP($B48,RD[#All],CA$2,0)/CA$1,"")</f>
        <v/>
      </c>
      <c r="CB48" s="67" t="str">
        <f>IFERROR(VLOOKUP($B48,RD[#All],CB$2,0)/CB$1,"")</f>
        <v/>
      </c>
      <c r="CC48" s="67" t="str">
        <f>IFERROR(VLOOKUP($B48,RD[#All],CC$2,0)/CC$1,"")</f>
        <v/>
      </c>
      <c r="CD48" s="67" t="str">
        <f>IFERROR(VLOOKUP($B48,RD[#All],CD$2,0)/CD$1,"")</f>
        <v/>
      </c>
      <c r="CE48" s="67" t="str">
        <f>IFERROR(VLOOKUP($B48,RD[#All],CE$2,0)/CE$1,"")</f>
        <v/>
      </c>
      <c r="CF48" s="67" t="str">
        <f>IFERROR(VLOOKUP($B48,RD[#All],CF$2,0)/CF$1,"")</f>
        <v/>
      </c>
      <c r="CG48" s="67" t="str">
        <f>IFERROR(VLOOKUP($B48,RD[#All],CG$2,0)/CG$1,"")</f>
        <v/>
      </c>
      <c r="CH48" s="67" t="str">
        <f>IFERROR(VLOOKUP($B48,RD[#All],CH$2,0)/CH$1,"")</f>
        <v/>
      </c>
      <c r="CI48" s="67" t="str">
        <f>IFERROR(VLOOKUP($B48,RD[#All],CI$2,0)/CI$1,"")</f>
        <v/>
      </c>
      <c r="CJ48" s="67" t="str">
        <f>IFERROR(VLOOKUP($B48,RD[#All],CJ$2,0)/CJ$1,"")</f>
        <v/>
      </c>
      <c r="CK48" s="67" t="str">
        <f>IFERROR(VLOOKUP($B48,RD[#All],CK$2,0)/CK$1,"")</f>
        <v/>
      </c>
      <c r="CL48" s="67" t="str">
        <f>IFERROR(VLOOKUP($B48,RD[#All],CL$2,0)/CL$1,"")</f>
        <v/>
      </c>
      <c r="CM48" s="67" t="str">
        <f>IFERROR(VLOOKUP($B48,RD[#All],CM$2,0)/CM$1,"")</f>
        <v/>
      </c>
      <c r="CN48" s="67" t="str">
        <f>IFERROR(VLOOKUP($B48,RD[#All],CN$2,0)/CN$1,"")</f>
        <v/>
      </c>
      <c r="CO48" s="67" t="str">
        <f>IFERROR(VLOOKUP($B48,RD[#All],CO$2,0)/CO$1,"")</f>
        <v/>
      </c>
      <c r="CP48" s="67" t="str">
        <f>IFERROR(VLOOKUP($B48,RD[#All],CP$2,0)/CP$1,"")</f>
        <v/>
      </c>
      <c r="CQ48" s="67" t="str">
        <f>IFERROR(VLOOKUP($B48,RD[#All],CQ$2,0)/CQ$1,"")</f>
        <v/>
      </c>
      <c r="CR48" s="67" t="str">
        <f>IFERROR(VLOOKUP($B48,RD[#All],CR$2,0)/CR$1,"")</f>
        <v/>
      </c>
      <c r="CS48" s="67" t="str">
        <f>IFERROR(VLOOKUP($B48,RD[#All],CS$2,0)/CS$1,"")</f>
        <v/>
      </c>
      <c r="CT48" s="67" t="str">
        <f>IFERROR(VLOOKUP($B48,RD[#All],CT$2,0)/CT$1,"")</f>
        <v/>
      </c>
      <c r="CU48" s="67" t="str">
        <f>IFERROR(VLOOKUP($B48,RD[#All],CU$2,0)/CU$1,"")</f>
        <v/>
      </c>
      <c r="CV48" s="67" t="str">
        <f>IFERROR(VLOOKUP($B48,RD[#All],CV$2,0)/CV$1,"")</f>
        <v/>
      </c>
      <c r="CW48" s="67" t="str">
        <f>IFERROR(VLOOKUP($B48,RD[#All],CW$2,0)/CW$1,"")</f>
        <v/>
      </c>
      <c r="CX48" s="67" t="str">
        <f>IFERROR(VLOOKUP($B48,RD[#All],CX$2,0)/CX$1,"")</f>
        <v/>
      </c>
      <c r="CY48" s="67" t="str">
        <f>IFERROR(VLOOKUP($B48,RD[#All],CY$2,0)/CY$1,"")</f>
        <v/>
      </c>
      <c r="CZ48" s="67" t="str">
        <f>IFERROR(VLOOKUP($B48,RD[#All],CZ$2,0)/CZ$1,"")</f>
        <v/>
      </c>
      <c r="DA48" s="67" t="str">
        <f>IFERROR(VLOOKUP($B48,RD[#All],DA$2,0)/DA$1,"")</f>
        <v/>
      </c>
      <c r="DB48" s="67" t="str">
        <f>IFERROR(VLOOKUP($B48,RD[#All],DB$2,0)/DB$1,"")</f>
        <v/>
      </c>
      <c r="DC48" s="67" t="str">
        <f>IFERROR(VLOOKUP($B48,RD[#All],DC$2,0)/DC$1,"")</f>
        <v/>
      </c>
      <c r="DD48" s="67" t="str">
        <f>IFERROR(VLOOKUP($B48,RD[#All],DD$2,0)/DD$1,"")</f>
        <v/>
      </c>
      <c r="DE48" s="67" t="str">
        <f>IFERROR(VLOOKUP($B48,RD[#All],DE$2,0)/DE$1,"")</f>
        <v/>
      </c>
      <c r="DF48" s="67" t="str">
        <f>IFERROR(VLOOKUP($B48,RD[#All],DF$2,0)/DF$1,"")</f>
        <v/>
      </c>
      <c r="DG48" s="67" t="str">
        <f>IFERROR(VLOOKUP($B48,RD[#All],DG$2,0)/DG$1,"")</f>
        <v/>
      </c>
      <c r="DH48" s="67" t="str">
        <f>IFERROR(VLOOKUP($B48,RD[#All],DH$2,0)/DH$1,"")</f>
        <v/>
      </c>
      <c r="DI48" s="67" t="str">
        <f>IFERROR(VLOOKUP($B48,RD[#All],DI$2,0)/DI$1,"")</f>
        <v/>
      </c>
      <c r="DJ48" s="67" t="str">
        <f>IFERROR(VLOOKUP($B48,RD[#All],DJ$2,0)/DJ$1,"")</f>
        <v/>
      </c>
      <c r="DK48" s="67" t="str">
        <f>IFERROR(VLOOKUP($B48,RD[#All],DK$2,0)/DK$1,"")</f>
        <v/>
      </c>
      <c r="DL48" s="67" t="str">
        <f>IFERROR(VLOOKUP($B48,RD[#All],DL$2,0)/DL$1,"")</f>
        <v/>
      </c>
      <c r="DM48" s="67" t="str">
        <f>IFERROR(VLOOKUP($B48,RD[#All],DM$2,0)/DM$1,"")</f>
        <v/>
      </c>
      <c r="DN48" s="67" t="str">
        <f>IFERROR(VLOOKUP($B48,RD[#All],DN$2,0)/DN$1,"")</f>
        <v/>
      </c>
      <c r="DO48" s="67" t="str">
        <f>IFERROR(VLOOKUP($B48,RD[#All],DO$2,0)/DO$1,"")</f>
        <v/>
      </c>
      <c r="DP48" s="67" t="str">
        <f>IFERROR(VLOOKUP($B48,RD[#All],DP$2,0)/DP$1,"")</f>
        <v/>
      </c>
      <c r="DQ48" s="67" t="str">
        <f>IFERROR(VLOOKUP($B48,RD[#All],DQ$2,0)/DQ$1,"")</f>
        <v/>
      </c>
      <c r="DR48" s="67" t="str">
        <f>IFERROR(VLOOKUP($B48,RD[#All],DR$2,0)/DR$1,"")</f>
        <v/>
      </c>
      <c r="DS48" s="67" t="str">
        <f>IFERROR(VLOOKUP($B48,RD[#All],DS$2,0)/DS$1,"")</f>
        <v/>
      </c>
      <c r="DT48" s="67" t="str">
        <f>IFERROR(VLOOKUP($B48,RD[#All],DT$2,0)/DT$1,"")</f>
        <v/>
      </c>
      <c r="DU48" s="67" t="str">
        <f>IFERROR(VLOOKUP($B48,RD[#All],DU$2,0)/DU$1,"")</f>
        <v/>
      </c>
      <c r="DV48" s="67" t="str">
        <f>IFERROR(VLOOKUP($B48,RD[#All],DV$2,0)/DV$1,"")</f>
        <v/>
      </c>
      <c r="DW48" s="67" t="str">
        <f>IFERROR(VLOOKUP($B48,RD[#All],DW$2,0)/DW$1,"")</f>
        <v/>
      </c>
      <c r="DX48" s="67" t="str">
        <f>IFERROR(VLOOKUP($B48,RD[#All],DX$2,0)/DX$1,"")</f>
        <v/>
      </c>
      <c r="DY48" s="67" t="str">
        <f>IFERROR(VLOOKUP($B48,RD[#All],DY$2,0)/DY$1,"")</f>
        <v/>
      </c>
      <c r="DZ48" s="67" t="str">
        <f>IFERROR(VLOOKUP($B48,RD[#All],DZ$2,0)/DZ$1,"")</f>
        <v/>
      </c>
      <c r="EA48" s="67" t="str">
        <f>IFERROR(VLOOKUP($B48,RD[#All],EA$2,0)/EA$1,"")</f>
        <v/>
      </c>
      <c r="EB48" s="67" t="str">
        <f>IFERROR(VLOOKUP($B48,RD[#All],EB$2,0)/EB$1,"")</f>
        <v/>
      </c>
      <c r="EC48" s="67" t="str">
        <f>IFERROR(VLOOKUP($B48,RD[#All],EC$2,0)/EC$1,"")</f>
        <v/>
      </c>
      <c r="ED48" s="67" t="str">
        <f>IFERROR(VLOOKUP($B48,RD[#All],ED$2,0)/ED$1,"")</f>
        <v/>
      </c>
      <c r="EE48" s="67" t="str">
        <f>IFERROR(VLOOKUP($B48,RD[#All],EE$2,0)/EE$1,"")</f>
        <v/>
      </c>
      <c r="EF48" s="67" t="str">
        <f>IFERROR(VLOOKUP($B48,RD[#All],EF$2,0)/EF$1,"")</f>
        <v/>
      </c>
      <c r="EG48" s="67" t="str">
        <f>IFERROR(VLOOKUP($B48,RD[#All],EG$2,0)/EG$1,"")</f>
        <v/>
      </c>
      <c r="EH48" s="67" t="str">
        <f>IFERROR(VLOOKUP($B48,RD[#All],EH$2,0)/EH$1,"")</f>
        <v/>
      </c>
      <c r="EI48" s="67" t="str">
        <f>IFERROR(VLOOKUP($B48,RD[#All],EI$2,0)/EI$1,"")</f>
        <v/>
      </c>
      <c r="EJ48" s="67" t="str">
        <f>IFERROR(VLOOKUP($B48,RD[#All],EJ$2,0)/EJ$1,"")</f>
        <v/>
      </c>
      <c r="EK48" s="67" t="str">
        <f>IFERROR(VLOOKUP($B48,RD[#All],EK$2,0)/EK$1,"")</f>
        <v/>
      </c>
      <c r="EL48" s="67" t="str">
        <f>IFERROR(VLOOKUP($B48,RD[#All],EL$2,0)/EL$1,"")</f>
        <v/>
      </c>
      <c r="EM48" s="67" t="str">
        <f>IFERROR(VLOOKUP($B48,RD[#All],EM$2,0)/EM$1,"")</f>
        <v/>
      </c>
      <c r="EN48" s="67" t="str">
        <f>IFERROR(VLOOKUP($B48,RD[#All],EN$2,0)/EN$1,"")</f>
        <v/>
      </c>
      <c r="EO48" s="67" t="str">
        <f>IFERROR(VLOOKUP($B48,RD[#All],EO$2,0)/EO$1,"")</f>
        <v/>
      </c>
      <c r="EP48" s="67" t="str">
        <f>IFERROR(VLOOKUP($B48,RD[#All],EP$2,0)/EP$1,"")</f>
        <v/>
      </c>
      <c r="EQ48" s="67" t="str">
        <f>IFERROR(VLOOKUP($B48,RD[#All],EQ$2,0)/EQ$1,"")</f>
        <v/>
      </c>
      <c r="ER48" s="67" t="str">
        <f>IFERROR(VLOOKUP($B48,RD[#All],ER$2,0)/ER$1,"")</f>
        <v/>
      </c>
      <c r="ES48" s="67" t="str">
        <f>IFERROR(VLOOKUP($B48,RD[#All],ES$2,0)/ES$1,"")</f>
        <v/>
      </c>
      <c r="ET48" s="67" t="str">
        <f>IFERROR(VLOOKUP($B48,RD[#All],ET$2,0)/ET$1,"")</f>
        <v/>
      </c>
      <c r="EU48" s="67" t="str">
        <f>IFERROR(VLOOKUP($B48,RD[#All],EU$2,0)/EU$1,"")</f>
        <v/>
      </c>
      <c r="EV48" s="67" t="str">
        <f>IFERROR(VLOOKUP($B48,RD[#All],EV$2,0)/EV$1,"")</f>
        <v/>
      </c>
      <c r="EW48" s="67" t="str">
        <f>IFERROR(VLOOKUP($B48,RD[#All],EW$2,0)/EW$1,"")</f>
        <v/>
      </c>
      <c r="EX48" s="67" t="str">
        <f>IFERROR(VLOOKUP($B48,RD[#All],EX$2,0)/EX$1,"")</f>
        <v/>
      </c>
      <c r="EY48" s="67" t="str">
        <f>IFERROR(VLOOKUP($B48,RD[#All],EY$2,0)/EY$1,"")</f>
        <v/>
      </c>
      <c r="EZ48" s="67" t="str">
        <f>IFERROR(VLOOKUP($B48,RD[#All],EZ$2,0)/EZ$1,"")</f>
        <v/>
      </c>
      <c r="FA48" s="67" t="str">
        <f>IFERROR(VLOOKUP($B48,RD[#All],FA$2,0)/FA$1,"")</f>
        <v/>
      </c>
      <c r="FB48" s="67" t="str">
        <f>IFERROR(VLOOKUP($B48,RD[#All],FB$2,0)/FB$1,"")</f>
        <v/>
      </c>
      <c r="FC48" s="67" t="str">
        <f>IFERROR(VLOOKUP($B48,RD[#All],FC$2,0)/FC$1,"")</f>
        <v/>
      </c>
      <c r="FD48" s="67" t="str">
        <f>IFERROR(VLOOKUP($B48,RD[#All],FD$2,0)/FD$1,"")</f>
        <v/>
      </c>
      <c r="FE48" s="67" t="str">
        <f>IFERROR(VLOOKUP($B48,RD[#All],FE$2,0)/FE$1,"")</f>
        <v/>
      </c>
      <c r="FF48" s="67" t="str">
        <f>IFERROR(VLOOKUP($B48,RD[#All],FF$2,0)/FF$1,"")</f>
        <v/>
      </c>
      <c r="FG48" s="67" t="str">
        <f>IFERROR(VLOOKUP($B48,RD[#All],FG$2,0)/FG$1,"")</f>
        <v/>
      </c>
      <c r="FH48" s="67" t="str">
        <f>IFERROR(VLOOKUP($B48,RD[#All],FH$2,0)/FH$1,"")</f>
        <v/>
      </c>
      <c r="FI48" s="67" t="str">
        <f>IFERROR(VLOOKUP($B48,RD[#All],FI$2,0)/FI$1,"")</f>
        <v/>
      </c>
      <c r="FJ48" s="67" t="str">
        <f>IFERROR(VLOOKUP($B48,RD[#All],FJ$2,0)/FJ$1,"")</f>
        <v/>
      </c>
      <c r="FK48" s="67" t="str">
        <f>IFERROR(VLOOKUP($B48,RD[#All],FK$2,0)/FK$1,"")</f>
        <v/>
      </c>
      <c r="FL48" s="67" t="str">
        <f>IFERROR(VLOOKUP($B48,RD[#All],FL$2,0)/FL$1,"")</f>
        <v/>
      </c>
      <c r="FM48" s="67" t="str">
        <f>IFERROR(VLOOKUP($B48,RD[#All],FM$2,0)/FM$1,"")</f>
        <v/>
      </c>
      <c r="FN48" s="67" t="str">
        <f>IFERROR(VLOOKUP($B48,RD[#All],FN$2,0)/FN$1,"")</f>
        <v/>
      </c>
      <c r="FO48" s="67" t="str">
        <f>IFERROR(VLOOKUP($B48,RD[#All],FO$2,0)/FO$1,"")</f>
        <v/>
      </c>
      <c r="FP48" s="67" t="str">
        <f>IFERROR(VLOOKUP($B48,RD[#All],FP$2,0)/FP$1,"")</f>
        <v/>
      </c>
      <c r="FQ48" s="67" t="str">
        <f>IFERROR(VLOOKUP($B48,RD[#All],FQ$2,0)/FQ$1,"")</f>
        <v/>
      </c>
      <c r="FR48" s="67" t="str">
        <f>IFERROR(VLOOKUP($B48,RD[#All],FR$2,0)/FR$1,"")</f>
        <v/>
      </c>
      <c r="FS48" s="67" t="str">
        <f>IFERROR(VLOOKUP($B48,RD[#All],FS$2,0)/FS$1,"")</f>
        <v/>
      </c>
      <c r="FT48" s="67" t="str">
        <f>IFERROR(VLOOKUP($B48,RD[#All],FT$2,0)/FT$1,"")</f>
        <v/>
      </c>
      <c r="FU48" s="67" t="str">
        <f>IFERROR(VLOOKUP($B48,RD[#All],FU$2,0)/FU$1,"")</f>
        <v/>
      </c>
      <c r="FV48" s="67" t="str">
        <f>IFERROR(VLOOKUP($B48,RD[#All],FV$2,0)/FV$1,"")</f>
        <v/>
      </c>
      <c r="FW48" s="67" t="str">
        <f>IFERROR(VLOOKUP($B48,RD[#All],FW$2,0)/FW$1,"")</f>
        <v/>
      </c>
      <c r="FX48" s="67" t="str">
        <f>IFERROR(VLOOKUP($B48,RD[#All],FX$2,0)/FX$1,"")</f>
        <v/>
      </c>
      <c r="FY48" s="67" t="str">
        <f>IFERROR(VLOOKUP($B48,RD[#All],FY$2,0)/FY$1,"")</f>
        <v/>
      </c>
      <c r="FZ48" s="67" t="str">
        <f>IFERROR(VLOOKUP($B48,RD[#All],FZ$2,0)/FZ$1,"")</f>
        <v/>
      </c>
      <c r="GA48" s="67" t="str">
        <f>IFERROR(VLOOKUP($B48,RD[#All],GA$2,0)/GA$1,"")</f>
        <v/>
      </c>
      <c r="GB48" s="67" t="str">
        <f>IFERROR(VLOOKUP($B48,RD[#All],GB$2,0)/GB$1,"")</f>
        <v/>
      </c>
      <c r="GC48" s="67" t="str">
        <f>IFERROR(VLOOKUP($B48,RD[#All],GC$2,0)/GC$1,"")</f>
        <v/>
      </c>
      <c r="GD48" s="67" t="str">
        <f>IFERROR(VLOOKUP($B48,RD[#All],GD$2,0)/GD$1,"")</f>
        <v/>
      </c>
      <c r="GE48" s="67" t="str">
        <f>IFERROR(VLOOKUP($B48,RD[#All],GE$2,0)/GE$1,"")</f>
        <v/>
      </c>
      <c r="GF48" s="67" t="str">
        <f>IFERROR(VLOOKUP($B48,RD[#All],GF$2,0)/GF$1,"")</f>
        <v/>
      </c>
      <c r="GG48" s="67" t="str">
        <f>IFERROR(VLOOKUP($B48,RD[#All],GG$2,0)/GG$1,"")</f>
        <v/>
      </c>
      <c r="GH48" s="67" t="str">
        <f>IFERROR(VLOOKUP($B48,RD[#All],GH$2,0)/GH$1,"")</f>
        <v/>
      </c>
      <c r="GI48" s="67" t="str">
        <f>IFERROR(VLOOKUP($B48,RD[#All],GI$2,0)/GI$1,"")</f>
        <v/>
      </c>
      <c r="GJ48" s="67" t="str">
        <f>IFERROR(VLOOKUP($B48,RD[#All],GJ$2,0)/GJ$1,"")</f>
        <v/>
      </c>
      <c r="GK48" s="67" t="str">
        <f>IFERROR(VLOOKUP($B48,RD[#All],GK$2,0)/GK$1,"")</f>
        <v/>
      </c>
      <c r="GL48" s="67" t="str">
        <f>IFERROR(VLOOKUP($B48,RD[#All],GL$2,0)/GL$1,"")</f>
        <v/>
      </c>
      <c r="GM48" s="67" t="str">
        <f>IFERROR(VLOOKUP($B48,RD[#All],GM$2,0)/GM$1,"")</f>
        <v/>
      </c>
      <c r="GN48" s="67" t="str">
        <f>IFERROR(VLOOKUP($B48,RD[#All],GN$2,0)/GN$1,"")</f>
        <v/>
      </c>
      <c r="GO48" s="67" t="str">
        <f>IFERROR(VLOOKUP($B48,RD[#All],GO$2,0)/GO$1,"")</f>
        <v/>
      </c>
      <c r="GP48" s="67" t="str">
        <f>IFERROR(VLOOKUP($B48,RD[#All],GP$2,0)/GP$1,"")</f>
        <v/>
      </c>
      <c r="GQ48" s="67" t="str">
        <f>IFERROR(VLOOKUP($B48,RD[#All],GQ$2,0)/GQ$1,"")</f>
        <v/>
      </c>
      <c r="GR48" s="67" t="str">
        <f>IFERROR(VLOOKUP($B48,RD[#All],GR$2,0)/GR$1,"")</f>
        <v/>
      </c>
      <c r="GS48" s="67" t="str">
        <f>IFERROR(VLOOKUP($B48,RD[#All],GS$2,0)/GS$1,"")</f>
        <v/>
      </c>
      <c r="GT48" s="67" t="str">
        <f>IFERROR(VLOOKUP($B48,RD[#All],GT$2,0)/GT$1,"")</f>
        <v/>
      </c>
      <c r="GU48" s="67" t="str">
        <f>IFERROR(VLOOKUP($B48,RD[#All],GU$2,0)/GU$1,"")</f>
        <v/>
      </c>
      <c r="GV48" s="67" t="str">
        <f>IFERROR(VLOOKUP($B48,RD[#All],GV$2,0)/GV$1,"")</f>
        <v/>
      </c>
      <c r="GW48" s="67" t="str">
        <f>IFERROR(VLOOKUP($B48,RD[#All],GW$2,0)/GW$1,"")</f>
        <v/>
      </c>
      <c r="GX48" s="67" t="str">
        <f>IFERROR(VLOOKUP($B48,RD[#All],GX$2,0)/GX$1,"")</f>
        <v/>
      </c>
      <c r="GY48" s="67" t="str">
        <f>IFERROR(VLOOKUP($B48,RD[#All],GY$2,0)/GY$1,"")</f>
        <v/>
      </c>
      <c r="GZ48" s="67" t="str">
        <f>IFERROR(VLOOKUP($B48,RD[#All],GZ$2,0)/GZ$1,"")</f>
        <v/>
      </c>
      <c r="HA48" s="67" t="str">
        <f>IFERROR(VLOOKUP($B48,RD[#All],HA$2,0)/HA$1,"")</f>
        <v/>
      </c>
      <c r="HB48" s="67" t="str">
        <f>IFERROR(VLOOKUP($B48,RD[#All],HB$2,0)/HB$1,"")</f>
        <v/>
      </c>
      <c r="HC48" s="67" t="str">
        <f>IFERROR(VLOOKUP($B48,RD[#All],HC$2,0)/HC$1,"")</f>
        <v/>
      </c>
      <c r="HD48" s="67" t="str">
        <f>IFERROR(VLOOKUP($B48,RD[#All],HD$2,0)/HD$1,"")</f>
        <v/>
      </c>
      <c r="HE48" s="67" t="str">
        <f>IFERROR(VLOOKUP($B48,RD[#All],HE$2,0)/HE$1,"")</f>
        <v/>
      </c>
      <c r="HF48" s="67" t="str">
        <f>IFERROR(VLOOKUP($B48,RD[#All],HF$2,0)/HF$1,"")</f>
        <v/>
      </c>
      <c r="HG48" s="67" t="str">
        <f>IFERROR(VLOOKUP($B48,RD[#All],HG$2,0)/HG$1,"")</f>
        <v/>
      </c>
      <c r="HH48" s="67" t="str">
        <f>IFERROR(VLOOKUP($B48,RD[#All],HH$2,0)/HH$1,"")</f>
        <v/>
      </c>
      <c r="HI48" s="67" t="str">
        <f>IFERROR(VLOOKUP($B48,RD[#All],HI$2,0)/HI$1,"")</f>
        <v/>
      </c>
      <c r="HJ48" s="67" t="str">
        <f>IFERROR(VLOOKUP($B48,RD[#All],HJ$2,0)/HJ$1,"")</f>
        <v/>
      </c>
      <c r="HK48" s="67" t="str">
        <f>IFERROR(VLOOKUP($B48,RD[#All],HK$2,0)/HK$1,"")</f>
        <v/>
      </c>
      <c r="HL48" s="67" t="str">
        <f>IFERROR(VLOOKUP($B48,RD[#All],HL$2,0)/HL$1,"")</f>
        <v/>
      </c>
      <c r="HM48" s="67" t="str">
        <f>IFERROR(VLOOKUP($B48,RD[#All],HM$2,0)/HM$1,"")</f>
        <v/>
      </c>
      <c r="HN48" s="67" t="str">
        <f>IFERROR(VLOOKUP($B48,RD[#All],HN$2,0)/HN$1,"")</f>
        <v/>
      </c>
      <c r="HO48" s="67" t="str">
        <f>IFERROR(VLOOKUP($B48,RD[#All],HO$2,0)/HO$1,"")</f>
        <v/>
      </c>
      <c r="HP48" s="67" t="str">
        <f>IFERROR(VLOOKUP($B48,RD[#All],HP$2,0)/HP$1,"")</f>
        <v/>
      </c>
      <c r="HQ48" s="67" t="str">
        <f>IFERROR(VLOOKUP($B48,RD[#All],HQ$2,0)/HQ$1,"")</f>
        <v/>
      </c>
      <c r="HR48" s="67" t="str">
        <f>IFERROR(VLOOKUP($B48,RD[#All],HR$2,0)/HR$1,"")</f>
        <v/>
      </c>
      <c r="HS48" s="67" t="str">
        <f>IFERROR(VLOOKUP($B48,RD[#All],HS$2,0)/HS$1,"")</f>
        <v/>
      </c>
      <c r="HT48" s="67" t="str">
        <f>IFERROR(VLOOKUP($B48,RD[#All],HT$2,0)/HT$1,"")</f>
        <v/>
      </c>
      <c r="HU48" s="67" t="str">
        <f>IFERROR(VLOOKUP($B48,RD[#All],HU$2,0)/HU$1,"")</f>
        <v/>
      </c>
      <c r="HV48" s="67" t="str">
        <f>IFERROR(VLOOKUP($B48,RD[#All],HV$2,0)/HV$1,"")</f>
        <v/>
      </c>
      <c r="HW48" s="67" t="str">
        <f>IFERROR(VLOOKUP($B48,RD[#All],HW$2,0)/HW$1,"")</f>
        <v/>
      </c>
      <c r="HX48" s="67" t="str">
        <f>IFERROR(VLOOKUP($B48,RD[#All],HX$2,0)/HX$1,"")</f>
        <v/>
      </c>
      <c r="HY48" s="67" t="str">
        <f>IFERROR(VLOOKUP($B48,RD[#All],HY$2,0)/HY$1,"")</f>
        <v/>
      </c>
      <c r="HZ48" s="67" t="str">
        <f>IFERROR(VLOOKUP($B48,RD[#All],HZ$2,0)/HZ$1,"")</f>
        <v/>
      </c>
      <c r="IA48" s="67" t="str">
        <f>IFERROR(VLOOKUP($B48,RD[#All],IA$2,0)/IA$1,"")</f>
        <v/>
      </c>
      <c r="IB48" s="67" t="str">
        <f>IFERROR(VLOOKUP($B48,RD[#All],IB$2,0)/IB$1,"")</f>
        <v/>
      </c>
      <c r="IC48" s="67" t="str">
        <f>IFERROR(VLOOKUP($B48,RD[#All],IC$2,0)/IC$1,"")</f>
        <v/>
      </c>
      <c r="ID48" s="67" t="str">
        <f>IFERROR(VLOOKUP($B48,RD[#All],ID$2,0)/ID$1,"")</f>
        <v/>
      </c>
      <c r="IE48" s="67" t="str">
        <f>IFERROR(VLOOKUP($B48,RD[#All],IE$2,0)/IE$1,"")</f>
        <v/>
      </c>
      <c r="IF48" s="67" t="str">
        <f>IFERROR(VLOOKUP($B48,RD[#All],IF$2,0)/IF$1,"")</f>
        <v/>
      </c>
      <c r="IG48" s="67" t="str">
        <f>IFERROR(VLOOKUP($B48,RD[#All],IG$2,0)/IG$1,"")</f>
        <v/>
      </c>
      <c r="IH48" s="67" t="str">
        <f>IFERROR(VLOOKUP($B48,RD[#All],IH$2,0)/IH$1,"")</f>
        <v/>
      </c>
      <c r="II48" s="67" t="str">
        <f>IFERROR(VLOOKUP($B48,RD[#All],II$2,0)/II$1,"")</f>
        <v/>
      </c>
      <c r="IJ48" s="67" t="str">
        <f>IFERROR(VLOOKUP($B48,RD[#All],IJ$2,0)/IJ$1,"")</f>
        <v/>
      </c>
      <c r="IK48" s="67" t="str">
        <f>IFERROR(VLOOKUP($B48,RD[#All],IK$2,0)/IK$1,"")</f>
        <v/>
      </c>
      <c r="IL48" s="67" t="str">
        <f>IFERROR(VLOOKUP($B48,RD[#All],IL$2,0)/IL$1,"")</f>
        <v/>
      </c>
      <c r="IM48" s="67" t="str">
        <f>IFERROR(VLOOKUP($B48,RD[#All],IM$2,0)/IM$1,"")</f>
        <v/>
      </c>
      <c r="IN48" s="67" t="str">
        <f>IFERROR(VLOOKUP($B48,RD[#All],IN$2,0)/IN$1,"")</f>
        <v/>
      </c>
      <c r="IO48" s="67" t="str">
        <f>IFERROR(VLOOKUP($B48,RD[#All],IO$2,0)/IO$1,"")</f>
        <v/>
      </c>
      <c r="IP48" s="67" t="str">
        <f>IFERROR(VLOOKUP($B48,RD[#All],IP$2,0)/IP$1,"")</f>
        <v/>
      </c>
      <c r="IQ48" s="67" t="str">
        <f>IFERROR(VLOOKUP($B48,RD[#All],IQ$2,0)/IQ$1,"")</f>
        <v/>
      </c>
      <c r="IR48" s="67" t="str">
        <f>IFERROR(VLOOKUP($B48,RD[#All],IR$2,0)/IR$1,"")</f>
        <v/>
      </c>
      <c r="IS48" s="86" t="str">
        <f>IFERROR(AVERAGEIF(Inv_SY_B[[#This Row],[BLK1_INV1]:[BLK8_INV27]],"&gt;"&amp;0.1,Inv_SY_B[[#This Row],[BLK1_INV1]:[BLK8_INV27]]),"")</f>
        <v/>
      </c>
    </row>
    <row r="49" spans="2:253" x14ac:dyDescent="0.35">
      <c r="B49" s="87">
        <f t="shared" si="1"/>
        <v>45881</v>
      </c>
      <c r="C49" s="67" t="str">
        <f>IFERROR(VLOOKUP($B49,RD[#All],C$2,0)/C$1,"")</f>
        <v/>
      </c>
      <c r="D49" s="67" t="str">
        <f>IFERROR(VLOOKUP($B49,RD[#All],D$2,0)/D$1,"")</f>
        <v/>
      </c>
      <c r="E49" s="67" t="str">
        <f>IFERROR(VLOOKUP($B49,RD[#All],E$2,0)/E$1,"")</f>
        <v/>
      </c>
      <c r="F49" s="67" t="str">
        <f>IFERROR(VLOOKUP($B49,RD[#All],F$2,0)/F$1,"")</f>
        <v/>
      </c>
      <c r="G49" s="67" t="str">
        <f>IFERROR(VLOOKUP($B49,RD[#All],G$2,0)/G$1,"")</f>
        <v/>
      </c>
      <c r="H49" s="67" t="str">
        <f>IFERROR(VLOOKUP($B49,RD[#All],H$2,0)/H$1,"")</f>
        <v/>
      </c>
      <c r="I49" s="67" t="str">
        <f>IFERROR(VLOOKUP($B49,RD[#All],I$2,0)/I$1,"")</f>
        <v/>
      </c>
      <c r="J49" s="67" t="str">
        <f>IFERROR(VLOOKUP($B49,RD[#All],J$2,0)/J$1,"")</f>
        <v/>
      </c>
      <c r="K49" s="67" t="str">
        <f>IFERROR(VLOOKUP($B49,RD[#All],K$2,0)/K$1,"")</f>
        <v/>
      </c>
      <c r="L49" s="67" t="str">
        <f>IFERROR(VLOOKUP($B49,RD[#All],L$2,0)/L$1,"")</f>
        <v/>
      </c>
      <c r="M49" s="67" t="str">
        <f>IFERROR(VLOOKUP($B49,RD[#All],M$2,0)/M$1,"")</f>
        <v/>
      </c>
      <c r="N49" s="67" t="str">
        <f>IFERROR(VLOOKUP($B49,RD[#All],N$2,0)/N$1,"")</f>
        <v/>
      </c>
      <c r="O49" s="67" t="str">
        <f>IFERROR(VLOOKUP($B49,RD[#All],O$2,0)/O$1,"")</f>
        <v/>
      </c>
      <c r="P49" s="67" t="str">
        <f>IFERROR(VLOOKUP($B49,RD[#All],P$2,0)/P$1,"")</f>
        <v/>
      </c>
      <c r="Q49" s="67" t="str">
        <f>IFERROR(VLOOKUP($B49,RD[#All],Q$2,0)/Q$1,"")</f>
        <v/>
      </c>
      <c r="R49" s="67" t="str">
        <f>IFERROR(VLOOKUP($B49,RD[#All],R$2,0)/R$1,"")</f>
        <v/>
      </c>
      <c r="S49" s="67" t="str">
        <f>IFERROR(VLOOKUP($B49,RD[#All],S$2,0)/S$1,"")</f>
        <v/>
      </c>
      <c r="T49" s="67" t="str">
        <f>IFERROR(VLOOKUP($B49,RD[#All],T$2,0)/T$1,"")</f>
        <v/>
      </c>
      <c r="U49" s="67" t="str">
        <f>IFERROR(VLOOKUP($B49,RD[#All],U$2,0)/U$1,"")</f>
        <v/>
      </c>
      <c r="V49" s="67" t="str">
        <f>IFERROR(VLOOKUP($B49,RD[#All],V$2,0)/V$1,"")</f>
        <v/>
      </c>
      <c r="W49" s="67" t="str">
        <f>IFERROR(VLOOKUP($B49,RD[#All],W$2,0)/W$1,"")</f>
        <v/>
      </c>
      <c r="X49" s="67" t="str">
        <f>IFERROR(VLOOKUP($B49,RD[#All],X$2,0)/X$1,"")</f>
        <v/>
      </c>
      <c r="Y49" s="67" t="str">
        <f>IFERROR(VLOOKUP($B49,RD[#All],Y$2,0)/Y$1,"")</f>
        <v/>
      </c>
      <c r="Z49" s="67" t="str">
        <f>IFERROR(VLOOKUP($B49,RD[#All],Z$2,0)/Z$1,"")</f>
        <v/>
      </c>
      <c r="AA49" s="67" t="str">
        <f>IFERROR(VLOOKUP($B49,RD[#All],AA$2,0)/AA$1,"")</f>
        <v/>
      </c>
      <c r="AB49" s="67" t="str">
        <f>IFERROR(VLOOKUP($B49,RD[#All],AB$2,0)/AB$1,"")</f>
        <v/>
      </c>
      <c r="AC49" s="67" t="str">
        <f>IFERROR(VLOOKUP($B49,RD[#All],AC$2,0)/AC$1,"")</f>
        <v/>
      </c>
      <c r="AD49" s="67" t="str">
        <f>IFERROR(VLOOKUP($B49,RD[#All],AD$2,0)/AD$1,"")</f>
        <v/>
      </c>
      <c r="AE49" s="67" t="str">
        <f>IFERROR(VLOOKUP($B49,RD[#All],AE$2,0)/AE$1,"")</f>
        <v/>
      </c>
      <c r="AF49" s="67" t="str">
        <f>IFERROR(VLOOKUP($B49,RD[#All],AF$2,0)/AF$1,"")</f>
        <v/>
      </c>
      <c r="AG49" s="67" t="str">
        <f>IFERROR(VLOOKUP($B49,RD[#All],AG$2,0)/AG$1,"")</f>
        <v/>
      </c>
      <c r="AH49" s="67" t="str">
        <f>IFERROR(VLOOKUP($B49,RD[#All],AH$2,0)/AH$1,"")</f>
        <v/>
      </c>
      <c r="AI49" s="67" t="str">
        <f>IFERROR(VLOOKUP($B49,RD[#All],AI$2,0)/AI$1,"")</f>
        <v/>
      </c>
      <c r="AJ49" s="67" t="str">
        <f>IFERROR(VLOOKUP($B49,RD[#All],AJ$2,0)/AJ$1,"")</f>
        <v/>
      </c>
      <c r="AK49" s="67" t="str">
        <f>IFERROR(VLOOKUP($B49,RD[#All],AK$2,0)/AK$1,"")</f>
        <v/>
      </c>
      <c r="AL49" s="67" t="str">
        <f>IFERROR(VLOOKUP($B49,RD[#All],AL$2,0)/AL$1,"")</f>
        <v/>
      </c>
      <c r="AM49" s="67" t="str">
        <f>IFERROR(VLOOKUP($B49,RD[#All],AM$2,0)/AM$1,"")</f>
        <v/>
      </c>
      <c r="AN49" s="67" t="str">
        <f>IFERROR(VLOOKUP($B49,RD[#All],AN$2,0)/AN$1,"")</f>
        <v/>
      </c>
      <c r="AO49" s="67" t="str">
        <f>IFERROR(VLOOKUP($B49,RD[#All],AO$2,0)/AO$1,"")</f>
        <v/>
      </c>
      <c r="AP49" s="67" t="str">
        <f>IFERROR(VLOOKUP($B49,RD[#All],AP$2,0)/AP$1,"")</f>
        <v/>
      </c>
      <c r="AQ49" s="67" t="str">
        <f>IFERROR(VLOOKUP($B49,RD[#All],AQ$2,0)/AQ$1,"")</f>
        <v/>
      </c>
      <c r="AR49" s="67" t="str">
        <f>IFERROR(VLOOKUP($B49,RD[#All],AR$2,0)/AR$1,"")</f>
        <v/>
      </c>
      <c r="AS49" s="67" t="str">
        <f>IFERROR(VLOOKUP($B49,RD[#All],AS$2,0)/AS$1,"")</f>
        <v/>
      </c>
      <c r="AT49" s="67" t="str">
        <f>IFERROR(VLOOKUP($B49,RD[#All],AT$2,0)/AT$1,"")</f>
        <v/>
      </c>
      <c r="AU49" s="67" t="str">
        <f>IFERROR(VLOOKUP($B49,RD[#All],AU$2,0)/AU$1,"")</f>
        <v/>
      </c>
      <c r="AV49" s="67" t="str">
        <f>IFERROR(VLOOKUP($B49,RD[#All],AV$2,0)/AV$1,"")</f>
        <v/>
      </c>
      <c r="AW49" s="67" t="str">
        <f>IFERROR(VLOOKUP($B49,RD[#All],AW$2,0)/AW$1,"")</f>
        <v/>
      </c>
      <c r="AX49" s="67" t="str">
        <f>IFERROR(VLOOKUP($B49,RD[#All],AX$2,0)/AX$1,"")</f>
        <v/>
      </c>
      <c r="AY49" s="67" t="str">
        <f>IFERROR(VLOOKUP($B49,RD[#All],AY$2,0)/AY$1,"")</f>
        <v/>
      </c>
      <c r="AZ49" s="67" t="str">
        <f>IFERROR(VLOOKUP($B49,RD[#All],AZ$2,0)/AZ$1,"")</f>
        <v/>
      </c>
      <c r="BA49" s="67" t="str">
        <f>IFERROR(VLOOKUP($B49,RD[#All],BA$2,0)/BA$1,"")</f>
        <v/>
      </c>
      <c r="BB49" s="67" t="str">
        <f>IFERROR(VLOOKUP($B49,RD[#All],BB$2,0)/BB$1,"")</f>
        <v/>
      </c>
      <c r="BC49" s="67" t="str">
        <f>IFERROR(VLOOKUP($B49,RD[#All],BC$2,0)/BC$1,"")</f>
        <v/>
      </c>
      <c r="BD49" s="67" t="str">
        <f>IFERROR(VLOOKUP($B49,RD[#All],BD$2,0)/BD$1,"")</f>
        <v/>
      </c>
      <c r="BE49" s="67" t="str">
        <f>IFERROR(VLOOKUP($B49,RD[#All],BE$2,0)/BE$1,"")</f>
        <v/>
      </c>
      <c r="BF49" s="67" t="str">
        <f>IFERROR(VLOOKUP($B49,RD[#All],BF$2,0)/BF$1,"")</f>
        <v/>
      </c>
      <c r="BG49" s="67" t="str">
        <f>IFERROR(VLOOKUP($B49,RD[#All],BG$2,0)/BG$1,"")</f>
        <v/>
      </c>
      <c r="BH49" s="67" t="str">
        <f>IFERROR(VLOOKUP($B49,RD[#All],BH$2,0)/BH$1,"")</f>
        <v/>
      </c>
      <c r="BI49" s="67" t="str">
        <f>IFERROR(VLOOKUP($B49,RD[#All],BI$2,0)/BI$1,"")</f>
        <v/>
      </c>
      <c r="BJ49" s="67" t="str">
        <f>IFERROR(VLOOKUP($B49,RD[#All],BJ$2,0)/BJ$1,"")</f>
        <v/>
      </c>
      <c r="BK49" s="67" t="str">
        <f>IFERROR(VLOOKUP($B49,RD[#All],BK$2,0)/BK$1,"")</f>
        <v/>
      </c>
      <c r="BL49" s="67" t="str">
        <f>IFERROR(VLOOKUP($B49,RD[#All],BL$2,0)/BL$1,"")</f>
        <v/>
      </c>
      <c r="BM49" s="67" t="str">
        <f>IFERROR(VLOOKUP($B49,RD[#All],BM$2,0)/BM$1,"")</f>
        <v/>
      </c>
      <c r="BN49" s="67" t="str">
        <f>IFERROR(VLOOKUP($B49,RD[#All],BN$2,0)/BN$1,"")</f>
        <v/>
      </c>
      <c r="BO49" s="67" t="str">
        <f>IFERROR(VLOOKUP($B49,RD[#All],BO$2,0)/BO$1,"")</f>
        <v/>
      </c>
      <c r="BP49" s="67" t="str">
        <f>IFERROR(VLOOKUP($B49,RD[#All],BP$2,0)/BP$1,"")</f>
        <v/>
      </c>
      <c r="BQ49" s="67" t="str">
        <f>IFERROR(VLOOKUP($B49,RD[#All],BQ$2,0)/BQ$1,"")</f>
        <v/>
      </c>
      <c r="BR49" s="67" t="str">
        <f>IFERROR(VLOOKUP($B49,RD[#All],BR$2,0)/BR$1,"")</f>
        <v/>
      </c>
      <c r="BS49" s="67" t="str">
        <f>IFERROR(VLOOKUP($B49,RD[#All],BS$2,0)/BS$1,"")</f>
        <v/>
      </c>
      <c r="BT49" s="67" t="str">
        <f>IFERROR(VLOOKUP($B49,RD[#All],BT$2,0)/BT$1,"")</f>
        <v/>
      </c>
      <c r="BU49" s="67" t="str">
        <f>IFERROR(VLOOKUP($B49,RD[#All],BU$2,0)/BU$1,"")</f>
        <v/>
      </c>
      <c r="BV49" s="67" t="str">
        <f>IFERROR(VLOOKUP($B49,RD[#All],BV$2,0)/BV$1,"")</f>
        <v/>
      </c>
      <c r="BW49" s="67" t="str">
        <f>IFERROR(VLOOKUP($B49,RD[#All],BW$2,0)/BW$1,"")</f>
        <v/>
      </c>
      <c r="BX49" s="67" t="str">
        <f>IFERROR(VLOOKUP($B49,RD[#All],BX$2,0)/BX$1,"")</f>
        <v/>
      </c>
      <c r="BY49" s="67" t="str">
        <f>IFERROR(VLOOKUP($B49,RD[#All],BY$2,0)/BY$1,"")</f>
        <v/>
      </c>
      <c r="BZ49" s="67" t="str">
        <f>IFERROR(VLOOKUP($B49,RD[#All],BZ$2,0)/BZ$1,"")</f>
        <v/>
      </c>
      <c r="CA49" s="67" t="str">
        <f>IFERROR(VLOOKUP($B49,RD[#All],CA$2,0)/CA$1,"")</f>
        <v/>
      </c>
      <c r="CB49" s="67" t="str">
        <f>IFERROR(VLOOKUP($B49,RD[#All],CB$2,0)/CB$1,"")</f>
        <v/>
      </c>
      <c r="CC49" s="67" t="str">
        <f>IFERROR(VLOOKUP($B49,RD[#All],CC$2,0)/CC$1,"")</f>
        <v/>
      </c>
      <c r="CD49" s="67" t="str">
        <f>IFERROR(VLOOKUP($B49,RD[#All],CD$2,0)/CD$1,"")</f>
        <v/>
      </c>
      <c r="CE49" s="67" t="str">
        <f>IFERROR(VLOOKUP($B49,RD[#All],CE$2,0)/CE$1,"")</f>
        <v/>
      </c>
      <c r="CF49" s="67" t="str">
        <f>IFERROR(VLOOKUP($B49,RD[#All],CF$2,0)/CF$1,"")</f>
        <v/>
      </c>
      <c r="CG49" s="67" t="str">
        <f>IFERROR(VLOOKUP($B49,RD[#All],CG$2,0)/CG$1,"")</f>
        <v/>
      </c>
      <c r="CH49" s="67" t="str">
        <f>IFERROR(VLOOKUP($B49,RD[#All],CH$2,0)/CH$1,"")</f>
        <v/>
      </c>
      <c r="CI49" s="67" t="str">
        <f>IFERROR(VLOOKUP($B49,RD[#All],CI$2,0)/CI$1,"")</f>
        <v/>
      </c>
      <c r="CJ49" s="67" t="str">
        <f>IFERROR(VLOOKUP($B49,RD[#All],CJ$2,0)/CJ$1,"")</f>
        <v/>
      </c>
      <c r="CK49" s="67" t="str">
        <f>IFERROR(VLOOKUP($B49,RD[#All],CK$2,0)/CK$1,"")</f>
        <v/>
      </c>
      <c r="CL49" s="67" t="str">
        <f>IFERROR(VLOOKUP($B49,RD[#All],CL$2,0)/CL$1,"")</f>
        <v/>
      </c>
      <c r="CM49" s="67" t="str">
        <f>IFERROR(VLOOKUP($B49,RD[#All],CM$2,0)/CM$1,"")</f>
        <v/>
      </c>
      <c r="CN49" s="67" t="str">
        <f>IFERROR(VLOOKUP($B49,RD[#All],CN$2,0)/CN$1,"")</f>
        <v/>
      </c>
      <c r="CO49" s="67" t="str">
        <f>IFERROR(VLOOKUP($B49,RD[#All],CO$2,0)/CO$1,"")</f>
        <v/>
      </c>
      <c r="CP49" s="67" t="str">
        <f>IFERROR(VLOOKUP($B49,RD[#All],CP$2,0)/CP$1,"")</f>
        <v/>
      </c>
      <c r="CQ49" s="67" t="str">
        <f>IFERROR(VLOOKUP($B49,RD[#All],CQ$2,0)/CQ$1,"")</f>
        <v/>
      </c>
      <c r="CR49" s="67" t="str">
        <f>IFERROR(VLOOKUP($B49,RD[#All],CR$2,0)/CR$1,"")</f>
        <v/>
      </c>
      <c r="CS49" s="67" t="str">
        <f>IFERROR(VLOOKUP($B49,RD[#All],CS$2,0)/CS$1,"")</f>
        <v/>
      </c>
      <c r="CT49" s="67" t="str">
        <f>IFERROR(VLOOKUP($B49,RD[#All],CT$2,0)/CT$1,"")</f>
        <v/>
      </c>
      <c r="CU49" s="67" t="str">
        <f>IFERROR(VLOOKUP($B49,RD[#All],CU$2,0)/CU$1,"")</f>
        <v/>
      </c>
      <c r="CV49" s="67" t="str">
        <f>IFERROR(VLOOKUP($B49,RD[#All],CV$2,0)/CV$1,"")</f>
        <v/>
      </c>
      <c r="CW49" s="67" t="str">
        <f>IFERROR(VLOOKUP($B49,RD[#All],CW$2,0)/CW$1,"")</f>
        <v/>
      </c>
      <c r="CX49" s="67" t="str">
        <f>IFERROR(VLOOKUP($B49,RD[#All],CX$2,0)/CX$1,"")</f>
        <v/>
      </c>
      <c r="CY49" s="67" t="str">
        <f>IFERROR(VLOOKUP($B49,RD[#All],CY$2,0)/CY$1,"")</f>
        <v/>
      </c>
      <c r="CZ49" s="67" t="str">
        <f>IFERROR(VLOOKUP($B49,RD[#All],CZ$2,0)/CZ$1,"")</f>
        <v/>
      </c>
      <c r="DA49" s="67" t="str">
        <f>IFERROR(VLOOKUP($B49,RD[#All],DA$2,0)/DA$1,"")</f>
        <v/>
      </c>
      <c r="DB49" s="67" t="str">
        <f>IFERROR(VLOOKUP($B49,RD[#All],DB$2,0)/DB$1,"")</f>
        <v/>
      </c>
      <c r="DC49" s="67" t="str">
        <f>IFERROR(VLOOKUP($B49,RD[#All],DC$2,0)/DC$1,"")</f>
        <v/>
      </c>
      <c r="DD49" s="67" t="str">
        <f>IFERROR(VLOOKUP($B49,RD[#All],DD$2,0)/DD$1,"")</f>
        <v/>
      </c>
      <c r="DE49" s="67" t="str">
        <f>IFERROR(VLOOKUP($B49,RD[#All],DE$2,0)/DE$1,"")</f>
        <v/>
      </c>
      <c r="DF49" s="67" t="str">
        <f>IFERROR(VLOOKUP($B49,RD[#All],DF$2,0)/DF$1,"")</f>
        <v/>
      </c>
      <c r="DG49" s="67" t="str">
        <f>IFERROR(VLOOKUP($B49,RD[#All],DG$2,0)/DG$1,"")</f>
        <v/>
      </c>
      <c r="DH49" s="67" t="str">
        <f>IFERROR(VLOOKUP($B49,RD[#All],DH$2,0)/DH$1,"")</f>
        <v/>
      </c>
      <c r="DI49" s="67" t="str">
        <f>IFERROR(VLOOKUP($B49,RD[#All],DI$2,0)/DI$1,"")</f>
        <v/>
      </c>
      <c r="DJ49" s="67" t="str">
        <f>IFERROR(VLOOKUP($B49,RD[#All],DJ$2,0)/DJ$1,"")</f>
        <v/>
      </c>
      <c r="DK49" s="67" t="str">
        <f>IFERROR(VLOOKUP($B49,RD[#All],DK$2,0)/DK$1,"")</f>
        <v/>
      </c>
      <c r="DL49" s="67" t="str">
        <f>IFERROR(VLOOKUP($B49,RD[#All],DL$2,0)/DL$1,"")</f>
        <v/>
      </c>
      <c r="DM49" s="67" t="str">
        <f>IFERROR(VLOOKUP($B49,RD[#All],DM$2,0)/DM$1,"")</f>
        <v/>
      </c>
      <c r="DN49" s="67" t="str">
        <f>IFERROR(VLOOKUP($B49,RD[#All],DN$2,0)/DN$1,"")</f>
        <v/>
      </c>
      <c r="DO49" s="67" t="str">
        <f>IFERROR(VLOOKUP($B49,RD[#All],DO$2,0)/DO$1,"")</f>
        <v/>
      </c>
      <c r="DP49" s="67" t="str">
        <f>IFERROR(VLOOKUP($B49,RD[#All],DP$2,0)/DP$1,"")</f>
        <v/>
      </c>
      <c r="DQ49" s="67" t="str">
        <f>IFERROR(VLOOKUP($B49,RD[#All],DQ$2,0)/DQ$1,"")</f>
        <v/>
      </c>
      <c r="DR49" s="67" t="str">
        <f>IFERROR(VLOOKUP($B49,RD[#All],DR$2,0)/DR$1,"")</f>
        <v/>
      </c>
      <c r="DS49" s="67" t="str">
        <f>IFERROR(VLOOKUP($B49,RD[#All],DS$2,0)/DS$1,"")</f>
        <v/>
      </c>
      <c r="DT49" s="67" t="str">
        <f>IFERROR(VLOOKUP($B49,RD[#All],DT$2,0)/DT$1,"")</f>
        <v/>
      </c>
      <c r="DU49" s="67" t="str">
        <f>IFERROR(VLOOKUP($B49,RD[#All],DU$2,0)/DU$1,"")</f>
        <v/>
      </c>
      <c r="DV49" s="67" t="str">
        <f>IFERROR(VLOOKUP($B49,RD[#All],DV$2,0)/DV$1,"")</f>
        <v/>
      </c>
      <c r="DW49" s="67" t="str">
        <f>IFERROR(VLOOKUP($B49,RD[#All],DW$2,0)/DW$1,"")</f>
        <v/>
      </c>
      <c r="DX49" s="67" t="str">
        <f>IFERROR(VLOOKUP($B49,RD[#All],DX$2,0)/DX$1,"")</f>
        <v/>
      </c>
      <c r="DY49" s="67" t="str">
        <f>IFERROR(VLOOKUP($B49,RD[#All],DY$2,0)/DY$1,"")</f>
        <v/>
      </c>
      <c r="DZ49" s="67" t="str">
        <f>IFERROR(VLOOKUP($B49,RD[#All],DZ$2,0)/DZ$1,"")</f>
        <v/>
      </c>
      <c r="EA49" s="67" t="str">
        <f>IFERROR(VLOOKUP($B49,RD[#All],EA$2,0)/EA$1,"")</f>
        <v/>
      </c>
      <c r="EB49" s="67" t="str">
        <f>IFERROR(VLOOKUP($B49,RD[#All],EB$2,0)/EB$1,"")</f>
        <v/>
      </c>
      <c r="EC49" s="67" t="str">
        <f>IFERROR(VLOOKUP($B49,RD[#All],EC$2,0)/EC$1,"")</f>
        <v/>
      </c>
      <c r="ED49" s="67" t="str">
        <f>IFERROR(VLOOKUP($B49,RD[#All],ED$2,0)/ED$1,"")</f>
        <v/>
      </c>
      <c r="EE49" s="67" t="str">
        <f>IFERROR(VLOOKUP($B49,RD[#All],EE$2,0)/EE$1,"")</f>
        <v/>
      </c>
      <c r="EF49" s="67" t="str">
        <f>IFERROR(VLOOKUP($B49,RD[#All],EF$2,0)/EF$1,"")</f>
        <v/>
      </c>
      <c r="EG49" s="67" t="str">
        <f>IFERROR(VLOOKUP($B49,RD[#All],EG$2,0)/EG$1,"")</f>
        <v/>
      </c>
      <c r="EH49" s="67" t="str">
        <f>IFERROR(VLOOKUP($B49,RD[#All],EH$2,0)/EH$1,"")</f>
        <v/>
      </c>
      <c r="EI49" s="67" t="str">
        <f>IFERROR(VLOOKUP($B49,RD[#All],EI$2,0)/EI$1,"")</f>
        <v/>
      </c>
      <c r="EJ49" s="67" t="str">
        <f>IFERROR(VLOOKUP($B49,RD[#All],EJ$2,0)/EJ$1,"")</f>
        <v/>
      </c>
      <c r="EK49" s="67" t="str">
        <f>IFERROR(VLOOKUP($B49,RD[#All],EK$2,0)/EK$1,"")</f>
        <v/>
      </c>
      <c r="EL49" s="67" t="str">
        <f>IFERROR(VLOOKUP($B49,RD[#All],EL$2,0)/EL$1,"")</f>
        <v/>
      </c>
      <c r="EM49" s="67" t="str">
        <f>IFERROR(VLOOKUP($B49,RD[#All],EM$2,0)/EM$1,"")</f>
        <v/>
      </c>
      <c r="EN49" s="67" t="str">
        <f>IFERROR(VLOOKUP($B49,RD[#All],EN$2,0)/EN$1,"")</f>
        <v/>
      </c>
      <c r="EO49" s="67" t="str">
        <f>IFERROR(VLOOKUP($B49,RD[#All],EO$2,0)/EO$1,"")</f>
        <v/>
      </c>
      <c r="EP49" s="67" t="str">
        <f>IFERROR(VLOOKUP($B49,RD[#All],EP$2,0)/EP$1,"")</f>
        <v/>
      </c>
      <c r="EQ49" s="67" t="str">
        <f>IFERROR(VLOOKUP($B49,RD[#All],EQ$2,0)/EQ$1,"")</f>
        <v/>
      </c>
      <c r="ER49" s="67" t="str">
        <f>IFERROR(VLOOKUP($B49,RD[#All],ER$2,0)/ER$1,"")</f>
        <v/>
      </c>
      <c r="ES49" s="67" t="str">
        <f>IFERROR(VLOOKUP($B49,RD[#All],ES$2,0)/ES$1,"")</f>
        <v/>
      </c>
      <c r="ET49" s="67" t="str">
        <f>IFERROR(VLOOKUP($B49,RD[#All],ET$2,0)/ET$1,"")</f>
        <v/>
      </c>
      <c r="EU49" s="67" t="str">
        <f>IFERROR(VLOOKUP($B49,RD[#All],EU$2,0)/EU$1,"")</f>
        <v/>
      </c>
      <c r="EV49" s="67" t="str">
        <f>IFERROR(VLOOKUP($B49,RD[#All],EV$2,0)/EV$1,"")</f>
        <v/>
      </c>
      <c r="EW49" s="67" t="str">
        <f>IFERROR(VLOOKUP($B49,RD[#All],EW$2,0)/EW$1,"")</f>
        <v/>
      </c>
      <c r="EX49" s="67" t="str">
        <f>IFERROR(VLOOKUP($B49,RD[#All],EX$2,0)/EX$1,"")</f>
        <v/>
      </c>
      <c r="EY49" s="67" t="str">
        <f>IFERROR(VLOOKUP($B49,RD[#All],EY$2,0)/EY$1,"")</f>
        <v/>
      </c>
      <c r="EZ49" s="67" t="str">
        <f>IFERROR(VLOOKUP($B49,RD[#All],EZ$2,0)/EZ$1,"")</f>
        <v/>
      </c>
      <c r="FA49" s="67" t="str">
        <f>IFERROR(VLOOKUP($B49,RD[#All],FA$2,0)/FA$1,"")</f>
        <v/>
      </c>
      <c r="FB49" s="67" t="str">
        <f>IFERROR(VLOOKUP($B49,RD[#All],FB$2,0)/FB$1,"")</f>
        <v/>
      </c>
      <c r="FC49" s="67" t="str">
        <f>IFERROR(VLOOKUP($B49,RD[#All],FC$2,0)/FC$1,"")</f>
        <v/>
      </c>
      <c r="FD49" s="67" t="str">
        <f>IFERROR(VLOOKUP($B49,RD[#All],FD$2,0)/FD$1,"")</f>
        <v/>
      </c>
      <c r="FE49" s="67" t="str">
        <f>IFERROR(VLOOKUP($B49,RD[#All],FE$2,0)/FE$1,"")</f>
        <v/>
      </c>
      <c r="FF49" s="67" t="str">
        <f>IFERROR(VLOOKUP($B49,RD[#All],FF$2,0)/FF$1,"")</f>
        <v/>
      </c>
      <c r="FG49" s="67" t="str">
        <f>IFERROR(VLOOKUP($B49,RD[#All],FG$2,0)/FG$1,"")</f>
        <v/>
      </c>
      <c r="FH49" s="67" t="str">
        <f>IFERROR(VLOOKUP($B49,RD[#All],FH$2,0)/FH$1,"")</f>
        <v/>
      </c>
      <c r="FI49" s="67" t="str">
        <f>IFERROR(VLOOKUP($B49,RD[#All],FI$2,0)/FI$1,"")</f>
        <v/>
      </c>
      <c r="FJ49" s="67" t="str">
        <f>IFERROR(VLOOKUP($B49,RD[#All],FJ$2,0)/FJ$1,"")</f>
        <v/>
      </c>
      <c r="FK49" s="67" t="str">
        <f>IFERROR(VLOOKUP($B49,RD[#All],FK$2,0)/FK$1,"")</f>
        <v/>
      </c>
      <c r="FL49" s="67" t="str">
        <f>IFERROR(VLOOKUP($B49,RD[#All],FL$2,0)/FL$1,"")</f>
        <v/>
      </c>
      <c r="FM49" s="67" t="str">
        <f>IFERROR(VLOOKUP($B49,RD[#All],FM$2,0)/FM$1,"")</f>
        <v/>
      </c>
      <c r="FN49" s="67" t="str">
        <f>IFERROR(VLOOKUP($B49,RD[#All],FN$2,0)/FN$1,"")</f>
        <v/>
      </c>
      <c r="FO49" s="67" t="str">
        <f>IFERROR(VLOOKUP($B49,RD[#All],FO$2,0)/FO$1,"")</f>
        <v/>
      </c>
      <c r="FP49" s="67" t="str">
        <f>IFERROR(VLOOKUP($B49,RD[#All],FP$2,0)/FP$1,"")</f>
        <v/>
      </c>
      <c r="FQ49" s="67" t="str">
        <f>IFERROR(VLOOKUP($B49,RD[#All],FQ$2,0)/FQ$1,"")</f>
        <v/>
      </c>
      <c r="FR49" s="67" t="str">
        <f>IFERROR(VLOOKUP($B49,RD[#All],FR$2,0)/FR$1,"")</f>
        <v/>
      </c>
      <c r="FS49" s="67" t="str">
        <f>IFERROR(VLOOKUP($B49,RD[#All],FS$2,0)/FS$1,"")</f>
        <v/>
      </c>
      <c r="FT49" s="67" t="str">
        <f>IFERROR(VLOOKUP($B49,RD[#All],FT$2,0)/FT$1,"")</f>
        <v/>
      </c>
      <c r="FU49" s="67" t="str">
        <f>IFERROR(VLOOKUP($B49,RD[#All],FU$2,0)/FU$1,"")</f>
        <v/>
      </c>
      <c r="FV49" s="67" t="str">
        <f>IFERROR(VLOOKUP($B49,RD[#All],FV$2,0)/FV$1,"")</f>
        <v/>
      </c>
      <c r="FW49" s="67" t="str">
        <f>IFERROR(VLOOKUP($B49,RD[#All],FW$2,0)/FW$1,"")</f>
        <v/>
      </c>
      <c r="FX49" s="67" t="str">
        <f>IFERROR(VLOOKUP($B49,RD[#All],FX$2,0)/FX$1,"")</f>
        <v/>
      </c>
      <c r="FY49" s="67" t="str">
        <f>IFERROR(VLOOKUP($B49,RD[#All],FY$2,0)/FY$1,"")</f>
        <v/>
      </c>
      <c r="FZ49" s="67" t="str">
        <f>IFERROR(VLOOKUP($B49,RD[#All],FZ$2,0)/FZ$1,"")</f>
        <v/>
      </c>
      <c r="GA49" s="67" t="str">
        <f>IFERROR(VLOOKUP($B49,RD[#All],GA$2,0)/GA$1,"")</f>
        <v/>
      </c>
      <c r="GB49" s="67" t="str">
        <f>IFERROR(VLOOKUP($B49,RD[#All],GB$2,0)/GB$1,"")</f>
        <v/>
      </c>
      <c r="GC49" s="67" t="str">
        <f>IFERROR(VLOOKUP($B49,RD[#All],GC$2,0)/GC$1,"")</f>
        <v/>
      </c>
      <c r="GD49" s="67" t="str">
        <f>IFERROR(VLOOKUP($B49,RD[#All],GD$2,0)/GD$1,"")</f>
        <v/>
      </c>
      <c r="GE49" s="67" t="str">
        <f>IFERROR(VLOOKUP($B49,RD[#All],GE$2,0)/GE$1,"")</f>
        <v/>
      </c>
      <c r="GF49" s="67" t="str">
        <f>IFERROR(VLOOKUP($B49,RD[#All],GF$2,0)/GF$1,"")</f>
        <v/>
      </c>
      <c r="GG49" s="67" t="str">
        <f>IFERROR(VLOOKUP($B49,RD[#All],GG$2,0)/GG$1,"")</f>
        <v/>
      </c>
      <c r="GH49" s="67" t="str">
        <f>IFERROR(VLOOKUP($B49,RD[#All],GH$2,0)/GH$1,"")</f>
        <v/>
      </c>
      <c r="GI49" s="67" t="str">
        <f>IFERROR(VLOOKUP($B49,RD[#All],GI$2,0)/GI$1,"")</f>
        <v/>
      </c>
      <c r="GJ49" s="67" t="str">
        <f>IFERROR(VLOOKUP($B49,RD[#All],GJ$2,0)/GJ$1,"")</f>
        <v/>
      </c>
      <c r="GK49" s="67" t="str">
        <f>IFERROR(VLOOKUP($B49,RD[#All],GK$2,0)/GK$1,"")</f>
        <v/>
      </c>
      <c r="GL49" s="67" t="str">
        <f>IFERROR(VLOOKUP($B49,RD[#All],GL$2,0)/GL$1,"")</f>
        <v/>
      </c>
      <c r="GM49" s="67" t="str">
        <f>IFERROR(VLOOKUP($B49,RD[#All],GM$2,0)/GM$1,"")</f>
        <v/>
      </c>
      <c r="GN49" s="67" t="str">
        <f>IFERROR(VLOOKUP($B49,RD[#All],GN$2,0)/GN$1,"")</f>
        <v/>
      </c>
      <c r="GO49" s="67" t="str">
        <f>IFERROR(VLOOKUP($B49,RD[#All],GO$2,0)/GO$1,"")</f>
        <v/>
      </c>
      <c r="GP49" s="67" t="str">
        <f>IFERROR(VLOOKUP($B49,RD[#All],GP$2,0)/GP$1,"")</f>
        <v/>
      </c>
      <c r="GQ49" s="67" t="str">
        <f>IFERROR(VLOOKUP($B49,RD[#All],GQ$2,0)/GQ$1,"")</f>
        <v/>
      </c>
      <c r="GR49" s="67" t="str">
        <f>IFERROR(VLOOKUP($B49,RD[#All],GR$2,0)/GR$1,"")</f>
        <v/>
      </c>
      <c r="GS49" s="67" t="str">
        <f>IFERROR(VLOOKUP($B49,RD[#All],GS$2,0)/GS$1,"")</f>
        <v/>
      </c>
      <c r="GT49" s="67" t="str">
        <f>IFERROR(VLOOKUP($B49,RD[#All],GT$2,0)/GT$1,"")</f>
        <v/>
      </c>
      <c r="GU49" s="67" t="str">
        <f>IFERROR(VLOOKUP($B49,RD[#All],GU$2,0)/GU$1,"")</f>
        <v/>
      </c>
      <c r="GV49" s="67" t="str">
        <f>IFERROR(VLOOKUP($B49,RD[#All],GV$2,0)/GV$1,"")</f>
        <v/>
      </c>
      <c r="GW49" s="67" t="str">
        <f>IFERROR(VLOOKUP($B49,RD[#All],GW$2,0)/GW$1,"")</f>
        <v/>
      </c>
      <c r="GX49" s="67" t="str">
        <f>IFERROR(VLOOKUP($B49,RD[#All],GX$2,0)/GX$1,"")</f>
        <v/>
      </c>
      <c r="GY49" s="67" t="str">
        <f>IFERROR(VLOOKUP($B49,RD[#All],GY$2,0)/GY$1,"")</f>
        <v/>
      </c>
      <c r="GZ49" s="67" t="str">
        <f>IFERROR(VLOOKUP($B49,RD[#All],GZ$2,0)/GZ$1,"")</f>
        <v/>
      </c>
      <c r="HA49" s="67" t="str">
        <f>IFERROR(VLOOKUP($B49,RD[#All],HA$2,0)/HA$1,"")</f>
        <v/>
      </c>
      <c r="HB49" s="67" t="str">
        <f>IFERROR(VLOOKUP($B49,RD[#All],HB$2,0)/HB$1,"")</f>
        <v/>
      </c>
      <c r="HC49" s="67" t="str">
        <f>IFERROR(VLOOKUP($B49,RD[#All],HC$2,0)/HC$1,"")</f>
        <v/>
      </c>
      <c r="HD49" s="67" t="str">
        <f>IFERROR(VLOOKUP($B49,RD[#All],HD$2,0)/HD$1,"")</f>
        <v/>
      </c>
      <c r="HE49" s="67" t="str">
        <f>IFERROR(VLOOKUP($B49,RD[#All],HE$2,0)/HE$1,"")</f>
        <v/>
      </c>
      <c r="HF49" s="67" t="str">
        <f>IFERROR(VLOOKUP($B49,RD[#All],HF$2,0)/HF$1,"")</f>
        <v/>
      </c>
      <c r="HG49" s="67" t="str">
        <f>IFERROR(VLOOKUP($B49,RD[#All],HG$2,0)/HG$1,"")</f>
        <v/>
      </c>
      <c r="HH49" s="67" t="str">
        <f>IFERROR(VLOOKUP($B49,RD[#All],HH$2,0)/HH$1,"")</f>
        <v/>
      </c>
      <c r="HI49" s="67" t="str">
        <f>IFERROR(VLOOKUP($B49,RD[#All],HI$2,0)/HI$1,"")</f>
        <v/>
      </c>
      <c r="HJ49" s="67" t="str">
        <f>IFERROR(VLOOKUP($B49,RD[#All],HJ$2,0)/HJ$1,"")</f>
        <v/>
      </c>
      <c r="HK49" s="67" t="str">
        <f>IFERROR(VLOOKUP($B49,RD[#All],HK$2,0)/HK$1,"")</f>
        <v/>
      </c>
      <c r="HL49" s="67" t="str">
        <f>IFERROR(VLOOKUP($B49,RD[#All],HL$2,0)/HL$1,"")</f>
        <v/>
      </c>
      <c r="HM49" s="67" t="str">
        <f>IFERROR(VLOOKUP($B49,RD[#All],HM$2,0)/HM$1,"")</f>
        <v/>
      </c>
      <c r="HN49" s="67" t="str">
        <f>IFERROR(VLOOKUP($B49,RD[#All],HN$2,0)/HN$1,"")</f>
        <v/>
      </c>
      <c r="HO49" s="67" t="str">
        <f>IFERROR(VLOOKUP($B49,RD[#All],HO$2,0)/HO$1,"")</f>
        <v/>
      </c>
      <c r="HP49" s="67" t="str">
        <f>IFERROR(VLOOKUP($B49,RD[#All],HP$2,0)/HP$1,"")</f>
        <v/>
      </c>
      <c r="HQ49" s="67" t="str">
        <f>IFERROR(VLOOKUP($B49,RD[#All],HQ$2,0)/HQ$1,"")</f>
        <v/>
      </c>
      <c r="HR49" s="67" t="str">
        <f>IFERROR(VLOOKUP($B49,RD[#All],HR$2,0)/HR$1,"")</f>
        <v/>
      </c>
      <c r="HS49" s="67" t="str">
        <f>IFERROR(VLOOKUP($B49,RD[#All],HS$2,0)/HS$1,"")</f>
        <v/>
      </c>
      <c r="HT49" s="67" t="str">
        <f>IFERROR(VLOOKUP($B49,RD[#All],HT$2,0)/HT$1,"")</f>
        <v/>
      </c>
      <c r="HU49" s="67" t="str">
        <f>IFERROR(VLOOKUP($B49,RD[#All],HU$2,0)/HU$1,"")</f>
        <v/>
      </c>
      <c r="HV49" s="67" t="str">
        <f>IFERROR(VLOOKUP($B49,RD[#All],HV$2,0)/HV$1,"")</f>
        <v/>
      </c>
      <c r="HW49" s="67" t="str">
        <f>IFERROR(VLOOKUP($B49,RD[#All],HW$2,0)/HW$1,"")</f>
        <v/>
      </c>
      <c r="HX49" s="67" t="str">
        <f>IFERROR(VLOOKUP($B49,RD[#All],HX$2,0)/HX$1,"")</f>
        <v/>
      </c>
      <c r="HY49" s="67" t="str">
        <f>IFERROR(VLOOKUP($B49,RD[#All],HY$2,0)/HY$1,"")</f>
        <v/>
      </c>
      <c r="HZ49" s="67" t="str">
        <f>IFERROR(VLOOKUP($B49,RD[#All],HZ$2,0)/HZ$1,"")</f>
        <v/>
      </c>
      <c r="IA49" s="67" t="str">
        <f>IFERROR(VLOOKUP($B49,RD[#All],IA$2,0)/IA$1,"")</f>
        <v/>
      </c>
      <c r="IB49" s="67" t="str">
        <f>IFERROR(VLOOKUP($B49,RD[#All],IB$2,0)/IB$1,"")</f>
        <v/>
      </c>
      <c r="IC49" s="67" t="str">
        <f>IFERROR(VLOOKUP($B49,RD[#All],IC$2,0)/IC$1,"")</f>
        <v/>
      </c>
      <c r="ID49" s="67" t="str">
        <f>IFERROR(VLOOKUP($B49,RD[#All],ID$2,0)/ID$1,"")</f>
        <v/>
      </c>
      <c r="IE49" s="67" t="str">
        <f>IFERROR(VLOOKUP($B49,RD[#All],IE$2,0)/IE$1,"")</f>
        <v/>
      </c>
      <c r="IF49" s="67" t="str">
        <f>IFERROR(VLOOKUP($B49,RD[#All],IF$2,0)/IF$1,"")</f>
        <v/>
      </c>
      <c r="IG49" s="67" t="str">
        <f>IFERROR(VLOOKUP($B49,RD[#All],IG$2,0)/IG$1,"")</f>
        <v/>
      </c>
      <c r="IH49" s="67" t="str">
        <f>IFERROR(VLOOKUP($B49,RD[#All],IH$2,0)/IH$1,"")</f>
        <v/>
      </c>
      <c r="II49" s="67" t="str">
        <f>IFERROR(VLOOKUP($B49,RD[#All],II$2,0)/II$1,"")</f>
        <v/>
      </c>
      <c r="IJ49" s="67" t="str">
        <f>IFERROR(VLOOKUP($B49,RD[#All],IJ$2,0)/IJ$1,"")</f>
        <v/>
      </c>
      <c r="IK49" s="67" t="str">
        <f>IFERROR(VLOOKUP($B49,RD[#All],IK$2,0)/IK$1,"")</f>
        <v/>
      </c>
      <c r="IL49" s="67" t="str">
        <f>IFERROR(VLOOKUP($B49,RD[#All],IL$2,0)/IL$1,"")</f>
        <v/>
      </c>
      <c r="IM49" s="67" t="str">
        <f>IFERROR(VLOOKUP($B49,RD[#All],IM$2,0)/IM$1,"")</f>
        <v/>
      </c>
      <c r="IN49" s="67" t="str">
        <f>IFERROR(VLOOKUP($B49,RD[#All],IN$2,0)/IN$1,"")</f>
        <v/>
      </c>
      <c r="IO49" s="67" t="str">
        <f>IFERROR(VLOOKUP($B49,RD[#All],IO$2,0)/IO$1,"")</f>
        <v/>
      </c>
      <c r="IP49" s="67" t="str">
        <f>IFERROR(VLOOKUP($B49,RD[#All],IP$2,0)/IP$1,"")</f>
        <v/>
      </c>
      <c r="IQ49" s="67" t="str">
        <f>IFERROR(VLOOKUP($B49,RD[#All],IQ$2,0)/IQ$1,"")</f>
        <v/>
      </c>
      <c r="IR49" s="67" t="str">
        <f>IFERROR(VLOOKUP($B49,RD[#All],IR$2,0)/IR$1,"")</f>
        <v/>
      </c>
      <c r="IS49" s="86" t="str">
        <f>IFERROR(AVERAGEIF(Inv_SY_B[[#This Row],[BLK1_INV1]:[BLK8_INV27]],"&gt;"&amp;0.1,Inv_SY_B[[#This Row],[BLK1_INV1]:[BLK8_INV27]]),"")</f>
        <v/>
      </c>
    </row>
    <row r="50" spans="2:253" x14ac:dyDescent="0.35">
      <c r="B50" s="87">
        <f t="shared" si="1"/>
        <v>45882</v>
      </c>
      <c r="C50" s="67" t="str">
        <f>IFERROR(VLOOKUP($B50,RD[#All],C$2,0)/C$1,"")</f>
        <v/>
      </c>
      <c r="D50" s="67" t="str">
        <f>IFERROR(VLOOKUP($B50,RD[#All],D$2,0)/D$1,"")</f>
        <v/>
      </c>
      <c r="E50" s="67" t="str">
        <f>IFERROR(VLOOKUP($B50,RD[#All],E$2,0)/E$1,"")</f>
        <v/>
      </c>
      <c r="F50" s="67" t="str">
        <f>IFERROR(VLOOKUP($B50,RD[#All],F$2,0)/F$1,"")</f>
        <v/>
      </c>
      <c r="G50" s="67" t="str">
        <f>IFERROR(VLOOKUP($B50,RD[#All],G$2,0)/G$1,"")</f>
        <v/>
      </c>
      <c r="H50" s="67" t="str">
        <f>IFERROR(VLOOKUP($B50,RD[#All],H$2,0)/H$1,"")</f>
        <v/>
      </c>
      <c r="I50" s="67" t="str">
        <f>IFERROR(VLOOKUP($B50,RD[#All],I$2,0)/I$1,"")</f>
        <v/>
      </c>
      <c r="J50" s="67" t="str">
        <f>IFERROR(VLOOKUP($B50,RD[#All],J$2,0)/J$1,"")</f>
        <v/>
      </c>
      <c r="K50" s="67" t="str">
        <f>IFERROR(VLOOKUP($B50,RD[#All],K$2,0)/K$1,"")</f>
        <v/>
      </c>
      <c r="L50" s="67" t="str">
        <f>IFERROR(VLOOKUP($B50,RD[#All],L$2,0)/L$1,"")</f>
        <v/>
      </c>
      <c r="M50" s="67" t="str">
        <f>IFERROR(VLOOKUP($B50,RD[#All],M$2,0)/M$1,"")</f>
        <v/>
      </c>
      <c r="N50" s="67" t="str">
        <f>IFERROR(VLOOKUP($B50,RD[#All],N$2,0)/N$1,"")</f>
        <v/>
      </c>
      <c r="O50" s="67" t="str">
        <f>IFERROR(VLOOKUP($B50,RD[#All],O$2,0)/O$1,"")</f>
        <v/>
      </c>
      <c r="P50" s="67" t="str">
        <f>IFERROR(VLOOKUP($B50,RD[#All],P$2,0)/P$1,"")</f>
        <v/>
      </c>
      <c r="Q50" s="67" t="str">
        <f>IFERROR(VLOOKUP($B50,RD[#All],Q$2,0)/Q$1,"")</f>
        <v/>
      </c>
      <c r="R50" s="67" t="str">
        <f>IFERROR(VLOOKUP($B50,RD[#All],R$2,0)/R$1,"")</f>
        <v/>
      </c>
      <c r="S50" s="67" t="str">
        <f>IFERROR(VLOOKUP($B50,RD[#All],S$2,0)/S$1,"")</f>
        <v/>
      </c>
      <c r="T50" s="67" t="str">
        <f>IFERROR(VLOOKUP($B50,RD[#All],T$2,0)/T$1,"")</f>
        <v/>
      </c>
      <c r="U50" s="67" t="str">
        <f>IFERROR(VLOOKUP($B50,RD[#All],U$2,0)/U$1,"")</f>
        <v/>
      </c>
      <c r="V50" s="67" t="str">
        <f>IFERROR(VLOOKUP($B50,RD[#All],V$2,0)/V$1,"")</f>
        <v/>
      </c>
      <c r="W50" s="67" t="str">
        <f>IFERROR(VLOOKUP($B50,RD[#All],W$2,0)/W$1,"")</f>
        <v/>
      </c>
      <c r="X50" s="67" t="str">
        <f>IFERROR(VLOOKUP($B50,RD[#All],X$2,0)/X$1,"")</f>
        <v/>
      </c>
      <c r="Y50" s="67" t="str">
        <f>IFERROR(VLOOKUP($B50,RD[#All],Y$2,0)/Y$1,"")</f>
        <v/>
      </c>
      <c r="Z50" s="67" t="str">
        <f>IFERROR(VLOOKUP($B50,RD[#All],Z$2,0)/Z$1,"")</f>
        <v/>
      </c>
      <c r="AA50" s="67" t="str">
        <f>IFERROR(VLOOKUP($B50,RD[#All],AA$2,0)/AA$1,"")</f>
        <v/>
      </c>
      <c r="AB50" s="67" t="str">
        <f>IFERROR(VLOOKUP($B50,RD[#All],AB$2,0)/AB$1,"")</f>
        <v/>
      </c>
      <c r="AC50" s="67" t="str">
        <f>IFERROR(VLOOKUP($B50,RD[#All],AC$2,0)/AC$1,"")</f>
        <v/>
      </c>
      <c r="AD50" s="67" t="str">
        <f>IFERROR(VLOOKUP($B50,RD[#All],AD$2,0)/AD$1,"")</f>
        <v/>
      </c>
      <c r="AE50" s="67" t="str">
        <f>IFERROR(VLOOKUP($B50,RD[#All],AE$2,0)/AE$1,"")</f>
        <v/>
      </c>
      <c r="AF50" s="67" t="str">
        <f>IFERROR(VLOOKUP($B50,RD[#All],AF$2,0)/AF$1,"")</f>
        <v/>
      </c>
      <c r="AG50" s="67" t="str">
        <f>IFERROR(VLOOKUP($B50,RD[#All],AG$2,0)/AG$1,"")</f>
        <v/>
      </c>
      <c r="AH50" s="67" t="str">
        <f>IFERROR(VLOOKUP($B50,RD[#All],AH$2,0)/AH$1,"")</f>
        <v/>
      </c>
      <c r="AI50" s="67" t="str">
        <f>IFERROR(VLOOKUP($B50,RD[#All],AI$2,0)/AI$1,"")</f>
        <v/>
      </c>
      <c r="AJ50" s="67" t="str">
        <f>IFERROR(VLOOKUP($B50,RD[#All],AJ$2,0)/AJ$1,"")</f>
        <v/>
      </c>
      <c r="AK50" s="67" t="str">
        <f>IFERROR(VLOOKUP($B50,RD[#All],AK$2,0)/AK$1,"")</f>
        <v/>
      </c>
      <c r="AL50" s="67" t="str">
        <f>IFERROR(VLOOKUP($B50,RD[#All],AL$2,0)/AL$1,"")</f>
        <v/>
      </c>
      <c r="AM50" s="67" t="str">
        <f>IFERROR(VLOOKUP($B50,RD[#All],AM$2,0)/AM$1,"")</f>
        <v/>
      </c>
      <c r="AN50" s="67" t="str">
        <f>IFERROR(VLOOKUP($B50,RD[#All],AN$2,0)/AN$1,"")</f>
        <v/>
      </c>
      <c r="AO50" s="67" t="str">
        <f>IFERROR(VLOOKUP($B50,RD[#All],AO$2,0)/AO$1,"")</f>
        <v/>
      </c>
      <c r="AP50" s="67" t="str">
        <f>IFERROR(VLOOKUP($B50,RD[#All],AP$2,0)/AP$1,"")</f>
        <v/>
      </c>
      <c r="AQ50" s="67" t="str">
        <f>IFERROR(VLOOKUP($B50,RD[#All],AQ$2,0)/AQ$1,"")</f>
        <v/>
      </c>
      <c r="AR50" s="67" t="str">
        <f>IFERROR(VLOOKUP($B50,RD[#All],AR$2,0)/AR$1,"")</f>
        <v/>
      </c>
      <c r="AS50" s="67" t="str">
        <f>IFERROR(VLOOKUP($B50,RD[#All],AS$2,0)/AS$1,"")</f>
        <v/>
      </c>
      <c r="AT50" s="67" t="str">
        <f>IFERROR(VLOOKUP($B50,RD[#All],AT$2,0)/AT$1,"")</f>
        <v/>
      </c>
      <c r="AU50" s="67" t="str">
        <f>IFERROR(VLOOKUP($B50,RD[#All],AU$2,0)/AU$1,"")</f>
        <v/>
      </c>
      <c r="AV50" s="67" t="str">
        <f>IFERROR(VLOOKUP($B50,RD[#All],AV$2,0)/AV$1,"")</f>
        <v/>
      </c>
      <c r="AW50" s="67" t="str">
        <f>IFERROR(VLOOKUP($B50,RD[#All],AW$2,0)/AW$1,"")</f>
        <v/>
      </c>
      <c r="AX50" s="67" t="str">
        <f>IFERROR(VLOOKUP($B50,RD[#All],AX$2,0)/AX$1,"")</f>
        <v/>
      </c>
      <c r="AY50" s="67" t="str">
        <f>IFERROR(VLOOKUP($B50,RD[#All],AY$2,0)/AY$1,"")</f>
        <v/>
      </c>
      <c r="AZ50" s="67" t="str">
        <f>IFERROR(VLOOKUP($B50,RD[#All],AZ$2,0)/AZ$1,"")</f>
        <v/>
      </c>
      <c r="BA50" s="67" t="str">
        <f>IFERROR(VLOOKUP($B50,RD[#All],BA$2,0)/BA$1,"")</f>
        <v/>
      </c>
      <c r="BB50" s="67" t="str">
        <f>IFERROR(VLOOKUP($B50,RD[#All],BB$2,0)/BB$1,"")</f>
        <v/>
      </c>
      <c r="BC50" s="67" t="str">
        <f>IFERROR(VLOOKUP($B50,RD[#All],BC$2,0)/BC$1,"")</f>
        <v/>
      </c>
      <c r="BD50" s="67" t="str">
        <f>IFERROR(VLOOKUP($B50,RD[#All],BD$2,0)/BD$1,"")</f>
        <v/>
      </c>
      <c r="BE50" s="67" t="str">
        <f>IFERROR(VLOOKUP($B50,RD[#All],BE$2,0)/BE$1,"")</f>
        <v/>
      </c>
      <c r="BF50" s="67" t="str">
        <f>IFERROR(VLOOKUP($B50,RD[#All],BF$2,0)/BF$1,"")</f>
        <v/>
      </c>
      <c r="BG50" s="67" t="str">
        <f>IFERROR(VLOOKUP($B50,RD[#All],BG$2,0)/BG$1,"")</f>
        <v/>
      </c>
      <c r="BH50" s="67" t="str">
        <f>IFERROR(VLOOKUP($B50,RD[#All],BH$2,0)/BH$1,"")</f>
        <v/>
      </c>
      <c r="BI50" s="67" t="str">
        <f>IFERROR(VLOOKUP($B50,RD[#All],BI$2,0)/BI$1,"")</f>
        <v/>
      </c>
      <c r="BJ50" s="67" t="str">
        <f>IFERROR(VLOOKUP($B50,RD[#All],BJ$2,0)/BJ$1,"")</f>
        <v/>
      </c>
      <c r="BK50" s="67" t="str">
        <f>IFERROR(VLOOKUP($B50,RD[#All],BK$2,0)/BK$1,"")</f>
        <v/>
      </c>
      <c r="BL50" s="67" t="str">
        <f>IFERROR(VLOOKUP($B50,RD[#All],BL$2,0)/BL$1,"")</f>
        <v/>
      </c>
      <c r="BM50" s="67" t="str">
        <f>IFERROR(VLOOKUP($B50,RD[#All],BM$2,0)/BM$1,"")</f>
        <v/>
      </c>
      <c r="BN50" s="67" t="str">
        <f>IFERROR(VLOOKUP($B50,RD[#All],BN$2,0)/BN$1,"")</f>
        <v/>
      </c>
      <c r="BO50" s="67" t="str">
        <f>IFERROR(VLOOKUP($B50,RD[#All],BO$2,0)/BO$1,"")</f>
        <v/>
      </c>
      <c r="BP50" s="67" t="str">
        <f>IFERROR(VLOOKUP($B50,RD[#All],BP$2,0)/BP$1,"")</f>
        <v/>
      </c>
      <c r="BQ50" s="67" t="str">
        <f>IFERROR(VLOOKUP($B50,RD[#All],BQ$2,0)/BQ$1,"")</f>
        <v/>
      </c>
      <c r="BR50" s="67" t="str">
        <f>IFERROR(VLOOKUP($B50,RD[#All],BR$2,0)/BR$1,"")</f>
        <v/>
      </c>
      <c r="BS50" s="67" t="str">
        <f>IFERROR(VLOOKUP($B50,RD[#All],BS$2,0)/BS$1,"")</f>
        <v/>
      </c>
      <c r="BT50" s="67" t="str">
        <f>IFERROR(VLOOKUP($B50,RD[#All],BT$2,0)/BT$1,"")</f>
        <v/>
      </c>
      <c r="BU50" s="67" t="str">
        <f>IFERROR(VLOOKUP($B50,RD[#All],BU$2,0)/BU$1,"")</f>
        <v/>
      </c>
      <c r="BV50" s="67" t="str">
        <f>IFERROR(VLOOKUP($B50,RD[#All],BV$2,0)/BV$1,"")</f>
        <v/>
      </c>
      <c r="BW50" s="67" t="str">
        <f>IFERROR(VLOOKUP($B50,RD[#All],BW$2,0)/BW$1,"")</f>
        <v/>
      </c>
      <c r="BX50" s="67" t="str">
        <f>IFERROR(VLOOKUP($B50,RD[#All],BX$2,0)/BX$1,"")</f>
        <v/>
      </c>
      <c r="BY50" s="67" t="str">
        <f>IFERROR(VLOOKUP($B50,RD[#All],BY$2,0)/BY$1,"")</f>
        <v/>
      </c>
      <c r="BZ50" s="67" t="str">
        <f>IFERROR(VLOOKUP($B50,RD[#All],BZ$2,0)/BZ$1,"")</f>
        <v/>
      </c>
      <c r="CA50" s="67" t="str">
        <f>IFERROR(VLOOKUP($B50,RD[#All],CA$2,0)/CA$1,"")</f>
        <v/>
      </c>
      <c r="CB50" s="67" t="str">
        <f>IFERROR(VLOOKUP($B50,RD[#All],CB$2,0)/CB$1,"")</f>
        <v/>
      </c>
      <c r="CC50" s="67" t="str">
        <f>IFERROR(VLOOKUP($B50,RD[#All],CC$2,0)/CC$1,"")</f>
        <v/>
      </c>
      <c r="CD50" s="67" t="str">
        <f>IFERROR(VLOOKUP($B50,RD[#All],CD$2,0)/CD$1,"")</f>
        <v/>
      </c>
      <c r="CE50" s="67" t="str">
        <f>IFERROR(VLOOKUP($B50,RD[#All],CE$2,0)/CE$1,"")</f>
        <v/>
      </c>
      <c r="CF50" s="67" t="str">
        <f>IFERROR(VLOOKUP($B50,RD[#All],CF$2,0)/CF$1,"")</f>
        <v/>
      </c>
      <c r="CG50" s="67" t="str">
        <f>IFERROR(VLOOKUP($B50,RD[#All],CG$2,0)/CG$1,"")</f>
        <v/>
      </c>
      <c r="CH50" s="67" t="str">
        <f>IFERROR(VLOOKUP($B50,RD[#All],CH$2,0)/CH$1,"")</f>
        <v/>
      </c>
      <c r="CI50" s="67" t="str">
        <f>IFERROR(VLOOKUP($B50,RD[#All],CI$2,0)/CI$1,"")</f>
        <v/>
      </c>
      <c r="CJ50" s="67" t="str">
        <f>IFERROR(VLOOKUP($B50,RD[#All],CJ$2,0)/CJ$1,"")</f>
        <v/>
      </c>
      <c r="CK50" s="67" t="str">
        <f>IFERROR(VLOOKUP($B50,RD[#All],CK$2,0)/CK$1,"")</f>
        <v/>
      </c>
      <c r="CL50" s="67" t="str">
        <f>IFERROR(VLOOKUP($B50,RD[#All],CL$2,0)/CL$1,"")</f>
        <v/>
      </c>
      <c r="CM50" s="67" t="str">
        <f>IFERROR(VLOOKUP($B50,RD[#All],CM$2,0)/CM$1,"")</f>
        <v/>
      </c>
      <c r="CN50" s="67" t="str">
        <f>IFERROR(VLOOKUP($B50,RD[#All],CN$2,0)/CN$1,"")</f>
        <v/>
      </c>
      <c r="CO50" s="67" t="str">
        <f>IFERROR(VLOOKUP($B50,RD[#All],CO$2,0)/CO$1,"")</f>
        <v/>
      </c>
      <c r="CP50" s="67" t="str">
        <f>IFERROR(VLOOKUP($B50,RD[#All],CP$2,0)/CP$1,"")</f>
        <v/>
      </c>
      <c r="CQ50" s="67" t="str">
        <f>IFERROR(VLOOKUP($B50,RD[#All],CQ$2,0)/CQ$1,"")</f>
        <v/>
      </c>
      <c r="CR50" s="67" t="str">
        <f>IFERROR(VLOOKUP($B50,RD[#All],CR$2,0)/CR$1,"")</f>
        <v/>
      </c>
      <c r="CS50" s="67" t="str">
        <f>IFERROR(VLOOKUP($B50,RD[#All],CS$2,0)/CS$1,"")</f>
        <v/>
      </c>
      <c r="CT50" s="67" t="str">
        <f>IFERROR(VLOOKUP($B50,RD[#All],CT$2,0)/CT$1,"")</f>
        <v/>
      </c>
      <c r="CU50" s="67" t="str">
        <f>IFERROR(VLOOKUP($B50,RD[#All],CU$2,0)/CU$1,"")</f>
        <v/>
      </c>
      <c r="CV50" s="67" t="str">
        <f>IFERROR(VLOOKUP($B50,RD[#All],CV$2,0)/CV$1,"")</f>
        <v/>
      </c>
      <c r="CW50" s="67" t="str">
        <f>IFERROR(VLOOKUP($B50,RD[#All],CW$2,0)/CW$1,"")</f>
        <v/>
      </c>
      <c r="CX50" s="67" t="str">
        <f>IFERROR(VLOOKUP($B50,RD[#All],CX$2,0)/CX$1,"")</f>
        <v/>
      </c>
      <c r="CY50" s="67" t="str">
        <f>IFERROR(VLOOKUP($B50,RD[#All],CY$2,0)/CY$1,"")</f>
        <v/>
      </c>
      <c r="CZ50" s="67" t="str">
        <f>IFERROR(VLOOKUP($B50,RD[#All],CZ$2,0)/CZ$1,"")</f>
        <v/>
      </c>
      <c r="DA50" s="67" t="str">
        <f>IFERROR(VLOOKUP($B50,RD[#All],DA$2,0)/DA$1,"")</f>
        <v/>
      </c>
      <c r="DB50" s="67" t="str">
        <f>IFERROR(VLOOKUP($B50,RD[#All],DB$2,0)/DB$1,"")</f>
        <v/>
      </c>
      <c r="DC50" s="67" t="str">
        <f>IFERROR(VLOOKUP($B50,RD[#All],DC$2,0)/DC$1,"")</f>
        <v/>
      </c>
      <c r="DD50" s="67" t="str">
        <f>IFERROR(VLOOKUP($B50,RD[#All],DD$2,0)/DD$1,"")</f>
        <v/>
      </c>
      <c r="DE50" s="67" t="str">
        <f>IFERROR(VLOOKUP($B50,RD[#All],DE$2,0)/DE$1,"")</f>
        <v/>
      </c>
      <c r="DF50" s="67" t="str">
        <f>IFERROR(VLOOKUP($B50,RD[#All],DF$2,0)/DF$1,"")</f>
        <v/>
      </c>
      <c r="DG50" s="67" t="str">
        <f>IFERROR(VLOOKUP($B50,RD[#All],DG$2,0)/DG$1,"")</f>
        <v/>
      </c>
      <c r="DH50" s="67" t="str">
        <f>IFERROR(VLOOKUP($B50,RD[#All],DH$2,0)/DH$1,"")</f>
        <v/>
      </c>
      <c r="DI50" s="67" t="str">
        <f>IFERROR(VLOOKUP($B50,RD[#All],DI$2,0)/DI$1,"")</f>
        <v/>
      </c>
      <c r="DJ50" s="67" t="str">
        <f>IFERROR(VLOOKUP($B50,RD[#All],DJ$2,0)/DJ$1,"")</f>
        <v/>
      </c>
      <c r="DK50" s="67" t="str">
        <f>IFERROR(VLOOKUP($B50,RD[#All],DK$2,0)/DK$1,"")</f>
        <v/>
      </c>
      <c r="DL50" s="67" t="str">
        <f>IFERROR(VLOOKUP($B50,RD[#All],DL$2,0)/DL$1,"")</f>
        <v/>
      </c>
      <c r="DM50" s="67" t="str">
        <f>IFERROR(VLOOKUP($B50,RD[#All],DM$2,0)/DM$1,"")</f>
        <v/>
      </c>
      <c r="DN50" s="67" t="str">
        <f>IFERROR(VLOOKUP($B50,RD[#All],DN$2,0)/DN$1,"")</f>
        <v/>
      </c>
      <c r="DO50" s="67" t="str">
        <f>IFERROR(VLOOKUP($B50,RD[#All],DO$2,0)/DO$1,"")</f>
        <v/>
      </c>
      <c r="DP50" s="67" t="str">
        <f>IFERROR(VLOOKUP($B50,RD[#All],DP$2,0)/DP$1,"")</f>
        <v/>
      </c>
      <c r="DQ50" s="67" t="str">
        <f>IFERROR(VLOOKUP($B50,RD[#All],DQ$2,0)/DQ$1,"")</f>
        <v/>
      </c>
      <c r="DR50" s="67" t="str">
        <f>IFERROR(VLOOKUP($B50,RD[#All],DR$2,0)/DR$1,"")</f>
        <v/>
      </c>
      <c r="DS50" s="67" t="str">
        <f>IFERROR(VLOOKUP($B50,RD[#All],DS$2,0)/DS$1,"")</f>
        <v/>
      </c>
      <c r="DT50" s="67" t="str">
        <f>IFERROR(VLOOKUP($B50,RD[#All],DT$2,0)/DT$1,"")</f>
        <v/>
      </c>
      <c r="DU50" s="67" t="str">
        <f>IFERROR(VLOOKUP($B50,RD[#All],DU$2,0)/DU$1,"")</f>
        <v/>
      </c>
      <c r="DV50" s="67" t="str">
        <f>IFERROR(VLOOKUP($B50,RD[#All],DV$2,0)/DV$1,"")</f>
        <v/>
      </c>
      <c r="DW50" s="67" t="str">
        <f>IFERROR(VLOOKUP($B50,RD[#All],DW$2,0)/DW$1,"")</f>
        <v/>
      </c>
      <c r="DX50" s="67" t="str">
        <f>IFERROR(VLOOKUP($B50,RD[#All],DX$2,0)/DX$1,"")</f>
        <v/>
      </c>
      <c r="DY50" s="67" t="str">
        <f>IFERROR(VLOOKUP($B50,RD[#All],DY$2,0)/DY$1,"")</f>
        <v/>
      </c>
      <c r="DZ50" s="67" t="str">
        <f>IFERROR(VLOOKUP($B50,RD[#All],DZ$2,0)/DZ$1,"")</f>
        <v/>
      </c>
      <c r="EA50" s="67" t="str">
        <f>IFERROR(VLOOKUP($B50,RD[#All],EA$2,0)/EA$1,"")</f>
        <v/>
      </c>
      <c r="EB50" s="67" t="str">
        <f>IFERROR(VLOOKUP($B50,RD[#All],EB$2,0)/EB$1,"")</f>
        <v/>
      </c>
      <c r="EC50" s="67" t="str">
        <f>IFERROR(VLOOKUP($B50,RD[#All],EC$2,0)/EC$1,"")</f>
        <v/>
      </c>
      <c r="ED50" s="67" t="str">
        <f>IFERROR(VLOOKUP($B50,RD[#All],ED$2,0)/ED$1,"")</f>
        <v/>
      </c>
      <c r="EE50" s="67" t="str">
        <f>IFERROR(VLOOKUP($B50,RD[#All],EE$2,0)/EE$1,"")</f>
        <v/>
      </c>
      <c r="EF50" s="67" t="str">
        <f>IFERROR(VLOOKUP($B50,RD[#All],EF$2,0)/EF$1,"")</f>
        <v/>
      </c>
      <c r="EG50" s="67" t="str">
        <f>IFERROR(VLOOKUP($B50,RD[#All],EG$2,0)/EG$1,"")</f>
        <v/>
      </c>
      <c r="EH50" s="67" t="str">
        <f>IFERROR(VLOOKUP($B50,RD[#All],EH$2,0)/EH$1,"")</f>
        <v/>
      </c>
      <c r="EI50" s="67" t="str">
        <f>IFERROR(VLOOKUP($B50,RD[#All],EI$2,0)/EI$1,"")</f>
        <v/>
      </c>
      <c r="EJ50" s="67" t="str">
        <f>IFERROR(VLOOKUP($B50,RD[#All],EJ$2,0)/EJ$1,"")</f>
        <v/>
      </c>
      <c r="EK50" s="67" t="str">
        <f>IFERROR(VLOOKUP($B50,RD[#All],EK$2,0)/EK$1,"")</f>
        <v/>
      </c>
      <c r="EL50" s="67" t="str">
        <f>IFERROR(VLOOKUP($B50,RD[#All],EL$2,0)/EL$1,"")</f>
        <v/>
      </c>
      <c r="EM50" s="67" t="str">
        <f>IFERROR(VLOOKUP($B50,RD[#All],EM$2,0)/EM$1,"")</f>
        <v/>
      </c>
      <c r="EN50" s="67" t="str">
        <f>IFERROR(VLOOKUP($B50,RD[#All],EN$2,0)/EN$1,"")</f>
        <v/>
      </c>
      <c r="EO50" s="67" t="str">
        <f>IFERROR(VLOOKUP($B50,RD[#All],EO$2,0)/EO$1,"")</f>
        <v/>
      </c>
      <c r="EP50" s="67" t="str">
        <f>IFERROR(VLOOKUP($B50,RD[#All],EP$2,0)/EP$1,"")</f>
        <v/>
      </c>
      <c r="EQ50" s="67" t="str">
        <f>IFERROR(VLOOKUP($B50,RD[#All],EQ$2,0)/EQ$1,"")</f>
        <v/>
      </c>
      <c r="ER50" s="67" t="str">
        <f>IFERROR(VLOOKUP($B50,RD[#All],ER$2,0)/ER$1,"")</f>
        <v/>
      </c>
      <c r="ES50" s="67" t="str">
        <f>IFERROR(VLOOKUP($B50,RD[#All],ES$2,0)/ES$1,"")</f>
        <v/>
      </c>
      <c r="ET50" s="67" t="str">
        <f>IFERROR(VLOOKUP($B50,RD[#All],ET$2,0)/ET$1,"")</f>
        <v/>
      </c>
      <c r="EU50" s="67" t="str">
        <f>IFERROR(VLOOKUP($B50,RD[#All],EU$2,0)/EU$1,"")</f>
        <v/>
      </c>
      <c r="EV50" s="67" t="str">
        <f>IFERROR(VLOOKUP($B50,RD[#All],EV$2,0)/EV$1,"")</f>
        <v/>
      </c>
      <c r="EW50" s="67" t="str">
        <f>IFERROR(VLOOKUP($B50,RD[#All],EW$2,0)/EW$1,"")</f>
        <v/>
      </c>
      <c r="EX50" s="67" t="str">
        <f>IFERROR(VLOOKUP($B50,RD[#All],EX$2,0)/EX$1,"")</f>
        <v/>
      </c>
      <c r="EY50" s="67" t="str">
        <f>IFERROR(VLOOKUP($B50,RD[#All],EY$2,0)/EY$1,"")</f>
        <v/>
      </c>
      <c r="EZ50" s="67" t="str">
        <f>IFERROR(VLOOKUP($B50,RD[#All],EZ$2,0)/EZ$1,"")</f>
        <v/>
      </c>
      <c r="FA50" s="67" t="str">
        <f>IFERROR(VLOOKUP($B50,RD[#All],FA$2,0)/FA$1,"")</f>
        <v/>
      </c>
      <c r="FB50" s="67" t="str">
        <f>IFERROR(VLOOKUP($B50,RD[#All],FB$2,0)/FB$1,"")</f>
        <v/>
      </c>
      <c r="FC50" s="67" t="str">
        <f>IFERROR(VLOOKUP($B50,RD[#All],FC$2,0)/FC$1,"")</f>
        <v/>
      </c>
      <c r="FD50" s="67" t="str">
        <f>IFERROR(VLOOKUP($B50,RD[#All],FD$2,0)/FD$1,"")</f>
        <v/>
      </c>
      <c r="FE50" s="67" t="str">
        <f>IFERROR(VLOOKUP($B50,RD[#All],FE$2,0)/FE$1,"")</f>
        <v/>
      </c>
      <c r="FF50" s="67" t="str">
        <f>IFERROR(VLOOKUP($B50,RD[#All],FF$2,0)/FF$1,"")</f>
        <v/>
      </c>
      <c r="FG50" s="67" t="str">
        <f>IFERROR(VLOOKUP($B50,RD[#All],FG$2,0)/FG$1,"")</f>
        <v/>
      </c>
      <c r="FH50" s="67" t="str">
        <f>IFERROR(VLOOKUP($B50,RD[#All],FH$2,0)/FH$1,"")</f>
        <v/>
      </c>
      <c r="FI50" s="67" t="str">
        <f>IFERROR(VLOOKUP($B50,RD[#All],FI$2,0)/FI$1,"")</f>
        <v/>
      </c>
      <c r="FJ50" s="67" t="str">
        <f>IFERROR(VLOOKUP($B50,RD[#All],FJ$2,0)/FJ$1,"")</f>
        <v/>
      </c>
      <c r="FK50" s="67" t="str">
        <f>IFERROR(VLOOKUP($B50,RD[#All],FK$2,0)/FK$1,"")</f>
        <v/>
      </c>
      <c r="FL50" s="67" t="str">
        <f>IFERROR(VLOOKUP($B50,RD[#All],FL$2,0)/FL$1,"")</f>
        <v/>
      </c>
      <c r="FM50" s="67" t="str">
        <f>IFERROR(VLOOKUP($B50,RD[#All],FM$2,0)/FM$1,"")</f>
        <v/>
      </c>
      <c r="FN50" s="67" t="str">
        <f>IFERROR(VLOOKUP($B50,RD[#All],FN$2,0)/FN$1,"")</f>
        <v/>
      </c>
      <c r="FO50" s="67" t="str">
        <f>IFERROR(VLOOKUP($B50,RD[#All],FO$2,0)/FO$1,"")</f>
        <v/>
      </c>
      <c r="FP50" s="67" t="str">
        <f>IFERROR(VLOOKUP($B50,RD[#All],FP$2,0)/FP$1,"")</f>
        <v/>
      </c>
      <c r="FQ50" s="67" t="str">
        <f>IFERROR(VLOOKUP($B50,RD[#All],FQ$2,0)/FQ$1,"")</f>
        <v/>
      </c>
      <c r="FR50" s="67" t="str">
        <f>IFERROR(VLOOKUP($B50,RD[#All],FR$2,0)/FR$1,"")</f>
        <v/>
      </c>
      <c r="FS50" s="67" t="str">
        <f>IFERROR(VLOOKUP($B50,RD[#All],FS$2,0)/FS$1,"")</f>
        <v/>
      </c>
      <c r="FT50" s="67" t="str">
        <f>IFERROR(VLOOKUP($B50,RD[#All],FT$2,0)/FT$1,"")</f>
        <v/>
      </c>
      <c r="FU50" s="67" t="str">
        <f>IFERROR(VLOOKUP($B50,RD[#All],FU$2,0)/FU$1,"")</f>
        <v/>
      </c>
      <c r="FV50" s="67" t="str">
        <f>IFERROR(VLOOKUP($B50,RD[#All],FV$2,0)/FV$1,"")</f>
        <v/>
      </c>
      <c r="FW50" s="67" t="str">
        <f>IFERROR(VLOOKUP($B50,RD[#All],FW$2,0)/FW$1,"")</f>
        <v/>
      </c>
      <c r="FX50" s="67" t="str">
        <f>IFERROR(VLOOKUP($B50,RD[#All],FX$2,0)/FX$1,"")</f>
        <v/>
      </c>
      <c r="FY50" s="67" t="str">
        <f>IFERROR(VLOOKUP($B50,RD[#All],FY$2,0)/FY$1,"")</f>
        <v/>
      </c>
      <c r="FZ50" s="67" t="str">
        <f>IFERROR(VLOOKUP($B50,RD[#All],FZ$2,0)/FZ$1,"")</f>
        <v/>
      </c>
      <c r="GA50" s="67" t="str">
        <f>IFERROR(VLOOKUP($B50,RD[#All],GA$2,0)/GA$1,"")</f>
        <v/>
      </c>
      <c r="GB50" s="67" t="str">
        <f>IFERROR(VLOOKUP($B50,RD[#All],GB$2,0)/GB$1,"")</f>
        <v/>
      </c>
      <c r="GC50" s="67" t="str">
        <f>IFERROR(VLOOKUP($B50,RD[#All],GC$2,0)/GC$1,"")</f>
        <v/>
      </c>
      <c r="GD50" s="67" t="str">
        <f>IFERROR(VLOOKUP($B50,RD[#All],GD$2,0)/GD$1,"")</f>
        <v/>
      </c>
      <c r="GE50" s="67" t="str">
        <f>IFERROR(VLOOKUP($B50,RD[#All],GE$2,0)/GE$1,"")</f>
        <v/>
      </c>
      <c r="GF50" s="67" t="str">
        <f>IFERROR(VLOOKUP($B50,RD[#All],GF$2,0)/GF$1,"")</f>
        <v/>
      </c>
      <c r="GG50" s="67" t="str">
        <f>IFERROR(VLOOKUP($B50,RD[#All],GG$2,0)/GG$1,"")</f>
        <v/>
      </c>
      <c r="GH50" s="67" t="str">
        <f>IFERROR(VLOOKUP($B50,RD[#All],GH$2,0)/GH$1,"")</f>
        <v/>
      </c>
      <c r="GI50" s="67" t="str">
        <f>IFERROR(VLOOKUP($B50,RD[#All],GI$2,0)/GI$1,"")</f>
        <v/>
      </c>
      <c r="GJ50" s="67" t="str">
        <f>IFERROR(VLOOKUP($B50,RD[#All],GJ$2,0)/GJ$1,"")</f>
        <v/>
      </c>
      <c r="GK50" s="67" t="str">
        <f>IFERROR(VLOOKUP($B50,RD[#All],GK$2,0)/GK$1,"")</f>
        <v/>
      </c>
      <c r="GL50" s="67" t="str">
        <f>IFERROR(VLOOKUP($B50,RD[#All],GL$2,0)/GL$1,"")</f>
        <v/>
      </c>
      <c r="GM50" s="67" t="str">
        <f>IFERROR(VLOOKUP($B50,RD[#All],GM$2,0)/GM$1,"")</f>
        <v/>
      </c>
      <c r="GN50" s="67" t="str">
        <f>IFERROR(VLOOKUP($B50,RD[#All],GN$2,0)/GN$1,"")</f>
        <v/>
      </c>
      <c r="GO50" s="67" t="str">
        <f>IFERROR(VLOOKUP($B50,RD[#All],GO$2,0)/GO$1,"")</f>
        <v/>
      </c>
      <c r="GP50" s="67" t="str">
        <f>IFERROR(VLOOKUP($B50,RD[#All],GP$2,0)/GP$1,"")</f>
        <v/>
      </c>
      <c r="GQ50" s="67" t="str">
        <f>IFERROR(VLOOKUP($B50,RD[#All],GQ$2,0)/GQ$1,"")</f>
        <v/>
      </c>
      <c r="GR50" s="67" t="str">
        <f>IFERROR(VLOOKUP($B50,RD[#All],GR$2,0)/GR$1,"")</f>
        <v/>
      </c>
      <c r="GS50" s="67" t="str">
        <f>IFERROR(VLOOKUP($B50,RD[#All],GS$2,0)/GS$1,"")</f>
        <v/>
      </c>
      <c r="GT50" s="67" t="str">
        <f>IFERROR(VLOOKUP($B50,RD[#All],GT$2,0)/GT$1,"")</f>
        <v/>
      </c>
      <c r="GU50" s="67" t="str">
        <f>IFERROR(VLOOKUP($B50,RD[#All],GU$2,0)/GU$1,"")</f>
        <v/>
      </c>
      <c r="GV50" s="67" t="str">
        <f>IFERROR(VLOOKUP($B50,RD[#All],GV$2,0)/GV$1,"")</f>
        <v/>
      </c>
      <c r="GW50" s="67" t="str">
        <f>IFERROR(VLOOKUP($B50,RD[#All],GW$2,0)/GW$1,"")</f>
        <v/>
      </c>
      <c r="GX50" s="67" t="str">
        <f>IFERROR(VLOOKUP($B50,RD[#All],GX$2,0)/GX$1,"")</f>
        <v/>
      </c>
      <c r="GY50" s="67" t="str">
        <f>IFERROR(VLOOKUP($B50,RD[#All],GY$2,0)/GY$1,"")</f>
        <v/>
      </c>
      <c r="GZ50" s="67" t="str">
        <f>IFERROR(VLOOKUP($B50,RD[#All],GZ$2,0)/GZ$1,"")</f>
        <v/>
      </c>
      <c r="HA50" s="67" t="str">
        <f>IFERROR(VLOOKUP($B50,RD[#All],HA$2,0)/HA$1,"")</f>
        <v/>
      </c>
      <c r="HB50" s="67" t="str">
        <f>IFERROR(VLOOKUP($B50,RD[#All],HB$2,0)/HB$1,"")</f>
        <v/>
      </c>
      <c r="HC50" s="67" t="str">
        <f>IFERROR(VLOOKUP($B50,RD[#All],HC$2,0)/HC$1,"")</f>
        <v/>
      </c>
      <c r="HD50" s="67" t="str">
        <f>IFERROR(VLOOKUP($B50,RD[#All],HD$2,0)/HD$1,"")</f>
        <v/>
      </c>
      <c r="HE50" s="67" t="str">
        <f>IFERROR(VLOOKUP($B50,RD[#All],HE$2,0)/HE$1,"")</f>
        <v/>
      </c>
      <c r="HF50" s="67" t="str">
        <f>IFERROR(VLOOKUP($B50,RD[#All],HF$2,0)/HF$1,"")</f>
        <v/>
      </c>
      <c r="HG50" s="67" t="str">
        <f>IFERROR(VLOOKUP($B50,RD[#All],HG$2,0)/HG$1,"")</f>
        <v/>
      </c>
      <c r="HH50" s="67" t="str">
        <f>IFERROR(VLOOKUP($B50,RD[#All],HH$2,0)/HH$1,"")</f>
        <v/>
      </c>
      <c r="HI50" s="67" t="str">
        <f>IFERROR(VLOOKUP($B50,RD[#All],HI$2,0)/HI$1,"")</f>
        <v/>
      </c>
      <c r="HJ50" s="67" t="str">
        <f>IFERROR(VLOOKUP($B50,RD[#All],HJ$2,0)/HJ$1,"")</f>
        <v/>
      </c>
      <c r="HK50" s="67" t="str">
        <f>IFERROR(VLOOKUP($B50,RD[#All],HK$2,0)/HK$1,"")</f>
        <v/>
      </c>
      <c r="HL50" s="67" t="str">
        <f>IFERROR(VLOOKUP($B50,RD[#All],HL$2,0)/HL$1,"")</f>
        <v/>
      </c>
      <c r="HM50" s="67" t="str">
        <f>IFERROR(VLOOKUP($B50,RD[#All],HM$2,0)/HM$1,"")</f>
        <v/>
      </c>
      <c r="HN50" s="67" t="str">
        <f>IFERROR(VLOOKUP($B50,RD[#All],HN$2,0)/HN$1,"")</f>
        <v/>
      </c>
      <c r="HO50" s="67" t="str">
        <f>IFERROR(VLOOKUP($B50,RD[#All],HO$2,0)/HO$1,"")</f>
        <v/>
      </c>
      <c r="HP50" s="67" t="str">
        <f>IFERROR(VLOOKUP($B50,RD[#All],HP$2,0)/HP$1,"")</f>
        <v/>
      </c>
      <c r="HQ50" s="67" t="str">
        <f>IFERROR(VLOOKUP($B50,RD[#All],HQ$2,0)/HQ$1,"")</f>
        <v/>
      </c>
      <c r="HR50" s="67" t="str">
        <f>IFERROR(VLOOKUP($B50,RD[#All],HR$2,0)/HR$1,"")</f>
        <v/>
      </c>
      <c r="HS50" s="67" t="str">
        <f>IFERROR(VLOOKUP($B50,RD[#All],HS$2,0)/HS$1,"")</f>
        <v/>
      </c>
      <c r="HT50" s="67" t="str">
        <f>IFERROR(VLOOKUP($B50,RD[#All],HT$2,0)/HT$1,"")</f>
        <v/>
      </c>
      <c r="HU50" s="67" t="str">
        <f>IFERROR(VLOOKUP($B50,RD[#All],HU$2,0)/HU$1,"")</f>
        <v/>
      </c>
      <c r="HV50" s="67" t="str">
        <f>IFERROR(VLOOKUP($B50,RD[#All],HV$2,0)/HV$1,"")</f>
        <v/>
      </c>
      <c r="HW50" s="67" t="str">
        <f>IFERROR(VLOOKUP($B50,RD[#All],HW$2,0)/HW$1,"")</f>
        <v/>
      </c>
      <c r="HX50" s="67" t="str">
        <f>IFERROR(VLOOKUP($B50,RD[#All],HX$2,0)/HX$1,"")</f>
        <v/>
      </c>
      <c r="HY50" s="67" t="str">
        <f>IFERROR(VLOOKUP($B50,RD[#All],HY$2,0)/HY$1,"")</f>
        <v/>
      </c>
      <c r="HZ50" s="67" t="str">
        <f>IFERROR(VLOOKUP($B50,RD[#All],HZ$2,0)/HZ$1,"")</f>
        <v/>
      </c>
      <c r="IA50" s="67" t="str">
        <f>IFERROR(VLOOKUP($B50,RD[#All],IA$2,0)/IA$1,"")</f>
        <v/>
      </c>
      <c r="IB50" s="67" t="str">
        <f>IFERROR(VLOOKUP($B50,RD[#All],IB$2,0)/IB$1,"")</f>
        <v/>
      </c>
      <c r="IC50" s="67" t="str">
        <f>IFERROR(VLOOKUP($B50,RD[#All],IC$2,0)/IC$1,"")</f>
        <v/>
      </c>
      <c r="ID50" s="67" t="str">
        <f>IFERROR(VLOOKUP($B50,RD[#All],ID$2,0)/ID$1,"")</f>
        <v/>
      </c>
      <c r="IE50" s="67" t="str">
        <f>IFERROR(VLOOKUP($B50,RD[#All],IE$2,0)/IE$1,"")</f>
        <v/>
      </c>
      <c r="IF50" s="67" t="str">
        <f>IFERROR(VLOOKUP($B50,RD[#All],IF$2,0)/IF$1,"")</f>
        <v/>
      </c>
      <c r="IG50" s="67" t="str">
        <f>IFERROR(VLOOKUP($B50,RD[#All],IG$2,0)/IG$1,"")</f>
        <v/>
      </c>
      <c r="IH50" s="67" t="str">
        <f>IFERROR(VLOOKUP($B50,RD[#All],IH$2,0)/IH$1,"")</f>
        <v/>
      </c>
      <c r="II50" s="67" t="str">
        <f>IFERROR(VLOOKUP($B50,RD[#All],II$2,0)/II$1,"")</f>
        <v/>
      </c>
      <c r="IJ50" s="67" t="str">
        <f>IFERROR(VLOOKUP($B50,RD[#All],IJ$2,0)/IJ$1,"")</f>
        <v/>
      </c>
      <c r="IK50" s="67" t="str">
        <f>IFERROR(VLOOKUP($B50,RD[#All],IK$2,0)/IK$1,"")</f>
        <v/>
      </c>
      <c r="IL50" s="67" t="str">
        <f>IFERROR(VLOOKUP($B50,RD[#All],IL$2,0)/IL$1,"")</f>
        <v/>
      </c>
      <c r="IM50" s="67" t="str">
        <f>IFERROR(VLOOKUP($B50,RD[#All],IM$2,0)/IM$1,"")</f>
        <v/>
      </c>
      <c r="IN50" s="67" t="str">
        <f>IFERROR(VLOOKUP($B50,RD[#All],IN$2,0)/IN$1,"")</f>
        <v/>
      </c>
      <c r="IO50" s="67" t="str">
        <f>IFERROR(VLOOKUP($B50,RD[#All],IO$2,0)/IO$1,"")</f>
        <v/>
      </c>
      <c r="IP50" s="67" t="str">
        <f>IFERROR(VLOOKUP($B50,RD[#All],IP$2,0)/IP$1,"")</f>
        <v/>
      </c>
      <c r="IQ50" s="67" t="str">
        <f>IFERROR(VLOOKUP($B50,RD[#All],IQ$2,0)/IQ$1,"")</f>
        <v/>
      </c>
      <c r="IR50" s="67" t="str">
        <f>IFERROR(VLOOKUP($B50,RD[#All],IR$2,0)/IR$1,"")</f>
        <v/>
      </c>
      <c r="IS50" s="86" t="str">
        <f>IFERROR(AVERAGEIF(Inv_SY_B[[#This Row],[BLK1_INV1]:[BLK8_INV27]],"&gt;"&amp;0.1,Inv_SY_B[[#This Row],[BLK1_INV1]:[BLK8_INV27]]),"")</f>
        <v/>
      </c>
    </row>
    <row r="51" spans="2:253" x14ac:dyDescent="0.35">
      <c r="B51" s="87">
        <f t="shared" si="1"/>
        <v>45883</v>
      </c>
      <c r="C51" s="67" t="str">
        <f>IFERROR(VLOOKUP($B51,RD[#All],C$2,0)/C$1,"")</f>
        <v/>
      </c>
      <c r="D51" s="67" t="str">
        <f>IFERROR(VLOOKUP($B51,RD[#All],D$2,0)/D$1,"")</f>
        <v/>
      </c>
      <c r="E51" s="67" t="str">
        <f>IFERROR(VLOOKUP($B51,RD[#All],E$2,0)/E$1,"")</f>
        <v/>
      </c>
      <c r="F51" s="67" t="str">
        <f>IFERROR(VLOOKUP($B51,RD[#All],F$2,0)/F$1,"")</f>
        <v/>
      </c>
      <c r="G51" s="67" t="str">
        <f>IFERROR(VLOOKUP($B51,RD[#All],G$2,0)/G$1,"")</f>
        <v/>
      </c>
      <c r="H51" s="67" t="str">
        <f>IFERROR(VLOOKUP($B51,RD[#All],H$2,0)/H$1,"")</f>
        <v/>
      </c>
      <c r="I51" s="67" t="str">
        <f>IFERROR(VLOOKUP($B51,RD[#All],I$2,0)/I$1,"")</f>
        <v/>
      </c>
      <c r="J51" s="67" t="str">
        <f>IFERROR(VLOOKUP($B51,RD[#All],J$2,0)/J$1,"")</f>
        <v/>
      </c>
      <c r="K51" s="67" t="str">
        <f>IFERROR(VLOOKUP($B51,RD[#All],K$2,0)/K$1,"")</f>
        <v/>
      </c>
      <c r="L51" s="67" t="str">
        <f>IFERROR(VLOOKUP($B51,RD[#All],L$2,0)/L$1,"")</f>
        <v/>
      </c>
      <c r="M51" s="67" t="str">
        <f>IFERROR(VLOOKUP($B51,RD[#All],M$2,0)/M$1,"")</f>
        <v/>
      </c>
      <c r="N51" s="67" t="str">
        <f>IFERROR(VLOOKUP($B51,RD[#All],N$2,0)/N$1,"")</f>
        <v/>
      </c>
      <c r="O51" s="67" t="str">
        <f>IFERROR(VLOOKUP($B51,RD[#All],O$2,0)/O$1,"")</f>
        <v/>
      </c>
      <c r="P51" s="67" t="str">
        <f>IFERROR(VLOOKUP($B51,RD[#All],P$2,0)/P$1,"")</f>
        <v/>
      </c>
      <c r="Q51" s="67" t="str">
        <f>IFERROR(VLOOKUP($B51,RD[#All],Q$2,0)/Q$1,"")</f>
        <v/>
      </c>
      <c r="R51" s="67" t="str">
        <f>IFERROR(VLOOKUP($B51,RD[#All],R$2,0)/R$1,"")</f>
        <v/>
      </c>
      <c r="S51" s="67" t="str">
        <f>IFERROR(VLOOKUP($B51,RD[#All],S$2,0)/S$1,"")</f>
        <v/>
      </c>
      <c r="T51" s="67" t="str">
        <f>IFERROR(VLOOKUP($B51,RD[#All],T$2,0)/T$1,"")</f>
        <v/>
      </c>
      <c r="U51" s="67" t="str">
        <f>IFERROR(VLOOKUP($B51,RD[#All],U$2,0)/U$1,"")</f>
        <v/>
      </c>
      <c r="V51" s="67" t="str">
        <f>IFERROR(VLOOKUP($B51,RD[#All],V$2,0)/V$1,"")</f>
        <v/>
      </c>
      <c r="W51" s="67" t="str">
        <f>IFERROR(VLOOKUP($B51,RD[#All],W$2,0)/W$1,"")</f>
        <v/>
      </c>
      <c r="X51" s="67" t="str">
        <f>IFERROR(VLOOKUP($B51,RD[#All],X$2,0)/X$1,"")</f>
        <v/>
      </c>
      <c r="Y51" s="67" t="str">
        <f>IFERROR(VLOOKUP($B51,RD[#All],Y$2,0)/Y$1,"")</f>
        <v/>
      </c>
      <c r="Z51" s="67" t="str">
        <f>IFERROR(VLOOKUP($B51,RD[#All],Z$2,0)/Z$1,"")</f>
        <v/>
      </c>
      <c r="AA51" s="67" t="str">
        <f>IFERROR(VLOOKUP($B51,RD[#All],AA$2,0)/AA$1,"")</f>
        <v/>
      </c>
      <c r="AB51" s="67" t="str">
        <f>IFERROR(VLOOKUP($B51,RD[#All],AB$2,0)/AB$1,"")</f>
        <v/>
      </c>
      <c r="AC51" s="67" t="str">
        <f>IFERROR(VLOOKUP($B51,RD[#All],AC$2,0)/AC$1,"")</f>
        <v/>
      </c>
      <c r="AD51" s="67" t="str">
        <f>IFERROR(VLOOKUP($B51,RD[#All],AD$2,0)/AD$1,"")</f>
        <v/>
      </c>
      <c r="AE51" s="67" t="str">
        <f>IFERROR(VLOOKUP($B51,RD[#All],AE$2,0)/AE$1,"")</f>
        <v/>
      </c>
      <c r="AF51" s="67" t="str">
        <f>IFERROR(VLOOKUP($B51,RD[#All],AF$2,0)/AF$1,"")</f>
        <v/>
      </c>
      <c r="AG51" s="67" t="str">
        <f>IFERROR(VLOOKUP($B51,RD[#All],AG$2,0)/AG$1,"")</f>
        <v/>
      </c>
      <c r="AH51" s="67" t="str">
        <f>IFERROR(VLOOKUP($B51,RD[#All],AH$2,0)/AH$1,"")</f>
        <v/>
      </c>
      <c r="AI51" s="67" t="str">
        <f>IFERROR(VLOOKUP($B51,RD[#All],AI$2,0)/AI$1,"")</f>
        <v/>
      </c>
      <c r="AJ51" s="67" t="str">
        <f>IFERROR(VLOOKUP($B51,RD[#All],AJ$2,0)/AJ$1,"")</f>
        <v/>
      </c>
      <c r="AK51" s="67" t="str">
        <f>IFERROR(VLOOKUP($B51,RD[#All],AK$2,0)/AK$1,"")</f>
        <v/>
      </c>
      <c r="AL51" s="67" t="str">
        <f>IFERROR(VLOOKUP($B51,RD[#All],AL$2,0)/AL$1,"")</f>
        <v/>
      </c>
      <c r="AM51" s="67" t="str">
        <f>IFERROR(VLOOKUP($B51,RD[#All],AM$2,0)/AM$1,"")</f>
        <v/>
      </c>
      <c r="AN51" s="67" t="str">
        <f>IFERROR(VLOOKUP($B51,RD[#All],AN$2,0)/AN$1,"")</f>
        <v/>
      </c>
      <c r="AO51" s="67" t="str">
        <f>IFERROR(VLOOKUP($B51,RD[#All],AO$2,0)/AO$1,"")</f>
        <v/>
      </c>
      <c r="AP51" s="67" t="str">
        <f>IFERROR(VLOOKUP($B51,RD[#All],AP$2,0)/AP$1,"")</f>
        <v/>
      </c>
      <c r="AQ51" s="67" t="str">
        <f>IFERROR(VLOOKUP($B51,RD[#All],AQ$2,0)/AQ$1,"")</f>
        <v/>
      </c>
      <c r="AR51" s="67" t="str">
        <f>IFERROR(VLOOKUP($B51,RD[#All],AR$2,0)/AR$1,"")</f>
        <v/>
      </c>
      <c r="AS51" s="67" t="str">
        <f>IFERROR(VLOOKUP($B51,RD[#All],AS$2,0)/AS$1,"")</f>
        <v/>
      </c>
      <c r="AT51" s="67" t="str">
        <f>IFERROR(VLOOKUP($B51,RD[#All],AT$2,0)/AT$1,"")</f>
        <v/>
      </c>
      <c r="AU51" s="67" t="str">
        <f>IFERROR(VLOOKUP($B51,RD[#All],AU$2,0)/AU$1,"")</f>
        <v/>
      </c>
      <c r="AV51" s="67" t="str">
        <f>IFERROR(VLOOKUP($B51,RD[#All],AV$2,0)/AV$1,"")</f>
        <v/>
      </c>
      <c r="AW51" s="67" t="str">
        <f>IFERROR(VLOOKUP($B51,RD[#All],AW$2,0)/AW$1,"")</f>
        <v/>
      </c>
      <c r="AX51" s="67" t="str">
        <f>IFERROR(VLOOKUP($B51,RD[#All],AX$2,0)/AX$1,"")</f>
        <v/>
      </c>
      <c r="AY51" s="67" t="str">
        <f>IFERROR(VLOOKUP($B51,RD[#All],AY$2,0)/AY$1,"")</f>
        <v/>
      </c>
      <c r="AZ51" s="67" t="str">
        <f>IFERROR(VLOOKUP($B51,RD[#All],AZ$2,0)/AZ$1,"")</f>
        <v/>
      </c>
      <c r="BA51" s="67" t="str">
        <f>IFERROR(VLOOKUP($B51,RD[#All],BA$2,0)/BA$1,"")</f>
        <v/>
      </c>
      <c r="BB51" s="67" t="str">
        <f>IFERROR(VLOOKUP($B51,RD[#All],BB$2,0)/BB$1,"")</f>
        <v/>
      </c>
      <c r="BC51" s="67" t="str">
        <f>IFERROR(VLOOKUP($B51,RD[#All],BC$2,0)/BC$1,"")</f>
        <v/>
      </c>
      <c r="BD51" s="67" t="str">
        <f>IFERROR(VLOOKUP($B51,RD[#All],BD$2,0)/BD$1,"")</f>
        <v/>
      </c>
      <c r="BE51" s="67" t="str">
        <f>IFERROR(VLOOKUP($B51,RD[#All],BE$2,0)/BE$1,"")</f>
        <v/>
      </c>
      <c r="BF51" s="67" t="str">
        <f>IFERROR(VLOOKUP($B51,RD[#All],BF$2,0)/BF$1,"")</f>
        <v/>
      </c>
      <c r="BG51" s="67" t="str">
        <f>IFERROR(VLOOKUP($B51,RD[#All],BG$2,0)/BG$1,"")</f>
        <v/>
      </c>
      <c r="BH51" s="67" t="str">
        <f>IFERROR(VLOOKUP($B51,RD[#All],BH$2,0)/BH$1,"")</f>
        <v/>
      </c>
      <c r="BI51" s="67" t="str">
        <f>IFERROR(VLOOKUP($B51,RD[#All],BI$2,0)/BI$1,"")</f>
        <v/>
      </c>
      <c r="BJ51" s="67" t="str">
        <f>IFERROR(VLOOKUP($B51,RD[#All],BJ$2,0)/BJ$1,"")</f>
        <v/>
      </c>
      <c r="BK51" s="67" t="str">
        <f>IFERROR(VLOOKUP($B51,RD[#All],BK$2,0)/BK$1,"")</f>
        <v/>
      </c>
      <c r="BL51" s="67" t="str">
        <f>IFERROR(VLOOKUP($B51,RD[#All],BL$2,0)/BL$1,"")</f>
        <v/>
      </c>
      <c r="BM51" s="67" t="str">
        <f>IFERROR(VLOOKUP($B51,RD[#All],BM$2,0)/BM$1,"")</f>
        <v/>
      </c>
      <c r="BN51" s="67" t="str">
        <f>IFERROR(VLOOKUP($B51,RD[#All],BN$2,0)/BN$1,"")</f>
        <v/>
      </c>
      <c r="BO51" s="67" t="str">
        <f>IFERROR(VLOOKUP($B51,RD[#All],BO$2,0)/BO$1,"")</f>
        <v/>
      </c>
      <c r="BP51" s="67" t="str">
        <f>IFERROR(VLOOKUP($B51,RD[#All],BP$2,0)/BP$1,"")</f>
        <v/>
      </c>
      <c r="BQ51" s="67" t="str">
        <f>IFERROR(VLOOKUP($B51,RD[#All],BQ$2,0)/BQ$1,"")</f>
        <v/>
      </c>
      <c r="BR51" s="67" t="str">
        <f>IFERROR(VLOOKUP($B51,RD[#All],BR$2,0)/BR$1,"")</f>
        <v/>
      </c>
      <c r="BS51" s="67" t="str">
        <f>IFERROR(VLOOKUP($B51,RD[#All],BS$2,0)/BS$1,"")</f>
        <v/>
      </c>
      <c r="BT51" s="67" t="str">
        <f>IFERROR(VLOOKUP($B51,RD[#All],BT$2,0)/BT$1,"")</f>
        <v/>
      </c>
      <c r="BU51" s="67" t="str">
        <f>IFERROR(VLOOKUP($B51,RD[#All],BU$2,0)/BU$1,"")</f>
        <v/>
      </c>
      <c r="BV51" s="67" t="str">
        <f>IFERROR(VLOOKUP($B51,RD[#All],BV$2,0)/BV$1,"")</f>
        <v/>
      </c>
      <c r="BW51" s="67" t="str">
        <f>IFERROR(VLOOKUP($B51,RD[#All],BW$2,0)/BW$1,"")</f>
        <v/>
      </c>
      <c r="BX51" s="67" t="str">
        <f>IFERROR(VLOOKUP($B51,RD[#All],BX$2,0)/BX$1,"")</f>
        <v/>
      </c>
      <c r="BY51" s="67" t="str">
        <f>IFERROR(VLOOKUP($B51,RD[#All],BY$2,0)/BY$1,"")</f>
        <v/>
      </c>
      <c r="BZ51" s="67" t="str">
        <f>IFERROR(VLOOKUP($B51,RD[#All],BZ$2,0)/BZ$1,"")</f>
        <v/>
      </c>
      <c r="CA51" s="67" t="str">
        <f>IFERROR(VLOOKUP($B51,RD[#All],CA$2,0)/CA$1,"")</f>
        <v/>
      </c>
      <c r="CB51" s="67" t="str">
        <f>IFERROR(VLOOKUP($B51,RD[#All],CB$2,0)/CB$1,"")</f>
        <v/>
      </c>
      <c r="CC51" s="67" t="str">
        <f>IFERROR(VLOOKUP($B51,RD[#All],CC$2,0)/CC$1,"")</f>
        <v/>
      </c>
      <c r="CD51" s="67" t="str">
        <f>IFERROR(VLOOKUP($B51,RD[#All],CD$2,0)/CD$1,"")</f>
        <v/>
      </c>
      <c r="CE51" s="67" t="str">
        <f>IFERROR(VLOOKUP($B51,RD[#All],CE$2,0)/CE$1,"")</f>
        <v/>
      </c>
      <c r="CF51" s="67" t="str">
        <f>IFERROR(VLOOKUP($B51,RD[#All],CF$2,0)/CF$1,"")</f>
        <v/>
      </c>
      <c r="CG51" s="67" t="str">
        <f>IFERROR(VLOOKUP($B51,RD[#All],CG$2,0)/CG$1,"")</f>
        <v/>
      </c>
      <c r="CH51" s="67" t="str">
        <f>IFERROR(VLOOKUP($B51,RD[#All],CH$2,0)/CH$1,"")</f>
        <v/>
      </c>
      <c r="CI51" s="67" t="str">
        <f>IFERROR(VLOOKUP($B51,RD[#All],CI$2,0)/CI$1,"")</f>
        <v/>
      </c>
      <c r="CJ51" s="67" t="str">
        <f>IFERROR(VLOOKUP($B51,RD[#All],CJ$2,0)/CJ$1,"")</f>
        <v/>
      </c>
      <c r="CK51" s="67" t="str">
        <f>IFERROR(VLOOKUP($B51,RD[#All],CK$2,0)/CK$1,"")</f>
        <v/>
      </c>
      <c r="CL51" s="67" t="str">
        <f>IFERROR(VLOOKUP($B51,RD[#All],CL$2,0)/CL$1,"")</f>
        <v/>
      </c>
      <c r="CM51" s="67" t="str">
        <f>IFERROR(VLOOKUP($B51,RD[#All],CM$2,0)/CM$1,"")</f>
        <v/>
      </c>
      <c r="CN51" s="67" t="str">
        <f>IFERROR(VLOOKUP($B51,RD[#All],CN$2,0)/CN$1,"")</f>
        <v/>
      </c>
      <c r="CO51" s="67" t="str">
        <f>IFERROR(VLOOKUP($B51,RD[#All],CO$2,0)/CO$1,"")</f>
        <v/>
      </c>
      <c r="CP51" s="67" t="str">
        <f>IFERROR(VLOOKUP($B51,RD[#All],CP$2,0)/CP$1,"")</f>
        <v/>
      </c>
      <c r="CQ51" s="67" t="str">
        <f>IFERROR(VLOOKUP($B51,RD[#All],CQ$2,0)/CQ$1,"")</f>
        <v/>
      </c>
      <c r="CR51" s="67" t="str">
        <f>IFERROR(VLOOKUP($B51,RD[#All],CR$2,0)/CR$1,"")</f>
        <v/>
      </c>
      <c r="CS51" s="67" t="str">
        <f>IFERROR(VLOOKUP($B51,RD[#All],CS$2,0)/CS$1,"")</f>
        <v/>
      </c>
      <c r="CT51" s="67" t="str">
        <f>IFERROR(VLOOKUP($B51,RD[#All],CT$2,0)/CT$1,"")</f>
        <v/>
      </c>
      <c r="CU51" s="67" t="str">
        <f>IFERROR(VLOOKUP($B51,RD[#All],CU$2,0)/CU$1,"")</f>
        <v/>
      </c>
      <c r="CV51" s="67" t="str">
        <f>IFERROR(VLOOKUP($B51,RD[#All],CV$2,0)/CV$1,"")</f>
        <v/>
      </c>
      <c r="CW51" s="67" t="str">
        <f>IFERROR(VLOOKUP($B51,RD[#All],CW$2,0)/CW$1,"")</f>
        <v/>
      </c>
      <c r="CX51" s="67" t="str">
        <f>IFERROR(VLOOKUP($B51,RD[#All],CX$2,0)/CX$1,"")</f>
        <v/>
      </c>
      <c r="CY51" s="67" t="str">
        <f>IFERROR(VLOOKUP($B51,RD[#All],CY$2,0)/CY$1,"")</f>
        <v/>
      </c>
      <c r="CZ51" s="67" t="str">
        <f>IFERROR(VLOOKUP($B51,RD[#All],CZ$2,0)/CZ$1,"")</f>
        <v/>
      </c>
      <c r="DA51" s="67" t="str">
        <f>IFERROR(VLOOKUP($B51,RD[#All],DA$2,0)/DA$1,"")</f>
        <v/>
      </c>
      <c r="DB51" s="67" t="str">
        <f>IFERROR(VLOOKUP($B51,RD[#All],DB$2,0)/DB$1,"")</f>
        <v/>
      </c>
      <c r="DC51" s="67" t="str">
        <f>IFERROR(VLOOKUP($B51,RD[#All],DC$2,0)/DC$1,"")</f>
        <v/>
      </c>
      <c r="DD51" s="67" t="str">
        <f>IFERROR(VLOOKUP($B51,RD[#All],DD$2,0)/DD$1,"")</f>
        <v/>
      </c>
      <c r="DE51" s="67" t="str">
        <f>IFERROR(VLOOKUP($B51,RD[#All],DE$2,0)/DE$1,"")</f>
        <v/>
      </c>
      <c r="DF51" s="67" t="str">
        <f>IFERROR(VLOOKUP($B51,RD[#All],DF$2,0)/DF$1,"")</f>
        <v/>
      </c>
      <c r="DG51" s="67" t="str">
        <f>IFERROR(VLOOKUP($B51,RD[#All],DG$2,0)/DG$1,"")</f>
        <v/>
      </c>
      <c r="DH51" s="67" t="str">
        <f>IFERROR(VLOOKUP($B51,RD[#All],DH$2,0)/DH$1,"")</f>
        <v/>
      </c>
      <c r="DI51" s="67" t="str">
        <f>IFERROR(VLOOKUP($B51,RD[#All],DI$2,0)/DI$1,"")</f>
        <v/>
      </c>
      <c r="DJ51" s="67" t="str">
        <f>IFERROR(VLOOKUP($B51,RD[#All],DJ$2,0)/DJ$1,"")</f>
        <v/>
      </c>
      <c r="DK51" s="67" t="str">
        <f>IFERROR(VLOOKUP($B51,RD[#All],DK$2,0)/DK$1,"")</f>
        <v/>
      </c>
      <c r="DL51" s="67" t="str">
        <f>IFERROR(VLOOKUP($B51,RD[#All],DL$2,0)/DL$1,"")</f>
        <v/>
      </c>
      <c r="DM51" s="67" t="str">
        <f>IFERROR(VLOOKUP($B51,RD[#All],DM$2,0)/DM$1,"")</f>
        <v/>
      </c>
      <c r="DN51" s="67" t="str">
        <f>IFERROR(VLOOKUP($B51,RD[#All],DN$2,0)/DN$1,"")</f>
        <v/>
      </c>
      <c r="DO51" s="67" t="str">
        <f>IFERROR(VLOOKUP($B51,RD[#All],DO$2,0)/DO$1,"")</f>
        <v/>
      </c>
      <c r="DP51" s="67" t="str">
        <f>IFERROR(VLOOKUP($B51,RD[#All],DP$2,0)/DP$1,"")</f>
        <v/>
      </c>
      <c r="DQ51" s="67" t="str">
        <f>IFERROR(VLOOKUP($B51,RD[#All],DQ$2,0)/DQ$1,"")</f>
        <v/>
      </c>
      <c r="DR51" s="67" t="str">
        <f>IFERROR(VLOOKUP($B51,RD[#All],DR$2,0)/DR$1,"")</f>
        <v/>
      </c>
      <c r="DS51" s="67" t="str">
        <f>IFERROR(VLOOKUP($B51,RD[#All],DS$2,0)/DS$1,"")</f>
        <v/>
      </c>
      <c r="DT51" s="67" t="str">
        <f>IFERROR(VLOOKUP($B51,RD[#All],DT$2,0)/DT$1,"")</f>
        <v/>
      </c>
      <c r="DU51" s="67" t="str">
        <f>IFERROR(VLOOKUP($B51,RD[#All],DU$2,0)/DU$1,"")</f>
        <v/>
      </c>
      <c r="DV51" s="67" t="str">
        <f>IFERROR(VLOOKUP($B51,RD[#All],DV$2,0)/DV$1,"")</f>
        <v/>
      </c>
      <c r="DW51" s="67" t="str">
        <f>IFERROR(VLOOKUP($B51,RD[#All],DW$2,0)/DW$1,"")</f>
        <v/>
      </c>
      <c r="DX51" s="67" t="str">
        <f>IFERROR(VLOOKUP($B51,RD[#All],DX$2,0)/DX$1,"")</f>
        <v/>
      </c>
      <c r="DY51" s="67" t="str">
        <f>IFERROR(VLOOKUP($B51,RD[#All],DY$2,0)/DY$1,"")</f>
        <v/>
      </c>
      <c r="DZ51" s="67" t="str">
        <f>IFERROR(VLOOKUP($B51,RD[#All],DZ$2,0)/DZ$1,"")</f>
        <v/>
      </c>
      <c r="EA51" s="67" t="str">
        <f>IFERROR(VLOOKUP($B51,RD[#All],EA$2,0)/EA$1,"")</f>
        <v/>
      </c>
      <c r="EB51" s="67" t="str">
        <f>IFERROR(VLOOKUP($B51,RD[#All],EB$2,0)/EB$1,"")</f>
        <v/>
      </c>
      <c r="EC51" s="67" t="str">
        <f>IFERROR(VLOOKUP($B51,RD[#All],EC$2,0)/EC$1,"")</f>
        <v/>
      </c>
      <c r="ED51" s="67" t="str">
        <f>IFERROR(VLOOKUP($B51,RD[#All],ED$2,0)/ED$1,"")</f>
        <v/>
      </c>
      <c r="EE51" s="67" t="str">
        <f>IFERROR(VLOOKUP($B51,RD[#All],EE$2,0)/EE$1,"")</f>
        <v/>
      </c>
      <c r="EF51" s="67" t="str">
        <f>IFERROR(VLOOKUP($B51,RD[#All],EF$2,0)/EF$1,"")</f>
        <v/>
      </c>
      <c r="EG51" s="67" t="str">
        <f>IFERROR(VLOOKUP($B51,RD[#All],EG$2,0)/EG$1,"")</f>
        <v/>
      </c>
      <c r="EH51" s="67" t="str">
        <f>IFERROR(VLOOKUP($B51,RD[#All],EH$2,0)/EH$1,"")</f>
        <v/>
      </c>
      <c r="EI51" s="67" t="str">
        <f>IFERROR(VLOOKUP($B51,RD[#All],EI$2,0)/EI$1,"")</f>
        <v/>
      </c>
      <c r="EJ51" s="67" t="str">
        <f>IFERROR(VLOOKUP($B51,RD[#All],EJ$2,0)/EJ$1,"")</f>
        <v/>
      </c>
      <c r="EK51" s="67" t="str">
        <f>IFERROR(VLOOKUP($B51,RD[#All],EK$2,0)/EK$1,"")</f>
        <v/>
      </c>
      <c r="EL51" s="67" t="str">
        <f>IFERROR(VLOOKUP($B51,RD[#All],EL$2,0)/EL$1,"")</f>
        <v/>
      </c>
      <c r="EM51" s="67" t="str">
        <f>IFERROR(VLOOKUP($B51,RD[#All],EM$2,0)/EM$1,"")</f>
        <v/>
      </c>
      <c r="EN51" s="67" t="str">
        <f>IFERROR(VLOOKUP($B51,RD[#All],EN$2,0)/EN$1,"")</f>
        <v/>
      </c>
      <c r="EO51" s="67" t="str">
        <f>IFERROR(VLOOKUP($B51,RD[#All],EO$2,0)/EO$1,"")</f>
        <v/>
      </c>
      <c r="EP51" s="67" t="str">
        <f>IFERROR(VLOOKUP($B51,RD[#All],EP$2,0)/EP$1,"")</f>
        <v/>
      </c>
      <c r="EQ51" s="67" t="str">
        <f>IFERROR(VLOOKUP($B51,RD[#All],EQ$2,0)/EQ$1,"")</f>
        <v/>
      </c>
      <c r="ER51" s="67" t="str">
        <f>IFERROR(VLOOKUP($B51,RD[#All],ER$2,0)/ER$1,"")</f>
        <v/>
      </c>
      <c r="ES51" s="67" t="str">
        <f>IFERROR(VLOOKUP($B51,RD[#All],ES$2,0)/ES$1,"")</f>
        <v/>
      </c>
      <c r="ET51" s="67" t="str">
        <f>IFERROR(VLOOKUP($B51,RD[#All],ET$2,0)/ET$1,"")</f>
        <v/>
      </c>
      <c r="EU51" s="67" t="str">
        <f>IFERROR(VLOOKUP($B51,RD[#All],EU$2,0)/EU$1,"")</f>
        <v/>
      </c>
      <c r="EV51" s="67" t="str">
        <f>IFERROR(VLOOKUP($B51,RD[#All],EV$2,0)/EV$1,"")</f>
        <v/>
      </c>
      <c r="EW51" s="67" t="str">
        <f>IFERROR(VLOOKUP($B51,RD[#All],EW$2,0)/EW$1,"")</f>
        <v/>
      </c>
      <c r="EX51" s="67" t="str">
        <f>IFERROR(VLOOKUP($B51,RD[#All],EX$2,0)/EX$1,"")</f>
        <v/>
      </c>
      <c r="EY51" s="67" t="str">
        <f>IFERROR(VLOOKUP($B51,RD[#All],EY$2,0)/EY$1,"")</f>
        <v/>
      </c>
      <c r="EZ51" s="67" t="str">
        <f>IFERROR(VLOOKUP($B51,RD[#All],EZ$2,0)/EZ$1,"")</f>
        <v/>
      </c>
      <c r="FA51" s="67" t="str">
        <f>IFERROR(VLOOKUP($B51,RD[#All],FA$2,0)/FA$1,"")</f>
        <v/>
      </c>
      <c r="FB51" s="67" t="str">
        <f>IFERROR(VLOOKUP($B51,RD[#All],FB$2,0)/FB$1,"")</f>
        <v/>
      </c>
      <c r="FC51" s="67" t="str">
        <f>IFERROR(VLOOKUP($B51,RD[#All],FC$2,0)/FC$1,"")</f>
        <v/>
      </c>
      <c r="FD51" s="67" t="str">
        <f>IFERROR(VLOOKUP($B51,RD[#All],FD$2,0)/FD$1,"")</f>
        <v/>
      </c>
      <c r="FE51" s="67" t="str">
        <f>IFERROR(VLOOKUP($B51,RD[#All],FE$2,0)/FE$1,"")</f>
        <v/>
      </c>
      <c r="FF51" s="67" t="str">
        <f>IFERROR(VLOOKUP($B51,RD[#All],FF$2,0)/FF$1,"")</f>
        <v/>
      </c>
      <c r="FG51" s="67" t="str">
        <f>IFERROR(VLOOKUP($B51,RD[#All],FG$2,0)/FG$1,"")</f>
        <v/>
      </c>
      <c r="FH51" s="67" t="str">
        <f>IFERROR(VLOOKUP($B51,RD[#All],FH$2,0)/FH$1,"")</f>
        <v/>
      </c>
      <c r="FI51" s="67" t="str">
        <f>IFERROR(VLOOKUP($B51,RD[#All],FI$2,0)/FI$1,"")</f>
        <v/>
      </c>
      <c r="FJ51" s="67" t="str">
        <f>IFERROR(VLOOKUP($B51,RD[#All],FJ$2,0)/FJ$1,"")</f>
        <v/>
      </c>
      <c r="FK51" s="67" t="str">
        <f>IFERROR(VLOOKUP($B51,RD[#All],FK$2,0)/FK$1,"")</f>
        <v/>
      </c>
      <c r="FL51" s="67" t="str">
        <f>IFERROR(VLOOKUP($B51,RD[#All],FL$2,0)/FL$1,"")</f>
        <v/>
      </c>
      <c r="FM51" s="67" t="str">
        <f>IFERROR(VLOOKUP($B51,RD[#All],FM$2,0)/FM$1,"")</f>
        <v/>
      </c>
      <c r="FN51" s="67" t="str">
        <f>IFERROR(VLOOKUP($B51,RD[#All],FN$2,0)/FN$1,"")</f>
        <v/>
      </c>
      <c r="FO51" s="67" t="str">
        <f>IFERROR(VLOOKUP($B51,RD[#All],FO$2,0)/FO$1,"")</f>
        <v/>
      </c>
      <c r="FP51" s="67" t="str">
        <f>IFERROR(VLOOKUP($B51,RD[#All],FP$2,0)/FP$1,"")</f>
        <v/>
      </c>
      <c r="FQ51" s="67" t="str">
        <f>IFERROR(VLOOKUP($B51,RD[#All],FQ$2,0)/FQ$1,"")</f>
        <v/>
      </c>
      <c r="FR51" s="67" t="str">
        <f>IFERROR(VLOOKUP($B51,RD[#All],FR$2,0)/FR$1,"")</f>
        <v/>
      </c>
      <c r="FS51" s="67" t="str">
        <f>IFERROR(VLOOKUP($B51,RD[#All],FS$2,0)/FS$1,"")</f>
        <v/>
      </c>
      <c r="FT51" s="67" t="str">
        <f>IFERROR(VLOOKUP($B51,RD[#All],FT$2,0)/FT$1,"")</f>
        <v/>
      </c>
      <c r="FU51" s="67" t="str">
        <f>IFERROR(VLOOKUP($B51,RD[#All],FU$2,0)/FU$1,"")</f>
        <v/>
      </c>
      <c r="FV51" s="67" t="str">
        <f>IFERROR(VLOOKUP($B51,RD[#All],FV$2,0)/FV$1,"")</f>
        <v/>
      </c>
      <c r="FW51" s="67" t="str">
        <f>IFERROR(VLOOKUP($B51,RD[#All],FW$2,0)/FW$1,"")</f>
        <v/>
      </c>
      <c r="FX51" s="67" t="str">
        <f>IFERROR(VLOOKUP($B51,RD[#All],FX$2,0)/FX$1,"")</f>
        <v/>
      </c>
      <c r="FY51" s="67" t="str">
        <f>IFERROR(VLOOKUP($B51,RD[#All],FY$2,0)/FY$1,"")</f>
        <v/>
      </c>
      <c r="FZ51" s="67" t="str">
        <f>IFERROR(VLOOKUP($B51,RD[#All],FZ$2,0)/FZ$1,"")</f>
        <v/>
      </c>
      <c r="GA51" s="67" t="str">
        <f>IFERROR(VLOOKUP($B51,RD[#All],GA$2,0)/GA$1,"")</f>
        <v/>
      </c>
      <c r="GB51" s="67" t="str">
        <f>IFERROR(VLOOKUP($B51,RD[#All],GB$2,0)/GB$1,"")</f>
        <v/>
      </c>
      <c r="GC51" s="67" t="str">
        <f>IFERROR(VLOOKUP($B51,RD[#All],GC$2,0)/GC$1,"")</f>
        <v/>
      </c>
      <c r="GD51" s="67" t="str">
        <f>IFERROR(VLOOKUP($B51,RD[#All],GD$2,0)/GD$1,"")</f>
        <v/>
      </c>
      <c r="GE51" s="67" t="str">
        <f>IFERROR(VLOOKUP($B51,RD[#All],GE$2,0)/GE$1,"")</f>
        <v/>
      </c>
      <c r="GF51" s="67" t="str">
        <f>IFERROR(VLOOKUP($B51,RD[#All],GF$2,0)/GF$1,"")</f>
        <v/>
      </c>
      <c r="GG51" s="67" t="str">
        <f>IFERROR(VLOOKUP($B51,RD[#All],GG$2,0)/GG$1,"")</f>
        <v/>
      </c>
      <c r="GH51" s="67" t="str">
        <f>IFERROR(VLOOKUP($B51,RD[#All],GH$2,0)/GH$1,"")</f>
        <v/>
      </c>
      <c r="GI51" s="67" t="str">
        <f>IFERROR(VLOOKUP($B51,RD[#All],GI$2,0)/GI$1,"")</f>
        <v/>
      </c>
      <c r="GJ51" s="67" t="str">
        <f>IFERROR(VLOOKUP($B51,RD[#All],GJ$2,0)/GJ$1,"")</f>
        <v/>
      </c>
      <c r="GK51" s="67" t="str">
        <f>IFERROR(VLOOKUP($B51,RD[#All],GK$2,0)/GK$1,"")</f>
        <v/>
      </c>
      <c r="GL51" s="67" t="str">
        <f>IFERROR(VLOOKUP($B51,RD[#All],GL$2,0)/GL$1,"")</f>
        <v/>
      </c>
      <c r="GM51" s="67" t="str">
        <f>IFERROR(VLOOKUP($B51,RD[#All],GM$2,0)/GM$1,"")</f>
        <v/>
      </c>
      <c r="GN51" s="67" t="str">
        <f>IFERROR(VLOOKUP($B51,RD[#All],GN$2,0)/GN$1,"")</f>
        <v/>
      </c>
      <c r="GO51" s="67" t="str">
        <f>IFERROR(VLOOKUP($B51,RD[#All],GO$2,0)/GO$1,"")</f>
        <v/>
      </c>
      <c r="GP51" s="67" t="str">
        <f>IFERROR(VLOOKUP($B51,RD[#All],GP$2,0)/GP$1,"")</f>
        <v/>
      </c>
      <c r="GQ51" s="67" t="str">
        <f>IFERROR(VLOOKUP($B51,RD[#All],GQ$2,0)/GQ$1,"")</f>
        <v/>
      </c>
      <c r="GR51" s="67" t="str">
        <f>IFERROR(VLOOKUP($B51,RD[#All],GR$2,0)/GR$1,"")</f>
        <v/>
      </c>
      <c r="GS51" s="67" t="str">
        <f>IFERROR(VLOOKUP($B51,RD[#All],GS$2,0)/GS$1,"")</f>
        <v/>
      </c>
      <c r="GT51" s="67" t="str">
        <f>IFERROR(VLOOKUP($B51,RD[#All],GT$2,0)/GT$1,"")</f>
        <v/>
      </c>
      <c r="GU51" s="67" t="str">
        <f>IFERROR(VLOOKUP($B51,RD[#All],GU$2,0)/GU$1,"")</f>
        <v/>
      </c>
      <c r="GV51" s="67" t="str">
        <f>IFERROR(VLOOKUP($B51,RD[#All],GV$2,0)/GV$1,"")</f>
        <v/>
      </c>
      <c r="GW51" s="67" t="str">
        <f>IFERROR(VLOOKUP($B51,RD[#All],GW$2,0)/GW$1,"")</f>
        <v/>
      </c>
      <c r="GX51" s="67" t="str">
        <f>IFERROR(VLOOKUP($B51,RD[#All],GX$2,0)/GX$1,"")</f>
        <v/>
      </c>
      <c r="GY51" s="67" t="str">
        <f>IFERROR(VLOOKUP($B51,RD[#All],GY$2,0)/GY$1,"")</f>
        <v/>
      </c>
      <c r="GZ51" s="67" t="str">
        <f>IFERROR(VLOOKUP($B51,RD[#All],GZ$2,0)/GZ$1,"")</f>
        <v/>
      </c>
      <c r="HA51" s="67" t="str">
        <f>IFERROR(VLOOKUP($B51,RD[#All],HA$2,0)/HA$1,"")</f>
        <v/>
      </c>
      <c r="HB51" s="67" t="str">
        <f>IFERROR(VLOOKUP($B51,RD[#All],HB$2,0)/HB$1,"")</f>
        <v/>
      </c>
      <c r="HC51" s="67" t="str">
        <f>IFERROR(VLOOKUP($B51,RD[#All],HC$2,0)/HC$1,"")</f>
        <v/>
      </c>
      <c r="HD51" s="67" t="str">
        <f>IFERROR(VLOOKUP($B51,RD[#All],HD$2,0)/HD$1,"")</f>
        <v/>
      </c>
      <c r="HE51" s="67" t="str">
        <f>IFERROR(VLOOKUP($B51,RD[#All],HE$2,0)/HE$1,"")</f>
        <v/>
      </c>
      <c r="HF51" s="67" t="str">
        <f>IFERROR(VLOOKUP($B51,RD[#All],HF$2,0)/HF$1,"")</f>
        <v/>
      </c>
      <c r="HG51" s="67" t="str">
        <f>IFERROR(VLOOKUP($B51,RD[#All],HG$2,0)/HG$1,"")</f>
        <v/>
      </c>
      <c r="HH51" s="67" t="str">
        <f>IFERROR(VLOOKUP($B51,RD[#All],HH$2,0)/HH$1,"")</f>
        <v/>
      </c>
      <c r="HI51" s="67" t="str">
        <f>IFERROR(VLOOKUP($B51,RD[#All],HI$2,0)/HI$1,"")</f>
        <v/>
      </c>
      <c r="HJ51" s="67" t="str">
        <f>IFERROR(VLOOKUP($B51,RD[#All],HJ$2,0)/HJ$1,"")</f>
        <v/>
      </c>
      <c r="HK51" s="67" t="str">
        <f>IFERROR(VLOOKUP($B51,RD[#All],HK$2,0)/HK$1,"")</f>
        <v/>
      </c>
      <c r="HL51" s="67" t="str">
        <f>IFERROR(VLOOKUP($B51,RD[#All],HL$2,0)/HL$1,"")</f>
        <v/>
      </c>
      <c r="HM51" s="67" t="str">
        <f>IFERROR(VLOOKUP($B51,RD[#All],HM$2,0)/HM$1,"")</f>
        <v/>
      </c>
      <c r="HN51" s="67" t="str">
        <f>IFERROR(VLOOKUP($B51,RD[#All],HN$2,0)/HN$1,"")</f>
        <v/>
      </c>
      <c r="HO51" s="67" t="str">
        <f>IFERROR(VLOOKUP($B51,RD[#All],HO$2,0)/HO$1,"")</f>
        <v/>
      </c>
      <c r="HP51" s="67" t="str">
        <f>IFERROR(VLOOKUP($B51,RD[#All],HP$2,0)/HP$1,"")</f>
        <v/>
      </c>
      <c r="HQ51" s="67" t="str">
        <f>IFERROR(VLOOKUP($B51,RD[#All],HQ$2,0)/HQ$1,"")</f>
        <v/>
      </c>
      <c r="HR51" s="67" t="str">
        <f>IFERROR(VLOOKUP($B51,RD[#All],HR$2,0)/HR$1,"")</f>
        <v/>
      </c>
      <c r="HS51" s="67" t="str">
        <f>IFERROR(VLOOKUP($B51,RD[#All],HS$2,0)/HS$1,"")</f>
        <v/>
      </c>
      <c r="HT51" s="67" t="str">
        <f>IFERROR(VLOOKUP($B51,RD[#All],HT$2,0)/HT$1,"")</f>
        <v/>
      </c>
      <c r="HU51" s="67" t="str">
        <f>IFERROR(VLOOKUP($B51,RD[#All],HU$2,0)/HU$1,"")</f>
        <v/>
      </c>
      <c r="HV51" s="67" t="str">
        <f>IFERROR(VLOOKUP($B51,RD[#All],HV$2,0)/HV$1,"")</f>
        <v/>
      </c>
      <c r="HW51" s="67" t="str">
        <f>IFERROR(VLOOKUP($B51,RD[#All],HW$2,0)/HW$1,"")</f>
        <v/>
      </c>
      <c r="HX51" s="67" t="str">
        <f>IFERROR(VLOOKUP($B51,RD[#All],HX$2,0)/HX$1,"")</f>
        <v/>
      </c>
      <c r="HY51" s="67" t="str">
        <f>IFERROR(VLOOKUP($B51,RD[#All],HY$2,0)/HY$1,"")</f>
        <v/>
      </c>
      <c r="HZ51" s="67" t="str">
        <f>IFERROR(VLOOKUP($B51,RD[#All],HZ$2,0)/HZ$1,"")</f>
        <v/>
      </c>
      <c r="IA51" s="67" t="str">
        <f>IFERROR(VLOOKUP($B51,RD[#All],IA$2,0)/IA$1,"")</f>
        <v/>
      </c>
      <c r="IB51" s="67" t="str">
        <f>IFERROR(VLOOKUP($B51,RD[#All],IB$2,0)/IB$1,"")</f>
        <v/>
      </c>
      <c r="IC51" s="67" t="str">
        <f>IFERROR(VLOOKUP($B51,RD[#All],IC$2,0)/IC$1,"")</f>
        <v/>
      </c>
      <c r="ID51" s="67" t="str">
        <f>IFERROR(VLOOKUP($B51,RD[#All],ID$2,0)/ID$1,"")</f>
        <v/>
      </c>
      <c r="IE51" s="67" t="str">
        <f>IFERROR(VLOOKUP($B51,RD[#All],IE$2,0)/IE$1,"")</f>
        <v/>
      </c>
      <c r="IF51" s="67" t="str">
        <f>IFERROR(VLOOKUP($B51,RD[#All],IF$2,0)/IF$1,"")</f>
        <v/>
      </c>
      <c r="IG51" s="67" t="str">
        <f>IFERROR(VLOOKUP($B51,RD[#All],IG$2,0)/IG$1,"")</f>
        <v/>
      </c>
      <c r="IH51" s="67" t="str">
        <f>IFERROR(VLOOKUP($B51,RD[#All],IH$2,0)/IH$1,"")</f>
        <v/>
      </c>
      <c r="II51" s="67" t="str">
        <f>IFERROR(VLOOKUP($B51,RD[#All],II$2,0)/II$1,"")</f>
        <v/>
      </c>
      <c r="IJ51" s="67" t="str">
        <f>IFERROR(VLOOKUP($B51,RD[#All],IJ$2,0)/IJ$1,"")</f>
        <v/>
      </c>
      <c r="IK51" s="67" t="str">
        <f>IFERROR(VLOOKUP($B51,RD[#All],IK$2,0)/IK$1,"")</f>
        <v/>
      </c>
      <c r="IL51" s="67" t="str">
        <f>IFERROR(VLOOKUP($B51,RD[#All],IL$2,0)/IL$1,"")</f>
        <v/>
      </c>
      <c r="IM51" s="67" t="str">
        <f>IFERROR(VLOOKUP($B51,RD[#All],IM$2,0)/IM$1,"")</f>
        <v/>
      </c>
      <c r="IN51" s="67" t="str">
        <f>IFERROR(VLOOKUP($B51,RD[#All],IN$2,0)/IN$1,"")</f>
        <v/>
      </c>
      <c r="IO51" s="67" t="str">
        <f>IFERROR(VLOOKUP($B51,RD[#All],IO$2,0)/IO$1,"")</f>
        <v/>
      </c>
      <c r="IP51" s="67" t="str">
        <f>IFERROR(VLOOKUP($B51,RD[#All],IP$2,0)/IP$1,"")</f>
        <v/>
      </c>
      <c r="IQ51" s="67" t="str">
        <f>IFERROR(VLOOKUP($B51,RD[#All],IQ$2,0)/IQ$1,"")</f>
        <v/>
      </c>
      <c r="IR51" s="67" t="str">
        <f>IFERROR(VLOOKUP($B51,RD[#All],IR$2,0)/IR$1,"")</f>
        <v/>
      </c>
      <c r="IS51" s="86" t="str">
        <f>IFERROR(AVERAGEIF(Inv_SY_B[[#This Row],[BLK1_INV1]:[BLK8_INV27]],"&gt;"&amp;0.1,Inv_SY_B[[#This Row],[BLK1_INV1]:[BLK8_INV27]]),"")</f>
        <v/>
      </c>
    </row>
    <row r="52" spans="2:253" x14ac:dyDescent="0.35">
      <c r="B52" s="87">
        <f t="shared" si="1"/>
        <v>45884</v>
      </c>
      <c r="C52" s="67" t="str">
        <f>IFERROR(VLOOKUP($B52,RD[#All],C$2,0)/C$1,"")</f>
        <v/>
      </c>
      <c r="D52" s="67" t="str">
        <f>IFERROR(VLOOKUP($B52,RD[#All],D$2,0)/D$1,"")</f>
        <v/>
      </c>
      <c r="E52" s="67" t="str">
        <f>IFERROR(VLOOKUP($B52,RD[#All],E$2,0)/E$1,"")</f>
        <v/>
      </c>
      <c r="F52" s="67" t="str">
        <f>IFERROR(VLOOKUP($B52,RD[#All],F$2,0)/F$1,"")</f>
        <v/>
      </c>
      <c r="G52" s="67" t="str">
        <f>IFERROR(VLOOKUP($B52,RD[#All],G$2,0)/G$1,"")</f>
        <v/>
      </c>
      <c r="H52" s="67" t="str">
        <f>IFERROR(VLOOKUP($B52,RD[#All],H$2,0)/H$1,"")</f>
        <v/>
      </c>
      <c r="I52" s="67" t="str">
        <f>IFERROR(VLOOKUP($B52,RD[#All],I$2,0)/I$1,"")</f>
        <v/>
      </c>
      <c r="J52" s="67" t="str">
        <f>IFERROR(VLOOKUP($B52,RD[#All],J$2,0)/J$1,"")</f>
        <v/>
      </c>
      <c r="K52" s="67" t="str">
        <f>IFERROR(VLOOKUP($B52,RD[#All],K$2,0)/K$1,"")</f>
        <v/>
      </c>
      <c r="L52" s="67" t="str">
        <f>IFERROR(VLOOKUP($B52,RD[#All],L$2,0)/L$1,"")</f>
        <v/>
      </c>
      <c r="M52" s="67" t="str">
        <f>IFERROR(VLOOKUP($B52,RD[#All],M$2,0)/M$1,"")</f>
        <v/>
      </c>
      <c r="N52" s="67" t="str">
        <f>IFERROR(VLOOKUP($B52,RD[#All],N$2,0)/N$1,"")</f>
        <v/>
      </c>
      <c r="O52" s="67" t="str">
        <f>IFERROR(VLOOKUP($B52,RD[#All],O$2,0)/O$1,"")</f>
        <v/>
      </c>
      <c r="P52" s="67" t="str">
        <f>IFERROR(VLOOKUP($B52,RD[#All],P$2,0)/P$1,"")</f>
        <v/>
      </c>
      <c r="Q52" s="67" t="str">
        <f>IFERROR(VLOOKUP($B52,RD[#All],Q$2,0)/Q$1,"")</f>
        <v/>
      </c>
      <c r="R52" s="67" t="str">
        <f>IFERROR(VLOOKUP($B52,RD[#All],R$2,0)/R$1,"")</f>
        <v/>
      </c>
      <c r="S52" s="67" t="str">
        <f>IFERROR(VLOOKUP($B52,RD[#All],S$2,0)/S$1,"")</f>
        <v/>
      </c>
      <c r="T52" s="67" t="str">
        <f>IFERROR(VLOOKUP($B52,RD[#All],T$2,0)/T$1,"")</f>
        <v/>
      </c>
      <c r="U52" s="67" t="str">
        <f>IFERROR(VLOOKUP($B52,RD[#All],U$2,0)/U$1,"")</f>
        <v/>
      </c>
      <c r="V52" s="67" t="str">
        <f>IFERROR(VLOOKUP($B52,RD[#All],V$2,0)/V$1,"")</f>
        <v/>
      </c>
      <c r="W52" s="67" t="str">
        <f>IFERROR(VLOOKUP($B52,RD[#All],W$2,0)/W$1,"")</f>
        <v/>
      </c>
      <c r="X52" s="67" t="str">
        <f>IFERROR(VLOOKUP($B52,RD[#All],X$2,0)/X$1,"")</f>
        <v/>
      </c>
      <c r="Y52" s="67" t="str">
        <f>IFERROR(VLOOKUP($B52,RD[#All],Y$2,0)/Y$1,"")</f>
        <v/>
      </c>
      <c r="Z52" s="67" t="str">
        <f>IFERROR(VLOOKUP($B52,RD[#All],Z$2,0)/Z$1,"")</f>
        <v/>
      </c>
      <c r="AA52" s="67" t="str">
        <f>IFERROR(VLOOKUP($B52,RD[#All],AA$2,0)/AA$1,"")</f>
        <v/>
      </c>
      <c r="AB52" s="67" t="str">
        <f>IFERROR(VLOOKUP($B52,RD[#All],AB$2,0)/AB$1,"")</f>
        <v/>
      </c>
      <c r="AC52" s="67" t="str">
        <f>IFERROR(VLOOKUP($B52,RD[#All],AC$2,0)/AC$1,"")</f>
        <v/>
      </c>
      <c r="AD52" s="67" t="str">
        <f>IFERROR(VLOOKUP($B52,RD[#All],AD$2,0)/AD$1,"")</f>
        <v/>
      </c>
      <c r="AE52" s="67" t="str">
        <f>IFERROR(VLOOKUP($B52,RD[#All],AE$2,0)/AE$1,"")</f>
        <v/>
      </c>
      <c r="AF52" s="67" t="str">
        <f>IFERROR(VLOOKUP($B52,RD[#All],AF$2,0)/AF$1,"")</f>
        <v/>
      </c>
      <c r="AG52" s="67" t="str">
        <f>IFERROR(VLOOKUP($B52,RD[#All],AG$2,0)/AG$1,"")</f>
        <v/>
      </c>
      <c r="AH52" s="67" t="str">
        <f>IFERROR(VLOOKUP($B52,RD[#All],AH$2,0)/AH$1,"")</f>
        <v/>
      </c>
      <c r="AI52" s="67" t="str">
        <f>IFERROR(VLOOKUP($B52,RD[#All],AI$2,0)/AI$1,"")</f>
        <v/>
      </c>
      <c r="AJ52" s="67" t="str">
        <f>IFERROR(VLOOKUP($B52,RD[#All],AJ$2,0)/AJ$1,"")</f>
        <v/>
      </c>
      <c r="AK52" s="67" t="str">
        <f>IFERROR(VLOOKUP($B52,RD[#All],AK$2,0)/AK$1,"")</f>
        <v/>
      </c>
      <c r="AL52" s="67" t="str">
        <f>IFERROR(VLOOKUP($B52,RD[#All],AL$2,0)/AL$1,"")</f>
        <v/>
      </c>
      <c r="AM52" s="67" t="str">
        <f>IFERROR(VLOOKUP($B52,RD[#All],AM$2,0)/AM$1,"")</f>
        <v/>
      </c>
      <c r="AN52" s="67" t="str">
        <f>IFERROR(VLOOKUP($B52,RD[#All],AN$2,0)/AN$1,"")</f>
        <v/>
      </c>
      <c r="AO52" s="67" t="str">
        <f>IFERROR(VLOOKUP($B52,RD[#All],AO$2,0)/AO$1,"")</f>
        <v/>
      </c>
      <c r="AP52" s="67" t="str">
        <f>IFERROR(VLOOKUP($B52,RD[#All],AP$2,0)/AP$1,"")</f>
        <v/>
      </c>
      <c r="AQ52" s="67" t="str">
        <f>IFERROR(VLOOKUP($B52,RD[#All],AQ$2,0)/AQ$1,"")</f>
        <v/>
      </c>
      <c r="AR52" s="67" t="str">
        <f>IFERROR(VLOOKUP($B52,RD[#All],AR$2,0)/AR$1,"")</f>
        <v/>
      </c>
      <c r="AS52" s="67" t="str">
        <f>IFERROR(VLOOKUP($B52,RD[#All],AS$2,0)/AS$1,"")</f>
        <v/>
      </c>
      <c r="AT52" s="67" t="str">
        <f>IFERROR(VLOOKUP($B52,RD[#All],AT$2,0)/AT$1,"")</f>
        <v/>
      </c>
      <c r="AU52" s="67" t="str">
        <f>IFERROR(VLOOKUP($B52,RD[#All],AU$2,0)/AU$1,"")</f>
        <v/>
      </c>
      <c r="AV52" s="67" t="str">
        <f>IFERROR(VLOOKUP($B52,RD[#All],AV$2,0)/AV$1,"")</f>
        <v/>
      </c>
      <c r="AW52" s="67" t="str">
        <f>IFERROR(VLOOKUP($B52,RD[#All],AW$2,0)/AW$1,"")</f>
        <v/>
      </c>
      <c r="AX52" s="67" t="str">
        <f>IFERROR(VLOOKUP($B52,RD[#All],AX$2,0)/AX$1,"")</f>
        <v/>
      </c>
      <c r="AY52" s="67" t="str">
        <f>IFERROR(VLOOKUP($B52,RD[#All],AY$2,0)/AY$1,"")</f>
        <v/>
      </c>
      <c r="AZ52" s="67" t="str">
        <f>IFERROR(VLOOKUP($B52,RD[#All],AZ$2,0)/AZ$1,"")</f>
        <v/>
      </c>
      <c r="BA52" s="67" t="str">
        <f>IFERROR(VLOOKUP($B52,RD[#All],BA$2,0)/BA$1,"")</f>
        <v/>
      </c>
      <c r="BB52" s="67" t="str">
        <f>IFERROR(VLOOKUP($B52,RD[#All],BB$2,0)/BB$1,"")</f>
        <v/>
      </c>
      <c r="BC52" s="67" t="str">
        <f>IFERROR(VLOOKUP($B52,RD[#All],BC$2,0)/BC$1,"")</f>
        <v/>
      </c>
      <c r="BD52" s="67" t="str">
        <f>IFERROR(VLOOKUP($B52,RD[#All],BD$2,0)/BD$1,"")</f>
        <v/>
      </c>
      <c r="BE52" s="67" t="str">
        <f>IFERROR(VLOOKUP($B52,RD[#All],BE$2,0)/BE$1,"")</f>
        <v/>
      </c>
      <c r="BF52" s="67" t="str">
        <f>IFERROR(VLOOKUP($B52,RD[#All],BF$2,0)/BF$1,"")</f>
        <v/>
      </c>
      <c r="BG52" s="67" t="str">
        <f>IFERROR(VLOOKUP($B52,RD[#All],BG$2,0)/BG$1,"")</f>
        <v/>
      </c>
      <c r="BH52" s="67" t="str">
        <f>IFERROR(VLOOKUP($B52,RD[#All],BH$2,0)/BH$1,"")</f>
        <v/>
      </c>
      <c r="BI52" s="67" t="str">
        <f>IFERROR(VLOOKUP($B52,RD[#All],BI$2,0)/BI$1,"")</f>
        <v/>
      </c>
      <c r="BJ52" s="67" t="str">
        <f>IFERROR(VLOOKUP($B52,RD[#All],BJ$2,0)/BJ$1,"")</f>
        <v/>
      </c>
      <c r="BK52" s="67" t="str">
        <f>IFERROR(VLOOKUP($B52,RD[#All],BK$2,0)/BK$1,"")</f>
        <v/>
      </c>
      <c r="BL52" s="67" t="str">
        <f>IFERROR(VLOOKUP($B52,RD[#All],BL$2,0)/BL$1,"")</f>
        <v/>
      </c>
      <c r="BM52" s="67" t="str">
        <f>IFERROR(VLOOKUP($B52,RD[#All],BM$2,0)/BM$1,"")</f>
        <v/>
      </c>
      <c r="BN52" s="67" t="str">
        <f>IFERROR(VLOOKUP($B52,RD[#All],BN$2,0)/BN$1,"")</f>
        <v/>
      </c>
      <c r="BO52" s="67" t="str">
        <f>IFERROR(VLOOKUP($B52,RD[#All],BO$2,0)/BO$1,"")</f>
        <v/>
      </c>
      <c r="BP52" s="67" t="str">
        <f>IFERROR(VLOOKUP($B52,RD[#All],BP$2,0)/BP$1,"")</f>
        <v/>
      </c>
      <c r="BQ52" s="67" t="str">
        <f>IFERROR(VLOOKUP($B52,RD[#All],BQ$2,0)/BQ$1,"")</f>
        <v/>
      </c>
      <c r="BR52" s="67" t="str">
        <f>IFERROR(VLOOKUP($B52,RD[#All],BR$2,0)/BR$1,"")</f>
        <v/>
      </c>
      <c r="BS52" s="67" t="str">
        <f>IFERROR(VLOOKUP($B52,RD[#All],BS$2,0)/BS$1,"")</f>
        <v/>
      </c>
      <c r="BT52" s="67" t="str">
        <f>IFERROR(VLOOKUP($B52,RD[#All],BT$2,0)/BT$1,"")</f>
        <v/>
      </c>
      <c r="BU52" s="67" t="str">
        <f>IFERROR(VLOOKUP($B52,RD[#All],BU$2,0)/BU$1,"")</f>
        <v/>
      </c>
      <c r="BV52" s="67" t="str">
        <f>IFERROR(VLOOKUP($B52,RD[#All],BV$2,0)/BV$1,"")</f>
        <v/>
      </c>
      <c r="BW52" s="67" t="str">
        <f>IFERROR(VLOOKUP($B52,RD[#All],BW$2,0)/BW$1,"")</f>
        <v/>
      </c>
      <c r="BX52" s="67" t="str">
        <f>IFERROR(VLOOKUP($B52,RD[#All],BX$2,0)/BX$1,"")</f>
        <v/>
      </c>
      <c r="BY52" s="67" t="str">
        <f>IFERROR(VLOOKUP($B52,RD[#All],BY$2,0)/BY$1,"")</f>
        <v/>
      </c>
      <c r="BZ52" s="67" t="str">
        <f>IFERROR(VLOOKUP($B52,RD[#All],BZ$2,0)/BZ$1,"")</f>
        <v/>
      </c>
      <c r="CA52" s="67" t="str">
        <f>IFERROR(VLOOKUP($B52,RD[#All],CA$2,0)/CA$1,"")</f>
        <v/>
      </c>
      <c r="CB52" s="67" t="str">
        <f>IFERROR(VLOOKUP($B52,RD[#All],CB$2,0)/CB$1,"")</f>
        <v/>
      </c>
      <c r="CC52" s="67" t="str">
        <f>IFERROR(VLOOKUP($B52,RD[#All],CC$2,0)/CC$1,"")</f>
        <v/>
      </c>
      <c r="CD52" s="67" t="str">
        <f>IFERROR(VLOOKUP($B52,RD[#All],CD$2,0)/CD$1,"")</f>
        <v/>
      </c>
      <c r="CE52" s="67" t="str">
        <f>IFERROR(VLOOKUP($B52,RD[#All],CE$2,0)/CE$1,"")</f>
        <v/>
      </c>
      <c r="CF52" s="67" t="str">
        <f>IFERROR(VLOOKUP($B52,RD[#All],CF$2,0)/CF$1,"")</f>
        <v/>
      </c>
      <c r="CG52" s="67" t="str">
        <f>IFERROR(VLOOKUP($B52,RD[#All],CG$2,0)/CG$1,"")</f>
        <v/>
      </c>
      <c r="CH52" s="67" t="str">
        <f>IFERROR(VLOOKUP($B52,RD[#All],CH$2,0)/CH$1,"")</f>
        <v/>
      </c>
      <c r="CI52" s="67" t="str">
        <f>IFERROR(VLOOKUP($B52,RD[#All],CI$2,0)/CI$1,"")</f>
        <v/>
      </c>
      <c r="CJ52" s="67" t="str">
        <f>IFERROR(VLOOKUP($B52,RD[#All],CJ$2,0)/CJ$1,"")</f>
        <v/>
      </c>
      <c r="CK52" s="67" t="str">
        <f>IFERROR(VLOOKUP($B52,RD[#All],CK$2,0)/CK$1,"")</f>
        <v/>
      </c>
      <c r="CL52" s="67" t="str">
        <f>IFERROR(VLOOKUP($B52,RD[#All],CL$2,0)/CL$1,"")</f>
        <v/>
      </c>
      <c r="CM52" s="67" t="str">
        <f>IFERROR(VLOOKUP($B52,RD[#All],CM$2,0)/CM$1,"")</f>
        <v/>
      </c>
      <c r="CN52" s="67" t="str">
        <f>IFERROR(VLOOKUP($B52,RD[#All],CN$2,0)/CN$1,"")</f>
        <v/>
      </c>
      <c r="CO52" s="67" t="str">
        <f>IFERROR(VLOOKUP($B52,RD[#All],CO$2,0)/CO$1,"")</f>
        <v/>
      </c>
      <c r="CP52" s="67" t="str">
        <f>IFERROR(VLOOKUP($B52,RD[#All],CP$2,0)/CP$1,"")</f>
        <v/>
      </c>
      <c r="CQ52" s="67" t="str">
        <f>IFERROR(VLOOKUP($B52,RD[#All],CQ$2,0)/CQ$1,"")</f>
        <v/>
      </c>
      <c r="CR52" s="67" t="str">
        <f>IFERROR(VLOOKUP($B52,RD[#All],CR$2,0)/CR$1,"")</f>
        <v/>
      </c>
      <c r="CS52" s="67" t="str">
        <f>IFERROR(VLOOKUP($B52,RD[#All],CS$2,0)/CS$1,"")</f>
        <v/>
      </c>
      <c r="CT52" s="67" t="str">
        <f>IFERROR(VLOOKUP($B52,RD[#All],CT$2,0)/CT$1,"")</f>
        <v/>
      </c>
      <c r="CU52" s="67" t="str">
        <f>IFERROR(VLOOKUP($B52,RD[#All],CU$2,0)/CU$1,"")</f>
        <v/>
      </c>
      <c r="CV52" s="67" t="str">
        <f>IFERROR(VLOOKUP($B52,RD[#All],CV$2,0)/CV$1,"")</f>
        <v/>
      </c>
      <c r="CW52" s="67" t="str">
        <f>IFERROR(VLOOKUP($B52,RD[#All],CW$2,0)/CW$1,"")</f>
        <v/>
      </c>
      <c r="CX52" s="67" t="str">
        <f>IFERROR(VLOOKUP($B52,RD[#All],CX$2,0)/CX$1,"")</f>
        <v/>
      </c>
      <c r="CY52" s="67" t="str">
        <f>IFERROR(VLOOKUP($B52,RD[#All],CY$2,0)/CY$1,"")</f>
        <v/>
      </c>
      <c r="CZ52" s="67" t="str">
        <f>IFERROR(VLOOKUP($B52,RD[#All],CZ$2,0)/CZ$1,"")</f>
        <v/>
      </c>
      <c r="DA52" s="67" t="str">
        <f>IFERROR(VLOOKUP($B52,RD[#All],DA$2,0)/DA$1,"")</f>
        <v/>
      </c>
      <c r="DB52" s="67" t="str">
        <f>IFERROR(VLOOKUP($B52,RD[#All],DB$2,0)/DB$1,"")</f>
        <v/>
      </c>
      <c r="DC52" s="67" t="str">
        <f>IFERROR(VLOOKUP($B52,RD[#All],DC$2,0)/DC$1,"")</f>
        <v/>
      </c>
      <c r="DD52" s="67" t="str">
        <f>IFERROR(VLOOKUP($B52,RD[#All],DD$2,0)/DD$1,"")</f>
        <v/>
      </c>
      <c r="DE52" s="67" t="str">
        <f>IFERROR(VLOOKUP($B52,RD[#All],DE$2,0)/DE$1,"")</f>
        <v/>
      </c>
      <c r="DF52" s="67" t="str">
        <f>IFERROR(VLOOKUP($B52,RD[#All],DF$2,0)/DF$1,"")</f>
        <v/>
      </c>
      <c r="DG52" s="67" t="str">
        <f>IFERROR(VLOOKUP($B52,RD[#All],DG$2,0)/DG$1,"")</f>
        <v/>
      </c>
      <c r="DH52" s="67" t="str">
        <f>IFERROR(VLOOKUP($B52,RD[#All],DH$2,0)/DH$1,"")</f>
        <v/>
      </c>
      <c r="DI52" s="67" t="str">
        <f>IFERROR(VLOOKUP($B52,RD[#All],DI$2,0)/DI$1,"")</f>
        <v/>
      </c>
      <c r="DJ52" s="67" t="str">
        <f>IFERROR(VLOOKUP($B52,RD[#All],DJ$2,0)/DJ$1,"")</f>
        <v/>
      </c>
      <c r="DK52" s="67" t="str">
        <f>IFERROR(VLOOKUP($B52,RD[#All],DK$2,0)/DK$1,"")</f>
        <v/>
      </c>
      <c r="DL52" s="67" t="str">
        <f>IFERROR(VLOOKUP($B52,RD[#All],DL$2,0)/DL$1,"")</f>
        <v/>
      </c>
      <c r="DM52" s="67" t="str">
        <f>IFERROR(VLOOKUP($B52,RD[#All],DM$2,0)/DM$1,"")</f>
        <v/>
      </c>
      <c r="DN52" s="67" t="str">
        <f>IFERROR(VLOOKUP($B52,RD[#All],DN$2,0)/DN$1,"")</f>
        <v/>
      </c>
      <c r="DO52" s="67" t="str">
        <f>IFERROR(VLOOKUP($B52,RD[#All],DO$2,0)/DO$1,"")</f>
        <v/>
      </c>
      <c r="DP52" s="67" t="str">
        <f>IFERROR(VLOOKUP($B52,RD[#All],DP$2,0)/DP$1,"")</f>
        <v/>
      </c>
      <c r="DQ52" s="67" t="str">
        <f>IFERROR(VLOOKUP($B52,RD[#All],DQ$2,0)/DQ$1,"")</f>
        <v/>
      </c>
      <c r="DR52" s="67" t="str">
        <f>IFERROR(VLOOKUP($B52,RD[#All],DR$2,0)/DR$1,"")</f>
        <v/>
      </c>
      <c r="DS52" s="67" t="str">
        <f>IFERROR(VLOOKUP($B52,RD[#All],DS$2,0)/DS$1,"")</f>
        <v/>
      </c>
      <c r="DT52" s="67" t="str">
        <f>IFERROR(VLOOKUP($B52,RD[#All],DT$2,0)/DT$1,"")</f>
        <v/>
      </c>
      <c r="DU52" s="67" t="str">
        <f>IFERROR(VLOOKUP($B52,RD[#All],DU$2,0)/DU$1,"")</f>
        <v/>
      </c>
      <c r="DV52" s="67" t="str">
        <f>IFERROR(VLOOKUP($B52,RD[#All],DV$2,0)/DV$1,"")</f>
        <v/>
      </c>
      <c r="DW52" s="67" t="str">
        <f>IFERROR(VLOOKUP($B52,RD[#All],DW$2,0)/DW$1,"")</f>
        <v/>
      </c>
      <c r="DX52" s="67" t="str">
        <f>IFERROR(VLOOKUP($B52,RD[#All],DX$2,0)/DX$1,"")</f>
        <v/>
      </c>
      <c r="DY52" s="67" t="str">
        <f>IFERROR(VLOOKUP($B52,RD[#All],DY$2,0)/DY$1,"")</f>
        <v/>
      </c>
      <c r="DZ52" s="67" t="str">
        <f>IFERROR(VLOOKUP($B52,RD[#All],DZ$2,0)/DZ$1,"")</f>
        <v/>
      </c>
      <c r="EA52" s="67" t="str">
        <f>IFERROR(VLOOKUP($B52,RD[#All],EA$2,0)/EA$1,"")</f>
        <v/>
      </c>
      <c r="EB52" s="67" t="str">
        <f>IFERROR(VLOOKUP($B52,RD[#All],EB$2,0)/EB$1,"")</f>
        <v/>
      </c>
      <c r="EC52" s="67" t="str">
        <f>IFERROR(VLOOKUP($B52,RD[#All],EC$2,0)/EC$1,"")</f>
        <v/>
      </c>
      <c r="ED52" s="67" t="str">
        <f>IFERROR(VLOOKUP($B52,RD[#All],ED$2,0)/ED$1,"")</f>
        <v/>
      </c>
      <c r="EE52" s="67" t="str">
        <f>IFERROR(VLOOKUP($B52,RD[#All],EE$2,0)/EE$1,"")</f>
        <v/>
      </c>
      <c r="EF52" s="67" t="str">
        <f>IFERROR(VLOOKUP($B52,RD[#All],EF$2,0)/EF$1,"")</f>
        <v/>
      </c>
      <c r="EG52" s="67" t="str">
        <f>IFERROR(VLOOKUP($B52,RD[#All],EG$2,0)/EG$1,"")</f>
        <v/>
      </c>
      <c r="EH52" s="67" t="str">
        <f>IFERROR(VLOOKUP($B52,RD[#All],EH$2,0)/EH$1,"")</f>
        <v/>
      </c>
      <c r="EI52" s="67" t="str">
        <f>IFERROR(VLOOKUP($B52,RD[#All],EI$2,0)/EI$1,"")</f>
        <v/>
      </c>
      <c r="EJ52" s="67" t="str">
        <f>IFERROR(VLOOKUP($B52,RD[#All],EJ$2,0)/EJ$1,"")</f>
        <v/>
      </c>
      <c r="EK52" s="67" t="str">
        <f>IFERROR(VLOOKUP($B52,RD[#All],EK$2,0)/EK$1,"")</f>
        <v/>
      </c>
      <c r="EL52" s="67" t="str">
        <f>IFERROR(VLOOKUP($B52,RD[#All],EL$2,0)/EL$1,"")</f>
        <v/>
      </c>
      <c r="EM52" s="67" t="str">
        <f>IFERROR(VLOOKUP($B52,RD[#All],EM$2,0)/EM$1,"")</f>
        <v/>
      </c>
      <c r="EN52" s="67" t="str">
        <f>IFERROR(VLOOKUP($B52,RD[#All],EN$2,0)/EN$1,"")</f>
        <v/>
      </c>
      <c r="EO52" s="67" t="str">
        <f>IFERROR(VLOOKUP($B52,RD[#All],EO$2,0)/EO$1,"")</f>
        <v/>
      </c>
      <c r="EP52" s="67" t="str">
        <f>IFERROR(VLOOKUP($B52,RD[#All],EP$2,0)/EP$1,"")</f>
        <v/>
      </c>
      <c r="EQ52" s="67" t="str">
        <f>IFERROR(VLOOKUP($B52,RD[#All],EQ$2,0)/EQ$1,"")</f>
        <v/>
      </c>
      <c r="ER52" s="67" t="str">
        <f>IFERROR(VLOOKUP($B52,RD[#All],ER$2,0)/ER$1,"")</f>
        <v/>
      </c>
      <c r="ES52" s="67" t="str">
        <f>IFERROR(VLOOKUP($B52,RD[#All],ES$2,0)/ES$1,"")</f>
        <v/>
      </c>
      <c r="ET52" s="67" t="str">
        <f>IFERROR(VLOOKUP($B52,RD[#All],ET$2,0)/ET$1,"")</f>
        <v/>
      </c>
      <c r="EU52" s="67" t="str">
        <f>IFERROR(VLOOKUP($B52,RD[#All],EU$2,0)/EU$1,"")</f>
        <v/>
      </c>
      <c r="EV52" s="67" t="str">
        <f>IFERROR(VLOOKUP($B52,RD[#All],EV$2,0)/EV$1,"")</f>
        <v/>
      </c>
      <c r="EW52" s="67" t="str">
        <f>IFERROR(VLOOKUP($B52,RD[#All],EW$2,0)/EW$1,"")</f>
        <v/>
      </c>
      <c r="EX52" s="67" t="str">
        <f>IFERROR(VLOOKUP($B52,RD[#All],EX$2,0)/EX$1,"")</f>
        <v/>
      </c>
      <c r="EY52" s="67" t="str">
        <f>IFERROR(VLOOKUP($B52,RD[#All],EY$2,0)/EY$1,"")</f>
        <v/>
      </c>
      <c r="EZ52" s="67" t="str">
        <f>IFERROR(VLOOKUP($B52,RD[#All],EZ$2,0)/EZ$1,"")</f>
        <v/>
      </c>
      <c r="FA52" s="67" t="str">
        <f>IFERROR(VLOOKUP($B52,RD[#All],FA$2,0)/FA$1,"")</f>
        <v/>
      </c>
      <c r="FB52" s="67" t="str">
        <f>IFERROR(VLOOKUP($B52,RD[#All],FB$2,0)/FB$1,"")</f>
        <v/>
      </c>
      <c r="FC52" s="67" t="str">
        <f>IFERROR(VLOOKUP($B52,RD[#All],FC$2,0)/FC$1,"")</f>
        <v/>
      </c>
      <c r="FD52" s="67" t="str">
        <f>IFERROR(VLOOKUP($B52,RD[#All],FD$2,0)/FD$1,"")</f>
        <v/>
      </c>
      <c r="FE52" s="67" t="str">
        <f>IFERROR(VLOOKUP($B52,RD[#All],FE$2,0)/FE$1,"")</f>
        <v/>
      </c>
      <c r="FF52" s="67" t="str">
        <f>IFERROR(VLOOKUP($B52,RD[#All],FF$2,0)/FF$1,"")</f>
        <v/>
      </c>
      <c r="FG52" s="67" t="str">
        <f>IFERROR(VLOOKUP($B52,RD[#All],FG$2,0)/FG$1,"")</f>
        <v/>
      </c>
      <c r="FH52" s="67" t="str">
        <f>IFERROR(VLOOKUP($B52,RD[#All],FH$2,0)/FH$1,"")</f>
        <v/>
      </c>
      <c r="FI52" s="67" t="str">
        <f>IFERROR(VLOOKUP($B52,RD[#All],FI$2,0)/FI$1,"")</f>
        <v/>
      </c>
      <c r="FJ52" s="67" t="str">
        <f>IFERROR(VLOOKUP($B52,RD[#All],FJ$2,0)/FJ$1,"")</f>
        <v/>
      </c>
      <c r="FK52" s="67" t="str">
        <f>IFERROR(VLOOKUP($B52,RD[#All],FK$2,0)/FK$1,"")</f>
        <v/>
      </c>
      <c r="FL52" s="67" t="str">
        <f>IFERROR(VLOOKUP($B52,RD[#All],FL$2,0)/FL$1,"")</f>
        <v/>
      </c>
      <c r="FM52" s="67" t="str">
        <f>IFERROR(VLOOKUP($B52,RD[#All],FM$2,0)/FM$1,"")</f>
        <v/>
      </c>
      <c r="FN52" s="67" t="str">
        <f>IFERROR(VLOOKUP($B52,RD[#All],FN$2,0)/FN$1,"")</f>
        <v/>
      </c>
      <c r="FO52" s="67" t="str">
        <f>IFERROR(VLOOKUP($B52,RD[#All],FO$2,0)/FO$1,"")</f>
        <v/>
      </c>
      <c r="FP52" s="67" t="str">
        <f>IFERROR(VLOOKUP($B52,RD[#All],FP$2,0)/FP$1,"")</f>
        <v/>
      </c>
      <c r="FQ52" s="67" t="str">
        <f>IFERROR(VLOOKUP($B52,RD[#All],FQ$2,0)/FQ$1,"")</f>
        <v/>
      </c>
      <c r="FR52" s="67" t="str">
        <f>IFERROR(VLOOKUP($B52,RD[#All],FR$2,0)/FR$1,"")</f>
        <v/>
      </c>
      <c r="FS52" s="67" t="str">
        <f>IFERROR(VLOOKUP($B52,RD[#All],FS$2,0)/FS$1,"")</f>
        <v/>
      </c>
      <c r="FT52" s="67" t="str">
        <f>IFERROR(VLOOKUP($B52,RD[#All],FT$2,0)/FT$1,"")</f>
        <v/>
      </c>
      <c r="FU52" s="67" t="str">
        <f>IFERROR(VLOOKUP($B52,RD[#All],FU$2,0)/FU$1,"")</f>
        <v/>
      </c>
      <c r="FV52" s="67" t="str">
        <f>IFERROR(VLOOKUP($B52,RD[#All],FV$2,0)/FV$1,"")</f>
        <v/>
      </c>
      <c r="FW52" s="67" t="str">
        <f>IFERROR(VLOOKUP($B52,RD[#All],FW$2,0)/FW$1,"")</f>
        <v/>
      </c>
      <c r="FX52" s="67" t="str">
        <f>IFERROR(VLOOKUP($B52,RD[#All],FX$2,0)/FX$1,"")</f>
        <v/>
      </c>
      <c r="FY52" s="67" t="str">
        <f>IFERROR(VLOOKUP($B52,RD[#All],FY$2,0)/FY$1,"")</f>
        <v/>
      </c>
      <c r="FZ52" s="67" t="str">
        <f>IFERROR(VLOOKUP($B52,RD[#All],FZ$2,0)/FZ$1,"")</f>
        <v/>
      </c>
      <c r="GA52" s="67" t="str">
        <f>IFERROR(VLOOKUP($B52,RD[#All],GA$2,0)/GA$1,"")</f>
        <v/>
      </c>
      <c r="GB52" s="67" t="str">
        <f>IFERROR(VLOOKUP($B52,RD[#All],GB$2,0)/GB$1,"")</f>
        <v/>
      </c>
      <c r="GC52" s="67" t="str">
        <f>IFERROR(VLOOKUP($B52,RD[#All],GC$2,0)/GC$1,"")</f>
        <v/>
      </c>
      <c r="GD52" s="67" t="str">
        <f>IFERROR(VLOOKUP($B52,RD[#All],GD$2,0)/GD$1,"")</f>
        <v/>
      </c>
      <c r="GE52" s="67" t="str">
        <f>IFERROR(VLOOKUP($B52,RD[#All],GE$2,0)/GE$1,"")</f>
        <v/>
      </c>
      <c r="GF52" s="67" t="str">
        <f>IFERROR(VLOOKUP($B52,RD[#All],GF$2,0)/GF$1,"")</f>
        <v/>
      </c>
      <c r="GG52" s="67" t="str">
        <f>IFERROR(VLOOKUP($B52,RD[#All],GG$2,0)/GG$1,"")</f>
        <v/>
      </c>
      <c r="GH52" s="67" t="str">
        <f>IFERROR(VLOOKUP($B52,RD[#All],GH$2,0)/GH$1,"")</f>
        <v/>
      </c>
      <c r="GI52" s="67" t="str">
        <f>IFERROR(VLOOKUP($B52,RD[#All],GI$2,0)/GI$1,"")</f>
        <v/>
      </c>
      <c r="GJ52" s="67" t="str">
        <f>IFERROR(VLOOKUP($B52,RD[#All],GJ$2,0)/GJ$1,"")</f>
        <v/>
      </c>
      <c r="GK52" s="67" t="str">
        <f>IFERROR(VLOOKUP($B52,RD[#All],GK$2,0)/GK$1,"")</f>
        <v/>
      </c>
      <c r="GL52" s="67" t="str">
        <f>IFERROR(VLOOKUP($B52,RD[#All],GL$2,0)/GL$1,"")</f>
        <v/>
      </c>
      <c r="GM52" s="67" t="str">
        <f>IFERROR(VLOOKUP($B52,RD[#All],GM$2,0)/GM$1,"")</f>
        <v/>
      </c>
      <c r="GN52" s="67" t="str">
        <f>IFERROR(VLOOKUP($B52,RD[#All],GN$2,0)/GN$1,"")</f>
        <v/>
      </c>
      <c r="GO52" s="67" t="str">
        <f>IFERROR(VLOOKUP($B52,RD[#All],GO$2,0)/GO$1,"")</f>
        <v/>
      </c>
      <c r="GP52" s="67" t="str">
        <f>IFERROR(VLOOKUP($B52,RD[#All],GP$2,0)/GP$1,"")</f>
        <v/>
      </c>
      <c r="GQ52" s="67" t="str">
        <f>IFERROR(VLOOKUP($B52,RD[#All],GQ$2,0)/GQ$1,"")</f>
        <v/>
      </c>
      <c r="GR52" s="67" t="str">
        <f>IFERROR(VLOOKUP($B52,RD[#All],GR$2,0)/GR$1,"")</f>
        <v/>
      </c>
      <c r="GS52" s="67" t="str">
        <f>IFERROR(VLOOKUP($B52,RD[#All],GS$2,0)/GS$1,"")</f>
        <v/>
      </c>
      <c r="GT52" s="67" t="str">
        <f>IFERROR(VLOOKUP($B52,RD[#All],GT$2,0)/GT$1,"")</f>
        <v/>
      </c>
      <c r="GU52" s="67" t="str">
        <f>IFERROR(VLOOKUP($B52,RD[#All],GU$2,0)/GU$1,"")</f>
        <v/>
      </c>
      <c r="GV52" s="67" t="str">
        <f>IFERROR(VLOOKUP($B52,RD[#All],GV$2,0)/GV$1,"")</f>
        <v/>
      </c>
      <c r="GW52" s="67" t="str">
        <f>IFERROR(VLOOKUP($B52,RD[#All],GW$2,0)/GW$1,"")</f>
        <v/>
      </c>
      <c r="GX52" s="67" t="str">
        <f>IFERROR(VLOOKUP($B52,RD[#All],GX$2,0)/GX$1,"")</f>
        <v/>
      </c>
      <c r="GY52" s="67" t="str">
        <f>IFERROR(VLOOKUP($B52,RD[#All],GY$2,0)/GY$1,"")</f>
        <v/>
      </c>
      <c r="GZ52" s="67" t="str">
        <f>IFERROR(VLOOKUP($B52,RD[#All],GZ$2,0)/GZ$1,"")</f>
        <v/>
      </c>
      <c r="HA52" s="67" t="str">
        <f>IFERROR(VLOOKUP($B52,RD[#All],HA$2,0)/HA$1,"")</f>
        <v/>
      </c>
      <c r="HB52" s="67" t="str">
        <f>IFERROR(VLOOKUP($B52,RD[#All],HB$2,0)/HB$1,"")</f>
        <v/>
      </c>
      <c r="HC52" s="67" t="str">
        <f>IFERROR(VLOOKUP($B52,RD[#All],HC$2,0)/HC$1,"")</f>
        <v/>
      </c>
      <c r="HD52" s="67" t="str">
        <f>IFERROR(VLOOKUP($B52,RD[#All],HD$2,0)/HD$1,"")</f>
        <v/>
      </c>
      <c r="HE52" s="67" t="str">
        <f>IFERROR(VLOOKUP($B52,RD[#All],HE$2,0)/HE$1,"")</f>
        <v/>
      </c>
      <c r="HF52" s="67" t="str">
        <f>IFERROR(VLOOKUP($B52,RD[#All],HF$2,0)/HF$1,"")</f>
        <v/>
      </c>
      <c r="HG52" s="67" t="str">
        <f>IFERROR(VLOOKUP($B52,RD[#All],HG$2,0)/HG$1,"")</f>
        <v/>
      </c>
      <c r="HH52" s="67" t="str">
        <f>IFERROR(VLOOKUP($B52,RD[#All],HH$2,0)/HH$1,"")</f>
        <v/>
      </c>
      <c r="HI52" s="67" t="str">
        <f>IFERROR(VLOOKUP($B52,RD[#All],HI$2,0)/HI$1,"")</f>
        <v/>
      </c>
      <c r="HJ52" s="67" t="str">
        <f>IFERROR(VLOOKUP($B52,RD[#All],HJ$2,0)/HJ$1,"")</f>
        <v/>
      </c>
      <c r="HK52" s="67" t="str">
        <f>IFERROR(VLOOKUP($B52,RD[#All],HK$2,0)/HK$1,"")</f>
        <v/>
      </c>
      <c r="HL52" s="67" t="str">
        <f>IFERROR(VLOOKUP($B52,RD[#All],HL$2,0)/HL$1,"")</f>
        <v/>
      </c>
      <c r="HM52" s="67" t="str">
        <f>IFERROR(VLOOKUP($B52,RD[#All],HM$2,0)/HM$1,"")</f>
        <v/>
      </c>
      <c r="HN52" s="67" t="str">
        <f>IFERROR(VLOOKUP($B52,RD[#All],HN$2,0)/HN$1,"")</f>
        <v/>
      </c>
      <c r="HO52" s="67" t="str">
        <f>IFERROR(VLOOKUP($B52,RD[#All],HO$2,0)/HO$1,"")</f>
        <v/>
      </c>
      <c r="HP52" s="67" t="str">
        <f>IFERROR(VLOOKUP($B52,RD[#All],HP$2,0)/HP$1,"")</f>
        <v/>
      </c>
      <c r="HQ52" s="67" t="str">
        <f>IFERROR(VLOOKUP($B52,RD[#All],HQ$2,0)/HQ$1,"")</f>
        <v/>
      </c>
      <c r="HR52" s="67" t="str">
        <f>IFERROR(VLOOKUP($B52,RD[#All],HR$2,0)/HR$1,"")</f>
        <v/>
      </c>
      <c r="HS52" s="67" t="str">
        <f>IFERROR(VLOOKUP($B52,RD[#All],HS$2,0)/HS$1,"")</f>
        <v/>
      </c>
      <c r="HT52" s="67" t="str">
        <f>IFERROR(VLOOKUP($B52,RD[#All],HT$2,0)/HT$1,"")</f>
        <v/>
      </c>
      <c r="HU52" s="67" t="str">
        <f>IFERROR(VLOOKUP($B52,RD[#All],HU$2,0)/HU$1,"")</f>
        <v/>
      </c>
      <c r="HV52" s="67" t="str">
        <f>IFERROR(VLOOKUP($B52,RD[#All],HV$2,0)/HV$1,"")</f>
        <v/>
      </c>
      <c r="HW52" s="67" t="str">
        <f>IFERROR(VLOOKUP($B52,RD[#All],HW$2,0)/HW$1,"")</f>
        <v/>
      </c>
      <c r="HX52" s="67" t="str">
        <f>IFERROR(VLOOKUP($B52,RD[#All],HX$2,0)/HX$1,"")</f>
        <v/>
      </c>
      <c r="HY52" s="67" t="str">
        <f>IFERROR(VLOOKUP($B52,RD[#All],HY$2,0)/HY$1,"")</f>
        <v/>
      </c>
      <c r="HZ52" s="67" t="str">
        <f>IFERROR(VLOOKUP($B52,RD[#All],HZ$2,0)/HZ$1,"")</f>
        <v/>
      </c>
      <c r="IA52" s="67" t="str">
        <f>IFERROR(VLOOKUP($B52,RD[#All],IA$2,0)/IA$1,"")</f>
        <v/>
      </c>
      <c r="IB52" s="67" t="str">
        <f>IFERROR(VLOOKUP($B52,RD[#All],IB$2,0)/IB$1,"")</f>
        <v/>
      </c>
      <c r="IC52" s="67" t="str">
        <f>IFERROR(VLOOKUP($B52,RD[#All],IC$2,0)/IC$1,"")</f>
        <v/>
      </c>
      <c r="ID52" s="67" t="str">
        <f>IFERROR(VLOOKUP($B52,RD[#All],ID$2,0)/ID$1,"")</f>
        <v/>
      </c>
      <c r="IE52" s="67" t="str">
        <f>IFERROR(VLOOKUP($B52,RD[#All],IE$2,0)/IE$1,"")</f>
        <v/>
      </c>
      <c r="IF52" s="67" t="str">
        <f>IFERROR(VLOOKUP($B52,RD[#All],IF$2,0)/IF$1,"")</f>
        <v/>
      </c>
      <c r="IG52" s="67" t="str">
        <f>IFERROR(VLOOKUP($B52,RD[#All],IG$2,0)/IG$1,"")</f>
        <v/>
      </c>
      <c r="IH52" s="67" t="str">
        <f>IFERROR(VLOOKUP($B52,RD[#All],IH$2,0)/IH$1,"")</f>
        <v/>
      </c>
      <c r="II52" s="67" t="str">
        <f>IFERROR(VLOOKUP($B52,RD[#All],II$2,0)/II$1,"")</f>
        <v/>
      </c>
      <c r="IJ52" s="67" t="str">
        <f>IFERROR(VLOOKUP($B52,RD[#All],IJ$2,0)/IJ$1,"")</f>
        <v/>
      </c>
      <c r="IK52" s="67" t="str">
        <f>IFERROR(VLOOKUP($B52,RD[#All],IK$2,0)/IK$1,"")</f>
        <v/>
      </c>
      <c r="IL52" s="67" t="str">
        <f>IFERROR(VLOOKUP($B52,RD[#All],IL$2,0)/IL$1,"")</f>
        <v/>
      </c>
      <c r="IM52" s="67" t="str">
        <f>IFERROR(VLOOKUP($B52,RD[#All],IM$2,0)/IM$1,"")</f>
        <v/>
      </c>
      <c r="IN52" s="67" t="str">
        <f>IFERROR(VLOOKUP($B52,RD[#All],IN$2,0)/IN$1,"")</f>
        <v/>
      </c>
      <c r="IO52" s="67" t="str">
        <f>IFERROR(VLOOKUP($B52,RD[#All],IO$2,0)/IO$1,"")</f>
        <v/>
      </c>
      <c r="IP52" s="67" t="str">
        <f>IFERROR(VLOOKUP($B52,RD[#All],IP$2,0)/IP$1,"")</f>
        <v/>
      </c>
      <c r="IQ52" s="67" t="str">
        <f>IFERROR(VLOOKUP($B52,RD[#All],IQ$2,0)/IQ$1,"")</f>
        <v/>
      </c>
      <c r="IR52" s="67" t="str">
        <f>IFERROR(VLOOKUP($B52,RD[#All],IR$2,0)/IR$1,"")</f>
        <v/>
      </c>
      <c r="IS52" s="86" t="str">
        <f>IFERROR(AVERAGEIF(Inv_SY_B[[#This Row],[BLK1_INV1]:[BLK8_INV27]],"&gt;"&amp;0.1,Inv_SY_B[[#This Row],[BLK1_INV1]:[BLK8_INV27]]),"")</f>
        <v/>
      </c>
    </row>
    <row r="53" spans="2:253" x14ac:dyDescent="0.35">
      <c r="B53" s="87">
        <f t="shared" si="1"/>
        <v>45885</v>
      </c>
      <c r="C53" s="67" t="str">
        <f>IFERROR(VLOOKUP($B53,RD[#All],C$2,0)/C$1,"")</f>
        <v/>
      </c>
      <c r="D53" s="67" t="str">
        <f>IFERROR(VLOOKUP($B53,RD[#All],D$2,0)/D$1,"")</f>
        <v/>
      </c>
      <c r="E53" s="67" t="str">
        <f>IFERROR(VLOOKUP($B53,RD[#All],E$2,0)/E$1,"")</f>
        <v/>
      </c>
      <c r="F53" s="67" t="str">
        <f>IFERROR(VLOOKUP($B53,RD[#All],F$2,0)/F$1,"")</f>
        <v/>
      </c>
      <c r="G53" s="67" t="str">
        <f>IFERROR(VLOOKUP($B53,RD[#All],G$2,0)/G$1,"")</f>
        <v/>
      </c>
      <c r="H53" s="67" t="str">
        <f>IFERROR(VLOOKUP($B53,RD[#All],H$2,0)/H$1,"")</f>
        <v/>
      </c>
      <c r="I53" s="67" t="str">
        <f>IFERROR(VLOOKUP($B53,RD[#All],I$2,0)/I$1,"")</f>
        <v/>
      </c>
      <c r="J53" s="67" t="str">
        <f>IFERROR(VLOOKUP($B53,RD[#All],J$2,0)/J$1,"")</f>
        <v/>
      </c>
      <c r="K53" s="67" t="str">
        <f>IFERROR(VLOOKUP($B53,RD[#All],K$2,0)/K$1,"")</f>
        <v/>
      </c>
      <c r="L53" s="67" t="str">
        <f>IFERROR(VLOOKUP($B53,RD[#All],L$2,0)/L$1,"")</f>
        <v/>
      </c>
      <c r="M53" s="67" t="str">
        <f>IFERROR(VLOOKUP($B53,RD[#All],M$2,0)/M$1,"")</f>
        <v/>
      </c>
      <c r="N53" s="67" t="str">
        <f>IFERROR(VLOOKUP($B53,RD[#All],N$2,0)/N$1,"")</f>
        <v/>
      </c>
      <c r="O53" s="67" t="str">
        <f>IFERROR(VLOOKUP($B53,RD[#All],O$2,0)/O$1,"")</f>
        <v/>
      </c>
      <c r="P53" s="67" t="str">
        <f>IFERROR(VLOOKUP($B53,RD[#All],P$2,0)/P$1,"")</f>
        <v/>
      </c>
      <c r="Q53" s="67" t="str">
        <f>IFERROR(VLOOKUP($B53,RD[#All],Q$2,0)/Q$1,"")</f>
        <v/>
      </c>
      <c r="R53" s="67" t="str">
        <f>IFERROR(VLOOKUP($B53,RD[#All],R$2,0)/R$1,"")</f>
        <v/>
      </c>
      <c r="S53" s="67" t="str">
        <f>IFERROR(VLOOKUP($B53,RD[#All],S$2,0)/S$1,"")</f>
        <v/>
      </c>
      <c r="T53" s="67" t="str">
        <f>IFERROR(VLOOKUP($B53,RD[#All],T$2,0)/T$1,"")</f>
        <v/>
      </c>
      <c r="U53" s="67" t="str">
        <f>IFERROR(VLOOKUP($B53,RD[#All],U$2,0)/U$1,"")</f>
        <v/>
      </c>
      <c r="V53" s="67" t="str">
        <f>IFERROR(VLOOKUP($B53,RD[#All],V$2,0)/V$1,"")</f>
        <v/>
      </c>
      <c r="W53" s="67" t="str">
        <f>IFERROR(VLOOKUP($B53,RD[#All],W$2,0)/W$1,"")</f>
        <v/>
      </c>
      <c r="X53" s="67" t="str">
        <f>IFERROR(VLOOKUP($B53,RD[#All],X$2,0)/X$1,"")</f>
        <v/>
      </c>
      <c r="Y53" s="67" t="str">
        <f>IFERROR(VLOOKUP($B53,RD[#All],Y$2,0)/Y$1,"")</f>
        <v/>
      </c>
      <c r="Z53" s="67" t="str">
        <f>IFERROR(VLOOKUP($B53,RD[#All],Z$2,0)/Z$1,"")</f>
        <v/>
      </c>
      <c r="AA53" s="67" t="str">
        <f>IFERROR(VLOOKUP($B53,RD[#All],AA$2,0)/AA$1,"")</f>
        <v/>
      </c>
      <c r="AB53" s="67" t="str">
        <f>IFERROR(VLOOKUP($B53,RD[#All],AB$2,0)/AB$1,"")</f>
        <v/>
      </c>
      <c r="AC53" s="67" t="str">
        <f>IFERROR(VLOOKUP($B53,RD[#All],AC$2,0)/AC$1,"")</f>
        <v/>
      </c>
      <c r="AD53" s="67" t="str">
        <f>IFERROR(VLOOKUP($B53,RD[#All],AD$2,0)/AD$1,"")</f>
        <v/>
      </c>
      <c r="AE53" s="67" t="str">
        <f>IFERROR(VLOOKUP($B53,RD[#All],AE$2,0)/AE$1,"")</f>
        <v/>
      </c>
      <c r="AF53" s="67" t="str">
        <f>IFERROR(VLOOKUP($B53,RD[#All],AF$2,0)/AF$1,"")</f>
        <v/>
      </c>
      <c r="AG53" s="67" t="str">
        <f>IFERROR(VLOOKUP($B53,RD[#All],AG$2,0)/AG$1,"")</f>
        <v/>
      </c>
      <c r="AH53" s="67" t="str">
        <f>IFERROR(VLOOKUP($B53,RD[#All],AH$2,0)/AH$1,"")</f>
        <v/>
      </c>
      <c r="AI53" s="67" t="str">
        <f>IFERROR(VLOOKUP($B53,RD[#All],AI$2,0)/AI$1,"")</f>
        <v/>
      </c>
      <c r="AJ53" s="67" t="str">
        <f>IFERROR(VLOOKUP($B53,RD[#All],AJ$2,0)/AJ$1,"")</f>
        <v/>
      </c>
      <c r="AK53" s="67" t="str">
        <f>IFERROR(VLOOKUP($B53,RD[#All],AK$2,0)/AK$1,"")</f>
        <v/>
      </c>
      <c r="AL53" s="67" t="str">
        <f>IFERROR(VLOOKUP($B53,RD[#All],AL$2,0)/AL$1,"")</f>
        <v/>
      </c>
      <c r="AM53" s="67" t="str">
        <f>IFERROR(VLOOKUP($B53,RD[#All],AM$2,0)/AM$1,"")</f>
        <v/>
      </c>
      <c r="AN53" s="67" t="str">
        <f>IFERROR(VLOOKUP($B53,RD[#All],AN$2,0)/AN$1,"")</f>
        <v/>
      </c>
      <c r="AO53" s="67" t="str">
        <f>IFERROR(VLOOKUP($B53,RD[#All],AO$2,0)/AO$1,"")</f>
        <v/>
      </c>
      <c r="AP53" s="67" t="str">
        <f>IFERROR(VLOOKUP($B53,RD[#All],AP$2,0)/AP$1,"")</f>
        <v/>
      </c>
      <c r="AQ53" s="67" t="str">
        <f>IFERROR(VLOOKUP($B53,RD[#All],AQ$2,0)/AQ$1,"")</f>
        <v/>
      </c>
      <c r="AR53" s="67" t="str">
        <f>IFERROR(VLOOKUP($B53,RD[#All],AR$2,0)/AR$1,"")</f>
        <v/>
      </c>
      <c r="AS53" s="67" t="str">
        <f>IFERROR(VLOOKUP($B53,RD[#All],AS$2,0)/AS$1,"")</f>
        <v/>
      </c>
      <c r="AT53" s="67" t="str">
        <f>IFERROR(VLOOKUP($B53,RD[#All],AT$2,0)/AT$1,"")</f>
        <v/>
      </c>
      <c r="AU53" s="67" t="str">
        <f>IFERROR(VLOOKUP($B53,RD[#All],AU$2,0)/AU$1,"")</f>
        <v/>
      </c>
      <c r="AV53" s="67" t="str">
        <f>IFERROR(VLOOKUP($B53,RD[#All],AV$2,0)/AV$1,"")</f>
        <v/>
      </c>
      <c r="AW53" s="67" t="str">
        <f>IFERROR(VLOOKUP($B53,RD[#All],AW$2,0)/AW$1,"")</f>
        <v/>
      </c>
      <c r="AX53" s="67" t="str">
        <f>IFERROR(VLOOKUP($B53,RD[#All],AX$2,0)/AX$1,"")</f>
        <v/>
      </c>
      <c r="AY53" s="67" t="str">
        <f>IFERROR(VLOOKUP($B53,RD[#All],AY$2,0)/AY$1,"")</f>
        <v/>
      </c>
      <c r="AZ53" s="67" t="str">
        <f>IFERROR(VLOOKUP($B53,RD[#All],AZ$2,0)/AZ$1,"")</f>
        <v/>
      </c>
      <c r="BA53" s="67" t="str">
        <f>IFERROR(VLOOKUP($B53,RD[#All],BA$2,0)/BA$1,"")</f>
        <v/>
      </c>
      <c r="BB53" s="67" t="str">
        <f>IFERROR(VLOOKUP($B53,RD[#All],BB$2,0)/BB$1,"")</f>
        <v/>
      </c>
      <c r="BC53" s="67" t="str">
        <f>IFERROR(VLOOKUP($B53,RD[#All],BC$2,0)/BC$1,"")</f>
        <v/>
      </c>
      <c r="BD53" s="67" t="str">
        <f>IFERROR(VLOOKUP($B53,RD[#All],BD$2,0)/BD$1,"")</f>
        <v/>
      </c>
      <c r="BE53" s="67" t="str">
        <f>IFERROR(VLOOKUP($B53,RD[#All],BE$2,0)/BE$1,"")</f>
        <v/>
      </c>
      <c r="BF53" s="67" t="str">
        <f>IFERROR(VLOOKUP($B53,RD[#All],BF$2,0)/BF$1,"")</f>
        <v/>
      </c>
      <c r="BG53" s="67" t="str">
        <f>IFERROR(VLOOKUP($B53,RD[#All],BG$2,0)/BG$1,"")</f>
        <v/>
      </c>
      <c r="BH53" s="67" t="str">
        <f>IFERROR(VLOOKUP($B53,RD[#All],BH$2,0)/BH$1,"")</f>
        <v/>
      </c>
      <c r="BI53" s="67" t="str">
        <f>IFERROR(VLOOKUP($B53,RD[#All],BI$2,0)/BI$1,"")</f>
        <v/>
      </c>
      <c r="BJ53" s="67" t="str">
        <f>IFERROR(VLOOKUP($B53,RD[#All],BJ$2,0)/BJ$1,"")</f>
        <v/>
      </c>
      <c r="BK53" s="67" t="str">
        <f>IFERROR(VLOOKUP($B53,RD[#All],BK$2,0)/BK$1,"")</f>
        <v/>
      </c>
      <c r="BL53" s="67" t="str">
        <f>IFERROR(VLOOKUP($B53,RD[#All],BL$2,0)/BL$1,"")</f>
        <v/>
      </c>
      <c r="BM53" s="67" t="str">
        <f>IFERROR(VLOOKUP($B53,RD[#All],BM$2,0)/BM$1,"")</f>
        <v/>
      </c>
      <c r="BN53" s="67" t="str">
        <f>IFERROR(VLOOKUP($B53,RD[#All],BN$2,0)/BN$1,"")</f>
        <v/>
      </c>
      <c r="BO53" s="67" t="str">
        <f>IFERROR(VLOOKUP($B53,RD[#All],BO$2,0)/BO$1,"")</f>
        <v/>
      </c>
      <c r="BP53" s="67" t="str">
        <f>IFERROR(VLOOKUP($B53,RD[#All],BP$2,0)/BP$1,"")</f>
        <v/>
      </c>
      <c r="BQ53" s="67" t="str">
        <f>IFERROR(VLOOKUP($B53,RD[#All],BQ$2,0)/BQ$1,"")</f>
        <v/>
      </c>
      <c r="BR53" s="67" t="str">
        <f>IFERROR(VLOOKUP($B53,RD[#All],BR$2,0)/BR$1,"")</f>
        <v/>
      </c>
      <c r="BS53" s="67" t="str">
        <f>IFERROR(VLOOKUP($B53,RD[#All],BS$2,0)/BS$1,"")</f>
        <v/>
      </c>
      <c r="BT53" s="67" t="str">
        <f>IFERROR(VLOOKUP($B53,RD[#All],BT$2,0)/BT$1,"")</f>
        <v/>
      </c>
      <c r="BU53" s="67" t="str">
        <f>IFERROR(VLOOKUP($B53,RD[#All],BU$2,0)/BU$1,"")</f>
        <v/>
      </c>
      <c r="BV53" s="67" t="str">
        <f>IFERROR(VLOOKUP($B53,RD[#All],BV$2,0)/BV$1,"")</f>
        <v/>
      </c>
      <c r="BW53" s="67" t="str">
        <f>IFERROR(VLOOKUP($B53,RD[#All],BW$2,0)/BW$1,"")</f>
        <v/>
      </c>
      <c r="BX53" s="67" t="str">
        <f>IFERROR(VLOOKUP($B53,RD[#All],BX$2,0)/BX$1,"")</f>
        <v/>
      </c>
      <c r="BY53" s="67" t="str">
        <f>IFERROR(VLOOKUP($B53,RD[#All],BY$2,0)/BY$1,"")</f>
        <v/>
      </c>
      <c r="BZ53" s="67" t="str">
        <f>IFERROR(VLOOKUP($B53,RD[#All],BZ$2,0)/BZ$1,"")</f>
        <v/>
      </c>
      <c r="CA53" s="67" t="str">
        <f>IFERROR(VLOOKUP($B53,RD[#All],CA$2,0)/CA$1,"")</f>
        <v/>
      </c>
      <c r="CB53" s="67" t="str">
        <f>IFERROR(VLOOKUP($B53,RD[#All],CB$2,0)/CB$1,"")</f>
        <v/>
      </c>
      <c r="CC53" s="67" t="str">
        <f>IFERROR(VLOOKUP($B53,RD[#All],CC$2,0)/CC$1,"")</f>
        <v/>
      </c>
      <c r="CD53" s="67" t="str">
        <f>IFERROR(VLOOKUP($B53,RD[#All],CD$2,0)/CD$1,"")</f>
        <v/>
      </c>
      <c r="CE53" s="67" t="str">
        <f>IFERROR(VLOOKUP($B53,RD[#All],CE$2,0)/CE$1,"")</f>
        <v/>
      </c>
      <c r="CF53" s="67" t="str">
        <f>IFERROR(VLOOKUP($B53,RD[#All],CF$2,0)/CF$1,"")</f>
        <v/>
      </c>
      <c r="CG53" s="67" t="str">
        <f>IFERROR(VLOOKUP($B53,RD[#All],CG$2,0)/CG$1,"")</f>
        <v/>
      </c>
      <c r="CH53" s="67" t="str">
        <f>IFERROR(VLOOKUP($B53,RD[#All],CH$2,0)/CH$1,"")</f>
        <v/>
      </c>
      <c r="CI53" s="67" t="str">
        <f>IFERROR(VLOOKUP($B53,RD[#All],CI$2,0)/CI$1,"")</f>
        <v/>
      </c>
      <c r="CJ53" s="67" t="str">
        <f>IFERROR(VLOOKUP($B53,RD[#All],CJ$2,0)/CJ$1,"")</f>
        <v/>
      </c>
      <c r="CK53" s="67" t="str">
        <f>IFERROR(VLOOKUP($B53,RD[#All],CK$2,0)/CK$1,"")</f>
        <v/>
      </c>
      <c r="CL53" s="67" t="str">
        <f>IFERROR(VLOOKUP($B53,RD[#All],CL$2,0)/CL$1,"")</f>
        <v/>
      </c>
      <c r="CM53" s="67" t="str">
        <f>IFERROR(VLOOKUP($B53,RD[#All],CM$2,0)/CM$1,"")</f>
        <v/>
      </c>
      <c r="CN53" s="67" t="str">
        <f>IFERROR(VLOOKUP($B53,RD[#All],CN$2,0)/CN$1,"")</f>
        <v/>
      </c>
      <c r="CO53" s="67" t="str">
        <f>IFERROR(VLOOKUP($B53,RD[#All],CO$2,0)/CO$1,"")</f>
        <v/>
      </c>
      <c r="CP53" s="67" t="str">
        <f>IFERROR(VLOOKUP($B53,RD[#All],CP$2,0)/CP$1,"")</f>
        <v/>
      </c>
      <c r="CQ53" s="67" t="str">
        <f>IFERROR(VLOOKUP($B53,RD[#All],CQ$2,0)/CQ$1,"")</f>
        <v/>
      </c>
      <c r="CR53" s="67" t="str">
        <f>IFERROR(VLOOKUP($B53,RD[#All],CR$2,0)/CR$1,"")</f>
        <v/>
      </c>
      <c r="CS53" s="67" t="str">
        <f>IFERROR(VLOOKUP($B53,RD[#All],CS$2,0)/CS$1,"")</f>
        <v/>
      </c>
      <c r="CT53" s="67" t="str">
        <f>IFERROR(VLOOKUP($B53,RD[#All],CT$2,0)/CT$1,"")</f>
        <v/>
      </c>
      <c r="CU53" s="67" t="str">
        <f>IFERROR(VLOOKUP($B53,RD[#All],CU$2,0)/CU$1,"")</f>
        <v/>
      </c>
      <c r="CV53" s="67" t="str">
        <f>IFERROR(VLOOKUP($B53,RD[#All],CV$2,0)/CV$1,"")</f>
        <v/>
      </c>
      <c r="CW53" s="67" t="str">
        <f>IFERROR(VLOOKUP($B53,RD[#All],CW$2,0)/CW$1,"")</f>
        <v/>
      </c>
      <c r="CX53" s="67" t="str">
        <f>IFERROR(VLOOKUP($B53,RD[#All],CX$2,0)/CX$1,"")</f>
        <v/>
      </c>
      <c r="CY53" s="67" t="str">
        <f>IFERROR(VLOOKUP($B53,RD[#All],CY$2,0)/CY$1,"")</f>
        <v/>
      </c>
      <c r="CZ53" s="67" t="str">
        <f>IFERROR(VLOOKUP($B53,RD[#All],CZ$2,0)/CZ$1,"")</f>
        <v/>
      </c>
      <c r="DA53" s="67" t="str">
        <f>IFERROR(VLOOKUP($B53,RD[#All],DA$2,0)/DA$1,"")</f>
        <v/>
      </c>
      <c r="DB53" s="67" t="str">
        <f>IFERROR(VLOOKUP($B53,RD[#All],DB$2,0)/DB$1,"")</f>
        <v/>
      </c>
      <c r="DC53" s="67" t="str">
        <f>IFERROR(VLOOKUP($B53,RD[#All],DC$2,0)/DC$1,"")</f>
        <v/>
      </c>
      <c r="DD53" s="67" t="str">
        <f>IFERROR(VLOOKUP($B53,RD[#All],DD$2,0)/DD$1,"")</f>
        <v/>
      </c>
      <c r="DE53" s="67" t="str">
        <f>IFERROR(VLOOKUP($B53,RD[#All],DE$2,0)/DE$1,"")</f>
        <v/>
      </c>
      <c r="DF53" s="67" t="str">
        <f>IFERROR(VLOOKUP($B53,RD[#All],DF$2,0)/DF$1,"")</f>
        <v/>
      </c>
      <c r="DG53" s="67" t="str">
        <f>IFERROR(VLOOKUP($B53,RD[#All],DG$2,0)/DG$1,"")</f>
        <v/>
      </c>
      <c r="DH53" s="67" t="str">
        <f>IFERROR(VLOOKUP($B53,RD[#All],DH$2,0)/DH$1,"")</f>
        <v/>
      </c>
      <c r="DI53" s="67" t="str">
        <f>IFERROR(VLOOKUP($B53,RD[#All],DI$2,0)/DI$1,"")</f>
        <v/>
      </c>
      <c r="DJ53" s="67" t="str">
        <f>IFERROR(VLOOKUP($B53,RD[#All],DJ$2,0)/DJ$1,"")</f>
        <v/>
      </c>
      <c r="DK53" s="67" t="str">
        <f>IFERROR(VLOOKUP($B53,RD[#All],DK$2,0)/DK$1,"")</f>
        <v/>
      </c>
      <c r="DL53" s="67" t="str">
        <f>IFERROR(VLOOKUP($B53,RD[#All],DL$2,0)/DL$1,"")</f>
        <v/>
      </c>
      <c r="DM53" s="67" t="str">
        <f>IFERROR(VLOOKUP($B53,RD[#All],DM$2,0)/DM$1,"")</f>
        <v/>
      </c>
      <c r="DN53" s="67" t="str">
        <f>IFERROR(VLOOKUP($B53,RD[#All],DN$2,0)/DN$1,"")</f>
        <v/>
      </c>
      <c r="DO53" s="67" t="str">
        <f>IFERROR(VLOOKUP($B53,RD[#All],DO$2,0)/DO$1,"")</f>
        <v/>
      </c>
      <c r="DP53" s="67" t="str">
        <f>IFERROR(VLOOKUP($B53,RD[#All],DP$2,0)/DP$1,"")</f>
        <v/>
      </c>
      <c r="DQ53" s="67" t="str">
        <f>IFERROR(VLOOKUP($B53,RD[#All],DQ$2,0)/DQ$1,"")</f>
        <v/>
      </c>
      <c r="DR53" s="67" t="str">
        <f>IFERROR(VLOOKUP($B53,RD[#All],DR$2,0)/DR$1,"")</f>
        <v/>
      </c>
      <c r="DS53" s="67" t="str">
        <f>IFERROR(VLOOKUP($B53,RD[#All],DS$2,0)/DS$1,"")</f>
        <v/>
      </c>
      <c r="DT53" s="67" t="str">
        <f>IFERROR(VLOOKUP($B53,RD[#All],DT$2,0)/DT$1,"")</f>
        <v/>
      </c>
      <c r="DU53" s="67" t="str">
        <f>IFERROR(VLOOKUP($B53,RD[#All],DU$2,0)/DU$1,"")</f>
        <v/>
      </c>
      <c r="DV53" s="67" t="str">
        <f>IFERROR(VLOOKUP($B53,RD[#All],DV$2,0)/DV$1,"")</f>
        <v/>
      </c>
      <c r="DW53" s="67" t="str">
        <f>IFERROR(VLOOKUP($B53,RD[#All],DW$2,0)/DW$1,"")</f>
        <v/>
      </c>
      <c r="DX53" s="67" t="str">
        <f>IFERROR(VLOOKUP($B53,RD[#All],DX$2,0)/DX$1,"")</f>
        <v/>
      </c>
      <c r="DY53" s="67" t="str">
        <f>IFERROR(VLOOKUP($B53,RD[#All],DY$2,0)/DY$1,"")</f>
        <v/>
      </c>
      <c r="DZ53" s="67" t="str">
        <f>IFERROR(VLOOKUP($B53,RD[#All],DZ$2,0)/DZ$1,"")</f>
        <v/>
      </c>
      <c r="EA53" s="67" t="str">
        <f>IFERROR(VLOOKUP($B53,RD[#All],EA$2,0)/EA$1,"")</f>
        <v/>
      </c>
      <c r="EB53" s="67" t="str">
        <f>IFERROR(VLOOKUP($B53,RD[#All],EB$2,0)/EB$1,"")</f>
        <v/>
      </c>
      <c r="EC53" s="67" t="str">
        <f>IFERROR(VLOOKUP($B53,RD[#All],EC$2,0)/EC$1,"")</f>
        <v/>
      </c>
      <c r="ED53" s="67" t="str">
        <f>IFERROR(VLOOKUP($B53,RD[#All],ED$2,0)/ED$1,"")</f>
        <v/>
      </c>
      <c r="EE53" s="67" t="str">
        <f>IFERROR(VLOOKUP($B53,RD[#All],EE$2,0)/EE$1,"")</f>
        <v/>
      </c>
      <c r="EF53" s="67" t="str">
        <f>IFERROR(VLOOKUP($B53,RD[#All],EF$2,0)/EF$1,"")</f>
        <v/>
      </c>
      <c r="EG53" s="67" t="str">
        <f>IFERROR(VLOOKUP($B53,RD[#All],EG$2,0)/EG$1,"")</f>
        <v/>
      </c>
      <c r="EH53" s="67" t="str">
        <f>IFERROR(VLOOKUP($B53,RD[#All],EH$2,0)/EH$1,"")</f>
        <v/>
      </c>
      <c r="EI53" s="67" t="str">
        <f>IFERROR(VLOOKUP($B53,RD[#All],EI$2,0)/EI$1,"")</f>
        <v/>
      </c>
      <c r="EJ53" s="67" t="str">
        <f>IFERROR(VLOOKUP($B53,RD[#All],EJ$2,0)/EJ$1,"")</f>
        <v/>
      </c>
      <c r="EK53" s="67" t="str">
        <f>IFERROR(VLOOKUP($B53,RD[#All],EK$2,0)/EK$1,"")</f>
        <v/>
      </c>
      <c r="EL53" s="67" t="str">
        <f>IFERROR(VLOOKUP($B53,RD[#All],EL$2,0)/EL$1,"")</f>
        <v/>
      </c>
      <c r="EM53" s="67" t="str">
        <f>IFERROR(VLOOKUP($B53,RD[#All],EM$2,0)/EM$1,"")</f>
        <v/>
      </c>
      <c r="EN53" s="67" t="str">
        <f>IFERROR(VLOOKUP($B53,RD[#All],EN$2,0)/EN$1,"")</f>
        <v/>
      </c>
      <c r="EO53" s="67" t="str">
        <f>IFERROR(VLOOKUP($B53,RD[#All],EO$2,0)/EO$1,"")</f>
        <v/>
      </c>
      <c r="EP53" s="67" t="str">
        <f>IFERROR(VLOOKUP($B53,RD[#All],EP$2,0)/EP$1,"")</f>
        <v/>
      </c>
      <c r="EQ53" s="67" t="str">
        <f>IFERROR(VLOOKUP($B53,RD[#All],EQ$2,0)/EQ$1,"")</f>
        <v/>
      </c>
      <c r="ER53" s="67" t="str">
        <f>IFERROR(VLOOKUP($B53,RD[#All],ER$2,0)/ER$1,"")</f>
        <v/>
      </c>
      <c r="ES53" s="67" t="str">
        <f>IFERROR(VLOOKUP($B53,RD[#All],ES$2,0)/ES$1,"")</f>
        <v/>
      </c>
      <c r="ET53" s="67" t="str">
        <f>IFERROR(VLOOKUP($B53,RD[#All],ET$2,0)/ET$1,"")</f>
        <v/>
      </c>
      <c r="EU53" s="67" t="str">
        <f>IFERROR(VLOOKUP($B53,RD[#All],EU$2,0)/EU$1,"")</f>
        <v/>
      </c>
      <c r="EV53" s="67" t="str">
        <f>IFERROR(VLOOKUP($B53,RD[#All],EV$2,0)/EV$1,"")</f>
        <v/>
      </c>
      <c r="EW53" s="67" t="str">
        <f>IFERROR(VLOOKUP($B53,RD[#All],EW$2,0)/EW$1,"")</f>
        <v/>
      </c>
      <c r="EX53" s="67" t="str">
        <f>IFERROR(VLOOKUP($B53,RD[#All],EX$2,0)/EX$1,"")</f>
        <v/>
      </c>
      <c r="EY53" s="67" t="str">
        <f>IFERROR(VLOOKUP($B53,RD[#All],EY$2,0)/EY$1,"")</f>
        <v/>
      </c>
      <c r="EZ53" s="67" t="str">
        <f>IFERROR(VLOOKUP($B53,RD[#All],EZ$2,0)/EZ$1,"")</f>
        <v/>
      </c>
      <c r="FA53" s="67" t="str">
        <f>IFERROR(VLOOKUP($B53,RD[#All],FA$2,0)/FA$1,"")</f>
        <v/>
      </c>
      <c r="FB53" s="67" t="str">
        <f>IFERROR(VLOOKUP($B53,RD[#All],FB$2,0)/FB$1,"")</f>
        <v/>
      </c>
      <c r="FC53" s="67" t="str">
        <f>IFERROR(VLOOKUP($B53,RD[#All],FC$2,0)/FC$1,"")</f>
        <v/>
      </c>
      <c r="FD53" s="67" t="str">
        <f>IFERROR(VLOOKUP($B53,RD[#All],FD$2,0)/FD$1,"")</f>
        <v/>
      </c>
      <c r="FE53" s="67" t="str">
        <f>IFERROR(VLOOKUP($B53,RD[#All],FE$2,0)/FE$1,"")</f>
        <v/>
      </c>
      <c r="FF53" s="67" t="str">
        <f>IFERROR(VLOOKUP($B53,RD[#All],FF$2,0)/FF$1,"")</f>
        <v/>
      </c>
      <c r="FG53" s="67" t="str">
        <f>IFERROR(VLOOKUP($B53,RD[#All],FG$2,0)/FG$1,"")</f>
        <v/>
      </c>
      <c r="FH53" s="67" t="str">
        <f>IFERROR(VLOOKUP($B53,RD[#All],FH$2,0)/FH$1,"")</f>
        <v/>
      </c>
      <c r="FI53" s="67" t="str">
        <f>IFERROR(VLOOKUP($B53,RD[#All],FI$2,0)/FI$1,"")</f>
        <v/>
      </c>
      <c r="FJ53" s="67" t="str">
        <f>IFERROR(VLOOKUP($B53,RD[#All],FJ$2,0)/FJ$1,"")</f>
        <v/>
      </c>
      <c r="FK53" s="67" t="str">
        <f>IFERROR(VLOOKUP($B53,RD[#All],FK$2,0)/FK$1,"")</f>
        <v/>
      </c>
      <c r="FL53" s="67" t="str">
        <f>IFERROR(VLOOKUP($B53,RD[#All],FL$2,0)/FL$1,"")</f>
        <v/>
      </c>
      <c r="FM53" s="67" t="str">
        <f>IFERROR(VLOOKUP($B53,RD[#All],FM$2,0)/FM$1,"")</f>
        <v/>
      </c>
      <c r="FN53" s="67" t="str">
        <f>IFERROR(VLOOKUP($B53,RD[#All],FN$2,0)/FN$1,"")</f>
        <v/>
      </c>
      <c r="FO53" s="67" t="str">
        <f>IFERROR(VLOOKUP($B53,RD[#All],FO$2,0)/FO$1,"")</f>
        <v/>
      </c>
      <c r="FP53" s="67" t="str">
        <f>IFERROR(VLOOKUP($B53,RD[#All],FP$2,0)/FP$1,"")</f>
        <v/>
      </c>
      <c r="FQ53" s="67" t="str">
        <f>IFERROR(VLOOKUP($B53,RD[#All],FQ$2,0)/FQ$1,"")</f>
        <v/>
      </c>
      <c r="FR53" s="67" t="str">
        <f>IFERROR(VLOOKUP($B53,RD[#All],FR$2,0)/FR$1,"")</f>
        <v/>
      </c>
      <c r="FS53" s="67" t="str">
        <f>IFERROR(VLOOKUP($B53,RD[#All],FS$2,0)/FS$1,"")</f>
        <v/>
      </c>
      <c r="FT53" s="67" t="str">
        <f>IFERROR(VLOOKUP($B53,RD[#All],FT$2,0)/FT$1,"")</f>
        <v/>
      </c>
      <c r="FU53" s="67" t="str">
        <f>IFERROR(VLOOKUP($B53,RD[#All],FU$2,0)/FU$1,"")</f>
        <v/>
      </c>
      <c r="FV53" s="67" t="str">
        <f>IFERROR(VLOOKUP($B53,RD[#All],FV$2,0)/FV$1,"")</f>
        <v/>
      </c>
      <c r="FW53" s="67" t="str">
        <f>IFERROR(VLOOKUP($B53,RD[#All],FW$2,0)/FW$1,"")</f>
        <v/>
      </c>
      <c r="FX53" s="67" t="str">
        <f>IFERROR(VLOOKUP($B53,RD[#All],FX$2,0)/FX$1,"")</f>
        <v/>
      </c>
      <c r="FY53" s="67" t="str">
        <f>IFERROR(VLOOKUP($B53,RD[#All],FY$2,0)/FY$1,"")</f>
        <v/>
      </c>
      <c r="FZ53" s="67" t="str">
        <f>IFERROR(VLOOKUP($B53,RD[#All],FZ$2,0)/FZ$1,"")</f>
        <v/>
      </c>
      <c r="GA53" s="67" t="str">
        <f>IFERROR(VLOOKUP($B53,RD[#All],GA$2,0)/GA$1,"")</f>
        <v/>
      </c>
      <c r="GB53" s="67" t="str">
        <f>IFERROR(VLOOKUP($B53,RD[#All],GB$2,0)/GB$1,"")</f>
        <v/>
      </c>
      <c r="GC53" s="67" t="str">
        <f>IFERROR(VLOOKUP($B53,RD[#All],GC$2,0)/GC$1,"")</f>
        <v/>
      </c>
      <c r="GD53" s="67" t="str">
        <f>IFERROR(VLOOKUP($B53,RD[#All],GD$2,0)/GD$1,"")</f>
        <v/>
      </c>
      <c r="GE53" s="67" t="str">
        <f>IFERROR(VLOOKUP($B53,RD[#All],GE$2,0)/GE$1,"")</f>
        <v/>
      </c>
      <c r="GF53" s="67" t="str">
        <f>IFERROR(VLOOKUP($B53,RD[#All],GF$2,0)/GF$1,"")</f>
        <v/>
      </c>
      <c r="GG53" s="67" t="str">
        <f>IFERROR(VLOOKUP($B53,RD[#All],GG$2,0)/GG$1,"")</f>
        <v/>
      </c>
      <c r="GH53" s="67" t="str">
        <f>IFERROR(VLOOKUP($B53,RD[#All],GH$2,0)/GH$1,"")</f>
        <v/>
      </c>
      <c r="GI53" s="67" t="str">
        <f>IFERROR(VLOOKUP($B53,RD[#All],GI$2,0)/GI$1,"")</f>
        <v/>
      </c>
      <c r="GJ53" s="67" t="str">
        <f>IFERROR(VLOOKUP($B53,RD[#All],GJ$2,0)/GJ$1,"")</f>
        <v/>
      </c>
      <c r="GK53" s="67" t="str">
        <f>IFERROR(VLOOKUP($B53,RD[#All],GK$2,0)/GK$1,"")</f>
        <v/>
      </c>
      <c r="GL53" s="67" t="str">
        <f>IFERROR(VLOOKUP($B53,RD[#All],GL$2,0)/GL$1,"")</f>
        <v/>
      </c>
      <c r="GM53" s="67" t="str">
        <f>IFERROR(VLOOKUP($B53,RD[#All],GM$2,0)/GM$1,"")</f>
        <v/>
      </c>
      <c r="GN53" s="67" t="str">
        <f>IFERROR(VLOOKUP($B53,RD[#All],GN$2,0)/GN$1,"")</f>
        <v/>
      </c>
      <c r="GO53" s="67" t="str">
        <f>IFERROR(VLOOKUP($B53,RD[#All],GO$2,0)/GO$1,"")</f>
        <v/>
      </c>
      <c r="GP53" s="67" t="str">
        <f>IFERROR(VLOOKUP($B53,RD[#All],GP$2,0)/GP$1,"")</f>
        <v/>
      </c>
      <c r="GQ53" s="67" t="str">
        <f>IFERROR(VLOOKUP($B53,RD[#All],GQ$2,0)/GQ$1,"")</f>
        <v/>
      </c>
      <c r="GR53" s="67" t="str">
        <f>IFERROR(VLOOKUP($B53,RD[#All],GR$2,0)/GR$1,"")</f>
        <v/>
      </c>
      <c r="GS53" s="67" t="str">
        <f>IFERROR(VLOOKUP($B53,RD[#All],GS$2,0)/GS$1,"")</f>
        <v/>
      </c>
      <c r="GT53" s="67" t="str">
        <f>IFERROR(VLOOKUP($B53,RD[#All],GT$2,0)/GT$1,"")</f>
        <v/>
      </c>
      <c r="GU53" s="67" t="str">
        <f>IFERROR(VLOOKUP($B53,RD[#All],GU$2,0)/GU$1,"")</f>
        <v/>
      </c>
      <c r="GV53" s="67" t="str">
        <f>IFERROR(VLOOKUP($B53,RD[#All],GV$2,0)/GV$1,"")</f>
        <v/>
      </c>
      <c r="GW53" s="67" t="str">
        <f>IFERROR(VLOOKUP($B53,RD[#All],GW$2,0)/GW$1,"")</f>
        <v/>
      </c>
      <c r="GX53" s="67" t="str">
        <f>IFERROR(VLOOKUP($B53,RD[#All],GX$2,0)/GX$1,"")</f>
        <v/>
      </c>
      <c r="GY53" s="67" t="str">
        <f>IFERROR(VLOOKUP($B53,RD[#All],GY$2,0)/GY$1,"")</f>
        <v/>
      </c>
      <c r="GZ53" s="67" t="str">
        <f>IFERROR(VLOOKUP($B53,RD[#All],GZ$2,0)/GZ$1,"")</f>
        <v/>
      </c>
      <c r="HA53" s="67" t="str">
        <f>IFERROR(VLOOKUP($B53,RD[#All],HA$2,0)/HA$1,"")</f>
        <v/>
      </c>
      <c r="HB53" s="67" t="str">
        <f>IFERROR(VLOOKUP($B53,RD[#All],HB$2,0)/HB$1,"")</f>
        <v/>
      </c>
      <c r="HC53" s="67" t="str">
        <f>IFERROR(VLOOKUP($B53,RD[#All],HC$2,0)/HC$1,"")</f>
        <v/>
      </c>
      <c r="HD53" s="67" t="str">
        <f>IFERROR(VLOOKUP($B53,RD[#All],HD$2,0)/HD$1,"")</f>
        <v/>
      </c>
      <c r="HE53" s="67" t="str">
        <f>IFERROR(VLOOKUP($B53,RD[#All],HE$2,0)/HE$1,"")</f>
        <v/>
      </c>
      <c r="HF53" s="67" t="str">
        <f>IFERROR(VLOOKUP($B53,RD[#All],HF$2,0)/HF$1,"")</f>
        <v/>
      </c>
      <c r="HG53" s="67" t="str">
        <f>IFERROR(VLOOKUP($B53,RD[#All],HG$2,0)/HG$1,"")</f>
        <v/>
      </c>
      <c r="HH53" s="67" t="str">
        <f>IFERROR(VLOOKUP($B53,RD[#All],HH$2,0)/HH$1,"")</f>
        <v/>
      </c>
      <c r="HI53" s="67" t="str">
        <f>IFERROR(VLOOKUP($B53,RD[#All],HI$2,0)/HI$1,"")</f>
        <v/>
      </c>
      <c r="HJ53" s="67" t="str">
        <f>IFERROR(VLOOKUP($B53,RD[#All],HJ$2,0)/HJ$1,"")</f>
        <v/>
      </c>
      <c r="HK53" s="67" t="str">
        <f>IFERROR(VLOOKUP($B53,RD[#All],HK$2,0)/HK$1,"")</f>
        <v/>
      </c>
      <c r="HL53" s="67" t="str">
        <f>IFERROR(VLOOKUP($B53,RD[#All],HL$2,0)/HL$1,"")</f>
        <v/>
      </c>
      <c r="HM53" s="67" t="str">
        <f>IFERROR(VLOOKUP($B53,RD[#All],HM$2,0)/HM$1,"")</f>
        <v/>
      </c>
      <c r="HN53" s="67" t="str">
        <f>IFERROR(VLOOKUP($B53,RD[#All],HN$2,0)/HN$1,"")</f>
        <v/>
      </c>
      <c r="HO53" s="67" t="str">
        <f>IFERROR(VLOOKUP($B53,RD[#All],HO$2,0)/HO$1,"")</f>
        <v/>
      </c>
      <c r="HP53" s="67" t="str">
        <f>IFERROR(VLOOKUP($B53,RD[#All],HP$2,0)/HP$1,"")</f>
        <v/>
      </c>
      <c r="HQ53" s="67" t="str">
        <f>IFERROR(VLOOKUP($B53,RD[#All],HQ$2,0)/HQ$1,"")</f>
        <v/>
      </c>
      <c r="HR53" s="67" t="str">
        <f>IFERROR(VLOOKUP($B53,RD[#All],HR$2,0)/HR$1,"")</f>
        <v/>
      </c>
      <c r="HS53" s="67" t="str">
        <f>IFERROR(VLOOKUP($B53,RD[#All],HS$2,0)/HS$1,"")</f>
        <v/>
      </c>
      <c r="HT53" s="67" t="str">
        <f>IFERROR(VLOOKUP($B53,RD[#All],HT$2,0)/HT$1,"")</f>
        <v/>
      </c>
      <c r="HU53" s="67" t="str">
        <f>IFERROR(VLOOKUP($B53,RD[#All],HU$2,0)/HU$1,"")</f>
        <v/>
      </c>
      <c r="HV53" s="67" t="str">
        <f>IFERROR(VLOOKUP($B53,RD[#All],HV$2,0)/HV$1,"")</f>
        <v/>
      </c>
      <c r="HW53" s="67" t="str">
        <f>IFERROR(VLOOKUP($B53,RD[#All],HW$2,0)/HW$1,"")</f>
        <v/>
      </c>
      <c r="HX53" s="67" t="str">
        <f>IFERROR(VLOOKUP($B53,RD[#All],HX$2,0)/HX$1,"")</f>
        <v/>
      </c>
      <c r="HY53" s="67" t="str">
        <f>IFERROR(VLOOKUP($B53,RD[#All],HY$2,0)/HY$1,"")</f>
        <v/>
      </c>
      <c r="HZ53" s="67" t="str">
        <f>IFERROR(VLOOKUP($B53,RD[#All],HZ$2,0)/HZ$1,"")</f>
        <v/>
      </c>
      <c r="IA53" s="67" t="str">
        <f>IFERROR(VLOOKUP($B53,RD[#All],IA$2,0)/IA$1,"")</f>
        <v/>
      </c>
      <c r="IB53" s="67" t="str">
        <f>IFERROR(VLOOKUP($B53,RD[#All],IB$2,0)/IB$1,"")</f>
        <v/>
      </c>
      <c r="IC53" s="67" t="str">
        <f>IFERROR(VLOOKUP($B53,RD[#All],IC$2,0)/IC$1,"")</f>
        <v/>
      </c>
      <c r="ID53" s="67" t="str">
        <f>IFERROR(VLOOKUP($B53,RD[#All],ID$2,0)/ID$1,"")</f>
        <v/>
      </c>
      <c r="IE53" s="67" t="str">
        <f>IFERROR(VLOOKUP($B53,RD[#All],IE$2,0)/IE$1,"")</f>
        <v/>
      </c>
      <c r="IF53" s="67" t="str">
        <f>IFERROR(VLOOKUP($B53,RD[#All],IF$2,0)/IF$1,"")</f>
        <v/>
      </c>
      <c r="IG53" s="67" t="str">
        <f>IFERROR(VLOOKUP($B53,RD[#All],IG$2,0)/IG$1,"")</f>
        <v/>
      </c>
      <c r="IH53" s="67" t="str">
        <f>IFERROR(VLOOKUP($B53,RD[#All],IH$2,0)/IH$1,"")</f>
        <v/>
      </c>
      <c r="II53" s="67" t="str">
        <f>IFERROR(VLOOKUP($B53,RD[#All],II$2,0)/II$1,"")</f>
        <v/>
      </c>
      <c r="IJ53" s="67" t="str">
        <f>IFERROR(VLOOKUP($B53,RD[#All],IJ$2,0)/IJ$1,"")</f>
        <v/>
      </c>
      <c r="IK53" s="67" t="str">
        <f>IFERROR(VLOOKUP($B53,RD[#All],IK$2,0)/IK$1,"")</f>
        <v/>
      </c>
      <c r="IL53" s="67" t="str">
        <f>IFERROR(VLOOKUP($B53,RD[#All],IL$2,0)/IL$1,"")</f>
        <v/>
      </c>
      <c r="IM53" s="67" t="str">
        <f>IFERROR(VLOOKUP($B53,RD[#All],IM$2,0)/IM$1,"")</f>
        <v/>
      </c>
      <c r="IN53" s="67" t="str">
        <f>IFERROR(VLOOKUP($B53,RD[#All],IN$2,0)/IN$1,"")</f>
        <v/>
      </c>
      <c r="IO53" s="67" t="str">
        <f>IFERROR(VLOOKUP($B53,RD[#All],IO$2,0)/IO$1,"")</f>
        <v/>
      </c>
      <c r="IP53" s="67" t="str">
        <f>IFERROR(VLOOKUP($B53,RD[#All],IP$2,0)/IP$1,"")</f>
        <v/>
      </c>
      <c r="IQ53" s="67" t="str">
        <f>IFERROR(VLOOKUP($B53,RD[#All],IQ$2,0)/IQ$1,"")</f>
        <v/>
      </c>
      <c r="IR53" s="67" t="str">
        <f>IFERROR(VLOOKUP($B53,RD[#All],IR$2,0)/IR$1,"")</f>
        <v/>
      </c>
      <c r="IS53" s="86" t="str">
        <f>IFERROR(AVERAGEIF(Inv_SY_B[[#This Row],[BLK1_INV1]:[BLK8_INV27]],"&gt;"&amp;0.1,Inv_SY_B[[#This Row],[BLK1_INV1]:[BLK8_INV27]]),"")</f>
        <v/>
      </c>
    </row>
    <row r="54" spans="2:253" x14ac:dyDescent="0.3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C11" activePane="bottomRight" state="frozen"/>
      <selection pane="topRight" activeCell="C3" sqref="C3"/>
      <selection pane="bottomLeft" activeCell="A4" sqref="A4"/>
      <selection pane="bottomRight" activeCell="A35" sqref="A35"/>
    </sheetView>
  </sheetViews>
  <sheetFormatPr defaultColWidth="8.81640625" defaultRowHeight="15" customHeight="1" x14ac:dyDescent="0.35"/>
  <cols>
    <col min="1" max="1" width="1.1796875" customWidth="1"/>
    <col min="2" max="2" width="15.7265625" customWidth="1"/>
    <col min="3" max="3" width="13.7265625" bestFit="1" customWidth="1"/>
    <col min="4" max="5" width="16.7265625" bestFit="1" customWidth="1"/>
    <col min="6" max="8" width="18.1796875" bestFit="1" customWidth="1"/>
    <col min="9" max="9" width="16.7265625" bestFit="1" customWidth="1"/>
    <col min="10" max="10" width="18.1796875" bestFit="1" customWidth="1"/>
    <col min="11" max="11" width="16.7265625" bestFit="1" customWidth="1"/>
    <col min="12" max="12" width="19.1796875" bestFit="1" customWidth="1"/>
    <col min="13" max="13" width="18.7265625" bestFit="1" customWidth="1"/>
    <col min="14" max="14" width="17.54296875" bestFit="1" customWidth="1"/>
    <col min="15" max="15" width="19.1796875" bestFit="1" customWidth="1"/>
    <col min="16" max="16" width="17.54296875" bestFit="1" customWidth="1"/>
    <col min="17" max="17" width="14.54296875" bestFit="1" customWidth="1"/>
    <col min="18" max="18" width="17.54296875" bestFit="1" customWidth="1"/>
    <col min="19" max="20" width="19.1796875" bestFit="1" customWidth="1"/>
    <col min="21" max="21" width="17.54296875" bestFit="1" customWidth="1"/>
    <col min="22" max="22" width="14.54296875" bestFit="1" customWidth="1"/>
    <col min="23" max="23" width="19.1796875" bestFit="1" customWidth="1"/>
    <col min="24" max="24" width="14.54296875" bestFit="1" customWidth="1"/>
    <col min="25" max="25" width="19.453125" bestFit="1" customWidth="1"/>
    <col min="26" max="27" width="17.81640625" bestFit="1" customWidth="1"/>
    <col min="28" max="28" width="19.453125" bestFit="1" customWidth="1"/>
    <col min="29" max="29" width="17.81640625" bestFit="1" customWidth="1"/>
    <col min="30" max="30" width="19.453125" bestFit="1" customWidth="1"/>
    <col min="31" max="32" width="17.81640625" bestFit="1" customWidth="1"/>
    <col min="33" max="33" width="19.1796875" bestFit="1" customWidth="1"/>
    <col min="34" max="34" width="17.81640625" bestFit="1" customWidth="1"/>
    <col min="35" max="35" width="18.1796875" bestFit="1" customWidth="1"/>
    <col min="36" max="36" width="17" bestFit="1" customWidth="1"/>
    <col min="37" max="37" width="18.54296875" bestFit="1" customWidth="1"/>
    <col min="38" max="41" width="17" bestFit="1" customWidth="1"/>
    <col min="42" max="42" width="13.7265625" bestFit="1" customWidth="1"/>
    <col min="43" max="43" width="17" bestFit="1" customWidth="1"/>
    <col min="44" max="44" width="19.453125" bestFit="1" customWidth="1"/>
    <col min="45" max="45" width="17.54296875" bestFit="1" customWidth="1"/>
    <col min="46" max="53" width="17.81640625" bestFit="1" customWidth="1"/>
    <col min="54" max="54" width="18.1796875" bestFit="1" customWidth="1"/>
    <col min="55" max="55" width="17.81640625" bestFit="1" customWidth="1"/>
    <col min="56" max="58" width="18.1796875" bestFit="1" customWidth="1"/>
    <col min="59" max="59" width="19.81640625" bestFit="1" customWidth="1"/>
    <col min="60" max="64" width="18.1796875" bestFit="1" customWidth="1"/>
    <col min="65" max="65" width="19.453125" bestFit="1" customWidth="1"/>
    <col min="66" max="66" width="19.81640625" bestFit="1" customWidth="1"/>
    <col min="67" max="67" width="16.7265625" bestFit="1" customWidth="1"/>
    <col min="68" max="68" width="13.7265625" bestFit="1" customWidth="1"/>
    <col min="69" max="69" width="17" bestFit="1" customWidth="1"/>
    <col min="70" max="70" width="18.54296875" bestFit="1" customWidth="1"/>
    <col min="71" max="71" width="17" bestFit="1" customWidth="1"/>
    <col min="72" max="72" width="13.7265625" bestFit="1" customWidth="1"/>
    <col min="73" max="75" width="17" bestFit="1" customWidth="1"/>
    <col min="76" max="76" width="14.54296875" bestFit="1" customWidth="1"/>
    <col min="77" max="77" width="17.54296875" bestFit="1" customWidth="1"/>
    <col min="78" max="78" width="19.453125" bestFit="1" customWidth="1"/>
    <col min="79" max="79" width="17.81640625" bestFit="1" customWidth="1"/>
    <col min="80" max="80" width="14.54296875" bestFit="1" customWidth="1"/>
    <col min="81" max="84" width="17.81640625" bestFit="1" customWidth="1"/>
    <col min="85" max="85" width="19.453125" bestFit="1" customWidth="1"/>
    <col min="86" max="86" width="18.1796875" bestFit="1" customWidth="1"/>
    <col min="87" max="87" width="17.81640625" bestFit="1" customWidth="1"/>
    <col min="88" max="89" width="18.1796875" bestFit="1" customWidth="1"/>
    <col min="90" max="90" width="14.54296875" bestFit="1" customWidth="1"/>
    <col min="91" max="94" width="18.1796875" bestFit="1" customWidth="1"/>
    <col min="95" max="95" width="19.81640625" bestFit="1" customWidth="1"/>
    <col min="96" max="96" width="18.1796875" bestFit="1" customWidth="1"/>
    <col min="97" max="97" width="19.453125" bestFit="1" customWidth="1"/>
    <col min="98" max="98" width="18.1796875" bestFit="1" customWidth="1"/>
    <col min="99" max="99" width="18.54296875" bestFit="1" customWidth="1"/>
    <col min="100" max="103" width="17" bestFit="1" customWidth="1"/>
    <col min="104" max="104" width="18.54296875" bestFit="1" customWidth="1"/>
    <col min="105" max="106" width="17" bestFit="1" customWidth="1"/>
    <col min="107" max="107" width="17.81640625" bestFit="1" customWidth="1"/>
    <col min="108" max="108" width="17.54296875" bestFit="1" customWidth="1"/>
    <col min="109" max="116" width="17.81640625" bestFit="1" customWidth="1"/>
    <col min="117" max="117" width="18.1796875" bestFit="1" customWidth="1"/>
    <col min="118" max="118" width="19.453125" bestFit="1" customWidth="1"/>
    <col min="119" max="120" width="18.1796875" bestFit="1" customWidth="1"/>
    <col min="121" max="121" width="14.54296875" bestFit="1" customWidth="1"/>
    <col min="122" max="123" width="18.1796875" bestFit="1" customWidth="1"/>
    <col min="124" max="124" width="19.81640625" bestFit="1" customWidth="1"/>
    <col min="125" max="126" width="18.1796875" bestFit="1" customWidth="1"/>
    <col min="127" max="127" width="14.54296875" bestFit="1" customWidth="1"/>
    <col min="128" max="128" width="17.81640625" bestFit="1" customWidth="1"/>
    <col min="129" max="129" width="18.1796875" bestFit="1" customWidth="1"/>
    <col min="130" max="132" width="17" bestFit="1" customWidth="1"/>
    <col min="133" max="135" width="18.54296875" bestFit="1" customWidth="1"/>
    <col min="136" max="137" width="17" bestFit="1" customWidth="1"/>
    <col min="138" max="138" width="17.81640625" bestFit="1" customWidth="1"/>
    <col min="139" max="139" width="17.54296875" bestFit="1" customWidth="1"/>
    <col min="140" max="140" width="19.453125" bestFit="1" customWidth="1"/>
    <col min="141" max="141" width="17.81640625" bestFit="1" customWidth="1"/>
    <col min="142" max="145" width="19.453125" bestFit="1" customWidth="1"/>
    <col min="146" max="146" width="17.81640625" bestFit="1" customWidth="1"/>
    <col min="147" max="147" width="19.453125" bestFit="1" customWidth="1"/>
    <col min="148" max="148" width="18.1796875" bestFit="1" customWidth="1"/>
    <col min="149" max="149" width="14.54296875" bestFit="1" customWidth="1"/>
    <col min="150" max="151" width="18.1796875" bestFit="1" customWidth="1"/>
    <col min="152" max="152" width="14.54296875" bestFit="1" customWidth="1"/>
    <col min="153" max="153" width="18.1796875" bestFit="1" customWidth="1"/>
    <col min="154" max="154" width="19.81640625" bestFit="1" customWidth="1"/>
    <col min="155" max="158" width="18.1796875" bestFit="1" customWidth="1"/>
    <col min="159" max="159" width="19.453125" bestFit="1" customWidth="1"/>
    <col min="160" max="160" width="19.81640625" bestFit="1" customWidth="1"/>
    <col min="161" max="161" width="16.7265625" bestFit="1" customWidth="1"/>
    <col min="162" max="162" width="13.7265625" bestFit="1" customWidth="1"/>
    <col min="163" max="165" width="17" bestFit="1" customWidth="1"/>
    <col min="166" max="166" width="18.54296875" bestFit="1" customWidth="1"/>
    <col min="167" max="169" width="17" bestFit="1" customWidth="1"/>
    <col min="170" max="170" width="17.81640625" bestFit="1" customWidth="1"/>
    <col min="171" max="171" width="17.54296875" bestFit="1" customWidth="1"/>
    <col min="172" max="172" width="17.81640625" bestFit="1" customWidth="1"/>
    <col min="173" max="173" width="19.453125" bestFit="1" customWidth="1"/>
    <col min="174" max="174" width="14.54296875" bestFit="1" customWidth="1"/>
    <col min="175" max="178" width="17.81640625" bestFit="1" customWidth="1"/>
    <col min="179" max="179" width="19.453125" bestFit="1" customWidth="1"/>
    <col min="180" max="180" width="19.81640625" bestFit="1" customWidth="1"/>
    <col min="181" max="181" width="19.453125" bestFit="1" customWidth="1"/>
    <col min="182" max="182" width="18.1796875" bestFit="1" customWidth="1"/>
    <col min="183" max="183" width="19.81640625" bestFit="1" customWidth="1"/>
    <col min="184" max="186" width="18.1796875" bestFit="1" customWidth="1"/>
    <col min="187" max="187" width="19.81640625" bestFit="1" customWidth="1"/>
    <col min="188" max="188" width="18.1796875" bestFit="1" customWidth="1"/>
    <col min="189" max="190" width="19.81640625" bestFit="1" customWidth="1"/>
    <col min="191" max="191" width="17.81640625" bestFit="1" customWidth="1"/>
    <col min="192" max="192" width="18.1796875" bestFit="1" customWidth="1"/>
    <col min="193" max="193" width="16.7265625" bestFit="1" customWidth="1"/>
    <col min="194" max="194" width="17" bestFit="1" customWidth="1"/>
    <col min="195" max="195" width="18.54296875" bestFit="1" customWidth="1"/>
    <col min="196" max="196" width="13.7265625" bestFit="1" customWidth="1"/>
    <col min="197" max="197" width="18.54296875" bestFit="1" customWidth="1"/>
    <col min="198" max="200" width="17" bestFit="1" customWidth="1"/>
    <col min="201" max="201" width="13.7265625" bestFit="1" customWidth="1"/>
    <col min="202" max="202" width="14.54296875" bestFit="1" customWidth="1"/>
    <col min="203" max="203" width="19.1796875" bestFit="1" customWidth="1"/>
    <col min="204" max="204" width="19.453125" bestFit="1" customWidth="1"/>
    <col min="205" max="207" width="17.81640625" bestFit="1" customWidth="1"/>
    <col min="208" max="208" width="19.453125" bestFit="1" customWidth="1"/>
    <col min="209" max="210" width="17.81640625" bestFit="1" customWidth="1"/>
    <col min="211" max="211" width="19.453125" bestFit="1" customWidth="1"/>
    <col min="212" max="212" width="14.54296875" bestFit="1" customWidth="1"/>
    <col min="213" max="213" width="17.81640625" bestFit="1" customWidth="1"/>
    <col min="214" max="216" width="18.1796875" bestFit="1" customWidth="1"/>
    <col min="217" max="217" width="19.81640625" bestFit="1" customWidth="1"/>
    <col min="218" max="219" width="18.1796875" bestFit="1" customWidth="1"/>
    <col min="220" max="220" width="19.81640625" bestFit="1" customWidth="1"/>
    <col min="221" max="222" width="18.1796875" bestFit="1" customWidth="1"/>
    <col min="223" max="223" width="19.453125" bestFit="1" customWidth="1"/>
    <col min="224" max="224" width="19.81640625" bestFit="1" customWidth="1"/>
    <col min="225" max="225" width="18.1796875" bestFit="1" customWidth="1"/>
    <col min="226" max="229" width="18.54296875" bestFit="1" customWidth="1"/>
    <col min="230" max="230" width="13.7265625" bestFit="1" customWidth="1"/>
    <col min="231" max="231" width="18.54296875" bestFit="1" customWidth="1"/>
    <col min="232" max="232" width="17" bestFit="1" customWidth="1"/>
    <col min="233" max="233" width="18.54296875" bestFit="1" customWidth="1"/>
    <col min="234" max="234" width="19.453125" bestFit="1" customWidth="1"/>
    <col min="235" max="235" width="19.1796875" bestFit="1" customWidth="1"/>
    <col min="236" max="236" width="19.453125" bestFit="1" customWidth="1"/>
    <col min="237" max="237" width="17.81640625" bestFit="1" customWidth="1"/>
    <col min="238" max="239" width="19.453125" bestFit="1" customWidth="1"/>
    <col min="240" max="240" width="14.54296875" bestFit="1" customWidth="1"/>
    <col min="241" max="243" width="19.453125" bestFit="1" customWidth="1"/>
    <col min="244" max="244" width="19.81640625" bestFit="1" customWidth="1"/>
    <col min="245" max="245" width="17.81640625" bestFit="1" customWidth="1"/>
    <col min="246" max="247" width="14.54296875" bestFit="1" customWidth="1"/>
    <col min="248" max="248" width="19.81640625" bestFit="1" customWidth="1"/>
    <col min="249" max="249" width="18.1796875" bestFit="1" customWidth="1"/>
    <col min="250" max="250" width="19.81640625" bestFit="1" customWidth="1"/>
    <col min="251" max="251" width="18.1796875" bestFit="1" customWidth="1"/>
    <col min="252" max="252" width="14.54296875" bestFit="1" customWidth="1"/>
  </cols>
  <sheetData>
    <row r="1" spans="2:253" ht="14.5" hidden="1" x14ac:dyDescent="0.35"/>
    <row r="2" spans="2:253" ht="14.5" x14ac:dyDescent="0.3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ht="14.5"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ht="14.5" x14ac:dyDescent="0.35">
      <c r="B4" s="85">
        <f>Dashboard!B3-31</f>
        <v>45836</v>
      </c>
      <c r="C4" s="62">
        <f>IFERROR(Inv_SY_B!C4/Inv_SY_B!$IS4-1,"")</f>
        <v>7.563242640973078E-3</v>
      </c>
      <c r="D4" s="62">
        <f>IFERROR(Inv_SY_B!D4/Inv_SY_B!$IS4-1,"")</f>
        <v>2.6865588406397745E-2</v>
      </c>
      <c r="E4" s="62">
        <f>IFERROR(Inv_SY_B!E4/Inv_SY_B!$IS4-1,"")</f>
        <v>-1.2728566772213235E-4</v>
      </c>
      <c r="F4" s="62">
        <f>IFERROR(Inv_SY_B!F4/Inv_SY_B!$IS4-1,"")</f>
        <v>2.577603581329857E-3</v>
      </c>
      <c r="G4" s="62">
        <f>IFERROR(Inv_SY_B!G4/Inv_SY_B!$IS4-1,"")</f>
        <v>2.5617177983758399E-2</v>
      </c>
      <c r="H4" s="62">
        <f>IFERROR(Inv_SY_B!H4/Inv_SY_B!$IS4-1,"")</f>
        <v>2.3696546564313303E-2</v>
      </c>
      <c r="I4" s="62">
        <f>IFERROR(Inv_SY_B!I4/Inv_SY_B!$IS4-1,"")</f>
        <v>3.0562803888829926E-2</v>
      </c>
      <c r="J4" s="62">
        <f>IFERROR(Inv_SY_B!J4/Inv_SY_B!$IS4-1,"")</f>
        <v>3.0562803888829926E-2</v>
      </c>
      <c r="K4" s="62">
        <f>IFERROR(Inv_SY_B!K4/Inv_SY_B!$IS4-1,"")</f>
        <v>1.7804049369455122E-2</v>
      </c>
      <c r="L4" s="62">
        <f>IFERROR(Inv_SY_B!L4/Inv_SY_B!$IS4-1,"")</f>
        <v>2.2897563893824024E-2</v>
      </c>
      <c r="M4" s="62">
        <f>IFERROR(Inv_SY_B!M4/Inv_SY_B!$IS4-1,"")</f>
        <v>7.8833478775472976E-3</v>
      </c>
      <c r="N4" s="62">
        <f>IFERROR(Inv_SY_B!N4/Inv_SY_B!$IS4-1,"")</f>
        <v>3.8157300626552981E-2</v>
      </c>
      <c r="O4" s="62">
        <f>IFERROR(Inv_SY_B!O4/Inv_SY_B!$IS4-1,"")</f>
        <v>-2.2702707477118111E-2</v>
      </c>
      <c r="P4" s="62">
        <f>IFERROR(Inv_SY_B!P4/Inv_SY_B!$IS4-1,"")</f>
        <v>-3.428007163942981E-3</v>
      </c>
      <c r="Q4" s="62">
        <f>IFERROR(Inv_SY_B!Q4/Inv_SY_B!$IS4-1,"")</f>
        <v>2.296830715110687E-2</v>
      </c>
      <c r="R4" s="62">
        <f>IFERROR(Inv_SY_B!R4/Inv_SY_B!$IS4-1,"")</f>
        <v>1.3397160577538036E-2</v>
      </c>
      <c r="S4" s="62">
        <f>IFERROR(Inv_SY_B!S4/Inv_SY_B!$IS4-1,"")</f>
        <v>1.7142391845456295E-2</v>
      </c>
      <c r="T4" s="62">
        <f>IFERROR(Inv_SY_B!T4/Inv_SY_B!$IS4-1,"")</f>
        <v>1.5581878817157113E-2</v>
      </c>
      <c r="U4" s="62">
        <f>IFERROR(Inv_SY_B!U4/Inv_SY_B!$IS4-1,"")</f>
        <v>1.0636252912085586E-2</v>
      </c>
      <c r="V4" s="62">
        <f>IFERROR(Inv_SY_B!V4/Inv_SY_B!$IS4-1,"")</f>
        <v>1.380529475417025E-2</v>
      </c>
      <c r="W4" s="62">
        <f>IFERROR(Inv_SY_B!W4/Inv_SY_B!$IS4-1,"")</f>
        <v>-1.0530705856383826E-2</v>
      </c>
      <c r="X4" s="62">
        <f>IFERROR(Inv_SY_B!X4/Inv_SY_B!$IS4-1,"")</f>
        <v>-1.479730292248238E-3</v>
      </c>
      <c r="Y4" s="62">
        <f>IFERROR(Inv_SY_B!Y4/Inv_SY_B!$IS4-1,"")</f>
        <v>-1.4427987111674923E-2</v>
      </c>
      <c r="Z4" s="62">
        <f>IFERROR(Inv_SY_B!Z4/Inv_SY_B!$IS4-1,"")</f>
        <v>1.1582341722404799E-2</v>
      </c>
      <c r="AA4" s="62">
        <f>IFERROR(Inv_SY_B!AA4/Inv_SY_B!$IS4-1,"")</f>
        <v>-6.4573667209771868E-3</v>
      </c>
      <c r="AB4" s="62">
        <f>IFERROR(Inv_SY_B!AB4/Inv_SY_B!$IS4-1,"")</f>
        <v>6.8910216441673278E-3</v>
      </c>
      <c r="AC4" s="62">
        <f>IFERROR(Inv_SY_B!AC4/Inv_SY_B!$IS4-1,"")</f>
        <v>-2.7008122909041088E-2</v>
      </c>
      <c r="AD4" s="62">
        <f>IFERROR(Inv_SY_B!AD4/Inv_SY_B!$IS4-1,"")</f>
        <v>-1.1351420115711774E-2</v>
      </c>
      <c r="AE4" s="62">
        <f>IFERROR(Inv_SY_B!AE4/Inv_SY_B!$IS4-1,"")</f>
        <v>-2.2888851958106082E-3</v>
      </c>
      <c r="AF4" s="62">
        <f>IFERROR(Inv_SY_B!AF4/Inv_SY_B!$IS4-1,"")</f>
        <v>-1.68074360368764E-2</v>
      </c>
      <c r="AG4" s="62">
        <f>IFERROR(Inv_SY_B!AG4/Inv_SY_B!$IS4-1,"")</f>
        <v>-9.5019231932829129E-3</v>
      </c>
      <c r="AH4" s="62">
        <f>IFERROR(Inv_SY_B!AH4/Inv_SY_B!$IS4-1,"")</f>
        <v>-2.7904417571448903E-2</v>
      </c>
      <c r="AI4" s="62">
        <f>IFERROR(Inv_SY_B!AI4/Inv_SY_B!$IS4-1,"")</f>
        <v>-1.5025523177989886E-2</v>
      </c>
      <c r="AJ4" s="62">
        <f>IFERROR(Inv_SY_B!AJ4/Inv_SY_B!$IS4-1,"")</f>
        <v>-2.6635527497648193E-3</v>
      </c>
      <c r="AK4" s="62">
        <f>IFERROR(Inv_SY_B!AK4/Inv_SY_B!$IS4-1,"")</f>
        <v>1.0380168722826211E-2</v>
      </c>
      <c r="AL4" s="62">
        <f>IFERROR(Inv_SY_B!AL4/Inv_SY_B!$IS4-1,"")</f>
        <v>-2.422253265596741E-2</v>
      </c>
      <c r="AM4" s="62">
        <f>IFERROR(Inv_SY_B!AM4/Inv_SY_B!$IS4-1,"")</f>
        <v>1.0380168722826211E-2</v>
      </c>
      <c r="AN4" s="62">
        <f>IFERROR(Inv_SY_B!AN4/Inv_SY_B!$IS4-1,"")</f>
        <v>4.97039022472201E-3</v>
      </c>
      <c r="AO4" s="62">
        <f>IFERROR(Inv_SY_B!AO4/Inv_SY_B!$IS4-1,"")</f>
        <v>-9.3862101567564249E-2</v>
      </c>
      <c r="AP4" s="62">
        <f>IFERROR(Inv_SY_B!AP4/Inv_SY_B!$IS4-1,"")</f>
        <v>1.3813297385084411E-2</v>
      </c>
      <c r="AQ4" s="62">
        <f>IFERROR(Inv_SY_B!AQ4/Inv_SY_B!$IS4-1,"")</f>
        <v>1.5373810413383815E-2</v>
      </c>
      <c r="AR4" s="62">
        <f>IFERROR(Inv_SY_B!AR4/Inv_SY_B!$IS4-1,"")</f>
        <v>1.1836647549238855E-2</v>
      </c>
      <c r="AS4" s="62">
        <f>IFERROR(Inv_SY_B!AS4/Inv_SY_B!$IS4-1,"")</f>
        <v>1.0380168722826211E-2</v>
      </c>
      <c r="AT4" s="62">
        <f>IFERROR(Inv_SY_B!AT4/Inv_SY_B!$IS4-1,"")</f>
        <v>4.5542534171756355E-3</v>
      </c>
      <c r="AU4" s="62">
        <f>IFERROR(Inv_SY_B!AU4/Inv_SY_B!$IS4-1,"")</f>
        <v>-2.3251465835483209E-5</v>
      </c>
      <c r="AV4" s="62">
        <f>IFERROR(Inv_SY_B!AV4/Inv_SY_B!$IS4-1,"")</f>
        <v>-4.6007563488468239E-3</v>
      </c>
      <c r="AW4" s="62">
        <f>IFERROR(Inv_SY_B!AW4/Inv_SY_B!$IS4-1,"")</f>
        <v>-1.0874818985701196E-2</v>
      </c>
      <c r="AX4" s="62">
        <f>IFERROR(Inv_SY_B!AX4/Inv_SY_B!$IS4-1,"")</f>
        <v>6.8430058586812503E-3</v>
      </c>
      <c r="AY4" s="62">
        <f>IFERROR(Inv_SY_B!AY4/Inv_SY_B!$IS4-1,"")</f>
        <v>-4.4675925704319441E-3</v>
      </c>
      <c r="AZ4" s="62">
        <f>IFERROR(Inv_SY_B!AZ4/Inv_SY_B!$IS4-1,"")</f>
        <v>-2.8337199851297235E-2</v>
      </c>
      <c r="BA4" s="62">
        <f>IFERROR(Inv_SY_B!BA4/Inv_SY_B!$IS4-1,"")</f>
        <v>1.0380168722826211E-2</v>
      </c>
      <c r="BB4" s="62">
        <f>IFERROR(Inv_SY_B!BB4/Inv_SY_B!$IS4-1,"")</f>
        <v>1.4125399990744247E-2</v>
      </c>
      <c r="BC4" s="62">
        <f>IFERROR(Inv_SY_B!BC4/Inv_SY_B!$IS4-1,"")</f>
        <v>1.0935017799554858E-2</v>
      </c>
      <c r="BD4" s="62">
        <f>IFERROR(Inv_SY_B!BD4/Inv_SY_B!$IS4-1,"")</f>
        <v>1.6021134336233978E-2</v>
      </c>
      <c r="BE4" s="62">
        <f>IFERROR(Inv_SY_B!BE4/Inv_SY_B!$IS4-1,"")</f>
        <v>-1.7597028953759475E-2</v>
      </c>
      <c r="BF4" s="62">
        <f>IFERROR(Inv_SY_B!BF4/Inv_SY_B!$IS4-1,"")</f>
        <v>1.7315782181933859E-2</v>
      </c>
      <c r="BG4" s="62">
        <f>IFERROR(Inv_SY_B!BG4/Inv_SY_B!$IS4-1,"")</f>
        <v>2.0552401796184228E-2</v>
      </c>
      <c r="BH4" s="62">
        <f>IFERROR(Inv_SY_B!BH4/Inv_SY_B!$IS4-1,"")</f>
        <v>-9.2613691144924792E-2</v>
      </c>
      <c r="BI4" s="62">
        <f>IFERROR(Inv_SY_B!BI4/Inv_SY_B!$IS4-1,"")</f>
        <v>-4.3233318104822782E-3</v>
      </c>
      <c r="BJ4" s="62">
        <f>IFERROR(Inv_SY_B!BJ4/Inv_SY_B!$IS4-1,"")</f>
        <v>9.0855208771261076E-3</v>
      </c>
      <c r="BK4" s="62">
        <f>IFERROR(Inv_SY_B!BK4/Inv_SY_B!$IS4-1,"")</f>
        <v>3.1707180109582733E-2</v>
      </c>
      <c r="BL4" s="62">
        <f>IFERROR(Inv_SY_B!BL4/Inv_SY_B!$IS4-1,"")</f>
        <v>-1.9575973287662585E-2</v>
      </c>
      <c r="BM4" s="62">
        <f>IFERROR(Inv_SY_B!BM4/Inv_SY_B!$IS4-1,"")</f>
        <v>2.5361093794499023E-2</v>
      </c>
      <c r="BN4" s="62">
        <f>IFERROR(Inv_SY_B!BN4/Inv_SY_B!$IS4-1,"")</f>
        <v>4.7229800508320263E-2</v>
      </c>
      <c r="BO4" s="62">
        <f>IFERROR(Inv_SY_B!BO4/Inv_SY_B!$IS4-1,"")</f>
        <v>1.841481016083879E-2</v>
      </c>
      <c r="BP4" s="62">
        <f>IFERROR(Inv_SY_B!BP4/Inv_SY_B!$IS4-1,"")</f>
        <v>-1.192830368077491E-4</v>
      </c>
      <c r="BQ4" s="62">
        <f>IFERROR(Inv_SY_B!BQ4/Inv_SY_B!$IS4-1,"")</f>
        <v>1.4285452609031468E-2</v>
      </c>
      <c r="BR4" s="62">
        <f>IFERROR(Inv_SY_B!BR4/Inv_SY_B!$IS4-1,"")</f>
        <v>1.2251589568037513E-3</v>
      </c>
      <c r="BS4" s="62">
        <f>IFERROR(Inv_SY_B!BS4/Inv_SY_B!$IS4-1,"")</f>
        <v>1.2876989568105124E-2</v>
      </c>
      <c r="BT4" s="62">
        <f>IFERROR(Inv_SY_B!BT4/Inv_SY_B!$IS4-1,"")</f>
        <v>2.577603581329857E-3</v>
      </c>
      <c r="BU4" s="62">
        <f>IFERROR(Inv_SY_B!BU4/Inv_SY_B!$IS4-1,"")</f>
        <v>6.0107322435882793E-3</v>
      </c>
      <c r="BV4" s="62">
        <f>IFERROR(Inv_SY_B!BV4/Inv_SY_B!$IS4-1,"")</f>
        <v>2.0679554709601256E-2</v>
      </c>
      <c r="BW4" s="62">
        <f>IFERROR(Inv_SY_B!BW4/Inv_SY_B!$IS4-1,"")</f>
        <v>8.5075530888671924E-3</v>
      </c>
      <c r="BX4" s="62">
        <f>IFERROR(Inv_SY_B!BX4/Inv_SY_B!$IS4-1,"")</f>
        <v>-5.7451325695994093E-3</v>
      </c>
      <c r="BY4" s="62">
        <f>IFERROR(Inv_SY_B!BY4/Inv_SY_B!$IS4-1,"")</f>
        <v>-8.0223256553397793E-3</v>
      </c>
      <c r="BZ4" s="62">
        <f>IFERROR(Inv_SY_B!BZ4/Inv_SY_B!$IS4-1,"")</f>
        <v>-2.5443858113916029E-4</v>
      </c>
      <c r="CA4" s="62">
        <f>IFERROR(Inv_SY_B!CA4/Inv_SY_B!$IS4-1,"")</f>
        <v>8.6231466465189754E-3</v>
      </c>
      <c r="CB4" s="62">
        <f>IFERROR(Inv_SY_B!CB4/Inv_SY_B!$IS4-1,"")</f>
        <v>8.9236898964135669E-3</v>
      </c>
      <c r="CC4" s="62">
        <f>IFERROR(Inv_SY_B!CC4/Inv_SY_B!$IS4-1,"")</f>
        <v>1.2564886962445065E-2</v>
      </c>
      <c r="CD4" s="62">
        <f>IFERROR(Inv_SY_B!CD4/Inv_SY_B!$IS4-1,"")</f>
        <v>1.8894968015700009E-2</v>
      </c>
      <c r="CE4" s="62">
        <f>IFERROR(Inv_SY_B!CE4/Inv_SY_B!$IS4-1,"")</f>
        <v>-3.5604143299805546E-3</v>
      </c>
      <c r="CF4" s="62">
        <f>IFERROR(Inv_SY_B!CF4/Inv_SY_B!$IS4-1,"")</f>
        <v>1.0380168722826211E-2</v>
      </c>
      <c r="CG4" s="62">
        <f>IFERROR(Inv_SY_B!CG4/Inv_SY_B!$IS4-1,"")</f>
        <v>1.8702904873755699E-2</v>
      </c>
      <c r="CH4" s="62">
        <f>IFERROR(Inv_SY_B!CH4/Inv_SY_B!$IS4-1,"")</f>
        <v>5.9066980417015191E-3</v>
      </c>
      <c r="CI4" s="62">
        <f>IFERROR(Inv_SY_B!CI4/Inv_SY_B!$IS4-1,"")</f>
        <v>1.9743246892621746E-2</v>
      </c>
      <c r="CJ4" s="62">
        <f>IFERROR(Inv_SY_B!CJ4/Inv_SY_B!$IS4-1,"")</f>
        <v>5.1784586284953082E-3</v>
      </c>
      <c r="CK4" s="62">
        <f>IFERROR(Inv_SY_B!CK4/Inv_SY_B!$IS4-1,"")</f>
        <v>-5.2249615601663857E-3</v>
      </c>
      <c r="CL4" s="62">
        <f>IFERROR(Inv_SY_B!CL4/Inv_SY_B!$IS4-1,"")</f>
        <v>1.7766597056775968E-2</v>
      </c>
      <c r="CM4" s="62">
        <f>IFERROR(Inv_SY_B!CM4/Inv_SY_B!$IS4-1,"")</f>
        <v>9.5478951077332397E-3</v>
      </c>
      <c r="CN4" s="62">
        <f>IFERROR(Inv_SY_B!CN4/Inv_SY_B!$IS4-1,"")</f>
        <v>-4.1846195413002274E-3</v>
      </c>
      <c r="CO4" s="62">
        <f>IFERROR(Inv_SY_B!CO4/Inv_SY_B!$IS4-1,"")</f>
        <v>-4.2678469028095689E-3</v>
      </c>
      <c r="CP4" s="62">
        <f>IFERROR(Inv_SY_B!CP4/Inv_SY_B!$IS4-1,"")</f>
        <v>-2.1822418076538952E-2</v>
      </c>
      <c r="CQ4" s="62">
        <f>IFERROR(Inv_SY_B!CQ4/Inv_SY_B!$IS4-1,"")</f>
        <v>-2.3251465835483209E-5</v>
      </c>
      <c r="CR4" s="62">
        <f>IFERROR(Inv_SY_B!CR4/Inv_SY_B!$IS4-1,"")</f>
        <v>-0.11154791588828927</v>
      </c>
      <c r="CS4" s="62">
        <f>IFERROR(Inv_SY_B!CS4/Inv_SY_B!$IS4-1,"")</f>
        <v>1.7963106104784021E-2</v>
      </c>
      <c r="CT4" s="62">
        <f>IFERROR(Inv_SY_B!CT4/Inv_SY_B!$IS4-1,"")</f>
        <v>1.4021365788857931E-2</v>
      </c>
      <c r="CU4" s="62">
        <f>IFERROR(Inv_SY_B!CU4/Inv_SY_B!$IS4-1,"")</f>
        <v>-1</v>
      </c>
      <c r="CV4" s="62">
        <f>IFERROR(Inv_SY_B!CV4/Inv_SY_B!$IS4-1,"")</f>
        <v>1.131647653980572E-2</v>
      </c>
      <c r="CW4" s="62">
        <f>IFERROR(Inv_SY_B!CW4/Inv_SY_B!$IS4-1,"")</f>
        <v>-3.3523459262073674E-3</v>
      </c>
      <c r="CX4" s="62">
        <f>IFERROR(Inv_SY_B!CX4/Inv_SY_B!$IS4-1,"")</f>
        <v>-7.3056455978987023E-3</v>
      </c>
      <c r="CY4" s="62">
        <f>IFERROR(Inv_SY_B!CY4/Inv_SY_B!$IS4-1,"")</f>
        <v>3.5139113983095882E-3</v>
      </c>
      <c r="CZ4" s="62">
        <f>IFERROR(Inv_SY_B!CZ4/Inv_SY_B!$IS4-1,"")</f>
        <v>-1.0010534846950803E-2</v>
      </c>
      <c r="DA4" s="62">
        <f>IFERROR(Inv_SY_B!DA4/Inv_SY_B!$IS4-1,"")</f>
        <v>-1.8958670997946125E-3</v>
      </c>
      <c r="DB4" s="62">
        <f>IFERROR(Inv_SY_B!DB4/Inv_SY_B!$IS4-1,"")</f>
        <v>-1.1362979471476908E-2</v>
      </c>
      <c r="DC4" s="62">
        <f>IFERROR(Inv_SY_B!DC4/Inv_SY_B!$IS4-1,"")</f>
        <v>-9.5943980394044281E-3</v>
      </c>
      <c r="DD4" s="62">
        <f>IFERROR(Inv_SY_B!DD4/Inv_SY_B!$IS4-1,"")</f>
        <v>6.0107322435882793E-3</v>
      </c>
      <c r="DE4" s="62">
        <f>IFERROR(Inv_SY_B!DE4/Inv_SY_B!$IS4-1,"")</f>
        <v>2.1499074180182376E-3</v>
      </c>
      <c r="DF4" s="62">
        <f>IFERROR(Inv_SY_B!DF4/Inv_SY_B!$IS4-1,"")</f>
        <v>-2.3014427220208189E-2</v>
      </c>
      <c r="DG4" s="62">
        <f>IFERROR(Inv_SY_B!DG4/Inv_SY_B!$IS4-1,"")</f>
        <v>-2.2182536467685088E-2</v>
      </c>
      <c r="DH4" s="62">
        <f>IFERROR(Inv_SY_B!DH4/Inv_SY_B!$IS4-1,"")</f>
        <v>2.1847049641884331E-2</v>
      </c>
      <c r="DI4" s="62">
        <f>IFERROR(Inv_SY_B!DI4/Inv_SY_B!$IS4-1,"")</f>
        <v>-8.9541875662558779E-3</v>
      </c>
      <c r="DJ4" s="62">
        <f>IFERROR(Inv_SY_B!DJ4/Inv_SY_B!$IS4-1,"")</f>
        <v>-2.1246228650705468E-2</v>
      </c>
      <c r="DK4" s="62">
        <f>IFERROR(Inv_SY_B!DK4/Inv_SY_B!$IS4-1,"")</f>
        <v>-2.17086028813126E-2</v>
      </c>
      <c r="DL4" s="62">
        <f>IFERROR(Inv_SY_B!DL4/Inv_SY_B!$IS4-1,"")</f>
        <v>-9.132023808797185E-3</v>
      </c>
      <c r="DM4" s="62">
        <f>IFERROR(Inv_SY_B!DM4/Inv_SY_B!$IS4-1,"")</f>
        <v>5.9066980417015191E-3</v>
      </c>
      <c r="DN4" s="62">
        <f>IFERROR(Inv_SY_B!DN4/Inv_SY_B!$IS4-1,"")</f>
        <v>-5.3289957620529238E-3</v>
      </c>
      <c r="DO4" s="62">
        <f>IFERROR(Inv_SY_B!DO4/Inv_SY_B!$IS4-1,"")</f>
        <v>-1.3814239670964401E-2</v>
      </c>
      <c r="DP4" s="62">
        <f>IFERROR(Inv_SY_B!DP4/Inv_SY_B!$IS4-1,"")</f>
        <v>-2.5315121880048697E-2</v>
      </c>
      <c r="DQ4" s="62">
        <f>IFERROR(Inv_SY_B!DQ4/Inv_SY_B!$IS4-1,"")</f>
        <v>-1.0611621346739986E-2</v>
      </c>
      <c r="DR4" s="62">
        <f>IFERROR(Inv_SY_B!DR4/Inv_SY_B!$IS4-1,"")</f>
        <v>-7.3056455978987023E-3</v>
      </c>
      <c r="DS4" s="62">
        <f>IFERROR(Inv_SY_B!DS4/Inv_SY_B!$IS4-1,"")</f>
        <v>6.2188006473615776E-3</v>
      </c>
      <c r="DT4" s="62">
        <f>IFERROR(Inv_SY_B!DT4/Inv_SY_B!$IS4-1,"")</f>
        <v>-7.6176287246839336E-2</v>
      </c>
      <c r="DU4" s="62">
        <f>IFERROR(Inv_SY_B!DU4/Inv_SY_B!$IS4-1,"")</f>
        <v>-7.0627796479553084E-2</v>
      </c>
      <c r="DV4" s="62">
        <f>IFERROR(Inv_SY_B!DV4/Inv_SY_B!$IS4-1,"")</f>
        <v>-5.433029963939684E-3</v>
      </c>
      <c r="DW4" s="62">
        <f>IFERROR(Inv_SY_B!DW4/Inv_SY_B!$IS4-1,"")</f>
        <v>-2.103816024693228E-2</v>
      </c>
      <c r="DX4" s="62">
        <f>IFERROR(Inv_SY_B!DX4/Inv_SY_B!$IS4-1,"")</f>
        <v>-2.069137957397682E-2</v>
      </c>
      <c r="DY4" s="62">
        <f>IFERROR(Inv_SY_B!DY4/Inv_SY_B!$IS4-1,"")</f>
        <v>-5.433029963939684E-3</v>
      </c>
      <c r="DZ4" s="62">
        <f>IFERROR(Inv_SY_B!DZ4/Inv_SY_B!$IS4-1,"")</f>
        <v>-1.5836450152601267E-2</v>
      </c>
      <c r="EA4" s="62">
        <f>IFERROR(Inv_SY_B!EA4/Inv_SY_B!$IS4-1,"")</f>
        <v>7.9758227236688128E-3</v>
      </c>
      <c r="EB4" s="62">
        <f>IFERROR(Inv_SY_B!EB4/Inv_SY_B!$IS4-1,"")</f>
        <v>-9.0176250398910085E-4</v>
      </c>
      <c r="EC4" s="62">
        <f>IFERROR(Inv_SY_B!EC4/Inv_SY_B!$IS4-1,"")</f>
        <v>-8.0881834224480142E-2</v>
      </c>
      <c r="ED4" s="62">
        <f>IFERROR(Inv_SY_B!ED4/Inv_SY_B!$IS4-1,"")</f>
        <v>5.6426112215279822E-3</v>
      </c>
      <c r="EE4" s="62">
        <f>IFERROR(Inv_SY_B!EE4/Inv_SY_B!$IS4-1,"")</f>
        <v>1.9855283725422668E-2</v>
      </c>
      <c r="EF4" s="62">
        <f>IFERROR(Inv_SY_B!EF4/Inv_SY_B!$IS4-1,"")</f>
        <v>2.710130226242069E-2</v>
      </c>
      <c r="EG4" s="62">
        <f>IFERROR(Inv_SY_B!EG4/Inv_SY_B!$IS4-1,"")</f>
        <v>3.5815076060301543E-2</v>
      </c>
      <c r="EH4" s="62">
        <f>IFERROR(Inv_SY_B!EH4/Inv_SY_B!$IS4-1,"")</f>
        <v>-9.8326581870817886E-3</v>
      </c>
      <c r="EI4" s="62">
        <f>IFERROR(Inv_SY_B!EI4/Inv_SY_B!$IS4-1,"")</f>
        <v>3.4649601994410917E-2</v>
      </c>
      <c r="EJ4" s="62">
        <f>IFERROR(Inv_SY_B!EJ4/Inv_SY_B!$IS4-1,"")</f>
        <v>2.9793460053199938E-2</v>
      </c>
      <c r="EK4" s="62">
        <f>IFERROR(Inv_SY_B!EK4/Inv_SY_B!$IS4-1,"")</f>
        <v>2.5394384739102716E-2</v>
      </c>
      <c r="EL4" s="62">
        <f>IFERROR(Inv_SY_B!EL4/Inv_SY_B!$IS4-1,"")</f>
        <v>-8.8556357271346808E-2</v>
      </c>
      <c r="EM4" s="62">
        <f>IFERROR(Inv_SY_B!EM4/Inv_SY_B!$IS4-1,"")</f>
        <v>7.8513373538899867E-3</v>
      </c>
      <c r="EN4" s="62">
        <f>IFERROR(Inv_SY_B!EN4/Inv_SY_B!$IS4-1,"")</f>
        <v>-1.4043860827785748E-2</v>
      </c>
      <c r="EO4" s="62">
        <f>IFERROR(Inv_SY_B!EO4/Inv_SY_B!$IS4-1,"")</f>
        <v>1.9535178488848448E-2</v>
      </c>
      <c r="EP4" s="62">
        <f>IFERROR(Inv_SY_B!EP4/Inv_SY_B!$IS4-1,"")</f>
        <v>3.1475103813066285E-2</v>
      </c>
      <c r="EQ4" s="62">
        <f>IFERROR(Inv_SY_B!EQ4/Inv_SY_B!$IS4-1,"")</f>
        <v>-9.490363837517668E-3</v>
      </c>
      <c r="ER4" s="62">
        <f>IFERROR(Inv_SY_B!ER4/Inv_SY_B!$IS4-1,"")</f>
        <v>1.054022134111321E-2</v>
      </c>
      <c r="ES4" s="62">
        <f>IFERROR(Inv_SY_B!ES4/Inv_SY_B!$IS4-1,"")</f>
        <v>2.8897061869896934E-3</v>
      </c>
      <c r="ET4" s="62">
        <f>IFERROR(Inv_SY_B!ET4/Inv_SY_B!$IS4-1,"")</f>
        <v>2.5058448843556347E-2</v>
      </c>
      <c r="EU4" s="62">
        <f>IFERROR(Inv_SY_B!EU4/Inv_SY_B!$IS4-1,"")</f>
        <v>4.0100745149993511E-3</v>
      </c>
      <c r="EV4" s="62">
        <f>IFERROR(Inv_SY_B!EV4/Inv_SY_B!$IS4-1,"")</f>
        <v>1.5437831460698659E-2</v>
      </c>
      <c r="EW4" s="62">
        <f>IFERROR(Inv_SY_B!EW4/Inv_SY_B!$IS4-1,"")</f>
        <v>1.4861642034865064E-2</v>
      </c>
      <c r="EX4" s="62">
        <f>IFERROR(Inv_SY_B!EX4/Inv_SY_B!$IS4-1,"")</f>
        <v>-3.5604143299805546E-3</v>
      </c>
      <c r="EY4" s="62">
        <f>IFERROR(Inv_SY_B!EY4/Inv_SY_B!$IS4-1,"")</f>
        <v>-6.6352029635182719E-3</v>
      </c>
      <c r="EZ4" s="62">
        <f>IFERROR(Inv_SY_B!EZ4/Inv_SY_B!$IS4-1,"")</f>
        <v>-1.3027526701662628E-2</v>
      </c>
      <c r="FA4" s="62">
        <f>IFERROR(Inv_SY_B!FA4/Inv_SY_B!$IS4-1,"")</f>
        <v>-1.6148552758261103E-2</v>
      </c>
      <c r="FB4" s="62">
        <f>IFERROR(Inv_SY_B!FB4/Inv_SY_B!$IS4-1,"")</f>
        <v>-1.1675082077136745E-2</v>
      </c>
      <c r="FC4" s="62">
        <f>IFERROR(Inv_SY_B!FC4/Inv_SY_B!$IS4-1,"")</f>
        <v>6.6349374549079521E-3</v>
      </c>
      <c r="FD4" s="62">
        <f>IFERROR(Inv_SY_B!FD4/Inv_SY_B!$IS4-1,"")</f>
        <v>2.7337743630344802E-2</v>
      </c>
      <c r="FE4" s="62">
        <f>IFERROR(Inv_SY_B!FE4/Inv_SY_B!$IS4-1,"")</f>
        <v>1.8389620061256107E-2</v>
      </c>
      <c r="FF4" s="62">
        <f>IFERROR(Inv_SY_B!FF4/Inv_SY_B!$IS4-1,"")</f>
        <v>-1.043967592973305E-2</v>
      </c>
      <c r="FG4" s="62">
        <f>IFERROR(Inv_SY_B!FG4/Inv_SY_B!$IS4-1,"")</f>
        <v>1.2789768974604154E-2</v>
      </c>
      <c r="FH4" s="62">
        <f>IFERROR(Inv_SY_B!FH4/Inv_SY_B!$IS4-1,"")</f>
        <v>-2.359172702051282E-2</v>
      </c>
      <c r="FI4" s="62">
        <f>IFERROR(Inv_SY_B!FI4/Inv_SY_B!$IS4-1,"")</f>
        <v>-1.7512556738552343E-2</v>
      </c>
      <c r="FJ4" s="62">
        <f>IFERROR(Inv_SY_B!FJ4/Inv_SY_B!$IS4-1,"")</f>
        <v>-2.3124098537285143E-2</v>
      </c>
      <c r="FK4" s="62">
        <f>IFERROR(Inv_SY_B!FK4/Inv_SY_B!$IS4-1,"")</f>
        <v>1.0919255041693221E-2</v>
      </c>
      <c r="FL4" s="62">
        <f>IFERROR(Inv_SY_B!FL4/Inv_SY_B!$IS4-1,"")</f>
        <v>-6.1847243608440516E-3</v>
      </c>
      <c r="FM4" s="62">
        <f>IFERROR(Inv_SY_B!FM4/Inv_SY_B!$IS4-1,"")</f>
        <v>-8.0196985290297285E-3</v>
      </c>
      <c r="FN4" s="62">
        <f>IFERROR(Inv_SY_B!FN4/Inv_SY_B!$IS4-1,"")</f>
        <v>-2.2562944357411907E-2</v>
      </c>
      <c r="FO4" s="62">
        <f>IFERROR(Inv_SY_B!FO4/Inv_SY_B!$IS4-1,"")</f>
        <v>-1.6963093270759844E-2</v>
      </c>
      <c r="FP4" s="62">
        <f>IFERROR(Inv_SY_B!FP4/Inv_SY_B!$IS4-1,"")</f>
        <v>-3.0325577178992091E-2</v>
      </c>
      <c r="FQ4" s="62">
        <f>IFERROR(Inv_SY_B!FQ4/Inv_SY_B!$IS4-1,"")</f>
        <v>-8.3131348485299128E-4</v>
      </c>
      <c r="FR4" s="62">
        <f>IFERROR(Inv_SY_B!FR4/Inv_SY_B!$IS4-1,"")</f>
        <v>-2.0830848455536399E-2</v>
      </c>
      <c r="FS4" s="62">
        <f>IFERROR(Inv_SY_B!FS4/Inv_SY_B!$IS4-1,"")</f>
        <v>-1.5548517108996074E-2</v>
      </c>
      <c r="FT4" s="62">
        <f>IFERROR(Inv_SY_B!FT4/Inv_SY_B!$IS4-1,"")</f>
        <v>-9.7798755766953738E-2</v>
      </c>
      <c r="FU4" s="62">
        <f>IFERROR(Inv_SY_B!FU4/Inv_SY_B!$IS4-1,"")</f>
        <v>-9.5850843229094984E-4</v>
      </c>
      <c r="FV4" s="62">
        <f>IFERROR(Inv_SY_B!FV4/Inv_SY_B!$IS4-1,"")</f>
        <v>9.2357925020734033E-3</v>
      </c>
      <c r="FW4" s="62">
        <f>IFERROR(Inv_SY_B!FW4/Inv_SY_B!$IS4-1,"")</f>
        <v>2.5859985080818992E-2</v>
      </c>
      <c r="FX4" s="62">
        <f>IFERROR(Inv_SY_B!FX4/Inv_SY_B!$IS4-1,"")</f>
        <v>1.5127911390742543E-2</v>
      </c>
      <c r="FY4" s="62">
        <f>IFERROR(Inv_SY_B!FY4/Inv_SY_B!$IS4-1,"")</f>
        <v>2.0343138603664546E-3</v>
      </c>
      <c r="FZ4" s="62">
        <f>IFERROR(Inv_SY_B!FZ4/Inv_SY_B!$IS4-1,"")</f>
        <v>5.8688674228337678E-3</v>
      </c>
      <c r="GA4" s="62">
        <f>IFERROR(Inv_SY_B!GA4/Inv_SY_B!$IS4-1,"")</f>
        <v>-1.7116871098898256E-2</v>
      </c>
      <c r="GB4" s="62">
        <f>IFERROR(Inv_SY_B!GB4/Inv_SY_B!$IS4-1,"")</f>
        <v>-1.2181592029756327E-2</v>
      </c>
      <c r="GC4" s="62">
        <f>IFERROR(Inv_SY_B!GC4/Inv_SY_B!$IS4-1,"")</f>
        <v>-1.7793133828489016E-2</v>
      </c>
      <c r="GD4" s="62">
        <f>IFERROR(Inv_SY_B!GD4/Inv_SY_B!$IS4-1,"")</f>
        <v>2.0178299009602219E-2</v>
      </c>
      <c r="GE4" s="62">
        <f>IFERROR(Inv_SY_B!GE4/Inv_SY_B!$IS4-1,"")</f>
        <v>-8.2786927658941023E-3</v>
      </c>
      <c r="GF4" s="62">
        <f>IFERROR(Inv_SY_B!GF4/Inv_SY_B!$IS4-1,"")</f>
        <v>1.1573934918212014E-2</v>
      </c>
      <c r="GG4" s="62">
        <f>IFERROR(Inv_SY_B!GG4/Inv_SY_B!$IS4-1,"")</f>
        <v>-1.2144181751098215E-2</v>
      </c>
      <c r="GH4" s="62">
        <f>IFERROR(Inv_SY_B!GH4/Inv_SY_B!$IS4-1,"")</f>
        <v>-2.3251465835483209E-5</v>
      </c>
      <c r="GI4" s="62">
        <f>IFERROR(Inv_SY_B!GI4/Inv_SY_B!$IS4-1,"")</f>
        <v>-2.7396352360053555E-2</v>
      </c>
      <c r="GJ4" s="62">
        <f>IFERROR(Inv_SY_B!GJ4/Inv_SY_B!$IS4-1,"")</f>
        <v>-9.4329527964152726E-2</v>
      </c>
      <c r="GK4" s="62">
        <f>IFERROR(Inv_SY_B!GK4/Inv_SY_B!$IS4-1,"")</f>
        <v>-5.2840719021474136E-3</v>
      </c>
      <c r="GL4" s="62">
        <f>IFERROR(Inv_SY_B!GL4/Inv_SY_B!$IS4-1,"")</f>
        <v>1.7547888791446198E-2</v>
      </c>
      <c r="GM4" s="62">
        <f>IFERROR(Inv_SY_B!GM4/Inv_SY_B!$IS4-1,"")</f>
        <v>9.2357925020734033E-3</v>
      </c>
      <c r="GN4" s="62">
        <f>IFERROR(Inv_SY_B!GN4/Inv_SY_B!$IS4-1,"")</f>
        <v>2.2177410775400475E-2</v>
      </c>
      <c r="GO4" s="62">
        <f>IFERROR(Inv_SY_B!GO4/Inv_SY_B!$IS4-1,"")</f>
        <v>5.7636510141074737E-3</v>
      </c>
      <c r="GP4" s="62">
        <f>IFERROR(Inv_SY_B!GP4/Inv_SY_B!$IS4-1,"")</f>
        <v>-5.7049375370523681E-3</v>
      </c>
      <c r="GQ4" s="62">
        <f>IFERROR(Inv_SY_B!GQ4/Inv_SY_B!$IS4-1,"")</f>
        <v>4.3958377006663163E-3</v>
      </c>
      <c r="GR4" s="62">
        <f>IFERROR(Inv_SY_B!GR4/Inv_SY_B!$IS4-1,"")</f>
        <v>-9.701991443716862E-4</v>
      </c>
      <c r="GS4" s="62" t="str">
        <f>IFERROR(Inv_SY_B!GS4/Inv_SY_B!$IS4-1,"")</f>
        <v/>
      </c>
      <c r="GT4" s="62" t="str">
        <f>IFERROR(Inv_SY_B!GT4/Inv_SY_B!$IS4-1,"")</f>
        <v/>
      </c>
      <c r="GU4" s="62">
        <f>IFERROR(Inv_SY_B!GU4/Inv_SY_B!$IS4-1,"")</f>
        <v>-1</v>
      </c>
      <c r="GV4" s="62">
        <f>IFERROR(Inv_SY_B!GV4/Inv_SY_B!$IS4-1,"")</f>
        <v>-5.9478721923461597E-3</v>
      </c>
      <c r="GW4" s="62">
        <f>IFERROR(Inv_SY_B!GW4/Inv_SY_B!$IS4-1,"")</f>
        <v>-1.5790315251543063E-2</v>
      </c>
      <c r="GX4" s="62" t="str">
        <f>IFERROR(Inv_SY_B!GX4/Inv_SY_B!$IS4-1,"")</f>
        <v/>
      </c>
      <c r="GY4" s="62">
        <f>IFERROR(Inv_SY_B!GY4/Inv_SY_B!$IS4-1,"")</f>
        <v>-1.8402105657775114E-2</v>
      </c>
      <c r="GZ4" s="62">
        <f>IFERROR(Inv_SY_B!GZ4/Inv_SY_B!$IS4-1,"")</f>
        <v>1.0276134520939673E-2</v>
      </c>
      <c r="HA4" s="62">
        <f>IFERROR(Inv_SY_B!HA4/Inv_SY_B!$IS4-1,"")</f>
        <v>-5.433029963939684E-3</v>
      </c>
      <c r="HB4" s="62">
        <f>IFERROR(Inv_SY_B!HB4/Inv_SY_B!$IS4-1,"")</f>
        <v>-2.2079697054544489E-3</v>
      </c>
      <c r="HC4" s="62">
        <f>IFERROR(Inv_SY_B!HC4/Inv_SY_B!$IS4-1,"")</f>
        <v>-0.10759461621659772</v>
      </c>
      <c r="HD4" s="62">
        <f>IFERROR(Inv_SY_B!HD4/Inv_SY_B!$IS4-1,"")</f>
        <v>2.0783588911488016E-2</v>
      </c>
      <c r="HE4" s="62">
        <f>IFERROR(Inv_SY_B!HE4/Inv_SY_B!$IS4-1,"")</f>
        <v>5.2824928303818464E-3</v>
      </c>
      <c r="HF4" s="62">
        <f>IFERROR(Inv_SY_B!HF4/Inv_SY_B!$IS4-1,"")</f>
        <v>1.3397160577538036E-2</v>
      </c>
      <c r="HG4" s="62">
        <f>IFERROR(Inv_SY_B!HG4/Inv_SY_B!$IS4-1,"")</f>
        <v>-1.5004176537508407E-2</v>
      </c>
      <c r="HH4" s="62">
        <f>IFERROR(Inv_SY_B!HH4/Inv_SY_B!$IS4-1,"")</f>
        <v>-4.6007563488468239E-3</v>
      </c>
      <c r="HI4" s="62">
        <f>IFERROR(Inv_SY_B!HI4/Inv_SY_B!$IS4-1,"")</f>
        <v>-1.3443663509209225E-2</v>
      </c>
      <c r="HJ4" s="62">
        <f>IFERROR(Inv_SY_B!HJ4/Inv_SY_B!$IS4-1,"")</f>
        <v>-1.2715424096002792E-2</v>
      </c>
      <c r="HK4" s="62">
        <f>IFERROR(Inv_SY_B!HK4/Inv_SY_B!$IS4-1,"")</f>
        <v>-1.7454759959726562E-2</v>
      </c>
      <c r="HL4" s="62">
        <f>IFERROR(Inv_SY_B!HL4/Inv_SY_B!$IS4-1,"")</f>
        <v>5.6987491168030591E-2</v>
      </c>
      <c r="HM4" s="62">
        <f>IFERROR(Inv_SY_B!HM4/Inv_SY_B!$IS4-1,"")</f>
        <v>5.8591099421025472E-2</v>
      </c>
      <c r="HN4" s="62">
        <f>IFERROR(Inv_SY_B!HN4/Inv_SY_B!$IS4-1,"")</f>
        <v>4.6151721049450423E-2</v>
      </c>
      <c r="HO4" s="62">
        <f>IFERROR(Inv_SY_B!HO4/Inv_SY_B!$IS4-1,"")</f>
        <v>4.6359044022310059E-2</v>
      </c>
      <c r="HP4" s="62">
        <f>IFERROR(Inv_SY_B!HP4/Inv_SY_B!$IS4-1,"")</f>
        <v>2.7492653492088293E-2</v>
      </c>
      <c r="HQ4" s="62">
        <f>IFERROR(Inv_SY_B!HQ4/Inv_SY_B!$IS4-1,"")</f>
        <v>-9.0284399714207764E-3</v>
      </c>
      <c r="HR4" s="62">
        <f>IFERROR(Inv_SY_B!HR4/Inv_SY_B!$IS4-1,"")</f>
        <v>-1.5869421792899074E-2</v>
      </c>
      <c r="HS4" s="62">
        <f>IFERROR(Inv_SY_B!HS4/Inv_SY_B!$IS4-1,"")</f>
        <v>5.1201994754388469E-3</v>
      </c>
      <c r="HT4" s="62">
        <f>IFERROR(Inv_SY_B!HT4/Inv_SY_B!$IS4-1,"")</f>
        <v>-3.6760078876322266E-3</v>
      </c>
      <c r="HU4" s="62">
        <f>IFERROR(Inv_SY_B!HU4/Inv_SY_B!$IS4-1,"")</f>
        <v>-2.5759712486401742E-2</v>
      </c>
      <c r="HV4" s="62">
        <f>IFERROR(Inv_SY_B!HV4/Inv_SY_B!$IS4-1,"")</f>
        <v>-2.4703365205706929E-2</v>
      </c>
      <c r="HW4" s="62">
        <f>IFERROR(Inv_SY_B!HW4/Inv_SY_B!$IS4-1,"")</f>
        <v>2.0200997380922958E-2</v>
      </c>
      <c r="HX4" s="62">
        <f>IFERROR(Inv_SY_B!HX4/Inv_SY_B!$IS4-1,"")</f>
        <v>-6.5533982919493416E-3</v>
      </c>
      <c r="HY4" s="62">
        <f>IFERROR(Inv_SY_B!HY4/Inv_SY_B!$IS4-1,"")</f>
        <v>-1.2183693730804523E-2</v>
      </c>
      <c r="HZ4" s="62">
        <f>IFERROR(Inv_SY_B!HZ4/Inv_SY_B!$IS4-1,"")</f>
        <v>-3.0286839647822861E-3</v>
      </c>
      <c r="IA4" s="62">
        <f>IFERROR(Inv_SY_B!IA4/Inv_SY_B!$IS4-1,"")</f>
        <v>4.7897247692314515E-3</v>
      </c>
      <c r="IB4" s="62">
        <f>IFERROR(Inv_SY_B!IB4/Inv_SY_B!$IS4-1,"")</f>
        <v>1.4286180120932856E-2</v>
      </c>
      <c r="IC4" s="62">
        <f>IFERROR(Inv_SY_B!IC4/Inv_SY_B!$IS4-1,"")</f>
        <v>-1.9059327875382559E-2</v>
      </c>
      <c r="ID4" s="62">
        <f>IFERROR(Inv_SY_B!ID4/Inv_SY_B!$IS4-1,"")</f>
        <v>-1.4239157355958376E-2</v>
      </c>
      <c r="IE4" s="62">
        <f>IFERROR(Inv_SY_B!IE4/Inv_SY_B!$IS4-1,"")</f>
        <v>-1.3603182618768694E-2</v>
      </c>
      <c r="IF4" s="62" t="str">
        <f>IFERROR(Inv_SY_B!IF4/Inv_SY_B!$IS4-1,"")</f>
        <v/>
      </c>
      <c r="IG4" s="62">
        <f>IFERROR(Inv_SY_B!IG4/Inv_SY_B!$IS4-1,"")</f>
        <v>5.746511210055294E-2</v>
      </c>
      <c r="IH4" s="62">
        <f>IFERROR(Inv_SY_B!IH4/Inv_SY_B!$IS4-1,"")</f>
        <v>-1.2175141981711879E-2</v>
      </c>
      <c r="II4" s="62">
        <f>IFERROR(Inv_SY_B!II4/Inv_SY_B!$IS4-1,"")</f>
        <v>1.911474139399294E-3</v>
      </c>
      <c r="IJ4" s="62">
        <f>IFERROR(Inv_SY_B!IJ4/Inv_SY_B!$IS4-1,"")</f>
        <v>-2.9411103700680119E-2</v>
      </c>
      <c r="IK4" s="62">
        <f>IFERROR(Inv_SY_B!IK4/Inv_SY_B!$IS4-1,"")</f>
        <v>-1.5821899914575166E-2</v>
      </c>
      <c r="IL4" s="62" t="str">
        <f>IFERROR(Inv_SY_B!IL4/Inv_SY_B!$IS4-1,"")</f>
        <v/>
      </c>
      <c r="IM4" s="62" t="str">
        <f>IFERROR(Inv_SY_B!IM4/Inv_SY_B!$IS4-1,"")</f>
        <v/>
      </c>
      <c r="IN4" s="62">
        <f>IFERROR(Inv_SY_B!IN4/Inv_SY_B!$IS4-1,"")</f>
        <v>4.6068791860306657E-2</v>
      </c>
      <c r="IO4" s="62">
        <f>IFERROR(Inv_SY_B!IO4/Inv_SY_B!$IS4-1,"")</f>
        <v>4.0554000782241806E-2</v>
      </c>
      <c r="IP4" s="62">
        <f>IFERROR(Inv_SY_B!IP4/Inv_SY_B!$IS4-1,"")</f>
        <v>0.29331278275861949</v>
      </c>
      <c r="IQ4" s="62">
        <f>IFERROR(Inv_SY_B!IQ4/Inv_SY_B!$IS4-1,"")</f>
        <v>-2.0462213325065592E-2</v>
      </c>
      <c r="IR4" s="62">
        <f>IFERROR(Inv_SY_B!IR4/Inv_SY_B!$IS4-1,"")</f>
        <v>1.006126193046935</v>
      </c>
    </row>
    <row r="5" spans="2:253" ht="14.5" x14ac:dyDescent="0.35">
      <c r="B5" s="85">
        <f>B4+1</f>
        <v>45837</v>
      </c>
      <c r="C5" s="62">
        <f>IFERROR(Inv_SY_B!C5/Inv_SY_B!$IS5-1,"")</f>
        <v>-5.5445119435013623E-3</v>
      </c>
      <c r="D5" s="62">
        <f>IFERROR(Inv_SY_B!D5/Inv_SY_B!$IS5-1,"")</f>
        <v>1.5150618695133344E-2</v>
      </c>
      <c r="E5" s="62">
        <f>IFERROR(Inv_SY_B!E5/Inv_SY_B!$IS5-1,"")</f>
        <v>1.7147517265527989E-2</v>
      </c>
      <c r="F5" s="62">
        <f>IFERROR(Inv_SY_B!F5/Inv_SY_B!$IS5-1,"")</f>
        <v>1.3607560708919442E-2</v>
      </c>
      <c r="G5" s="62">
        <f>IFERROR(Inv_SY_B!G5/Inv_SY_B!$IS5-1,"")</f>
        <v>1.0793749086999815E-2</v>
      </c>
      <c r="H5" s="62">
        <f>IFERROR(Inv_SY_B!H5/Inv_SY_B!$IS5-1,"")</f>
        <v>1.1247589671180336E-2</v>
      </c>
      <c r="I5" s="62">
        <f>IFERROR(Inv_SY_B!I5/Inv_SY_B!$IS5-1,"")</f>
        <v>1.5967531746658548E-2</v>
      </c>
      <c r="J5" s="62">
        <f>IFERROR(Inv_SY_B!J5/Inv_SY_B!$IS5-1,"")</f>
        <v>1.9507488303266873E-2</v>
      </c>
      <c r="K5" s="62">
        <f>IFERROR(Inv_SY_B!K5/Inv_SY_B!$IS5-1,"")</f>
        <v>1.0445199518349213E-2</v>
      </c>
      <c r="L5" s="62">
        <f>IFERROR(Inv_SY_B!L5/Inv_SY_B!$IS5-1,"")</f>
        <v>1.4976343910808154E-2</v>
      </c>
      <c r="M5" s="62">
        <f>IFERROR(Inv_SY_B!M5/Inv_SY_B!$IS5-1,"")</f>
        <v>1.0067604152310894E-2</v>
      </c>
      <c r="N5" s="62">
        <f>IFERROR(Inv_SY_B!N5/Inv_SY_B!$IS5-1,"")</f>
        <v>-9.0481612533754863E-3</v>
      </c>
      <c r="O5" s="62">
        <f>IFERROR(Inv_SY_B!O5/Inv_SY_B!$IS5-1,"")</f>
        <v>-9.992149668471062E-3</v>
      </c>
      <c r="P5" s="62">
        <f>IFERROR(Inv_SY_B!P5/Inv_SY_B!$IS5-1,"")</f>
        <v>3.8816342248404689E-2</v>
      </c>
      <c r="Q5" s="62">
        <f>IFERROR(Inv_SY_B!Q5/Inv_SY_B!$IS5-1,"")</f>
        <v>1.3607560708919442E-2</v>
      </c>
      <c r="R5" s="62">
        <f>IFERROR(Inv_SY_B!R5/Inv_SY_B!$IS5-1,"")</f>
        <v>4.4036736617372174E-3</v>
      </c>
      <c r="S5" s="62">
        <f>IFERROR(Inv_SY_B!S5/Inv_SY_B!$IS5-1,"")</f>
        <v>5.3476620768326821E-3</v>
      </c>
      <c r="T5" s="62">
        <f>IFERROR(Inv_SY_B!T5/Inv_SY_B!$IS5-1,"")</f>
        <v>4.1676765579632402E-3</v>
      </c>
      <c r="U5" s="62">
        <f>IFERROR(Inv_SY_B!U5/Inv_SY_B!$IS5-1,"")</f>
        <v>7.5260968808994466E-3</v>
      </c>
      <c r="V5" s="62">
        <f>IFERROR(Inv_SY_B!V5/Inv_SY_B!$IS5-1,"")</f>
        <v>1.0793749086999815E-2</v>
      </c>
      <c r="W5" s="62">
        <f>IFERROR(Inv_SY_B!W5/Inv_SY_B!$IS5-1,"")</f>
        <v>1.8077055202241343E-3</v>
      </c>
      <c r="X5" s="62">
        <f>IFERROR(Inv_SY_B!X5/Inv_SY_B!$IS5-1,"")</f>
        <v>1.7147517265527989E-2</v>
      </c>
      <c r="Y5" s="62">
        <f>IFERROR(Inv_SY_B!Y5/Inv_SY_B!$IS5-1,"")</f>
        <v>-1.0990598953668274E-2</v>
      </c>
      <c r="Z5" s="62">
        <f>IFERROR(Inv_SY_B!Z5/Inv_SY_B!$IS5-1,"")</f>
        <v>1.636086025294814E-2</v>
      </c>
      <c r="AA5" s="62">
        <f>IFERROR(Inv_SY_B!AA5/Inv_SY_B!$IS5-1,"")</f>
        <v>-1.861512076790206E-2</v>
      </c>
      <c r="AB5" s="62">
        <f>IFERROR(Inv_SY_B!AB5/Inv_SY_B!$IS5-1,"")</f>
        <v>1.1882966489033198E-2</v>
      </c>
      <c r="AC5" s="62">
        <f>IFERROR(Inv_SY_B!AC5/Inv_SY_B!$IS5-1,"")</f>
        <v>-1.7525903365868789E-2</v>
      </c>
      <c r="AD5" s="62">
        <f>IFERROR(Inv_SY_B!AD5/Inv_SY_B!$IS5-1,"")</f>
        <v>4.8232240684462635E-3</v>
      </c>
      <c r="AE5" s="62">
        <f>IFERROR(Inv_SY_B!AE5/Inv_SY_B!$IS5-1,"")</f>
        <v>1.3214232202629628E-2</v>
      </c>
      <c r="AF5" s="62">
        <f>IFERROR(Inv_SY_B!AF5/Inv_SY_B!$IS5-1,"")</f>
        <v>-9.6512649630197123E-3</v>
      </c>
      <c r="AG5" s="62">
        <f>IFERROR(Inv_SY_B!AG5/Inv_SY_B!$IS5-1,"")</f>
        <v>-1.4700320321910931E-3</v>
      </c>
      <c r="AH5" s="62">
        <f>IFERROR(Inv_SY_B!AH5/Inv_SY_B!$IS5-1,"")</f>
        <v>-3.7970917415888317E-2</v>
      </c>
      <c r="AI5" s="62">
        <f>IFERROR(Inv_SY_B!AI5/Inv_SY_B!$IS5-1,"")</f>
        <v>-8.0190135060217438E-3</v>
      </c>
      <c r="AJ5" s="62">
        <f>IFERROR(Inv_SY_B!AJ5/Inv_SY_B!$IS5-1,"")</f>
        <v>9.7240662968696157E-3</v>
      </c>
      <c r="AK5" s="62">
        <f>IFERROR(Inv_SY_B!AK5/Inv_SY_B!$IS5-1,"")</f>
        <v>1.8077055202241343E-3</v>
      </c>
      <c r="AL5" s="62">
        <f>IFERROR(Inv_SY_B!AL5/Inv_SY_B!$IS5-1,"")</f>
        <v>9.7817863150204687E-3</v>
      </c>
      <c r="AM5" s="62">
        <f>IFERROR(Inv_SY_B!AM5/Inv_SY_B!$IS5-1,"")</f>
        <v>1.0067604152310894E-2</v>
      </c>
      <c r="AN5" s="62">
        <f>IFERROR(Inv_SY_B!AN5/Inv_SY_B!$IS5-1,"")</f>
        <v>-2.1792004857166369E-2</v>
      </c>
      <c r="AO5" s="62">
        <f>IFERROR(Inv_SY_B!AO5/Inv_SY_B!$IS5-1,"")</f>
        <v>-4.0922220741234083E-3</v>
      </c>
      <c r="AP5" s="62">
        <f>IFERROR(Inv_SY_B!AP5/Inv_SY_B!$IS5-1,"")</f>
        <v>1.4787546227788884E-2</v>
      </c>
      <c r="AQ5" s="62">
        <f>IFERROR(Inv_SY_B!AQ5/Inv_SY_B!$IS5-1,"")</f>
        <v>-1.353210622507961E-2</v>
      </c>
      <c r="AR5" s="62">
        <f>IFERROR(Inv_SY_B!AR5/Inv_SY_B!$IS5-1,"")</f>
        <v>-1.5774078710931727E-2</v>
      </c>
      <c r="AS5" s="62">
        <f>IFERROR(Inv_SY_B!AS5/Inv_SY_B!$IS5-1,"")</f>
        <v>-1.7322510363843024E-3</v>
      </c>
      <c r="AT5" s="62">
        <f>IFERROR(Inv_SY_B!AT5/Inv_SY_B!$IS5-1,"")</f>
        <v>-3.3355862942087589E-2</v>
      </c>
      <c r="AU5" s="62">
        <f>IFERROR(Inv_SY_B!AU5/Inv_SY_B!$IS5-1,"")</f>
        <v>6.5276475957023461E-3</v>
      </c>
      <c r="AV5" s="62">
        <f>IFERROR(Inv_SY_B!AV5/Inv_SY_B!$IS5-1,"")</f>
        <v>1.0067604152310894E-2</v>
      </c>
      <c r="AW5" s="62">
        <f>IFERROR(Inv_SY_B!AW5/Inv_SY_B!$IS5-1,"")</f>
        <v>-1.861512076790206E-2</v>
      </c>
      <c r="AX5" s="62">
        <f>IFERROR(Inv_SY_B!AX5/Inv_SY_B!$IS5-1,"")</f>
        <v>-1.7322510363843024E-3</v>
      </c>
      <c r="AY5" s="62">
        <f>IFERROR(Inv_SY_B!AY5/Inv_SY_B!$IS5-1,"")</f>
        <v>-8.82661462798362E-4</v>
      </c>
      <c r="AZ5" s="62">
        <f>IFERROR(Inv_SY_B!AZ5/Inv_SY_B!$IS5-1,"")</f>
        <v>-2.4444612303584967E-2</v>
      </c>
      <c r="BA5" s="62">
        <f>IFERROR(Inv_SY_B!BA5/Inv_SY_B!$IS5-1,"")</f>
        <v>2.9876910390935763E-3</v>
      </c>
      <c r="BB5" s="62">
        <f>IFERROR(Inv_SY_B!BB5/Inv_SY_B!$IS5-1,"")</f>
        <v>7.707633114571788E-3</v>
      </c>
      <c r="BC5" s="62">
        <f>IFERROR(Inv_SY_B!BC5/Inv_SY_B!$IS5-1,"")</f>
        <v>2.0556364320039933E-2</v>
      </c>
      <c r="BD5" s="62">
        <f>IFERROR(Inv_SY_B!BD5/Inv_SY_B!$IS5-1,"")</f>
        <v>7.9698521187649973E-3</v>
      </c>
      <c r="BE5" s="62">
        <f>IFERROR(Inv_SY_B!BE5/Inv_SY_B!$IS5-1,"")</f>
        <v>-3.6928423600444127E-3</v>
      </c>
      <c r="BF5" s="62">
        <f>IFERROR(Inv_SY_B!BF5/Inv_SY_B!$IS5-1,"")</f>
        <v>1.152158009741111E-3</v>
      </c>
      <c r="BG5" s="62">
        <f>IFERROR(Inv_SY_B!BG5/Inv_SY_B!$IS5-1,"")</f>
        <v>8.1796273221197424E-3</v>
      </c>
      <c r="BH5" s="62">
        <f>IFERROR(Inv_SY_B!BH5/Inv_SY_B!$IS5-1,"")</f>
        <v>-9.0626117317571531E-4</v>
      </c>
      <c r="BI5" s="62">
        <f>IFERROR(Inv_SY_B!BI5/Inv_SY_B!$IS5-1,"")</f>
        <v>6.9209761019921601E-3</v>
      </c>
      <c r="BJ5" s="62">
        <f>IFERROR(Inv_SY_B!BJ5/Inv_SY_B!$IS5-1,"")</f>
        <v>-2.0979125944167398E-2</v>
      </c>
      <c r="BK5" s="62">
        <f>IFERROR(Inv_SY_B!BK5/Inv_SY_B!$IS5-1,"")</f>
        <v>1.0067604152310894E-2</v>
      </c>
      <c r="BL5" s="62">
        <f>IFERROR(Inv_SY_B!BL5/Inv_SY_B!$IS5-1,"")</f>
        <v>2.4538513881210644E-2</v>
      </c>
      <c r="BM5" s="62">
        <f>IFERROR(Inv_SY_B!BM5/Inv_SY_B!$IS5-1,"")</f>
        <v>2.0687473822136537E-2</v>
      </c>
      <c r="BN5" s="62">
        <f>IFERROR(Inv_SY_B!BN5/Inv_SY_B!$IS5-1,"")</f>
        <v>3.767704588535814E-2</v>
      </c>
      <c r="BO5" s="62">
        <f>IFERROR(Inv_SY_B!BO5/Inv_SY_B!$IS5-1,"")</f>
        <v>5.3476620768326821E-3</v>
      </c>
      <c r="BP5" s="62">
        <f>IFERROR(Inv_SY_B!BP5/Inv_SY_B!$IS5-1,"")</f>
        <v>9.9079246869915316E-4</v>
      </c>
      <c r="BQ5" s="62">
        <f>IFERROR(Inv_SY_B!BQ5/Inv_SY_B!$IS5-1,"")</f>
        <v>1.0793749086999815E-2</v>
      </c>
      <c r="BR5" s="62">
        <f>IFERROR(Inv_SY_B!BR5/Inv_SY_B!$IS5-1,"")</f>
        <v>-2.6239642582136069E-2</v>
      </c>
      <c r="BS5" s="62">
        <f>IFERROR(Inv_SY_B!BS5/Inv_SY_B!$IS5-1,"")</f>
        <v>-2.9122365552539664E-3</v>
      </c>
      <c r="BT5" s="62">
        <f>IFERROR(Inv_SY_B!BT5/Inv_SY_B!$IS5-1,"")</f>
        <v>6.2772000135469241E-4</v>
      </c>
      <c r="BU5" s="62">
        <f>IFERROR(Inv_SY_B!BU5/Inv_SY_B!$IS5-1,"")</f>
        <v>5.3476620768326821E-3</v>
      </c>
      <c r="BV5" s="62">
        <f>IFERROR(Inv_SY_B!BV5/Inv_SY_B!$IS5-1,"")</f>
        <v>-1.1172135187340504E-2</v>
      </c>
      <c r="BW5" s="62">
        <f>IFERROR(Inv_SY_B!BW5/Inv_SY_B!$IS5-1,"")</f>
        <v>-9.992149668471062E-3</v>
      </c>
      <c r="BX5" s="62">
        <f>IFERROR(Inv_SY_B!BX5/Inv_SY_B!$IS5-1,"")</f>
        <v>-5.5226551751486053E-4</v>
      </c>
      <c r="BY5" s="62">
        <f>IFERROR(Inv_SY_B!BY5/Inv_SY_B!$IS5-1,"")</f>
        <v>1.2165356185856568E-2</v>
      </c>
      <c r="BZ5" s="62">
        <f>IFERROR(Inv_SY_B!BZ5/Inv_SY_B!$IS5-1,"")</f>
        <v>-4.2115601541825587E-4</v>
      </c>
      <c r="CA5" s="62">
        <f>IFERROR(Inv_SY_B!CA5/Inv_SY_B!$IS5-1,"")</f>
        <v>1.4263108219402465E-2</v>
      </c>
      <c r="CB5" s="62">
        <f>IFERROR(Inv_SY_B!CB5/Inv_SY_B!$IS5-1,"")</f>
        <v>1.8077055202241343E-3</v>
      </c>
      <c r="CC5" s="62">
        <f>IFERROR(Inv_SY_B!CC5/Inv_SY_B!$IS5-1,"")</f>
        <v>-2.9122365552539664E-3</v>
      </c>
      <c r="CD5" s="62">
        <f>IFERROR(Inv_SY_B!CD5/Inv_SY_B!$IS5-1,"")</f>
        <v>1.297218389106658E-2</v>
      </c>
      <c r="CE5" s="62">
        <f>IFERROR(Inv_SY_B!CE5/Inv_SY_B!$IS5-1,"")</f>
        <v>7.707633114571788E-3</v>
      </c>
      <c r="CF5" s="62">
        <f>IFERROR(Inv_SY_B!CF5/Inv_SY_B!$IS5-1,"")</f>
        <v>1.4787546227788884E-2</v>
      </c>
      <c r="CG5" s="62">
        <f>IFERROR(Inv_SY_B!CG5/Inv_SY_B!$IS5-1,"")</f>
        <v>-1.7322510363843024E-3</v>
      </c>
      <c r="CH5" s="62">
        <f>IFERROR(Inv_SY_B!CH5/Inv_SY_B!$IS5-1,"")</f>
        <v>5.3476620768326821E-3</v>
      </c>
      <c r="CI5" s="62">
        <f>IFERROR(Inv_SY_B!CI5/Inv_SY_B!$IS5-1,"")</f>
        <v>-1.1172135187340504E-2</v>
      </c>
      <c r="CJ5" s="62">
        <f>IFERROR(Inv_SY_B!CJ5/Inv_SY_B!$IS5-1,"")</f>
        <v>6.2772000135469241E-4</v>
      </c>
      <c r="CK5" s="62">
        <f>IFERROR(Inv_SY_B!CK5/Inv_SY_B!$IS5-1,"")</f>
        <v>-8.8121641496015091E-3</v>
      </c>
      <c r="CL5" s="62">
        <f>IFERROR(Inv_SY_B!CL5/Inv_SY_B!$IS5-1,"")</f>
        <v>-5.2722075929929613E-3</v>
      </c>
      <c r="CM5" s="62">
        <f>IFERROR(Inv_SY_B!CM5/Inv_SY_B!$IS5-1,"")</f>
        <v>-9.0481612533754863E-3</v>
      </c>
      <c r="CN5" s="62">
        <f>IFERROR(Inv_SY_B!CN5/Inv_SY_B!$IS5-1,"")</f>
        <v>-1.5656080159044738E-2</v>
      </c>
      <c r="CO5" s="62">
        <f>IFERROR(Inv_SY_B!CO5/Inv_SY_B!$IS5-1,"")</f>
        <v>-4.0544625375195098E-3</v>
      </c>
      <c r="CP5" s="62">
        <f>IFERROR(Inv_SY_B!CP5/Inv_SY_B!$IS5-1,"")</f>
        <v>-1.861512076790206E-2</v>
      </c>
      <c r="CQ5" s="62">
        <f>IFERROR(Inv_SY_B!CQ5/Inv_SY_B!$IS5-1,"")</f>
        <v>1.2427575190049778E-2</v>
      </c>
      <c r="CR5" s="62">
        <f>IFERROR(Inv_SY_B!CR5/Inv_SY_B!$IS5-1,"")</f>
        <v>-1.9196036715653286E-2</v>
      </c>
      <c r="CS5" s="62">
        <f>IFERROR(Inv_SY_B!CS5/Inv_SY_B!$IS5-1,"")</f>
        <v>-5.6655360992827752E-3</v>
      </c>
      <c r="CT5" s="62">
        <f>IFERROR(Inv_SY_B!CT5/Inv_SY_B!$IS5-1,"")</f>
        <v>-4.0922220741234083E-3</v>
      </c>
      <c r="CU5" s="62">
        <f>IFERROR(Inv_SY_B!CU5/Inv_SY_B!$IS5-1,"")</f>
        <v>-1</v>
      </c>
      <c r="CV5" s="62">
        <f>IFERROR(Inv_SY_B!CV5/Inv_SY_B!$IS5-1,"")</f>
        <v>-5.5226551751486053E-4</v>
      </c>
      <c r="CW5" s="62">
        <f>IFERROR(Inv_SY_B!CW5/Inv_SY_B!$IS5-1,"")</f>
        <v>5.3476620768326821E-3</v>
      </c>
      <c r="CX5" s="62">
        <f>IFERROR(Inv_SY_B!CX5/Inv_SY_B!$IS5-1,"")</f>
        <v>-9.992149668471062E-3</v>
      </c>
      <c r="CY5" s="62">
        <f>IFERROR(Inv_SY_B!CY5/Inv_SY_B!$IS5-1,"")</f>
        <v>-1.7072062781688269E-2</v>
      </c>
      <c r="CZ5" s="62">
        <f>IFERROR(Inv_SY_B!CZ5/Inv_SY_B!$IS5-1,"")</f>
        <v>8.8876186334412299E-3</v>
      </c>
      <c r="DA5" s="62">
        <f>IFERROR(Inv_SY_B!DA5/Inv_SY_B!$IS5-1,"")</f>
        <v>-1.353210622507961E-2</v>
      </c>
      <c r="DB5" s="62">
        <f>IFERROR(Inv_SY_B!DB5/Inv_SY_B!$IS5-1,"")</f>
        <v>5.3476620768326821E-3</v>
      </c>
      <c r="DC5" s="62">
        <f>IFERROR(Inv_SY_B!DC5/Inv_SY_B!$IS5-1,"")</f>
        <v>1.2165356185856568E-2</v>
      </c>
      <c r="DD5" s="62">
        <f>IFERROR(Inv_SY_B!DD5/Inv_SY_B!$IS5-1,"")</f>
        <v>-7.6321786307320671E-3</v>
      </c>
      <c r="DE5" s="62">
        <f>IFERROR(Inv_SY_B!DE5/Inv_SY_B!$IS5-1,"")</f>
        <v>3.1045124487768971E-2</v>
      </c>
      <c r="DF5" s="62">
        <f>IFERROR(Inv_SY_B!DF5/Inv_SY_B!$IS5-1,"")</f>
        <v>4.089905682346906E-3</v>
      </c>
      <c r="DG5" s="62">
        <f>IFERROR(Inv_SY_B!DG5/Inv_SY_B!$IS5-1,"")</f>
        <v>-5.2722075929929613E-3</v>
      </c>
      <c r="DH5" s="62">
        <f>IFERROR(Inv_SY_B!DH5/Inv_SY_B!$IS5-1,"")</f>
        <v>3.7743480516734262E-3</v>
      </c>
      <c r="DI5" s="62">
        <f>IFERROR(Inv_SY_B!DI5/Inv_SY_B!$IS5-1,"")</f>
        <v>3.1692272727659176E-3</v>
      </c>
      <c r="DJ5" s="62">
        <f>IFERROR(Inv_SY_B!DJ5/Inv_SY_B!$IS5-1,"")</f>
        <v>3.1692272727659176E-3</v>
      </c>
      <c r="DK5" s="62">
        <f>IFERROR(Inv_SY_B!DK5/Inv_SY_B!$IS5-1,"")</f>
        <v>-2.0035137529071601E-2</v>
      </c>
      <c r="DL5" s="62">
        <f>IFERROR(Inv_SY_B!DL5/Inv_SY_B!$IS5-1,"")</f>
        <v>-2.6957719239772748E-2</v>
      </c>
      <c r="DM5" s="62">
        <f>IFERROR(Inv_SY_B!DM5/Inv_SY_B!$IS5-1,"")</f>
        <v>1.4787546227788884E-2</v>
      </c>
      <c r="DN5" s="62">
        <f>IFERROR(Inv_SY_B!DN5/Inv_SY_B!$IS5-1,"")</f>
        <v>-1.2588117809984034E-2</v>
      </c>
      <c r="DO5" s="62">
        <f>IFERROR(Inv_SY_B!DO5/Inv_SY_B!$IS5-1,"")</f>
        <v>-3.7100788883536184E-3</v>
      </c>
      <c r="DP5" s="62">
        <f>IFERROR(Inv_SY_B!DP5/Inv_SY_B!$IS5-1,"")</f>
        <v>-2.349642838442223E-2</v>
      </c>
      <c r="DQ5" s="62">
        <f>IFERROR(Inv_SY_B!DQ5/Inv_SY_B!$IS5-1,"")</f>
        <v>-2.5189080489640414E-3</v>
      </c>
      <c r="DR5" s="62">
        <f>IFERROR(Inv_SY_B!DR5/Inv_SY_B!$IS5-1,"")</f>
        <v>6.5276475957023461E-3</v>
      </c>
      <c r="DS5" s="62">
        <f>IFERROR(Inv_SY_B!DS5/Inv_SY_B!$IS5-1,"")</f>
        <v>-1.5066087399609907E-2</v>
      </c>
      <c r="DT5" s="62">
        <f>IFERROR(Inv_SY_B!DT5/Inv_SY_B!$IS5-1,"")</f>
        <v>-5.7060460921155354E-2</v>
      </c>
      <c r="DU5" s="62">
        <f>IFERROR(Inv_SY_B!DU5/Inv_SY_B!$IS5-1,"")</f>
        <v>-7.384247718952186E-2</v>
      </c>
      <c r="DV5" s="62">
        <f>IFERROR(Inv_SY_B!DV5/Inv_SY_B!$IS5-1,"")</f>
        <v>7.707633114571788E-3</v>
      </c>
      <c r="DW5" s="62">
        <f>IFERROR(Inv_SY_B!DW5/Inv_SY_B!$IS5-1,"")</f>
        <v>-2.2028001960940236E-2</v>
      </c>
      <c r="DX5" s="62">
        <f>IFERROR(Inv_SY_B!DX5/Inv_SY_B!$IS5-1,"")</f>
        <v>4.8232240684462635E-3</v>
      </c>
      <c r="DY5" s="62">
        <f>IFERROR(Inv_SY_B!DY5/Inv_SY_B!$IS5-1,"")</f>
        <v>-1.7898052644896856E-2</v>
      </c>
      <c r="DZ5" s="62">
        <f>IFERROR(Inv_SY_B!DZ5/Inv_SY_B!$IS5-1,"")</f>
        <v>-9.1661598052623638E-3</v>
      </c>
      <c r="EA5" s="62">
        <f>IFERROR(Inv_SY_B!EA5/Inv_SY_B!$IS5-1,"")</f>
        <v>-2.1923114359262863E-2</v>
      </c>
      <c r="EB5" s="62">
        <f>IFERROR(Inv_SY_B!EB5/Inv_SY_B!$IS5-1,"")</f>
        <v>2.4108092298686934E-3</v>
      </c>
      <c r="EC5" s="62">
        <f>IFERROR(Inv_SY_B!EC5/Inv_SY_B!$IS5-1,"")</f>
        <v>-1.6763451184445333E-2</v>
      </c>
      <c r="ED5" s="62">
        <f>IFERROR(Inv_SY_B!ED5/Inv_SY_B!$IS5-1,"")</f>
        <v>-1.6233292961809198E-3</v>
      </c>
      <c r="EE5" s="62">
        <f>IFERROR(Inv_SY_B!EE5/Inv_SY_B!$IS5-1,"")</f>
        <v>4.9119751160193736E-3</v>
      </c>
      <c r="EF5" s="62">
        <f>IFERROR(Inv_SY_B!EF5/Inv_SY_B!$IS5-1,"")</f>
        <v>-1.3961191868304912E-2</v>
      </c>
      <c r="EG5" s="62">
        <f>IFERROR(Inv_SY_B!EG5/Inv_SY_B!$IS5-1,"")</f>
        <v>-9.6662096125594843E-3</v>
      </c>
      <c r="EH5" s="62">
        <f>IFERROR(Inv_SY_B!EH5/Inv_SY_B!$IS5-1,"")</f>
        <v>-8.2341362782951677E-3</v>
      </c>
      <c r="EI5" s="62">
        <f>IFERROR(Inv_SY_B!EI5/Inv_SY_B!$IS5-1,"")</f>
        <v>-1.6496097822128131E-2</v>
      </c>
      <c r="EJ5" s="62">
        <f>IFERROR(Inv_SY_B!EJ5/Inv_SY_B!$IS5-1,"")</f>
        <v>-5.2598301225152966E-3</v>
      </c>
      <c r="EK5" s="62">
        <f>IFERROR(Inv_SY_B!EK5/Inv_SY_B!$IS5-1,"")</f>
        <v>-1.3343308542060561E-2</v>
      </c>
      <c r="EL5" s="62">
        <f>IFERROR(Inv_SY_B!EL5/Inv_SY_B!$IS5-1,"")</f>
        <v>1.5967531746658548E-2</v>
      </c>
      <c r="EM5" s="62">
        <f>IFERROR(Inv_SY_B!EM5/Inv_SY_B!$IS5-1,"")</f>
        <v>1.0997142089024248E-3</v>
      </c>
      <c r="EN5" s="62">
        <f>IFERROR(Inv_SY_B!EN5/Inv_SY_B!$IS5-1,"")</f>
        <v>-1.4258251159768531E-2</v>
      </c>
      <c r="EO5" s="62">
        <f>IFERROR(Inv_SY_B!EO5/Inv_SY_B!$IS5-1,"")</f>
        <v>-1.7322510363843024E-3</v>
      </c>
      <c r="EP5" s="62">
        <f>IFERROR(Inv_SY_B!EP5/Inv_SY_B!$IS5-1,"")</f>
        <v>2.6151714455670882E-2</v>
      </c>
      <c r="EQ5" s="62">
        <f>IFERROR(Inv_SY_B!EQ5/Inv_SY_B!$IS5-1,"")</f>
        <v>-1.9314035267540164E-2</v>
      </c>
      <c r="ER5" s="62">
        <f>IFERROR(Inv_SY_B!ER5/Inv_SY_B!$IS5-1,"")</f>
        <v>8.0707055819162488E-3</v>
      </c>
      <c r="ES5" s="62">
        <f>IFERROR(Inv_SY_B!ES5/Inv_SY_B!$IS5-1,"")</f>
        <v>7.4571855324156999E-4</v>
      </c>
      <c r="ET5" s="62">
        <f>IFERROR(Inv_SY_B!ET5/Inv_SY_B!$IS5-1,"")</f>
        <v>1.4358460584563693E-2</v>
      </c>
      <c r="EU5" s="62">
        <f>IFERROR(Inv_SY_B!EU5/Inv_SY_B!$IS5-1,"")</f>
        <v>3.1692272727659176E-3</v>
      </c>
      <c r="EV5" s="62">
        <f>IFERROR(Inv_SY_B!EV5/Inv_SY_B!$IS5-1,"")</f>
        <v>2.8439070999941141E-2</v>
      </c>
      <c r="EW5" s="62">
        <f>IFERROR(Inv_SY_B!EW5/Inv_SY_B!$IS5-1,"")</f>
        <v>1.7437975239403603E-2</v>
      </c>
      <c r="EX5" s="62">
        <f>IFERROR(Inv_SY_B!EX5/Inv_SY_B!$IS5-1,"")</f>
        <v>2.0687473822136537E-2</v>
      </c>
      <c r="EY5" s="62">
        <f>IFERROR(Inv_SY_B!EY5/Inv_SY_B!$IS5-1,"")</f>
        <v>-2.3091328456094073E-3</v>
      </c>
      <c r="EZ5" s="62">
        <f>IFERROR(Inv_SY_B!EZ5/Inv_SY_B!$IS5-1,"")</f>
        <v>-2.9122365552539664E-3</v>
      </c>
      <c r="FA5" s="62">
        <f>IFERROR(Inv_SY_B!FA5/Inv_SY_B!$IS5-1,"")</f>
        <v>5.7016577324935369E-3</v>
      </c>
      <c r="FB5" s="62">
        <f>IFERROR(Inv_SY_B!FB5/Inv_SY_B!$IS5-1,"")</f>
        <v>-7.8681757345059333E-3</v>
      </c>
      <c r="FC5" s="62">
        <f>IFERROR(Inv_SY_B!FC5/Inv_SY_B!$IS5-1,"")</f>
        <v>1.0067604152310894E-2</v>
      </c>
      <c r="FD5" s="62">
        <f>IFERROR(Inv_SY_B!FD5/Inv_SY_B!$IS5-1,"")</f>
        <v>2.800338403912761E-2</v>
      </c>
      <c r="FE5" s="62">
        <f>IFERROR(Inv_SY_B!FE5/Inv_SY_B!$IS5-1,"")</f>
        <v>1.1998489546824587E-2</v>
      </c>
      <c r="FF5" s="62">
        <f>IFERROR(Inv_SY_B!FF5/Inv_SY_B!$IS5-1,"")</f>
        <v>-1.1869399357581689E-2</v>
      </c>
      <c r="FG5" s="62">
        <f>IFERROR(Inv_SY_B!FG5/Inv_SY_B!$IS5-1,"")</f>
        <v>1.390538922644069E-3</v>
      </c>
      <c r="FH5" s="62">
        <f>IFERROR(Inv_SY_B!FH5/Inv_SY_B!$IS5-1,"")</f>
        <v>-2.3803343809784772E-2</v>
      </c>
      <c r="FI5" s="62">
        <f>IFERROR(Inv_SY_B!FI5/Inv_SY_B!$IS5-1,"")</f>
        <v>-8.1566166391183748E-3</v>
      </c>
      <c r="FJ5" s="62">
        <f>IFERROR(Inv_SY_B!FJ5/Inv_SY_B!$IS5-1,"")</f>
        <v>-2.1946952450553225E-2</v>
      </c>
      <c r="FK5" s="62">
        <f>IFERROR(Inv_SY_B!FK5/Inv_SY_B!$IS5-1,"")</f>
        <v>9.8768994219884387E-3</v>
      </c>
      <c r="FL5" s="62">
        <f>IFERROR(Inv_SY_B!FL5/Inv_SY_B!$IS5-1,"")</f>
        <v>-4.4226180194067988E-3</v>
      </c>
      <c r="FM5" s="62">
        <f>IFERROR(Inv_SY_B!FM5/Inv_SY_B!$IS5-1,"")</f>
        <v>-1.4256188248022217E-2</v>
      </c>
      <c r="FN5" s="62">
        <f>IFERROR(Inv_SY_B!FN5/Inv_SY_B!$IS5-1,"")</f>
        <v>-4.9527624073422594E-2</v>
      </c>
      <c r="FO5" s="62">
        <f>IFERROR(Inv_SY_B!FO5/Inv_SY_B!$IS5-1,"")</f>
        <v>-3.0382804629514037E-3</v>
      </c>
      <c r="FP5" s="62">
        <f>IFERROR(Inv_SY_B!FP5/Inv_SY_B!$IS5-1,"")</f>
        <v>-2.4815342299331578E-2</v>
      </c>
      <c r="FQ5" s="62">
        <f>IFERROR(Inv_SY_B!FQ5/Inv_SY_B!$IS5-1,"")</f>
        <v>-1.0150911356464509E-2</v>
      </c>
      <c r="FR5" s="62">
        <f>IFERROR(Inv_SY_B!FR5/Inv_SY_B!$IS5-1,"")</f>
        <v>-7.9741598883824594E-3</v>
      </c>
      <c r="FS5" s="62">
        <f>IFERROR(Inv_SY_B!FS5/Inv_SY_B!$IS5-1,"")</f>
        <v>-3.9134363894461899E-3</v>
      </c>
      <c r="FT5" s="62">
        <f>IFERROR(Inv_SY_B!FT5/Inv_SY_B!$IS5-1,"")</f>
        <v>-6.0559892722570341E-2</v>
      </c>
      <c r="FU5" s="62">
        <f>IFERROR(Inv_SY_B!FU5/Inv_SY_B!$IS5-1,"")</f>
        <v>-1.3778830469934111E-2</v>
      </c>
      <c r="FV5" s="62">
        <f>IFERROR(Inv_SY_B!FV5/Inv_SY_B!$IS5-1,"")</f>
        <v>-4.7090326862597731E-3</v>
      </c>
      <c r="FW5" s="62">
        <f>IFERROR(Inv_SY_B!FW5/Inv_SY_B!$IS5-1,"")</f>
        <v>9.611700656384059E-3</v>
      </c>
      <c r="FX5" s="62">
        <f>IFERROR(Inv_SY_B!FX5/Inv_SY_B!$IS5-1,"")</f>
        <v>-1.6642977138462967E-2</v>
      </c>
      <c r="FY5" s="62">
        <f>IFERROR(Inv_SY_B!FY5/Inv_SY_B!$IS5-1,"")</f>
        <v>-1.7703772200881041E-2</v>
      </c>
      <c r="FZ5" s="62">
        <f>IFERROR(Inv_SY_B!FZ5/Inv_SY_B!$IS5-1,"")</f>
        <v>8.4183062111635731E-3</v>
      </c>
      <c r="GA5" s="62">
        <f>IFERROR(Inv_SY_B!GA5/Inv_SY_B!$IS5-1,"")</f>
        <v>5.425640140841903E-3</v>
      </c>
      <c r="GB5" s="62">
        <f>IFERROR(Inv_SY_B!GB5/Inv_SY_B!$IS5-1,"")</f>
        <v>-1.2399796888790671E-2</v>
      </c>
      <c r="GC5" s="62">
        <f>IFERROR(Inv_SY_B!GC5/Inv_SY_B!$IS5-1,"")</f>
        <v>-1.6642977138462967E-2</v>
      </c>
      <c r="GD5" s="62">
        <f>IFERROR(Inv_SY_B!GD5/Inv_SY_B!$IS5-1,"")</f>
        <v>-9.8564201717243893E-4</v>
      </c>
      <c r="GE5" s="62">
        <f>IFERROR(Inv_SY_B!GE5/Inv_SY_B!$IS5-1,"")</f>
        <v>-1.6606257309379147E-2</v>
      </c>
      <c r="GF5" s="62">
        <f>IFERROR(Inv_SY_B!GF5/Inv_SY_B!$IS5-1,"")</f>
        <v>9.8768994219884387E-3</v>
      </c>
      <c r="GG5" s="62">
        <f>IFERROR(Inv_SY_B!GG5/Inv_SY_B!$IS5-1,"")</f>
        <v>-1.9021689511015127E-3</v>
      </c>
      <c r="GH5" s="62">
        <f>IFERROR(Inv_SY_B!GH5/Inv_SY_B!$IS5-1,"")</f>
        <v>-8.2032916218648388E-3</v>
      </c>
      <c r="GI5" s="62">
        <f>IFERROR(Inv_SY_B!GI5/Inv_SY_B!$IS5-1,"")</f>
        <v>-9.9217796229820188E-3</v>
      </c>
      <c r="GJ5" s="62">
        <f>IFERROR(Inv_SY_B!GJ5/Inv_SY_B!$IS5-1,"")</f>
        <v>-6.3614249950263435E-3</v>
      </c>
      <c r="GK5" s="62">
        <f>IFERROR(Inv_SY_B!GK5/Inv_SY_B!$IS5-1,"")</f>
        <v>-2.0223160474123869E-2</v>
      </c>
      <c r="GL5" s="62">
        <f>IFERROR(Inv_SY_B!GL5/Inv_SY_B!$IS5-1,"")</f>
        <v>-4.4703537972156093E-3</v>
      </c>
      <c r="GM5" s="62">
        <f>IFERROR(Inv_SY_B!GM5/Inv_SY_B!$IS5-1,"")</f>
        <v>5.6734989871569663E-3</v>
      </c>
      <c r="GN5" s="62">
        <f>IFERROR(Inv_SY_B!GN5/Inv_SY_B!$IS5-1,"")</f>
        <v>-3.5156382410393983E-3</v>
      </c>
      <c r="GO5" s="62">
        <f>IFERROR(Inv_SY_B!GO5/Inv_SY_B!$IS5-1,"")</f>
        <v>-4.7090326862597731E-3</v>
      </c>
      <c r="GP5" s="62">
        <f>IFERROR(Inv_SY_B!GP5/Inv_SY_B!$IS5-1,"")</f>
        <v>-1.0676004912361314E-2</v>
      </c>
      <c r="GQ5" s="62">
        <f>IFERROR(Inv_SY_B!GQ5/Inv_SY_B!$IS5-1,"")</f>
        <v>-1.3301472691846006E-2</v>
      </c>
      <c r="GR5" s="62">
        <f>IFERROR(Inv_SY_B!GR5/Inv_SY_B!$IS5-1,"")</f>
        <v>-1.783637158368323E-2</v>
      </c>
      <c r="GS5" s="62" t="str">
        <f>IFERROR(Inv_SY_B!GS5/Inv_SY_B!$IS5-1,"")</f>
        <v/>
      </c>
      <c r="GT5" s="62" t="str">
        <f>IFERROR(Inv_SY_B!GT5/Inv_SY_B!$IS5-1,"")</f>
        <v/>
      </c>
      <c r="GU5" s="62">
        <f>IFERROR(Inv_SY_B!GU5/Inv_SY_B!$IS5-1,"")</f>
        <v>-1</v>
      </c>
      <c r="GV5" s="62">
        <f>IFERROR(Inv_SY_B!GV5/Inv_SY_B!$IS5-1,"")</f>
        <v>-5.2601194828705289E-3</v>
      </c>
      <c r="GW5" s="62">
        <f>IFERROR(Inv_SY_B!GW5/Inv_SY_B!$IS5-1,"")</f>
        <v>-3.3701023330858781E-3</v>
      </c>
      <c r="GX5" s="62" t="str">
        <f>IFERROR(Inv_SY_B!GX5/Inv_SY_B!$IS5-1,"")</f>
        <v/>
      </c>
      <c r="GY5" s="62">
        <f>IFERROR(Inv_SY_B!GY5/Inv_SY_B!$IS5-1,"")</f>
        <v>-2.3940269203437392E-3</v>
      </c>
      <c r="GZ5" s="62">
        <f>IFERROR(Inv_SY_B!GZ5/Inv_SY_B!$IS5-1,"")</f>
        <v>1.8077055202241343E-3</v>
      </c>
      <c r="HA5" s="62">
        <f>IFERROR(Inv_SY_B!HA5/Inv_SY_B!$IS5-1,"")</f>
        <v>-2.0862466920451572E-3</v>
      </c>
      <c r="HB5" s="62">
        <f>IFERROR(Inv_SY_B!HB5/Inv_SY_B!$IS5-1,"")</f>
        <v>-9.1661598052623638E-3</v>
      </c>
      <c r="HC5" s="62">
        <f>IFERROR(Inv_SY_B!HC5/Inv_SY_B!$IS5-1,"")</f>
        <v>-7.7501771826189447E-3</v>
      </c>
      <c r="HD5" s="62">
        <f>IFERROR(Inv_SY_B!HD5/Inv_SY_B!$IS5-1,"")</f>
        <v>-4.4462177297842631E-3</v>
      </c>
      <c r="HE5" s="62">
        <f>IFERROR(Inv_SY_B!HE5/Inv_SY_B!$IS5-1,"")</f>
        <v>-1.353210622507961E-2</v>
      </c>
      <c r="HF5" s="62">
        <f>IFERROR(Inv_SY_B!HF5/Inv_SY_B!$IS5-1,"")</f>
        <v>1.4537098645632796E-3</v>
      </c>
      <c r="HG5" s="62">
        <f>IFERROR(Inv_SY_B!HG5/Inv_SY_B!$IS5-1,"")</f>
        <v>-9.1661598052623638E-3</v>
      </c>
      <c r="HH5" s="62">
        <f>IFERROR(Inv_SY_B!HH5/Inv_SY_B!$IS5-1,"")</f>
        <v>-1.1422582769495815E-3</v>
      </c>
      <c r="HI5" s="62">
        <f>IFERROR(Inv_SY_B!HI5/Inv_SY_B!$IS5-1,"")</f>
        <v>5.3476620768326821E-3</v>
      </c>
      <c r="HJ5" s="62">
        <f>IFERROR(Inv_SY_B!HJ5/Inv_SY_B!$IS5-1,"")</f>
        <v>-1.8016051196783733E-2</v>
      </c>
      <c r="HK5" s="62">
        <f>IFERROR(Inv_SY_B!HK5/Inv_SY_B!$IS5-1,"")</f>
        <v>8.0747397204423699E-3</v>
      </c>
      <c r="HL5" s="62">
        <f>IFERROR(Inv_SY_B!HL5/Inv_SY_B!$IS5-1,"")</f>
        <v>4.9924892789681374E-2</v>
      </c>
      <c r="HM5" s="62">
        <f>IFERROR(Inv_SY_B!HM5/Inv_SY_B!$IS5-1,"")</f>
        <v>6.128626801346071E-2</v>
      </c>
      <c r="HN5" s="62">
        <f>IFERROR(Inv_SY_B!HN5/Inv_SY_B!$IS5-1,"")</f>
        <v>4.2662260119578965E-2</v>
      </c>
      <c r="HO5" s="62">
        <f>IFERROR(Inv_SY_B!HO5/Inv_SY_B!$IS5-1,"")</f>
        <v>3.537256006010514E-2</v>
      </c>
      <c r="HP5" s="62">
        <f>IFERROR(Inv_SY_B!HP5/Inv_SY_B!$IS5-1,"")</f>
        <v>5.4796083444380583E-2</v>
      </c>
      <c r="HQ5" s="62">
        <f>IFERROR(Inv_SY_B!HQ5/Inv_SY_B!$IS5-1,"")</f>
        <v>-2.2553121057649173E-2</v>
      </c>
      <c r="HR5" s="62">
        <f>IFERROR(Inv_SY_B!HR5/Inv_SY_B!$IS5-1,"")</f>
        <v>-1.4628439726347975E-2</v>
      </c>
      <c r="HS5" s="62">
        <f>IFERROR(Inv_SY_B!HS5/Inv_SY_B!$IS5-1,"")</f>
        <v>-2.0140025130748973E-2</v>
      </c>
      <c r="HT5" s="62">
        <f>IFERROR(Inv_SY_B!HT5/Inv_SY_B!$IS5-1,"")</f>
        <v>4.8232240684462635E-3</v>
      </c>
      <c r="HU5" s="62">
        <f>IFERROR(Inv_SY_B!HU5/Inv_SY_B!$IS5-1,"")</f>
        <v>-1.861512076790206E-2</v>
      </c>
      <c r="HV5" s="62">
        <f>IFERROR(Inv_SY_B!HV5/Inv_SY_B!$IS5-1,"")</f>
        <v>-1.9704338169935554E-2</v>
      </c>
      <c r="HW5" s="62">
        <f>IFERROR(Inv_SY_B!HW5/Inv_SY_B!$IS5-1,"")</f>
        <v>1.7241916107037625E-2</v>
      </c>
      <c r="HX5" s="62">
        <f>IFERROR(Inv_SY_B!HX5/Inv_SY_B!$IS5-1,"")</f>
        <v>1.7329053499200109E-2</v>
      </c>
      <c r="HY5" s="62">
        <f>IFERROR(Inv_SY_B!HY5/Inv_SY_B!$IS5-1,"")</f>
        <v>1.6765960181275297E-3</v>
      </c>
      <c r="HZ5" s="62">
        <f>IFERROR(Inv_SY_B!HZ5/Inv_SY_B!$IS5-1,"")</f>
        <v>-1.6783621877075605E-2</v>
      </c>
      <c r="IA5" s="62">
        <f>IFERROR(Inv_SY_B!IA5/Inv_SY_B!$IS5-1,"")</f>
        <v>-1.9580563465159018E-2</v>
      </c>
      <c r="IB5" s="62">
        <f>IFERROR(Inv_SY_B!IB5/Inv_SY_B!$IS5-1,"")</f>
        <v>-1.5733724227818824E-2</v>
      </c>
      <c r="IC5" s="62">
        <f>IFERROR(Inv_SY_B!IC5/Inv_SY_B!$IS5-1,"")</f>
        <v>-9.7886090428384032E-3</v>
      </c>
      <c r="ID5" s="62">
        <f>IFERROR(Inv_SY_B!ID5/Inv_SY_B!$IS5-1,"")</f>
        <v>-7.2136876947469508E-3</v>
      </c>
      <c r="IE5" s="62">
        <f>IFERROR(Inv_SY_B!IE5/Inv_SY_B!$IS5-1,"")</f>
        <v>-4.2953226119165633E-3</v>
      </c>
      <c r="IF5" s="62" t="str">
        <f>IFERROR(Inv_SY_B!IF5/Inv_SY_B!$IS5-1,"")</f>
        <v/>
      </c>
      <c r="IG5" s="62">
        <f>IFERROR(Inv_SY_B!IG5/Inv_SY_B!$IS5-1,"")</f>
        <v>4.442044607952389E-2</v>
      </c>
      <c r="IH5" s="62">
        <f>IFERROR(Inv_SY_B!IH5/Inv_SY_B!$IS5-1,"")</f>
        <v>-1.8284254046935233E-3</v>
      </c>
      <c r="II5" s="62">
        <f>IFERROR(Inv_SY_B!II5/Inv_SY_B!$IS5-1,"")</f>
        <v>9.4335820824704708E-3</v>
      </c>
      <c r="IJ5" s="62">
        <f>IFERROR(Inv_SY_B!IJ5/Inv_SY_B!$IS5-1,"")</f>
        <v>-1.581791431213786E-2</v>
      </c>
      <c r="IK5" s="62">
        <f>IFERROR(Inv_SY_B!IK5/Inv_SY_B!$IS5-1,"")</f>
        <v>-1.7132574859578753E-2</v>
      </c>
      <c r="IL5" s="62" t="str">
        <f>IFERROR(Inv_SY_B!IL5/Inv_SY_B!$IS5-1,"")</f>
        <v/>
      </c>
      <c r="IM5" s="62" t="str">
        <f>IFERROR(Inv_SY_B!IM5/Inv_SY_B!$IS5-1,"")</f>
        <v/>
      </c>
      <c r="IN5" s="62">
        <f>IFERROR(Inv_SY_B!IN5/Inv_SY_B!$IS5-1,"")</f>
        <v>3.767704588535814E-2</v>
      </c>
      <c r="IO5" s="62">
        <f>IFERROR(Inv_SY_B!IO5/Inv_SY_B!$IS5-1,"")</f>
        <v>5.0598627119812667E-2</v>
      </c>
      <c r="IP5" s="62">
        <f>IFERROR(Inv_SY_B!IP5/Inv_SY_B!$IS5-1,"")</f>
        <v>0.26742410302188602</v>
      </c>
      <c r="IQ5" s="62">
        <f>IFERROR(Inv_SY_B!IQ5/Inv_SY_B!$IS5-1,"")</f>
        <v>-9.7886090428384032E-3</v>
      </c>
      <c r="IR5" s="62">
        <f>IFERROR(Inv_SY_B!IR5/Inv_SY_B!$IS5-1,"")</f>
        <v>0.98464464883036462</v>
      </c>
    </row>
    <row r="6" spans="2:253" ht="14.5" x14ac:dyDescent="0.35">
      <c r="B6" s="85">
        <f t="shared" ref="B6:B56" si="0">B5+1</f>
        <v>45838</v>
      </c>
      <c r="C6" s="62">
        <f>IFERROR(Inv_SY_B!C6/Inv_SY_B!$IS6-1,"")</f>
        <v>2.1472478116040916E-2</v>
      </c>
      <c r="D6" s="62">
        <f>IFERROR(Inv_SY_B!D6/Inv_SY_B!$IS6-1,"")</f>
        <v>1.1796825413994405E-2</v>
      </c>
      <c r="E6" s="62">
        <f>IFERROR(Inv_SY_B!E6/Inv_SY_B!$IS6-1,"")</f>
        <v>1.3754993222742096E-2</v>
      </c>
      <c r="F6" s="62">
        <f>IFERROR(Inv_SY_B!F6/Inv_SY_B!$IS6-1,"")</f>
        <v>7.7653034548086364E-3</v>
      </c>
      <c r="G6" s="62">
        <f>IFERROR(Inv_SY_B!G6/Inv_SY_B!$IS6-1,"")</f>
        <v>6.2678810128251605E-3</v>
      </c>
      <c r="H6" s="62">
        <f>IFERROR(Inv_SY_B!H6/Inv_SY_B!$IS6-1,"")</f>
        <v>9.2627258967918902E-3</v>
      </c>
      <c r="I6" s="62">
        <f>IFERROR(Inv_SY_B!I6/Inv_SY_B!$IS6-1,"")</f>
        <v>1.3754993222742096E-2</v>
      </c>
      <c r="J6" s="62">
        <f>IFERROR(Inv_SY_B!J6/Inv_SY_B!$IS6-1,"")</f>
        <v>1.6749838106708825E-2</v>
      </c>
      <c r="K6" s="62">
        <f>IFERROR(Inv_SY_B!K6/Inv_SY_B!$IS6-1,"")</f>
        <v>7.7054065571291463E-3</v>
      </c>
      <c r="L6" s="62">
        <f>IFERROR(Inv_SY_B!L6/Inv_SY_B!$IS6-1,"")</f>
        <v>1.2017983190041104E-2</v>
      </c>
      <c r="M6" s="62">
        <f>IFERROR(Inv_SY_B!M6/Inv_SY_B!$IS6-1,"")</f>
        <v>3.4718907410508981E-2</v>
      </c>
      <c r="N6" s="62">
        <f>IFERROR(Inv_SY_B!N6/Inv_SY_B!$IS6-1,"")</f>
        <v>2.7231795200592268E-2</v>
      </c>
      <c r="O6" s="62">
        <f>IFERROR(Inv_SY_B!O6/Inv_SY_B!$IS6-1,"")</f>
        <v>1.9744682990675333E-2</v>
      </c>
      <c r="P6" s="62">
        <f>IFERROR(Inv_SY_B!P6/Inv_SY_B!$IS6-1,"")</f>
        <v>3.5671812600862163E-2</v>
      </c>
      <c r="Q6" s="62">
        <f>IFERROR(Inv_SY_B!Q6/Inv_SY_B!$IS6-1,"")</f>
        <v>9.2627258967918902E-3</v>
      </c>
      <c r="R6" s="62">
        <f>IFERROR(Inv_SY_B!R6/Inv_SY_B!$IS6-1,"")</f>
        <v>7.7653034548086364E-3</v>
      </c>
      <c r="S6" s="62">
        <f>IFERROR(Inv_SY_B!S6/Inv_SY_B!$IS6-1,"")</f>
        <v>3.2730361288582088E-3</v>
      </c>
      <c r="T6" s="62">
        <f>IFERROR(Inv_SY_B!T6/Inv_SY_B!$IS6-1,"")</f>
        <v>-2.7166536390751395E-3</v>
      </c>
      <c r="U6" s="62">
        <f>IFERROR(Inv_SY_B!U6/Inv_SY_B!$IS6-1,"")</f>
        <v>9.0323532134097828E-3</v>
      </c>
      <c r="V6" s="62">
        <f>IFERROR(Inv_SY_B!V6/Inv_SY_B!$IS6-1,"")</f>
        <v>4.8856449125327384E-3</v>
      </c>
      <c r="W6" s="62">
        <f>IFERROR(Inv_SY_B!W6/Inv_SY_B!$IS6-1,"")</f>
        <v>9.2627258967918902E-3</v>
      </c>
      <c r="X6" s="62">
        <f>IFERROR(Inv_SY_B!X6/Inv_SY_B!$IS6-1,"")</f>
        <v>1.225757078075862E-2</v>
      </c>
      <c r="Y6" s="62">
        <f>IFERROR(Inv_SY_B!Y6/Inv_SY_B!$IS6-1,"")</f>
        <v>7.6501171131173606E-3</v>
      </c>
      <c r="Z6" s="62">
        <f>IFERROR(Inv_SY_B!Z6/Inv_SY_B!$IS6-1,"")</f>
        <v>1.5585176207388196E-2</v>
      </c>
      <c r="AA6" s="62">
        <f>IFERROR(Inv_SY_B!AA6/Inv_SY_B!$IS6-1,"")</f>
        <v>1.3179061514286827E-2</v>
      </c>
      <c r="AB6" s="62">
        <f>IFERROR(Inv_SY_B!AB6/Inv_SY_B!$IS6-1,"")</f>
        <v>3.5034088122403162E-3</v>
      </c>
      <c r="AC6" s="62">
        <f>IFERROR(Inv_SY_B!AC6/Inv_SY_B!$IS6-1,"")</f>
        <v>1.594353371487145E-2</v>
      </c>
      <c r="AD6" s="62">
        <f>IFERROR(Inv_SY_B!AD6/Inv_SY_B!$IS6-1,"")</f>
        <v>4.93683884217333E-3</v>
      </c>
      <c r="AE6" s="62">
        <f>IFERROR(Inv_SY_B!AE6/Inv_SY_B!$IS6-1,"")</f>
        <v>8.9299653541288215E-3</v>
      </c>
      <c r="AF6" s="62">
        <f>IFERROR(Inv_SY_B!AF6/Inv_SY_B!$IS6-1,"")</f>
        <v>1.2923091866084535E-2</v>
      </c>
      <c r="AG6" s="62">
        <f>IFERROR(Inv_SY_B!AG6/Inv_SY_B!$IS6-1,"")</f>
        <v>1.0261007524780652E-2</v>
      </c>
      <c r="AH6" s="62">
        <f>IFERROR(Inv_SY_B!AH6/Inv_SY_B!$IS6-1,"")</f>
        <v>2.274754500869447E-3</v>
      </c>
      <c r="AI6" s="62">
        <f>IFERROR(Inv_SY_B!AI6/Inv_SY_B!$IS6-1,"")</f>
        <v>1.9960114049545563E-2</v>
      </c>
      <c r="AJ6" s="62">
        <f>IFERROR(Inv_SY_B!AJ6/Inv_SY_B!$IS6-1,"")</f>
        <v>3.2543381546136008E-2</v>
      </c>
      <c r="AK6" s="62">
        <f>IFERROR(Inv_SY_B!AK6/Inv_SY_B!$IS6-1,"")</f>
        <v>-8.7063434070087098E-3</v>
      </c>
      <c r="AL6" s="62">
        <f>IFERROR(Inv_SY_B!AL6/Inv_SY_B!$IS6-1,"")</f>
        <v>-4.8177542485358105E-3</v>
      </c>
      <c r="AM6" s="62">
        <f>IFERROR(Inv_SY_B!AM6/Inv_SY_B!$IS6-1,"")</f>
        <v>7.7653034548086364E-3</v>
      </c>
      <c r="AN6" s="62">
        <f>IFERROR(Inv_SY_B!AN6/Inv_SY_B!$IS6-1,"")</f>
        <v>-5.7114985230419801E-3</v>
      </c>
      <c r="AO6" s="62">
        <f>IFERROR(Inv_SY_B!AO6/Inv_SY_B!$IS6-1,"")</f>
        <v>-2.3680567826842247E-2</v>
      </c>
      <c r="AP6" s="62">
        <f>IFERROR(Inv_SY_B!AP6/Inv_SY_B!$IS6-1,"")</f>
        <v>6.2678810128251605E-3</v>
      </c>
      <c r="AQ6" s="62">
        <f>IFERROR(Inv_SY_B!AQ6/Inv_SY_B!$IS6-1,"")</f>
        <v>7.7653034548086364E-3</v>
      </c>
      <c r="AR6" s="62">
        <f>IFERROR(Inv_SY_B!AR6/Inv_SY_B!$IS6-1,"")</f>
        <v>-1.7690878058908899E-2</v>
      </c>
      <c r="AS6" s="62">
        <f>IFERROR(Inv_SY_B!AS6/Inv_SY_B!$IS6-1,"")</f>
        <v>2.8729217642575522E-2</v>
      </c>
      <c r="AT6" s="62">
        <f>IFERROR(Inv_SY_B!AT6/Inv_SY_B!$IS6-1,"")</f>
        <v>1.225757078075862E-2</v>
      </c>
      <c r="AU6" s="62">
        <f>IFERROR(Inv_SY_B!AU6/Inv_SY_B!$IS6-1,"")</f>
        <v>2.4236950316625538E-2</v>
      </c>
      <c r="AV6" s="62">
        <f>IFERROR(Inv_SY_B!AV6/Inv_SY_B!$IS6-1,"")</f>
        <v>7.7653034548086364E-3</v>
      </c>
      <c r="AW6" s="62">
        <f>IFERROR(Inv_SY_B!AW6/Inv_SY_B!$IS6-1,"")</f>
        <v>-5.7314979600622595E-2</v>
      </c>
      <c r="AX6" s="62">
        <f>IFERROR(Inv_SY_B!AX6/Inv_SY_B!$IS6-1,"")</f>
        <v>1.1958086292361836E-2</v>
      </c>
      <c r="AY6" s="62">
        <f>IFERROR(Inv_SY_B!AY6/Inv_SY_B!$IS6-1,"")</f>
        <v>-4.9795615215032285E-2</v>
      </c>
      <c r="AZ6" s="62">
        <f>IFERROR(Inv_SY_B!AZ6/Inv_SY_B!$IS6-1,"")</f>
        <v>-5.2670666303640368E-2</v>
      </c>
      <c r="BA6" s="62">
        <f>IFERROR(Inv_SY_B!BA6/Inv_SY_B!$IS6-1,"")</f>
        <v>-5.7114985230419801E-3</v>
      </c>
      <c r="BB6" s="62">
        <f>IFERROR(Inv_SY_B!BB6/Inv_SY_B!$IS6-1,"")</f>
        <v>1.5252415664725349E-2</v>
      </c>
      <c r="BC6" s="62">
        <f>IFERROR(Inv_SY_B!BC6/Inv_SY_B!$IS6-1,"")</f>
        <v>-3.8732984043421403E-4</v>
      </c>
      <c r="BD6" s="62">
        <f>IFERROR(Inv_SY_B!BD6/Inv_SY_B!$IS6-1,"")</f>
        <v>1.6916218378040249E-2</v>
      </c>
      <c r="BE6" s="62">
        <f>IFERROR(Inv_SY_B!BE6/Inv_SY_B!$IS6-1,"")</f>
        <v>-6.4329948863650621E-4</v>
      </c>
      <c r="BF6" s="62">
        <f>IFERROR(Inv_SY_B!BF6/Inv_SY_B!$IS6-1,"")</f>
        <v>1.5585176207388196E-2</v>
      </c>
      <c r="BG6" s="62">
        <f>IFERROR(Inv_SY_B!BG6/Inv_SY_B!$IS6-1,"")</f>
        <v>1.8247260548692079E-2</v>
      </c>
      <c r="BH6" s="62">
        <f>IFERROR(Inv_SY_B!BH6/Inv_SY_B!$IS6-1,"")</f>
        <v>1.8247260548692079E-2</v>
      </c>
      <c r="BI6" s="62">
        <f>IFERROR(Inv_SY_B!BI6/Inv_SY_B!$IS6-1,"")</f>
        <v>6.2678810128251605E-3</v>
      </c>
      <c r="BJ6" s="62">
        <f>IFERROR(Inv_SY_B!BJ6/Inv_SY_B!$IS6-1,"")</f>
        <v>1.957830271934391E-2</v>
      </c>
      <c r="BK6" s="62">
        <f>IFERROR(Inv_SY_B!BK6/Inv_SY_B!$IS6-1,"")</f>
        <v>3.2730361288582088E-3</v>
      </c>
      <c r="BL6" s="62">
        <f>IFERROR(Inv_SY_B!BL6/Inv_SY_B!$IS6-1,"")</f>
        <v>2.7284898840221006E-2</v>
      </c>
      <c r="BM6" s="62">
        <f>IFERROR(Inv_SY_B!BM6/Inv_SY_B!$IS6-1,"")</f>
        <v>7.7653034548086364E-3</v>
      </c>
      <c r="BN6" s="62">
        <f>IFERROR(Inv_SY_B!BN6/Inv_SY_B!$IS6-1,"")</f>
        <v>4.2769313329009018E-2</v>
      </c>
      <c r="BO6" s="62">
        <f>IFERROR(Inv_SY_B!BO6/Inv_SY_B!$IS6-1,"")</f>
        <v>4.8856449125327384E-3</v>
      </c>
      <c r="BP6" s="62">
        <f>IFERROR(Inv_SY_B!BP6/Inv_SY_B!$IS6-1,"")</f>
        <v>7.3893661165591595E-4</v>
      </c>
      <c r="BQ6" s="62">
        <f>IFERROR(Inv_SY_B!BQ6/Inv_SY_B!$IS6-1,"")</f>
        <v>6.2678810128251605E-3</v>
      </c>
      <c r="BR6" s="62">
        <f>IFERROR(Inv_SY_B!BR6/Inv_SY_B!$IS6-1,"")</f>
        <v>1.4561297614579249E-2</v>
      </c>
      <c r="BS6" s="62">
        <f>IFERROR(Inv_SY_B!BS6/Inv_SY_B!$IS6-1,"")</f>
        <v>-8.7063434070087098E-3</v>
      </c>
      <c r="BT6" s="62">
        <f>IFERROR(Inv_SY_B!BT6/Inv_SY_B!$IS6-1,"")</f>
        <v>-5.7114985230419801E-3</v>
      </c>
      <c r="BU6" s="62">
        <f>IFERROR(Inv_SY_B!BU6/Inv_SY_B!$IS6-1,"")</f>
        <v>9.2627258967918902E-3</v>
      </c>
      <c r="BV6" s="62">
        <f>IFERROR(Inv_SY_B!BV6/Inv_SY_B!$IS6-1,"")</f>
        <v>4.7704585708416847E-3</v>
      </c>
      <c r="BW6" s="62">
        <f>IFERROR(Inv_SY_B!BW6/Inv_SY_B!$IS6-1,"")</f>
        <v>2.2739527874642063E-2</v>
      </c>
      <c r="BX6" s="62">
        <f>IFERROR(Inv_SY_B!BX6/Inv_SY_B!$IS6-1,"")</f>
        <v>1.6749838106708825E-2</v>
      </c>
      <c r="BY6" s="62">
        <f>IFERROR(Inv_SY_B!BY6/Inv_SY_B!$IS6-1,"")</f>
        <v>2.1974178626517293E-2</v>
      </c>
      <c r="BZ6" s="62">
        <f>IFERROR(Inv_SY_B!BZ6/Inv_SY_B!$IS6-1,"")</f>
        <v>-3.8732984043421403E-4</v>
      </c>
      <c r="CA6" s="62">
        <f>IFERROR(Inv_SY_B!CA6/Inv_SY_B!$IS6-1,"")</f>
        <v>1.4254134036736366E-2</v>
      </c>
      <c r="CB6" s="62">
        <f>IFERROR(Inv_SY_B!CB6/Inv_SY_B!$IS6-1,"")</f>
        <v>1.775613686874955E-3</v>
      </c>
      <c r="CC6" s="62">
        <f>IFERROR(Inv_SY_B!CC6/Inv_SY_B!$IS6-1,"")</f>
        <v>1.0310921606180301E-2</v>
      </c>
      <c r="CD6" s="62">
        <f>IFERROR(Inv_SY_B!CD6/Inv_SY_B!$IS6-1,"")</f>
        <v>1.0414589313702205E-2</v>
      </c>
      <c r="CE6" s="62">
        <f>IFERROR(Inv_SY_B!CE6/Inv_SY_B!$IS6-1,"")</f>
        <v>2.7819124489147917E-4</v>
      </c>
      <c r="CF6" s="62">
        <f>IFERROR(Inv_SY_B!CF6/Inv_SY_B!$IS6-1,"")</f>
        <v>7.7653034548086364E-3</v>
      </c>
      <c r="CG6" s="62">
        <f>IFERROR(Inv_SY_B!CG6/Inv_SY_B!$IS6-1,"")</f>
        <v>-7.2089209650252339E-3</v>
      </c>
      <c r="CH6" s="62">
        <f>IFERROR(Inv_SY_B!CH6/Inv_SY_B!$IS6-1,"")</f>
        <v>1.775613686874955E-3</v>
      </c>
      <c r="CI6" s="62">
        <f>IFERROR(Inv_SY_B!CI6/Inv_SY_B!$IS6-1,"")</f>
        <v>9.2627258967918902E-3</v>
      </c>
      <c r="CJ6" s="62">
        <f>IFERROR(Inv_SY_B!CJ6/Inv_SY_B!$IS6-1,"")</f>
        <v>-1.9188300500892153E-2</v>
      </c>
      <c r="CK6" s="62">
        <f>IFERROR(Inv_SY_B!CK6/Inv_SY_B!$IS6-1,"")</f>
        <v>1.9744682990675333E-2</v>
      </c>
      <c r="CL6" s="62">
        <f>IFERROR(Inv_SY_B!CL6/Inv_SY_B!$IS6-1,"")</f>
        <v>-1.9188300500892153E-2</v>
      </c>
      <c r="CM6" s="62">
        <f>IFERROR(Inv_SY_B!CM6/Inv_SY_B!$IS6-1,"")</f>
        <v>-1.7690878058908899E-2</v>
      </c>
      <c r="CN6" s="62">
        <f>IFERROR(Inv_SY_B!CN6/Inv_SY_B!$IS6-1,"")</f>
        <v>-2.7166536390751395E-3</v>
      </c>
      <c r="CO6" s="62">
        <f>IFERROR(Inv_SY_B!CO6/Inv_SY_B!$IS6-1,"")</f>
        <v>-2.0757599220090683E-2</v>
      </c>
      <c r="CP6" s="62">
        <f>IFERROR(Inv_SY_B!CP6/Inv_SY_B!$IS6-1,"")</f>
        <v>-6.4329948863650621E-4</v>
      </c>
      <c r="CQ6" s="62">
        <f>IFERROR(Inv_SY_B!CQ6/Inv_SY_B!$IS6-1,"")</f>
        <v>-1.2192311970916636E-3</v>
      </c>
      <c r="CR6" s="62">
        <f>IFERROR(Inv_SY_B!CR6/Inv_SY_B!$IS6-1,"")</f>
        <v>-5.0634171782542925E-2</v>
      </c>
      <c r="CS6" s="62">
        <f>IFERROR(Inv_SY_B!CS6/Inv_SY_B!$IS6-1,"")</f>
        <v>6.2678810128251605E-3</v>
      </c>
      <c r="CT6" s="62">
        <f>IFERROR(Inv_SY_B!CT6/Inv_SY_B!$IS6-1,"")</f>
        <v>-8.7063434070087098E-3</v>
      </c>
      <c r="CU6" s="62">
        <f>IFERROR(Inv_SY_B!CU6/Inv_SY_B!$IS6-1,"")</f>
        <v>-0.92887243400578989</v>
      </c>
      <c r="CV6" s="62">
        <f>IFERROR(Inv_SY_B!CV6/Inv_SY_B!$IS6-1,"")</f>
        <v>1.225757078075862E-2</v>
      </c>
      <c r="CW6" s="62">
        <f>IFERROR(Inv_SY_B!CW6/Inv_SY_B!$IS6-1,"")</f>
        <v>2.2739527874642063E-2</v>
      </c>
      <c r="CX6" s="62">
        <f>IFERROR(Inv_SY_B!CX6/Inv_SY_B!$IS6-1,"")</f>
        <v>6.2678810128251605E-3</v>
      </c>
      <c r="CY6" s="62">
        <f>IFERROR(Inv_SY_B!CY6/Inv_SY_B!$IS6-1,"")</f>
        <v>-1.4995517663338842E-2</v>
      </c>
      <c r="CZ6" s="62">
        <f>IFERROR(Inv_SY_B!CZ6/Inv_SY_B!$IS6-1,"")</f>
        <v>2.5285146026013949E-2</v>
      </c>
      <c r="DA6" s="62">
        <f>IFERROR(Inv_SY_B!DA6/Inv_SY_B!$IS6-1,"")</f>
        <v>-1.484577541914045E-2</v>
      </c>
      <c r="DB6" s="62">
        <f>IFERROR(Inv_SY_B!DB6/Inv_SY_B!$IS6-1,"")</f>
        <v>-1.2192311970916636E-3</v>
      </c>
      <c r="DC6" s="62">
        <f>IFERROR(Inv_SY_B!DC6/Inv_SY_B!$IS6-1,"")</f>
        <v>4.93683884217333E-3</v>
      </c>
      <c r="DD6" s="62">
        <f>IFERROR(Inv_SY_B!DD6/Inv_SY_B!$IS6-1,"")</f>
        <v>-2.9670257594775706E-2</v>
      </c>
      <c r="DE6" s="62">
        <f>IFERROR(Inv_SY_B!DE6/Inv_SY_B!$IS6-1,"")</f>
        <v>1.5984488858583834E-2</v>
      </c>
      <c r="DF6" s="62">
        <f>IFERROR(Inv_SY_B!DF6/Inv_SY_B!$IS6-1,"")</f>
        <v>-1.1505806975360189E-2</v>
      </c>
      <c r="DG6" s="62">
        <f>IFERROR(Inv_SY_B!DG6/Inv_SY_B!$IS6-1,"")</f>
        <v>4.7704585708416847E-3</v>
      </c>
      <c r="DH6" s="62">
        <f>IFERROR(Inv_SY_B!DH6/Inv_SY_B!$IS6-1,"")</f>
        <v>6.2678810128251605E-3</v>
      </c>
      <c r="DI6" s="62">
        <f>IFERROR(Inv_SY_B!DI6/Inv_SY_B!$IS6-1,"")</f>
        <v>4.8856449125327384E-3</v>
      </c>
      <c r="DJ6" s="62">
        <f>IFERROR(Inv_SY_B!DJ6/Inv_SY_B!$IS6-1,"")</f>
        <v>2.7001422517210383E-2</v>
      </c>
      <c r="DK6" s="62">
        <f>IFERROR(Inv_SY_B!DK6/Inv_SY_B!$IS6-1,"")</f>
        <v>6.2678810128251605E-3</v>
      </c>
      <c r="DL6" s="62">
        <f>IFERROR(Inv_SY_B!DL6/Inv_SY_B!$IS6-1,"")</f>
        <v>8.9299653541288215E-3</v>
      </c>
      <c r="DM6" s="62">
        <f>IFERROR(Inv_SY_B!DM6/Inv_SY_B!$IS6-1,"")</f>
        <v>6.2678810128251605E-3</v>
      </c>
      <c r="DN6" s="62">
        <f>IFERROR(Inv_SY_B!DN6/Inv_SY_B!$IS6-1,"")</f>
        <v>7.7653034548086364E-3</v>
      </c>
      <c r="DO6" s="62">
        <f>IFERROR(Inv_SY_B!DO6/Inv_SY_B!$IS6-1,"")</f>
        <v>5.8831301143831283E-3</v>
      </c>
      <c r="DP6" s="62">
        <f>IFERROR(Inv_SY_B!DP6/Inv_SY_B!$IS6-1,"")</f>
        <v>-2.5677131082820104E-2</v>
      </c>
      <c r="DQ6" s="62">
        <f>IFERROR(Inv_SY_B!DQ6/Inv_SY_B!$IS6-1,"")</f>
        <v>4.93683884217333E-3</v>
      </c>
      <c r="DR6" s="62">
        <f>IFERROR(Inv_SY_B!DR6/Inv_SY_B!$IS6-1,"")</f>
        <v>7.7653034548086364E-3</v>
      </c>
      <c r="DS6" s="62">
        <f>IFERROR(Inv_SY_B!DS6/Inv_SY_B!$IS6-1,"")</f>
        <v>-1.9787269477685498E-2</v>
      </c>
      <c r="DT6" s="62">
        <f>IFERROR(Inv_SY_B!DT6/Inv_SY_B!$IS6-1,"")</f>
        <v>-5.7622143178465368E-2</v>
      </c>
      <c r="DU6" s="62">
        <f>IFERROR(Inv_SY_B!DU6/Inv_SY_B!$IS6-1,"")</f>
        <v>-3.2332341936079589E-2</v>
      </c>
      <c r="DV6" s="62">
        <f>IFERROR(Inv_SY_B!DV6/Inv_SY_B!$IS6-1,"")</f>
        <v>2.7819124489147917E-4</v>
      </c>
      <c r="DW6" s="62">
        <f>IFERROR(Inv_SY_B!DW6/Inv_SY_B!$IS6-1,"")</f>
        <v>1.775613686874955E-3</v>
      </c>
      <c r="DX6" s="62">
        <f>IFERROR(Inv_SY_B!DX6/Inv_SY_B!$IS6-1,"")</f>
        <v>3.6057966715214995E-3</v>
      </c>
      <c r="DY6" s="62">
        <f>IFERROR(Inv_SY_B!DY6/Inv_SY_B!$IS6-1,"")</f>
        <v>9.2627258967918902E-3</v>
      </c>
      <c r="DZ6" s="62">
        <f>IFERROR(Inv_SY_B!DZ6/Inv_SY_B!$IS6-1,"")</f>
        <v>2.4236950316625538E-2</v>
      </c>
      <c r="EA6" s="62">
        <f>IFERROR(Inv_SY_B!EA6/Inv_SY_B!$IS6-1,"")</f>
        <v>-4.0318594959990905E-2</v>
      </c>
      <c r="EB6" s="62">
        <f>IFERROR(Inv_SY_B!EB6/Inv_SY_B!$IS6-1,"")</f>
        <v>2.6233513572603284E-2</v>
      </c>
      <c r="EC6" s="62">
        <f>IFERROR(Inv_SY_B!EC6/Inv_SY_B!$IS6-1,"")</f>
        <v>2.1472478116040916E-2</v>
      </c>
      <c r="ED6" s="62">
        <f>IFERROR(Inv_SY_B!ED6/Inv_SY_B!$IS6-1,"")</f>
        <v>2.9765894717795005E-2</v>
      </c>
      <c r="EE6" s="62">
        <f>IFERROR(Inv_SY_B!EE6/Inv_SY_B!$IS6-1,"")</f>
        <v>2.1472478116040916E-2</v>
      </c>
      <c r="EF6" s="62">
        <f>IFERROR(Inv_SY_B!EF6/Inv_SY_B!$IS6-1,"")</f>
        <v>-2.6632600673881512E-4</v>
      </c>
      <c r="EG6" s="62">
        <f>IFERROR(Inv_SY_B!EG6/Inv_SY_B!$IS6-1,"")</f>
        <v>9.3150833248332177E-3</v>
      </c>
      <c r="EH6" s="62">
        <f>IFERROR(Inv_SY_B!EH6/Inv_SY_B!$IS6-1,"")</f>
        <v>7.9171399961284195E-3</v>
      </c>
      <c r="EI6" s="62">
        <f>IFERROR(Inv_SY_B!EI6/Inv_SY_B!$IS6-1,"")</f>
        <v>-6.0622932909191185E-3</v>
      </c>
      <c r="EJ6" s="62">
        <f>IFERROR(Inv_SY_B!EJ6/Inv_SY_B!$IS6-1,"")</f>
        <v>1.9100686625766361E-2</v>
      </c>
      <c r="EK6" s="62">
        <f>IFERROR(Inv_SY_B!EK6/Inv_SY_B!$IS6-1,"")</f>
        <v>1.0580457645737118E-2</v>
      </c>
      <c r="EL6" s="62">
        <f>IFERROR(Inv_SY_B!EL6/Inv_SY_B!$IS6-1,"")</f>
        <v>2.1242105432658809E-2</v>
      </c>
      <c r="EM6" s="62">
        <f>IFERROR(Inv_SY_B!EM6/Inv_SY_B!$IS6-1,"")</f>
        <v>-6.7251383299228307E-3</v>
      </c>
      <c r="EN6" s="62">
        <f>IFERROR(Inv_SY_B!EN6/Inv_SY_B!$IS6-1,"")</f>
        <v>-1.1701188290975439E-2</v>
      </c>
      <c r="EO6" s="62">
        <f>IFERROR(Inv_SY_B!EO6/Inv_SY_B!$IS6-1,"")</f>
        <v>2.2739527874642063E-2</v>
      </c>
      <c r="EP6" s="62">
        <f>IFERROR(Inv_SY_B!EP6/Inv_SY_B!$IS6-1,"")</f>
        <v>-1.9994604892729417E-2</v>
      </c>
      <c r="EQ6" s="62">
        <f>IFERROR(Inv_SY_B!EQ6/Inv_SY_B!$IS6-1,"")</f>
        <v>2.1242105432658809E-2</v>
      </c>
      <c r="ER6" s="62">
        <f>IFERROR(Inv_SY_B!ER6/Inv_SY_B!$IS6-1,"")</f>
        <v>-1.69536854720862E-2</v>
      </c>
      <c r="ES6" s="62">
        <f>IFERROR(Inv_SY_B!ES6/Inv_SY_B!$IS6-1,"")</f>
        <v>-4.0643338368601123E-3</v>
      </c>
      <c r="ET6" s="62">
        <f>IFERROR(Inv_SY_B!ET6/Inv_SY_B!$IS6-1,"")</f>
        <v>1.1658601803965052E-2</v>
      </c>
      <c r="EU6" s="62">
        <f>IFERROR(Inv_SY_B!EU6/Inv_SY_B!$IS6-1,"")</f>
        <v>2.1472478116040916E-2</v>
      </c>
      <c r="EV6" s="62">
        <f>IFERROR(Inv_SY_B!EV6/Inv_SY_B!$IS6-1,"")</f>
        <v>1.4561297614579249E-2</v>
      </c>
      <c r="EW6" s="62">
        <f>IFERROR(Inv_SY_B!EW6/Inv_SY_B!$IS6-1,"")</f>
        <v>2.1334254506011563E-2</v>
      </c>
      <c r="EX6" s="62">
        <f>IFERROR(Inv_SY_B!EX6/Inv_SY_B!$IS6-1,"")</f>
        <v>1.5551900153122133E-2</v>
      </c>
      <c r="EY6" s="62">
        <f>IFERROR(Inv_SY_B!EY6/Inv_SY_B!$IS6-1,"")</f>
        <v>1.3189300300215034E-2</v>
      </c>
      <c r="EZ6" s="62">
        <f>IFERROR(Inv_SY_B!EZ6/Inv_SY_B!$IS6-1,"")</f>
        <v>1.7199064839303668E-2</v>
      </c>
      <c r="FA6" s="62">
        <f>IFERROR(Inv_SY_B!FA6/Inv_SY_B!$IS6-1,"")</f>
        <v>1.3263869542801121E-3</v>
      </c>
      <c r="FB6" s="62">
        <f>IFERROR(Inv_SY_B!FB6/Inv_SY_B!$IS6-1,"")</f>
        <v>2.4236950316625538E-2</v>
      </c>
      <c r="FC6" s="62">
        <f>IFERROR(Inv_SY_B!FC6/Inv_SY_B!$IS6-1,"")</f>
        <v>3.2730361288582088E-3</v>
      </c>
      <c r="FD6" s="62">
        <f>IFERROR(Inv_SY_B!FD6/Inv_SY_B!$IS6-1,"")</f>
        <v>2.5734372758608792E-2</v>
      </c>
      <c r="FE6" s="62">
        <f>IFERROR(Inv_SY_B!FE6/Inv_SY_B!$IS6-1,"")</f>
        <v>1.043918629996865E-3</v>
      </c>
      <c r="FF6" s="62">
        <f>IFERROR(Inv_SY_B!FF6/Inv_SY_B!$IS6-1,"")</f>
        <v>1.4219534503039144E-2</v>
      </c>
      <c r="FG6" s="62">
        <f>IFERROR(Inv_SY_B!FG6/Inv_SY_B!$IS6-1,"")</f>
        <v>-7.8744420503512602E-3</v>
      </c>
      <c r="FH6" s="62">
        <f>IFERROR(Inv_SY_B!FH6/Inv_SY_B!$IS6-1,"")</f>
        <v>-1.7129344643165068E-2</v>
      </c>
      <c r="FI6" s="62">
        <f>IFERROR(Inv_SY_B!FI6/Inv_SY_B!$IS6-1,"")</f>
        <v>1.5010407997334108E-2</v>
      </c>
      <c r="FJ6" s="62">
        <f>IFERROR(Inv_SY_B!FJ6/Inv_SY_B!$IS6-1,"")</f>
        <v>-2.1336118548989647E-2</v>
      </c>
      <c r="FK6" s="62">
        <f>IFERROR(Inv_SY_B!FK6/Inv_SY_B!$IS6-1,"")</f>
        <v>-1.5951447949534292E-2</v>
      </c>
      <c r="FL6" s="62">
        <f>IFERROR(Inv_SY_B!FL6/Inv_SY_B!$IS6-1,"")</f>
        <v>-1.7189922187409001E-2</v>
      </c>
      <c r="FM6" s="62">
        <f>IFERROR(Inv_SY_B!FM6/Inv_SY_B!$IS6-1,"")</f>
        <v>2.0731620509255366E-2</v>
      </c>
      <c r="FN6" s="62">
        <f>IFERROR(Inv_SY_B!FN6/Inv_SY_B!$IS6-1,"")</f>
        <v>-5.633647744544934E-2</v>
      </c>
      <c r="FO6" s="62">
        <f>IFERROR(Inv_SY_B!FO6/Inv_SY_B!$IS6-1,"")</f>
        <v>-1.4100467430971486E-2</v>
      </c>
      <c r="FP6" s="62">
        <f>IFERROR(Inv_SY_B!FP6/Inv_SY_B!$IS6-1,"")</f>
        <v>-9.9206168781441617E-3</v>
      </c>
      <c r="FQ6" s="62">
        <f>IFERROR(Inv_SY_B!FQ6/Inv_SY_B!$IS6-1,"")</f>
        <v>1.4795021173355849E-2</v>
      </c>
      <c r="FR6" s="62">
        <f>IFERROR(Inv_SY_B!FR6/Inv_SY_B!$IS6-1,"")</f>
        <v>-1.2828339001850098E-2</v>
      </c>
      <c r="FS6" s="62">
        <f>IFERROR(Inv_SY_B!FS6/Inv_SY_B!$IS6-1,"")</f>
        <v>-5.1821067506234719E-3</v>
      </c>
      <c r="FT6" s="62">
        <f>IFERROR(Inv_SY_B!FT6/Inv_SY_B!$IS6-1,"")</f>
        <v>-2.8820810682232523E-2</v>
      </c>
      <c r="FU6" s="62">
        <f>IFERROR(Inv_SY_B!FU6/Inv_SY_B!$IS6-1,"")</f>
        <v>-5.1821067506234719E-3</v>
      </c>
      <c r="FV6" s="62">
        <f>IFERROR(Inv_SY_B!FV6/Inv_SY_B!$IS6-1,"")</f>
        <v>-1.1677365661216466E-2</v>
      </c>
      <c r="FW6" s="62">
        <f>IFERROR(Inv_SY_B!FW6/Inv_SY_B!$IS6-1,"")</f>
        <v>-9.557151612681114E-3</v>
      </c>
      <c r="FX6" s="62">
        <f>IFERROR(Inv_SY_B!FX6/Inv_SY_B!$IS6-1,"")</f>
        <v>-8.3456007278036592E-3</v>
      </c>
      <c r="FY6" s="62">
        <f>IFERROR(Inv_SY_B!FY6/Inv_SY_B!$IS6-1,"")</f>
        <v>-2.5374621498581051E-2</v>
      </c>
      <c r="FZ6" s="62">
        <f>IFERROR(Inv_SY_B!FZ6/Inv_SY_B!$IS6-1,"")</f>
        <v>-1.4100467430971486E-2</v>
      </c>
      <c r="GA6" s="62">
        <f>IFERROR(Inv_SY_B!GA6/Inv_SY_B!$IS6-1,"")</f>
        <v>1.2110969982242814E-2</v>
      </c>
      <c r="GB6" s="62">
        <f>IFERROR(Inv_SY_B!GB6/Inv_SY_B!$IS6-1,"")</f>
        <v>-1.5951447949534292E-2</v>
      </c>
      <c r="GC6" s="62">
        <f>IFERROR(Inv_SY_B!GC6/Inv_SY_B!$IS6-1,"")</f>
        <v>-2.5374621498581051E-2</v>
      </c>
      <c r="GD6" s="62">
        <f>IFERROR(Inv_SY_B!GD6/Inv_SY_B!$IS6-1,"")</f>
        <v>-2.1696891479153213E-2</v>
      </c>
      <c r="GE6" s="62">
        <f>IFERROR(Inv_SY_B!GE6/Inv_SY_B!$IS6-1,"")</f>
        <v>-6.0622932909191185E-3</v>
      </c>
      <c r="GF6" s="62">
        <f>IFERROR(Inv_SY_B!GF6/Inv_SY_B!$IS6-1,"")</f>
        <v>-9.2206097002150988E-3</v>
      </c>
      <c r="GG6" s="62">
        <f>IFERROR(Inv_SY_B!GG6/Inv_SY_B!$IS6-1,"")</f>
        <v>6.0718548022382635E-3</v>
      </c>
      <c r="GH6" s="62">
        <f>IFERROR(Inv_SY_B!GH6/Inv_SY_B!$IS6-1,"")</f>
        <v>8.9795769259439773E-3</v>
      </c>
      <c r="GI6" s="62">
        <f>IFERROR(Inv_SY_B!GI6/Inv_SY_B!$IS6-1,"")</f>
        <v>-6.2259615104850341E-2</v>
      </c>
      <c r="GJ6" s="62">
        <f>IFERROR(Inv_SY_B!GJ6/Inv_SY_B!$IS6-1,"")</f>
        <v>-2.0041726577966545E-2</v>
      </c>
      <c r="GK6" s="62">
        <f>IFERROR(Inv_SY_B!GK6/Inv_SY_B!$IS6-1,"")</f>
        <v>-5.3167235156099668E-3</v>
      </c>
      <c r="GL6" s="62">
        <f>IFERROR(Inv_SY_B!GL6/Inv_SY_B!$IS6-1,"")</f>
        <v>-2.318709906755223E-2</v>
      </c>
      <c r="GM6" s="62">
        <f>IFERROR(Inv_SY_B!GM6/Inv_SY_B!$IS6-1,"")</f>
        <v>-6.5282744004873106E-3</v>
      </c>
      <c r="GN6" s="62">
        <f>IFERROR(Inv_SY_B!GN6/Inv_SY_B!$IS6-1,"")</f>
        <v>-1.2586028824874584E-2</v>
      </c>
      <c r="GO6" s="62">
        <f>IFERROR(Inv_SY_B!GO6/Inv_SY_B!$IS6-1,"")</f>
        <v>-8.0427130065842123E-3</v>
      </c>
      <c r="GP6" s="62">
        <f>IFERROR(Inv_SY_B!GP6/Inv_SY_B!$IS6-1,"")</f>
        <v>-2.8936217458550573E-3</v>
      </c>
      <c r="GQ6" s="62">
        <f>IFERROR(Inv_SY_B!GQ6/Inv_SY_B!$IS6-1,"")</f>
        <v>-1.1374477939997241E-2</v>
      </c>
      <c r="GR6" s="62">
        <f>IFERROR(Inv_SY_B!GR6/Inv_SY_B!$IS6-1,"")</f>
        <v>-4.7051997610003671E-4</v>
      </c>
      <c r="GS6" s="62" t="str">
        <f>IFERROR(Inv_SY_B!GS6/Inv_SY_B!$IS6-1,"")</f>
        <v/>
      </c>
      <c r="GT6" s="62" t="str">
        <f>IFERROR(Inv_SY_B!GT6/Inv_SY_B!$IS6-1,"")</f>
        <v/>
      </c>
      <c r="GU6" s="62">
        <f>IFERROR(Inv_SY_B!GU6/Inv_SY_B!$IS6-1,"")</f>
        <v>-1</v>
      </c>
      <c r="GV6" s="62">
        <f>IFERROR(Inv_SY_B!GV6/Inv_SY_B!$IS6-1,"")</f>
        <v>-2.625297202189647E-2</v>
      </c>
      <c r="GW6" s="62">
        <f>IFERROR(Inv_SY_B!GW6/Inv_SY_B!$IS6-1,"")</f>
        <v>-3.0759292098036628E-2</v>
      </c>
      <c r="GX6" s="62" t="str">
        <f>IFERROR(Inv_SY_B!GX6/Inv_SY_B!$IS6-1,"")</f>
        <v/>
      </c>
      <c r="GY6" s="62">
        <f>IFERROR(Inv_SY_B!GY6/Inv_SY_B!$IS6-1,"")</f>
        <v>-5.2529576795637967E-3</v>
      </c>
      <c r="GZ6" s="62">
        <f>IFERROR(Inv_SY_B!GZ6/Inv_SY_B!$IS6-1,"")</f>
        <v>2.1242105432658809E-2</v>
      </c>
      <c r="HA6" s="62">
        <f>IFERROR(Inv_SY_B!HA6/Inv_SY_B!$IS6-1,"")</f>
        <v>-2.1883660896462098E-2</v>
      </c>
      <c r="HB6" s="62">
        <f>IFERROR(Inv_SY_B!HB6/Inv_SY_B!$IS6-1,"")</f>
        <v>-2.0685722942875517E-2</v>
      </c>
      <c r="HC6" s="62">
        <f>IFERROR(Inv_SY_B!HC6/Inv_SY_B!$IS6-1,"")</f>
        <v>2.5734372758608792E-2</v>
      </c>
      <c r="HD6" s="62">
        <f>IFERROR(Inv_SY_B!HD6/Inv_SY_B!$IS6-1,"")</f>
        <v>-1.2192311970916636E-3</v>
      </c>
      <c r="HE6" s="62">
        <f>IFERROR(Inv_SY_B!HE6/Inv_SY_B!$IS6-1,"")</f>
        <v>2.7819124489147917E-4</v>
      </c>
      <c r="HF6" s="62">
        <f>IFERROR(Inv_SY_B!HF6/Inv_SY_B!$IS6-1,"")</f>
        <v>-1.4546290930743666E-2</v>
      </c>
      <c r="HG6" s="62">
        <f>IFERROR(Inv_SY_B!HG6/Inv_SY_B!$IS6-1,"")</f>
        <v>3.2730361288582088E-3</v>
      </c>
      <c r="HH6" s="62">
        <f>IFERROR(Inv_SY_B!HH6/Inv_SY_B!$IS6-1,"")</f>
        <v>-1.694216683791705E-2</v>
      </c>
      <c r="HI6" s="62">
        <f>IFERROR(Inv_SY_B!HI6/Inv_SY_B!$IS6-1,"")</f>
        <v>-4.2140760810585043E-3</v>
      </c>
      <c r="HJ6" s="62">
        <f>IFERROR(Inv_SY_B!HJ6/Inv_SY_B!$IS6-1,"")</f>
        <v>-1.0203765848991964E-2</v>
      </c>
      <c r="HK6" s="62">
        <f>IFERROR(Inv_SY_B!HK6/Inv_SY_B!$IS6-1,"")</f>
        <v>1.0261007524780652E-2</v>
      </c>
      <c r="HL6" s="62">
        <f>IFERROR(Inv_SY_B!HL6/Inv_SY_B!$IS6-1,"")</f>
        <v>3.0226640084558998E-2</v>
      </c>
      <c r="HM6" s="62">
        <f>IFERROR(Inv_SY_B!HM6/Inv_SY_B!$IS6-1,"")</f>
        <v>5.10054720537918E-2</v>
      </c>
      <c r="HN6" s="62">
        <f>IFERROR(Inv_SY_B!HN6/Inv_SY_B!$IS6-1,"")</f>
        <v>2.5938902021844346E-2</v>
      </c>
      <c r="HO6" s="62">
        <f>IFERROR(Inv_SY_B!HO6/Inv_SY_B!$IS6-1,"")</f>
        <v>3.1907132981831898E-2</v>
      </c>
      <c r="HP6" s="62">
        <f>IFERROR(Inv_SY_B!HP6/Inv_SY_B!$IS6-1,"")</f>
        <v>3.7755999322619749E-2</v>
      </c>
      <c r="HQ6" s="62">
        <f>IFERROR(Inv_SY_B!HQ6/Inv_SY_B!$IS6-1,"")</f>
        <v>-3.0759292098036406E-2</v>
      </c>
      <c r="HR6" s="62">
        <f>IFERROR(Inv_SY_B!HR6/Inv_SY_B!$IS6-1,"")</f>
        <v>-7.9732433457541108E-3</v>
      </c>
      <c r="HS6" s="62">
        <f>IFERROR(Inv_SY_B!HS6/Inv_SY_B!$IS6-1,"")</f>
        <v>1.2017983190041104E-2</v>
      </c>
      <c r="HT6" s="62">
        <f>IFERROR(Inv_SY_B!HT6/Inv_SY_B!$IS6-1,"")</f>
        <v>1.2923091866084535E-2</v>
      </c>
      <c r="HU6" s="62">
        <f>IFERROR(Inv_SY_B!HU6/Inv_SY_B!$IS6-1,"")</f>
        <v>1.1796825413994405E-2</v>
      </c>
      <c r="HV6" s="62">
        <f>IFERROR(Inv_SY_B!HV6/Inv_SY_B!$IS6-1,"")</f>
        <v>-3.4077716892212395E-3</v>
      </c>
      <c r="HW6" s="62">
        <f>IFERROR(Inv_SY_B!HW6/Inv_SY_B!$IS6-1,"")</f>
        <v>2.4955713088777642E-2</v>
      </c>
      <c r="HX6" s="62">
        <f>IFERROR(Inv_SY_B!HX6/Inv_SY_B!$IS6-1,"")</f>
        <v>2.1472478116040916E-2</v>
      </c>
      <c r="HY6" s="62">
        <f>IFERROR(Inv_SY_B!HY6/Inv_SY_B!$IS6-1,"")</f>
        <v>1.0261007524780652E-2</v>
      </c>
      <c r="HZ6" s="62">
        <f>IFERROR(Inv_SY_B!HZ6/Inv_SY_B!$IS6-1,"")</f>
        <v>4.93683884217333E-3</v>
      </c>
      <c r="IA6" s="62">
        <f>IFERROR(Inv_SY_B!IA6/Inv_SY_B!$IS6-1,"")</f>
        <v>-7.4602366196236947E-3</v>
      </c>
      <c r="IB6" s="62">
        <f>IFERROR(Inv_SY_B!IB6/Inv_SY_B!$IS6-1,"")</f>
        <v>-2.4990002170048542E-2</v>
      </c>
      <c r="IC6" s="62">
        <f>IFERROR(Inv_SY_B!IC6/Inv_SY_B!$IS6-1,"")</f>
        <v>-1.2471551587137641E-3</v>
      </c>
      <c r="ID6" s="62">
        <f>IFERROR(Inv_SY_B!ID6/Inv_SY_B!$IS6-1,"")</f>
        <v>-3.8359391007597443E-3</v>
      </c>
      <c r="IE6" s="62">
        <f>IFERROR(Inv_SY_B!IE6/Inv_SY_B!$IS6-1,"")</f>
        <v>-1.1374477939997241E-2</v>
      </c>
      <c r="IF6" s="62" t="str">
        <f>IFERROR(Inv_SY_B!IF6/Inv_SY_B!$IS6-1,"")</f>
        <v/>
      </c>
      <c r="IG6" s="62">
        <f>IFERROR(Inv_SY_B!IG6/Inv_SY_B!$IS6-1,"")</f>
        <v>5.6960695547492168E-2</v>
      </c>
      <c r="IH6" s="62">
        <f>IFERROR(Inv_SY_B!IH6/Inv_SY_B!$IS6-1,"")</f>
        <v>-1.2655658186074503E-2</v>
      </c>
      <c r="II6" s="62">
        <f>IFERROR(Inv_SY_B!II6/Inv_SY_B!$IS6-1,"")</f>
        <v>2.513150113523599E-3</v>
      </c>
      <c r="IJ6" s="62">
        <f>IFERROR(Inv_SY_B!IJ6/Inv_SY_B!$IS6-1,"")</f>
        <v>-1.1314648266669836E-2</v>
      </c>
      <c r="IK6" s="62">
        <f>IFERROR(Inv_SY_B!IK6/Inv_SY_B!$IS6-1,"")</f>
        <v>-1.5226588445761413E-2</v>
      </c>
      <c r="IL6" s="62" t="str">
        <f>IFERROR(Inv_SY_B!IL6/Inv_SY_B!$IS6-1,"")</f>
        <v/>
      </c>
      <c r="IM6" s="62" t="str">
        <f>IFERROR(Inv_SY_B!IM6/Inv_SY_B!$IS6-1,"")</f>
        <v/>
      </c>
      <c r="IN6" s="62">
        <f>IFERROR(Inv_SY_B!IN6/Inv_SY_B!$IS6-1,"")</f>
        <v>6.7835883360956473E-2</v>
      </c>
      <c r="IO6" s="62">
        <f>IFERROR(Inv_SY_B!IO6/Inv_SY_B!$IS6-1,"")</f>
        <v>6.2195905103768379E-2</v>
      </c>
      <c r="IP6" s="62">
        <f>IFERROR(Inv_SY_B!IP6/Inv_SY_B!$IS6-1,"")</f>
        <v>0.30193413822679838</v>
      </c>
      <c r="IQ6" s="62">
        <f>IFERROR(Inv_SY_B!IQ6/Inv_SY_B!$IS6-1,"")</f>
        <v>-1.2120047715306281E-2</v>
      </c>
      <c r="IR6" s="62">
        <f>IFERROR(Inv_SY_B!IR6/Inv_SY_B!$IS6-1,"")</f>
        <v>0.99242858207085871</v>
      </c>
    </row>
    <row r="7" spans="2:253" ht="14.5" x14ac:dyDescent="0.35">
      <c r="B7" s="85">
        <f t="shared" si="0"/>
        <v>45839</v>
      </c>
      <c r="C7" s="62">
        <f>IFERROR(Inv_SY_B!C7/Inv_SY_B!$IS7-1,"")</f>
        <v>1.7861437147976611E-2</v>
      </c>
      <c r="D7" s="62">
        <f>IFERROR(Inv_SY_B!D7/Inv_SY_B!$IS7-1,"")</f>
        <v>3.6198165961315532E-2</v>
      </c>
      <c r="E7" s="62">
        <f>IFERROR(Inv_SY_B!E7/Inv_SY_B!$IS7-1,"")</f>
        <v>3.8591166734125437E-2</v>
      </c>
      <c r="F7" s="62">
        <f>IFERROR(Inv_SY_B!F7/Inv_SY_B!$IS7-1,"")</f>
        <v>3.3343863834710774E-2</v>
      </c>
      <c r="G7" s="62">
        <f>IFERROR(Inv_SY_B!G7/Inv_SY_B!$IS7-1,"")</f>
        <v>3.3084381823201392E-2</v>
      </c>
      <c r="H7" s="62">
        <f>IFERROR(Inv_SY_B!H7/Inv_SY_B!$IS7-1,"")</f>
        <v>3.2219441784836267E-2</v>
      </c>
      <c r="I7" s="62">
        <f>IFERROR(Inv_SY_B!I7/Inv_SY_B!$IS7-1,"")</f>
        <v>3.746674468425093E-2</v>
      </c>
      <c r="J7" s="62">
        <f>IFERROR(Inv_SY_B!J7/Inv_SY_B!$IS7-1,"")</f>
        <v>4.0465203483916579E-2</v>
      </c>
      <c r="K7" s="62">
        <f>IFERROR(Inv_SY_B!K7/Inv_SY_B!$IS7-1,"")</f>
        <v>-9.8663284820561303E-2</v>
      </c>
      <c r="L7" s="62">
        <f>IFERROR(Inv_SY_B!L7/Inv_SY_B!$IS7-1,"")</f>
        <v>-2.3102123068991509E-2</v>
      </c>
      <c r="M7" s="62">
        <f>IFERROR(Inv_SY_B!M7/Inv_SY_B!$IS7-1,"")</f>
        <v>6.0892204056637533E-2</v>
      </c>
      <c r="N7" s="62">
        <f>IFERROR(Inv_SY_B!N7/Inv_SY_B!$IS7-1,"")</f>
        <v>5.3958268082410887E-2</v>
      </c>
      <c r="O7" s="62">
        <f>IFERROR(Inv_SY_B!O7/Inv_SY_B!$IS7-1,"")</f>
        <v>-1.0133788760438245E-2</v>
      </c>
      <c r="P7" s="62">
        <f>IFERROR(Inv_SY_B!P7/Inv_SY_B!$IS7-1,"")</f>
        <v>6.3907699554028197E-2</v>
      </c>
      <c r="Q7" s="62">
        <f>IFERROR(Inv_SY_B!Q7/Inv_SY_B!$IS7-1,"")</f>
        <v>3.5967515284418106E-2</v>
      </c>
      <c r="R7" s="62">
        <f>IFERROR(Inv_SY_B!R7/Inv_SY_B!$IS7-1,"")</f>
        <v>3.6342322634376423E-2</v>
      </c>
      <c r="S7" s="62">
        <f>IFERROR(Inv_SY_B!S7/Inv_SY_B!$IS7-1,"")</f>
        <v>2.6035120510526255E-2</v>
      </c>
      <c r="T7" s="62">
        <f>IFERROR(Inv_SY_B!T7/Inv_SY_B!$IS7-1,"")</f>
        <v>2.2099643335965258E-2</v>
      </c>
      <c r="U7" s="62">
        <f>IFERROR(Inv_SY_B!U7/Inv_SY_B!$IS7-1,"")</f>
        <v>3.6198165961315532E-2</v>
      </c>
      <c r="V7" s="62">
        <f>IFERROR(Inv_SY_B!V7/Inv_SY_B!$IS7-1,"")</f>
        <v>3.4468285884585503E-2</v>
      </c>
      <c r="W7" s="62">
        <f>IFERROR(Inv_SY_B!W7/Inv_SY_B!$IS7-1,"")</f>
        <v>3.746674468425093E-2</v>
      </c>
      <c r="X7" s="62">
        <f>IFERROR(Inv_SY_B!X7/Inv_SY_B!$IS7-1,"")</f>
        <v>4.38384696335401E-2</v>
      </c>
      <c r="Y7" s="62">
        <f>IFERROR(Inv_SY_B!Y7/Inv_SY_B!$IS7-1,"")</f>
        <v>1.5958569063573513E-2</v>
      </c>
      <c r="Z7" s="62">
        <f>IFERROR(Inv_SY_B!Z7/Inv_SY_B!$IS7-1,"")</f>
        <v>5.3125362860281689E-2</v>
      </c>
      <c r="AA7" s="62">
        <f>IFERROR(Inv_SY_B!AA7/Inv_SY_B!$IS7-1,"")</f>
        <v>4.7269398452387978E-2</v>
      </c>
      <c r="AB7" s="62">
        <f>IFERROR(Inv_SY_B!AB7/Inv_SY_B!$IS7-1,"")</f>
        <v>4.0003902130121727E-2</v>
      </c>
      <c r="AC7" s="62">
        <f>IFERROR(Inv_SY_B!AC7/Inv_SY_B!$IS7-1,"")</f>
        <v>3.3776333853893448E-2</v>
      </c>
      <c r="AD7" s="62">
        <f>IFERROR(Inv_SY_B!AD7/Inv_SY_B!$IS7-1,"")</f>
        <v>3.7633325728676725E-2</v>
      </c>
      <c r="AE7" s="62">
        <f>IFERROR(Inv_SY_B!AE7/Inv_SY_B!$IS7-1,"")</f>
        <v>4.8461093616357642E-2</v>
      </c>
      <c r="AF7" s="62">
        <f>IFERROR(Inv_SY_B!AF7/Inv_SY_B!$IS7-1,"")</f>
        <v>3.6507926658013723E-3</v>
      </c>
      <c r="AG7" s="62">
        <f>IFERROR(Inv_SY_B!AG7/Inv_SY_B!$IS7-1,"")</f>
        <v>2.4806585307885598E-2</v>
      </c>
      <c r="AH7" s="62">
        <f>IFERROR(Inv_SY_B!AH7/Inv_SY_B!$IS7-1,"")</f>
        <v>1.9475991886258148E-2</v>
      </c>
      <c r="AI7" s="62">
        <f>IFERROR(Inv_SY_B!AI7/Inv_SY_B!$IS7-1,"")</f>
        <v>1.8043944935946188E-2</v>
      </c>
      <c r="AJ7" s="62">
        <f>IFERROR(Inv_SY_B!AJ7/Inv_SY_B!$IS7-1,"")</f>
        <v>3.1994590984846472E-2</v>
      </c>
      <c r="AK7" s="62">
        <f>IFERROR(Inv_SY_B!AK7/Inv_SY_B!$IS7-1,"")</f>
        <v>2.022560658617456E-2</v>
      </c>
      <c r="AL7" s="62">
        <f>IFERROR(Inv_SY_B!AL7/Inv_SY_B!$IS7-1,"")</f>
        <v>-1.2321816010160691E-2</v>
      </c>
      <c r="AM7" s="62">
        <f>IFERROR(Inv_SY_B!AM7/Inv_SY_B!$IS7-1,"")</f>
        <v>4.4836978879307932E-3</v>
      </c>
      <c r="AN7" s="62">
        <f>IFERROR(Inv_SY_B!AN7/Inv_SY_B!$IS7-1,"")</f>
        <v>-2.3439449683953839E-2</v>
      </c>
      <c r="AO7" s="62">
        <f>IFERROR(Inv_SY_B!AO7/Inv_SY_B!$IS7-1,"")</f>
        <v>-3.0124491112328844E-3</v>
      </c>
      <c r="AP7" s="62">
        <f>IFERROR(Inv_SY_B!AP7/Inv_SY_B!$IS7-1,"")</f>
        <v>5.9829272877633954E-3</v>
      </c>
      <c r="AQ7" s="62">
        <f>IFERROR(Inv_SY_B!AQ7/Inv_SY_B!$IS7-1,"")</f>
        <v>-1.4256669609978401E-2</v>
      </c>
      <c r="AR7" s="62">
        <f>IFERROR(Inv_SY_B!AR7/Inv_SY_B!$IS7-1,"")</f>
        <v>-8.6345593606056426E-3</v>
      </c>
      <c r="AS7" s="62">
        <f>IFERROR(Inv_SY_B!AS7/Inv_SY_B!$IS7-1,"")</f>
        <v>7.1073493376379027E-3</v>
      </c>
      <c r="AT7" s="62">
        <f>IFERROR(Inv_SY_B!AT7/Inv_SY_B!$IS7-1,"")</f>
        <v>6.7325419876800296E-3</v>
      </c>
      <c r="AU7" s="62">
        <f>IFERROR(Inv_SY_B!AU7/Inv_SY_B!$IS7-1,"")</f>
        <v>1.4228688986843707E-2</v>
      </c>
      <c r="AV7" s="62">
        <f>IFERROR(Inv_SY_B!AV7/Inv_SY_B!$IS7-1,"")</f>
        <v>-1.1070807135333705E-2</v>
      </c>
      <c r="AW7" s="62">
        <f>IFERROR(Inv_SY_B!AW7/Inv_SY_B!$IS7-1,"")</f>
        <v>-8.7787160336664227E-3</v>
      </c>
      <c r="AX7" s="62">
        <f>IFERROR(Inv_SY_B!AX7/Inv_SY_B!$IS7-1,"")</f>
        <v>1.0480615487261868E-2</v>
      </c>
      <c r="AY7" s="62">
        <f>IFERROR(Inv_SY_B!AY7/Inv_SY_B!$IS7-1,"")</f>
        <v>1.0180769607295304E-2</v>
      </c>
      <c r="AZ7" s="62">
        <f>IFERROR(Inv_SY_B!AZ7/Inv_SY_B!$IS7-1,"")</f>
        <v>-1.176794880625609E-2</v>
      </c>
      <c r="BA7" s="62">
        <f>IFERROR(Inv_SY_B!BA7/Inv_SY_B!$IS7-1,"")</f>
        <v>1.6477533086592722E-2</v>
      </c>
      <c r="BB7" s="62">
        <f>IFERROR(Inv_SY_B!BB7/Inv_SY_B!$IS7-1,"")</f>
        <v>2.6597331535463509E-2</v>
      </c>
      <c r="BC7" s="62">
        <f>IFERROR(Inv_SY_B!BC7/Inv_SY_B!$IS7-1,"")</f>
        <v>-1.2174406554655071E-2</v>
      </c>
      <c r="BD7" s="62">
        <f>IFERROR(Inv_SY_B!BD7/Inv_SY_B!$IS7-1,"")</f>
        <v>-7.1769752218793226E-3</v>
      </c>
      <c r="BE7" s="62">
        <f>IFERROR(Inv_SY_B!BE7/Inv_SY_B!$IS7-1,"")</f>
        <v>-1.2238476187126701E-2</v>
      </c>
      <c r="BF7" s="62">
        <f>IFERROR(Inv_SY_B!BF7/Inv_SY_B!$IS7-1,"")</f>
        <v>-7.1769752218793226E-3</v>
      </c>
      <c r="BG7" s="62">
        <f>IFERROR(Inv_SY_B!BG7/Inv_SY_B!$IS7-1,"")</f>
        <v>-9.8463387567250149E-2</v>
      </c>
      <c r="BH7" s="62">
        <f>IFERROR(Inv_SY_B!BH7/Inv_SY_B!$IS7-1,"")</f>
        <v>1.0105808137303551E-2</v>
      </c>
      <c r="BI7" s="62">
        <f>IFERROR(Inv_SY_B!BI7/Inv_SY_B!$IS7-1,"")</f>
        <v>-2.0503458775948169E-2</v>
      </c>
      <c r="BJ7" s="62">
        <f>IFERROR(Inv_SY_B!BJ7/Inv_SY_B!$IS7-1,"")</f>
        <v>-1.717183788743093E-2</v>
      </c>
      <c r="BK7" s="62">
        <f>IFERROR(Inv_SY_B!BK7/Inv_SY_B!$IS7-1,"")</f>
        <v>-1.0508596110396562E-2</v>
      </c>
      <c r="BL7" s="62">
        <f>IFERROR(Inv_SY_B!BL7/Inv_SY_B!$IS7-1,"")</f>
        <v>-1.2321816010160691E-2</v>
      </c>
      <c r="BM7" s="62">
        <f>IFERROR(Inv_SY_B!BM7/Inv_SY_B!$IS7-1,"")</f>
        <v>7.3562438834895438E-4</v>
      </c>
      <c r="BN7" s="62">
        <f>IFERROR(Inv_SY_B!BN7/Inv_SY_B!$IS7-1,"")</f>
        <v>4.4236775876912438E-2</v>
      </c>
      <c r="BO7" s="62">
        <f>IFERROR(Inv_SY_B!BO7/Inv_SY_B!$IS7-1,"")</f>
        <v>1.3882712971497568E-2</v>
      </c>
      <c r="BP7" s="62">
        <f>IFERROR(Inv_SY_B!BP7/Inv_SY_B!$IS7-1,"")</f>
        <v>1.0249964810364443E-2</v>
      </c>
      <c r="BQ7" s="62">
        <f>IFERROR(Inv_SY_B!BQ7/Inv_SY_B!$IS7-1,"")</f>
        <v>1.0249964810364443E-2</v>
      </c>
      <c r="BR7" s="62">
        <f>IFERROR(Inv_SY_B!BR7/Inv_SY_B!$IS7-1,"")</f>
        <v>-1.5698236340586758E-2</v>
      </c>
      <c r="BS7" s="62">
        <f>IFERROR(Inv_SY_B!BS7/Inv_SY_B!$IS7-1,"")</f>
        <v>-2.6376417612745673E-3</v>
      </c>
      <c r="BT7" s="62">
        <f>IFERROR(Inv_SY_B!BT7/Inv_SY_B!$IS7-1,"")</f>
        <v>4.4836978879307932E-3</v>
      </c>
      <c r="BU7" s="62">
        <f>IFERROR(Inv_SY_B!BU7/Inv_SY_B!$IS7-1,"")</f>
        <v>5.4207162628261418E-3</v>
      </c>
      <c r="BV7" s="62">
        <f>IFERROR(Inv_SY_B!BV7/Inv_SY_B!$IS7-1,"")</f>
        <v>-2.0253587209309476E-2</v>
      </c>
      <c r="BW7" s="62">
        <f>IFERROR(Inv_SY_B!BW7/Inv_SY_B!$IS7-1,"")</f>
        <v>-8.447155685626484E-3</v>
      </c>
      <c r="BX7" s="62">
        <f>IFERROR(Inv_SY_B!BX7/Inv_SY_B!$IS7-1,"")</f>
        <v>1.4416092661822422E-2</v>
      </c>
      <c r="BY7" s="62">
        <f>IFERROR(Inv_SY_B!BY7/Inv_SY_B!$IS7-1,"")</f>
        <v>-2.1795438891035745E-3</v>
      </c>
      <c r="BZ7" s="62">
        <f>IFERROR(Inv_SY_B!BZ7/Inv_SY_B!$IS7-1,"")</f>
        <v>-2.0503458775948169E-2</v>
      </c>
      <c r="CA7" s="62">
        <f>IFERROR(Inv_SY_B!CA7/Inv_SY_B!$IS7-1,"")</f>
        <v>-1.717183788743093E-2</v>
      </c>
      <c r="CB7" s="62">
        <f>IFERROR(Inv_SY_B!CB7/Inv_SY_B!$IS7-1,"")</f>
        <v>7.3562438834895438E-4</v>
      </c>
      <c r="CC7" s="62">
        <f>IFERROR(Inv_SY_B!CC7/Inv_SY_B!$IS7-1,"")</f>
        <v>1.4852390882653665E-3</v>
      </c>
      <c r="CD7" s="62">
        <f>IFERROR(Inv_SY_B!CD7/Inv_SY_B!$IS7-1,"")</f>
        <v>-1.9157996494046925E-2</v>
      </c>
      <c r="CE7" s="62">
        <f>IFERROR(Inv_SY_B!CE7/Inv_SY_B!$IS7-1,"")</f>
        <v>-8.6345593606056426E-3</v>
      </c>
      <c r="CF7" s="62">
        <f>IFERROR(Inv_SY_B!CF7/Inv_SY_B!$IS7-1,"")</f>
        <v>-1.7629935759601922E-2</v>
      </c>
      <c r="CG7" s="62">
        <f>IFERROR(Inv_SY_B!CG7/Inv_SY_B!$IS7-1,"")</f>
        <v>1.1792441212115312E-2</v>
      </c>
      <c r="CH7" s="62">
        <f>IFERROR(Inv_SY_B!CH7/Inv_SY_B!$IS7-1,"")</f>
        <v>-1.5132197114002821E-3</v>
      </c>
      <c r="CI7" s="62">
        <f>IFERROR(Inv_SY_B!CI7/Inv_SY_B!$IS7-1,"")</f>
        <v>-1.6318110034748368E-2</v>
      </c>
      <c r="CJ7" s="62">
        <f>IFERROR(Inv_SY_B!CJ7/Inv_SY_B!$IS7-1,"")</f>
        <v>-1.9503972509392842E-2</v>
      </c>
      <c r="CK7" s="62">
        <f>IFERROR(Inv_SY_B!CK7/Inv_SY_B!$IS7-1,"")</f>
        <v>-1.8192146784539287E-2</v>
      </c>
      <c r="CL7" s="62">
        <f>IFERROR(Inv_SY_B!CL7/Inv_SY_B!$IS7-1,"")</f>
        <v>-2.4502380862956308E-3</v>
      </c>
      <c r="CM7" s="62">
        <f>IFERROR(Inv_SY_B!CM7/Inv_SY_B!$IS7-1,"")</f>
        <v>-4.8864858610238038E-3</v>
      </c>
      <c r="CN7" s="62">
        <f>IFERROR(Inv_SY_B!CN7/Inv_SY_B!$IS7-1,"")</f>
        <v>-1.4256669609978401E-2</v>
      </c>
      <c r="CO7" s="62">
        <f>IFERROR(Inv_SY_B!CO7/Inv_SY_B!$IS7-1,"")</f>
        <v>-1.7704897229593675E-2</v>
      </c>
      <c r="CP7" s="62">
        <f>IFERROR(Inv_SY_B!CP7/Inv_SY_B!$IS7-1,"")</f>
        <v>-2.763440887002433E-2</v>
      </c>
      <c r="CQ7" s="62">
        <f>IFERROR(Inv_SY_B!CQ7/Inv_SY_B!$IS7-1,"")</f>
        <v>4.4836978879307932E-3</v>
      </c>
      <c r="CR7" s="62">
        <f>IFERROR(Inv_SY_B!CR7/Inv_SY_B!$IS7-1,"")</f>
        <v>-1.9878779859351159E-2</v>
      </c>
      <c r="CS7" s="62">
        <f>IFERROR(Inv_SY_B!CS7/Inv_SY_B!$IS7-1,"")</f>
        <v>1.5259073285833757E-4</v>
      </c>
      <c r="CT7" s="62">
        <f>IFERROR(Inv_SY_B!CT7/Inv_SY_B!$IS7-1,"")</f>
        <v>-2.8250454362537258E-3</v>
      </c>
      <c r="CU7" s="62">
        <f>IFERROR(Inv_SY_B!CU7/Inv_SY_B!$IS7-1,"")</f>
        <v>-0.11920272759826955</v>
      </c>
      <c r="CV7" s="62">
        <f>IFERROR(Inv_SY_B!CV7/Inv_SY_B!$IS7-1,"")</f>
        <v>-2.3626853358932887E-2</v>
      </c>
      <c r="CW7" s="62">
        <f>IFERROR(Inv_SY_B!CW7/Inv_SY_B!$IS7-1,"")</f>
        <v>1.0105808137303551E-2</v>
      </c>
      <c r="CX7" s="62">
        <f>IFERROR(Inv_SY_B!CX7/Inv_SY_B!$IS7-1,"")</f>
        <v>1.7039744111530197E-2</v>
      </c>
      <c r="CY7" s="62">
        <f>IFERROR(Inv_SY_B!CY7/Inv_SY_B!$IS7-1,"")</f>
        <v>-3.0124491112328844E-3</v>
      </c>
      <c r="CZ7" s="62">
        <f>IFERROR(Inv_SY_B!CZ7/Inv_SY_B!$IS7-1,"")</f>
        <v>8.2317713875126319E-3</v>
      </c>
      <c r="DA7" s="62">
        <f>IFERROR(Inv_SY_B!DA7/Inv_SY_B!$IS7-1,"")</f>
        <v>-1.138412361441965E-3</v>
      </c>
      <c r="DB7" s="62">
        <f>IFERROR(Inv_SY_B!DB7/Inv_SY_B!$IS7-1,"")</f>
        <v>1.3291670611948359E-2</v>
      </c>
      <c r="DC7" s="62">
        <f>IFERROR(Inv_SY_B!DC7/Inv_SY_B!$IS7-1,"")</f>
        <v>1.7477019353147716E-2</v>
      </c>
      <c r="DD7" s="62">
        <f>IFERROR(Inv_SY_B!DD7/Inv_SY_B!$IS7-1,"")</f>
        <v>-1.9503972509392842E-2</v>
      </c>
      <c r="DE7" s="62">
        <f>IFERROR(Inv_SY_B!DE7/Inv_SY_B!$IS7-1,"")</f>
        <v>1.1520769994135538E-3</v>
      </c>
      <c r="DF7" s="62">
        <f>IFERROR(Inv_SY_B!DF7/Inv_SY_B!$IS7-1,"")</f>
        <v>1.4052367164778534E-3</v>
      </c>
      <c r="DG7" s="62">
        <f>IFERROR(Inv_SY_B!DG7/Inv_SY_B!$IS7-1,"")</f>
        <v>-1.8004743109560239E-2</v>
      </c>
      <c r="DH7" s="62">
        <f>IFERROR(Inv_SY_B!DH7/Inv_SY_B!$IS7-1,"")</f>
        <v>6.4826704210410036E-3</v>
      </c>
      <c r="DI7" s="62">
        <f>IFERROR(Inv_SY_B!DI7/Inv_SY_B!$IS7-1,"")</f>
        <v>3.5034325111169551E-3</v>
      </c>
      <c r="DJ7" s="62">
        <f>IFERROR(Inv_SY_B!DJ7/Inv_SY_B!$IS7-1,"")</f>
        <v>5.5792886031931221E-3</v>
      </c>
      <c r="DK7" s="62">
        <f>IFERROR(Inv_SY_B!DK7/Inv_SY_B!$IS7-1,"")</f>
        <v>-1.717183788743093E-2</v>
      </c>
      <c r="DL7" s="62">
        <f>IFERROR(Inv_SY_B!DL7/Inv_SY_B!$IS7-1,"")</f>
        <v>-1.2174406554655071E-2</v>
      </c>
      <c r="DM7" s="62">
        <f>IFERROR(Inv_SY_B!DM7/Inv_SY_B!$IS7-1,"")</f>
        <v>-4.8864858610238038E-3</v>
      </c>
      <c r="DN7" s="62">
        <f>IFERROR(Inv_SY_B!DN7/Inv_SY_B!$IS7-1,"")</f>
        <v>-1.8004743109560239E-2</v>
      </c>
      <c r="DO7" s="62">
        <f>IFERROR(Inv_SY_B!DO7/Inv_SY_B!$IS7-1,"")</f>
        <v>-2.5714062572734786E-2</v>
      </c>
      <c r="DP7" s="62">
        <f>IFERROR(Inv_SY_B!DP7/Inv_SY_B!$IS7-1,"")</f>
        <v>-2.2169269220206678E-2</v>
      </c>
      <c r="DQ7" s="62">
        <f>IFERROR(Inv_SY_B!DQ7/Inv_SY_B!$IS7-1,"")</f>
        <v>4.3171168435049978E-3</v>
      </c>
      <c r="DR7" s="62">
        <f>IFERROR(Inv_SY_B!DR7/Inv_SY_B!$IS7-1,"")</f>
        <v>-1.8880270613582661E-3</v>
      </c>
      <c r="DS7" s="62">
        <f>IFERROR(Inv_SY_B!DS7/Inv_SY_B!$IS7-1,"")</f>
        <v>9.3561934373871392E-3</v>
      </c>
      <c r="DT7" s="62">
        <f>IFERROR(Inv_SY_B!DT7/Inv_SY_B!$IS7-1,"")</f>
        <v>-7.3143068814519707E-2</v>
      </c>
      <c r="DU7" s="62">
        <f>IFERROR(Inv_SY_B!DU7/Inv_SY_B!$IS7-1,"")</f>
        <v>-4.2991899773439091E-2</v>
      </c>
      <c r="DV7" s="62">
        <f>IFERROR(Inv_SY_B!DV7/Inv_SY_B!$IS7-1,"")</f>
        <v>1.7341336341170077E-4</v>
      </c>
      <c r="DW7" s="62">
        <f>IFERROR(Inv_SY_B!DW7/Inv_SY_B!$IS7-1,"")</f>
        <v>3.3592758380560639E-3</v>
      </c>
      <c r="DX7" s="62">
        <f>IFERROR(Inv_SY_B!DX7/Inv_SY_B!$IS7-1,"")</f>
        <v>-1.8837648331689549E-2</v>
      </c>
      <c r="DY7" s="62">
        <f>IFERROR(Inv_SY_B!DY7/Inv_SY_B!$IS7-1,"")</f>
        <v>-1.8004743109560239E-2</v>
      </c>
      <c r="DZ7" s="62">
        <f>IFERROR(Inv_SY_B!DZ7/Inv_SY_B!$IS7-1,"")</f>
        <v>3.734083188014381E-3</v>
      </c>
      <c r="EA7" s="62">
        <f>IFERROR(Inv_SY_B!EA7/Inv_SY_B!$IS7-1,"")</f>
        <v>-2.1336363998077368E-2</v>
      </c>
      <c r="EB7" s="62">
        <f>IFERROR(Inv_SY_B!EB7/Inv_SY_B!$IS7-1,"")</f>
        <v>2.8178874436721735E-3</v>
      </c>
      <c r="EC7" s="62">
        <f>IFERROR(Inv_SY_B!EC7/Inv_SY_B!$IS7-1,"")</f>
        <v>-1.0508596110396562E-2</v>
      </c>
      <c r="ED7" s="62">
        <f>IFERROR(Inv_SY_B!ED7/Inv_SY_B!$IS7-1,"")</f>
        <v>1.5958569063573513E-2</v>
      </c>
      <c r="EE7" s="62">
        <f>IFERROR(Inv_SY_B!EE7/Inv_SY_B!$IS7-1,"")</f>
        <v>-1.9157996494046925E-2</v>
      </c>
      <c r="EF7" s="62">
        <f>IFERROR(Inv_SY_B!EF7/Inv_SY_B!$IS7-1,"")</f>
        <v>-1.8686211018575039E-2</v>
      </c>
      <c r="EG7" s="62">
        <f>IFERROR(Inv_SY_B!EG7/Inv_SY_B!$IS7-1,"")</f>
        <v>7.3562438834895438E-4</v>
      </c>
      <c r="EH7" s="62">
        <f>IFERROR(Inv_SY_B!EH7/Inv_SY_B!$IS7-1,"")</f>
        <v>-1.6759753660398391E-2</v>
      </c>
      <c r="EI7" s="62">
        <f>IFERROR(Inv_SY_B!EI7/Inv_SY_B!$IS7-1,"")</f>
        <v>-1.5010215855523645E-2</v>
      </c>
      <c r="EJ7" s="62">
        <f>IFERROR(Inv_SY_B!EJ7/Inv_SY_B!$IS7-1,"")</f>
        <v>-6.2625268311500282E-3</v>
      </c>
      <c r="EK7" s="62">
        <f>IFERROR(Inv_SY_B!EK7/Inv_SY_B!$IS7-1,"")</f>
        <v>7.1223416316363863E-3</v>
      </c>
      <c r="EL7" s="62">
        <f>IFERROR(Inv_SY_B!EL7/Inv_SY_B!$IS7-1,"")</f>
        <v>1.0105808137303551E-2</v>
      </c>
      <c r="EM7" s="62">
        <f>IFERROR(Inv_SY_B!EM7/Inv_SY_B!$IS7-1,"")</f>
        <v>2.2878089370493848E-2</v>
      </c>
      <c r="EN7" s="62">
        <f>IFERROR(Inv_SY_B!EN7/Inv_SY_B!$IS7-1,"")</f>
        <v>1.8380401170995819E-2</v>
      </c>
      <c r="EO7" s="62">
        <f>IFERROR(Inv_SY_B!EO7/Inv_SY_B!$IS7-1,"")</f>
        <v>-3.9494674861283441E-3</v>
      </c>
      <c r="EP7" s="62">
        <f>IFERROR(Inv_SY_B!EP7/Inv_SY_B!$IS7-1,"")</f>
        <v>-5.6649318955525052E-3</v>
      </c>
      <c r="EQ7" s="62">
        <f>IFERROR(Inv_SY_B!EQ7/Inv_SY_B!$IS7-1,"")</f>
        <v>-1.9878779859351159E-2</v>
      </c>
      <c r="ER7" s="62">
        <f>IFERROR(Inv_SY_B!ER7/Inv_SY_B!$IS7-1,"")</f>
        <v>6.7902046569041641E-3</v>
      </c>
      <c r="ES7" s="62">
        <f>IFERROR(Inv_SY_B!ES7/Inv_SY_B!$IS7-1,"")</f>
        <v>2.2099643335965258E-2</v>
      </c>
      <c r="ET7" s="62">
        <f>IFERROR(Inv_SY_B!ET7/Inv_SY_B!$IS7-1,"")</f>
        <v>-0.11886199364376215</v>
      </c>
      <c r="EU7" s="62">
        <f>IFERROR(Inv_SY_B!EU7/Inv_SY_B!$IS7-1,"")</f>
        <v>2.2359125347474862E-2</v>
      </c>
      <c r="EV7" s="62">
        <f>IFERROR(Inv_SY_B!EV7/Inv_SY_B!$IS7-1,"")</f>
        <v>2.0629245270744834E-2</v>
      </c>
      <c r="EW7" s="62">
        <f>IFERROR(Inv_SY_B!EW7/Inv_SY_B!$IS7-1,"")</f>
        <v>-1.2931565001605971E-4</v>
      </c>
      <c r="EX7" s="62">
        <f>IFERROR(Inv_SY_B!EX7/Inv_SY_B!$IS7-1,"")</f>
        <v>-8.6345593606056426E-3</v>
      </c>
      <c r="EY7" s="62">
        <f>IFERROR(Inv_SY_B!EY7/Inv_SY_B!$IS7-1,"")</f>
        <v>2.3807099041330382E-2</v>
      </c>
      <c r="EZ7" s="62">
        <f>IFERROR(Inv_SY_B!EZ7/Inv_SY_B!$IS7-1,"")</f>
        <v>-8.6345593606056426E-3</v>
      </c>
      <c r="FA7" s="62">
        <f>IFERROR(Inv_SY_B!FA7/Inv_SY_B!$IS7-1,"")</f>
        <v>2.6096611381396517E-3</v>
      </c>
      <c r="FB7" s="62">
        <f>IFERROR(Inv_SY_B!FB7/Inv_SY_B!$IS7-1,"")</f>
        <v>1.3291670611948359E-2</v>
      </c>
      <c r="FC7" s="62">
        <f>IFERROR(Inv_SY_B!FC7/Inv_SY_B!$IS7-1,"")</f>
        <v>-1.8004743109560239E-2</v>
      </c>
      <c r="FD7" s="62">
        <f>IFERROR(Inv_SY_B!FD7/Inv_SY_B!$IS7-1,"")</f>
        <v>9.5435971123665198E-3</v>
      </c>
      <c r="FE7" s="62">
        <f>IFERROR(Inv_SY_B!FE7/Inv_SY_B!$IS7-1,"")</f>
        <v>2.6309570102966973E-3</v>
      </c>
      <c r="FF7" s="62">
        <f>IFERROR(Inv_SY_B!FF7/Inv_SY_B!$IS7-1,"")</f>
        <v>1.2107620120034746E-2</v>
      </c>
      <c r="FG7" s="62">
        <f>IFERROR(Inv_SY_B!FG7/Inv_SY_B!$IS7-1,"")</f>
        <v>-6.0033360452426132E-3</v>
      </c>
      <c r="FH7" s="62">
        <f>IFERROR(Inv_SY_B!FH7/Inv_SY_B!$IS7-1,"")</f>
        <v>-1.5185169636011131E-2</v>
      </c>
      <c r="FI7" s="62">
        <f>IFERROR(Inv_SY_B!FI7/Inv_SY_B!$IS7-1,"")</f>
        <v>1.741455146148807E-2</v>
      </c>
      <c r="FJ7" s="62">
        <f>IFERROR(Inv_SY_B!FJ7/Inv_SY_B!$IS7-1,"")</f>
        <v>-0.10540300244071843</v>
      </c>
      <c r="FK7" s="62">
        <f>IFERROR(Inv_SY_B!FK7/Inv_SY_B!$IS7-1,"")</f>
        <v>-2.1165997020823668E-2</v>
      </c>
      <c r="FL7" s="62">
        <f>IFERROR(Inv_SY_B!FL7/Inv_SY_B!$IS7-1,"")</f>
        <v>6.012230407851149E-3</v>
      </c>
      <c r="FM7" s="62">
        <f>IFERROR(Inv_SY_B!FM7/Inv_SY_B!$IS7-1,"")</f>
        <v>1.4761085790761408E-2</v>
      </c>
      <c r="FN7" s="62">
        <f>IFERROR(Inv_SY_B!FN7/Inv_SY_B!$IS7-1,"")</f>
        <v>-0.10877248265751416</v>
      </c>
      <c r="FO7" s="62">
        <f>IFERROR(Inv_SY_B!FO7/Inv_SY_B!$IS7-1,"")</f>
        <v>9.8332209736975429E-3</v>
      </c>
      <c r="FP7" s="62">
        <f>IFERROR(Inv_SY_B!FP7/Inv_SY_B!$IS7-1,"")</f>
        <v>-7.8161164018788476E-3</v>
      </c>
      <c r="FQ7" s="62">
        <f>IFERROR(Inv_SY_B!FQ7/Inv_SY_B!$IS7-1,"")</f>
        <v>-4.1770777677393456E-3</v>
      </c>
      <c r="FR7" s="62">
        <f>IFERROR(Inv_SY_B!FR7/Inv_SY_B!$IS7-1,"")</f>
        <v>5.5367245664195153E-4</v>
      </c>
      <c r="FS7" s="62">
        <f>IFERROR(Inv_SY_B!FS7/Inv_SY_B!$IS7-1,"")</f>
        <v>-3.9816479151650874E-3</v>
      </c>
      <c r="FT7" s="62">
        <f>IFERROR(Inv_SY_B!FT7/Inv_SY_B!$IS7-1,"")</f>
        <v>-6.5424528799300496E-3</v>
      </c>
      <c r="FU7" s="62">
        <f>IFERROR(Inv_SY_B!FU7/Inv_SY_B!$IS7-1,"")</f>
        <v>-1.7796516804027829E-2</v>
      </c>
      <c r="FV7" s="62">
        <f>IFERROR(Inv_SY_B!FV7/Inv_SY_B!$IS7-1,"")</f>
        <v>-6.7117283477376333E-2</v>
      </c>
      <c r="FW7" s="62">
        <f>IFERROR(Inv_SY_B!FW7/Inv_SY_B!$IS7-1,"")</f>
        <v>-6.845706099441573E-3</v>
      </c>
      <c r="FX7" s="62">
        <f>IFERROR(Inv_SY_B!FX7/Inv_SY_B!$IS7-1,"")</f>
        <v>-7.7933724104154445E-3</v>
      </c>
      <c r="FY7" s="62">
        <f>IFERROR(Inv_SY_B!FY7/Inv_SY_B!$IS7-1,"")</f>
        <v>-1.6230117634080665E-3</v>
      </c>
      <c r="FZ7" s="62">
        <f>IFERROR(Inv_SY_B!FZ7/Inv_SY_B!$IS7-1,"")</f>
        <v>-1.6322369209179732E-2</v>
      </c>
      <c r="GA7" s="62">
        <f>IFERROR(Inv_SY_B!GA7/Inv_SY_B!$IS7-1,"")</f>
        <v>-3.4632663433503685E-3</v>
      </c>
      <c r="GB7" s="62">
        <f>IFERROR(Inv_SY_B!GB7/Inv_SY_B!$IS7-1,"")</f>
        <v>-2.6220217346017316E-2</v>
      </c>
      <c r="GC7" s="62">
        <f>IFERROR(Inv_SY_B!GC7/Inv_SY_B!$IS7-1,"")</f>
        <v>-6.0033360452426132E-3</v>
      </c>
      <c r="GD7" s="62">
        <f>IFERROR(Inv_SY_B!GD7/Inv_SY_B!$IS7-1,"")</f>
        <v>-1.0838949287207411E-3</v>
      </c>
      <c r="GE7" s="62">
        <f>IFERROR(Inv_SY_B!GE7/Inv_SY_B!$IS7-1,"")</f>
        <v>1.3332296583447034E-2</v>
      </c>
      <c r="GF7" s="62">
        <f>IFERROR(Inv_SY_B!GF7/Inv_SY_B!$IS7-1,"")</f>
        <v>-1.7796516804027829E-2</v>
      </c>
      <c r="GG7" s="62">
        <f>IFERROR(Inv_SY_B!GG7/Inv_SY_B!$IS7-1,"")</f>
        <v>-8.3619721969996341E-3</v>
      </c>
      <c r="GH7" s="62">
        <f>IFERROR(Inv_SY_B!GH7/Inv_SY_B!$IS7-1,"")</f>
        <v>-2.1098607416487836E-2</v>
      </c>
      <c r="GI7" s="62">
        <f>IFERROR(Inv_SY_B!GI7/Inv_SY_B!$IS7-1,"")</f>
        <v>2.5551437054185389E-3</v>
      </c>
      <c r="GJ7" s="62">
        <f>IFERROR(Inv_SY_B!GJ7/Inv_SY_B!$IS7-1,"")</f>
        <v>-0.13397878658700568</v>
      </c>
      <c r="GK7" s="62">
        <f>IFERROR(Inv_SY_B!GK7/Inv_SY_B!$IS7-1,"")</f>
        <v>2.6309570102966973E-3</v>
      </c>
      <c r="GL7" s="62">
        <f>IFERROR(Inv_SY_B!GL7/Inv_SY_B!$IS7-1,"")</f>
        <v>1.7793617985877752E-2</v>
      </c>
      <c r="GM7" s="62">
        <f>IFERROR(Inv_SY_B!GM7/Inv_SY_B!$IS7-1,"")</f>
        <v>-1.1597082335986775E-3</v>
      </c>
      <c r="GN7" s="62">
        <f>IFERROR(Inv_SY_B!GN7/Inv_SY_B!$IS7-1,"")</f>
        <v>-4.9503734774939412E-3</v>
      </c>
      <c r="GO7" s="62">
        <f>IFERROR(Inv_SY_B!GO7/Inv_SY_B!$IS7-1,"")</f>
        <v>-2.6178098843307462E-2</v>
      </c>
      <c r="GP7" s="62">
        <f>IFERROR(Inv_SY_B!GP7/Inv_SY_B!$IS7-1,"")</f>
        <v>-3.0550408555463093E-3</v>
      </c>
      <c r="GQ7" s="62">
        <f>IFERROR(Inv_SY_B!GQ7/Inv_SY_B!$IS7-1,"")</f>
        <v>-9.4991717701682354E-3</v>
      </c>
      <c r="GR7" s="62">
        <f>IFERROR(Inv_SY_B!GR7/Inv_SY_B!$IS7-1,"")</f>
        <v>-1.366890353845307E-2</v>
      </c>
      <c r="GS7" s="62" t="str">
        <f>IFERROR(Inv_SY_B!GS7/Inv_SY_B!$IS7-1,"")</f>
        <v/>
      </c>
      <c r="GT7" s="62" t="str">
        <f>IFERROR(Inv_SY_B!GT7/Inv_SY_B!$IS7-1,"")</f>
        <v/>
      </c>
      <c r="GU7" s="62">
        <f>IFERROR(Inv_SY_B!GU7/Inv_SY_B!$IS7-1,"")</f>
        <v>-1</v>
      </c>
      <c r="GV7" s="62">
        <f>IFERROR(Inv_SY_B!GV7/Inv_SY_B!$IS7-1,"")</f>
        <v>2.0499606431274575E-3</v>
      </c>
      <c r="GW7" s="62">
        <f>IFERROR(Inv_SY_B!GW7/Inv_SY_B!$IS7-1,"")</f>
        <v>-1.8125246581276344E-2</v>
      </c>
      <c r="GX7" s="62" t="str">
        <f>IFERROR(Inv_SY_B!GX7/Inv_SY_B!$IS7-1,"")</f>
        <v/>
      </c>
      <c r="GY7" s="62">
        <f>IFERROR(Inv_SY_B!GY7/Inv_SY_B!$IS7-1,"")</f>
        <v>-2.3547434166529047E-2</v>
      </c>
      <c r="GZ7" s="62">
        <f>IFERROR(Inv_SY_B!GZ7/Inv_SY_B!$IS7-1,"")</f>
        <v>7.3562438834895438E-4</v>
      </c>
      <c r="HA7" s="62">
        <f>IFERROR(Inv_SY_B!HA7/Inv_SY_B!$IS7-1,"")</f>
        <v>-1.2382632860187481E-2</v>
      </c>
      <c r="HB7" s="62">
        <f>IFERROR(Inv_SY_B!HB7/Inv_SY_B!$IS7-1,"")</f>
        <v>4.4836978879307932E-3</v>
      </c>
      <c r="HC7" s="62">
        <f>IFERROR(Inv_SY_B!HC7/Inv_SY_B!$IS7-1,"")</f>
        <v>4.4836978879307932E-3</v>
      </c>
      <c r="HD7" s="62">
        <f>IFERROR(Inv_SY_B!HD7/Inv_SY_B!$IS7-1,"")</f>
        <v>-1.2007825510229164E-2</v>
      </c>
      <c r="HE7" s="62">
        <f>IFERROR(Inv_SY_B!HE7/Inv_SY_B!$IS7-1,"")</f>
        <v>-9.1092176351405874E-2</v>
      </c>
      <c r="HF7" s="62">
        <f>IFERROR(Inv_SY_B!HF7/Inv_SY_B!$IS7-1,"")</f>
        <v>1.0855422837219741E-2</v>
      </c>
      <c r="HG7" s="62">
        <f>IFERROR(Inv_SY_B!HG7/Inv_SY_B!$IS7-1,"")</f>
        <v>-2.0253587209309476E-2</v>
      </c>
      <c r="HH7" s="62">
        <f>IFERROR(Inv_SY_B!HH7/Inv_SY_B!$IS7-1,"")</f>
        <v>3.6081703839063728E-4</v>
      </c>
      <c r="HI7" s="62">
        <f>IFERROR(Inv_SY_B!HI7/Inv_SY_B!$IS7-1,"")</f>
        <v>-1.1820421835250228E-2</v>
      </c>
      <c r="HJ7" s="62">
        <f>IFERROR(Inv_SY_B!HJ7/Inv_SY_B!$IS7-1,"")</f>
        <v>1.2916863261989819E-2</v>
      </c>
      <c r="HK7" s="62">
        <f>IFERROR(Inv_SY_B!HK7/Inv_SY_B!$IS7-1,"")</f>
        <v>-1.717183788743093E-2</v>
      </c>
      <c r="HL7" s="62">
        <f>IFERROR(Inv_SY_B!HL7/Inv_SY_B!$IS7-1,"")</f>
        <v>2.8637949329680445E-2</v>
      </c>
      <c r="HM7" s="62">
        <f>IFERROR(Inv_SY_B!HM7/Inv_SY_B!$IS7-1,"")</f>
        <v>5.7651622730185093E-2</v>
      </c>
      <c r="HN7" s="62">
        <f>IFERROR(Inv_SY_B!HN7/Inv_SY_B!$IS7-1,"")</f>
        <v>1.0595088668037045E-2</v>
      </c>
      <c r="HO7" s="62">
        <f>IFERROR(Inv_SY_B!HO7/Inv_SY_B!$IS7-1,"")</f>
        <v>1.9558238013207996E-2</v>
      </c>
      <c r="HP7" s="62">
        <f>IFERROR(Inv_SY_B!HP7/Inv_SY_B!$IS7-1,"")</f>
        <v>4.5909897088010965E-2</v>
      </c>
      <c r="HQ7" s="62">
        <f>IFERROR(Inv_SY_B!HQ7/Inv_SY_B!$IS7-1,"")</f>
        <v>-6.0033360452427242E-3</v>
      </c>
      <c r="HR7" s="62">
        <f>IFERROR(Inv_SY_B!HR7/Inv_SY_B!$IS7-1,"")</f>
        <v>-1.1575343467971511E-2</v>
      </c>
      <c r="HS7" s="62">
        <f>IFERROR(Inv_SY_B!HS7/Inv_SY_B!$IS7-1,"")</f>
        <v>4.6036362399173303E-3</v>
      </c>
      <c r="HT7" s="62">
        <f>IFERROR(Inv_SY_B!HT7/Inv_SY_B!$IS7-1,"")</f>
        <v>-4.6782595554915041E-3</v>
      </c>
      <c r="HU7" s="62">
        <f>IFERROR(Inv_SY_B!HU7/Inv_SY_B!$IS7-1,"")</f>
        <v>-1.6736164386624841E-2</v>
      </c>
      <c r="HV7" s="62">
        <f>IFERROR(Inv_SY_B!HV7/Inv_SY_B!$IS7-1,"")</f>
        <v>-8.7787160336664227E-3</v>
      </c>
      <c r="HW7" s="62">
        <f>IFERROR(Inv_SY_B!HW7/Inv_SY_B!$IS7-1,"")</f>
        <v>1.5577995446693027E-2</v>
      </c>
      <c r="HX7" s="62">
        <f>IFERROR(Inv_SY_B!HX7/Inv_SY_B!$IS7-1,"")</f>
        <v>-6.1838959185713804E-3</v>
      </c>
      <c r="HY7" s="62">
        <f>IFERROR(Inv_SY_B!HY7/Inv_SY_B!$IS7-1,"")</f>
        <v>-4.5116785110654867E-3</v>
      </c>
      <c r="HZ7" s="62">
        <f>IFERROR(Inv_SY_B!HZ7/Inv_SY_B!$IS7-1,"")</f>
        <v>-2.4001660708891204E-2</v>
      </c>
      <c r="IA7" s="62">
        <f>IFERROR(Inv_SY_B!IA7/Inv_SY_B!$IS7-1,"")</f>
        <v>-2.7634512214004259E-3</v>
      </c>
      <c r="IB7" s="62">
        <f>IFERROR(Inv_SY_B!IB7/Inv_SY_B!$IS7-1,"")</f>
        <v>-5.0406274118722783E-3</v>
      </c>
      <c r="IC7" s="62">
        <f>IFERROR(Inv_SY_B!IC7/Inv_SY_B!$IS7-1,"")</f>
        <v>2.6395512193178483E-2</v>
      </c>
      <c r="ID7" s="62">
        <f>IFERROR(Inv_SY_B!ID7/Inv_SY_B!$IS7-1,"")</f>
        <v>7.1001981311853424E-3</v>
      </c>
      <c r="IE7" s="62">
        <f>IFERROR(Inv_SY_B!IE7/Inv_SY_B!$IS7-1,"")</f>
        <v>4.779000648504006E-3</v>
      </c>
      <c r="IF7" s="62" t="str">
        <f>IFERROR(Inv_SY_B!IF7/Inv_SY_B!$IS7-1,"")</f>
        <v/>
      </c>
      <c r="IG7" s="62">
        <f>IFERROR(Inv_SY_B!IG7/Inv_SY_B!$IS7-1,"")</f>
        <v>3.9541393010257719E-2</v>
      </c>
      <c r="IH7" s="62">
        <f>IFERROR(Inv_SY_B!IH7/Inv_SY_B!$IS7-1,"")</f>
        <v>-2.0526957669362522E-2</v>
      </c>
      <c r="II7" s="62">
        <f>IFERROR(Inv_SY_B!II7/Inv_SY_B!$IS7-1,"")</f>
        <v>-1.4200728214462277E-2</v>
      </c>
      <c r="IJ7" s="62">
        <f>IFERROR(Inv_SY_B!IJ7/Inv_SY_B!$IS7-1,"")</f>
        <v>-1.7234936767895226E-2</v>
      </c>
      <c r="IK7" s="62">
        <f>IFERROR(Inv_SY_B!IK7/Inv_SY_B!$IS7-1,"")</f>
        <v>-1.0539174798621431E-2</v>
      </c>
      <c r="IL7" s="62" t="str">
        <f>IFERROR(Inv_SY_B!IL7/Inv_SY_B!$IS7-1,"")</f>
        <v/>
      </c>
      <c r="IM7" s="62" t="str">
        <f>IFERROR(Inv_SY_B!IM7/Inv_SY_B!$IS7-1,"")</f>
        <v/>
      </c>
      <c r="IN7" s="62">
        <f>IFERROR(Inv_SY_B!IN7/Inv_SY_B!$IS7-1,"")</f>
        <v>7.0797575103102917E-2</v>
      </c>
      <c r="IO7" s="62">
        <f>IFERROR(Inv_SY_B!IO7/Inv_SY_B!$IS7-1,"")</f>
        <v>5.4850638559819309E-2</v>
      </c>
      <c r="IP7" s="62">
        <f>IFERROR(Inv_SY_B!IP7/Inv_SY_B!$IS7-1,"")</f>
        <v>0.29350022385830399</v>
      </c>
      <c r="IQ7" s="62">
        <f>IFERROR(Inv_SY_B!IQ7/Inv_SY_B!$IS7-1,"")</f>
        <v>-5.2905613839973054E-3</v>
      </c>
      <c r="IR7" s="62">
        <f>IFERROR(Inv_SY_B!IR7/Inv_SY_B!$IS7-1,"")</f>
        <v>1.0205565882136236</v>
      </c>
    </row>
    <row r="8" spans="2:253" ht="14.5" x14ac:dyDescent="0.35">
      <c r="B8" s="85">
        <f t="shared" si="0"/>
        <v>45840</v>
      </c>
      <c r="C8" s="62">
        <f>IFERROR(Inv_SY_B!C8/Inv_SY_B!$IS8-1,"")</f>
        <v>6.8752976064045956E-3</v>
      </c>
      <c r="D8" s="62">
        <f>IFERROR(Inv_SY_B!D8/Inv_SY_B!$IS8-1,"")</f>
        <v>2.6279746596677978E-2</v>
      </c>
      <c r="E8" s="62">
        <f>IFERROR(Inv_SY_B!E8/Inv_SY_B!$IS8-1,"")</f>
        <v>2.4213532120861636E-2</v>
      </c>
      <c r="F8" s="62">
        <f>IFERROR(Inv_SY_B!F8/Inv_SY_B!$IS8-1,"")</f>
        <v>2.5381392476757858E-2</v>
      </c>
      <c r="G8" s="62">
        <f>IFERROR(Inv_SY_B!G8/Inv_SY_B!$IS8-1,"")</f>
        <v>1.3343447269829056E-2</v>
      </c>
      <c r="H8" s="62">
        <f>IFERROR(Inv_SY_B!H8/Inv_SY_B!$IS8-1,"")</f>
        <v>1.4870649273693193E-2</v>
      </c>
      <c r="I8" s="62">
        <f>IFERROR(Inv_SY_B!I8/Inv_SY_B!$IS8-1,"")</f>
        <v>2.3045671764965636E-2</v>
      </c>
      <c r="J8" s="62">
        <f>IFERROR(Inv_SY_B!J8/Inv_SY_B!$IS8-1,"")</f>
        <v>2.1877811409069414E-2</v>
      </c>
      <c r="K8" s="62">
        <f>IFERROR(Inv_SY_B!K8/Inv_SY_B!$IS8-1,"")</f>
        <v>-3.0208760463895534E-2</v>
      </c>
      <c r="L8" s="62">
        <f>IFERROR(Inv_SY_B!L8/Inv_SY_B!$IS8-1,"")</f>
        <v>1.4637077202513948E-2</v>
      </c>
      <c r="M8" s="62">
        <f>IFERROR(Inv_SY_B!M8/Inv_SY_B!$IS8-1,"")</f>
        <v>4.6402878882887411E-2</v>
      </c>
      <c r="N8" s="62">
        <f>IFERROR(Inv_SY_B!N8/Inv_SY_B!$IS8-1,"")</f>
        <v>3.7059996035718745E-2</v>
      </c>
      <c r="O8" s="62">
        <f>IFERROR(Inv_SY_B!O8/Inv_SY_B!$IS8-1,"")</f>
        <v>-2.2500882114981469E-2</v>
      </c>
      <c r="P8" s="62">
        <f>IFERROR(Inv_SY_B!P8/Inv_SY_B!$IS8-1,"")</f>
        <v>4.7252231868993411E-2</v>
      </c>
      <c r="Q8" s="62">
        <f>IFERROR(Inv_SY_B!Q8/Inv_SY_B!$IS8-1,"")</f>
        <v>3.005283390034208E-2</v>
      </c>
      <c r="R8" s="62">
        <f>IFERROR(Inv_SY_B!R8/Inv_SY_B!$IS8-1,"")</f>
        <v>2.6549252832653858E-2</v>
      </c>
      <c r="S8" s="62">
        <f>IFERROR(Inv_SY_B!S8/Inv_SY_B!$IS8-1,"")</f>
        <v>2.888497354444608E-2</v>
      </c>
      <c r="T8" s="62">
        <f>IFERROR(Inv_SY_B!T8/Inv_SY_B!$IS8-1,"")</f>
        <v>2.888497354444608E-2</v>
      </c>
      <c r="U8" s="62">
        <f>IFERROR(Inv_SY_B!U8/Inv_SY_B!$IS8-1,"")</f>
        <v>3.7059996035718745E-2</v>
      </c>
      <c r="V8" s="62">
        <f>IFERROR(Inv_SY_B!V8/Inv_SY_B!$IS8-1,"")</f>
        <v>3.7059996035718745E-2</v>
      </c>
      <c r="W8" s="62">
        <f>IFERROR(Inv_SY_B!W8/Inv_SY_B!$IS8-1,"")</f>
        <v>4.1731437459302967E-2</v>
      </c>
      <c r="X8" s="62">
        <f>IFERROR(Inv_SY_B!X8/Inv_SY_B!$IS8-1,"")</f>
        <v>3.8227856391614745E-2</v>
      </c>
      <c r="Y8" s="62">
        <f>IFERROR(Inv_SY_B!Y8/Inv_SY_B!$IS8-1,"")</f>
        <v>1.0109372438116715E-2</v>
      </c>
      <c r="Z8" s="62">
        <f>IFERROR(Inv_SY_B!Z8/Inv_SY_B!$IS8-1,"")</f>
        <v>4.5364780788757386E-2</v>
      </c>
      <c r="AA8" s="62">
        <f>IFERROR(Inv_SY_B!AA8/Inv_SY_B!$IS8-1,"")</f>
        <v>3.9216045923526899E-2</v>
      </c>
      <c r="AB8" s="62">
        <f>IFERROR(Inv_SY_B!AB8/Inv_SY_B!$IS8-1,"")</f>
        <v>3.2747896260102216E-2</v>
      </c>
      <c r="AC8" s="62">
        <f>IFERROR(Inv_SY_B!AC8/Inv_SY_B!$IS8-1,"")</f>
        <v>2.4123696708869824E-2</v>
      </c>
      <c r="AD8" s="62">
        <f>IFERROR(Inv_SY_B!AD8/Inv_SY_B!$IS8-1,"")</f>
        <v>2.6679015094420278E-2</v>
      </c>
      <c r="AE8" s="62">
        <f>IFERROR(Inv_SY_B!AE8/Inv_SY_B!$IS8-1,"")</f>
        <v>2.8755211282679882E-2</v>
      </c>
      <c r="AF8" s="62">
        <f>IFERROR(Inv_SY_B!AF8/Inv_SY_B!$IS8-1,"")</f>
        <v>-1.6921104859033531E-2</v>
      </c>
      <c r="AG8" s="62">
        <f>IFERROR(Inv_SY_B!AG8/Inv_SY_B!$IS8-1,"")</f>
        <v>-5.50202582360515E-3</v>
      </c>
      <c r="AH8" s="62">
        <f>IFERROR(Inv_SY_B!AH8/Inv_SY_B!$IS8-1,"")</f>
        <v>3.3945701753329116E-2</v>
      </c>
      <c r="AI8" s="62">
        <f>IFERROR(Inv_SY_B!AI8/Inv_SY_B!$IS8-1,"")</f>
        <v>-3.5038706182474177E-3</v>
      </c>
      <c r="AJ8" s="62">
        <f>IFERROR(Inv_SY_B!AJ8/Inv_SY_B!$IS8-1,"")</f>
        <v>2.6191616325520251E-2</v>
      </c>
      <c r="AK8" s="62">
        <f>IFERROR(Inv_SY_B!AK8/Inv_SY_B!$IS8-1,"")</f>
        <v>2.4213532120861636E-2</v>
      </c>
      <c r="AL8" s="62">
        <f>IFERROR(Inv_SY_B!AL8/Inv_SY_B!$IS8-1,"")</f>
        <v>2.7572547001972092E-2</v>
      </c>
      <c r="AM8" s="62">
        <f>IFERROR(Inv_SY_B!AM8/Inv_SY_B!$IS8-1,"")</f>
        <v>3.4724275323926523E-2</v>
      </c>
      <c r="AN8" s="62">
        <f>IFERROR(Inv_SY_B!AN8/Inv_SY_B!$IS8-1,"")</f>
        <v>1.6038509629589193E-2</v>
      </c>
      <c r="AO8" s="62">
        <f>IFERROR(Inv_SY_B!AO8/Inv_SY_B!$IS8-1,"")</f>
        <v>-1.1990138911916692E-2</v>
      </c>
      <c r="AP8" s="62">
        <f>IFERROR(Inv_SY_B!AP8/Inv_SY_B!$IS8-1,"")</f>
        <v>1.7206369985485415E-2</v>
      </c>
      <c r="AQ8" s="62">
        <f>IFERROR(Inv_SY_B!AQ8/Inv_SY_B!$IS8-1,"")</f>
        <v>-1.1990138911916692E-2</v>
      </c>
      <c r="AR8" s="62">
        <f>IFERROR(Inv_SY_B!AR8/Inv_SY_B!$IS8-1,"")</f>
        <v>-2.0165161403189358E-2</v>
      </c>
      <c r="AS8" s="62">
        <f>IFERROR(Inv_SY_B!AS8/Inv_SY_B!$IS8-1,"")</f>
        <v>-2.647256064748138E-3</v>
      </c>
      <c r="AT8" s="62">
        <f>IFERROR(Inv_SY_B!AT8/Inv_SY_B!$IS8-1,"")</f>
        <v>-1.4793957088520271E-3</v>
      </c>
      <c r="AU8" s="62">
        <f>IFERROR(Inv_SY_B!AU8/Inv_SY_B!$IS8-1,"")</f>
        <v>4.3599060706283055E-3</v>
      </c>
      <c r="AV8" s="62">
        <f>IFERROR(Inv_SY_B!AV8/Inv_SY_B!$IS8-1,"")</f>
        <v>9.0313474942127492E-3</v>
      </c>
      <c r="AW8" s="62">
        <f>IFERROR(Inv_SY_B!AW8/Inv_SY_B!$IS8-1,"")</f>
        <v>4.7192477185964421E-3</v>
      </c>
      <c r="AX8" s="62">
        <f>IFERROR(Inv_SY_B!AX8/Inv_SY_B!$IS8-1,"")</f>
        <v>2.0241853588360836E-3</v>
      </c>
      <c r="AY8" s="62">
        <f>IFERROR(Inv_SY_B!AY8/Inv_SY_B!$IS8-1,"")</f>
        <v>1.1833259025910703E-3</v>
      </c>
      <c r="AZ8" s="62">
        <f>IFERROR(Inv_SY_B!AZ8/Inv_SY_B!$IS8-1,"")</f>
        <v>-1.6755009163972656E-2</v>
      </c>
      <c r="BA8" s="62">
        <f>IFERROR(Inv_SY_B!BA8/Inv_SY_B!$IS8-1,"")</f>
        <v>-6.1508371324363598E-3</v>
      </c>
      <c r="BB8" s="62">
        <f>IFERROR(Inv_SY_B!BB8/Inv_SY_B!$IS8-1,"")</f>
        <v>1.0199207850108749E-2</v>
      </c>
      <c r="BC8" s="62">
        <f>IFERROR(Inv_SY_B!BC8/Inv_SY_B!$IS8-1,"")</f>
        <v>2.5640917000290253E-2</v>
      </c>
      <c r="BD8" s="62">
        <f>IFERROR(Inv_SY_B!BD8/Inv_SY_B!$IS8-1,"")</f>
        <v>4.8789551176933177E-3</v>
      </c>
      <c r="BE8" s="62">
        <f>IFERROR(Inv_SY_B!BE8/Inv_SY_B!$IS8-1,"")</f>
        <v>-1.468520127167694E-2</v>
      </c>
      <c r="BF8" s="62">
        <f>IFERROR(Inv_SY_B!BF8/Inv_SY_B!$IS8-1,"")</f>
        <v>2.1488524623770822E-2</v>
      </c>
      <c r="BG8" s="62">
        <f>IFERROR(Inv_SY_B!BG8/Inv_SY_B!$IS8-1,"")</f>
        <v>-7.5782220118648658E-3</v>
      </c>
      <c r="BH8" s="62">
        <f>IFERROR(Inv_SY_B!BH8/Inv_SY_B!$IS8-1,"")</f>
        <v>-7.7390318842097128E-2</v>
      </c>
      <c r="BI8" s="62">
        <f>IFERROR(Inv_SY_B!BI8/Inv_SY_B!$IS8-1,"")</f>
        <v>-7.5782220118648658E-3</v>
      </c>
      <c r="BJ8" s="62">
        <f>IFERROR(Inv_SY_B!BJ8/Inv_SY_B!$IS8-1,"")</f>
        <v>7.265627411738862E-4</v>
      </c>
      <c r="BK8" s="62">
        <f>IFERROR(Inv_SY_B!BK8/Inv_SY_B!$IS8-1,"")</f>
        <v>3.1920457147323056E-3</v>
      </c>
      <c r="BL8" s="62">
        <f>IFERROR(Inv_SY_B!BL8/Inv_SY_B!$IS8-1,"")</f>
        <v>5.6649089440619083E-3</v>
      </c>
      <c r="BM8" s="62">
        <f>IFERROR(Inv_SY_B!BM8/Inv_SY_B!$IS8-1,"")</f>
        <v>-6.4543854927240352E-2</v>
      </c>
      <c r="BN8" s="62">
        <f>IFERROR(Inv_SY_B!BN8/Inv_SY_B!$IS8-1,"")</f>
        <v>4.0047375504092209E-2</v>
      </c>
      <c r="BO8" s="62">
        <f>IFERROR(Inv_SY_B!BO8/Inv_SY_B!$IS8-1,"")</f>
        <v>5.7972726625004078E-3</v>
      </c>
      <c r="BP8" s="62">
        <f>IFERROR(Inv_SY_B!BP8/Inv_SY_B!$IS8-1,"")</f>
        <v>1.3343447269829056E-2</v>
      </c>
      <c r="BQ8" s="62">
        <f>IFERROR(Inv_SY_B!BQ8/Inv_SY_B!$IS8-1,"")</f>
        <v>1.549949715763721E-2</v>
      </c>
      <c r="BR8" s="62">
        <f>IFERROR(Inv_SY_B!BR8/Inv_SY_B!$IS8-1,"")</f>
        <v>-2.3309400822909554E-2</v>
      </c>
      <c r="BS8" s="62">
        <f>IFERROR(Inv_SY_B!BS8/Inv_SY_B!$IS8-1,"")</f>
        <v>1.0199207850108749E-2</v>
      </c>
      <c r="BT8" s="62">
        <f>IFERROR(Inv_SY_B!BT8/Inv_SY_B!$IS8-1,"")</f>
        <v>1.4870649273693193E-2</v>
      </c>
      <c r="BU8" s="62">
        <f>IFERROR(Inv_SY_B!BU8/Inv_SY_B!$IS8-1,"")</f>
        <v>1.3702788917796971E-2</v>
      </c>
      <c r="BV8" s="62">
        <f>IFERROR(Inv_SY_B!BV8/Inv_SY_B!$IS8-1,"")</f>
        <v>-8.4865578442284706E-3</v>
      </c>
      <c r="BW8" s="62">
        <f>IFERROR(Inv_SY_B!BW8/Inv_SY_B!$IS8-1,"")</f>
        <v>-2.0165161403189358E-2</v>
      </c>
      <c r="BX8" s="62">
        <f>IFERROR(Inv_SY_B!BX8/Inv_SY_B!$IS8-1,"")</f>
        <v>-9.6544182001244705E-3</v>
      </c>
      <c r="BY8" s="62">
        <f>IFERROR(Inv_SY_B!BY8/Inv_SY_B!$IS8-1,"")</f>
        <v>-4.4639277294753477E-3</v>
      </c>
      <c r="BZ8" s="62">
        <f>IFERROR(Inv_SY_B!BZ8/Inv_SY_B!$IS8-1,"")</f>
        <v>-1.6921104859033531E-2</v>
      </c>
      <c r="CA8" s="62">
        <f>IFERROR(Inv_SY_B!CA8/Inv_SY_B!$IS8-1,"")</f>
        <v>-3.0416380082721517E-2</v>
      </c>
      <c r="CB8" s="62">
        <f>IFERROR(Inv_SY_B!CB8/Inv_SY_B!$IS8-1,"")</f>
        <v>-4.9829767765403599E-3</v>
      </c>
      <c r="CC8" s="62">
        <f>IFERROR(Inv_SY_B!CC8/Inv_SY_B!$IS8-1,"")</f>
        <v>1.0199207850108749E-2</v>
      </c>
      <c r="CD8" s="62">
        <f>IFERROR(Inv_SY_B!CD8/Inv_SY_B!$IS8-1,"")</f>
        <v>-2.0075325991197213E-2</v>
      </c>
      <c r="CE8" s="62">
        <f>IFERROR(Inv_SY_B!CE8/Inv_SY_B!$IS8-1,"")</f>
        <v>-2.3668742470877469E-2</v>
      </c>
      <c r="CF8" s="62">
        <f>IFERROR(Inv_SY_B!CF8/Inv_SY_B!$IS8-1,"")</f>
        <v>7.8634871383167493E-3</v>
      </c>
      <c r="CG8" s="62">
        <f>IFERROR(Inv_SY_B!CG8/Inv_SY_B!$IS8-1,"")</f>
        <v>1.0199207850108749E-2</v>
      </c>
      <c r="CH8" s="62">
        <f>IFERROR(Inv_SY_B!CH8/Inv_SY_B!$IS8-1,"")</f>
        <v>7.8634871383167493E-3</v>
      </c>
      <c r="CI8" s="62">
        <f>IFERROR(Inv_SY_B!CI8/Inv_SY_B!$IS8-1,"")</f>
        <v>-1.7829440691397136E-2</v>
      </c>
      <c r="CJ8" s="62">
        <f>IFERROR(Inv_SY_B!CJ8/Inv_SY_B!$IS8-1,"")</f>
        <v>-7.3186974883324707E-3</v>
      </c>
      <c r="CK8" s="62">
        <f>IFERROR(Inv_SY_B!CK8/Inv_SY_B!$IS8-1,"")</f>
        <v>-1.7829440691397136E-2</v>
      </c>
      <c r="CL8" s="62">
        <f>IFERROR(Inv_SY_B!CL8/Inv_SY_B!$IS8-1,"")</f>
        <v>-1.4793957088520271E-3</v>
      </c>
      <c r="CM8" s="62">
        <f>IFERROR(Inv_SY_B!CM8/Inv_SY_B!$IS8-1,"")</f>
        <v>-2.0165161403189358E-2</v>
      </c>
      <c r="CN8" s="62">
        <f>IFERROR(Inv_SY_B!CN8/Inv_SY_B!$IS8-1,"")</f>
        <v>-1.3741929445760803E-2</v>
      </c>
      <c r="CO8" s="62">
        <f>IFERROR(Inv_SY_B!CO8/Inv_SY_B!$IS8-1,"")</f>
        <v>-1.2270425397331808E-2</v>
      </c>
      <c r="CP8" s="62">
        <f>IFERROR(Inv_SY_B!CP8/Inv_SY_B!$IS8-1,"")</f>
        <v>-2.8699525542429827E-2</v>
      </c>
      <c r="CQ8" s="62">
        <f>IFERROR(Inv_SY_B!CQ8/Inv_SY_B!$IS8-1,"")</f>
        <v>-5.1697391012383465E-2</v>
      </c>
      <c r="CR8" s="62">
        <f>IFERROR(Inv_SY_B!CR8/Inv_SY_B!$IS8-1,"")</f>
        <v>-4.9829767765403599E-3</v>
      </c>
      <c r="CS8" s="62">
        <f>IFERROR(Inv_SY_B!CS8/Inv_SY_B!$IS8-1,"")</f>
        <v>-5.50202582360515E-3</v>
      </c>
      <c r="CT8" s="62">
        <f>IFERROR(Inv_SY_B!CT8/Inv_SY_B!$IS8-1,"")</f>
        <v>1.0199207850108749E-2</v>
      </c>
      <c r="CU8" s="62">
        <f>IFERROR(Inv_SY_B!CU8/Inv_SY_B!$IS8-1,"")</f>
        <v>-7.972603955388935E-2</v>
      </c>
      <c r="CV8" s="62">
        <f>IFERROR(Inv_SY_B!CV8/Inv_SY_B!$IS8-1,"")</f>
        <v>-3.8151164206441379E-3</v>
      </c>
      <c r="CW8" s="62">
        <f>IFERROR(Inv_SY_B!CW8/Inv_SY_B!$IS8-1,"")</f>
        <v>-1.1990138911916692E-2</v>
      </c>
      <c r="CX8" s="62">
        <f>IFERROR(Inv_SY_B!CX8/Inv_SY_B!$IS8-1,"")</f>
        <v>-3.8151164206441379E-3</v>
      </c>
      <c r="CY8" s="62">
        <f>IFERROR(Inv_SY_B!CY8/Inv_SY_B!$IS8-1,"")</f>
        <v>-4.9829767765403599E-3</v>
      </c>
      <c r="CZ8" s="62">
        <f>IFERROR(Inv_SY_B!CZ8/Inv_SY_B!$IS8-1,"")</f>
        <v>6.6956267824205273E-3</v>
      </c>
      <c r="DA8" s="62">
        <f>IFERROR(Inv_SY_B!DA8/Inv_SY_B!$IS8-1,"")</f>
        <v>-1.6661580335501025E-2</v>
      </c>
      <c r="DB8" s="62">
        <f>IFERROR(Inv_SY_B!DB8/Inv_SY_B!$IS8-1,"")</f>
        <v>-2.647256064748138E-3</v>
      </c>
      <c r="DC8" s="62">
        <f>IFERROR(Inv_SY_B!DC8/Inv_SY_B!$IS8-1,"")</f>
        <v>-3.1153535295602719E-4</v>
      </c>
      <c r="DD8" s="62">
        <f>IFERROR(Inv_SY_B!DD8/Inv_SY_B!$IS8-1,"")</f>
        <v>-9.1404643112850126E-2</v>
      </c>
      <c r="DE8" s="62">
        <f>IFERROR(Inv_SY_B!DE8/Inv_SY_B!$IS8-1,"")</f>
        <v>3.8408570235635153E-3</v>
      </c>
      <c r="DF8" s="62">
        <f>IFERROR(Inv_SY_B!DF8/Inv_SY_B!$IS8-1,"")</f>
        <v>-9.9834039544450803E-3</v>
      </c>
      <c r="DG8" s="62">
        <f>IFERROR(Inv_SY_B!DG8/Inv_SY_B!$IS8-1,"")</f>
        <v>2.1877811409069414E-2</v>
      </c>
      <c r="DH8" s="62">
        <f>IFERROR(Inv_SY_B!DH8/Inv_SY_B!$IS8-1,"")</f>
        <v>1.5259936058991785E-2</v>
      </c>
      <c r="DI8" s="62">
        <f>IFERROR(Inv_SY_B!DI8/Inv_SY_B!$IS8-1,"")</f>
        <v>1.8733571989349329E-2</v>
      </c>
      <c r="DJ8" s="62">
        <f>IFERROR(Inv_SY_B!DJ8/Inv_SY_B!$IS8-1,"")</f>
        <v>7.9533225503085614E-3</v>
      </c>
      <c r="DK8" s="62">
        <f>IFERROR(Inv_SY_B!DK8/Inv_SY_B!$IS8-1,"")</f>
        <v>1.5259936058991785E-2</v>
      </c>
      <c r="DL8" s="62">
        <f>IFERROR(Inv_SY_B!DL8/Inv_SY_B!$IS8-1,"")</f>
        <v>1.6298034153121588E-2</v>
      </c>
      <c r="DM8" s="62">
        <f>IFERROR(Inv_SY_B!DM8/Inv_SY_B!$IS8-1,"")</f>
        <v>2.6549252832653858E-2</v>
      </c>
      <c r="DN8" s="62">
        <f>IFERROR(Inv_SY_B!DN8/Inv_SY_B!$IS8-1,"")</f>
        <v>-1.5493719979605025E-2</v>
      </c>
      <c r="DO8" s="62">
        <f>IFERROR(Inv_SY_B!DO8/Inv_SY_B!$IS8-1,"")</f>
        <v>-1.2069845674246071E-2</v>
      </c>
      <c r="DP8" s="62">
        <f>IFERROR(Inv_SY_B!DP8/Inv_SY_B!$IS8-1,"")</f>
        <v>-2.2111595329682765E-2</v>
      </c>
      <c r="DQ8" s="62">
        <f>IFERROR(Inv_SY_B!DQ8/Inv_SY_B!$IS8-1,"")</f>
        <v>3.8408570235635153E-3</v>
      </c>
      <c r="DR8" s="62">
        <f>IFERROR(Inv_SY_B!DR8/Inv_SY_B!$IS8-1,"")</f>
        <v>1.1367068206004749E-2</v>
      </c>
      <c r="DS8" s="62">
        <f>IFERROR(Inv_SY_B!DS8/Inv_SY_B!$IS8-1,"")</f>
        <v>2.5381392476757858E-2</v>
      </c>
      <c r="DT8" s="62">
        <f>IFERROR(Inv_SY_B!DT8/Inv_SY_B!$IS8-1,"")</f>
        <v>-6.0521224812487118E-2</v>
      </c>
      <c r="DU8" s="62">
        <f>IFERROR(Inv_SY_B!DU8/Inv_SY_B!$IS8-1,"")</f>
        <v>-3.5606870553370751E-2</v>
      </c>
      <c r="DV8" s="62">
        <f>IFERROR(Inv_SY_B!DV8/Inv_SY_B!$IS8-1,"")</f>
        <v>1.2534928561900971E-2</v>
      </c>
      <c r="DW8" s="62">
        <f>IFERROR(Inv_SY_B!DW8/Inv_SY_B!$IS8-1,"")</f>
        <v>1.8374230341381415E-2</v>
      </c>
      <c r="DX8" s="62">
        <f>IFERROR(Inv_SY_B!DX8/Inv_SY_B!$IS8-1,"")</f>
        <v>-1.4844908670773815E-2</v>
      </c>
      <c r="DY8" s="62">
        <f>IFERROR(Inv_SY_B!DY8/Inv_SY_B!$IS8-1,"")</f>
        <v>-8.4865578442284706E-3</v>
      </c>
      <c r="DZ8" s="62">
        <f>IFERROR(Inv_SY_B!DZ8/Inv_SY_B!$IS8-1,"")</f>
        <v>-1.5493719979605025E-2</v>
      </c>
      <c r="EA8" s="62">
        <f>IFERROR(Inv_SY_B!EA8/Inv_SY_B!$IS8-1,"")</f>
        <v>7.265627411738862E-4</v>
      </c>
      <c r="EB8" s="62">
        <f>IFERROR(Inv_SY_B!EB8/Inv_SY_B!$IS8-1,"")</f>
        <v>-2.5225889612072283E-2</v>
      </c>
      <c r="EC8" s="62">
        <f>IFERROR(Inv_SY_B!EC8/Inv_SY_B!$IS8-1,"")</f>
        <v>-2.6543475654621784E-2</v>
      </c>
      <c r="ED8" s="62">
        <f>IFERROR(Inv_SY_B!ED8/Inv_SY_B!$IS8-1,"")</f>
        <v>2.0889621877157483E-2</v>
      </c>
      <c r="EE8" s="62">
        <f>IFERROR(Inv_SY_B!EE8/Inv_SY_B!$IS8-1,"")</f>
        <v>-3.9049518326361721E-3</v>
      </c>
      <c r="EF8" s="62">
        <f>IFERROR(Inv_SY_B!EF8/Inv_SY_B!$IS8-1,"")</f>
        <v>1.6675524369168748E-2</v>
      </c>
      <c r="EG8" s="62">
        <f>IFERROR(Inv_SY_B!EG8/Inv_SY_B!$IS8-1,"")</f>
        <v>-1.6571744923509102E-2</v>
      </c>
      <c r="EH8" s="62">
        <f>IFERROR(Inv_SY_B!EH8/Inv_SY_B!$IS8-1,"")</f>
        <v>-2.2023121060296691E-2</v>
      </c>
      <c r="EI8" s="62">
        <f>IFERROR(Inv_SY_B!EI8/Inv_SY_B!$IS8-1,"")</f>
        <v>-1.5481469696151495E-2</v>
      </c>
      <c r="EJ8" s="62">
        <f>IFERROR(Inv_SY_B!EJ8/Inv_SY_B!$IS8-1,"")</f>
        <v>8.7265871421138286E-4</v>
      </c>
      <c r="EK8" s="62">
        <f>IFERROR(Inv_SY_B!EK8/Inv_SY_B!$IS8-1,"")</f>
        <v>1.3515931260853487E-2</v>
      </c>
      <c r="EL8" s="62">
        <f>IFERROR(Inv_SY_B!EL8/Inv_SY_B!$IS8-1,"")</f>
        <v>8.5632500294008373E-4</v>
      </c>
      <c r="EM8" s="62">
        <f>IFERROR(Inv_SY_B!EM8/Inv_SY_B!$IS8-1,"")</f>
        <v>2.9513821428390097E-2</v>
      </c>
      <c r="EN8" s="62">
        <f>IFERROR(Inv_SY_B!EN8/Inv_SY_B!$IS8-1,"")</f>
        <v>1.1187397382020903E-2</v>
      </c>
      <c r="EO8" s="62">
        <f>IFERROR(Inv_SY_B!EO8/Inv_SY_B!$IS8-1,"")</f>
        <v>-8.4865578442284706E-3</v>
      </c>
      <c r="EP8" s="62">
        <f>IFERROR(Inv_SY_B!EP8/Inv_SY_B!$IS8-1,"")</f>
        <v>-4.9829767765403599E-3</v>
      </c>
      <c r="EQ8" s="62">
        <f>IFERROR(Inv_SY_B!EQ8/Inv_SY_B!$IS8-1,"")</f>
        <v>-1.3157999267812803E-2</v>
      </c>
      <c r="ER8" s="62">
        <f>IFERROR(Inv_SY_B!ER8/Inv_SY_B!$IS8-1,"")</f>
        <v>2.196764682106167E-2</v>
      </c>
      <c r="ES8" s="62">
        <f>IFERROR(Inv_SY_B!ES8/Inv_SY_B!$IS8-1,"")</f>
        <v>-6.1508371324363598E-3</v>
      </c>
      <c r="ET8" s="62">
        <f>IFERROR(Inv_SY_B!ET8/Inv_SY_B!$IS8-1,"")</f>
        <v>1.0305376973372082E-2</v>
      </c>
      <c r="EU8" s="62">
        <f>IFERROR(Inv_SY_B!EU8/Inv_SY_B!$IS8-1,"")</f>
        <v>1.7655547045445141E-2</v>
      </c>
      <c r="EV8" s="62">
        <f>IFERROR(Inv_SY_B!EV8/Inv_SY_B!$IS8-1,"")</f>
        <v>2.7357771540581943E-2</v>
      </c>
      <c r="EW8" s="62">
        <f>IFERROR(Inv_SY_B!EW8/Inv_SY_B!$IS8-1,"")</f>
        <v>1.8733571989349329E-2</v>
      </c>
      <c r="EX8" s="62">
        <f>IFERROR(Inv_SY_B!EX8/Inv_SY_B!$IS8-1,"")</f>
        <v>5.5277664265245274E-3</v>
      </c>
      <c r="EY8" s="62">
        <f>IFERROR(Inv_SY_B!EY8/Inv_SY_B!$IS8-1,"")</f>
        <v>7.9932494000829468E-3</v>
      </c>
      <c r="EZ8" s="62">
        <f>IFERROR(Inv_SY_B!EZ8/Inv_SY_B!$IS8-1,"")</f>
        <v>-2.647256064748138E-3</v>
      </c>
      <c r="FA8" s="62">
        <f>IFERROR(Inv_SY_B!FA8/Inv_SY_B!$IS8-1,"")</f>
        <v>-1.0822278556020692E-2</v>
      </c>
      <c r="FB8" s="62">
        <f>IFERROR(Inv_SY_B!FB8/Inv_SY_B!$IS8-1,"")</f>
        <v>-1.6661580335501025E-2</v>
      </c>
      <c r="FC8" s="62">
        <f>IFERROR(Inv_SY_B!FC8/Inv_SY_B!$IS8-1,"")</f>
        <v>-1.3157999267812803E-2</v>
      </c>
      <c r="FD8" s="62">
        <f>IFERROR(Inv_SY_B!FD8/Inv_SY_B!$IS8-1,"")</f>
        <v>1.9542090697277414E-2</v>
      </c>
      <c r="FE8" s="62">
        <f>IFERROR(Inv_SY_B!FE8/Inv_SY_B!$IS8-1,"")</f>
        <v>5.1429033546950276E-3</v>
      </c>
      <c r="FF8" s="62">
        <f>IFERROR(Inv_SY_B!FF8/Inv_SY_B!$IS8-1,"")</f>
        <v>5.1429033546950276E-3</v>
      </c>
      <c r="FG8" s="62">
        <f>IFERROR(Inv_SY_B!FG8/Inv_SY_B!$IS8-1,"")</f>
        <v>6.8489821826895891E-3</v>
      </c>
      <c r="FH8" s="62">
        <f>IFERROR(Inv_SY_B!FH8/Inv_SY_B!$IS8-1,"")</f>
        <v>-7.849543104648915E-3</v>
      </c>
      <c r="FI8" s="62">
        <f>IFERROR(Inv_SY_B!FI8/Inv_SY_B!$IS8-1,"")</f>
        <v>-2.6000697877421874E-3</v>
      </c>
      <c r="FJ8" s="62">
        <f>IFERROR(Inv_SY_B!FJ8/Inv_SY_B!$IS8-1,"")</f>
        <v>-1.9398384401843383E-2</v>
      </c>
      <c r="FK8" s="62">
        <f>IFERROR(Inv_SY_B!FK8/Inv_SY_B!$IS8-1,"")</f>
        <v>-2.6000697877421874E-3</v>
      </c>
      <c r="FL8" s="62">
        <f>IFERROR(Inv_SY_B!FL8/Inv_SY_B!$IS8-1,"")</f>
        <v>-1.2385088050456017E-2</v>
      </c>
      <c r="FM8" s="62">
        <f>IFERROR(Inv_SY_B!FM8/Inv_SY_B!$IS8-1,"")</f>
        <v>-7.6275412682480503E-4</v>
      </c>
      <c r="FN8" s="62">
        <f>IFERROR(Inv_SY_B!FN8/Inv_SY_B!$IS8-1,"")</f>
        <v>1.9447718143265735E-2</v>
      </c>
      <c r="FO8" s="62">
        <f>IFERROR(Inv_SY_B!FO8/Inv_SY_B!$IS8-1,"")</f>
        <v>-1.8479726571384636E-2</v>
      </c>
      <c r="FP8" s="62">
        <f>IFERROR(Inv_SY_B!FP8/Inv_SY_B!$IS8-1,"")</f>
        <v>4.6232054963213365E-3</v>
      </c>
      <c r="FQ8" s="62">
        <f>IFERROR(Inv_SY_B!FQ8/Inv_SY_B!$IS8-1,"")</f>
        <v>1.7095954097291477E-2</v>
      </c>
      <c r="FR8" s="62">
        <f>IFERROR(Inv_SY_B!FR8/Inv_SY_B!$IS8-1,"")</f>
        <v>8.766055051401267E-5</v>
      </c>
      <c r="FS8" s="62">
        <f>IFERROR(Inv_SY_B!FS8/Inv_SY_B!$IS8-1,"")</f>
        <v>1.3148350162977662E-2</v>
      </c>
      <c r="FT8" s="62">
        <f>IFERROR(Inv_SY_B!FT8/Inv_SY_B!$IS8-1,"")</f>
        <v>5.7570917327731674E-3</v>
      </c>
      <c r="FU8" s="62">
        <f>IFERROR(Inv_SY_B!FU8/Inv_SY_B!$IS8-1,"")</f>
        <v>-5.4044908293427008E-2</v>
      </c>
      <c r="FV8" s="62">
        <f>IFERROR(Inv_SY_B!FV8/Inv_SY_B!$IS8-1,"")</f>
        <v>-1.4936332082472692E-2</v>
      </c>
      <c r="FW8" s="62">
        <f>IFERROR(Inv_SY_B!FW8/Inv_SY_B!$IS8-1,"")</f>
        <v>1.2229692332518916E-2</v>
      </c>
      <c r="FX8" s="62">
        <f>IFERROR(Inv_SY_B!FX8/Inv_SY_B!$IS8-1,"")</f>
        <v>-1.8479726571384636E-2</v>
      </c>
      <c r="FY8" s="62">
        <f>IFERROR(Inv_SY_B!FY8/Inv_SY_B!$IS8-1,"")</f>
        <v>-9.949332431411384E-3</v>
      </c>
      <c r="FZ8" s="62">
        <f>IFERROR(Inv_SY_B!FZ8/Inv_SY_B!$IS8-1,"")</f>
        <v>5.1429033546950276E-3</v>
      </c>
      <c r="GA8" s="62">
        <f>IFERROR(Inv_SY_B!GA8/Inv_SY_B!$IS8-1,"")</f>
        <v>-1.1120368786721402E-2</v>
      </c>
      <c r="GB8" s="62">
        <f>IFERROR(Inv_SY_B!GB8/Inv_SY_B!$IS8-1,"")</f>
        <v>-7.849543104648915E-3</v>
      </c>
      <c r="GC8" s="62">
        <f>IFERROR(Inv_SY_B!GC8/Inv_SY_B!$IS8-1,"")</f>
        <v>-5.0028046097949641E-4</v>
      </c>
      <c r="GD8" s="62">
        <f>IFERROR(Inv_SY_B!GD8/Inv_SY_B!$IS8-1,"")</f>
        <v>-4.4478843952933111E-3</v>
      </c>
      <c r="GE8" s="62">
        <f>IFERROR(Inv_SY_B!GE8/Inv_SY_B!$IS8-1,"")</f>
        <v>2.2678163261361961E-2</v>
      </c>
      <c r="GF8" s="62">
        <f>IFERROR(Inv_SY_B!GF8/Inv_SY_B!$IS8-1,"")</f>
        <v>2.049761280664697E-2</v>
      </c>
      <c r="GG8" s="62">
        <f>IFERROR(Inv_SY_B!GG8/Inv_SY_B!$IS8-1,"")</f>
        <v>-1.1251201814004297E-2</v>
      </c>
      <c r="GH8" s="62">
        <f>IFERROR(Inv_SY_B!GH8/Inv_SY_B!$IS8-1,"")</f>
        <v>5.7570917327731674E-3</v>
      </c>
      <c r="GI8" s="62">
        <f>IFERROR(Inv_SY_B!GI8/Inv_SY_B!$IS8-1,"")</f>
        <v>-1.6920632996263452E-2</v>
      </c>
      <c r="GJ8" s="62">
        <f>IFERROR(Inv_SY_B!GJ8/Inv_SY_B!$IS8-1,"")</f>
        <v>-6.7592678772911974E-3</v>
      </c>
      <c r="GK8" s="62">
        <f>IFERROR(Inv_SY_B!GK8/Inv_SY_B!$IS8-1,"")</f>
        <v>-9.0306746009527483E-3</v>
      </c>
      <c r="GL8" s="62">
        <f>IFERROR(Inv_SY_B!GL8/Inv_SY_B!$IS8-1,"")</f>
        <v>-1.9897084366949591E-2</v>
      </c>
      <c r="GM8" s="62">
        <f>IFERROR(Inv_SY_B!GM8/Inv_SY_B!$IS8-1,"")</f>
        <v>-0.10588345729787996</v>
      </c>
      <c r="GN8" s="62">
        <f>IFERROR(Inv_SY_B!GN8/Inv_SY_B!$IS8-1,"")</f>
        <v>-1.8479726571384636E-2</v>
      </c>
      <c r="GO8" s="62">
        <f>IFERROR(Inv_SY_B!GO8/Inv_SY_B!$IS8-1,"")</f>
        <v>-1.8479726571384636E-2</v>
      </c>
      <c r="GP8" s="62">
        <f>IFERROR(Inv_SY_B!GP8/Inv_SY_B!$IS8-1,"")</f>
        <v>-4.6826882482680521E-2</v>
      </c>
      <c r="GQ8" s="62">
        <f>IFERROR(Inv_SY_B!GQ8/Inv_SY_B!$IS8-1,"")</f>
        <v>-5.0148275135192266E-3</v>
      </c>
      <c r="GR8" s="62">
        <f>IFERROR(Inv_SY_B!GR8/Inv_SY_B!$IS8-1,"")</f>
        <v>-1.6117463578776747E-2</v>
      </c>
      <c r="GS8" s="62" t="str">
        <f>IFERROR(Inv_SY_B!GS8/Inv_SY_B!$IS8-1,"")</f>
        <v/>
      </c>
      <c r="GT8" s="62" t="str">
        <f>IFERROR(Inv_SY_B!GT8/Inv_SY_B!$IS8-1,"")</f>
        <v/>
      </c>
      <c r="GU8" s="62">
        <f>IFERROR(Inv_SY_B!GU8/Inv_SY_B!$IS8-1,"")</f>
        <v>-0.44190757689150806</v>
      </c>
      <c r="GV8" s="62">
        <f>IFERROR(Inv_SY_B!GV8/Inv_SY_B!$IS8-1,"")</f>
        <v>-2.3766879444695466E-3</v>
      </c>
      <c r="GW8" s="62">
        <f>IFERROR(Inv_SY_B!GW8/Inv_SY_B!$IS8-1,"")</f>
        <v>1.369044183577417E-3</v>
      </c>
      <c r="GX8" s="62" t="str">
        <f>IFERROR(Inv_SY_B!GX8/Inv_SY_B!$IS8-1,"")</f>
        <v/>
      </c>
      <c r="GY8" s="62">
        <f>IFERROR(Inv_SY_B!GY8/Inv_SY_B!$IS8-1,"")</f>
        <v>-1.455447786311459E-3</v>
      </c>
      <c r="GZ8" s="62">
        <f>IFERROR(Inv_SY_B!GZ8/Inv_SY_B!$IS8-1,"")</f>
        <v>-1.1990138911916692E-2</v>
      </c>
      <c r="HA8" s="62">
        <f>IFERROR(Inv_SY_B!HA8/Inv_SY_B!$IS8-1,"")</f>
        <v>-6.1508371324363598E-3</v>
      </c>
      <c r="HB8" s="62">
        <f>IFERROR(Inv_SY_B!HB8/Inv_SY_B!$IS8-1,"")</f>
        <v>-1.7829440691397136E-2</v>
      </c>
      <c r="HC8" s="62">
        <f>IFERROR(Inv_SY_B!HC8/Inv_SY_B!$IS8-1,"")</f>
        <v>-2.647256064748138E-3</v>
      </c>
      <c r="HD8" s="62">
        <f>IFERROR(Inv_SY_B!HD8/Inv_SY_B!$IS8-1,"")</f>
        <v>-1.6661580335501025E-2</v>
      </c>
      <c r="HE8" s="62">
        <f>IFERROR(Inv_SY_B!HE8/Inv_SY_B!$IS8-1,"")</f>
        <v>-8.4865578442284706E-3</v>
      </c>
      <c r="HF8" s="62">
        <f>IFERROR(Inv_SY_B!HF8/Inv_SY_B!$IS8-1,"")</f>
        <v>1.4870649273693193E-2</v>
      </c>
      <c r="HG8" s="62">
        <f>IFERROR(Inv_SY_B!HG8/Inv_SY_B!$IS8-1,"")</f>
        <v>-9.6544182001244705E-3</v>
      </c>
      <c r="HH8" s="62">
        <f>IFERROR(Inv_SY_B!HH8/Inv_SY_B!$IS8-1,"")</f>
        <v>-2.647256064748138E-3</v>
      </c>
      <c r="HI8" s="62">
        <f>IFERROR(Inv_SY_B!HI8/Inv_SY_B!$IS8-1,"")</f>
        <v>-6.1508371324363598E-3</v>
      </c>
      <c r="HJ8" s="62">
        <f>IFERROR(Inv_SY_B!HJ8/Inv_SY_B!$IS8-1,"")</f>
        <v>1.1367068206004749E-2</v>
      </c>
      <c r="HK8" s="62">
        <f>IFERROR(Inv_SY_B!HK8/Inv_SY_B!$IS8-1,"")</f>
        <v>4.8789551176933177E-3</v>
      </c>
      <c r="HL8" s="62">
        <f>IFERROR(Inv_SY_B!HL8/Inv_SY_B!$IS8-1,"")</f>
        <v>7.265627411738862E-4</v>
      </c>
      <c r="HM8" s="62">
        <f>IFERROR(Inv_SY_B!HM8/Inv_SY_B!$IS8-1,"")</f>
        <v>4.3119481070833743E-2</v>
      </c>
      <c r="HN8" s="62">
        <f>IFERROR(Inv_SY_B!HN8/Inv_SY_B!$IS8-1,"")</f>
        <v>6.2669243768278982E-2</v>
      </c>
      <c r="HO8" s="62">
        <f>IFERROR(Inv_SY_B!HO8/Inv_SY_B!$IS8-1,"")</f>
        <v>2.9620835398788126E-2</v>
      </c>
      <c r="HP8" s="62">
        <f>IFERROR(Inv_SY_B!HP8/Inv_SY_B!$IS8-1,"")</f>
        <v>3.8092399234347596E-2</v>
      </c>
      <c r="HQ8" s="62">
        <f>IFERROR(Inv_SY_B!HQ8/Inv_SY_B!$IS8-1,"")</f>
        <v>-1.1002202686259954E-3</v>
      </c>
      <c r="HR8" s="62">
        <f>IFERROR(Inv_SY_B!HR8/Inv_SY_B!$IS8-1,"")</f>
        <v>-1.825216912714267E-2</v>
      </c>
      <c r="HS8" s="62">
        <f>IFERROR(Inv_SY_B!HS8/Inv_SY_B!$IS8-1,"")</f>
        <v>-1.0028133514011328E-2</v>
      </c>
      <c r="HT8" s="62">
        <f>IFERROR(Inv_SY_B!HT8/Inv_SY_B!$IS8-1,"")</f>
        <v>-2.3877315412156319E-3</v>
      </c>
      <c r="HU8" s="62">
        <f>IFERROR(Inv_SY_B!HU8/Inv_SY_B!$IS8-1,"")</f>
        <v>-1.8997301047293136E-2</v>
      </c>
      <c r="HV8" s="62">
        <f>IFERROR(Inv_SY_B!HV8/Inv_SY_B!$IS8-1,"")</f>
        <v>-1.1451126439964709E-2</v>
      </c>
      <c r="HW8" s="62">
        <f>IFERROR(Inv_SY_B!HW8/Inv_SY_B!$IS8-1,"")</f>
        <v>1.1273639377533229E-2</v>
      </c>
      <c r="HX8" s="62">
        <f>IFERROR(Inv_SY_B!HX8/Inv_SY_B!$IS8-1,"")</f>
        <v>-2.0075325991197213E-2</v>
      </c>
      <c r="HY8" s="62">
        <f>IFERROR(Inv_SY_B!HY8/Inv_SY_B!$IS8-1,"")</f>
        <v>-1.3496334470858296E-3</v>
      </c>
      <c r="HZ8" s="62">
        <f>IFERROR(Inv_SY_B!HZ8/Inv_SY_B!$IS8-1,"")</f>
        <v>-2.003539914142316E-2</v>
      </c>
      <c r="IA8" s="62">
        <f>IFERROR(Inv_SY_B!IA8/Inv_SY_B!$IS8-1,"")</f>
        <v>-7.849543104648693E-3</v>
      </c>
      <c r="IB8" s="62">
        <f>IFERROR(Inv_SY_B!IB8/Inv_SY_B!$IS8-1,"")</f>
        <v>-1.5723753080008729E-2</v>
      </c>
      <c r="IC8" s="62">
        <f>IFERROR(Inv_SY_B!IC8/Inv_SY_B!$IS8-1,"")</f>
        <v>-1.996371229751015E-2</v>
      </c>
      <c r="ID8" s="62">
        <f>IFERROR(Inv_SY_B!ID8/Inv_SY_B!$IS8-1,"")</f>
        <v>-2.669705357837282E-4</v>
      </c>
      <c r="IE8" s="62">
        <f>IFERROR(Inv_SY_B!IE8/Inv_SY_B!$IS8-1,"")</f>
        <v>-3.4399855184471528E-3</v>
      </c>
      <c r="IF8" s="62" t="str">
        <f>IFERROR(Inv_SY_B!IF8/Inv_SY_B!$IS8-1,"")</f>
        <v/>
      </c>
      <c r="IG8" s="62">
        <f>IFERROR(Inv_SY_B!IG8/Inv_SY_B!$IS8-1,"")</f>
        <v>5.9989461489182272E-2</v>
      </c>
      <c r="IH8" s="62">
        <f>IFERROR(Inv_SY_B!IH8/Inv_SY_B!$IS8-1,"")</f>
        <v>2.9619135262004548E-4</v>
      </c>
      <c r="II8" s="62">
        <f>IFERROR(Inv_SY_B!II8/Inv_SY_B!$IS8-1,"")</f>
        <v>-4.0417161911912025E-3</v>
      </c>
      <c r="IJ8" s="62">
        <f>IFERROR(Inv_SY_B!IJ8/Inv_SY_B!$IS8-1,"")</f>
        <v>-2.669705357837282E-4</v>
      </c>
      <c r="IK8" s="62">
        <f>IFERROR(Inv_SY_B!IK8/Inv_SY_B!$IS8-1,"")</f>
        <v>-1.1483793862507197E-2</v>
      </c>
      <c r="IL8" s="62" t="str">
        <f>IFERROR(Inv_SY_B!IL8/Inv_SY_B!$IS8-1,"")</f>
        <v/>
      </c>
      <c r="IM8" s="62" t="str">
        <f>IFERROR(Inv_SY_B!IM8/Inv_SY_B!$IS8-1,"")</f>
        <v/>
      </c>
      <c r="IN8" s="62">
        <f>IFERROR(Inv_SY_B!IN8/Inv_SY_B!$IS8-1,"")</f>
        <v>4.3957328043581434E-2</v>
      </c>
      <c r="IO8" s="62">
        <f>IFERROR(Inv_SY_B!IO8/Inv_SY_B!$IS8-1,"")</f>
        <v>5.2021605156277628E-2</v>
      </c>
      <c r="IP8" s="62">
        <f>IFERROR(Inv_SY_B!IP8/Inv_SY_B!$IS8-1,"")</f>
        <v>0.28112140474139724</v>
      </c>
      <c r="IQ8" s="62">
        <f>IFERROR(Inv_SY_B!IQ8/Inv_SY_B!$IS8-1,"")</f>
        <v>-1.996371229751015E-2</v>
      </c>
      <c r="IR8" s="62">
        <f>IFERROR(Inv_SY_B!IR8/Inv_SY_B!$IS8-1,"")</f>
        <v>0.99346790450828548</v>
      </c>
    </row>
    <row r="9" spans="2:253" ht="14.5" x14ac:dyDescent="0.35">
      <c r="B9" s="85">
        <f t="shared" si="0"/>
        <v>45841</v>
      </c>
      <c r="C9" s="62">
        <f>IFERROR(Inv_SY_B!C9/Inv_SY_B!$IS9-1,"")</f>
        <v>6.3342400844443869E-3</v>
      </c>
      <c r="D9" s="62">
        <f>IFERROR(Inv_SY_B!D9/Inv_SY_B!$IS9-1,"")</f>
        <v>2.8675637306396329E-2</v>
      </c>
      <c r="E9" s="62">
        <f>IFERROR(Inv_SY_B!E9/Inv_SY_B!$IS9-1,"")</f>
        <v>2.9161319854699608E-2</v>
      </c>
      <c r="F9" s="62">
        <f>IFERROR(Inv_SY_B!F9/Inv_SY_B!$IS9-1,"")</f>
        <v>2.6004383290727962E-2</v>
      </c>
      <c r="G9" s="62">
        <f>IFERROR(Inv_SY_B!G9/Inv_SY_B!$IS9-1,"")</f>
        <v>2.3818811823363317E-2</v>
      </c>
      <c r="H9" s="62">
        <f>IFERROR(Inv_SY_B!H9/Inv_SY_B!$IS9-1,"")</f>
        <v>2.389975891474716E-2</v>
      </c>
      <c r="I9" s="62">
        <f>IFERROR(Inv_SY_B!I9/Inv_SY_B!$IS9-1,"")</f>
        <v>6.0104517189087936E-3</v>
      </c>
      <c r="J9" s="62">
        <f>IFERROR(Inv_SY_B!J9/Inv_SY_B!$IS9-1,"")</f>
        <v>7.4889077895634593E-4</v>
      </c>
      <c r="K9" s="62">
        <f>IFERROR(Inv_SY_B!K9/Inv_SY_B!$IS9-1,"")</f>
        <v>-2.6148208746080592E-2</v>
      </c>
      <c r="L9" s="62">
        <f>IFERROR(Inv_SY_B!L9/Inv_SY_B!$IS9-1,"")</f>
        <v>2.7393435378875619E-2</v>
      </c>
      <c r="M9" s="62">
        <f>IFERROR(Inv_SY_B!M9/Inv_SY_B!$IS9-1,"")</f>
        <v>1.2324324846851642E-2</v>
      </c>
      <c r="N9" s="62">
        <f>IFERROR(Inv_SY_B!N9/Inv_SY_B!$IS9-1,"")</f>
        <v>4.9581395309183929E-3</v>
      </c>
      <c r="O9" s="62">
        <f>IFERROR(Inv_SY_B!O9/Inv_SY_B!$IS9-1,"")</f>
        <v>-1.6088104228891509E-2</v>
      </c>
      <c r="P9" s="62">
        <f>IFERROR(Inv_SY_B!P9/Inv_SY_B!$IS9-1,"")</f>
        <v>2.1699469794403292E-2</v>
      </c>
      <c r="Q9" s="62">
        <f>IFERROR(Inv_SY_B!Q9/Inv_SY_B!$IS9-1,"")</f>
        <v>2.7056695478718584E-2</v>
      </c>
      <c r="R9" s="62">
        <f>IFERROR(Inv_SY_B!R9/Inv_SY_B!$IS9-1,"")</f>
        <v>2.389975891474716E-2</v>
      </c>
      <c r="S9" s="62">
        <f>IFERROR(Inv_SY_B!S9/Inv_SY_B!$IS9-1,"")</f>
        <v>1.8638197974794712E-2</v>
      </c>
      <c r="T9" s="62">
        <f>IFERROR(Inv_SY_B!T9/Inv_SY_B!$IS9-1,"")</f>
        <v>1.7585885786804312E-2</v>
      </c>
      <c r="U9" s="62">
        <f>IFERROR(Inv_SY_B!U9/Inv_SY_B!$IS9-1,"")</f>
        <v>2.2847446726756537E-2</v>
      </c>
      <c r="V9" s="62">
        <f>IFERROR(Inv_SY_B!V9/Inv_SY_B!$IS9-1,"")</f>
        <v>2.2847446726756537E-2</v>
      </c>
      <c r="W9" s="62">
        <f>IFERROR(Inv_SY_B!W9/Inv_SY_B!$IS9-1,"")</f>
        <v>2.9161319854699608E-2</v>
      </c>
      <c r="X9" s="62">
        <f>IFERROR(Inv_SY_B!X9/Inv_SY_B!$IS9-1,"")</f>
        <v>2.9161319854699608E-2</v>
      </c>
      <c r="Y9" s="62">
        <f>IFERROR(Inv_SY_B!Y9/Inv_SY_B!$IS9-1,"")</f>
        <v>2.4487796980179333E-3</v>
      </c>
      <c r="Z9" s="62">
        <f>IFERROR(Inv_SY_B!Z9/Inv_SY_B!$IS9-1,"")</f>
        <v>3.4539804371095384E-2</v>
      </c>
      <c r="AA9" s="62">
        <f>IFERROR(Inv_SY_B!AA9/Inv_SY_B!$IS9-1,"")</f>
        <v>3.1589732596216002E-2</v>
      </c>
      <c r="AB9" s="62">
        <f>IFERROR(Inv_SY_B!AB9/Inv_SY_B!$IS9-1,"")</f>
        <v>2.1876081630149979E-2</v>
      </c>
      <c r="AC9" s="62">
        <f>IFERROR(Inv_SY_B!AC9/Inv_SY_B!$IS9-1,"")</f>
        <v>1.5076525953903852E-2</v>
      </c>
      <c r="AD9" s="62">
        <f>IFERROR(Inv_SY_B!AD9/Inv_SY_B!$IS9-1,"")</f>
        <v>1.770280936324764E-2</v>
      </c>
      <c r="AE9" s="62">
        <f>IFERROR(Inv_SY_B!AE9/Inv_SY_B!$IS9-1,"")</f>
        <v>2.0508975197888857E-2</v>
      </c>
      <c r="AF9" s="62">
        <f>IFERROR(Inv_SY_B!AF9/Inv_SY_B!$IS9-1,"")</f>
        <v>-2.7195843991013269E-2</v>
      </c>
      <c r="AG9" s="62">
        <f>IFERROR(Inv_SY_B!AG9/Inv_SY_B!$IS9-1,"")</f>
        <v>-2.1583512321730725E-2</v>
      </c>
      <c r="AH9" s="62">
        <f>IFERROR(Inv_SY_B!AH9/Inv_SY_B!$IS9-1,"")</f>
        <v>-1.6906569263995253E-2</v>
      </c>
      <c r="AI9" s="62">
        <f>IFERROR(Inv_SY_B!AI9/Inv_SY_B!$IS9-1,"")</f>
        <v>-3.8028558077761732E-3</v>
      </c>
      <c r="AJ9" s="62">
        <f>IFERROR(Inv_SY_B!AJ9/Inv_SY_B!$IS9-1,"")</f>
        <v>2.7120233682865758E-2</v>
      </c>
      <c r="AK9" s="62">
        <f>IFERROR(Inv_SY_B!AK9/Inv_SY_B!$IS9-1,"")</f>
        <v>7.0627639068994164E-3</v>
      </c>
      <c r="AL9" s="62">
        <f>IFERROR(Inv_SY_B!AL9/Inv_SY_B!$IS9-1,"")</f>
        <v>1.6482054815147862E-4</v>
      </c>
      <c r="AM9" s="62">
        <f>IFERROR(Inv_SY_B!AM9/Inv_SY_B!$IS9-1,"")</f>
        <v>-2.2401977356834468E-2</v>
      </c>
      <c r="AN9" s="62">
        <f>IFERROR(Inv_SY_B!AN9/Inv_SY_B!$IS9-1,"")</f>
        <v>-2.3454289544824869E-2</v>
      </c>
      <c r="AO9" s="62">
        <f>IFERROR(Inv_SY_B!AO9/Inv_SY_B!$IS9-1,"")</f>
        <v>-1.8192728604872532E-2</v>
      </c>
      <c r="AP9" s="62">
        <f>IFERROR(Inv_SY_B!AP9/Inv_SY_B!$IS9-1,"")</f>
        <v>1.4428949222832665E-2</v>
      </c>
      <c r="AQ9" s="62">
        <f>IFERROR(Inv_SY_B!AQ9/Inv_SY_B!$IS9-1,"")</f>
        <v>-1.5035792040900997E-2</v>
      </c>
      <c r="AR9" s="62">
        <f>IFERROR(Inv_SY_B!AR9/Inv_SY_B!$IS9-1,"")</f>
        <v>-1.7666572510877221E-2</v>
      </c>
      <c r="AS9" s="62">
        <f>IFERROR(Inv_SY_B!AS9/Inv_SY_B!$IS9-1,"")</f>
        <v>-1.0826543288939061E-2</v>
      </c>
      <c r="AT9" s="62">
        <f>IFERROR(Inv_SY_B!AT9/Inv_SY_B!$IS9-1,"")</f>
        <v>-5.5649823489866135E-3</v>
      </c>
      <c r="AU9" s="62">
        <f>IFERROR(Inv_SY_B!AU9/Inv_SY_B!$IS9-1,"")</f>
        <v>7.4889077895634593E-4</v>
      </c>
      <c r="AV9" s="62">
        <f>IFERROR(Inv_SY_B!AV9/Inv_SY_B!$IS9-1,"")</f>
        <v>7.0627639068994164E-3</v>
      </c>
      <c r="AW9" s="62">
        <f>IFERROR(Inv_SY_B!AW9/Inv_SY_B!$IS9-1,"")</f>
        <v>9.2483353742640606E-3</v>
      </c>
      <c r="AX9" s="62">
        <f>IFERROR(Inv_SY_B!AX9/Inv_SY_B!$IS9-1,"")</f>
        <v>3.9058273429277701E-3</v>
      </c>
      <c r="AY9" s="62">
        <f>IFERROR(Inv_SY_B!AY9/Inv_SY_B!$IS9-1,"")</f>
        <v>-1.9029359347796371E-3</v>
      </c>
      <c r="AZ9" s="62">
        <f>IFERROR(Inv_SY_B!AZ9/Inv_SY_B!$IS9-1,"")</f>
        <v>-1.9076670842784527E-2</v>
      </c>
      <c r="BA9" s="62">
        <f>IFERROR(Inv_SY_B!BA9/Inv_SY_B!$IS9-1,"")</f>
        <v>7.4889077895634593E-4</v>
      </c>
      <c r="BB9" s="62">
        <f>IFERROR(Inv_SY_B!BB9/Inv_SY_B!$IS9-1,"")</f>
        <v>1.3376637034842265E-2</v>
      </c>
      <c r="BC9" s="62">
        <f>IFERROR(Inv_SY_B!BC9/Inv_SY_B!$IS9-1,"")</f>
        <v>3.4539804371095384E-2</v>
      </c>
      <c r="BD9" s="62">
        <f>IFERROR(Inv_SY_B!BD9/Inv_SY_B!$IS9-1,"")</f>
        <v>1.3961254917059129E-2</v>
      </c>
      <c r="BE9" s="62">
        <f>IFERROR(Inv_SY_B!BE9/Inv_SY_B!$IS9-1,"")</f>
        <v>-2.474944300696702E-2</v>
      </c>
      <c r="BF9" s="62">
        <f>IFERROR(Inv_SY_B!BF9/Inv_SY_B!$IS9-1,"")</f>
        <v>1.1155089082417913E-2</v>
      </c>
      <c r="BG9" s="62">
        <f>IFERROR(Inv_SY_B!BG9/Inv_SY_B!$IS9-1,"")</f>
        <v>-5.681905925429942E-3</v>
      </c>
      <c r="BH9" s="62">
        <f>IFERROR(Inv_SY_B!BH9/Inv_SY_B!$IS9-1,"")</f>
        <v>-1.3557335970246776E-3</v>
      </c>
      <c r="BI9" s="62">
        <f>IFERROR(Inv_SY_B!BI9/Inv_SY_B!$IS9-1,"")</f>
        <v>2.1444363809435929E-2</v>
      </c>
      <c r="BJ9" s="62">
        <f>IFERROR(Inv_SY_B!BJ9/Inv_SY_B!$IS9-1,"")</f>
        <v>3.4539804371095384E-2</v>
      </c>
      <c r="BK9" s="62">
        <f>IFERROR(Inv_SY_B!BK9/Inv_SY_B!$IS9-1,"")</f>
        <v>1.7585885786804312E-2</v>
      </c>
      <c r="BL9" s="62">
        <f>IFERROR(Inv_SY_B!BL9/Inv_SY_B!$IS9-1,"")</f>
        <v>-1.7151885130293199E-3</v>
      </c>
      <c r="BM9" s="62">
        <f>IFERROR(Inv_SY_B!BM9/Inv_SY_B!$IS9-1,"")</f>
        <v>3.9058273429277701E-3</v>
      </c>
      <c r="BN9" s="62">
        <f>IFERROR(Inv_SY_B!BN9/Inv_SY_B!$IS9-1,"")</f>
        <v>5.8104853200870554E-2</v>
      </c>
      <c r="BO9" s="62">
        <f>IFERROR(Inv_SY_B!BO9/Inv_SY_B!$IS9-1,"")</f>
        <v>2.4487796980179333E-3</v>
      </c>
      <c r="BP9" s="62">
        <f>IFERROR(Inv_SY_B!BP9/Inv_SY_B!$IS9-1,"")</f>
        <v>1.4105160857297294E-2</v>
      </c>
      <c r="BQ9" s="62">
        <f>IFERROR(Inv_SY_B!BQ9/Inv_SY_B!$IS9-1,"")</f>
        <v>1.7019256147116968E-2</v>
      </c>
      <c r="BR9" s="62">
        <f>IFERROR(Inv_SY_B!BR9/Inv_SY_B!$IS9-1,"")</f>
        <v>-2.0863982620540678E-2</v>
      </c>
      <c r="BS9" s="62">
        <f>IFERROR(Inv_SY_B!BS9/Inv_SY_B!$IS9-1,"")</f>
        <v>3.9058273429277701E-3</v>
      </c>
      <c r="BT9" s="62">
        <f>IFERROR(Inv_SY_B!BT9/Inv_SY_B!$IS9-1,"")</f>
        <v>1.3376637034842265E-2</v>
      </c>
      <c r="BU9" s="62">
        <f>IFERROR(Inv_SY_B!BU9/Inv_SY_B!$IS9-1,"")</f>
        <v>1.0219700470870619E-2</v>
      </c>
      <c r="BV9" s="62">
        <f>IFERROR(Inv_SY_B!BV9/Inv_SY_B!$IS9-1,"")</f>
        <v>-1.5035792040900997E-2</v>
      </c>
      <c r="BW9" s="62">
        <f>IFERROR(Inv_SY_B!BW9/Inv_SY_B!$IS9-1,"")</f>
        <v>2.0742822350775736E-2</v>
      </c>
      <c r="BX9" s="62">
        <f>IFERROR(Inv_SY_B!BX9/Inv_SY_B!$IS9-1,"")</f>
        <v>7.4889077895634593E-4</v>
      </c>
      <c r="BY9" s="62">
        <f>IFERROR(Inv_SY_B!BY9/Inv_SY_B!$IS9-1,"")</f>
        <v>-4.7465173138828698E-3</v>
      </c>
      <c r="BZ9" s="62">
        <f>IFERROR(Inv_SY_B!BZ9/Inv_SY_B!$IS9-1,"")</f>
        <v>5.5427574131352575E-3</v>
      </c>
      <c r="CA9" s="62">
        <f>IFERROR(Inv_SY_B!CA9/Inv_SY_B!$IS9-1,"")</f>
        <v>1.1155089082417913E-2</v>
      </c>
      <c r="CB9" s="62">
        <f>IFERROR(Inv_SY_B!CB9/Inv_SY_B!$IS9-1,"")</f>
        <v>-1.3557335970246776E-3</v>
      </c>
      <c r="CC9" s="62">
        <f>IFERROR(Inv_SY_B!CC9/Inv_SY_B!$IS9-1,"")</f>
        <v>3.9058273429277701E-3</v>
      </c>
      <c r="CD9" s="62">
        <f>IFERROR(Inv_SY_B!CD9/Inv_SY_B!$IS9-1,"")</f>
        <v>1.5076525953903852E-2</v>
      </c>
      <c r="CE9" s="62">
        <f>IFERROR(Inv_SY_B!CE9/Inv_SY_B!$IS9-1,"")</f>
        <v>2.1795134538766137E-2</v>
      </c>
      <c r="CF9" s="62">
        <f>IFERROR(Inv_SY_B!CF9/Inv_SY_B!$IS9-1,"")</f>
        <v>-7.669606724967637E-3</v>
      </c>
      <c r="CG9" s="62">
        <f>IFERROR(Inv_SY_B!CG9/Inv_SY_B!$IS9-1,"")</f>
        <v>1.2324324846851642E-2</v>
      </c>
      <c r="CH9" s="62">
        <f>IFERROR(Inv_SY_B!CH9/Inv_SY_B!$IS9-1,"")</f>
        <v>-3.0342140903416581E-4</v>
      </c>
      <c r="CI9" s="62">
        <f>IFERROR(Inv_SY_B!CI9/Inv_SY_B!$IS9-1,"")</f>
        <v>-2.1349665168843956E-2</v>
      </c>
      <c r="CJ9" s="62">
        <f>IFERROR(Inv_SY_B!CJ9/Inv_SY_B!$IS9-1,"")</f>
        <v>-8.7219189129580377E-3</v>
      </c>
      <c r="CK9" s="62">
        <f>IFERROR(Inv_SY_B!CK9/Inv_SY_B!$IS9-1,"")</f>
        <v>-2.4506601732815492E-2</v>
      </c>
      <c r="CL9" s="62">
        <f>IFERROR(Inv_SY_B!CL9/Inv_SY_B!$IS9-1,"")</f>
        <v>-5.5649823489866135E-3</v>
      </c>
      <c r="CM9" s="62">
        <f>IFERROR(Inv_SY_B!CM9/Inv_SY_B!$IS9-1,"")</f>
        <v>-1.8192728604872532E-2</v>
      </c>
      <c r="CN9" s="62">
        <f>IFERROR(Inv_SY_B!CN9/Inv_SY_B!$IS9-1,"")</f>
        <v>-2.2401977356834468E-2</v>
      </c>
      <c r="CO9" s="62">
        <f>IFERROR(Inv_SY_B!CO9/Inv_SY_B!$IS9-1,"")</f>
        <v>-1.9076670842784527E-2</v>
      </c>
      <c r="CP9" s="62">
        <f>IFERROR(Inv_SY_B!CP9/Inv_SY_B!$IS9-1,"")</f>
        <v>-1.8921252427327451E-2</v>
      </c>
      <c r="CQ9" s="62">
        <f>IFERROR(Inv_SY_B!CQ9/Inv_SY_B!$IS9-1,"")</f>
        <v>1.4428949222832665E-2</v>
      </c>
      <c r="CR9" s="62">
        <f>IFERROR(Inv_SY_B!CR9/Inv_SY_B!$IS9-1,"")</f>
        <v>-1.6088104228891509E-2</v>
      </c>
      <c r="CS9" s="62">
        <f>IFERROR(Inv_SY_B!CS9/Inv_SY_B!$IS9-1,"")</f>
        <v>1.6767420751700346E-2</v>
      </c>
      <c r="CT9" s="62">
        <f>IFERROR(Inv_SY_B!CT9/Inv_SY_B!$IS9-1,"")</f>
        <v>1.1272012658861241E-2</v>
      </c>
      <c r="CU9" s="62">
        <f>IFERROR(Inv_SY_B!CU9/Inv_SY_B!$IS9-1,"")</f>
        <v>-1.8192728604872532E-2</v>
      </c>
      <c r="CV9" s="62">
        <f>IFERROR(Inv_SY_B!CV9/Inv_SY_B!$IS9-1,"")</f>
        <v>2.8535151549373694E-3</v>
      </c>
      <c r="CW9" s="62">
        <f>IFERROR(Inv_SY_B!CW9/Inv_SY_B!$IS9-1,"")</f>
        <v>7.0627639068994164E-3</v>
      </c>
      <c r="CX9" s="62">
        <f>IFERROR(Inv_SY_B!CX9/Inv_SY_B!$IS9-1,"")</f>
        <v>-1.3557335970246776E-3</v>
      </c>
      <c r="CY9" s="62">
        <f>IFERROR(Inv_SY_B!CY9/Inv_SY_B!$IS9-1,"")</f>
        <v>1.1272012658861241E-2</v>
      </c>
      <c r="CZ9" s="62">
        <f>IFERROR(Inv_SY_B!CZ9/Inv_SY_B!$IS9-1,"")</f>
        <v>7.0627639068994164E-3</v>
      </c>
      <c r="DA9" s="62">
        <f>IFERROR(Inv_SY_B!DA9/Inv_SY_B!$IS9-1,"")</f>
        <v>-3.46035797300559E-3</v>
      </c>
      <c r="DB9" s="62">
        <f>IFERROR(Inv_SY_B!DB9/Inv_SY_B!$IS9-1,"")</f>
        <v>-4.5126701609961017E-3</v>
      </c>
      <c r="DC9" s="62">
        <f>IFERROR(Inv_SY_B!DC9/Inv_SY_B!$IS9-1,"")</f>
        <v>-1.9403514792415422E-3</v>
      </c>
      <c r="DD9" s="62">
        <f>IFERROR(Inv_SY_B!DD9/Inv_SY_B!$IS9-1,"")</f>
        <v>7.4889077895634593E-4</v>
      </c>
      <c r="DE9" s="62">
        <f>IFERROR(Inv_SY_B!DE9/Inv_SY_B!$IS9-1,"")</f>
        <v>1.3961254917059129E-2</v>
      </c>
      <c r="DF9" s="62">
        <f>IFERROR(Inv_SY_B!DF9/Inv_SY_B!$IS9-1,"")</f>
        <v>-2.7283311745087357E-2</v>
      </c>
      <c r="DG9" s="62">
        <f>IFERROR(Inv_SY_B!DG9/Inv_SY_B!$IS9-1,"")</f>
        <v>1.8638197974794712E-2</v>
      </c>
      <c r="DH9" s="62">
        <f>IFERROR(Inv_SY_B!DH9/Inv_SY_B!$IS9-1,"")</f>
        <v>2.1444363809435929E-2</v>
      </c>
      <c r="DI9" s="62">
        <f>IFERROR(Inv_SY_B!DI9/Inv_SY_B!$IS9-1,"")</f>
        <v>1.7990621243723526E-2</v>
      </c>
      <c r="DJ9" s="62">
        <f>IFERROR(Inv_SY_B!DJ9/Inv_SY_B!$IS9-1,"")</f>
        <v>-5.322141074834974E-3</v>
      </c>
      <c r="DK9" s="62">
        <f>IFERROR(Inv_SY_B!DK9/Inv_SY_B!$IS9-1,"")</f>
        <v>-2.3454289544824869E-2</v>
      </c>
      <c r="DL9" s="62">
        <f>IFERROR(Inv_SY_B!DL9/Inv_SY_B!$IS9-1,"")</f>
        <v>-1.3165014817806853E-2</v>
      </c>
      <c r="DM9" s="62">
        <f>IFERROR(Inv_SY_B!DM9/Inv_SY_B!$IS9-1,"")</f>
        <v>-5.5649823489866135E-3</v>
      </c>
      <c r="DN9" s="62">
        <f>IFERROR(Inv_SY_B!DN9/Inv_SY_B!$IS9-1,"")</f>
        <v>-2.2401977356834468E-2</v>
      </c>
      <c r="DO9" s="62">
        <f>IFERROR(Inv_SY_B!DO9/Inv_SY_B!$IS9-1,"")</f>
        <v>-2.0515279124836638E-2</v>
      </c>
      <c r="DP9" s="62">
        <f>IFERROR(Inv_SY_B!DP9/Inv_SY_B!$IS9-1,"")</f>
        <v>-2.3454289544824869E-2</v>
      </c>
      <c r="DQ9" s="62">
        <f>IFERROR(Inv_SY_B!DQ9/Inv_SY_B!$IS9-1,"")</f>
        <v>2.2379752420983001E-2</v>
      </c>
      <c r="DR9" s="62">
        <f>IFERROR(Inv_SY_B!DR9/Inv_SY_B!$IS9-1,"")</f>
        <v>1.8638197974794712E-2</v>
      </c>
      <c r="DS9" s="62">
        <f>IFERROR(Inv_SY_B!DS9/Inv_SY_B!$IS9-1,"")</f>
        <v>2.8109007666708985E-2</v>
      </c>
      <c r="DT9" s="62">
        <f>IFERROR(Inv_SY_B!DT9/Inv_SY_B!$IS9-1,"")</f>
        <v>-5.0580559279690851E-2</v>
      </c>
      <c r="DU9" s="62">
        <f>IFERROR(Inv_SY_B!DU9/Inv_SY_B!$IS9-1,"")</f>
        <v>-3.0002009825654596E-2</v>
      </c>
      <c r="DV9" s="62">
        <f>IFERROR(Inv_SY_B!DV9/Inv_SY_B!$IS9-1,"")</f>
        <v>7.0627639068994164E-3</v>
      </c>
      <c r="DW9" s="62">
        <f>IFERROR(Inv_SY_B!DW9/Inv_SY_B!$IS9-1,"")</f>
        <v>1.4428949222832665E-2</v>
      </c>
      <c r="DX9" s="62">
        <f>IFERROR(Inv_SY_B!DX9/Inv_SY_B!$IS9-1,"")</f>
        <v>-1.4100403429353925E-2</v>
      </c>
      <c r="DY9" s="62">
        <f>IFERROR(Inv_SY_B!DY9/Inv_SY_B!$IS9-1,"")</f>
        <v>-1.8192728604872532E-2</v>
      </c>
      <c r="DZ9" s="62">
        <f>IFERROR(Inv_SY_B!DZ9/Inv_SY_B!$IS9-1,"")</f>
        <v>-7.669606724967637E-3</v>
      </c>
      <c r="EA9" s="62">
        <f>IFERROR(Inv_SY_B!EA9/Inv_SY_B!$IS9-1,"")</f>
        <v>-8.3009940377618552E-3</v>
      </c>
      <c r="EB9" s="62">
        <f>IFERROR(Inv_SY_B!EB9/Inv_SY_B!$IS9-1,"")</f>
        <v>1.520586383482847E-3</v>
      </c>
      <c r="EC9" s="62">
        <f>IFERROR(Inv_SY_B!EC9/Inv_SY_B!$IS9-1,"")</f>
        <v>-6.2935061714415319E-3</v>
      </c>
      <c r="ED9" s="62">
        <f>IFERROR(Inv_SY_B!ED9/Inv_SY_B!$IS9-1,"")</f>
        <v>2.6430527173393337E-3</v>
      </c>
      <c r="EE9" s="62">
        <f>IFERROR(Inv_SY_B!EE9/Inv_SY_B!$IS9-1,"")</f>
        <v>1.0413973490192019E-2</v>
      </c>
      <c r="EF9" s="62">
        <f>IFERROR(Inv_SY_B!EF9/Inv_SY_B!$IS9-1,"")</f>
        <v>-1.6183768973254242E-2</v>
      </c>
      <c r="EG9" s="62">
        <f>IFERROR(Inv_SY_B!EG9/Inv_SY_B!$IS9-1,"")</f>
        <v>-1.6614260322886709E-2</v>
      </c>
      <c r="EH9" s="62">
        <f>IFERROR(Inv_SY_B!EH9/Inv_SY_B!$IS9-1,"")</f>
        <v>-5.1201412876996644E-3</v>
      </c>
      <c r="EI9" s="62">
        <f>IFERROR(Inv_SY_B!EI9/Inv_SY_B!$IS9-1,"")</f>
        <v>-2.3491083677272151E-2</v>
      </c>
      <c r="EJ9" s="62">
        <f>IFERROR(Inv_SY_B!EJ9/Inv_SY_B!$IS9-1,"")</f>
        <v>9.9106297583142489E-3</v>
      </c>
      <c r="EK9" s="62">
        <f>IFERROR(Inv_SY_B!EK9/Inv_SY_B!$IS9-1,"")</f>
        <v>-3.9233753357215129E-3</v>
      </c>
      <c r="EL9" s="62">
        <f>IFERROR(Inv_SY_B!EL9/Inv_SY_B!$IS9-1,"")</f>
        <v>1.8012029669467466E-3</v>
      </c>
      <c r="EM9" s="62">
        <f>IFERROR(Inv_SY_B!EM9/Inv_SY_B!$IS9-1,"")</f>
        <v>-1.989261752393412E-2</v>
      </c>
      <c r="EN9" s="62">
        <f>IFERROR(Inv_SY_B!EN9/Inv_SY_B!$IS9-1,"")</f>
        <v>-5.7106871134776638E-3</v>
      </c>
      <c r="EO9" s="62">
        <f>IFERROR(Inv_SY_B!EO9/Inv_SY_B!$IS9-1,"")</f>
        <v>8.7464634076841463E-3</v>
      </c>
      <c r="EP9" s="62">
        <f>IFERROR(Inv_SY_B!EP9/Inv_SY_B!$IS9-1,"")</f>
        <v>2.4487796980179333E-3</v>
      </c>
      <c r="EQ9" s="62">
        <f>IFERROR(Inv_SY_B!EQ9/Inv_SY_B!$IS9-1,"")</f>
        <v>-2.5979838796002075E-2</v>
      </c>
      <c r="ER9" s="62">
        <f>IFERROR(Inv_SY_B!ER9/Inv_SY_B!$IS9-1,"")</f>
        <v>8.8597893356214819E-3</v>
      </c>
      <c r="ES9" s="62">
        <f>IFERROR(Inv_SY_B!ES9/Inv_SY_B!$IS9-1,"")</f>
        <v>1.1482475096459277E-2</v>
      </c>
      <c r="ET9" s="62">
        <f>IFERROR(Inv_SY_B!ET9/Inv_SY_B!$IS9-1,"")</f>
        <v>-5.7510938537971623E-2</v>
      </c>
      <c r="EU9" s="62">
        <f>IFERROR(Inv_SY_B!EU9/Inv_SY_B!$IS9-1,"")</f>
        <v>-7.0705982487268004E-3</v>
      </c>
      <c r="EV9" s="62">
        <f>IFERROR(Inv_SY_B!EV9/Inv_SY_B!$IS9-1,"")</f>
        <v>4.3915098912310491E-3</v>
      </c>
      <c r="EW9" s="62">
        <f>IFERROR(Inv_SY_B!EW9/Inv_SY_B!$IS9-1,"")</f>
        <v>1.4774146014113754E-3</v>
      </c>
      <c r="EX9" s="62">
        <f>IFERROR(Inv_SY_B!EX9/Inv_SY_B!$IS9-1,"")</f>
        <v>2.8535151549373694E-3</v>
      </c>
      <c r="EY9" s="62">
        <f>IFERROR(Inv_SY_B!EY9/Inv_SY_B!$IS9-1,"")</f>
        <v>2.7365915784940409E-3</v>
      </c>
      <c r="EZ9" s="62">
        <f>IFERROR(Inv_SY_B!EZ9/Inv_SY_B!$IS9-1,"")</f>
        <v>7.0627639068994164E-3</v>
      </c>
      <c r="FA9" s="62">
        <f>IFERROR(Inv_SY_B!FA9/Inv_SY_B!$IS9-1,"")</f>
        <v>7.4889077895634593E-4</v>
      </c>
      <c r="FB9" s="62">
        <f>IFERROR(Inv_SY_B!FB9/Inv_SY_B!$IS9-1,"")</f>
        <v>-7.669606724967637E-3</v>
      </c>
      <c r="FC9" s="62">
        <f>IFERROR(Inv_SY_B!FC9/Inv_SY_B!$IS9-1,"")</f>
        <v>-4.5126701609961017E-3</v>
      </c>
      <c r="FD9" s="62">
        <f>IFERROR(Inv_SY_B!FD9/Inv_SY_B!$IS9-1,"")</f>
        <v>-1.1878855476929573E-2</v>
      </c>
      <c r="FE9" s="62">
        <f>IFERROR(Inv_SY_B!FE9/Inv_SY_B!$IS9-1,"")</f>
        <v>3.606875016794131E-3</v>
      </c>
      <c r="FF9" s="62">
        <f>IFERROR(Inv_SY_B!FF9/Inv_SY_B!$IS9-1,"")</f>
        <v>-1.2357179198743462E-2</v>
      </c>
      <c r="FG9" s="62">
        <f>IFERROR(Inv_SY_B!FG9/Inv_SY_B!$IS9-1,"")</f>
        <v>-1.1411161171155926E-2</v>
      </c>
      <c r="FH9" s="62">
        <f>IFERROR(Inv_SY_B!FH9/Inv_SY_B!$IS9-1,"")</f>
        <v>-5.9715575125283138E-3</v>
      </c>
      <c r="FI9" s="62">
        <f>IFERROR(Inv_SY_B!FI9/Inv_SY_B!$IS9-1,"")</f>
        <v>-1.004962867694581E-3</v>
      </c>
      <c r="FJ9" s="62">
        <f>IFERROR(Inv_SY_B!FJ9/Inv_SY_B!$IS9-1,"")</f>
        <v>-0.11168907209542145</v>
      </c>
      <c r="FK9" s="62">
        <f>IFERROR(Inv_SY_B!FK9/Inv_SY_B!$IS9-1,"")</f>
        <v>3.7251272702425453E-3</v>
      </c>
      <c r="FL9" s="62">
        <f>IFERROR(Inv_SY_B!FL9/Inv_SY_B!$IS9-1,"")</f>
        <v>-1.406001164840065E-2</v>
      </c>
      <c r="FM9" s="62">
        <f>IFERROR(Inv_SY_B!FM9/Inv_SY_B!$IS9-1,"")</f>
        <v>-0.15071231573340216</v>
      </c>
      <c r="FN9" s="62">
        <f>IFERROR(Inv_SY_B!FN9/Inv_SY_B!$IS9-1,"")</f>
        <v>-0.15047581122650544</v>
      </c>
      <c r="FO9" s="62">
        <f>IFERROR(Inv_SY_B!FO9/Inv_SY_B!$IS9-1,"")</f>
        <v>-1.767853060392266E-2</v>
      </c>
      <c r="FP9" s="62">
        <f>IFERROR(Inv_SY_B!FP9/Inv_SY_B!$IS9-1,"")</f>
        <v>-9.9732137692232214E-3</v>
      </c>
      <c r="FQ9" s="62">
        <f>IFERROR(Inv_SY_B!FQ9/Inv_SY_B!$IS9-1,"")</f>
        <v>9.4390761568705628E-3</v>
      </c>
      <c r="FR9" s="62">
        <f>IFERROR(Inv_SY_B!FR9/Inv_SY_B!$IS9-1,"")</f>
        <v>-1.2016612708811825E-2</v>
      </c>
      <c r="FS9" s="62">
        <f>IFERROR(Inv_SY_B!FS9/Inv_SY_B!$IS9-1,"")</f>
        <v>-1.1411161171155926E-2</v>
      </c>
      <c r="FT9" s="62">
        <f>IFERROR(Inv_SY_B!FT9/Inv_SY_B!$IS9-1,"")</f>
        <v>-2.0190208467167126E-2</v>
      </c>
      <c r="FU9" s="62">
        <f>IFERROR(Inv_SY_B!FU9/Inv_SY_B!$IS9-1,"")</f>
        <v>-2.2763377502204918E-2</v>
      </c>
      <c r="FV9" s="62">
        <f>IFERROR(Inv_SY_B!FV9/Inv_SY_B!$IS9-1,"")</f>
        <v>-1.767853060392266E-2</v>
      </c>
      <c r="FW9" s="62">
        <f>IFERROR(Inv_SY_B!FW9/Inv_SY_B!$IS9-1,"")</f>
        <v>-2.1935611728065907E-2</v>
      </c>
      <c r="FX9" s="62">
        <f>IFERROR(Inv_SY_B!FX9/Inv_SY_B!$IS9-1,"")</f>
        <v>-2.1935611728065907E-2</v>
      </c>
      <c r="FY9" s="62">
        <f>IFERROR(Inv_SY_B!FY9/Inv_SY_B!$IS9-1,"")</f>
        <v>-2.1817359474617493E-2</v>
      </c>
      <c r="FZ9" s="62">
        <f>IFERROR(Inv_SY_B!FZ9/Inv_SY_B!$IS9-1,"")</f>
        <v>-1.6614260322886709E-2</v>
      </c>
      <c r="GA9" s="62">
        <f>IFERROR(Inv_SY_B!GA9/Inv_SY_B!$IS9-1,"")</f>
        <v>-7.7726302958197602E-3</v>
      </c>
      <c r="GB9" s="62">
        <f>IFERROR(Inv_SY_B!GB9/Inv_SY_B!$IS9-1,"")</f>
        <v>-2.1817359474617493E-2</v>
      </c>
      <c r="GC9" s="62">
        <f>IFERROR(Inv_SY_B!GC9/Inv_SY_B!$IS9-1,"")</f>
        <v>-2.4655413557379768E-2</v>
      </c>
      <c r="GD9" s="62">
        <f>IFERROR(Inv_SY_B!GD9/Inv_SY_B!$IS9-1,"")</f>
        <v>1.0460775626664809E-2</v>
      </c>
      <c r="GE9" s="62">
        <f>IFERROR(Inv_SY_B!GE9/Inv_SY_B!$IS9-1,"")</f>
        <v>-1.9561470331909026E-2</v>
      </c>
      <c r="GF9" s="62">
        <f>IFERROR(Inv_SY_B!GF9/Inv_SY_B!$IS9-1,"")</f>
        <v>-2.2763377502204918E-2</v>
      </c>
      <c r="GG9" s="62">
        <f>IFERROR(Inv_SY_B!GG9/Inv_SY_B!$IS9-1,"")</f>
        <v>-4.8647164202511028E-3</v>
      </c>
      <c r="GH9" s="62">
        <f>IFERROR(Inv_SY_B!GH9/Inv_SY_B!$IS9-1,"")</f>
        <v>-1.406001164840065E-2</v>
      </c>
      <c r="GI9" s="62">
        <f>IFERROR(Inv_SY_B!GI9/Inv_SY_B!$IS9-1,"")</f>
        <v>1.1482475096459277E-2</v>
      </c>
      <c r="GJ9" s="62">
        <f>IFERROR(Inv_SY_B!GJ9/Inv_SY_B!$IS9-1,"")</f>
        <v>-2.1526277004590644E-2</v>
      </c>
      <c r="GK9" s="62">
        <f>IFERROR(Inv_SY_B!GK9/Inv_SY_B!$IS9-1,"")</f>
        <v>-8.1000980746001039E-3</v>
      </c>
      <c r="GL9" s="62">
        <f>IFERROR(Inv_SY_B!GL9/Inv_SY_B!$IS9-1,"")</f>
        <v>-5.9715575125283138E-3</v>
      </c>
      <c r="GM9" s="62">
        <f>IFERROR(Inv_SY_B!GM9/Inv_SY_B!$IS9-1,"")</f>
        <v>-5.9715575125283138E-3</v>
      </c>
      <c r="GN9" s="62">
        <f>IFERROR(Inv_SY_B!GN9/Inv_SY_B!$IS9-1,"")</f>
        <v>-1.3421449479779302E-2</v>
      </c>
      <c r="GO9" s="62">
        <f>IFERROR(Inv_SY_B!GO9/Inv_SY_B!$IS9-1,"")</f>
        <v>-4.9072872314925853E-3</v>
      </c>
      <c r="GP9" s="62">
        <f>IFERROR(Inv_SY_B!GP9/Inv_SY_B!$IS9-1,"")</f>
        <v>5.7354155788658101E-3</v>
      </c>
      <c r="GQ9" s="62">
        <f>IFERROR(Inv_SY_B!GQ9/Inv_SY_B!$IS9-1,"")</f>
        <v>1.2759599433702418E-2</v>
      </c>
      <c r="GR9" s="62">
        <f>IFERROR(Inv_SY_B!GR9/Inv_SY_B!$IS9-1,"")</f>
        <v>6.7996858599017607E-3</v>
      </c>
      <c r="GS9" s="62" t="str">
        <f>IFERROR(Inv_SY_B!GS9/Inv_SY_B!$IS9-1,"")</f>
        <v/>
      </c>
      <c r="GT9" s="62" t="str">
        <f>IFERROR(Inv_SY_B!GT9/Inv_SY_B!$IS9-1,"")</f>
        <v/>
      </c>
      <c r="GU9" s="62">
        <f>IFERROR(Inv_SY_B!GU9/Inv_SY_B!$IS9-1,"")</f>
        <v>7.1234371529158347E-2</v>
      </c>
      <c r="GV9" s="62">
        <f>IFERROR(Inv_SY_B!GV9/Inv_SY_B!$IS9-1,"")</f>
        <v>1.4050813401143447E-2</v>
      </c>
      <c r="GW9" s="62">
        <f>IFERROR(Inv_SY_B!GW9/Inv_SY_B!$IS9-1,"")</f>
        <v>1.9715328776415131E-3</v>
      </c>
      <c r="GX9" s="62" t="str">
        <f>IFERROR(Inv_SY_B!GX9/Inv_SY_B!$IS9-1,"")</f>
        <v/>
      </c>
      <c r="GY9" s="62">
        <f>IFERROR(Inv_SY_B!GY9/Inv_SY_B!$IS9-1,"")</f>
        <v>-6.14760222066979E-3</v>
      </c>
      <c r="GZ9" s="62">
        <f>IFERROR(Inv_SY_B!GZ9/Inv_SY_B!$IS9-1,"")</f>
        <v>-1.7140416416882021E-2</v>
      </c>
      <c r="HA9" s="62">
        <f>IFERROR(Inv_SY_B!HA9/Inv_SY_B!$IS9-1,"")</f>
        <v>-2.0297352980853556E-2</v>
      </c>
      <c r="HB9" s="62">
        <f>IFERROR(Inv_SY_B!HB9/Inv_SY_B!$IS9-1,"")</f>
        <v>-2.0297352980853556E-2</v>
      </c>
      <c r="HC9" s="62">
        <f>IFERROR(Inv_SY_B!HC9/Inv_SY_B!$IS9-1,"")</f>
        <v>-4.5126701609961017E-3</v>
      </c>
      <c r="HD9" s="62">
        <f>IFERROR(Inv_SY_B!HD9/Inv_SY_B!$IS9-1,"")</f>
        <v>1.1272012658861241E-2</v>
      </c>
      <c r="HE9" s="62">
        <f>IFERROR(Inv_SY_B!HE9/Inv_SY_B!$IS9-1,"")</f>
        <v>6.0104517189087936E-3</v>
      </c>
      <c r="HF9" s="62">
        <f>IFERROR(Inv_SY_B!HF9/Inv_SY_B!$IS9-1,"")</f>
        <v>2.8535151549373694E-3</v>
      </c>
      <c r="HG9" s="62">
        <f>IFERROR(Inv_SY_B!HG9/Inv_SY_B!$IS9-1,"")</f>
        <v>1.4428949222832665E-2</v>
      </c>
      <c r="HH9" s="62">
        <f>IFERROR(Inv_SY_B!HH9/Inv_SY_B!$IS9-1,"")</f>
        <v>-1.6088104228891509E-2</v>
      </c>
      <c r="HI9" s="62">
        <f>IFERROR(Inv_SY_B!HI9/Inv_SY_B!$IS9-1,"")</f>
        <v>1.4428949222832665E-2</v>
      </c>
      <c r="HJ9" s="62">
        <f>IFERROR(Inv_SY_B!HJ9/Inv_SY_B!$IS9-1,"")</f>
        <v>1.8012029669467466E-3</v>
      </c>
      <c r="HK9" s="62">
        <f>IFERROR(Inv_SY_B!HK9/Inv_SY_B!$IS9-1,"")</f>
        <v>-1.8777346487089508E-2</v>
      </c>
      <c r="HL9" s="62">
        <f>IFERROR(Inv_SY_B!HL9/Inv_SY_B!$IS9-1,"")</f>
        <v>1.6767420751700346E-2</v>
      </c>
      <c r="HM9" s="62">
        <f>IFERROR(Inv_SY_B!HM9/Inv_SY_B!$IS9-1,"")</f>
        <v>4.5606230787129443E-2</v>
      </c>
      <c r="HN9" s="62">
        <f>IFERROR(Inv_SY_B!HN9/Inv_SY_B!$IS9-1,"")</f>
        <v>3.8056727315742167E-2</v>
      </c>
      <c r="HO9" s="62">
        <f>IFERROR(Inv_SY_B!HO9/Inv_SY_B!$IS9-1,"")</f>
        <v>2.903926483602981E-2</v>
      </c>
      <c r="HP9" s="62">
        <f>IFERROR(Inv_SY_B!HP9/Inv_SY_B!$IS9-1,"")</f>
        <v>3.9314977894306935E-2</v>
      </c>
      <c r="HQ9" s="62">
        <f>IFERROR(Inv_SY_B!HQ9/Inv_SY_B!$IS9-1,"")</f>
        <v>-1.6141251309093052E-2</v>
      </c>
      <c r="HR9" s="62">
        <f>IFERROR(Inv_SY_B!HR9/Inv_SY_B!$IS9-1,"")</f>
        <v>1.7810168282279548E-3</v>
      </c>
      <c r="HS9" s="62">
        <f>IFERROR(Inv_SY_B!HS9/Inv_SY_B!$IS9-1,"")</f>
        <v>3.0424094480288044E-2</v>
      </c>
      <c r="HT9" s="62">
        <f>IFERROR(Inv_SY_B!HT9/Inv_SY_B!$IS9-1,"")</f>
        <v>-2.8757400907886144E-3</v>
      </c>
      <c r="HU9" s="62">
        <f>IFERROR(Inv_SY_B!HU9/Inv_SY_B!$IS9-1,"")</f>
        <v>2.4487796980179333E-3</v>
      </c>
      <c r="HV9" s="62">
        <f>IFERROR(Inv_SY_B!HV9/Inv_SY_B!$IS9-1,"")</f>
        <v>7.3056051810509448E-3</v>
      </c>
      <c r="HW9" s="62">
        <f>IFERROR(Inv_SY_B!HW9/Inv_SY_B!$IS9-1,"")</f>
        <v>1.2240139871812383E-2</v>
      </c>
      <c r="HX9" s="62">
        <f>IFERROR(Inv_SY_B!HX9/Inv_SY_B!$IS9-1,"")</f>
        <v>-4.3507759782283051E-3</v>
      </c>
      <c r="HY9" s="62">
        <f>IFERROR(Inv_SY_B!HY9/Inv_SY_B!$IS9-1,"")</f>
        <v>-3.8111287023357976E-3</v>
      </c>
      <c r="HZ9" s="62">
        <f>IFERROR(Inv_SY_B!HZ9/Inv_SY_B!$IS9-1,"")</f>
        <v>1.4896643528606202E-2</v>
      </c>
      <c r="IA9" s="62">
        <f>IFERROR(Inv_SY_B!IA9/Inv_SY_B!$IS9-1,"")</f>
        <v>-1.6505104396626558E-2</v>
      </c>
      <c r="IB9" s="62">
        <f>IFERROR(Inv_SY_B!IB9/Inv_SY_B!$IS9-1,"")</f>
        <v>-6.6810710332189105E-3</v>
      </c>
      <c r="IC9" s="62">
        <f>IFERROR(Inv_SY_B!IC9/Inv_SY_B!$IS9-1,"")</f>
        <v>-1.6505104396626558E-2</v>
      </c>
      <c r="ID9" s="62">
        <f>IFERROR(Inv_SY_B!ID9/Inv_SY_B!$IS9-1,"")</f>
        <v>-1.7192382450856858E-2</v>
      </c>
      <c r="IE9" s="62">
        <f>IFERROR(Inv_SY_B!IE9/Inv_SY_B!$IS9-1,"")</f>
        <v>-1.9168508997372768E-2</v>
      </c>
      <c r="IF9" s="62" t="str">
        <f>IFERROR(Inv_SY_B!IF9/Inv_SY_B!$IS9-1,"")</f>
        <v/>
      </c>
      <c r="IG9" s="62">
        <f>IFERROR(Inv_SY_B!IG9/Inv_SY_B!$IS9-1,"")</f>
        <v>3.54358764785907E-2</v>
      </c>
      <c r="IH9" s="62">
        <f>IFERROR(Inv_SY_B!IH9/Inv_SY_B!$IS9-1,"")</f>
        <v>-1.7446103760937803E-2</v>
      </c>
      <c r="II9" s="62">
        <f>IFERROR(Inv_SY_B!II9/Inv_SY_B!$IS9-1,"")</f>
        <v>-4.7325562898299367E-3</v>
      </c>
      <c r="IJ9" s="62">
        <f>IFERROR(Inv_SY_B!IJ9/Inv_SY_B!$IS9-1,"")</f>
        <v>-1.8243513592620775E-2</v>
      </c>
      <c r="IK9" s="62">
        <f>IFERROR(Inv_SY_B!IK9/Inv_SY_B!$IS9-1,"")</f>
        <v>-1.6505104396626558E-2</v>
      </c>
      <c r="IL9" s="62" t="str">
        <f>IFERROR(Inv_SY_B!IL9/Inv_SY_B!$IS9-1,"")</f>
        <v/>
      </c>
      <c r="IM9" s="62" t="str">
        <f>IFERROR(Inv_SY_B!IM9/Inv_SY_B!$IS9-1,"")</f>
        <v/>
      </c>
      <c r="IN9" s="62">
        <f>IFERROR(Inv_SY_B!IN9/Inv_SY_B!$IS9-1,"")</f>
        <v>2.7571305827704506E-2</v>
      </c>
      <c r="IO9" s="62">
        <f>IFERROR(Inv_SY_B!IO9/Inv_SY_B!$IS9-1,"")</f>
        <v>5.2526608969234445E-2</v>
      </c>
      <c r="IP9" s="62">
        <f>IFERROR(Inv_SY_B!IP9/Inv_SY_B!$IS9-1,"")</f>
        <v>0.26271450777732497</v>
      </c>
      <c r="IQ9" s="62">
        <f>IFERROR(Inv_SY_B!IQ9/Inv_SY_B!$IS9-1,"")</f>
        <v>-2.0871341447029956E-2</v>
      </c>
      <c r="IR9" s="62">
        <f>IFERROR(Inv_SY_B!IR9/Inv_SY_B!$IS9-1,"")</f>
        <v>0.96164603839879015</v>
      </c>
    </row>
    <row r="10" spans="2:253" ht="14.5" x14ac:dyDescent="0.35">
      <c r="B10" s="85">
        <f t="shared" si="0"/>
        <v>45842</v>
      </c>
      <c r="C10" s="62">
        <f>IFERROR(Inv_SY_B!C10/Inv_SY_B!$IS10-1,"")</f>
        <v>1.707726597167003E-2</v>
      </c>
      <c r="D10" s="62">
        <f>IFERROR(Inv_SY_B!D10/Inv_SY_B!$IS10-1,"")</f>
        <v>2.4540097063705302E-2</v>
      </c>
      <c r="E10" s="62">
        <f>IFERROR(Inv_SY_B!E10/Inv_SY_B!$IS10-1,"")</f>
        <v>1.1746672334501884E-2</v>
      </c>
      <c r="F10" s="62">
        <f>IFERROR(Inv_SY_B!F10/Inv_SY_B!$IS10-1,"")</f>
        <v>2.5606215791138975E-2</v>
      </c>
      <c r="G10" s="62">
        <f>IFERROR(Inv_SY_B!G10/Inv_SY_B!$IS10-1,"")</f>
        <v>1.707726597167003E-2</v>
      </c>
      <c r="H10" s="62">
        <f>IFERROR(Inv_SY_B!H10/Inv_SY_B!$IS10-1,"")</f>
        <v>1.7521482108100672E-2</v>
      </c>
      <c r="I10" s="62">
        <f>IFERROR(Inv_SY_B!I10/Inv_SY_B!$IS10-1,"")</f>
        <v>2.2141329926979703E-2</v>
      </c>
      <c r="J10" s="62">
        <f>IFERROR(Inv_SY_B!J10/Inv_SY_B!$IS10-1,"")</f>
        <v>1.9831406017540187E-2</v>
      </c>
      <c r="K10" s="62">
        <f>IFERROR(Inv_SY_B!K10/Inv_SY_B!$IS10-1,"")</f>
        <v>-1.2091742410913597E-2</v>
      </c>
      <c r="L10" s="62">
        <f>IFERROR(Inv_SY_B!L10/Inv_SY_B!$IS10-1,"")</f>
        <v>-1.004107645604102E-3</v>
      </c>
      <c r="M10" s="62">
        <f>IFERROR(Inv_SY_B!M10/Inv_SY_B!$IS10-1,"")</f>
        <v>7.1268245156230758E-3</v>
      </c>
      <c r="N10" s="62">
        <f>IFERROR(Inv_SY_B!N10/Inv_SY_B!$IS10-1,"")</f>
        <v>1.0591710379782127E-2</v>
      </c>
      <c r="O10" s="62">
        <f>IFERROR(Inv_SY_B!O10/Inv_SY_B!$IS10-1,"")</f>
        <v>1.0938198966198076E-2</v>
      </c>
      <c r="P10" s="62">
        <f>IFERROR(Inv_SY_B!P10/Inv_SY_B!$IS10-1,"")</f>
        <v>9.2267553423861504E-3</v>
      </c>
      <c r="Q10" s="62">
        <f>IFERROR(Inv_SY_B!Q10/Inv_SY_B!$IS10-1,"")</f>
        <v>-6.7327189410141264E-3</v>
      </c>
      <c r="R10" s="62">
        <f>IFERROR(Inv_SY_B!R10/Inv_SY_B!$IS10-1,"")</f>
        <v>1.9705278730453024E-4</v>
      </c>
      <c r="S10" s="62">
        <f>IFERROR(Inv_SY_B!S10/Inv_SY_B!$IS10-1,"")</f>
        <v>1.5211558198661157E-2</v>
      </c>
      <c r="T10" s="62">
        <f>IFERROR(Inv_SY_B!T10/Inv_SY_B!$IS10-1,"")</f>
        <v>2.7916139700578491E-2</v>
      </c>
      <c r="U10" s="62">
        <f>IFERROR(Inv_SY_B!U10/Inv_SY_B!$IS10-1,"")</f>
        <v>1.4945028516802905E-2</v>
      </c>
      <c r="V10" s="62">
        <f>IFERROR(Inv_SY_B!V10/Inv_SY_B!$IS10-1,"")</f>
        <v>1.1746672334501884E-2</v>
      </c>
      <c r="W10" s="62">
        <f>IFERROR(Inv_SY_B!W10/Inv_SY_B!$IS10-1,"")</f>
        <v>1.867644406282043E-2</v>
      </c>
      <c r="X10" s="62">
        <f>IFERROR(Inv_SY_B!X10/Inv_SY_B!$IS10-1,"")</f>
        <v>9.436748425062591E-3</v>
      </c>
      <c r="Y10" s="62">
        <f>IFERROR(Inv_SY_B!Y10/Inv_SY_B!$IS10-1,"")</f>
        <v>2.8804571973439774E-2</v>
      </c>
      <c r="Z10" s="62">
        <f>IFERROR(Inv_SY_B!Z10/Inv_SY_B!$IS10-1,"")</f>
        <v>3.8952442823456224E-2</v>
      </c>
      <c r="AA10" s="62">
        <f>IFERROR(Inv_SY_B!AA10/Inv_SY_B!$IS10-1,"")</f>
        <v>2.9870690700873448E-2</v>
      </c>
      <c r="AB10" s="62">
        <f>IFERROR(Inv_SY_B!AB10/Inv_SY_B!$IS10-1,"")</f>
        <v>4.2664115430076865E-2</v>
      </c>
      <c r="AC10" s="62">
        <f>IFERROR(Inv_SY_B!AC10/Inv_SY_B!$IS10-1,"")</f>
        <v>3.5201284338041594E-2</v>
      </c>
      <c r="AD10" s="62">
        <f>IFERROR(Inv_SY_B!AD10/Inv_SY_B!$IS10-1,"")</f>
        <v>1.6366520153380915E-2</v>
      </c>
      <c r="AE10" s="62">
        <f>IFERROR(Inv_SY_B!AE10/Inv_SY_B!$IS10-1,"")</f>
        <v>3.8541789684000127E-2</v>
      </c>
      <c r="AF10" s="62">
        <f>IFERROR(Inv_SY_B!AF10/Inv_SY_B!$IS10-1,"")</f>
        <v>-5.9114126621022667E-3</v>
      </c>
      <c r="AG10" s="62">
        <f>IFERROR(Inv_SY_B!AG10/Inv_SY_B!$IS10-1,"")</f>
        <v>1.8419785850660508E-2</v>
      </c>
      <c r="AH10" s="62">
        <f>IFERROR(Inv_SY_B!AH10/Inv_SY_B!$IS10-1,"")</f>
        <v>2.2526317245219696E-2</v>
      </c>
      <c r="AI10" s="62">
        <f>IFERROR(Inv_SY_B!AI10/Inv_SY_B!$IS10-1,"")</f>
        <v>5.4910824075824483E-3</v>
      </c>
      <c r="AJ10" s="62">
        <f>IFERROR(Inv_SY_B!AJ10/Inv_SY_B!$IS10-1,"")</f>
        <v>1.4857871597970584E-2</v>
      </c>
      <c r="AK10" s="62">
        <f>IFERROR(Inv_SY_B!AK10/Inv_SY_B!$IS10-1,"")</f>
        <v>-8.0031770912056821E-3</v>
      </c>
      <c r="AL10" s="62">
        <f>IFERROR(Inv_SY_B!AL10/Inv_SY_B!$IS10-1,"")</f>
        <v>-1.5449609786287621E-2</v>
      </c>
      <c r="AM10" s="62">
        <f>IFERROR(Inv_SY_B!AM10/Inv_SY_B!$IS10-1,"")</f>
        <v>-7.4875474269479381E-2</v>
      </c>
      <c r="AN10" s="62">
        <f>IFERROR(Inv_SY_B!AN10/Inv_SY_B!$IS10-1,"")</f>
        <v>5.9718625609033182E-3</v>
      </c>
      <c r="AO10" s="62">
        <f>IFERROR(Inv_SY_B!AO10/Inv_SY_B!$IS10-1,"")</f>
        <v>-1.7011880338019814E-2</v>
      </c>
      <c r="AP10" s="62">
        <f>IFERROR(Inv_SY_B!AP10/Inv_SY_B!$IS10-1,"")</f>
        <v>2.1217360363203985E-2</v>
      </c>
      <c r="AQ10" s="62">
        <f>IFERROR(Inv_SY_B!AQ10/Inv_SY_B!$IS10-1,"")</f>
        <v>1.3520147420242878E-3</v>
      </c>
      <c r="AR10" s="62">
        <f>IFERROR(Inv_SY_B!AR10/Inv_SY_B!$IS10-1,"")</f>
        <v>1.1746672334501884E-2</v>
      </c>
      <c r="AS10" s="62">
        <f>IFERROR(Inv_SY_B!AS10/Inv_SY_B!$IS10-1,"")</f>
        <v>-1.5510429796884218E-2</v>
      </c>
      <c r="AT10" s="62">
        <f>IFERROR(Inv_SY_B!AT10/Inv_SY_B!$IS10-1,"")</f>
        <v>-1.1468062955365066E-2</v>
      </c>
      <c r="AU10" s="62">
        <f>IFERROR(Inv_SY_B!AU10/Inv_SY_B!$IS10-1,"")</f>
        <v>4.2804517824857058E-4</v>
      </c>
      <c r="AV10" s="62">
        <f>IFERROR(Inv_SY_B!AV10/Inv_SY_B!$IS10-1,"")</f>
        <v>1.2324153311861874E-2</v>
      </c>
      <c r="AW10" s="62">
        <f>IFERROR(Inv_SY_B!AW10/Inv_SY_B!$IS10-1,"")</f>
        <v>1.782354908087358E-2</v>
      </c>
      <c r="AX10" s="62">
        <f>IFERROR(Inv_SY_B!AX10/Inv_SY_B!$IS10-1,"")</f>
        <v>8.0507940793987931E-3</v>
      </c>
      <c r="AY10" s="62">
        <f>IFERROR(Inv_SY_B!AY10/Inv_SY_B!$IS10-1,"")</f>
        <v>9.0856399908276764E-3</v>
      </c>
      <c r="AZ10" s="62">
        <f>IFERROR(Inv_SY_B!AZ10/Inv_SY_B!$IS10-1,"")</f>
        <v>-5.4391615517279668E-3</v>
      </c>
      <c r="BA10" s="62">
        <f>IFERROR(Inv_SY_B!BA10/Inv_SY_B!$IS10-1,"")</f>
        <v>2.2487818513395652E-2</v>
      </c>
      <c r="BB10" s="62">
        <f>IFERROR(Inv_SY_B!BB10/Inv_SY_B!$IS10-1,"")</f>
        <v>2.6876673941330642E-2</v>
      </c>
      <c r="BC10" s="62">
        <f>IFERROR(Inv_SY_B!BC10/Inv_SY_B!$IS10-1,"")</f>
        <v>1.9446418699300416E-2</v>
      </c>
      <c r="BD10" s="62">
        <f>IFERROR(Inv_SY_B!BD10/Inv_SY_B!$IS10-1,"")</f>
        <v>2.5914205645730881E-2</v>
      </c>
      <c r="BE10" s="62">
        <f>IFERROR(Inv_SY_B!BE10/Inv_SY_B!$IS10-1,"")</f>
        <v>-4.6715560679756463E-3</v>
      </c>
      <c r="BF10" s="62">
        <f>IFERROR(Inv_SY_B!BF10/Inv_SY_B!$IS10-1,"")</f>
        <v>1.6366520153380915E-2</v>
      </c>
      <c r="BG10" s="62">
        <f>IFERROR(Inv_SY_B!BG10/Inv_SY_B!$IS10-1,"")</f>
        <v>-1.8538996700371513E-2</v>
      </c>
      <c r="BH10" s="62">
        <f>IFERROR(Inv_SY_B!BH10/Inv_SY_B!$IS10-1,"")</f>
        <v>-7.887680895733773E-3</v>
      </c>
      <c r="BI10" s="62">
        <f>IFERROR(Inv_SY_B!BI10/Inv_SY_B!$IS10-1,"")</f>
        <v>3.4127268434849256E-2</v>
      </c>
      <c r="BJ10" s="62">
        <f>IFERROR(Inv_SY_B!BJ10/Inv_SY_B!$IS10-1,"")</f>
        <v>2.1499684396579788E-2</v>
      </c>
      <c r="BK10" s="62">
        <f>IFERROR(Inv_SY_B!BK10/Inv_SY_B!$IS10-1,"")</f>
        <v>1.7521482108100672E-2</v>
      </c>
      <c r="BL10" s="62">
        <f>IFERROR(Inv_SY_B!BL10/Inv_SY_B!$IS10-1,"")</f>
        <v>-4.4104300993058621E-3</v>
      </c>
      <c r="BM10" s="62">
        <f>IFERROR(Inv_SY_B!BM10/Inv_SY_B!$IS10-1,"")</f>
        <v>-1.1352566759893046E-2</v>
      </c>
      <c r="BN10" s="62">
        <f>IFERROR(Inv_SY_B!BN10/Inv_SY_B!$IS10-1,"")</f>
        <v>5.4339062413884864E-2</v>
      </c>
      <c r="BO10" s="62">
        <f>IFERROR(Inv_SY_B!BO10/Inv_SY_B!$IS10-1,"")</f>
        <v>1.3985521662112532E-2</v>
      </c>
      <c r="BP10" s="62">
        <f>IFERROR(Inv_SY_B!BP10/Inv_SY_B!$IS10-1,"")</f>
        <v>8.7615398976879089E-3</v>
      </c>
      <c r="BQ10" s="62">
        <f>IFERROR(Inv_SY_B!BQ10/Inv_SY_B!$IS10-1,"")</f>
        <v>1.9209503426537156E-2</v>
      </c>
      <c r="BR10" s="62">
        <f>IFERROR(Inv_SY_B!BR10/Inv_SY_B!$IS10-1,"")</f>
        <v>-1.4799683978595102E-2</v>
      </c>
      <c r="BS10" s="62">
        <f>IFERROR(Inv_SY_B!BS10/Inv_SY_B!$IS10-1,"")</f>
        <v>-7.5411923093178235E-3</v>
      </c>
      <c r="BT10" s="62">
        <f>IFERROR(Inv_SY_B!BT10/Inv_SY_B!$IS10-1,"")</f>
        <v>1.8139995239121465E-3</v>
      </c>
      <c r="BU10" s="62">
        <f>IFERROR(Inv_SY_B!BU10/Inv_SY_B!$IS10-1,"")</f>
        <v>7.3578169065671162E-3</v>
      </c>
      <c r="BV10" s="62">
        <f>IFERROR(Inv_SY_B!BV10/Inv_SY_B!$IS10-1,"")</f>
        <v>-1.2623024910084713E-2</v>
      </c>
      <c r="BW10" s="62">
        <f>IFERROR(Inv_SY_B!BW10/Inv_SY_B!$IS10-1,"")</f>
        <v>1.2439649507333783E-2</v>
      </c>
      <c r="BX10" s="62">
        <f>IFERROR(Inv_SY_B!BX10/Inv_SY_B!$IS10-1,"")</f>
        <v>1.9294957193840556E-3</v>
      </c>
      <c r="BY10" s="62">
        <f>IFERROR(Inv_SY_B!BY10/Inv_SY_B!$IS10-1,"")</f>
        <v>-5.6034228075102499E-3</v>
      </c>
      <c r="BZ10" s="62">
        <f>IFERROR(Inv_SY_B!BZ10/Inv_SY_B!$IS10-1,"")</f>
        <v>-2.572542664084998E-2</v>
      </c>
      <c r="CA10" s="62">
        <f>IFERROR(Inv_SY_B!CA10/Inv_SY_B!$IS10-1,"")</f>
        <v>-4.7025856431137658E-4</v>
      </c>
      <c r="CB10" s="62">
        <f>IFERROR(Inv_SY_B!CB10/Inv_SY_B!$IS10-1,"")</f>
        <v>-3.2678330768547426E-3</v>
      </c>
      <c r="CC10" s="62">
        <f>IFERROR(Inv_SY_B!CC10/Inv_SY_B!$IS10-1,"")</f>
        <v>-1.1930047737252925E-2</v>
      </c>
      <c r="CD10" s="62">
        <f>IFERROR(Inv_SY_B!CD10/Inv_SY_B!$IS10-1,"")</f>
        <v>-5.1369303098458552E-4</v>
      </c>
      <c r="CE10" s="62">
        <f>IFERROR(Inv_SY_B!CE10/Inv_SY_B!$IS10-1,"")</f>
        <v>1.1169191357142116E-2</v>
      </c>
      <c r="CF10" s="62">
        <f>IFERROR(Inv_SY_B!CF10/Inv_SY_B!$IS10-1,"")</f>
        <v>-5.5777569862942578E-3</v>
      </c>
      <c r="CG10" s="62">
        <f>IFERROR(Inv_SY_B!CG10/Inv_SY_B!$IS10-1,"")</f>
        <v>3.0844576741038132E-3</v>
      </c>
      <c r="CH10" s="62">
        <f>IFERROR(Inv_SY_B!CH10/Inv_SY_B!$IS10-1,"")</f>
        <v>-1.1699055346308884E-2</v>
      </c>
      <c r="CI10" s="62">
        <f>IFERROR(Inv_SY_B!CI10/Inv_SY_B!$IS10-1,"")</f>
        <v>-2.6944553148609662E-2</v>
      </c>
      <c r="CJ10" s="62">
        <f>IFERROR(Inv_SY_B!CJ10/Inv_SY_B!$IS10-1,"")</f>
        <v>-1.1468062955365066E-2</v>
      </c>
      <c r="CK10" s="62">
        <f>IFERROR(Inv_SY_B!CK10/Inv_SY_B!$IS10-1,"")</f>
        <v>-2.4634629239170147E-2</v>
      </c>
      <c r="CL10" s="62">
        <f>IFERROR(Inv_SY_B!CL10/Inv_SY_B!$IS10-1,"")</f>
        <v>1.9294957193840556E-3</v>
      </c>
      <c r="CM10" s="62">
        <f>IFERROR(Inv_SY_B!CM10/Inv_SY_B!$IS10-1,"")</f>
        <v>-1.1352566759893046E-2</v>
      </c>
      <c r="CN10" s="62">
        <f>IFERROR(Inv_SY_B!CN10/Inv_SY_B!$IS10-1,"")</f>
        <v>-1.3662490669332561E-2</v>
      </c>
      <c r="CO10" s="62">
        <f>IFERROR(Inv_SY_B!CO10/Inv_SY_B!$IS10-1,"")</f>
        <v>7.8660001666437385E-3</v>
      </c>
      <c r="CP10" s="62">
        <f>IFERROR(Inv_SY_B!CP10/Inv_SY_B!$IS10-1,"")</f>
        <v>-2.7699720580541709E-2</v>
      </c>
      <c r="CQ10" s="62">
        <f>IFERROR(Inv_SY_B!CQ10/Inv_SY_B!$IS10-1,"")</f>
        <v>1.0476214184310217E-2</v>
      </c>
      <c r="CR10" s="62">
        <f>IFERROR(Inv_SY_B!CR10/Inv_SY_B!$IS10-1,"")</f>
        <v>-1.3662490669332561E-2</v>
      </c>
      <c r="CS10" s="62">
        <f>IFERROR(Inv_SY_B!CS10/Inv_SY_B!$IS10-1,"")</f>
        <v>-9.299301062613452E-3</v>
      </c>
      <c r="CT10" s="62">
        <f>IFERROR(Inv_SY_B!CT10/Inv_SY_B!$IS10-1,"")</f>
        <v>-8.1186732866778133E-3</v>
      </c>
      <c r="CU10" s="62">
        <f>IFERROR(Inv_SY_B!CU10/Inv_SY_B!$IS10-1,"")</f>
        <v>-2.0592262397650996E-2</v>
      </c>
      <c r="CV10" s="62">
        <f>IFERROR(Inv_SY_B!CV10/Inv_SY_B!$IS10-1,"")</f>
        <v>1.8445451671876389E-2</v>
      </c>
      <c r="CW10" s="62">
        <f>IFERROR(Inv_SY_B!CW10/Inv_SY_B!$IS10-1,"")</f>
        <v>2.8534652831597729E-3</v>
      </c>
      <c r="CX10" s="62">
        <f>IFERROR(Inv_SY_B!CX10/Inv_SY_B!$IS10-1,"")</f>
        <v>5.9718625609033182E-3</v>
      </c>
      <c r="CY10" s="62">
        <f>IFERROR(Inv_SY_B!CY10/Inv_SY_B!$IS10-1,"")</f>
        <v>1.925392504018042E-2</v>
      </c>
      <c r="CZ10" s="62">
        <f>IFERROR(Inv_SY_B!CZ10/Inv_SY_B!$IS10-1,"")</f>
        <v>8.155659183239905E-5</v>
      </c>
      <c r="DA10" s="62">
        <f>IFERROR(Inv_SY_B!DA10/Inv_SY_B!$IS10-1,"")</f>
        <v>9.0902598386466416E-3</v>
      </c>
      <c r="DB10" s="62">
        <f>IFERROR(Inv_SY_B!DB10/Inv_SY_B!$IS10-1,"")</f>
        <v>-8.3496656776216316E-3</v>
      </c>
      <c r="DC10" s="62">
        <f>IFERROR(Inv_SY_B!DC10/Inv_SY_B!$IS10-1,"")</f>
        <v>-1.6588394287955888E-2</v>
      </c>
      <c r="DD10" s="62">
        <f>IFERROR(Inv_SY_B!DD10/Inv_SY_B!$IS10-1,"")</f>
        <v>-1.7127376533491834E-2</v>
      </c>
      <c r="DE10" s="62">
        <f>IFERROR(Inv_SY_B!DE10/Inv_SY_B!$IS10-1,"")</f>
        <v>3.4309462605197627E-3</v>
      </c>
      <c r="DF10" s="62">
        <f>IFERROR(Inv_SY_B!DF10/Inv_SY_B!$IS10-1,"")</f>
        <v>-2.1949313714136665E-2</v>
      </c>
      <c r="DG10" s="62">
        <f>IFERROR(Inv_SY_B!DG10/Inv_SY_B!$IS10-1,"")</f>
        <v>-5.000276008934379E-3</v>
      </c>
      <c r="DH10" s="62">
        <f>IFERROR(Inv_SY_B!DH10/Inv_SY_B!$IS10-1,"")</f>
        <v>-1.6485731003091919E-2</v>
      </c>
      <c r="DI10" s="62">
        <f>IFERROR(Inv_SY_B!DI10/Inv_SY_B!$IS10-1,"")</f>
        <v>-2.4288140652754198E-2</v>
      </c>
      <c r="DJ10" s="62">
        <f>IFERROR(Inv_SY_B!DJ10/Inv_SY_B!$IS10-1,"")</f>
        <v>8.6549280249443861E-3</v>
      </c>
      <c r="DK10" s="62">
        <f>IFERROR(Inv_SY_B!DK10/Inv_SY_B!$IS10-1,"")</f>
        <v>8.1534573642627617E-3</v>
      </c>
      <c r="DL10" s="62">
        <f>IFERROR(Inv_SY_B!DL10/Inv_SY_B!$IS10-1,"")</f>
        <v>1.1028029340454104E-2</v>
      </c>
      <c r="DM10" s="62">
        <f>IFERROR(Inv_SY_B!DM10/Inv_SY_B!$IS10-1,"")</f>
        <v>1.2324153311861874E-2</v>
      </c>
      <c r="DN10" s="62">
        <f>IFERROR(Inv_SY_B!DN10/Inv_SY_B!$IS10-1,"")</f>
        <v>-2.4057148261810268E-2</v>
      </c>
      <c r="DO10" s="62">
        <f>IFERROR(Inv_SY_B!DO10/Inv_SY_B!$IS10-1,"")</f>
        <v>-2.7107808894969221E-2</v>
      </c>
      <c r="DP10" s="62">
        <f>IFERROR(Inv_SY_B!DP10/Inv_SY_B!$IS10-1,"")</f>
        <v>-2.1618895246290903E-2</v>
      </c>
      <c r="DQ10" s="62">
        <f>IFERROR(Inv_SY_B!DQ10/Inv_SY_B!$IS10-1,"")</f>
        <v>-3.1395039707747818E-3</v>
      </c>
      <c r="DR10" s="62">
        <f>IFERROR(Inv_SY_B!DR10/Inv_SY_B!$IS10-1,"")</f>
        <v>-1.6780887947075884E-2</v>
      </c>
      <c r="DS10" s="62">
        <f>IFERROR(Inv_SY_B!DS10/Inv_SY_B!$IS10-1,"")</f>
        <v>-4.6537874225185405E-3</v>
      </c>
      <c r="DT10" s="62">
        <f>IFERROR(Inv_SY_B!DT10/Inv_SY_B!$IS10-1,"")</f>
        <v>-9.2969878226755398E-2</v>
      </c>
      <c r="DU10" s="62">
        <f>IFERROR(Inv_SY_B!DU10/Inv_SY_B!$IS10-1,"")</f>
        <v>-5.7037728524363174E-2</v>
      </c>
      <c r="DV10" s="62">
        <f>IFERROR(Inv_SY_B!DV10/Inv_SY_B!$IS10-1,"")</f>
        <v>-2.8099515103329531E-2</v>
      </c>
      <c r="DW10" s="62">
        <f>IFERROR(Inv_SY_B!DW10/Inv_SY_B!$IS10-1,"")</f>
        <v>-2.2555697720674672E-2</v>
      </c>
      <c r="DX10" s="62">
        <f>IFERROR(Inv_SY_B!DX10/Inv_SY_B!$IS10-1,"")</f>
        <v>-8.4779947837017033E-3</v>
      </c>
      <c r="DY10" s="62">
        <f>IFERROR(Inv_SY_B!DY10/Inv_SY_B!$IS10-1,"")</f>
        <v>-6.563577863172132E-2</v>
      </c>
      <c r="DZ10" s="62">
        <f>IFERROR(Inv_SY_B!DZ10/Inv_SY_B!$IS10-1,"")</f>
        <v>-1.7127376533491834E-2</v>
      </c>
      <c r="EA10" s="62">
        <f>IFERROR(Inv_SY_B!EA10/Inv_SY_B!$IS10-1,"")</f>
        <v>-2.9626631465681008E-2</v>
      </c>
      <c r="EB10" s="62">
        <f>IFERROR(Inv_SY_B!EB10/Inv_SY_B!$IS10-1,"")</f>
        <v>-3.5478438702927884E-2</v>
      </c>
      <c r="EC10" s="62">
        <f>IFERROR(Inv_SY_B!EC10/Inv_SY_B!$IS10-1,"")</f>
        <v>-5.7977492439656442E-2</v>
      </c>
      <c r="ED10" s="62">
        <f>IFERROR(Inv_SY_B!ED10/Inv_SY_B!$IS10-1,"")</f>
        <v>-1.6079026451515488E-2</v>
      </c>
      <c r="EE10" s="62">
        <f>IFERROR(Inv_SY_B!EE10/Inv_SY_B!$IS10-1,"")</f>
        <v>-4.5649441952323455E-3</v>
      </c>
      <c r="EF10" s="62">
        <f>IFERROR(Inv_SY_B!EF10/Inv_SY_B!$IS10-1,"")</f>
        <v>5.4468798542124386E-3</v>
      </c>
      <c r="EG10" s="62">
        <f>IFERROR(Inv_SY_B!EG10/Inv_SY_B!$IS10-1,"")</f>
        <v>-3.7120492132853844E-3</v>
      </c>
      <c r="EH10" s="62">
        <f>IFERROR(Inv_SY_B!EH10/Inv_SY_B!$IS10-1,"")</f>
        <v>-6.5154568670143798E-3</v>
      </c>
      <c r="EI10" s="62">
        <f>IFERROR(Inv_SY_B!EI10/Inv_SY_B!$IS10-1,"")</f>
        <v>-2.8511424611656011E-2</v>
      </c>
      <c r="EJ10" s="62">
        <f>IFERROR(Inv_SY_B!EJ10/Inv_SY_B!$IS10-1,"")</f>
        <v>7.0702879164408206E-3</v>
      </c>
      <c r="EK10" s="62">
        <f>IFERROR(Inv_SY_B!EK10/Inv_SY_B!$IS10-1,"")</f>
        <v>-1.004107645604102E-3</v>
      </c>
      <c r="EL10" s="62">
        <f>IFERROR(Inv_SY_B!EL10/Inv_SY_B!$IS10-1,"")</f>
        <v>1.1400183748086157E-2</v>
      </c>
      <c r="EM10" s="62">
        <f>IFERROR(Inv_SY_B!EM10/Inv_SY_B!$IS10-1,"")</f>
        <v>-8.9360309777102298E-3</v>
      </c>
      <c r="EN10" s="62">
        <f>IFERROR(Inv_SY_B!EN10/Inv_SY_B!$IS10-1,"")</f>
        <v>-1.9917053870276535E-2</v>
      </c>
      <c r="EO10" s="62">
        <f>IFERROR(Inv_SY_B!EO10/Inv_SY_B!$IS10-1,"")</f>
        <v>1.3710107657525672E-2</v>
      </c>
      <c r="EP10" s="62">
        <f>IFERROR(Inv_SY_B!EP10/Inv_SY_B!$IS10-1,"")</f>
        <v>5.3499599699002864E-3</v>
      </c>
      <c r="EQ10" s="62">
        <f>IFERROR(Inv_SY_B!EQ10/Inv_SY_B!$IS10-1,"")</f>
        <v>-2.2324705329730632E-2</v>
      </c>
      <c r="ER10" s="62">
        <f>IFERROR(Inv_SY_B!ER10/Inv_SY_B!$IS10-1,"")</f>
        <v>-4.6715560679756463E-3</v>
      </c>
      <c r="ES10" s="62">
        <f>IFERROR(Inv_SY_B!ES10/Inv_SY_B!$IS10-1,"")</f>
        <v>-1.4817452624052319E-2</v>
      </c>
      <c r="ET10" s="62">
        <f>IFERROR(Inv_SY_B!ET10/Inv_SY_B!$IS10-1,"")</f>
        <v>1.0370251180098489E-3</v>
      </c>
      <c r="EU10" s="62">
        <f>IFERROR(Inv_SY_B!EU10/Inv_SY_B!$IS10-1,"")</f>
        <v>-1.9490606379302999E-2</v>
      </c>
      <c r="EV10" s="62">
        <f>IFERROR(Inv_SY_B!EV10/Inv_SY_B!$IS10-1,"")</f>
        <v>-2.0062592493916842E-3</v>
      </c>
      <c r="EW10" s="62">
        <f>IFERROR(Inv_SY_B!EW10/Inv_SY_B!$IS10-1,"")</f>
        <v>6.416078697333738E-3</v>
      </c>
      <c r="EX10" s="62">
        <f>IFERROR(Inv_SY_B!EX10/Inv_SY_B!$IS10-1,"")</f>
        <v>-1.8818787311909446E-3</v>
      </c>
      <c r="EY10" s="62">
        <f>IFERROR(Inv_SY_B!EY10/Inv_SY_B!$IS10-1,"")</f>
        <v>-1.2173873038804905E-2</v>
      </c>
      <c r="EZ10" s="62">
        <f>IFERROR(Inv_SY_B!EZ10/Inv_SY_B!$IS10-1,"")</f>
        <v>1.9294957193840556E-3</v>
      </c>
      <c r="FA10" s="62">
        <f>IFERROR(Inv_SY_B!FA10/Inv_SY_B!$IS10-1,"")</f>
        <v>-1.2738521105556844E-2</v>
      </c>
      <c r="FB10" s="62">
        <f>IFERROR(Inv_SY_B!FB10/Inv_SY_B!$IS10-1,"")</f>
        <v>-2.2324705329730632E-2</v>
      </c>
      <c r="FC10" s="62">
        <f>IFERROR(Inv_SY_B!FC10/Inv_SY_B!$IS10-1,"")</f>
        <v>-1.1930047737252925E-2</v>
      </c>
      <c r="FD10" s="62">
        <f>IFERROR(Inv_SY_B!FD10/Inv_SY_B!$IS10-1,"")</f>
        <v>-2.1747224352370753E-2</v>
      </c>
      <c r="FE10" s="62">
        <f>IFERROR(Inv_SY_B!FE10/Inv_SY_B!$IS10-1,"")</f>
        <v>-5.9583694486450289E-3</v>
      </c>
      <c r="FF10" s="62">
        <f>IFERROR(Inv_SY_B!FF10/Inv_SY_B!$IS10-1,"")</f>
        <v>-8.2945424934192102E-3</v>
      </c>
      <c r="FG10" s="62">
        <f>IFERROR(Inv_SY_B!FG10/Inv_SY_B!$IS10-1,"")</f>
        <v>-2.1945350987313539E-3</v>
      </c>
      <c r="FH10" s="62">
        <f>IFERROR(Inv_SY_B!FH10/Inv_SY_B!$IS10-1,"")</f>
        <v>-3.1549617949162556E-3</v>
      </c>
      <c r="FI10" s="62">
        <f>IFERROR(Inv_SY_B!FI10/Inv_SY_B!$IS10-1,"")</f>
        <v>4.3467494266358209E-3</v>
      </c>
      <c r="FJ10" s="62">
        <f>IFERROR(Inv_SY_B!FJ10/Inv_SY_B!$IS10-1,"")</f>
        <v>-1.9326470760407721E-2</v>
      </c>
      <c r="FK10" s="62">
        <f>IFERROR(Inv_SY_B!FK10/Inv_SY_B!$IS10-1,"")</f>
        <v>4.6917013798073892E-2</v>
      </c>
      <c r="FL10" s="62">
        <f>IFERROR(Inv_SY_B!FL10/Inv_SY_B!$IS10-1,"")</f>
        <v>-8.0422358045835196E-3</v>
      </c>
      <c r="FM10" s="62">
        <f>IFERROR(Inv_SY_B!FM10/Inv_SY_B!$IS10-1,"")</f>
        <v>-1.296688858296724E-2</v>
      </c>
      <c r="FN10" s="62">
        <f>IFERROR(Inv_SY_B!FN10/Inv_SY_B!$IS10-1,"")</f>
        <v>8.9722989492280192E-5</v>
      </c>
      <c r="FO10" s="62">
        <f>IFERROR(Inv_SY_B!FO10/Inv_SY_B!$IS10-1,"")</f>
        <v>5.8393044274638317E-3</v>
      </c>
      <c r="FP10" s="62">
        <f>IFERROR(Inv_SY_B!FP10/Inv_SY_B!$IS10-1,"")</f>
        <v>1.4893502180945983E-3</v>
      </c>
      <c r="FQ10" s="62">
        <f>IFERROR(Inv_SY_B!FQ10/Inv_SY_B!$IS10-1,"")</f>
        <v>4.1806215656743362E-3</v>
      </c>
      <c r="FR10" s="62">
        <f>IFERROR(Inv_SY_B!FR10/Inv_SY_B!$IS10-1,"")</f>
        <v>-3.4446472524682914E-3</v>
      </c>
      <c r="FS10" s="62">
        <f>IFERROR(Inv_SY_B!FS10/Inv_SY_B!$IS10-1,"")</f>
        <v>-4.271133360752799E-3</v>
      </c>
      <c r="FT10" s="62">
        <f>IFERROR(Inv_SY_B!FT10/Inv_SY_B!$IS10-1,"")</f>
        <v>3.0644789816874685E-2</v>
      </c>
      <c r="FU10" s="62">
        <f>IFERROR(Inv_SY_B!FU10/Inv_SY_B!$IS10-1,"")</f>
        <v>-2.9190312505009142E-2</v>
      </c>
      <c r="FV10" s="62">
        <f>IFERROR(Inv_SY_B!FV10/Inv_SY_B!$IS10-1,"")</f>
        <v>-1.413497510535433E-2</v>
      </c>
      <c r="FW10" s="62">
        <f>IFERROR(Inv_SY_B!FW10/Inv_SY_B!$IS10-1,"")</f>
        <v>-1.6704765454605752E-2</v>
      </c>
      <c r="FX10" s="62">
        <f>IFERROR(Inv_SY_B!FX10/Inv_SY_B!$IS10-1,"")</f>
        <v>-5.9583694486450289E-3</v>
      </c>
      <c r="FY10" s="62">
        <f>IFERROR(Inv_SY_B!FY10/Inv_SY_B!$IS10-1,"")</f>
        <v>-2.9813291983615597E-2</v>
      </c>
      <c r="FZ10" s="62">
        <f>IFERROR(Inv_SY_B!FZ10/Inv_SY_B!$IS10-1,"")</f>
        <v>-2.0559450978482885E-2</v>
      </c>
      <c r="GA10" s="62">
        <f>IFERROR(Inv_SY_B!GA10/Inv_SY_B!$IS10-1,"")</f>
        <v>4.9138204904957128E-3</v>
      </c>
      <c r="GB10" s="62">
        <f>IFERROR(Inv_SY_B!GB10/Inv_SY_B!$IS10-1,"")</f>
        <v>-9.4626290158061899E-3</v>
      </c>
      <c r="GC10" s="62">
        <f>IFERROR(Inv_SY_B!GC10/Inv_SY_B!$IS10-1,"")</f>
        <v>-5.2056025786624271E-3</v>
      </c>
      <c r="GD10" s="62">
        <f>IFERROR(Inv_SY_B!GD10/Inv_SY_B!$IS10-1,"")</f>
        <v>-2.7778225686834634E-2</v>
      </c>
      <c r="GE10" s="62">
        <f>IFERROR(Inv_SY_B!GE10/Inv_SY_B!$IS10-1,"")</f>
        <v>7.1781112877382647E-3</v>
      </c>
      <c r="GF10" s="62">
        <f>IFERROR(Inv_SY_B!GF10/Inv_SY_B!$IS10-1,"")</f>
        <v>3.9314297742316651E-3</v>
      </c>
      <c r="GG10" s="62">
        <f>IFERROR(Inv_SY_B!GG10/Inv_SY_B!$IS10-1,"")</f>
        <v>6.0869387702100486E-3</v>
      </c>
      <c r="GH10" s="62">
        <f>IFERROR(Inv_SY_B!GH10/Inv_SY_B!$IS10-1,"")</f>
        <v>-4.4538740078106098E-3</v>
      </c>
      <c r="GI10" s="62">
        <f>IFERROR(Inv_SY_B!GI10/Inv_SY_B!$IS10-1,"")</f>
        <v>-1.986875272529276E-3</v>
      </c>
      <c r="GJ10" s="62">
        <f>IFERROR(Inv_SY_B!GJ10/Inv_SY_B!$IS10-1,"")</f>
        <v>-1.6650853768957141E-2</v>
      </c>
      <c r="GK10" s="62">
        <f>IFERROR(Inv_SY_B!GK10/Inv_SY_B!$IS10-1,"")</f>
        <v>-1.647114815012829E-2</v>
      </c>
      <c r="GL10" s="62">
        <f>IFERROR(Inv_SY_B!GL10/Inv_SY_B!$IS10-1,"")</f>
        <v>-1.763923467251538E-2</v>
      </c>
      <c r="GM10" s="62">
        <f>IFERROR(Inv_SY_B!GM10/Inv_SY_B!$IS10-1,"")</f>
        <v>-2.1143494239676319E-2</v>
      </c>
      <c r="GN10" s="62">
        <f>IFERROR(Inv_SY_B!GN10/Inv_SY_B!$IS10-1,"")</f>
        <v>-1.296688858296724E-2</v>
      </c>
      <c r="GO10" s="62">
        <f>IFERROR(Inv_SY_B!GO10/Inv_SY_B!$IS10-1,"")</f>
        <v>-2.3129241327734418E-2</v>
      </c>
      <c r="GP10" s="62">
        <f>IFERROR(Inv_SY_B!GP10/Inv_SY_B!$IS10-1,"")</f>
        <v>-1.647114815012829E-2</v>
      </c>
      <c r="GQ10" s="62">
        <f>IFERROR(Inv_SY_B!GQ10/Inv_SY_B!$IS10-1,"")</f>
        <v>7.1241996020896536E-3</v>
      </c>
      <c r="GR10" s="62">
        <f>IFERROR(Inv_SY_B!GR10/Inv_SY_B!$IS10-1,"")</f>
        <v>-1.6938382759083104E-2</v>
      </c>
      <c r="GS10" s="62" t="str">
        <f>IFERROR(Inv_SY_B!GS10/Inv_SY_B!$IS10-1,"")</f>
        <v/>
      </c>
      <c r="GT10" s="62" t="str">
        <f>IFERROR(Inv_SY_B!GT10/Inv_SY_B!$IS10-1,"")</f>
        <v/>
      </c>
      <c r="GU10" s="62">
        <f>IFERROR(Inv_SY_B!GU10/Inv_SY_B!$IS10-1,"")</f>
        <v>3.6595115022588498E-2</v>
      </c>
      <c r="GV10" s="62">
        <f>IFERROR(Inv_SY_B!GV10/Inv_SY_B!$IS10-1,"")</f>
        <v>-1.3394910831123208E-2</v>
      </c>
      <c r="GW10" s="62">
        <f>IFERROR(Inv_SY_B!GW10/Inv_SY_B!$IS10-1,"")</f>
        <v>-1.6528127980488749E-2</v>
      </c>
      <c r="GX10" s="62" t="str">
        <f>IFERROR(Inv_SY_B!GX10/Inv_SY_B!$IS10-1,"")</f>
        <v/>
      </c>
      <c r="GY10" s="62">
        <f>IFERROR(Inv_SY_B!GY10/Inv_SY_B!$IS10-1,"")</f>
        <v>-1.5645583239569105E-2</v>
      </c>
      <c r="GZ10" s="62">
        <f>IFERROR(Inv_SY_B!GZ10/Inv_SY_B!$IS10-1,"")</f>
        <v>-2.4057148261810268E-2</v>
      </c>
      <c r="HA10" s="62">
        <f>IFERROR(Inv_SY_B!HA10/Inv_SY_B!$IS10-1,"")</f>
        <v>-1.9437300442931349E-2</v>
      </c>
      <c r="HB10" s="62">
        <f>IFERROR(Inv_SY_B!HB10/Inv_SY_B!$IS10-1,"")</f>
        <v>-1.2507528714612803E-2</v>
      </c>
      <c r="HC10" s="62">
        <f>IFERROR(Inv_SY_B!HC10/Inv_SY_B!$IS10-1,"")</f>
        <v>-1.1352566759893046E-2</v>
      </c>
      <c r="HD10" s="62">
        <f>IFERROR(Inv_SY_B!HD10/Inv_SY_B!$IS10-1,"")</f>
        <v>-1.7127376533491834E-2</v>
      </c>
      <c r="HE10" s="62">
        <f>IFERROR(Inv_SY_B!HE10/Inv_SY_B!$IS10-1,"")</f>
        <v>-2.1747224352370753E-2</v>
      </c>
      <c r="HF10" s="62">
        <f>IFERROR(Inv_SY_B!HF10/Inv_SY_B!$IS10-1,"")</f>
        <v>1.1210223510802475E-3</v>
      </c>
      <c r="HG10" s="62">
        <f>IFERROR(Inv_SY_B!HG10/Inv_SY_B!$IS10-1,"")</f>
        <v>-9.2736352413975709E-3</v>
      </c>
      <c r="HH10" s="62">
        <f>IFERROR(Inv_SY_B!HH10/Inv_SY_B!$IS10-1,"")</f>
        <v>-5.5777569862942578E-3</v>
      </c>
      <c r="HI10" s="62">
        <f>IFERROR(Inv_SY_B!HI10/Inv_SY_B!$IS10-1,"")</f>
        <v>-2.3438635130790253E-3</v>
      </c>
      <c r="HJ10" s="62">
        <f>IFERROR(Inv_SY_B!HJ10/Inv_SY_B!$IS10-1,"")</f>
        <v>2.1679345145091844E-2</v>
      </c>
      <c r="HK10" s="62">
        <f>IFERROR(Inv_SY_B!HK10/Inv_SY_B!$IS10-1,"")</f>
        <v>-1.2379199608532843E-2</v>
      </c>
      <c r="HL10" s="62">
        <f>IFERROR(Inv_SY_B!HL10/Inv_SY_B!$IS10-1,"")</f>
        <v>-1.8538996700371513E-2</v>
      </c>
      <c r="HM10" s="62">
        <f>IFERROR(Inv_SY_B!HM10/Inv_SY_B!$IS10-1,"")</f>
        <v>5.0932622900322633E-2</v>
      </c>
      <c r="HN10" s="62">
        <f>IFERROR(Inv_SY_B!HN10/Inv_SY_B!$IS10-1,"")</f>
        <v>3.7122732980476192E-2</v>
      </c>
      <c r="HO10" s="62">
        <f>IFERROR(Inv_SY_B!HO10/Inv_SY_B!$IS10-1,"")</f>
        <v>5.369460088429201E-2</v>
      </c>
      <c r="HP10" s="62">
        <f>IFERROR(Inv_SY_B!HP10/Inv_SY_B!$IS10-1,"")</f>
        <v>7.1095062183298641E-2</v>
      </c>
      <c r="HQ10" s="62">
        <f>IFERROR(Inv_SY_B!HQ10/Inv_SY_B!$IS10-1,"")</f>
        <v>-4.716118702614458E-3</v>
      </c>
      <c r="HR10" s="62">
        <f>IFERROR(Inv_SY_B!HR10/Inv_SY_B!$IS10-1,"")</f>
        <v>-1.7392757699901451E-2</v>
      </c>
      <c r="HS10" s="62">
        <f>IFERROR(Inv_SY_B!HS10/Inv_SY_B!$IS10-1,"")</f>
        <v>1.1524919639195774E-2</v>
      </c>
      <c r="HT10" s="62">
        <f>IFERROR(Inv_SY_B!HT10/Inv_SY_B!$IS10-1,"")</f>
        <v>2.1989868421521397E-3</v>
      </c>
      <c r="HU10" s="62">
        <f>IFERROR(Inv_SY_B!HU10/Inv_SY_B!$IS10-1,"")</f>
        <v>-1.8104652033639201E-2</v>
      </c>
      <c r="HV10" s="62">
        <f>IFERROR(Inv_SY_B!HV10/Inv_SY_B!$IS10-1,"")</f>
        <v>-3.1789898495686586E-3</v>
      </c>
      <c r="HW10" s="62">
        <f>IFERROR(Inv_SY_B!HW10/Inv_SY_B!$IS10-1,"")</f>
        <v>2.2501678056852326E-2</v>
      </c>
      <c r="HX10" s="62">
        <f>IFERROR(Inv_SY_B!HX10/Inv_SY_B!$IS10-1,"")</f>
        <v>-1.3307117760188003E-2</v>
      </c>
      <c r="HY10" s="62">
        <f>IFERROR(Inv_SY_B!HY10/Inv_SY_B!$IS10-1,"")</f>
        <v>-1.4968914129511735E-3</v>
      </c>
      <c r="HZ10" s="62">
        <f>IFERROR(Inv_SY_B!HZ10/Inv_SY_B!$IS10-1,"")</f>
        <v>-9.299301062613452E-3</v>
      </c>
      <c r="IA10" s="62">
        <f>IFERROR(Inv_SY_B!IA10/Inv_SY_B!$IS10-1,"")</f>
        <v>-1.4015171359468281E-2</v>
      </c>
      <c r="IB10" s="62">
        <f>IFERROR(Inv_SY_B!IB10/Inv_SY_B!$IS10-1,"")</f>
        <v>-8.7951510030135349E-3</v>
      </c>
      <c r="IC10" s="62">
        <f>IFERROR(Inv_SY_B!IC10/Inv_SY_B!$IS10-1,"")</f>
        <v>1.1143615276559826E-2</v>
      </c>
      <c r="ID10" s="62">
        <f>IFERROR(Inv_SY_B!ID10/Inv_SY_B!$IS10-1,"")</f>
        <v>2.5354942758728516E-3</v>
      </c>
      <c r="IE10" s="62">
        <f>IFERROR(Inv_SY_B!IE10/Inv_SY_B!$IS10-1,"")</f>
        <v>9.2267553423861504E-3</v>
      </c>
      <c r="IF10" s="62" t="str">
        <f>IFERROR(Inv_SY_B!IF10/Inv_SY_B!$IS10-1,"")</f>
        <v/>
      </c>
      <c r="IG10" s="62">
        <f>IFERROR(Inv_SY_B!IG10/Inv_SY_B!$IS10-1,"")</f>
        <v>3.082561080077828E-2</v>
      </c>
      <c r="IH10" s="62">
        <f>IFERROR(Inv_SY_B!IH10/Inv_SY_B!$IS10-1,"")</f>
        <v>1.073049891143607E-2</v>
      </c>
      <c r="II10" s="62">
        <f>IFERROR(Inv_SY_B!II10/Inv_SY_B!$IS10-1,"")</f>
        <v>-1.5041549719744252E-2</v>
      </c>
      <c r="IJ10" s="62">
        <f>IFERROR(Inv_SY_B!IJ10/Inv_SY_B!$IS10-1,"")</f>
        <v>-1.4769491240972044E-2</v>
      </c>
      <c r="IK10" s="62">
        <f>IFERROR(Inv_SY_B!IK10/Inv_SY_B!$IS10-1,"")</f>
        <v>-8.3675931202498166E-4</v>
      </c>
      <c r="IL10" s="62" t="str">
        <f>IFERROR(Inv_SY_B!IL10/Inv_SY_B!$IS10-1,"")</f>
        <v/>
      </c>
      <c r="IM10" s="62" t="str">
        <f>IFERROR(Inv_SY_B!IM10/Inv_SY_B!$IS10-1,"")</f>
        <v/>
      </c>
      <c r="IN10" s="62">
        <f>IFERROR(Inv_SY_B!IN10/Inv_SY_B!$IS10-1,"")</f>
        <v>3.2427370407728473E-2</v>
      </c>
      <c r="IO10" s="62">
        <f>IFERROR(Inv_SY_B!IO10/Inv_SY_B!$IS10-1,"")</f>
        <v>6.0944793092211569E-2</v>
      </c>
      <c r="IP10" s="62">
        <f>IFERROR(Inv_SY_B!IP10/Inv_SY_B!$IS10-1,"")</f>
        <v>0.30367464706609892</v>
      </c>
      <c r="IQ10" s="62">
        <f>IFERROR(Inv_SY_B!IQ10/Inv_SY_B!$IS10-1,"")</f>
        <v>-1.4015171359468281E-2</v>
      </c>
      <c r="IR10" s="62">
        <f>IFERROR(Inv_SY_B!IR10/Inv_SY_B!$IS10-1,"")</f>
        <v>1.0200342048842215</v>
      </c>
    </row>
    <row r="11" spans="2:253" ht="14.5" x14ac:dyDescent="0.35">
      <c r="B11" s="85">
        <f t="shared" si="0"/>
        <v>45843</v>
      </c>
      <c r="C11" s="62">
        <f>IFERROR(Inv_SY_B!C11/Inv_SY_B!$IS11-1,"")</f>
        <v>-9.6744050000656667E-3</v>
      </c>
      <c r="D11" s="62">
        <f>IFERROR(Inv_SY_B!D11/Inv_SY_B!$IS11-1,"")</f>
        <v>8.0637979883690925E-3</v>
      </c>
      <c r="E11" s="62">
        <f>IFERROR(Inv_SY_B!E11/Inv_SY_B!$IS11-1,"")</f>
        <v>4.9423909090935414E-3</v>
      </c>
      <c r="F11" s="62">
        <f>IFERROR(Inv_SY_B!F11/Inv_SY_B!$IS11-1,"")</f>
        <v>8.3791999105775616E-4</v>
      </c>
      <c r="G11" s="62">
        <f>IFERROR(Inv_SY_B!G11/Inv_SY_B!$IS11-1,"")</f>
        <v>-3.0333472373134107E-5</v>
      </c>
      <c r="H11" s="62">
        <f>IFERROR(Inv_SY_B!H11/Inv_SY_B!$IS11-1,"")</f>
        <v>-1.9605829076030368E-3</v>
      </c>
      <c r="I11" s="62">
        <f>IFERROR(Inv_SY_B!I11/Inv_SY_B!$IS11-1,"")</f>
        <v>9.3120342101293829E-4</v>
      </c>
      <c r="J11" s="62">
        <f>IFERROR(Inv_SY_B!J11/Inv_SY_B!$IS11-1,"")</f>
        <v>5.1289577690041277E-3</v>
      </c>
      <c r="K11" s="62">
        <f>IFERROR(Inv_SY_B!K11/Inv_SY_B!$IS11-1,"")</f>
        <v>-7.197166275769995E-2</v>
      </c>
      <c r="L11" s="62">
        <f>IFERROR(Inv_SY_B!L11/Inv_SY_B!$IS11-1,"")</f>
        <v>2.8938867872738694E-3</v>
      </c>
      <c r="M11" s="62">
        <f>IFERROR(Inv_SY_B!M11/Inv_SY_B!$IS11-1,"")</f>
        <v>1.4830434484361721E-2</v>
      </c>
      <c r="N11" s="62">
        <f>IFERROR(Inv_SY_B!N11/Inv_SY_B!$IS11-1,"")</f>
        <v>1.2311781875566918E-2</v>
      </c>
      <c r="O11" s="62">
        <f>IFERROR(Inv_SY_B!O11/Inv_SY_B!$IS11-1,"")</f>
        <v>-2.1456819768273405E-2</v>
      </c>
      <c r="P11" s="62">
        <f>IFERROR(Inv_SY_B!P11/Inv_SY_B!$IS11-1,"")</f>
        <v>3.1070231608408383E-2</v>
      </c>
      <c r="Q11" s="62">
        <f>IFERROR(Inv_SY_B!Q11/Inv_SY_B!$IS11-1,"")</f>
        <v>1.9573211505219401E-3</v>
      </c>
      <c r="R11" s="62">
        <f>IFERROR(Inv_SY_B!R11/Inv_SY_B!$IS11-1,"")</f>
        <v>1.6774708606557276E-3</v>
      </c>
      <c r="S11" s="62">
        <f>IFERROR(Inv_SY_B!S11/Inv_SY_B!$IS11-1,"")</f>
        <v>-2.33224883673806E-2</v>
      </c>
      <c r="T11" s="62">
        <f>IFERROR(Inv_SY_B!T11/Inv_SY_B!$IS11-1,"")</f>
        <v>-2.3229204937425307E-2</v>
      </c>
      <c r="U11" s="62">
        <f>IFERROR(Inv_SY_B!U11/Inv_SY_B!$IS11-1,"")</f>
        <v>-2.0523985468719808E-2</v>
      </c>
      <c r="V11" s="62">
        <f>IFERROR(Inv_SY_B!V11/Inv_SY_B!$IS11-1,"")</f>
        <v>-1.8285183149791218E-2</v>
      </c>
      <c r="W11" s="62">
        <f>IFERROR(Inv_SY_B!W11/Inv_SY_B!$IS11-1,"")</f>
        <v>-1.4008823278708338E-3</v>
      </c>
      <c r="X11" s="62">
        <f>IFERROR(Inv_SY_B!X11/Inv_SY_B!$IS11-1,"")</f>
        <v>7.7408938077543343E-3</v>
      </c>
      <c r="Y11" s="62">
        <f>IFERROR(Inv_SY_B!Y11/Inv_SY_B!$IS11-1,"")</f>
        <v>-1.4754764108403706E-2</v>
      </c>
      <c r="Z11" s="62">
        <f>IFERROR(Inv_SY_B!Z11/Inv_SY_B!$IS11-1,"")</f>
        <v>1.1192380716102734E-2</v>
      </c>
      <c r="AA11" s="62">
        <f>IFERROR(Inv_SY_B!AA11/Inv_SY_B!$IS11-1,"")</f>
        <v>-6.7467404291589039E-3</v>
      </c>
      <c r="AB11" s="62">
        <f>IFERROR(Inv_SY_B!AB11/Inv_SY_B!$IS11-1,"")</f>
        <v>-8.9855427480874939E-3</v>
      </c>
      <c r="AC11" s="62">
        <f>IFERROR(Inv_SY_B!AC11/Inv_SY_B!$IS11-1,"")</f>
        <v>-9.9327283445573844E-3</v>
      </c>
      <c r="AD11" s="62">
        <f>IFERROR(Inv_SY_B!AD11/Inv_SY_B!$IS11-1,"")</f>
        <v>-3.06961924151683E-3</v>
      </c>
      <c r="AE11" s="62">
        <f>IFERROR(Inv_SY_B!AE11/Inv_SY_B!$IS11-1,"")</f>
        <v>-2.3233518018739296E-3</v>
      </c>
      <c r="AF11" s="62">
        <f>IFERROR(Inv_SY_B!AF11/Inv_SY_B!$IS11-1,"")</f>
        <v>-3.6071223794613028E-2</v>
      </c>
      <c r="AG11" s="62">
        <f>IFERROR(Inv_SY_B!AG11/Inv_SY_B!$IS11-1,"")</f>
        <v>-8.708084341040867E-3</v>
      </c>
      <c r="AH11" s="62">
        <f>IFERROR(Inv_SY_B!AH11/Inv_SY_B!$IS11-1,"")</f>
        <v>-1.8258401754452924E-3</v>
      </c>
      <c r="AI11" s="62">
        <f>IFERROR(Inv_SY_B!AI11/Inv_SY_B!$IS11-1,"")</f>
        <v>-2.6054988839186222E-2</v>
      </c>
      <c r="AJ11" s="62">
        <f>IFERROR(Inv_SY_B!AJ11/Inv_SY_B!$IS11-1,"")</f>
        <v>8.0298619220398049E-3</v>
      </c>
      <c r="AK11" s="62">
        <f>IFERROR(Inv_SY_B!AK11/Inv_SY_B!$IS11-1,"")</f>
        <v>-3.6662018850997069E-2</v>
      </c>
      <c r="AL11" s="62">
        <f>IFERROR(Inv_SY_B!AL11/Inv_SY_B!$IS11-1,"")</f>
        <v>-4.4063617411887912E-2</v>
      </c>
      <c r="AM11" s="62">
        <f>IFERROR(Inv_SY_B!AM11/Inv_SY_B!$IS11-1,"")</f>
        <v>-4.8509014455327737E-2</v>
      </c>
      <c r="AN11" s="62">
        <f>IFERROR(Inv_SY_B!AN11/Inv_SY_B!$IS11-1,"")</f>
        <v>-4.5710511556667055E-2</v>
      </c>
      <c r="AO11" s="62">
        <f>IFERROR(Inv_SY_B!AO11/Inv_SY_B!$IS11-1,"")</f>
        <v>-5.2986619093185028E-2</v>
      </c>
      <c r="AP11" s="62">
        <f>IFERROR(Inv_SY_B!AP11/Inv_SY_B!$IS11-1,"")</f>
        <v>-5.5971688851756629E-2</v>
      </c>
      <c r="AQ11" s="62">
        <f>IFERROR(Inv_SY_B!AQ11/Inv_SY_B!$IS11-1,"")</f>
        <v>-4.2912008658006151E-2</v>
      </c>
      <c r="AR11" s="62">
        <f>IFERROR(Inv_SY_B!AR11/Inv_SY_B!$IS11-1,"")</f>
        <v>-5.5971688851756629E-2</v>
      </c>
      <c r="AS11" s="62">
        <f>IFERROR(Inv_SY_B!AS11/Inv_SY_B!$IS11-1,"")</f>
        <v>-4.682991271613135E-2</v>
      </c>
      <c r="AT11" s="62">
        <f>IFERROR(Inv_SY_B!AT11/Inv_SY_B!$IS11-1,"")</f>
        <v>-3.470306682193447E-2</v>
      </c>
      <c r="AU11" s="62">
        <f>IFERROR(Inv_SY_B!AU11/Inv_SY_B!$IS11-1,"")</f>
        <v>-2.8639643874836085E-2</v>
      </c>
      <c r="AV11" s="62">
        <f>IFERROR(Inv_SY_B!AV11/Inv_SY_B!$IS11-1,"")</f>
        <v>-1.5300113391219727E-2</v>
      </c>
      <c r="AW11" s="62">
        <f>IFERROR(Inv_SY_B!AW11/Inv_SY_B!$IS11-1,"")</f>
        <v>-1.587416526786789E-2</v>
      </c>
      <c r="AX11" s="62">
        <f>IFERROR(Inv_SY_B!AX11/Inv_SY_B!$IS11-1,"")</f>
        <v>-2.9385911314478985E-2</v>
      </c>
      <c r="AY11" s="62">
        <f>IFERROR(Inv_SY_B!AY11/Inv_SY_B!$IS11-1,"")</f>
        <v>-1.0628479219055187E-2</v>
      </c>
      <c r="AZ11" s="62">
        <f>IFERROR(Inv_SY_B!AZ11/Inv_SY_B!$IS11-1,"")</f>
        <v>-2.3703084761598436E-2</v>
      </c>
      <c r="BA11" s="62">
        <f>IFERROR(Inv_SY_B!BA11/Inv_SY_B!$IS11-1,"")</f>
        <v>-9.1434070141657164E-3</v>
      </c>
      <c r="BB11" s="62">
        <f>IFERROR(Inv_SY_B!BB11/Inv_SY_B!$IS11-1,"")</f>
        <v>-2.5202834873353508E-3</v>
      </c>
      <c r="BC11" s="62">
        <f>IFERROR(Inv_SY_B!BC11/Inv_SY_B!$IS11-1,"")</f>
        <v>1.7079601628841035E-2</v>
      </c>
      <c r="BD11" s="62">
        <f>IFERROR(Inv_SY_B!BD11/Inv_SY_B!$IS11-1,"")</f>
        <v>-1.1195642473183831E-2</v>
      </c>
      <c r="BE11" s="62">
        <f>IFERROR(Inv_SY_B!BE11/Inv_SY_B!$IS11-1,"")</f>
        <v>-2.439883563609635E-2</v>
      </c>
      <c r="BF11" s="62">
        <f>IFERROR(Inv_SY_B!BF11/Inv_SY_B!$IS11-1,"")</f>
        <v>1.8157543486102767E-2</v>
      </c>
      <c r="BG11" s="62">
        <f>IFERROR(Inv_SY_B!BG11/Inv_SY_B!$IS11-1,"")</f>
        <v>-7.7945119019019238E-2</v>
      </c>
      <c r="BH11" s="62">
        <f>IFERROR(Inv_SY_B!BH11/Inv_SY_B!$IS11-1,"")</f>
        <v>5.0356743390489456E-3</v>
      </c>
      <c r="BI11" s="62">
        <f>IFERROR(Inv_SY_B!BI11/Inv_SY_B!$IS11-1,"")</f>
        <v>-9.7031075938980305E-3</v>
      </c>
      <c r="BJ11" s="62">
        <f>IFERROR(Inv_SY_B!BJ11/Inv_SY_B!$IS11-1,"")</f>
        <v>2.2371714403881526E-3</v>
      </c>
      <c r="BK11" s="62">
        <f>IFERROR(Inv_SY_B!BK11/Inv_SY_B!$IS11-1,"")</f>
        <v>-1.5113546531308919E-2</v>
      </c>
      <c r="BL11" s="62">
        <f>IFERROR(Inv_SY_B!BL11/Inv_SY_B!$IS11-1,"")</f>
        <v>5.6830719539684438E-3</v>
      </c>
      <c r="BM11" s="62">
        <f>IFERROR(Inv_SY_B!BM11/Inv_SY_B!$IS11-1,"")</f>
        <v>-6.1583372555942262E-3</v>
      </c>
      <c r="BN11" s="62">
        <f>IFERROR(Inv_SY_B!BN11/Inv_SY_B!$IS11-1,"")</f>
        <v>3.0621067506805266E-2</v>
      </c>
      <c r="BO11" s="62">
        <f>IFERROR(Inv_SY_B!BO11/Inv_SY_B!$IS11-1,"")</f>
        <v>8.3221213328608101E-3</v>
      </c>
      <c r="BP11" s="62">
        <f>IFERROR(Inv_SY_B!BP11/Inv_SY_B!$IS11-1,"")</f>
        <v>1.2627510407723586E-2</v>
      </c>
      <c r="BQ11" s="62">
        <f>IFERROR(Inv_SY_B!BQ11/Inv_SY_B!$IS11-1,"")</f>
        <v>1.1766432592750897E-2</v>
      </c>
      <c r="BR11" s="62">
        <f>IFERROR(Inv_SY_B!BR11/Inv_SY_B!$IS11-1,"")</f>
        <v>6.5999657029156555E-3</v>
      </c>
      <c r="BS11" s="62">
        <f>IFERROR(Inv_SY_B!BS11/Inv_SY_B!$IS11-1,"")</f>
        <v>-2.4255322666934198E-2</v>
      </c>
      <c r="BT11" s="62">
        <f>IFERROR(Inv_SY_B!BT11/Inv_SY_B!$IS11-1,"")</f>
        <v>-1.6792648270505417E-2</v>
      </c>
      <c r="BU11" s="62">
        <f>IFERROR(Inv_SY_B!BU11/Inv_SY_B!$IS11-1,"")</f>
        <v>-2.1456819768273405E-2</v>
      </c>
      <c r="BV11" s="62">
        <f>IFERROR(Inv_SY_B!BV11/Inv_SY_B!$IS11-1,"")</f>
        <v>-2.7053825565594991E-2</v>
      </c>
      <c r="BW11" s="62">
        <f>IFERROR(Inv_SY_B!BW11/Inv_SY_B!$IS11-1,"")</f>
        <v>-2.1456819768273405E-2</v>
      </c>
      <c r="BX11" s="62">
        <f>IFERROR(Inv_SY_B!BX11/Inv_SY_B!$IS11-1,"")</f>
        <v>1.6789386513424098E-2</v>
      </c>
      <c r="BY11" s="62">
        <f>IFERROR(Inv_SY_B!BY11/Inv_SY_B!$IS11-1,"")</f>
        <v>-7.4643052749693295E-3</v>
      </c>
      <c r="BZ11" s="62">
        <f>IFERROR(Inv_SY_B!BZ11/Inv_SY_B!$IS11-1,"")</f>
        <v>-1.0781049451159874E-2</v>
      </c>
      <c r="CA11" s="62">
        <f>IFERROR(Inv_SY_B!CA11/Inv_SY_B!$IS11-1,"")</f>
        <v>1.3265345826221742E-2</v>
      </c>
      <c r="CB11" s="62">
        <f>IFERROR(Inv_SY_B!CB11/Inv_SY_B!$IS11-1,"")</f>
        <v>1.6789386513424098E-2</v>
      </c>
      <c r="CC11" s="62">
        <f>IFERROR(Inv_SY_B!CC11/Inv_SY_B!$IS11-1,"")</f>
        <v>1.7722220812977918E-2</v>
      </c>
      <c r="CD11" s="62">
        <f>IFERROR(Inv_SY_B!CD11/Inv_SY_B!$IS11-1,"")</f>
        <v>1.9516132927503982E-2</v>
      </c>
      <c r="CE11" s="62">
        <f>IFERROR(Inv_SY_B!CE11/Inv_SY_B!$IS11-1,"")</f>
        <v>5.5953749187809265E-3</v>
      </c>
      <c r="CF11" s="62">
        <f>IFERROR(Inv_SY_B!CF11/Inv_SY_B!$IS11-1,"")</f>
        <v>2.7050563808513894E-2</v>
      </c>
      <c r="CG11" s="62">
        <f>IFERROR(Inv_SY_B!CG11/Inv_SY_B!$IS11-1,"")</f>
        <v>1.0259546416549137E-2</v>
      </c>
      <c r="CH11" s="62">
        <f>IFERROR(Inv_SY_B!CH11/Inv_SY_B!$IS11-1,"")</f>
        <v>1.0259546416549137E-2</v>
      </c>
      <c r="CI11" s="62">
        <f>IFERROR(Inv_SY_B!CI11/Inv_SY_B!$IS11-1,"")</f>
        <v>-1.0277486080494391E-3</v>
      </c>
      <c r="CJ11" s="62">
        <f>IFERROR(Inv_SY_B!CJ11/Inv_SY_B!$IS11-1,"")</f>
        <v>1.4737151054406317E-2</v>
      </c>
      <c r="CK11" s="62">
        <f>IFERROR(Inv_SY_B!CK11/Inv_SY_B!$IS11-1,"")</f>
        <v>1.7707542906113538E-3</v>
      </c>
      <c r="CL11" s="62">
        <f>IFERROR(Inv_SY_B!CL11/Inv_SY_B!$IS11-1,"")</f>
        <v>2.7968720201203556E-3</v>
      </c>
      <c r="CM11" s="62">
        <f>IFERROR(Inv_SY_B!CM11/Inv_SY_B!$IS11-1,"")</f>
        <v>-2.33224883673806E-2</v>
      </c>
      <c r="CN11" s="62">
        <f>IFERROR(Inv_SY_B!CN11/Inv_SY_B!$IS11-1,"")</f>
        <v>-2.7053825565594991E-2</v>
      </c>
      <c r="CO11" s="62">
        <f>IFERROR(Inv_SY_B!CO11/Inv_SY_B!$IS11-1,"")</f>
        <v>2.1162513709731545E-2</v>
      </c>
      <c r="CP11" s="62">
        <f>IFERROR(Inv_SY_B!CP11/Inv_SY_B!$IS11-1,"")</f>
        <v>-3.4731769415766944E-2</v>
      </c>
      <c r="CQ11" s="62">
        <f>IFERROR(Inv_SY_B!CQ11/Inv_SY_B!$IS11-1,"")</f>
        <v>3.9643826852487463E-2</v>
      </c>
      <c r="CR11" s="62">
        <f>IFERROR(Inv_SY_B!CR11/Inv_SY_B!$IS11-1,"")</f>
        <v>2.695728037855849E-2</v>
      </c>
      <c r="CS11" s="62">
        <f>IFERROR(Inv_SY_B!CS11/Inv_SY_B!$IS11-1,"")</f>
        <v>2.0728020222650523E-2</v>
      </c>
      <c r="CT11" s="62">
        <f>IFERROR(Inv_SY_B!CT11/Inv_SY_B!$IS11-1,"")</f>
        <v>3.7591591393469459E-2</v>
      </c>
      <c r="CU11" s="62">
        <f>IFERROR(Inv_SY_B!CU11/Inv_SY_B!$IS11-1,"")</f>
        <v>-9.3299738740765248E-3</v>
      </c>
      <c r="CV11" s="62">
        <f>IFERROR(Inv_SY_B!CV11/Inv_SY_B!$IS11-1,"")</f>
        <v>5.3076640766059446E-2</v>
      </c>
      <c r="CW11" s="62">
        <f>IFERROR(Inv_SY_B!CW11/Inv_SY_B!$IS11-1,"")</f>
        <v>3.5259505644585465E-2</v>
      </c>
      <c r="CX11" s="62">
        <f>IFERROR(Inv_SY_B!CX11/Inv_SY_B!$IS11-1,"")</f>
        <v>4.0390094292130252E-2</v>
      </c>
      <c r="CY11" s="62">
        <f>IFERROR(Inv_SY_B!CY11/Inv_SY_B!$IS11-1,"")</f>
        <v>5.6807977964273837E-2</v>
      </c>
      <c r="CZ11" s="62">
        <f>IFERROR(Inv_SY_B!CZ11/Inv_SY_B!$IS11-1,"")</f>
        <v>3.936397656262125E-2</v>
      </c>
      <c r="DA11" s="62">
        <f>IFERROR(Inv_SY_B!DA11/Inv_SY_B!$IS11-1,"")</f>
        <v>5.3543057915836245E-2</v>
      </c>
      <c r="DB11" s="62">
        <f>IFERROR(Inv_SY_B!DB11/Inv_SY_B!$IS11-1,"")</f>
        <v>3.9643826852487463E-2</v>
      </c>
      <c r="DC11" s="62">
        <f>IFERROR(Inv_SY_B!DC11/Inv_SY_B!$IS11-1,"")</f>
        <v>2.6117729508960297E-2</v>
      </c>
      <c r="DD11" s="62">
        <f>IFERROR(Inv_SY_B!DD11/Inv_SY_B!$IS11-1,"")</f>
        <v>2.6117729508960297E-2</v>
      </c>
      <c r="DE11" s="62">
        <f>IFERROR(Inv_SY_B!DE11/Inv_SY_B!$IS11-1,"")</f>
        <v>5.5553834072651576E-2</v>
      </c>
      <c r="DF11" s="62">
        <f>IFERROR(Inv_SY_B!DF11/Inv_SY_B!$IS11-1,"")</f>
        <v>4.6180376864866313E-2</v>
      </c>
      <c r="DG11" s="62">
        <f>IFERROR(Inv_SY_B!DG11/Inv_SY_B!$IS11-1,"")</f>
        <v>2.789011467811231E-2</v>
      </c>
      <c r="DH11" s="62">
        <f>IFERROR(Inv_SY_B!DH11/Inv_SY_B!$IS11-1,"")</f>
        <v>3.8223845752055619E-2</v>
      </c>
      <c r="DI11" s="62">
        <f>IFERROR(Inv_SY_B!DI11/Inv_SY_B!$IS11-1,"")</f>
        <v>3.3207270185567683E-2</v>
      </c>
      <c r="DJ11" s="62">
        <f>IFERROR(Inv_SY_B!DJ11/Inv_SY_B!$IS11-1,"")</f>
        <v>2.7868587732737815E-2</v>
      </c>
      <c r="DK11" s="62">
        <f>IFERROR(Inv_SY_B!DK11/Inv_SY_B!$IS11-1,"")</f>
        <v>3.3994996927412924E-2</v>
      </c>
      <c r="DL11" s="62">
        <f>IFERROR(Inv_SY_B!DL11/Inv_SY_B!$IS11-1,"")</f>
        <v>3.3165810883365232E-2</v>
      </c>
      <c r="DM11" s="62">
        <f>IFERROR(Inv_SY_B!DM11/Inv_SY_B!$IS11-1,"")</f>
        <v>4.4587848640121441E-2</v>
      </c>
      <c r="DN11" s="62">
        <f>IFERROR(Inv_SY_B!DN11/Inv_SY_B!$IS11-1,"")</f>
        <v>-8.3971395745229271E-3</v>
      </c>
      <c r="DO11" s="62">
        <f>IFERROR(Inv_SY_B!DO11/Inv_SY_B!$IS11-1,"")</f>
        <v>-5.0662126828749932E-3</v>
      </c>
      <c r="DP11" s="62">
        <f>IFERROR(Inv_SY_B!DP11/Inv_SY_B!$IS11-1,"")</f>
        <v>-1.5770843622311403E-3</v>
      </c>
      <c r="DQ11" s="62">
        <f>IFERROR(Inv_SY_B!DQ11/Inv_SY_B!$IS11-1,"")</f>
        <v>4.0462648070984431E-2</v>
      </c>
      <c r="DR11" s="62">
        <f>IFERROR(Inv_SY_B!DR11/Inv_SY_B!$IS11-1,"")</f>
        <v>4.4028148060389238E-2</v>
      </c>
      <c r="DS11" s="62">
        <f>IFERROR(Inv_SY_B!DS11/Inv_SY_B!$IS11-1,"")</f>
        <v>3.8804275982889269E-2</v>
      </c>
      <c r="DT11" s="62">
        <f>IFERROR(Inv_SY_B!DT11/Inv_SY_B!$IS11-1,"")</f>
        <v>-3.0598595903898684E-2</v>
      </c>
      <c r="DU11" s="62">
        <f>IFERROR(Inv_SY_B!DU11/Inv_SY_B!$IS11-1,"")</f>
        <v>6.0514272430072236E-3</v>
      </c>
      <c r="DV11" s="62">
        <f>IFERROR(Inv_SY_B!DV11/Inv_SY_B!$IS11-1,"")</f>
        <v>1.753565395306711E-2</v>
      </c>
      <c r="DW11" s="62">
        <f>IFERROR(Inv_SY_B!DW11/Inv_SY_B!$IS11-1,"")</f>
        <v>2.5651312359183498E-2</v>
      </c>
      <c r="DX11" s="62">
        <f>IFERROR(Inv_SY_B!DX11/Inv_SY_B!$IS11-1,"")</f>
        <v>5.0578717808365647E-2</v>
      </c>
      <c r="DY11" s="62">
        <f>IFERROR(Inv_SY_B!DY11/Inv_SY_B!$IS11-1,"")</f>
        <v>-4.757618015577425E-2</v>
      </c>
      <c r="DZ11" s="62">
        <f>IFERROR(Inv_SY_B!DZ11/Inv_SY_B!$IS11-1,"")</f>
        <v>-5.8770191750417311E-2</v>
      </c>
      <c r="EA11" s="62">
        <f>IFERROR(Inv_SY_B!EA11/Inv_SY_B!$IS11-1,"")</f>
        <v>-5.8210491170685219E-2</v>
      </c>
      <c r="EB11" s="62">
        <f>IFERROR(Inv_SY_B!EB11/Inv_SY_B!$IS11-1,"")</f>
        <v>-5.8873840005923328E-2</v>
      </c>
      <c r="EC11" s="62">
        <f>IFERROR(Inv_SY_B!EC11/Inv_SY_B!$IS11-1,"")</f>
        <v>-5.4536559160135667E-2</v>
      </c>
      <c r="ED11" s="62">
        <f>IFERROR(Inv_SY_B!ED11/Inv_SY_B!$IS11-1,"")</f>
        <v>-5.3761589126660292E-2</v>
      </c>
      <c r="EE11" s="62">
        <f>IFERROR(Inv_SY_B!EE11/Inv_SY_B!$IS11-1,"")</f>
        <v>-4.1620391935547341E-2</v>
      </c>
      <c r="EF11" s="62">
        <f>IFERROR(Inv_SY_B!EF11/Inv_SY_B!$IS11-1,"")</f>
        <v>-4.9526651873022631E-2</v>
      </c>
      <c r="EG11" s="62">
        <f>IFERROR(Inv_SY_B!EG11/Inv_SY_B!$IS11-1,"")</f>
        <v>-4.640524479374708E-2</v>
      </c>
      <c r="EH11" s="62">
        <f>IFERROR(Inv_SY_B!EH11/Inv_SY_B!$IS11-1,"")</f>
        <v>-3.1600577361321269E-2</v>
      </c>
      <c r="EI11" s="62">
        <f>IFERROR(Inv_SY_B!EI11/Inv_SY_B!$IS11-1,"")</f>
        <v>-4.4663519213461678E-2</v>
      </c>
      <c r="EJ11" s="62">
        <f>IFERROR(Inv_SY_B!EJ11/Inv_SY_B!$IS11-1,"")</f>
        <v>-2.0540619926509018E-2</v>
      </c>
      <c r="EK11" s="62">
        <f>IFERROR(Inv_SY_B!EK11/Inv_SY_B!$IS11-1,"")</f>
        <v>-4.0897086570970353E-2</v>
      </c>
      <c r="EL11" s="62">
        <f>IFERROR(Inv_SY_B!EL11/Inv_SY_B!$IS11-1,"")</f>
        <v>-4.5710511556667055E-2</v>
      </c>
      <c r="EM11" s="62">
        <f>IFERROR(Inv_SY_B!EM11/Inv_SY_B!$IS11-1,"")</f>
        <v>-4.9025661144311283E-2</v>
      </c>
      <c r="EN11" s="62">
        <f>IFERROR(Inv_SY_B!EN11/Inv_SY_B!$IS11-1,"")</f>
        <v>-3.6453925045711988E-2</v>
      </c>
      <c r="EO11" s="62">
        <f>IFERROR(Inv_SY_B!EO11/Inv_SY_B!$IS11-1,"")</f>
        <v>-3.5076200541755864E-2</v>
      </c>
      <c r="EP11" s="62">
        <f>IFERROR(Inv_SY_B!EP11/Inv_SY_B!$IS11-1,"")</f>
        <v>-5.1953325715218046E-2</v>
      </c>
      <c r="EQ11" s="62">
        <f>IFERROR(Inv_SY_B!EQ11/Inv_SY_B!$IS11-1,"")</f>
        <v>-5.6904523151310116E-2</v>
      </c>
      <c r="ER11" s="62">
        <f>IFERROR(Inv_SY_B!ER11/Inv_SY_B!$IS11-1,"")</f>
        <v>-4.0759314120574763E-2</v>
      </c>
      <c r="ES11" s="62">
        <f>IFERROR(Inv_SY_B!ES11/Inv_SY_B!$IS11-1,"")</f>
        <v>-4.1326190348765057E-2</v>
      </c>
      <c r="ET11" s="62">
        <f>IFERROR(Inv_SY_B!ET11/Inv_SY_B!$IS11-1,"")</f>
        <v>-5.2579564126107092E-2</v>
      </c>
      <c r="EU11" s="62">
        <f>IFERROR(Inv_SY_B!EU11/Inv_SY_B!$IS11-1,"")</f>
        <v>-4.764793664035516E-2</v>
      </c>
      <c r="EV11" s="62">
        <f>IFERROR(Inv_SY_B!EV11/Inv_SY_B!$IS11-1,"")</f>
        <v>-4.4203625380464961E-2</v>
      </c>
      <c r="EW11" s="62">
        <f>IFERROR(Inv_SY_B!EW11/Inv_SY_B!$IS11-1,"")</f>
        <v>-5.1953325715218046E-2</v>
      </c>
      <c r="EX11" s="62">
        <f>IFERROR(Inv_SY_B!EX11/Inv_SY_B!$IS11-1,"")</f>
        <v>-3.6382168561130968E-2</v>
      </c>
      <c r="EY11" s="62">
        <f>IFERROR(Inv_SY_B!EY11/Inv_SY_B!$IS11-1,"")</f>
        <v>-3.5988305190208458E-2</v>
      </c>
      <c r="EZ11" s="62">
        <f>IFERROR(Inv_SY_B!EZ11/Inv_SY_B!$IS11-1,"")</f>
        <v>-3.7315002860684565E-2</v>
      </c>
      <c r="FA11" s="62">
        <f>IFERROR(Inv_SY_B!FA11/Inv_SY_B!$IS11-1,"")</f>
        <v>-4.5710511556667055E-2</v>
      </c>
      <c r="FB11" s="62">
        <f>IFERROR(Inv_SY_B!FB11/Inv_SY_B!$IS11-1,"")</f>
        <v>-3.4889633681845278E-2</v>
      </c>
      <c r="FC11" s="62">
        <f>IFERROR(Inv_SY_B!FC11/Inv_SY_B!$IS11-1,"")</f>
        <v>-4.9441848754881335E-2</v>
      </c>
      <c r="FD11" s="62">
        <f>IFERROR(Inv_SY_B!FD11/Inv_SY_B!$IS11-1,"")</f>
        <v>-4.235230807827417E-2</v>
      </c>
      <c r="FE11" s="62">
        <f>IFERROR(Inv_SY_B!FE11/Inv_SY_B!$IS11-1,"")</f>
        <v>7.9551843198699679E-4</v>
      </c>
      <c r="FF11" s="62">
        <f>IFERROR(Inv_SY_B!FF11/Inv_SY_B!$IS11-1,"")</f>
        <v>-1.9299640450555655E-2</v>
      </c>
      <c r="FG11" s="62">
        <f>IFERROR(Inv_SY_B!FG11/Inv_SY_B!$IS11-1,"")</f>
        <v>-1.6815262435343037E-2</v>
      </c>
      <c r="FH11" s="62">
        <f>IFERROR(Inv_SY_B!FH11/Inv_SY_B!$IS11-1,"")</f>
        <v>-2.4488531241822598E-2</v>
      </c>
      <c r="FI11" s="62">
        <f>IFERROR(Inv_SY_B!FI11/Inv_SY_B!$IS11-1,"")</f>
        <v>-2.3020966169545076E-2</v>
      </c>
      <c r="FJ11" s="62">
        <f>IFERROR(Inv_SY_B!FJ11/Inv_SY_B!$IS11-1,"")</f>
        <v>-1.7989314493164987E-2</v>
      </c>
      <c r="FK11" s="62">
        <f>IFERROR(Inv_SY_B!FK11/Inv_SY_B!$IS11-1,"")</f>
        <v>-1.3010030998379385E-3</v>
      </c>
      <c r="FL11" s="62">
        <f>IFERROR(Inv_SY_B!FL11/Inv_SY_B!$IS11-1,"")</f>
        <v>-2.728109792221356E-2</v>
      </c>
      <c r="FM11" s="62">
        <f>IFERROR(Inv_SY_B!FM11/Inv_SY_B!$IS11-1,"")</f>
        <v>-3.7329680767549389E-3</v>
      </c>
      <c r="FN11" s="62">
        <f>IFERROR(Inv_SY_B!FN11/Inv_SY_B!$IS11-1,"")</f>
        <v>-9.6032283658649131E-3</v>
      </c>
      <c r="FO11" s="62">
        <f>IFERROR(Inv_SY_B!FO11/Inv_SY_B!$IS11-1,"")</f>
        <v>-2.7895333874337069E-3</v>
      </c>
      <c r="FP11" s="62">
        <f>IFERROR(Inv_SY_B!FP11/Inv_SY_B!$IS11-1,"")</f>
        <v>-2.64659703506398E-2</v>
      </c>
      <c r="FQ11" s="62">
        <f>IFERROR(Inv_SY_B!FQ11/Inv_SY_B!$IS11-1,"")</f>
        <v>-2.728109792221356E-2</v>
      </c>
      <c r="FR11" s="62">
        <f>IFERROR(Inv_SY_B!FR11/Inv_SY_B!$IS11-1,"")</f>
        <v>-2.0035519508226241E-2</v>
      </c>
      <c r="FS11" s="62">
        <f>IFERROR(Inv_SY_B!FS11/Inv_SY_B!$IS11-1,"")</f>
        <v>-1.3796271429515006E-2</v>
      </c>
      <c r="FT11" s="62">
        <f>IFERROR(Inv_SY_B!FT11/Inv_SY_B!$IS11-1,"")</f>
        <v>-4.0046772672793773E-3</v>
      </c>
      <c r="FU11" s="62">
        <f>IFERROR(Inv_SY_B!FU11/Inv_SY_B!$IS11-1,"")</f>
        <v>-4.1470355649605106E-2</v>
      </c>
      <c r="FV11" s="62">
        <f>IFERROR(Inv_SY_B!FV11/Inv_SY_B!$IS11-1,"")</f>
        <v>-4.1470355649605106E-2</v>
      </c>
      <c r="FW11" s="62">
        <f>IFERROR(Inv_SY_B!FW11/Inv_SY_B!$IS11-1,"")</f>
        <v>-2.3545096552501366E-2</v>
      </c>
      <c r="FX11" s="62">
        <f>IFERROR(Inv_SY_B!FX11/Inv_SY_B!$IS11-1,"")</f>
        <v>-2.543196593114383E-2</v>
      </c>
      <c r="FY11" s="62">
        <f>IFERROR(Inv_SY_B!FY11/Inv_SY_B!$IS11-1,"")</f>
        <v>-2.3020966169545076E-2</v>
      </c>
      <c r="FZ11" s="62">
        <f>IFERROR(Inv_SY_B!FZ11/Inv_SY_B!$IS11-1,"")</f>
        <v>6.6448135057788349E-3</v>
      </c>
      <c r="GA11" s="62">
        <f>IFERROR(Inv_SY_B!GA11/Inv_SY_B!$IS11-1,"")</f>
        <v>-1.4183321558467354E-2</v>
      </c>
      <c r="GB11" s="62">
        <f>IFERROR(Inv_SY_B!GB11/Inv_SY_B!$IS11-1,"")</f>
        <v>-1.7150705880435102E-2</v>
      </c>
      <c r="GC11" s="62">
        <f>IFERROR(Inv_SY_B!GC11/Inv_SY_B!$IS11-1,"")</f>
        <v>-1.5473488654974998E-2</v>
      </c>
      <c r="GD11" s="62">
        <f>IFERROR(Inv_SY_B!GD11/Inv_SY_B!$IS11-1,"")</f>
        <v>2.8781565056012814E-2</v>
      </c>
      <c r="GE11" s="62">
        <f>IFERROR(Inv_SY_B!GE11/Inv_SY_B!$IS11-1,"")</f>
        <v>-2.4111157366094149E-2</v>
      </c>
      <c r="GF11" s="62">
        <f>IFERROR(Inv_SY_B!GF11/Inv_SY_B!$IS11-1,"")</f>
        <v>-2.0505140331355087E-2</v>
      </c>
      <c r="GG11" s="62">
        <f>IFERROR(Inv_SY_B!GG11/Inv_SY_B!$IS11-1,"")</f>
        <v>-1.1431395141616396E-2</v>
      </c>
      <c r="GH11" s="62">
        <f>IFERROR(Inv_SY_B!GH11/Inv_SY_B!$IS11-1,"")</f>
        <v>-2.5469703318716674E-2</v>
      </c>
      <c r="GI11" s="62">
        <f>IFERROR(Inv_SY_B!GI11/Inv_SY_B!$IS11-1,"")</f>
        <v>-7.3471660311382081E-2</v>
      </c>
      <c r="GJ11" s="62">
        <f>IFERROR(Inv_SY_B!GJ11/Inv_SY_B!$IS11-1,"")</f>
        <v>-8.9948384300881923E-2</v>
      </c>
      <c r="GK11" s="62">
        <f>IFERROR(Inv_SY_B!GK11/Inv_SY_B!$IS11-1,"")</f>
        <v>3.1541051552901322E-3</v>
      </c>
      <c r="GL11" s="62">
        <f>IFERROR(Inv_SY_B!GL11/Inv_SY_B!$IS11-1,"")</f>
        <v>3.0230680738810189E-2</v>
      </c>
      <c r="GM11" s="62">
        <f>IFERROR(Inv_SY_B!GM11/Inv_SY_B!$IS11-1,"")</f>
        <v>4.7579441271363709E-3</v>
      </c>
      <c r="GN11" s="62">
        <f>IFERROR(Inv_SY_B!GN11/Inv_SY_B!$IS11-1,"")</f>
        <v>-1.4110749659288713E-2</v>
      </c>
      <c r="GO11" s="62">
        <f>IFERROR(Inv_SY_B!GO11/Inv_SY_B!$IS11-1,"")</f>
        <v>2.9192902580557067E-2</v>
      </c>
      <c r="GP11" s="62">
        <f>IFERROR(Inv_SY_B!GP11/Inv_SY_B!$IS11-1,"")</f>
        <v>-1.4110749659288713E-2</v>
      </c>
      <c r="GQ11" s="62">
        <f>IFERROR(Inv_SY_B!GQ11/Inv_SY_B!$IS11-1,"")</f>
        <v>3.7476259152797287E-2</v>
      </c>
      <c r="GR11" s="62">
        <f>IFERROR(Inv_SY_B!GR11/Inv_SY_B!$IS11-1,"")</f>
        <v>2.8909872173760398E-2</v>
      </c>
      <c r="GS11" s="62" t="str">
        <f>IFERROR(Inv_SY_B!GS11/Inv_SY_B!$IS11-1,"")</f>
        <v/>
      </c>
      <c r="GT11" s="62" t="str">
        <f>IFERROR(Inv_SY_B!GT11/Inv_SY_B!$IS11-1,"")</f>
        <v/>
      </c>
      <c r="GU11" s="62">
        <f>IFERROR(Inv_SY_B!GU11/Inv_SY_B!$IS11-1,"")</f>
        <v>5.453594803836892E-2</v>
      </c>
      <c r="GV11" s="62">
        <f>IFERROR(Inv_SY_B!GV11/Inv_SY_B!$IS11-1,"")</f>
        <v>-3.3095299532548417E-4</v>
      </c>
      <c r="GW11" s="62">
        <f>IFERROR(Inv_SY_B!GW11/Inv_SY_B!$IS11-1,"")</f>
        <v>-1.7907499018752437E-2</v>
      </c>
      <c r="GX11" s="62" t="str">
        <f>IFERROR(Inv_SY_B!GX11/Inv_SY_B!$IS11-1,"")</f>
        <v/>
      </c>
      <c r="GY11" s="62">
        <f>IFERROR(Inv_SY_B!GY11/Inv_SY_B!$IS11-1,"")</f>
        <v>-1.3436867738345071E-2</v>
      </c>
      <c r="GZ11" s="62">
        <f>IFERROR(Inv_SY_B!GZ11/Inv_SY_B!$IS11-1,"")</f>
        <v>-1.7725482570058904E-2</v>
      </c>
      <c r="HA11" s="62">
        <f>IFERROR(Inv_SY_B!HA11/Inv_SY_B!$IS11-1,"")</f>
        <v>-1.3994145371844513E-2</v>
      </c>
      <c r="HB11" s="62">
        <f>IFERROR(Inv_SY_B!HB11/Inv_SY_B!$IS11-1,"")</f>
        <v>7.554326947843526E-3</v>
      </c>
      <c r="HC11" s="62">
        <f>IFERROR(Inv_SY_B!HC11/Inv_SY_B!$IS11-1,"")</f>
        <v>1.8561771682576111E-2</v>
      </c>
      <c r="HD11" s="62">
        <f>IFERROR(Inv_SY_B!HD11/Inv_SY_B!$IS11-1,"")</f>
        <v>2.8449815257844291E-2</v>
      </c>
      <c r="HE11" s="62">
        <f>IFERROR(Inv_SY_B!HE11/Inv_SY_B!$IS11-1,"")</f>
        <v>2.4531911199719092E-2</v>
      </c>
      <c r="HF11" s="62">
        <f>IFERROR(Inv_SY_B!HF11/Inv_SY_B!$IS11-1,"")</f>
        <v>6.0352748302577419E-2</v>
      </c>
      <c r="HG11" s="62">
        <f>IFERROR(Inv_SY_B!HG11/Inv_SY_B!$IS11-1,"")</f>
        <v>3.9830393712398049E-2</v>
      </c>
      <c r="HH11" s="62">
        <f>IFERROR(Inv_SY_B!HH11/Inv_SY_B!$IS11-1,"")</f>
        <v>2.4237383002987389E-3</v>
      </c>
      <c r="HI11" s="62">
        <f>IFERROR(Inv_SY_B!HI11/Inv_SY_B!$IS11-1,"")</f>
        <v>3.5166222214630061E-2</v>
      </c>
      <c r="HJ11" s="62">
        <f>IFERROR(Inv_SY_B!HJ11/Inv_SY_B!$IS11-1,"")</f>
        <v>4.8599036128201822E-2</v>
      </c>
      <c r="HK11" s="62">
        <f>IFERROR(Inv_SY_B!HK11/Inv_SY_B!$IS11-1,"")</f>
        <v>-1.7414537803541186E-2</v>
      </c>
      <c r="HL11" s="62">
        <f>IFERROR(Inv_SY_B!HL11/Inv_SY_B!$IS11-1,"")</f>
        <v>5.737804336955632E-2</v>
      </c>
      <c r="HM11" s="62">
        <f>IFERROR(Inv_SY_B!HM11/Inv_SY_B!$IS11-1,"")</f>
        <v>6.6313572009205179E-2</v>
      </c>
      <c r="HN11" s="62">
        <f>IFERROR(Inv_SY_B!HN11/Inv_SY_B!$IS11-1,"")</f>
        <v>6.9659744306305393E-2</v>
      </c>
      <c r="HO11" s="62">
        <f>IFERROR(Inv_SY_B!HO11/Inv_SY_B!$IS11-1,"")</f>
        <v>6.8358455079655434E-2</v>
      </c>
      <c r="HP11" s="62">
        <f>IFERROR(Inv_SY_B!HP11/Inv_SY_B!$IS11-1,"")</f>
        <v>6.497510309036536E-2</v>
      </c>
      <c r="HQ11" s="62">
        <f>IFERROR(Inv_SY_B!HQ11/Inv_SY_B!$IS11-1,"")</f>
        <v>2.4540122295285238E-2</v>
      </c>
      <c r="HR11" s="62">
        <f>IFERROR(Inv_SY_B!HR11/Inv_SY_B!$IS11-1,"")</f>
        <v>4.9341724720657121E-2</v>
      </c>
      <c r="HS11" s="62">
        <f>IFERROR(Inv_SY_B!HS11/Inv_SY_B!$IS11-1,"")</f>
        <v>6.5580351717275942E-2</v>
      </c>
      <c r="HT11" s="62">
        <f>IFERROR(Inv_SY_B!HT11/Inv_SY_B!$IS11-1,"")</f>
        <v>7.727850842669981E-2</v>
      </c>
      <c r="HU11" s="62">
        <f>IFERROR(Inv_SY_B!HU11/Inv_SY_B!$IS11-1,"")</f>
        <v>7.2300202985321471E-2</v>
      </c>
      <c r="HV11" s="62">
        <f>IFERROR(Inv_SY_B!HV11/Inv_SY_B!$IS11-1,"")</f>
        <v>5.4475892215389621E-2</v>
      </c>
      <c r="HW11" s="62">
        <f>IFERROR(Inv_SY_B!HW11/Inv_SY_B!$IS11-1,"")</f>
        <v>7.5520634013318766E-2</v>
      </c>
      <c r="HX11" s="62">
        <f>IFERROR(Inv_SY_B!HX11/Inv_SY_B!$IS11-1,"")</f>
        <v>7.7638885438151339E-2</v>
      </c>
      <c r="HY11" s="62">
        <f>IFERROR(Inv_SY_B!HY11/Inv_SY_B!$IS11-1,"")</f>
        <v>6.8572054964199713E-2</v>
      </c>
      <c r="HZ11" s="62">
        <f>IFERROR(Inv_SY_B!HZ11/Inv_SY_B!$IS11-1,"")</f>
        <v>7.1971717744794939E-2</v>
      </c>
      <c r="IA11" s="62">
        <f>IFERROR(Inv_SY_B!IA11/Inv_SY_B!$IS11-1,"")</f>
        <v>2.4231403740049506E-2</v>
      </c>
      <c r="IB11" s="62">
        <f>IFERROR(Inv_SY_B!IB11/Inv_SY_B!$IS11-1,"")</f>
        <v>3.9575176709230275E-2</v>
      </c>
      <c r="IC11" s="62">
        <f>IFERROR(Inv_SY_B!IC11/Inv_SY_B!$IS11-1,"")</f>
        <v>1.0491124162242516E-2</v>
      </c>
      <c r="ID11" s="62">
        <f>IFERROR(Inv_SY_B!ID11/Inv_SY_B!$IS11-1,"")</f>
        <v>2.6643299451020619E-2</v>
      </c>
      <c r="IE11" s="62">
        <f>IFERROR(Inv_SY_B!IE11/Inv_SY_B!$IS11-1,"")</f>
        <v>2.6658208048580434E-2</v>
      </c>
      <c r="IF11" s="62" t="str">
        <f>IFERROR(Inv_SY_B!IF11/Inv_SY_B!$IS11-1,"")</f>
        <v/>
      </c>
      <c r="IG11" s="62">
        <f>IFERROR(Inv_SY_B!IG11/Inv_SY_B!$IS11-1,"")</f>
        <v>5.7811124682160431E-2</v>
      </c>
      <c r="IH11" s="62">
        <f>IFERROR(Inv_SY_B!IH11/Inv_SY_B!$IS11-1,"")</f>
        <v>1.2923534024364969E-2</v>
      </c>
      <c r="II11" s="62">
        <f>IFERROR(Inv_SY_B!II11/Inv_SY_B!$IS11-1,"")</f>
        <v>1.3614965314943328E-2</v>
      </c>
      <c r="IJ11" s="62">
        <f>IFERROR(Inv_SY_B!IJ11/Inv_SY_B!$IS11-1,"")</f>
        <v>2.5711512103542944E-2</v>
      </c>
      <c r="IK11" s="62">
        <f>IFERROR(Inv_SY_B!IK11/Inv_SY_B!$IS11-1,"")</f>
        <v>3.2262693915809937E-2</v>
      </c>
      <c r="IL11" s="62" t="str">
        <f>IFERROR(Inv_SY_B!IL11/Inv_SY_B!$IS11-1,"")</f>
        <v/>
      </c>
      <c r="IM11" s="62" t="str">
        <f>IFERROR(Inv_SY_B!IM11/Inv_SY_B!$IS11-1,"")</f>
        <v/>
      </c>
      <c r="IN11" s="62">
        <f>IFERROR(Inv_SY_B!IN11/Inv_SY_B!$IS11-1,"")</f>
        <v>4.5195506845285394E-2</v>
      </c>
      <c r="IO11" s="62">
        <f>IFERROR(Inv_SY_B!IO11/Inv_SY_B!$IS11-1,"")</f>
        <v>3.8428802866705247E-2</v>
      </c>
      <c r="IP11" s="62">
        <f>IFERROR(Inv_SY_B!IP11/Inv_SY_B!$IS11-1,"")</f>
        <v>0.30788209499088226</v>
      </c>
      <c r="IQ11" s="62">
        <f>IFERROR(Inv_SY_B!IQ11/Inv_SY_B!$IS11-1,"")</f>
        <v>-2.0763173750656505E-2</v>
      </c>
      <c r="IR11" s="62">
        <f>IFERROR(Inv_SY_B!IR11/Inv_SY_B!$IS11-1,"")</f>
        <v>0.95267512164889756</v>
      </c>
    </row>
    <row r="12" spans="2:253" ht="14.5" x14ac:dyDescent="0.35">
      <c r="B12" s="85">
        <f t="shared" si="0"/>
        <v>45844</v>
      </c>
      <c r="C12" s="62">
        <f>IFERROR(Inv_SY_B!C12/Inv_SY_B!$IS12-1,"")</f>
        <v>-2.3184409075780232E-2</v>
      </c>
      <c r="D12" s="62">
        <f>IFERROR(Inv_SY_B!D12/Inv_SY_B!$IS12-1,"")</f>
        <v>-2.2941734986657858E-3</v>
      </c>
      <c r="E12" s="62">
        <f>IFERROR(Inv_SY_B!E12/Inv_SY_B!$IS12-1,"")</f>
        <v>-2.8233870448612919E-4</v>
      </c>
      <c r="F12" s="62">
        <f>IFERROR(Inv_SY_B!F12/Inv_SY_B!$IS12-1,"")</f>
        <v>-1.1363420456887985E-3</v>
      </c>
      <c r="G12" s="62">
        <f>IFERROR(Inv_SY_B!G12/Inv_SY_B!$IS12-1,"")</f>
        <v>-1.1064130887171286E-2</v>
      </c>
      <c r="H12" s="62">
        <f>IFERROR(Inv_SY_B!H12/Inv_SY_B!$IS12-1,"")</f>
        <v>-1.2558636734276263E-2</v>
      </c>
      <c r="I12" s="62">
        <f>IFERROR(Inv_SY_B!I12/Inv_SY_B!$IS12-1,"")</f>
        <v>-4.4456049928497388E-3</v>
      </c>
      <c r="J12" s="62">
        <f>IFERROR(Inv_SY_B!J12/Inv_SY_B!$IS12-1,"")</f>
        <v>-1.6700941339405917E-3</v>
      </c>
      <c r="K12" s="62">
        <f>IFERROR(Inv_SY_B!K12/Inv_SY_B!$IS12-1,"")</f>
        <v>-1.3933582113612619E-2</v>
      </c>
      <c r="L12" s="62">
        <f>IFERROR(Inv_SY_B!L12/Inv_SY_B!$IS12-1,"")</f>
        <v>-8.0921992597855485E-3</v>
      </c>
      <c r="M12" s="62">
        <f>IFERROR(Inv_SY_B!M12/Inv_SY_B!$IS12-1,"")</f>
        <v>2.3864217367726148E-3</v>
      </c>
      <c r="N12" s="62">
        <f>IFERROR(Inv_SY_B!N12/Inv_SY_B!$IS12-1,"")</f>
        <v>1.0179202225248041E-2</v>
      </c>
      <c r="O12" s="62">
        <f>IFERROR(Inv_SY_B!O12/Inv_SY_B!$IS12-1,"")</f>
        <v>2.5141338376566402E-4</v>
      </c>
      <c r="P12" s="62">
        <f>IFERROR(Inv_SY_B!P12/Inv_SY_B!$IS12-1,"")</f>
        <v>1.7467344375740046E-2</v>
      </c>
      <c r="Q12" s="62">
        <f>IFERROR(Inv_SY_B!Q12/Inv_SY_B!$IS12-1,"")</f>
        <v>-8.9291225341643354E-3</v>
      </c>
      <c r="R12" s="62">
        <f>IFERROR(Inv_SY_B!R12/Inv_SY_B!$IS12-1,"")</f>
        <v>-1.4373393834332227E-2</v>
      </c>
      <c r="S12" s="62">
        <f>IFERROR(Inv_SY_B!S12/Inv_SY_B!$IS12-1,"")</f>
        <v>-1.1918134228374067E-2</v>
      </c>
      <c r="T12" s="62">
        <f>IFERROR(Inv_SY_B!T12/Inv_SY_B!$IS12-1,"")</f>
        <v>-1.4480144251982408E-2</v>
      </c>
      <c r="U12" s="62">
        <f>IFERROR(Inv_SY_B!U12/Inv_SY_B!$IS12-1,"")</f>
        <v>-1.1852441663666169E-2</v>
      </c>
      <c r="V12" s="62">
        <f>IFERROR(Inv_SY_B!V12/Inv_SY_B!$IS12-1,"")</f>
        <v>-1.1753902816604378E-2</v>
      </c>
      <c r="W12" s="62">
        <f>IFERROR(Inv_SY_B!W12/Inv_SY_B!$IS12-1,"")</f>
        <v>-6.6873637635070926E-3</v>
      </c>
      <c r="X12" s="62">
        <f>IFERROR(Inv_SY_B!X12/Inv_SY_B!$IS12-1,"")</f>
        <v>-7.754867940010457E-3</v>
      </c>
      <c r="Y12" s="62">
        <f>IFERROR(Inv_SY_B!Y12/Inv_SY_B!$IS12-1,"")</f>
        <v>-2.3480025616965716E-2</v>
      </c>
      <c r="Z12" s="62">
        <f>IFERROR(Inv_SY_B!Z12/Inv_SY_B!$IS12-1,"")</f>
        <v>-2.7138759954107305E-3</v>
      </c>
      <c r="AA12" s="62">
        <f>IFERROR(Inv_SY_B!AA12/Inv_SY_B!$IS12-1,"")</f>
        <v>-1.9985569574801909E-3</v>
      </c>
      <c r="AB12" s="62">
        <f>IFERROR(Inv_SY_B!AB12/Inv_SY_B!$IS12-1,"")</f>
        <v>-1.0768514345985691E-2</v>
      </c>
      <c r="AC12" s="62">
        <f>IFERROR(Inv_SY_B!AC12/Inv_SY_B!$IS12-1,"")</f>
        <v>-1.7764772487377845E-2</v>
      </c>
      <c r="AD12" s="62">
        <f>IFERROR(Inv_SY_B!AD12/Inv_SY_B!$IS12-1,"")</f>
        <v>-1.3651761011015839E-2</v>
      </c>
      <c r="AE12" s="62">
        <f>IFERROR(Inv_SY_B!AE12/Inv_SY_B!$IS12-1,"")</f>
        <v>-6.9838927014246321E-3</v>
      </c>
      <c r="AF12" s="62">
        <f>IFERROR(Inv_SY_B!AF12/Inv_SY_B!$IS12-1,"")</f>
        <v>-1.6757486495189822E-2</v>
      </c>
      <c r="AG12" s="62">
        <f>IFERROR(Inv_SY_B!AG12/Inv_SY_B!$IS12-1,"")</f>
        <v>-1.7421711316125355E-2</v>
      </c>
      <c r="AH12" s="62">
        <f>IFERROR(Inv_SY_B!AH12/Inv_SY_B!$IS12-1,"")</f>
        <v>-8.2174530831620185E-3</v>
      </c>
      <c r="AI12" s="62">
        <f>IFERROR(Inv_SY_B!AI12/Inv_SY_B!$IS12-1,"")</f>
        <v>-1.182850416072434E-2</v>
      </c>
      <c r="AJ12" s="62">
        <f>IFERROR(Inv_SY_B!AJ12/Inv_SY_B!$IS12-1,"")</f>
        <v>-1.5014887814180922E-3</v>
      </c>
      <c r="AK12" s="62">
        <f>IFERROR(Inv_SY_B!AK12/Inv_SY_B!$IS12-1,"")</f>
        <v>-2.0991919728653663E-2</v>
      </c>
      <c r="AL12" s="62">
        <f>IFERROR(Inv_SY_B!AL12/Inv_SY_B!$IS12-1,"")</f>
        <v>-2.8497627665414971E-2</v>
      </c>
      <c r="AM12" s="62">
        <f>IFERROR(Inv_SY_B!AM12/Inv_SY_B!$IS12-1,"")</f>
        <v>-1.1704633393073482E-2</v>
      </c>
      <c r="AN12" s="62">
        <f>IFERROR(Inv_SY_B!AN12/Inv_SY_B!$IS12-1,"")</f>
        <v>-2.6436191028821554E-2</v>
      </c>
      <c r="AO12" s="62">
        <f>IFERROR(Inv_SY_B!AO12/Inv_SY_B!$IS12-1,"")</f>
        <v>-2.963870355833198E-2</v>
      </c>
      <c r="AP12" s="62">
        <f>IFERROR(Inv_SY_B!AP12/Inv_SY_B!$IS12-1,"")</f>
        <v>-2.4834934764066285E-2</v>
      </c>
      <c r="AQ12" s="62">
        <f>IFERROR(Inv_SY_B!AQ12/Inv_SY_B!$IS12-1,"")</f>
        <v>-2.3233678499311017E-2</v>
      </c>
      <c r="AR12" s="62">
        <f>IFERROR(Inv_SY_B!AR12/Inv_SY_B!$IS12-1,"")</f>
        <v>-1.6828653440290053E-2</v>
      </c>
      <c r="AS12" s="62">
        <f>IFERROR(Inv_SY_B!AS12/Inv_SY_B!$IS12-1,"")</f>
        <v>-1.8963661793297004E-2</v>
      </c>
      <c r="AT12" s="62">
        <f>IFERROR(Inv_SY_B!AT12/Inv_SY_B!$IS12-1,"")</f>
        <v>-8.2886200282622502E-3</v>
      </c>
      <c r="AU12" s="62">
        <f>IFERROR(Inv_SY_B!AU12/Inv_SY_B!$IS12-1,"")</f>
        <v>-1.3626140910779627E-2</v>
      </c>
      <c r="AV12" s="62">
        <f>IFERROR(Inv_SY_B!AV12/Inv_SY_B!$IS12-1,"")</f>
        <v>-2.9104951470080187E-2</v>
      </c>
      <c r="AW12" s="62">
        <f>IFERROR(Inv_SY_B!AW12/Inv_SY_B!$IS12-1,"")</f>
        <v>-2.3480025616965716E-2</v>
      </c>
      <c r="AX12" s="62">
        <f>IFERROR(Inv_SY_B!AX12/Inv_SY_B!$IS12-1,"")</f>
        <v>-1.2558636734276263E-2</v>
      </c>
      <c r="AY12" s="62">
        <f>IFERROR(Inv_SY_B!AY12/Inv_SY_B!$IS12-1,"")</f>
        <v>-2.028736697216138E-2</v>
      </c>
      <c r="AZ12" s="62">
        <f>IFERROR(Inv_SY_B!AZ12/Inv_SY_B!$IS12-1,"")</f>
        <v>-1.9262562962718E-2</v>
      </c>
      <c r="BA12" s="62">
        <f>IFERROR(Inv_SY_B!BA12/Inv_SY_B!$IS12-1,"")</f>
        <v>-1.2558636734276263E-2</v>
      </c>
      <c r="BB12" s="62">
        <f>IFERROR(Inv_SY_B!BB12/Inv_SY_B!$IS12-1,"")</f>
        <v>-2.0778418893353079E-2</v>
      </c>
      <c r="BC12" s="62">
        <f>IFERROR(Inv_SY_B!BC12/Inv_SY_B!$IS12-1,"")</f>
        <v>4.2130399943451913E-3</v>
      </c>
      <c r="BD12" s="62">
        <f>IFERROR(Inv_SY_B!BD12/Inv_SY_B!$IS12-1,"")</f>
        <v>-2.5677076947752453E-2</v>
      </c>
      <c r="BE12" s="62">
        <f>IFERROR(Inv_SY_B!BE12/Inv_SY_B!$IS12-1,"")</f>
        <v>-2.3480025616965716E-2</v>
      </c>
      <c r="BF12" s="62">
        <f>IFERROR(Inv_SY_B!BF12/Inv_SY_B!$IS12-1,"")</f>
        <v>-3.3781008163462634E-3</v>
      </c>
      <c r="BG12" s="62">
        <f>IFERROR(Inv_SY_B!BG12/Inv_SY_B!$IS12-1,"")</f>
        <v>4.3079292544789816E-3</v>
      </c>
      <c r="BH12" s="62">
        <f>IFERROR(Inv_SY_B!BH12/Inv_SY_B!$IS12-1,"")</f>
        <v>5.588934266283152E-3</v>
      </c>
      <c r="BI12" s="62">
        <f>IFERROR(Inv_SY_B!BI12/Inv_SY_B!$IS12-1,"")</f>
        <v>-7.648117522360276E-3</v>
      </c>
      <c r="BJ12" s="62">
        <f>IFERROR(Inv_SY_B!BJ12/Inv_SY_B!$IS12-1,"")</f>
        <v>4.2130399943451913E-3</v>
      </c>
      <c r="BK12" s="62">
        <f>IFERROR(Inv_SY_B!BK12/Inv_SY_B!$IS12-1,"")</f>
        <v>-2.0778418893353079E-2</v>
      </c>
      <c r="BL12" s="62">
        <f>IFERROR(Inv_SY_B!BL12/Inv_SY_B!$IS12-1,"")</f>
        <v>6.4032231663928574E-3</v>
      </c>
      <c r="BM12" s="62">
        <f>IFERROR(Inv_SY_B!BM12/Inv_SY_B!$IS12-1,"")</f>
        <v>-1.5761149263786689E-2</v>
      </c>
      <c r="BN12" s="62">
        <f>IFERROR(Inv_SY_B!BN12/Inv_SY_B!$IS12-1,"")</f>
        <v>-1.0012020187821213E-2</v>
      </c>
      <c r="BO12" s="62">
        <f>IFERROR(Inv_SY_B!BO12/Inv_SY_B!$IS12-1,"")</f>
        <v>1.7117979372520686E-2</v>
      </c>
      <c r="BP12" s="62">
        <f>IFERROR(Inv_SY_B!BP12/Inv_SY_B!$IS12-1,"")</f>
        <v>1.4457430501850554E-2</v>
      </c>
      <c r="BQ12" s="62">
        <f>IFERROR(Inv_SY_B!BQ12/Inv_SY_B!$IS12-1,"")</f>
        <v>2.243907711386095E-2</v>
      </c>
      <c r="BR12" s="62">
        <f>IFERROR(Inv_SY_B!BR12/Inv_SY_B!$IS12-1,"")</f>
        <v>-4.2193540449042555E-4</v>
      </c>
      <c r="BS12" s="62">
        <f>IFERROR(Inv_SY_B!BS12/Inv_SY_B!$IS12-1,"")</f>
        <v>-1.5440898010835591E-2</v>
      </c>
      <c r="BT12" s="62">
        <f>IFERROR(Inv_SY_B!BT12/Inv_SY_B!$IS12-1,"")</f>
        <v>5.9091855192339171E-3</v>
      </c>
      <c r="BU12" s="62">
        <f>IFERROR(Inv_SY_B!BU12/Inv_SY_B!$IS12-1,"")</f>
        <v>1.3915466843010149E-2</v>
      </c>
      <c r="BV12" s="62">
        <f>IFERROR(Inv_SY_B!BV12/Inv_SY_B!$IS12-1,"")</f>
        <v>9.9866630731804129E-4</v>
      </c>
      <c r="BW12" s="62">
        <f>IFERROR(Inv_SY_B!BW12/Inv_SY_B!$IS12-1,"")</f>
        <v>1.1993959325304004E-2</v>
      </c>
      <c r="BX12" s="62">
        <f>IFERROR(Inv_SY_B!BX12/Inv_SY_B!$IS12-1,"")</f>
        <v>1.5089721437164139E-2</v>
      </c>
      <c r="BY12" s="62">
        <f>IFERROR(Inv_SY_B!BY12/Inv_SY_B!$IS12-1,"")</f>
        <v>2.5563123524414921E-2</v>
      </c>
      <c r="BZ12" s="62">
        <f>IFERROR(Inv_SY_B!BZ12/Inv_SY_B!$IS12-1,"")</f>
        <v>6.4903822375528275E-3</v>
      </c>
      <c r="CA12" s="62">
        <f>IFERROR(Inv_SY_B!CA12/Inv_SY_B!$IS12-1,"")</f>
        <v>3.1066700612166098E-2</v>
      </c>
      <c r="CB12" s="62">
        <f>IFERROR(Inv_SY_B!CB12/Inv_SY_B!$IS12-1,"")</f>
        <v>1.3168213919457772E-2</v>
      </c>
      <c r="CC12" s="62">
        <f>IFERROR(Inv_SY_B!CC12/Inv_SY_B!$IS12-1,"")</f>
        <v>-9.2493737871154336E-3</v>
      </c>
      <c r="CD12" s="62">
        <f>IFERROR(Inv_SY_B!CD12/Inv_SY_B!$IS12-1,"")</f>
        <v>4.4064681015407725E-3</v>
      </c>
      <c r="CE12" s="62">
        <f>IFERROR(Inv_SY_B!CE12/Inv_SY_B!$IS12-1,"")</f>
        <v>-1.6828653440290053E-2</v>
      </c>
      <c r="CF12" s="62">
        <f>IFERROR(Inv_SY_B!CF12/Inv_SY_B!$IS12-1,"")</f>
        <v>2.1601496913835394E-2</v>
      </c>
      <c r="CG12" s="62">
        <f>IFERROR(Inv_SY_B!CG12/Inv_SY_B!$IS12-1,"")</f>
        <v>-7.0076150164580797E-3</v>
      </c>
      <c r="CH12" s="62">
        <f>IFERROR(Inv_SY_B!CH12/Inv_SY_B!$IS12-1,"")</f>
        <v>-2.334042891696142E-2</v>
      </c>
      <c r="CI12" s="62">
        <f>IFERROR(Inv_SY_B!CI12/Inv_SY_B!$IS12-1,"")</f>
        <v>-1.1491132557772676E-2</v>
      </c>
      <c r="CJ12" s="62">
        <f>IFERROR(Inv_SY_B!CJ12/Inv_SY_B!$IS12-1,"")</f>
        <v>-5.086107498751824E-3</v>
      </c>
      <c r="CK12" s="62">
        <f>IFERROR(Inv_SY_B!CK12/Inv_SY_B!$IS12-1,"")</f>
        <v>3.2404250779753951E-3</v>
      </c>
      <c r="CL12" s="62">
        <f>IFERROR(Inv_SY_B!CL12/Inv_SY_B!$IS12-1,"")</f>
        <v>-4.6591058281504338E-3</v>
      </c>
      <c r="CM12" s="62">
        <f>IFERROR(Inv_SY_B!CM12/Inv_SY_B!$IS12-1,"")</f>
        <v>3.4539259132762012E-3</v>
      </c>
      <c r="CN12" s="62">
        <f>IFERROR(Inv_SY_B!CN12/Inv_SY_B!$IS12-1,"")</f>
        <v>-7.3278662694090668E-3</v>
      </c>
      <c r="CO12" s="62">
        <f>IFERROR(Inv_SY_B!CO12/Inv_SY_B!$IS12-1,"")</f>
        <v>2.4632820374808073E-3</v>
      </c>
      <c r="CP12" s="62">
        <f>IFERROR(Inv_SY_B!CP12/Inv_SY_B!$IS12-1,"")</f>
        <v>8.6436385252006698E-3</v>
      </c>
      <c r="CQ12" s="62">
        <f>IFERROR(Inv_SY_B!CQ12/Inv_SY_B!$IS12-1,"")</f>
        <v>2.8006521972856246E-2</v>
      </c>
      <c r="CR12" s="62">
        <f>IFERROR(Inv_SY_B!CR12/Inv_SY_B!$IS12-1,"")</f>
        <v>6.6564384427865164E-3</v>
      </c>
      <c r="CS12" s="62">
        <f>IFERROR(Inv_SY_B!CS12/Inv_SY_B!$IS12-1,"")</f>
        <v>4.5925970348799083E-3</v>
      </c>
      <c r="CT12" s="62">
        <f>IFERROR(Inv_SY_B!CT12/Inv_SY_B!$IS12-1,"")</f>
        <v>7.0834401133879066E-3</v>
      </c>
      <c r="CU12" s="62">
        <f>IFERROR(Inv_SY_B!CU12/Inv_SY_B!$IS12-1,"")</f>
        <v>-2.921170188773059E-2</v>
      </c>
      <c r="CV12" s="62">
        <f>IFERROR(Inv_SY_B!CV12/Inv_SY_B!$IS12-1,"")</f>
        <v>2.9714528655261807E-2</v>
      </c>
      <c r="CW12" s="62">
        <f>IFERROR(Inv_SY_B!CW12/Inv_SY_B!$IS12-1,"")</f>
        <v>2.2241999419737368E-2</v>
      </c>
      <c r="CX12" s="62">
        <f>IFERROR(Inv_SY_B!CX12/Inv_SY_B!$IS12-1,"")</f>
        <v>2.3864217367726148E-3</v>
      </c>
      <c r="CY12" s="62">
        <f>IFERROR(Inv_SY_B!CY12/Inv_SY_B!$IS12-1,"")</f>
        <v>-6.1536116752552994E-3</v>
      </c>
      <c r="CZ12" s="62">
        <f>IFERROR(Inv_SY_B!CZ12/Inv_SY_B!$IS12-1,"")</f>
        <v>-5.086107498751824E-3</v>
      </c>
      <c r="DA12" s="62">
        <f>IFERROR(Inv_SY_B!DA12/Inv_SY_B!$IS12-1,"")</f>
        <v>8.7914467957934672E-3</v>
      </c>
      <c r="DB12" s="62">
        <f>IFERROR(Inv_SY_B!DB12/Inv_SY_B!$IS12-1,"")</f>
        <v>2.2455500255038174E-2</v>
      </c>
      <c r="DC12" s="62">
        <f>IFERROR(Inv_SY_B!DC12/Inv_SY_B!$IS12-1,"")</f>
        <v>2.0344214217064449E-2</v>
      </c>
      <c r="DD12" s="62">
        <f>IFERROR(Inv_SY_B!DD12/Inv_SY_B!$IS12-1,"")</f>
        <v>-2.7503695205324918E-2</v>
      </c>
      <c r="DE12" s="62">
        <f>IFERROR(Inv_SY_B!DE12/Inv_SY_B!$IS12-1,"")</f>
        <v>1.8161761233990825E-2</v>
      </c>
      <c r="DF12" s="62">
        <f>IFERROR(Inv_SY_B!DF12/Inv_SY_B!$IS12-1,"")</f>
        <v>2.5570083869106863E-2</v>
      </c>
      <c r="DG12" s="62">
        <f>IFERROR(Inv_SY_B!DG12/Inv_SY_B!$IS12-1,"")</f>
        <v>1.4128967678310955E-2</v>
      </c>
      <c r="DH12" s="62">
        <f>IFERROR(Inv_SY_B!DH12/Inv_SY_B!$IS12-1,"")</f>
        <v>1.9679989396129027E-2</v>
      </c>
      <c r="DI12" s="62">
        <f>IFERROR(Inv_SY_B!DI12/Inv_SY_B!$IS12-1,"")</f>
        <v>1.2585192407674972E-2</v>
      </c>
      <c r="DJ12" s="62">
        <f>IFERROR(Inv_SY_B!DJ12/Inv_SY_B!$IS12-1,"")</f>
        <v>1.8497523231386648E-2</v>
      </c>
      <c r="DK12" s="62">
        <f>IFERROR(Inv_SY_B!DK12/Inv_SY_B!$IS12-1,"")</f>
        <v>2.4424452402811214E-2</v>
      </c>
      <c r="DL12" s="62">
        <f>IFERROR(Inv_SY_B!DL12/Inv_SY_B!$IS12-1,"")</f>
        <v>2.1672663858935515E-2</v>
      </c>
      <c r="DM12" s="62">
        <f>IFERROR(Inv_SY_B!DM12/Inv_SY_B!$IS12-1,"")</f>
        <v>1.978673981377943E-2</v>
      </c>
      <c r="DN12" s="62">
        <f>IFERROR(Inv_SY_B!DN12/Inv_SY_B!$IS12-1,"")</f>
        <v>-1.4693645087283214E-2</v>
      </c>
      <c r="DO12" s="62">
        <f>IFERROR(Inv_SY_B!DO12/Inv_SY_B!$IS12-1,"")</f>
        <v>-2.2585461677513075E-2</v>
      </c>
      <c r="DP12" s="62">
        <f>IFERROR(Inv_SY_B!DP12/Inv_SY_B!$IS12-1,"")</f>
        <v>-2.1691728022139367E-2</v>
      </c>
      <c r="DQ12" s="62">
        <f>IFERROR(Inv_SY_B!DQ12/Inv_SY_B!$IS12-1,"")</f>
        <v>2.1387996078534588E-2</v>
      </c>
      <c r="DR12" s="62">
        <f>IFERROR(Inv_SY_B!DR12/Inv_SY_B!$IS12-1,"")</f>
        <v>1.3061463501807369E-2</v>
      </c>
      <c r="DS12" s="62">
        <f>IFERROR(Inv_SY_B!DS12/Inv_SY_B!$IS12-1,"")</f>
        <v>1.4769470184213151E-2</v>
      </c>
      <c r="DT12" s="62">
        <f>IFERROR(Inv_SY_B!DT12/Inv_SY_B!$IS12-1,"")</f>
        <v>-3.6209784822586633E-2</v>
      </c>
      <c r="DU12" s="62">
        <f>IFERROR(Inv_SY_B!DU12/Inv_SY_B!$IS12-1,"")</f>
        <v>-1.6283040194521647E-2</v>
      </c>
      <c r="DV12" s="62">
        <f>IFERROR(Inv_SY_B!DV12/Inv_SY_B!$IS12-1,"")</f>
        <v>-1.1277631722471981E-2</v>
      </c>
      <c r="DW12" s="62">
        <f>IFERROR(Inv_SY_B!DW12/Inv_SY_B!$IS12-1,"")</f>
        <v>1.9594200661712247E-3</v>
      </c>
      <c r="DX12" s="62">
        <f>IFERROR(Inv_SY_B!DX12/Inv_SY_B!$IS12-1,"")</f>
        <v>6.7750500179535322E-3</v>
      </c>
      <c r="DY12" s="62">
        <f>IFERROR(Inv_SY_B!DY12/Inv_SY_B!$IS12-1,"")</f>
        <v>-1.8963661793297004E-2</v>
      </c>
      <c r="DZ12" s="62">
        <f>IFERROR(Inv_SY_B!DZ12/Inv_SY_B!$IS12-1,"")</f>
        <v>-1.2558636734276263E-2</v>
      </c>
      <c r="EA12" s="62">
        <f>IFERROR(Inv_SY_B!EA12/Inv_SY_B!$IS12-1,"")</f>
        <v>-1.523925833305162E-2</v>
      </c>
      <c r="EB12" s="62">
        <f>IFERROR(Inv_SY_B!EB12/Inv_SY_B!$IS12-1,"")</f>
        <v>-1.0210127545968617E-2</v>
      </c>
      <c r="EC12" s="62">
        <f>IFERROR(Inv_SY_B!EC12/Inv_SY_B!$IS12-1,"")</f>
        <v>-2.3480025616965716E-2</v>
      </c>
      <c r="ED12" s="62">
        <f>IFERROR(Inv_SY_B!ED12/Inv_SY_B!$IS12-1,"")</f>
        <v>7.0670169722109044E-3</v>
      </c>
      <c r="EE12" s="62">
        <f>IFERROR(Inv_SY_B!EE12/Inv_SY_B!$IS12-1,"")</f>
        <v>-8.1609079273781138E-4</v>
      </c>
      <c r="EF12" s="62">
        <f>IFERROR(Inv_SY_B!EF12/Inv_SY_B!$IS12-1,"")</f>
        <v>2.2358454420810636E-2</v>
      </c>
      <c r="EG12" s="62">
        <f>IFERROR(Inv_SY_B!EG12/Inv_SY_B!$IS12-1,"")</f>
        <v>1.2531443945641429E-2</v>
      </c>
      <c r="EH12" s="62">
        <f>IFERROR(Inv_SY_B!EH12/Inv_SY_B!$IS12-1,"")</f>
        <v>-1.666852781381456E-2</v>
      </c>
      <c r="EI12" s="62">
        <f>IFERROR(Inv_SY_B!EI12/Inv_SY_B!$IS12-1,"")</f>
        <v>-2.2349068395005722E-2</v>
      </c>
      <c r="EJ12" s="62">
        <f>IFERROR(Inv_SY_B!EJ12/Inv_SY_B!$IS12-1,"")</f>
        <v>2.0504132480646531E-2</v>
      </c>
      <c r="EK12" s="62">
        <f>IFERROR(Inv_SY_B!EK12/Inv_SY_B!$IS12-1,"")</f>
        <v>1.4555969348912345E-2</v>
      </c>
      <c r="EL12" s="62">
        <f>IFERROR(Inv_SY_B!EL12/Inv_SY_B!$IS12-1,"")</f>
        <v>1.519647185481432E-2</v>
      </c>
      <c r="EM12" s="62">
        <f>IFERROR(Inv_SY_B!EM12/Inv_SY_B!$IS12-1,"")</f>
        <v>2.0415357720560134E-3</v>
      </c>
      <c r="EN12" s="62">
        <f>IFERROR(Inv_SY_B!EN12/Inv_SY_B!$IS12-1,"")</f>
        <v>-5.9401108399546043E-3</v>
      </c>
      <c r="EO12" s="62">
        <f>IFERROR(Inv_SY_B!EO12/Inv_SY_B!$IS12-1,"")</f>
        <v>2.4804009443345709E-2</v>
      </c>
      <c r="EP12" s="62">
        <f>IFERROR(Inv_SY_B!EP12/Inv_SY_B!$IS12-1,"")</f>
        <v>1.6920901678396882E-2</v>
      </c>
      <c r="EQ12" s="62">
        <f>IFERROR(Inv_SY_B!EQ12/Inv_SY_B!$IS12-1,"")</f>
        <v>1.5324183955698345E-3</v>
      </c>
      <c r="ER12" s="62">
        <f>IFERROR(Inv_SY_B!ER12/Inv_SY_B!$IS12-1,"")</f>
        <v>5.0962400309737532E-3</v>
      </c>
      <c r="ES12" s="62">
        <f>IFERROR(Inv_SY_B!ES12/Inv_SY_B!$IS12-1,"")</f>
        <v>-2.9510991457447622E-3</v>
      </c>
      <c r="ET12" s="62">
        <f>IFERROR(Inv_SY_B!ET12/Inv_SY_B!$IS12-1,"")</f>
        <v>1.4323059346766032E-2</v>
      </c>
      <c r="EU12" s="62">
        <f>IFERROR(Inv_SY_B!EU12/Inv_SY_B!$IS12-1,"")</f>
        <v>-2.5450802558202867E-2</v>
      </c>
      <c r="EV12" s="62">
        <f>IFERROR(Inv_SY_B!EV12/Inv_SY_B!$IS12-1,"")</f>
        <v>4.1108515603551776E-3</v>
      </c>
      <c r="EW12" s="62">
        <f>IFERROR(Inv_SY_B!EW12/Inv_SY_B!$IS12-1,"")</f>
        <v>1.6920901678396882E-2</v>
      </c>
      <c r="EX12" s="62">
        <f>IFERROR(Inv_SY_B!EX12/Inv_SY_B!$IS12-1,"")</f>
        <v>1.8398984384324857E-2</v>
      </c>
      <c r="EY12" s="62">
        <f>IFERROR(Inv_SY_B!EY12/Inv_SY_B!$IS12-1,"")</f>
        <v>2.5183566483880426E-2</v>
      </c>
      <c r="EZ12" s="62">
        <f>IFERROR(Inv_SY_B!EZ12/Inv_SY_B!$IS12-1,"")</f>
        <v>2.3736505266842345E-2</v>
      </c>
      <c r="FA12" s="62">
        <f>IFERROR(Inv_SY_B!FA12/Inv_SY_B!$IS12-1,"")</f>
        <v>2.0747493572632614E-2</v>
      </c>
      <c r="FB12" s="62">
        <f>IFERROR(Inv_SY_B!FB12/Inv_SY_B!$IS12-1,"")</f>
        <v>1.6690977701919296E-2</v>
      </c>
      <c r="FC12" s="62">
        <f>IFERROR(Inv_SY_B!FC12/Inv_SY_B!$IS12-1,"")</f>
        <v>2.1921748166786381E-2</v>
      </c>
      <c r="FD12" s="62">
        <f>IFERROR(Inv_SY_B!FD12/Inv_SY_B!$IS12-1,"")</f>
        <v>7.8516547201723519E-4</v>
      </c>
      <c r="FE12" s="62">
        <f>IFERROR(Inv_SY_B!FE12/Inv_SY_B!$IS12-1,"")</f>
        <v>-1.7695661140239016E-3</v>
      </c>
      <c r="FF12" s="62">
        <f>IFERROR(Inv_SY_B!FF12/Inv_SY_B!$IS12-1,"")</f>
        <v>-2.1202994418098697E-2</v>
      </c>
      <c r="FG12" s="62">
        <f>IFERROR(Inv_SY_B!FG12/Inv_SY_B!$IS12-1,"")</f>
        <v>-1.9115700266920221E-2</v>
      </c>
      <c r="FH12" s="62">
        <f>IFERROR(Inv_SY_B!FH12/Inv_SY_B!$IS12-1,"")</f>
        <v>-1.337712151711079E-3</v>
      </c>
      <c r="FI12" s="62">
        <f>IFERROR(Inv_SY_B!FI12/Inv_SY_B!$IS12-1,"")</f>
        <v>-2.0171343285907084E-2</v>
      </c>
      <c r="FJ12" s="62">
        <f>IFERROR(Inv_SY_B!FJ12/Inv_SY_B!$IS12-1,"")</f>
        <v>-1.0574588567845433E-2</v>
      </c>
      <c r="FK12" s="62">
        <f>IFERROR(Inv_SY_B!FK12/Inv_SY_B!$IS12-1,"")</f>
        <v>4.012478603608205E-3</v>
      </c>
      <c r="FL12" s="62">
        <f>IFERROR(Inv_SY_B!FL12/Inv_SY_B!$IS12-1,"")</f>
        <v>-2.2628112493730868E-2</v>
      </c>
      <c r="FM12" s="62">
        <f>IFERROR(Inv_SY_B!FM12/Inv_SY_B!$IS12-1,"")</f>
        <v>2.0254985963927608E-2</v>
      </c>
      <c r="FN12" s="62">
        <f>IFERROR(Inv_SY_B!FN12/Inv_SY_B!$IS12-1,"")</f>
        <v>-1.249393951145783E-2</v>
      </c>
      <c r="FO12" s="62">
        <f>IFERROR(Inv_SY_B!FO12/Inv_SY_B!$IS12-1,"")</f>
        <v>-2.8652475267993971E-2</v>
      </c>
      <c r="FP12" s="62">
        <f>IFERROR(Inv_SY_B!FP12/Inv_SY_B!$IS12-1,"")</f>
        <v>-2.0555213474629519E-2</v>
      </c>
      <c r="FQ12" s="62">
        <f>IFERROR(Inv_SY_B!FQ12/Inv_SY_B!$IS12-1,"")</f>
        <v>-2.6773910531933565E-2</v>
      </c>
      <c r="FR12" s="62">
        <f>IFERROR(Inv_SY_B!FR12/Inv_SY_B!$IS12-1,"")</f>
        <v>-1.4336516417325695E-2</v>
      </c>
      <c r="FS12" s="62">
        <f>IFERROR(Inv_SY_B!FS12/Inv_SY_B!$IS12-1,"")</f>
        <v>-1.047862102066488E-2</v>
      </c>
      <c r="FT12" s="62">
        <f>IFERROR(Inv_SY_B!FT12/Inv_SY_B!$IS12-1,"")</f>
        <v>-1.1745392643448982E-2</v>
      </c>
      <c r="FU12" s="62">
        <f>IFERROR(Inv_SY_B!FU12/Inv_SY_B!$IS12-1,"")</f>
        <v>-1.249393951145783E-2</v>
      </c>
      <c r="FV12" s="62">
        <f>IFERROR(Inv_SY_B!FV12/Inv_SY_B!$IS12-1,"")</f>
        <v>1.3777176529235824E-2</v>
      </c>
      <c r="FW12" s="62">
        <f>IFERROR(Inv_SY_B!FW12/Inv_SY_B!$IS12-1,"")</f>
        <v>-4.5766168690569708E-3</v>
      </c>
      <c r="FX12" s="62">
        <f>IFERROR(Inv_SY_B!FX12/Inv_SY_B!$IS12-1,"")</f>
        <v>-1.2134061209530533E-2</v>
      </c>
      <c r="FY12" s="62">
        <f>IFERROR(Inv_SY_B!FY12/Inv_SY_B!$IS12-1,"")</f>
        <v>-2.0171343285907084E-2</v>
      </c>
      <c r="FZ12" s="62">
        <f>IFERROR(Inv_SY_B!FZ12/Inv_SY_B!$IS12-1,"")</f>
        <v>-2.5807724592918913E-4</v>
      </c>
      <c r="GA12" s="62">
        <f>IFERROR(Inv_SY_B!GA12/Inv_SY_B!$IS12-1,"")</f>
        <v>5.5553414775120213E-3</v>
      </c>
      <c r="GB12" s="62">
        <f>IFERROR(Inv_SY_B!GB12/Inv_SY_B!$IS12-1,"")</f>
        <v>-2.8808422532162536E-2</v>
      </c>
      <c r="GC12" s="62">
        <f>IFERROR(Inv_SY_B!GC12/Inv_SY_B!$IS12-1,"")</f>
        <v>-1.249393951145783E-2</v>
      </c>
      <c r="GD12" s="62">
        <f>IFERROR(Inv_SY_B!GD12/Inv_SY_B!$IS12-1,"")</f>
        <v>1.364762034054201E-2</v>
      </c>
      <c r="GE12" s="62">
        <f>IFERROR(Inv_SY_B!GE12/Inv_SY_B!$IS12-1,"")</f>
        <v>1.5689972100094707E-3</v>
      </c>
      <c r="GF12" s="62">
        <f>IFERROR(Inv_SY_B!GF12/Inv_SY_B!$IS12-1,"")</f>
        <v>-1.249393951145783E-2</v>
      </c>
      <c r="GG12" s="62">
        <f>IFERROR(Inv_SY_B!GG12/Inv_SY_B!$IS12-1,"")</f>
        <v>-1.143445779058383E-2</v>
      </c>
      <c r="GH12" s="62">
        <f>IFERROR(Inv_SY_B!GH12/Inv_SY_B!$IS12-1,"")</f>
        <v>-5.8376304390103106E-3</v>
      </c>
      <c r="GI12" s="62">
        <f>IFERROR(Inv_SY_B!GI12/Inv_SY_B!$IS12-1,"")</f>
        <v>-7.9105294581114372E-3</v>
      </c>
      <c r="GJ12" s="62">
        <f>IFERROR(Inv_SY_B!GJ12/Inv_SY_B!$IS12-1,"")</f>
        <v>8.5450996781388788E-3</v>
      </c>
      <c r="GK12" s="62">
        <f>IFERROR(Inv_SY_B!GK12/Inv_SY_B!$IS12-1,"")</f>
        <v>5.1400972829804825E-3</v>
      </c>
      <c r="GL12" s="62">
        <f>IFERROR(Inv_SY_B!GL12/Inv_SY_B!$IS12-1,"")</f>
        <v>1.1617906717672044E-2</v>
      </c>
      <c r="GM12" s="62">
        <f>IFERROR(Inv_SY_B!GM12/Inv_SY_B!$IS12-1,"")</f>
        <v>-8.1230695179574264E-2</v>
      </c>
      <c r="GN12" s="62">
        <f>IFERROR(Inv_SY_B!GN12/Inv_SY_B!$IS12-1,"")</f>
        <v>-1.337712151711079E-3</v>
      </c>
      <c r="GO12" s="62">
        <f>IFERROR(Inv_SY_B!GO12/Inv_SY_B!$IS12-1,"")</f>
        <v>1.7016081246581827E-2</v>
      </c>
      <c r="GP12" s="62">
        <f>IFERROR(Inv_SY_B!GP12/Inv_SY_B!$IS12-1,"")</f>
        <v>8.2155765985270079E-4</v>
      </c>
      <c r="GQ12" s="62">
        <f>IFERROR(Inv_SY_B!GQ12/Inv_SY_B!$IS12-1,"")</f>
        <v>-5.5266955861450473E-3</v>
      </c>
      <c r="GR12" s="62">
        <f>IFERROR(Inv_SY_B!GR12/Inv_SY_B!$IS12-1,"")</f>
        <v>-7.7075580958245737E-3</v>
      </c>
      <c r="GS12" s="62" t="str">
        <f>IFERROR(Inv_SY_B!GS12/Inv_SY_B!$IS12-1,"")</f>
        <v/>
      </c>
      <c r="GT12" s="62" t="str">
        <f>IFERROR(Inv_SY_B!GT12/Inv_SY_B!$IS12-1,"")</f>
        <v/>
      </c>
      <c r="GU12" s="62">
        <f>IFERROR(Inv_SY_B!GU12/Inv_SY_B!$IS12-1,"")</f>
        <v>5.0350877202941069E-2</v>
      </c>
      <c r="GV12" s="62">
        <f>IFERROR(Inv_SY_B!GV12/Inv_SY_B!$IS12-1,"")</f>
        <v>-2.6712110154032853E-2</v>
      </c>
      <c r="GW12" s="62">
        <f>IFERROR(Inv_SY_B!GW12/Inv_SY_B!$IS12-1,"")</f>
        <v>-1.0949096069038267E-2</v>
      </c>
      <c r="GX12" s="62" t="str">
        <f>IFERROR(Inv_SY_B!GX12/Inv_SY_B!$IS12-1,"")</f>
        <v/>
      </c>
      <c r="GY12" s="62">
        <f>IFERROR(Inv_SY_B!GY12/Inv_SY_B!$IS12-1,"")</f>
        <v>7.226309093401051E-3</v>
      </c>
      <c r="GZ12" s="62">
        <f>IFERROR(Inv_SY_B!GZ12/Inv_SY_B!$IS12-1,"")</f>
        <v>-1.5227397175534896E-2</v>
      </c>
      <c r="HA12" s="62">
        <f>IFERROR(Inv_SY_B!HA12/Inv_SY_B!$IS12-1,"")</f>
        <v>-1.3626140910779627E-2</v>
      </c>
      <c r="HB12" s="62">
        <f>IFERROR(Inv_SY_B!HB12/Inv_SY_B!$IS12-1,"")</f>
        <v>-2.1205420563954469E-2</v>
      </c>
      <c r="HC12" s="62">
        <f>IFERROR(Inv_SY_B!HC12/Inv_SY_B!$IS12-1,"")</f>
        <v>-1.5654398846136286E-2</v>
      </c>
      <c r="HD12" s="62">
        <f>IFERROR(Inv_SY_B!HD12/Inv_SY_B!$IS12-1,"")</f>
        <v>7.4036913663391157E-3</v>
      </c>
      <c r="HE12" s="62">
        <f>IFERROR(Inv_SY_B!HE12/Inv_SY_B!$IS12-1,"")</f>
        <v>-9.0358729518147385E-3</v>
      </c>
      <c r="HF12" s="62">
        <f>IFERROR(Inv_SY_B!HF12/Inv_SY_B!$IS12-1,"")</f>
        <v>2.3864217367726148E-3</v>
      </c>
      <c r="HG12" s="62">
        <f>IFERROR(Inv_SY_B!HG12/Inv_SY_B!$IS12-1,"")</f>
        <v>7.7239426192901028E-3</v>
      </c>
      <c r="HH12" s="62">
        <f>IFERROR(Inv_SY_B!HH12/Inv_SY_B!$IS12-1,"")</f>
        <v>-1.4693645087283214E-2</v>
      </c>
      <c r="HI12" s="62">
        <f>IFERROR(Inv_SY_B!HI12/Inv_SY_B!$IS12-1,"")</f>
        <v>1.1054167249684443E-3</v>
      </c>
      <c r="HJ12" s="62">
        <f>IFERROR(Inv_SY_B!HJ12/Inv_SY_B!$IS12-1,"")</f>
        <v>4.5214300897795656E-3</v>
      </c>
      <c r="HK12" s="62">
        <f>IFERROR(Inv_SY_B!HK12/Inv_SY_B!$IS12-1,"")</f>
        <v>-1.4100587211447912E-2</v>
      </c>
      <c r="HL12" s="62">
        <f>IFERROR(Inv_SY_B!HL12/Inv_SY_B!$IS12-1,"")</f>
        <v>4.2832968868737886E-2</v>
      </c>
      <c r="HM12" s="62">
        <f>IFERROR(Inv_SY_B!HM12/Inv_SY_B!$IS12-1,"")</f>
        <v>7.0912732158867842E-2</v>
      </c>
      <c r="HN12" s="62">
        <f>IFERROR(Inv_SY_B!HN12/Inv_SY_B!$IS12-1,"")</f>
        <v>7.4741979115335866E-2</v>
      </c>
      <c r="HO12" s="62">
        <f>IFERROR(Inv_SY_B!HO12/Inv_SY_B!$IS12-1,"")</f>
        <v>6.772169302847808E-2</v>
      </c>
      <c r="HP12" s="62">
        <f>IFERROR(Inv_SY_B!HP12/Inv_SY_B!$IS12-1,"")</f>
        <v>6.504122015895053E-2</v>
      </c>
      <c r="HQ12" s="62">
        <f>IFERROR(Inv_SY_B!HQ12/Inv_SY_B!$IS12-1,"")</f>
        <v>-1.9760053797990174E-2</v>
      </c>
      <c r="HR12" s="62">
        <f>IFERROR(Inv_SY_B!HR12/Inv_SY_B!$IS12-1,"")</f>
        <v>-3.0116415010429387E-3</v>
      </c>
      <c r="HS12" s="62">
        <f>IFERROR(Inv_SY_B!HS12/Inv_SY_B!$IS12-1,"")</f>
        <v>3.0747872698117185E-2</v>
      </c>
      <c r="HT12" s="62">
        <f>IFERROR(Inv_SY_B!HT12/Inv_SY_B!$IS12-1,"")</f>
        <v>-2.7138759954107305E-3</v>
      </c>
      <c r="HU12" s="62">
        <f>IFERROR(Inv_SY_B!HU12/Inv_SY_B!$IS12-1,"")</f>
        <v>1.5639896666592934E-2</v>
      </c>
      <c r="HV12" s="62">
        <f>IFERROR(Inv_SY_B!HV12/Inv_SY_B!$IS12-1,"")</f>
        <v>6.6199191319005202E-4</v>
      </c>
      <c r="HW12" s="62">
        <f>IFERROR(Inv_SY_B!HW12/Inv_SY_B!$IS12-1,"")</f>
        <v>1.4555969348912345E-2</v>
      </c>
      <c r="HX12" s="62">
        <f>IFERROR(Inv_SY_B!HX12/Inv_SY_B!$IS12-1,"")</f>
        <v>6.0816285015923288E-3</v>
      </c>
      <c r="HY12" s="62">
        <f>IFERROR(Inv_SY_B!HY12/Inv_SY_B!$IS12-1,"")</f>
        <v>2.21471101596038E-2</v>
      </c>
      <c r="HZ12" s="62">
        <f>IFERROR(Inv_SY_B!HZ12/Inv_SY_B!$IS12-1,"")</f>
        <v>8.6728352206264514E-3</v>
      </c>
      <c r="IA12" s="62">
        <f>IFERROR(Inv_SY_B!IA12/Inv_SY_B!$IS12-1,"")</f>
        <v>-2.3066152722844846E-3</v>
      </c>
      <c r="IB12" s="62">
        <f>IFERROR(Inv_SY_B!IB12/Inv_SY_B!$IS12-1,"")</f>
        <v>-1.948586080604553E-2</v>
      </c>
      <c r="IC12" s="62">
        <f>IFERROR(Inv_SY_B!IC12/Inv_SY_B!$IS12-1,"")</f>
        <v>8.7665632485558476E-3</v>
      </c>
      <c r="ID12" s="62">
        <f>IFERROR(Inv_SY_B!ID12/Inv_SY_B!$IS12-1,"")</f>
        <v>-1.5799488358790081E-2</v>
      </c>
      <c r="IE12" s="62">
        <f>IFERROR(Inv_SY_B!IE12/Inv_SY_B!$IS12-1,"")</f>
        <v>-2.458585045621553E-2</v>
      </c>
      <c r="IF12" s="62" t="str">
        <f>IFERROR(Inv_SY_B!IF12/Inv_SY_B!$IS12-1,"")</f>
        <v/>
      </c>
      <c r="IG12" s="62">
        <f>IFERROR(Inv_SY_B!IG12/Inv_SY_B!$IS12-1,"")</f>
        <v>8.836769645064857E-3</v>
      </c>
      <c r="IH12" s="62">
        <f>IFERROR(Inv_SY_B!IH12/Inv_SY_B!$IS12-1,"")</f>
        <v>1.7026390197436569E-3</v>
      </c>
      <c r="II12" s="62">
        <f>IFERROR(Inv_SY_B!II12/Inv_SY_B!$IS12-1,"")</f>
        <v>-4.5443889614217303E-3</v>
      </c>
      <c r="IJ12" s="62">
        <f>IFERROR(Inv_SY_B!IJ12/Inv_SY_B!$IS12-1,"")</f>
        <v>-1.5799488358790081E-2</v>
      </c>
      <c r="IK12" s="62">
        <f>IFERROR(Inv_SY_B!IK12/Inv_SY_B!$IS12-1,"")</f>
        <v>-2.7885657655425722E-2</v>
      </c>
      <c r="IL12" s="62" t="str">
        <f>IFERROR(Inv_SY_B!IL12/Inv_SY_B!$IS12-1,"")</f>
        <v/>
      </c>
      <c r="IM12" s="62" t="str">
        <f>IFERROR(Inv_SY_B!IM12/Inv_SY_B!$IS12-1,"")</f>
        <v/>
      </c>
      <c r="IN12" s="62">
        <f>IFERROR(Inv_SY_B!IN12/Inv_SY_B!$IS12-1,"")</f>
        <v>2.8110260623237515E-2</v>
      </c>
      <c r="IO12" s="62">
        <f>IFERROR(Inv_SY_B!IO12/Inv_SY_B!$IS12-1,"")</f>
        <v>3.9800100637565894E-2</v>
      </c>
      <c r="IP12" s="62">
        <f>IFERROR(Inv_SY_B!IP12/Inv_SY_B!$IS12-1,"")</f>
        <v>0.28230095831695712</v>
      </c>
      <c r="IQ12" s="62">
        <f>IFERROR(Inv_SY_B!IQ12/Inv_SY_B!$IS12-1,"")</f>
        <v>-2.3066152722844846E-3</v>
      </c>
      <c r="IR12" s="62">
        <f>IFERROR(Inv_SY_B!IR12/Inv_SY_B!$IS12-1,"")</f>
        <v>0.96396869129406149</v>
      </c>
    </row>
    <row r="13" spans="2:253" ht="14.5" x14ac:dyDescent="0.35">
      <c r="B13" s="85">
        <f t="shared" si="0"/>
        <v>45845</v>
      </c>
      <c r="C13" s="62">
        <f>IFERROR(Inv_SY_B!C13/Inv_SY_B!$IS13-1,"")</f>
        <v>-1.8638671178665689E-3</v>
      </c>
      <c r="D13" s="62">
        <f>IFERROR(Inv_SY_B!D13/Inv_SY_B!$IS13-1,"")</f>
        <v>-1.0576985639631054E-2</v>
      </c>
      <c r="E13" s="62">
        <f>IFERROR(Inv_SY_B!E13/Inv_SY_B!$IS13-1,"")</f>
        <v>-4.9235772092204311E-4</v>
      </c>
      <c r="F13" s="62">
        <f>IFERROR(Inv_SY_B!F13/Inv_SY_B!$IS13-1,"")</f>
        <v>-4.6875629351049719E-3</v>
      </c>
      <c r="G13" s="62">
        <f>IFERROR(Inv_SY_B!G13/Inv_SY_B!$IS13-1,"")</f>
        <v>1.0405057227216297E-3</v>
      </c>
      <c r="H13" s="62">
        <f>IFERROR(Inv_SY_B!H13/Inv_SY_B!$IS13-1,"")</f>
        <v>-1.5175575970562294E-2</v>
      </c>
      <c r="I13" s="62">
        <f>IFERROR(Inv_SY_B!I13/Inv_SY_B!$IS13-1,"")</f>
        <v>-9.9315694528335774E-3</v>
      </c>
      <c r="J13" s="62">
        <f>IFERROR(Inv_SY_B!J13/Inv_SY_B!$IS13-1,"")</f>
        <v>-6.7851655421964363E-3</v>
      </c>
      <c r="K13" s="62">
        <f>IFERROR(Inv_SY_B!K13/Inv_SY_B!$IS13-1,"")</f>
        <v>-3.2192411101409357E-3</v>
      </c>
      <c r="L13" s="62">
        <f>IFERROR(Inv_SY_B!L13/Inv_SY_B!$IS13-1,"")</f>
        <v>-3.2192411101409357E-3</v>
      </c>
      <c r="M13" s="62">
        <f>IFERROR(Inv_SY_B!M13/Inv_SY_B!$IS13-1,"")</f>
        <v>3.7028474932607747E-3</v>
      </c>
      <c r="N13" s="62">
        <f>IFERROR(Inv_SY_B!N13/Inv_SY_B!$IS13-1,"")</f>
        <v>7.8980527074437035E-3</v>
      </c>
      <c r="O13" s="62">
        <f>IFERROR(Inv_SY_B!O13/Inv_SY_B!$IS13-1,"")</f>
        <v>-1.6224377274107971E-2</v>
      </c>
      <c r="P13" s="62">
        <f>IFERROR(Inv_SY_B!P13/Inv_SY_B!$IS13-1,"")</f>
        <v>1.4858279540065356E-2</v>
      </c>
      <c r="Q13" s="62">
        <f>IFERROR(Inv_SY_B!Q13/Inv_SY_B!$IS13-1,"")</f>
        <v>-1.6224377274107971E-2</v>
      </c>
      <c r="R13" s="62">
        <f>IFERROR(Inv_SY_B!R13/Inv_SY_B!$IS13-1,"")</f>
        <v>-1.307797336347083E-2</v>
      </c>
      <c r="S13" s="62">
        <f>IFERROR(Inv_SY_B!S13/Inv_SY_B!$IS13-1,"")</f>
        <v>-1.6224377274107971E-2</v>
      </c>
      <c r="T13" s="62">
        <f>IFERROR(Inv_SY_B!T13/Inv_SY_B!$IS13-1,"")</f>
        <v>-1.7273178577653758E-2</v>
      </c>
      <c r="U13" s="62">
        <f>IFERROR(Inv_SY_B!U13/Inv_SY_B!$IS13-1,"")</f>
        <v>-9.6088613594349503E-3</v>
      </c>
      <c r="V13" s="62">
        <f>IFERROR(Inv_SY_B!V13/Inv_SY_B!$IS13-1,"")</f>
        <v>-1.1545109919827046E-2</v>
      </c>
      <c r="W13" s="62">
        <f>IFERROR(Inv_SY_B!W13/Inv_SY_B!$IS13-1,"")</f>
        <v>-1.307797336347083E-2</v>
      </c>
      <c r="X13" s="62">
        <f>IFERROR(Inv_SY_B!X13/Inv_SY_B!$IS13-1,"")</f>
        <v>-9.9315694528335774E-3</v>
      </c>
      <c r="Y13" s="62">
        <f>IFERROR(Inv_SY_B!Y13/Inv_SY_B!$IS13-1,"")</f>
        <v>-2.6066974122767927E-2</v>
      </c>
      <c r="Z13" s="62">
        <f>IFERROR(Inv_SY_B!Z13/Inv_SY_B!$IS13-1,"")</f>
        <v>-8.0670338020857324E-3</v>
      </c>
      <c r="AA13" s="62">
        <f>IFERROR(Inv_SY_B!AA13/Inv_SY_B!$IS13-1,"")</f>
        <v>-8.6407370792388472E-3</v>
      </c>
      <c r="AB13" s="62">
        <f>IFERROR(Inv_SY_B!AB13/Inv_SY_B!$IS13-1,"")</f>
        <v>-9.6088613594349503E-3</v>
      </c>
      <c r="AC13" s="62">
        <f>IFERROR(Inv_SY_B!AC13/Inv_SY_B!$IS13-1,"")</f>
        <v>-2.1226352721787634E-2</v>
      </c>
      <c r="AD13" s="62">
        <f>IFERROR(Inv_SY_B!AD13/Inv_SY_B!$IS13-1,"")</f>
        <v>-1.7389712055825512E-2</v>
      </c>
      <c r="AE13" s="62">
        <f>IFERROR(Inv_SY_B!AE13/Inv_SY_B!$IS13-1,"")</f>
        <v>-1.5525176405077445E-2</v>
      </c>
      <c r="AF13" s="62">
        <f>IFERROR(Inv_SY_B!AF13/Inv_SY_B!$IS13-1,"")</f>
        <v>-1.9254247706573469E-2</v>
      </c>
      <c r="AG13" s="62">
        <f>IFERROR(Inv_SY_B!AG13/Inv_SY_B!$IS13-1,"")</f>
        <v>-2.2983319008069381E-2</v>
      </c>
      <c r="AH13" s="62">
        <f>IFERROR(Inv_SY_B!AH13/Inv_SY_B!$IS13-1,"")</f>
        <v>-1.2728372928955567E-2</v>
      </c>
      <c r="AI13" s="62">
        <f>IFERROR(Inv_SY_B!AI13/Inv_SY_B!$IS13-1,"")</f>
        <v>-1.7693688534264118E-2</v>
      </c>
      <c r="AJ13" s="62">
        <f>IFERROR(Inv_SY_B!AJ13/Inv_SY_B!$IS13-1,"")</f>
        <v>5.278635791653441E-3</v>
      </c>
      <c r="AK13" s="62">
        <f>IFERROR(Inv_SY_B!AK13/Inv_SY_B!$IS13-1,"")</f>
        <v>-2.5978229397083163E-2</v>
      </c>
      <c r="AL13" s="62">
        <f>IFERROR(Inv_SY_B!AL13/Inv_SY_B!$IS13-1,"")</f>
        <v>-2.4720053808550579E-2</v>
      </c>
      <c r="AM13" s="62">
        <f>IFERROR(Inv_SY_B!AM13/Inv_SY_B!$IS13-1,"")</f>
        <v>-3.009480849431867E-3</v>
      </c>
      <c r="AN13" s="62">
        <f>IFERROR(Inv_SY_B!AN13/Inv_SY_B!$IS13-1,"")</f>
        <v>-1.307797336347083E-2</v>
      </c>
      <c r="AO13" s="62">
        <f>IFERROR(Inv_SY_B!AO13/Inv_SY_B!$IS13-1,"")</f>
        <v>1.6052448861694213E-3</v>
      </c>
      <c r="AP13" s="62">
        <f>IFERROR(Inv_SY_B!AP13/Inv_SY_B!$IS13-1,"")</f>
        <v>-1.5385336231271474E-2</v>
      </c>
      <c r="AQ13" s="62">
        <f>IFERROR(Inv_SY_B!AQ13/Inv_SY_B!$IS13-1,"")</f>
        <v>-1.307797336347083E-2</v>
      </c>
      <c r="AR13" s="62">
        <f>IFERROR(Inv_SY_B!AR13/Inv_SY_B!$IS13-1,"")</f>
        <v>5.5644358262352256E-4</v>
      </c>
      <c r="AS13" s="62">
        <f>IFERROR(Inv_SY_B!AS13/Inv_SY_B!$IS13-1,"")</f>
        <v>-2.5899603280135075E-3</v>
      </c>
      <c r="AT13" s="62">
        <f>IFERROR(Inv_SY_B!AT13/Inv_SY_B!$IS13-1,"")</f>
        <v>-1.5175575970562294E-2</v>
      </c>
      <c r="AU13" s="62">
        <f>IFERROR(Inv_SY_B!AU13/Inv_SY_B!$IS13-1,"")</f>
        <v>-7.833966845742113E-3</v>
      </c>
      <c r="AV13" s="62">
        <f>IFERROR(Inv_SY_B!AV13/Inv_SY_B!$IS13-1,"")</f>
        <v>-4.6875629351049719E-3</v>
      </c>
      <c r="AW13" s="62">
        <f>IFERROR(Inv_SY_B!AW13/Inv_SY_B!$IS13-1,"")</f>
        <v>-2.2097664573964115E-2</v>
      </c>
      <c r="AX13" s="62">
        <f>IFERROR(Inv_SY_B!AX13/Inv_SY_B!$IS13-1,"")</f>
        <v>-2.1258623531127396E-2</v>
      </c>
      <c r="AY13" s="62">
        <f>IFERROR(Inv_SY_B!AY13/Inv_SY_B!$IS13-1,"")</f>
        <v>-1.6308281378391687E-2</v>
      </c>
      <c r="AZ13" s="62">
        <f>IFERROR(Inv_SY_B!AZ13/Inv_SY_B!$IS13-1,"")</f>
        <v>-2.2349376886815153E-2</v>
      </c>
      <c r="BA13" s="62">
        <f>IFERROR(Inv_SY_B!BA13/Inv_SY_B!$IS13-1,"")</f>
        <v>-5.7363642386507596E-3</v>
      </c>
      <c r="BB13" s="62">
        <f>IFERROR(Inv_SY_B!BB13/Inv_SY_B!$IS13-1,"")</f>
        <v>-1.3392613754534599E-2</v>
      </c>
      <c r="BC13" s="62">
        <f>IFERROR(Inv_SY_B!BC13/Inv_SY_B!$IS13-1,"")</f>
        <v>7.7815192292720603E-3</v>
      </c>
      <c r="BD13" s="62">
        <f>IFERROR(Inv_SY_B!BD13/Inv_SY_B!$IS13-1,"")</f>
        <v>-1.8415206663736861E-2</v>
      </c>
      <c r="BE13" s="62">
        <f>IFERROR(Inv_SY_B!BE13/Inv_SY_B!$IS13-1,"")</f>
        <v>-1.1545109919827046E-2</v>
      </c>
      <c r="BF13" s="62">
        <f>IFERROR(Inv_SY_B!BF13/Inv_SY_B!$IS13-1,"")</f>
        <v>7.7815192292720603E-3</v>
      </c>
      <c r="BG13" s="62">
        <f>IFERROR(Inv_SY_B!BG13/Inv_SY_B!$IS13-1,"")</f>
        <v>-2.4734268498418643E-3</v>
      </c>
      <c r="BH13" s="62">
        <f>IFERROR(Inv_SY_B!BH13/Inv_SY_B!$IS13-1,"")</f>
        <v>-2.5899603280135075E-3</v>
      </c>
      <c r="BI13" s="62">
        <f>IFERROR(Inv_SY_B!BI13/Inv_SY_B!$IS13-1,"")</f>
        <v>-1.645744423045159E-2</v>
      </c>
      <c r="BJ13" s="62">
        <f>IFERROR(Inv_SY_B!BJ13/Inv_SY_B!$IS13-1,"")</f>
        <v>-7.1347659767118099E-3</v>
      </c>
      <c r="BK13" s="62">
        <f>IFERROR(Inv_SY_B!BK13/Inv_SY_B!$IS13-1,"")</f>
        <v>-1.1504771408152203E-2</v>
      </c>
      <c r="BL13" s="62">
        <f>IFERROR(Inv_SY_B!BL13/Inv_SY_B!$IS13-1,"")</f>
        <v>-5.9826869268704286E-3</v>
      </c>
      <c r="BM13" s="62">
        <f>IFERROR(Inv_SY_B!BM13/Inv_SY_B!$IS13-1,"")</f>
        <v>-1.9370781184745223E-2</v>
      </c>
      <c r="BN13" s="62">
        <f>IFERROR(Inv_SY_B!BN13/Inv_SY_B!$IS13-1,"")</f>
        <v>1.4779372858920725E-2</v>
      </c>
      <c r="BO13" s="62">
        <f>IFERROR(Inv_SY_B!BO13/Inv_SY_B!$IS13-1,"")</f>
        <v>1.6143244493780129E-2</v>
      </c>
      <c r="BP13" s="62">
        <f>IFERROR(Inv_SY_B!BP13/Inv_SY_B!$IS13-1,"")</f>
        <v>1.023768638458411E-2</v>
      </c>
      <c r="BQ13" s="62">
        <f>IFERROR(Inv_SY_B!BQ13/Inv_SY_B!$IS13-1,"")</f>
        <v>2.301692688317214E-2</v>
      </c>
      <c r="BR13" s="62">
        <f>IFERROR(Inv_SY_B!BR13/Inv_SY_B!$IS13-1,"")</f>
        <v>1.6213802908391362E-3</v>
      </c>
      <c r="BS13" s="62">
        <f>IFERROR(Inv_SY_B!BS13/Inv_SY_B!$IS13-1,"")</f>
        <v>5.3809295789339906E-3</v>
      </c>
      <c r="BT13" s="62">
        <f>IFERROR(Inv_SY_B!BT13/Inv_SY_B!$IS13-1,"")</f>
        <v>3.4930872325515949E-3</v>
      </c>
      <c r="BU13" s="62">
        <f>IFERROR(Inv_SY_B!BU13/Inv_SY_B!$IS13-1,"")</f>
        <v>1.303717909481783E-2</v>
      </c>
      <c r="BV13" s="62">
        <f>IFERROR(Inv_SY_B!BV13/Inv_SY_B!$IS13-1,"")</f>
        <v>8.4224533592165418E-3</v>
      </c>
      <c r="BW13" s="62">
        <f>IFERROR(Inv_SY_B!BW13/Inv_SY_B!$IS13-1,"")</f>
        <v>2.0378788219637789E-2</v>
      </c>
      <c r="BX13" s="62">
        <f>IFERROR(Inv_SY_B!BX13/Inv_SY_B!$IS13-1,"")</f>
        <v>9.3663745324077397E-3</v>
      </c>
      <c r="BY13" s="62">
        <f>IFERROR(Inv_SY_B!BY13/Inv_SY_B!$IS13-1,"")</f>
        <v>1.9082319294159156E-3</v>
      </c>
      <c r="BZ13" s="62">
        <f>IFERROR(Inv_SY_B!BZ13/Inv_SY_B!$IS13-1,"")</f>
        <v>-1.7482938838362827E-2</v>
      </c>
      <c r="CA13" s="62">
        <f>IFERROR(Inv_SY_B!CA13/Inv_SY_B!$IS13-1,"")</f>
        <v>1.1137683400618048E-2</v>
      </c>
      <c r="CB13" s="62">
        <f>IFERROR(Inv_SY_B!CB13/Inv_SY_B!$IS13-1,"")</f>
        <v>-4.2680424136867234E-3</v>
      </c>
      <c r="CC13" s="62">
        <f>IFERROR(Inv_SY_B!CC13/Inv_SY_B!$IS13-1,"")</f>
        <v>-2.1678144052545867E-2</v>
      </c>
      <c r="CD13" s="62">
        <f>IFERROR(Inv_SY_B!CD13/Inv_SY_B!$IS13-1,"")</f>
        <v>1.3142059225172309E-2</v>
      </c>
      <c r="CE13" s="62">
        <f>IFERROR(Inv_SY_B!CE13/Inv_SY_B!$IS13-1,"")</f>
        <v>-1.8321979881199435E-2</v>
      </c>
      <c r="CF13" s="62">
        <f>IFERROR(Inv_SY_B!CF13/Inv_SY_B!$IS13-1,"")</f>
        <v>1.5134781701909183E-2</v>
      </c>
      <c r="CG13" s="62">
        <f>IFERROR(Inv_SY_B!CG13/Inv_SY_B!$IS13-1,"")</f>
        <v>-1.7902459359781187E-2</v>
      </c>
      <c r="CH13" s="62">
        <f>IFERROR(Inv_SY_B!CH13/Inv_SY_B!$IS13-1,"")</f>
        <v>-9.9315694528335774E-3</v>
      </c>
      <c r="CI13" s="62">
        <f>IFERROR(Inv_SY_B!CI13/Inv_SY_B!$IS13-1,"")</f>
        <v>-4.6875629351049719E-3</v>
      </c>
      <c r="CJ13" s="62">
        <f>IFERROR(Inv_SY_B!CJ13/Inv_SY_B!$IS13-1,"")</f>
        <v>2.654046189715098E-3</v>
      </c>
      <c r="CK13" s="62">
        <f>IFERROR(Inv_SY_B!CK13/Inv_SY_B!$IS13-1,"")</f>
        <v>-3.4290013708501155E-3</v>
      </c>
      <c r="CL13" s="62">
        <f>IFERROR(Inv_SY_B!CL13/Inv_SY_B!$IS13-1,"")</f>
        <v>1.1857243647510618E-3</v>
      </c>
      <c r="CM13" s="62">
        <f>IFERROR(Inv_SY_B!CM13/Inv_SY_B!$IS13-1,"")</f>
        <v>2.3394057986514394E-3</v>
      </c>
      <c r="CN13" s="62">
        <f>IFERROR(Inv_SY_B!CN13/Inv_SY_B!$IS13-1,"")</f>
        <v>-1.6460391548224207E-3</v>
      </c>
      <c r="CO13" s="62">
        <f>IFERROR(Inv_SY_B!CO13/Inv_SY_B!$IS13-1,"")</f>
        <v>3.7280187245458674E-3</v>
      </c>
      <c r="CP13" s="62">
        <f>IFERROR(Inv_SY_B!CP13/Inv_SY_B!$IS13-1,"")</f>
        <v>1.2077122516956695E-2</v>
      </c>
      <c r="CQ13" s="62">
        <f>IFERROR(Inv_SY_B!CQ13/Inv_SY_B!$IS13-1,"")</f>
        <v>-2.5899603280135075E-3</v>
      </c>
      <c r="CR13" s="62">
        <f>IFERROR(Inv_SY_B!CR13/Inv_SY_B!$IS13-1,"")</f>
        <v>5.5644358262352256E-4</v>
      </c>
      <c r="CS13" s="62">
        <f>IFERROR(Inv_SY_B!CS13/Inv_SY_B!$IS13-1,"")</f>
        <v>7.0357049689728779E-3</v>
      </c>
      <c r="CT13" s="62">
        <f>IFERROR(Inv_SY_B!CT13/Inv_SY_B!$IS13-1,"")</f>
        <v>-2.4850801976590287E-3</v>
      </c>
      <c r="CU13" s="62">
        <f>IFERROR(Inv_SY_B!CU13/Inv_SY_B!$IS13-1,"")</f>
        <v>-3.4290013708501155E-3</v>
      </c>
      <c r="CV13" s="62">
        <f>IFERROR(Inv_SY_B!CV13/Inv_SY_B!$IS13-1,"")</f>
        <v>1.9854387567864951E-2</v>
      </c>
      <c r="CW13" s="62">
        <f>IFERROR(Inv_SY_B!CW13/Inv_SY_B!$IS13-1,"")</f>
        <v>6.3248507521251884E-3</v>
      </c>
      <c r="CX13" s="62">
        <f>IFERROR(Inv_SY_B!CX13/Inv_SY_B!$IS13-1,"")</f>
        <v>1.0205415575244237E-2</v>
      </c>
      <c r="CY13" s="62">
        <f>IFERROR(Inv_SY_B!CY13/Inv_SY_B!$IS13-1,"")</f>
        <v>-4.9235772092204311E-4</v>
      </c>
      <c r="CZ13" s="62">
        <f>IFERROR(Inv_SY_B!CZ13/Inv_SY_B!$IS13-1,"")</f>
        <v>7.5834123163800449E-3</v>
      </c>
      <c r="DA13" s="62">
        <f>IFERROR(Inv_SY_B!DA13/Inv_SY_B!$IS13-1,"")</f>
        <v>-2.5899603280135075E-3</v>
      </c>
      <c r="DB13" s="62">
        <f>IFERROR(Inv_SY_B!DB13/Inv_SY_B!$IS13-1,"")</f>
        <v>4.9614090575158531E-3</v>
      </c>
      <c r="DC13" s="62">
        <f>IFERROR(Inv_SY_B!DC13/Inv_SY_B!$IS13-1,"")</f>
        <v>-4.2447357180523948E-3</v>
      </c>
      <c r="DD13" s="62">
        <f>IFERROR(Inv_SY_B!DD13/Inv_SY_B!$IS13-1,"")</f>
        <v>2.654046189715098E-3</v>
      </c>
      <c r="DE13" s="62">
        <f>IFERROR(Inv_SY_B!DE13/Inv_SY_B!$IS13-1,"")</f>
        <v>1.6171929657637696E-2</v>
      </c>
      <c r="DF13" s="62">
        <f>IFERROR(Inv_SY_B!DF13/Inv_SY_B!$IS13-1,"")</f>
        <v>-2.1909448776298523E-2</v>
      </c>
      <c r="DG13" s="62">
        <f>IFERROR(Inv_SY_B!DG13/Inv_SY_B!$IS13-1,"")</f>
        <v>-8.3583674975150624E-3</v>
      </c>
      <c r="DH13" s="62">
        <f>IFERROR(Inv_SY_B!DH13/Inv_SY_B!$IS13-1,"")</f>
        <v>1.6285515818037499E-3</v>
      </c>
      <c r="DI13" s="62">
        <f>IFERROR(Inv_SY_B!DI13/Inv_SY_B!$IS13-1,"")</f>
        <v>-8.7375495072584686E-3</v>
      </c>
      <c r="DJ13" s="62">
        <f>IFERROR(Inv_SY_B!DJ13/Inv_SY_B!$IS13-1,"")</f>
        <v>9.1727496763684968E-3</v>
      </c>
      <c r="DK13" s="62">
        <f>IFERROR(Inv_SY_B!DK13/Inv_SY_B!$IS13-1,"")</f>
        <v>2.167230982734436E-2</v>
      </c>
      <c r="DL13" s="62">
        <f>IFERROR(Inv_SY_B!DL13/Inv_SY_B!$IS13-1,"")</f>
        <v>1.2536085138679098E-2</v>
      </c>
      <c r="DM13" s="62">
        <f>IFERROR(Inv_SY_B!DM13/Inv_SY_B!$IS13-1,"")</f>
        <v>8.0029328377984044E-3</v>
      </c>
      <c r="DN13" s="62">
        <f>IFERROR(Inv_SY_B!DN13/Inv_SY_B!$IS13-1,"")</f>
        <v>4.1223680146791342E-3</v>
      </c>
      <c r="DO13" s="62">
        <f>IFERROR(Inv_SY_B!DO13/Inv_SY_B!$IS13-1,"")</f>
        <v>-1.9098843744046579E-2</v>
      </c>
      <c r="DP13" s="62">
        <f>IFERROR(Inv_SY_B!DP13/Inv_SY_B!$IS13-1,"")</f>
        <v>-1.0863837278207611E-2</v>
      </c>
      <c r="DQ13" s="62">
        <f>IFERROR(Inv_SY_B!DQ13/Inv_SY_B!$IS13-1,"")</f>
        <v>5.2643961007621254E-3</v>
      </c>
      <c r="DR13" s="62">
        <f>IFERROR(Inv_SY_B!DR13/Inv_SY_B!$IS13-1,"")</f>
        <v>-6.6802854118418464E-3</v>
      </c>
      <c r="DS13" s="62">
        <f>IFERROR(Inv_SY_B!DS13/Inv_SY_B!$IS13-1,"")</f>
        <v>-9.6169290617700298E-3</v>
      </c>
      <c r="DT13" s="62">
        <f>IFERROR(Inv_SY_B!DT13/Inv_SY_B!$IS13-1,"")</f>
        <v>-1.8321979881199435E-2</v>
      </c>
      <c r="DU13" s="62">
        <f>IFERROR(Inv_SY_B!DU13/Inv_SY_B!$IS13-1,"")</f>
        <v>2.0014587119532301E-3</v>
      </c>
      <c r="DV13" s="62">
        <f>IFERROR(Inv_SY_B!DV13/Inv_SY_B!$IS13-1,"")</f>
        <v>1.8910466394673975E-2</v>
      </c>
      <c r="DW13" s="62">
        <f>IFERROR(Inv_SY_B!DW13/Inv_SY_B!$IS13-1,"")</f>
        <v>-2.4509907572119238E-2</v>
      </c>
      <c r="DX13" s="62">
        <f>IFERROR(Inv_SY_B!DX13/Inv_SY_B!$IS13-1,"")</f>
        <v>2.2604577652718394E-2</v>
      </c>
      <c r="DY13" s="62">
        <f>IFERROR(Inv_SY_B!DY13/Inv_SY_B!$IS13-1,"")</f>
        <v>1.6052448861694213E-3</v>
      </c>
      <c r="DZ13" s="62">
        <f>IFERROR(Inv_SY_B!DZ13/Inv_SY_B!$IS13-1,"")</f>
        <v>-1.5175575970562294E-2</v>
      </c>
      <c r="EA13" s="62">
        <f>IFERROR(Inv_SY_B!EA13/Inv_SY_B!$IS13-1,"")</f>
        <v>-1.645744423045159E-2</v>
      </c>
      <c r="EB13" s="62">
        <f>IFERROR(Inv_SY_B!EB13/Inv_SY_B!$IS13-1,"")</f>
        <v>-2.0186515531947391E-2</v>
      </c>
      <c r="EC13" s="62">
        <f>IFERROR(Inv_SY_B!EC13/Inv_SY_B!$IS13-1,"")</f>
        <v>-2.025822844159153E-2</v>
      </c>
      <c r="ED13" s="62">
        <f>IFERROR(Inv_SY_B!ED13/Inv_SY_B!$IS13-1,"")</f>
        <v>-7.2853630869643693E-3</v>
      </c>
      <c r="EE13" s="62">
        <f>IFERROR(Inv_SY_B!EE13/Inv_SY_B!$IS13-1,"")</f>
        <v>-9.7056737874545718E-3</v>
      </c>
      <c r="EF13" s="62">
        <f>IFERROR(Inv_SY_B!EF13/Inv_SY_B!$IS13-1,"")</f>
        <v>1.3256473912831801E-2</v>
      </c>
      <c r="EG13" s="62">
        <f>IFERROR(Inv_SY_B!EG13/Inv_SY_B!$IS13-1,"")</f>
        <v>-1.2917936795688867E-3</v>
      </c>
      <c r="EH13" s="62">
        <f>IFERROR(Inv_SY_B!EH13/Inv_SY_B!$IS13-1,"")</f>
        <v>-1.1083050604278943E-2</v>
      </c>
      <c r="EI13" s="62">
        <f>IFERROR(Inv_SY_B!EI13/Inv_SY_B!$IS13-1,"")</f>
        <v>-1.1964263727502811E-2</v>
      </c>
      <c r="EJ13" s="62">
        <f>IFERROR(Inv_SY_B!EJ13/Inv_SY_B!$IS13-1,"")</f>
        <v>2.0738534401028907E-2</v>
      </c>
      <c r="EK13" s="62">
        <f>IFERROR(Inv_SY_B!EK13/Inv_SY_B!$IS13-1,"")</f>
        <v>1.6917743917936878E-2</v>
      </c>
      <c r="EL13" s="62">
        <f>IFERROR(Inv_SY_B!EL13/Inv_SY_B!$IS13-1,"")</f>
        <v>2.2686151087438544E-2</v>
      </c>
      <c r="EM13" s="62">
        <f>IFERROR(Inv_SY_B!EM13/Inv_SY_B!$IS13-1,"")</f>
        <v>-8.6407370792388472E-3</v>
      </c>
      <c r="EN13" s="62">
        <f>IFERROR(Inv_SY_B!EN13/Inv_SY_B!$IS13-1,"")</f>
        <v>-2.1226352721787634E-2</v>
      </c>
      <c r="EO13" s="62">
        <f>IFERROR(Inv_SY_B!EO13/Inv_SY_B!$IS13-1,"")</f>
        <v>1.7101250165239001E-3</v>
      </c>
      <c r="EP13" s="62">
        <f>IFERROR(Inv_SY_B!EP13/Inv_SY_B!$IS13-1,"")</f>
        <v>1.9628491902486056E-2</v>
      </c>
      <c r="EQ13" s="62">
        <f>IFERROR(Inv_SY_B!EQ13/Inv_SY_B!$IS13-1,"")</f>
        <v>-2.0419582488290899E-2</v>
      </c>
      <c r="ER13" s="62">
        <f>IFERROR(Inv_SY_B!ER13/Inv_SY_B!$IS13-1,"")</f>
        <v>2.2022548589570867E-3</v>
      </c>
      <c r="ES13" s="62">
        <f>IFERROR(Inv_SY_B!ES13/Inv_SY_B!$IS13-1,"")</f>
        <v>9.7596410404188205E-4</v>
      </c>
      <c r="ET13" s="62">
        <f>IFERROR(Inv_SY_B!ET13/Inv_SY_B!$IS13-1,"")</f>
        <v>1.600242641666072E-2</v>
      </c>
      <c r="EU13" s="62">
        <f>IFERROR(Inv_SY_B!EU13/Inv_SY_B!$IS13-1,"")</f>
        <v>-8.957428376704657E-4</v>
      </c>
      <c r="EV13" s="62">
        <f>IFERROR(Inv_SY_B!EV13/Inv_SY_B!$IS13-1,"")</f>
        <v>1.6627306633878014E-2</v>
      </c>
      <c r="EW13" s="62">
        <f>IFERROR(Inv_SY_B!EW13/Inv_SY_B!$IS13-1,"")</f>
        <v>2.534042515564261E-2</v>
      </c>
      <c r="EX13" s="62">
        <f>IFERROR(Inv_SY_B!EX13/Inv_SY_B!$IS13-1,"")</f>
        <v>1.9644627307155771E-2</v>
      </c>
      <c r="EY13" s="62">
        <f>IFERROR(Inv_SY_B!EY13/Inv_SY_B!$IS13-1,"")</f>
        <v>-1.2635146146418252E-2</v>
      </c>
      <c r="EZ13" s="62">
        <f>IFERROR(Inv_SY_B!EZ13/Inv_SY_B!$IS13-1,"")</f>
        <v>2.0378788219637789E-2</v>
      </c>
      <c r="FA13" s="62">
        <f>IFERROR(Inv_SY_B!FA13/Inv_SY_B!$IS13-1,"")</f>
        <v>3.3882071021971161E-3</v>
      </c>
      <c r="FB13" s="62">
        <f>IFERROR(Inv_SY_B!FB13/Inv_SY_B!$IS13-1,"")</f>
        <v>-6.4705251511327777E-3</v>
      </c>
      <c r="FC13" s="62">
        <f>IFERROR(Inv_SY_B!FC13/Inv_SY_B!$IS13-1,"")</f>
        <v>-1.307797336347083E-2</v>
      </c>
      <c r="FD13" s="62">
        <f>IFERROR(Inv_SY_B!FD13/Inv_SY_B!$IS13-1,"")</f>
        <v>-2.3251346007864493E-2</v>
      </c>
      <c r="FE13" s="62">
        <f>IFERROR(Inv_SY_B!FE13/Inv_SY_B!$IS13-1,"")</f>
        <v>6.728877617922846E-3</v>
      </c>
      <c r="FF13" s="62">
        <f>IFERROR(Inv_SY_B!FF13/Inv_SY_B!$IS13-1,"")</f>
        <v>-9.7122746348194955E-3</v>
      </c>
      <c r="FG13" s="62">
        <f>IFERROR(Inv_SY_B!FG13/Inv_SY_B!$IS13-1,"")</f>
        <v>-1.7255168858299919E-2</v>
      </c>
      <c r="FH13" s="62">
        <f>IFERROR(Inv_SY_B!FH13/Inv_SY_B!$IS13-1,"")</f>
        <v>-3.9843893338641356E-3</v>
      </c>
      <c r="FI13" s="62">
        <f>IFERROR(Inv_SY_B!FI13/Inv_SY_B!$IS13-1,"")</f>
        <v>-1.4709442057875277E-2</v>
      </c>
      <c r="FJ13" s="62">
        <f>IFERROR(Inv_SY_B!FJ13/Inv_SY_B!$IS13-1,"")</f>
        <v>-8.1094096123299764E-3</v>
      </c>
      <c r="FK13" s="62">
        <f>IFERROR(Inv_SY_B!FK13/Inv_SY_B!$IS13-1,"")</f>
        <v>6.7878064790436454E-3</v>
      </c>
      <c r="FL13" s="62">
        <f>IFERROR(Inv_SY_B!FL13/Inv_SY_B!$IS13-1,"")</f>
        <v>2.0327301610191029E-2</v>
      </c>
      <c r="FM13" s="62">
        <f>IFERROR(Inv_SY_B!FM13/Inv_SY_B!$IS13-1,"")</f>
        <v>2.58488666843526E-4</v>
      </c>
      <c r="FN13" s="62">
        <f>IFERROR(Inv_SY_B!FN13/Inv_SY_B!$IS13-1,"")</f>
        <v>-1.9423750947550555E-2</v>
      </c>
      <c r="FO13" s="62">
        <f>IFERROR(Inv_SY_B!FO13/Inv_SY_B!$IS13-1,"")</f>
        <v>-1.6925167236022776E-2</v>
      </c>
      <c r="FP13" s="62">
        <f>IFERROR(Inv_SY_B!FP13/Inv_SY_B!$IS13-1,"")</f>
        <v>-1.5211044523736783E-2</v>
      </c>
      <c r="FQ13" s="62">
        <f>IFERROR(Inv_SY_B!FQ13/Inv_SY_B!$IS13-1,"")</f>
        <v>-9.203129274734656E-3</v>
      </c>
      <c r="FR13" s="62">
        <f>IFERROR(Inv_SY_B!FR13/Inv_SY_B!$IS13-1,"")</f>
        <v>-2.3866515645180497E-2</v>
      </c>
      <c r="FS13" s="62">
        <f>IFERROR(Inv_SY_B!FS13/Inv_SY_B!$IS13-1,"")</f>
        <v>1.6876427502948932E-2</v>
      </c>
      <c r="FT13" s="62">
        <f>IFERROR(Inv_SY_B!FT13/Inv_SY_B!$IS13-1,"")</f>
        <v>8.9224455442886708E-3</v>
      </c>
      <c r="FU13" s="62">
        <f>IFERROR(Inv_SY_B!FU13/Inv_SY_B!$IS13-1,"")</f>
        <v>-1.4709442057875277E-2</v>
      </c>
      <c r="FV13" s="62">
        <f>IFERROR(Inv_SY_B!FV13/Inv_SY_B!$IS13-1,"")</f>
        <v>-9.2879868347487404E-3</v>
      </c>
      <c r="FW13" s="62">
        <f>IFERROR(Inv_SY_B!FW13/Inv_SY_B!$IS13-1,"")</f>
        <v>-1.8629503335102493E-3</v>
      </c>
      <c r="FX13" s="62">
        <f>IFERROR(Inv_SY_B!FX13/Inv_SY_B!$IS13-1,"")</f>
        <v>1.4047842169143676E-2</v>
      </c>
      <c r="FY13" s="62">
        <f>IFERROR(Inv_SY_B!FY13/Inv_SY_B!$IS13-1,"")</f>
        <v>-9.0522713902649876E-3</v>
      </c>
      <c r="FZ13" s="62">
        <f>IFERROR(Inv_SY_B!FZ13/Inv_SY_B!$IS13-1,"")</f>
        <v>9.8049641684359035E-3</v>
      </c>
      <c r="GA13" s="62">
        <f>IFERROR(Inv_SY_B!GA13/Inv_SY_B!$IS13-1,"")</f>
        <v>2.2207222939735427E-2</v>
      </c>
      <c r="GB13" s="62">
        <f>IFERROR(Inv_SY_B!GB13/Inv_SY_B!$IS13-1,"")</f>
        <v>-1.0937994946135121E-2</v>
      </c>
      <c r="GC13" s="62">
        <f>IFERROR(Inv_SY_B!GC13/Inv_SY_B!$IS13-1,"")</f>
        <v>-2.3195198059290711E-2</v>
      </c>
      <c r="GD13" s="62">
        <f>IFERROR(Inv_SY_B!GD13/Inv_SY_B!$IS13-1,"")</f>
        <v>1.8087062025817335E-2</v>
      </c>
      <c r="GE13" s="62">
        <f>IFERROR(Inv_SY_B!GE13/Inv_SY_B!$IS13-1,"")</f>
        <v>1.6455833978441525E-3</v>
      </c>
      <c r="GF13" s="62">
        <f>IFERROR(Inv_SY_B!GF13/Inv_SY_B!$IS13-1,"")</f>
        <v>-1.5652303835810399E-2</v>
      </c>
      <c r="GG13" s="62">
        <f>IFERROR(Inv_SY_B!GG13/Inv_SY_B!$IS13-1,"")</f>
        <v>-1.8978720188365217E-2</v>
      </c>
      <c r="GH13" s="62">
        <f>IFERROR(Inv_SY_B!GH13/Inv_SY_B!$IS13-1,"")</f>
        <v>2.2017267911678129E-3</v>
      </c>
      <c r="GI13" s="62">
        <f>IFERROR(Inv_SY_B!GI13/Inv_SY_B!$IS13-1,"")</f>
        <v>5.3584280236942394E-3</v>
      </c>
      <c r="GJ13" s="62">
        <f>IFERROR(Inv_SY_B!GJ13/Inv_SY_B!$IS13-1,"")</f>
        <v>-5.208296449452865E-3</v>
      </c>
      <c r="GK13" s="62">
        <f>IFERROR(Inv_SY_B!GK13/Inv_SY_B!$IS13-1,"")</f>
        <v>-8.0223083333330614E-4</v>
      </c>
      <c r="GL13" s="62">
        <f>IFERROR(Inv_SY_B!GL13/Inv_SY_B!$IS13-1,"")</f>
        <v>-1.1409425835102627E-2</v>
      </c>
      <c r="GM13" s="62">
        <f>IFERROR(Inv_SY_B!GM13/Inv_SY_B!$IS13-1,"")</f>
        <v>-3.9843893338641356E-3</v>
      </c>
      <c r="GN13" s="62">
        <f>IFERROR(Inv_SY_B!GN13/Inv_SY_B!$IS13-1,"")</f>
        <v>1.192640316878979E-2</v>
      </c>
      <c r="GO13" s="62">
        <f>IFERROR(Inv_SY_B!GO13/Inv_SY_B!$IS13-1,"")</f>
        <v>-1.1409425835102627E-2</v>
      </c>
      <c r="GP13" s="62">
        <f>IFERROR(Inv_SY_B!GP13/Inv_SY_B!$IS13-1,"")</f>
        <v>-7.1665478343949651E-3</v>
      </c>
      <c r="GQ13" s="62">
        <f>IFERROR(Inv_SY_B!GQ13/Inv_SY_B!$IS13-1,"")</f>
        <v>-5.8936844341826999E-3</v>
      </c>
      <c r="GR13" s="62">
        <f>IFERROR(Inv_SY_B!GR13/Inv_SY_B!$IS13-1,"")</f>
        <v>-9.2879868347487404E-3</v>
      </c>
      <c r="GS13" s="62" t="str">
        <f>IFERROR(Inv_SY_B!GS13/Inv_SY_B!$IS13-1,"")</f>
        <v/>
      </c>
      <c r="GT13" s="62" t="str">
        <f>IFERROR(Inv_SY_B!GT13/Inv_SY_B!$IS13-1,"")</f>
        <v/>
      </c>
      <c r="GU13" s="62">
        <f>IFERROR(Inv_SY_B!GU13/Inv_SY_B!$IS13-1,"")</f>
        <v>9.7825743109123398E-3</v>
      </c>
      <c r="GV13" s="62">
        <f>IFERROR(Inv_SY_B!GV13/Inv_SY_B!$IS13-1,"")</f>
        <v>3.6965942612132707E-4</v>
      </c>
      <c r="GW13" s="62">
        <f>IFERROR(Inv_SY_B!GW13/Inv_SY_B!$IS13-1,"")</f>
        <v>-1.2754728615814837E-2</v>
      </c>
      <c r="GX13" s="62" t="str">
        <f>IFERROR(Inv_SY_B!GX13/Inv_SY_B!$IS13-1,"")</f>
        <v/>
      </c>
      <c r="GY13" s="62">
        <f>IFERROR(Inv_SY_B!GY13/Inv_SY_B!$IS13-1,"")</f>
        <v>-1.8076805550500619E-2</v>
      </c>
      <c r="GZ13" s="62">
        <f>IFERROR(Inv_SY_B!GZ13/Inv_SY_B!$IS13-1,"")</f>
        <v>2.654046189715098E-3</v>
      </c>
      <c r="HA13" s="62">
        <f>IFERROR(Inv_SY_B!HA13/Inv_SY_B!$IS13-1,"")</f>
        <v>-2.0419582488290899E-2</v>
      </c>
      <c r="HB13" s="62">
        <f>IFERROR(Inv_SY_B!HB13/Inv_SY_B!$IS13-1,"")</f>
        <v>-4.6875629351049719E-3</v>
      </c>
      <c r="HC13" s="62">
        <f>IFERROR(Inv_SY_B!HC13/Inv_SY_B!$IS13-1,"")</f>
        <v>-1.9370781184745223E-2</v>
      </c>
      <c r="HD13" s="62">
        <f>IFERROR(Inv_SY_B!HD13/Inv_SY_B!$IS13-1,"")</f>
        <v>-1.6539017665171629E-2</v>
      </c>
      <c r="HE13" s="62">
        <f>IFERROR(Inv_SY_B!HE13/Inv_SY_B!$IS13-1,"")</f>
        <v>-2.1468383791836687E-2</v>
      </c>
      <c r="HF13" s="62">
        <f>IFERROR(Inv_SY_B!HF13/Inv_SY_B!$IS13-1,"")</f>
        <v>1.1778617530562974E-2</v>
      </c>
      <c r="HG13" s="62">
        <f>IFERROR(Inv_SY_B!HG13/Inv_SY_B!$IS13-1,"")</f>
        <v>-1.8321979881199435E-2</v>
      </c>
      <c r="HH13" s="62">
        <f>IFERROR(Inv_SY_B!HH13/Inv_SY_B!$IS13-1,"")</f>
        <v>-1.9370781184745223E-2</v>
      </c>
      <c r="HI13" s="62">
        <f>IFERROR(Inv_SY_B!HI13/Inv_SY_B!$IS13-1,"")</f>
        <v>2.4154472912402358E-2</v>
      </c>
      <c r="HJ13" s="62">
        <f>IFERROR(Inv_SY_B!HJ13/Inv_SY_B!$IS13-1,"")</f>
        <v>1.3561579746590668E-2</v>
      </c>
      <c r="HK13" s="62">
        <f>IFERROR(Inv_SY_B!HK13/Inv_SY_B!$IS13-1,"")</f>
        <v>2.642687573675162E-2</v>
      </c>
      <c r="HL13" s="62">
        <f>IFERROR(Inv_SY_B!HL13/Inv_SY_B!$IS13-1,"")</f>
        <v>3.5842780773028604E-2</v>
      </c>
      <c r="HM13" s="62">
        <f>IFERROR(Inv_SY_B!HM13/Inv_SY_B!$IS13-1,"")</f>
        <v>7.0960929833809194E-2</v>
      </c>
      <c r="HN13" s="62">
        <f>IFERROR(Inv_SY_B!HN13/Inv_SY_B!$IS13-1,"")</f>
        <v>7.1838766661541875E-2</v>
      </c>
      <c r="HO13" s="62">
        <f>IFERROR(Inv_SY_B!HO13/Inv_SY_B!$IS13-1,"")</f>
        <v>7.6374256938160467E-2</v>
      </c>
      <c r="HP13" s="62">
        <f>IFERROR(Inv_SY_B!HP13/Inv_SY_B!$IS13-1,"")</f>
        <v>5.5159866934621826E-2</v>
      </c>
      <c r="HQ13" s="62">
        <f>IFERROR(Inv_SY_B!HQ13/Inv_SY_B!$IS13-1,"")</f>
        <v>-1.1342078565250047E-2</v>
      </c>
      <c r="HR13" s="62">
        <f>IFERROR(Inv_SY_B!HR13/Inv_SY_B!$IS13-1,"")</f>
        <v>-6.6994419994546028E-3</v>
      </c>
      <c r="HS13" s="62">
        <f>IFERROR(Inv_SY_B!HS13/Inv_SY_B!$IS13-1,"")</f>
        <v>1.6917743917936878E-2</v>
      </c>
      <c r="HT13" s="62">
        <f>IFERROR(Inv_SY_B!HT13/Inv_SY_B!$IS13-1,"")</f>
        <v>1.7010970700474415E-2</v>
      </c>
      <c r="HU13" s="62">
        <f>IFERROR(Inv_SY_B!HU13/Inv_SY_B!$IS13-1,"")</f>
        <v>1.5175120213583915E-2</v>
      </c>
      <c r="HV13" s="62">
        <f>IFERROR(Inv_SY_B!HV13/Inv_SY_B!$IS13-1,"")</f>
        <v>-8.4471122231996043E-3</v>
      </c>
      <c r="HW13" s="62">
        <f>IFERROR(Inv_SY_B!HW13/Inv_SY_B!$IS13-1,"")</f>
        <v>6.3333494407656454E-2</v>
      </c>
      <c r="HX13" s="62">
        <f>IFERROR(Inv_SY_B!HX13/Inv_SY_B!$IS13-1,"")</f>
        <v>-1.1545109919827046E-2</v>
      </c>
      <c r="HY13" s="62">
        <f>IFERROR(Inv_SY_B!HY13/Inv_SY_B!$IS13-1,"")</f>
        <v>1.4120940441815E-2</v>
      </c>
      <c r="HZ13" s="62">
        <f>IFERROR(Inv_SY_B!HZ13/Inv_SY_B!$IS13-1,"")</f>
        <v>5.2643961007621254E-3</v>
      </c>
      <c r="IA13" s="62">
        <f>IFERROR(Inv_SY_B!IA13/Inv_SY_B!$IS13-1,"")</f>
        <v>-7.8192982960421098E-3</v>
      </c>
      <c r="IB13" s="62">
        <f>IFERROR(Inv_SY_B!IB13/Inv_SY_B!$IS13-1,"")</f>
        <v>-1.961054046606403E-4</v>
      </c>
      <c r="IC13" s="62">
        <f>IFERROR(Inv_SY_B!IC13/Inv_SY_B!$IS13-1,"")</f>
        <v>4.1477935008256139E-3</v>
      </c>
      <c r="ID13" s="62">
        <f>IFERROR(Inv_SY_B!ID13/Inv_SY_B!$IS13-1,"")</f>
        <v>-1.7328502552139358E-2</v>
      </c>
      <c r="IE13" s="62">
        <f>IFERROR(Inv_SY_B!IE13/Inv_SY_B!$IS13-1,"")</f>
        <v>1.9422154303373462E-2</v>
      </c>
      <c r="IF13" s="62" t="str">
        <f>IFERROR(Inv_SY_B!IF13/Inv_SY_B!$IS13-1,"")</f>
        <v/>
      </c>
      <c r="IG13" s="62">
        <f>IFERROR(Inv_SY_B!IG13/Inv_SY_B!$IS13-1,"")</f>
        <v>3.1188684995099303E-2</v>
      </c>
      <c r="IH13" s="62">
        <f>IFERROR(Inv_SY_B!IH13/Inv_SY_B!$IS13-1,"")</f>
        <v>-4.1428876499824963E-3</v>
      </c>
      <c r="II13" s="62">
        <f>IFERROR(Inv_SY_B!II13/Inv_SY_B!$IS13-1,"")</f>
        <v>1.1451454138859951E-2</v>
      </c>
      <c r="IJ13" s="62">
        <f>IFERROR(Inv_SY_B!IJ13/Inv_SY_B!$IS13-1,"")</f>
        <v>-1.9423750947550555E-2</v>
      </c>
      <c r="IK13" s="62">
        <f>IFERROR(Inv_SY_B!IK13/Inv_SY_B!$IS13-1,"")</f>
        <v>-1.8263305682399644E-2</v>
      </c>
      <c r="IL13" s="62" t="str">
        <f>IFERROR(Inv_SY_B!IL13/Inv_SY_B!$IS13-1,"")</f>
        <v/>
      </c>
      <c r="IM13" s="62" t="str">
        <f>IFERROR(Inv_SY_B!IM13/Inv_SY_B!$IS13-1,"")</f>
        <v/>
      </c>
      <c r="IN13" s="62">
        <f>IFERROR(Inv_SY_B!IN13/Inv_SY_B!$IS13-1,"")</f>
        <v>3.8188354931790958E-2</v>
      </c>
      <c r="IO13" s="62">
        <f>IFERROR(Inv_SY_B!IO13/Inv_SY_B!$IS13-1,"")</f>
        <v>3.1458272585840996E-2</v>
      </c>
      <c r="IP13" s="62">
        <f>IFERROR(Inv_SY_B!IP13/Inv_SY_B!$IS13-1,"")</f>
        <v>0.27449954931042075</v>
      </c>
      <c r="IQ13" s="62">
        <f>IFERROR(Inv_SY_B!IQ13/Inv_SY_B!$IS13-1,"")</f>
        <v>-1.1083050604278943E-2</v>
      </c>
      <c r="IR13" s="62">
        <f>IFERROR(Inv_SY_B!IR13/Inv_SY_B!$IS13-1,"")</f>
        <v>0.96137062284457064</v>
      </c>
    </row>
    <row r="14" spans="2:253" ht="14.5" x14ac:dyDescent="0.35">
      <c r="B14" s="85">
        <f t="shared" si="0"/>
        <v>45846</v>
      </c>
      <c r="C14" s="62">
        <f>IFERROR(Inv_SY_B!C14/Inv_SY_B!$IS14-1,"")</f>
        <v>8.5957532571507844E-3</v>
      </c>
      <c r="D14" s="62">
        <f>IFERROR(Inv_SY_B!D14/Inv_SY_B!$IS14-1,"")</f>
        <v>2.277137874214219E-2</v>
      </c>
      <c r="E14" s="62">
        <f>IFERROR(Inv_SY_B!E14/Inv_SY_B!$IS14-1,"")</f>
        <v>1.5860761318208905E-2</v>
      </c>
      <c r="F14" s="62">
        <f>IFERROR(Inv_SY_B!F14/Inv_SY_B!$IS14-1,"")</f>
        <v>2.8146303405201634E-2</v>
      </c>
      <c r="G14" s="62">
        <f>IFERROR(Inv_SY_B!G14/Inv_SY_B!$IS14-1,"")</f>
        <v>1.5683565999646598E-2</v>
      </c>
      <c r="H14" s="62">
        <f>IFERROR(Inv_SY_B!H14/Inv_SY_B!$IS14-1,"")</f>
        <v>5.1109119920904611E-3</v>
      </c>
      <c r="I14" s="62">
        <f>IFERROR(Inv_SY_B!I14/Inv_SY_B!$IS14-1,"")</f>
        <v>7.3376664953579418E-3</v>
      </c>
      <c r="J14" s="62">
        <f>IFERROR(Inv_SY_B!J14/Inv_SY_B!$IS14-1,"")</f>
        <v>-9.478169236213585E-3</v>
      </c>
      <c r="K14" s="62">
        <f>IFERROR(Inv_SY_B!K14/Inv_SY_B!$IS14-1,"")</f>
        <v>2.4614210055191155E-2</v>
      </c>
      <c r="L14" s="62">
        <f>IFERROR(Inv_SY_B!L14/Inv_SY_B!$IS14-1,"")</f>
        <v>2.5351342580410829E-2</v>
      </c>
      <c r="M14" s="62">
        <f>IFERROR(Inv_SY_B!M14/Inv_SY_B!$IS14-1,"")</f>
        <v>2.4307071503016475E-2</v>
      </c>
      <c r="N14" s="62">
        <f>IFERROR(Inv_SY_B!N14/Inv_SY_B!$IS14-1,"")</f>
        <v>1.739645407908319E-2</v>
      </c>
      <c r="O14" s="62">
        <f>IFERROR(Inv_SY_B!O14/Inv_SY_B!$IS14-1,"")</f>
        <v>2.200353236170538E-2</v>
      </c>
      <c r="P14" s="62">
        <f>IFERROR(Inv_SY_B!P14/Inv_SY_B!$IS14-1,"")</f>
        <v>9.9246322429169531E-4</v>
      </c>
      <c r="Q14" s="62">
        <f>IFERROR(Inv_SY_B!Q14/Inv_SY_B!$IS14-1,"")</f>
        <v>1.8932146839957031E-2</v>
      </c>
      <c r="R14" s="62">
        <f>IFERROR(Inv_SY_B!R14/Inv_SY_B!$IS14-1,"")</f>
        <v>1.4478637833422292E-2</v>
      </c>
      <c r="S14" s="62">
        <f>IFERROR(Inv_SY_B!S14/Inv_SY_B!$IS14-1,"")</f>
        <v>1.2789375796460778E-2</v>
      </c>
      <c r="T14" s="62">
        <f>IFERROR(Inv_SY_B!T14/Inv_SY_B!$IS14-1,"")</f>
        <v>1.5860761318208905E-2</v>
      </c>
      <c r="U14" s="62">
        <f>IFERROR(Inv_SY_B!U14/Inv_SY_B!$IS14-1,"")</f>
        <v>7.8869719829011142E-3</v>
      </c>
      <c r="V14" s="62">
        <f>IFERROR(Inv_SY_B!V14/Inv_SY_B!$IS14-1,"")</f>
        <v>1.1430878354149021E-2</v>
      </c>
      <c r="W14" s="62">
        <f>IFERROR(Inv_SY_B!W14/Inv_SY_B!$IS14-1,"")</f>
        <v>5.8787583725272707E-3</v>
      </c>
      <c r="X14" s="62">
        <f>IFERROR(Inv_SY_B!X14/Inv_SY_B!$IS14-1,"")</f>
        <v>-9.478169236213585E-3</v>
      </c>
      <c r="Y14" s="62">
        <f>IFERROR(Inv_SY_B!Y14/Inv_SY_B!$IS14-1,"")</f>
        <v>7.178190708651444E-3</v>
      </c>
      <c r="Z14" s="62">
        <f>IFERROR(Inv_SY_B!Z14/Inv_SY_B!$IS14-1,"")</f>
        <v>1.6969872756618098E-2</v>
      </c>
      <c r="AA14" s="62">
        <f>IFERROR(Inv_SY_B!AA14/Inv_SY_B!$IS14-1,"")</f>
        <v>-1.4794028793085445E-2</v>
      </c>
      <c r="AB14" s="62">
        <f>IFERROR(Inv_SY_B!AB14/Inv_SY_B!$IS14-1,"")</f>
        <v>-1.6211591341584564E-2</v>
      </c>
      <c r="AC14" s="62">
        <f>IFERROR(Inv_SY_B!AC14/Inv_SY_B!$IS14-1,"")</f>
        <v>-1.4794028793085445E-2</v>
      </c>
      <c r="AD14" s="62">
        <f>IFERROR(Inv_SY_B!AD14/Inv_SY_B!$IS14-1,"")</f>
        <v>-1.1013861997087537E-2</v>
      </c>
      <c r="AE14" s="62">
        <f>IFERROR(Inv_SY_B!AE14/Inv_SY_B!$IS14-1,"")</f>
        <v>-9.648801765199555E-3</v>
      </c>
      <c r="AF14" s="62">
        <f>IFERROR(Inv_SY_B!AF14/Inv_SY_B!$IS14-1,"")</f>
        <v>-1.4426512576807826E-2</v>
      </c>
      <c r="AG14" s="62">
        <f>IFERROR(Inv_SY_B!AG14/Inv_SY_B!$IS14-1,"")</f>
        <v>-1.7839163156528004E-2</v>
      </c>
      <c r="AH14" s="62">
        <f>IFERROR(Inv_SY_B!AH14/Inv_SY_B!$IS14-1,"")</f>
        <v>-2.056928362030408E-2</v>
      </c>
      <c r="AI14" s="62">
        <f>IFERROR(Inv_SY_B!AI14/Inv_SY_B!$IS14-1,"")</f>
        <v>2.510375665893072E-3</v>
      </c>
      <c r="AJ14" s="62">
        <f>IFERROR(Inv_SY_B!AJ14/Inv_SY_B!$IS14-1,"")</f>
        <v>-5.4122901062053641E-3</v>
      </c>
      <c r="AK14" s="62">
        <f>IFERROR(Inv_SY_B!AK14/Inv_SY_B!$IS14-1,"")</f>
        <v>-4.8710909535911728E-3</v>
      </c>
      <c r="AL14" s="62">
        <f>IFERROR(Inv_SY_B!AL14/Inv_SY_B!$IS14-1,"")</f>
        <v>-2.2800779184639519E-2</v>
      </c>
      <c r="AM14" s="62">
        <f>IFERROR(Inv_SY_B!AM14/Inv_SY_B!$IS14-1,"")</f>
        <v>1.6398253784514871E-2</v>
      </c>
      <c r="AN14" s="62">
        <f>IFERROR(Inv_SY_B!AN14/Inv_SY_B!$IS14-1,"")</f>
        <v>1.4325068557334841E-2</v>
      </c>
      <c r="AO14" s="62">
        <f>IFERROR(Inv_SY_B!AO14/Inv_SY_B!$IS14-1,"")</f>
        <v>6.6466047529643024E-3</v>
      </c>
      <c r="AP14" s="62">
        <f>IFERROR(Inv_SY_B!AP14/Inv_SY_B!$IS14-1,"")</f>
        <v>-3.7193213829357363E-3</v>
      </c>
      <c r="AQ14" s="62">
        <f>IFERROR(Inv_SY_B!AQ14/Inv_SY_B!$IS14-1,"")</f>
        <v>-1.3317401138398743E-2</v>
      </c>
      <c r="AR14" s="62">
        <f>IFERROR(Inv_SY_B!AR14/Inv_SY_B!$IS14-1,"")</f>
        <v>-4.8710909535911728E-3</v>
      </c>
      <c r="AS14" s="62">
        <f>IFERROR(Inv_SY_B!AS14/Inv_SY_B!$IS14-1,"")</f>
        <v>-1.3317401138398743E-2</v>
      </c>
      <c r="AT14" s="62">
        <f>IFERROR(Inv_SY_B!AT14/Inv_SY_B!$IS14-1,"")</f>
        <v>-9.4013845981698596E-3</v>
      </c>
      <c r="AU14" s="62">
        <f>IFERROR(Inv_SY_B!AU14/Inv_SY_B!$IS14-1,"")</f>
        <v>-1.638878666014687E-2</v>
      </c>
      <c r="AV14" s="62">
        <f>IFERROR(Inv_SY_B!AV14/Inv_SY_B!$IS14-1,"")</f>
        <v>-1.2933477948180228E-2</v>
      </c>
      <c r="AW14" s="62">
        <f>IFERROR(Inv_SY_B!AW14/Inv_SY_B!$IS14-1,"")</f>
        <v>-1.4014369391410986E-2</v>
      </c>
      <c r="AX14" s="62">
        <f>IFERROR(Inv_SY_B!AX14/Inv_SY_B!$IS14-1,"")</f>
        <v>-9.478169236213585E-3</v>
      </c>
      <c r="AY14" s="62">
        <f>IFERROR(Inv_SY_B!AY14/Inv_SY_B!$IS14-1,"")</f>
        <v>-1.2242416205786921E-2</v>
      </c>
      <c r="AZ14" s="62">
        <f>IFERROR(Inv_SY_B!AZ14/Inv_SY_B!$IS14-1,"")</f>
        <v>-2.4773669134519394E-2</v>
      </c>
      <c r="BA14" s="62">
        <f>IFERROR(Inv_SY_B!BA14/Inv_SY_B!$IS14-1,"")</f>
        <v>-1.638878666014687E-2</v>
      </c>
      <c r="BB14" s="62">
        <f>IFERROR(Inv_SY_B!BB14/Inv_SY_B!$IS14-1,"")</f>
        <v>-1.2319200843830647E-2</v>
      </c>
      <c r="BC14" s="62">
        <f>IFERROR(Inv_SY_B!BC14/Inv_SY_B!$IS14-1,"")</f>
        <v>-7.6012114173673595E-3</v>
      </c>
      <c r="BD14" s="62">
        <f>IFERROR(Inv_SY_B!BD14/Inv_SY_B!$IS14-1,"")</f>
        <v>-1.5313801727534937E-2</v>
      </c>
      <c r="BE14" s="62">
        <f>IFERROR(Inv_SY_B!BE14/Inv_SY_B!$IS14-1,"")</f>
        <v>-2.3228525956655477E-2</v>
      </c>
      <c r="BF14" s="62">
        <f>IFERROR(Inv_SY_B!BF14/Inv_SY_B!$IS14-1,"")</f>
        <v>-1.6474102924640022E-2</v>
      </c>
      <c r="BG14" s="62">
        <f>IFERROR(Inv_SY_B!BG14/Inv_SY_B!$IS14-1,"")</f>
        <v>-1.7839163156528004E-2</v>
      </c>
      <c r="BH14" s="62">
        <f>IFERROR(Inv_SY_B!BH14/Inv_SY_B!$IS14-1,"")</f>
        <v>6.6466047529643024E-3</v>
      </c>
      <c r="BI14" s="62">
        <f>IFERROR(Inv_SY_B!BI14/Inv_SY_B!$IS14-1,"")</f>
        <v>-5.553621069535275E-3</v>
      </c>
      <c r="BJ14" s="62">
        <f>IFERROR(Inv_SY_B!BJ14/Inv_SY_B!$IS14-1,"")</f>
        <v>-1.6474102924640022E-2</v>
      </c>
      <c r="BK14" s="62">
        <f>IFERROR(Inv_SY_B!BK14/Inv_SY_B!$IS14-1,"")</f>
        <v>5.4948351823087549E-3</v>
      </c>
      <c r="BL14" s="62">
        <f>IFERROR(Inv_SY_B!BL14/Inv_SY_B!$IS14-1,"")</f>
        <v>3.268838833411003E-2</v>
      </c>
      <c r="BM14" s="62">
        <f>IFERROR(Inv_SY_B!BM14/Inv_SY_B!$IS14-1,"")</f>
        <v>-2.099586494276906E-2</v>
      </c>
      <c r="BN14" s="62">
        <f>IFERROR(Inv_SY_B!BN14/Inv_SY_B!$IS14-1,"")</f>
        <v>2.9145225812353237E-2</v>
      </c>
      <c r="BO14" s="62">
        <f>IFERROR(Inv_SY_B!BO14/Inv_SY_B!$IS14-1,"")</f>
        <v>-1.4794028793085445E-2</v>
      </c>
      <c r="BP14" s="62">
        <f>IFERROR(Inv_SY_B!BP14/Inv_SY_B!$IS14-1,"")</f>
        <v>-1.90467164385828E-2</v>
      </c>
      <c r="BQ14" s="62">
        <f>IFERROR(Inv_SY_B!BQ14/Inv_SY_B!$IS14-1,"")</f>
        <v>-6.9974347763400724E-3</v>
      </c>
      <c r="BR14" s="62">
        <f>IFERROR(Inv_SY_B!BR14/Inv_SY_B!$IS14-1,"")</f>
        <v>-2.7447471308424953E-3</v>
      </c>
      <c r="BS14" s="62">
        <f>IFERROR(Inv_SY_B!BS14/Inv_SY_B!$IS14-1,"")</f>
        <v>-9.478169236213585E-3</v>
      </c>
      <c r="BT14" s="62">
        <f>IFERROR(Inv_SY_B!BT14/Inv_SY_B!$IS14-1,"")</f>
        <v>-5.6389373340283155E-3</v>
      </c>
      <c r="BU14" s="62">
        <f>IFERROR(Inv_SY_B!BU14/Inv_SY_B!$IS14-1,"")</f>
        <v>-8.7103228557765533E-3</v>
      </c>
      <c r="BV14" s="62">
        <f>IFERROR(Inv_SY_B!BV14/Inv_SY_B!$IS14-1,"")</f>
        <v>-6.4067837144653472E-3</v>
      </c>
      <c r="BW14" s="62">
        <f>IFERROR(Inv_SY_B!BW14/Inv_SY_B!$IS14-1,"")</f>
        <v>1.4325068557334841E-2</v>
      </c>
      <c r="BX14" s="62">
        <f>IFERROR(Inv_SY_B!BX14/Inv_SY_B!$IS14-1,"")</f>
        <v>-9.478169236213585E-3</v>
      </c>
      <c r="BY14" s="62">
        <f>IFERROR(Inv_SY_B!BY14/Inv_SY_B!$IS14-1,"")</f>
        <v>-9.648801765199555E-3</v>
      </c>
      <c r="BZ14" s="62">
        <f>IFERROR(Inv_SY_B!BZ14/Inv_SY_B!$IS14-1,"")</f>
        <v>-5.4853680579409758E-3</v>
      </c>
      <c r="CA14" s="62">
        <f>IFERROR(Inv_SY_B!CA14/Inv_SY_B!$IS14-1,"")</f>
        <v>-1.8521693272471884E-2</v>
      </c>
      <c r="CB14" s="62">
        <f>IFERROR(Inv_SY_B!CB14/Inv_SY_B!$IS14-1,"")</f>
        <v>-1.178170837752468E-2</v>
      </c>
      <c r="CC14" s="62">
        <f>IFERROR(Inv_SY_B!CC14/Inv_SY_B!$IS14-1,"")</f>
        <v>1.8859571942548836E-3</v>
      </c>
      <c r="CD14" s="62">
        <f>IFERROR(Inv_SY_B!CD14/Inv_SY_B!$IS14-1,"")</f>
        <v>-7.7062160505895205E-3</v>
      </c>
      <c r="CE14" s="62">
        <f>IFERROR(Inv_SY_B!CE14/Inv_SY_B!$IS14-1,"")</f>
        <v>-2.4451173654735814E-2</v>
      </c>
      <c r="CF14" s="62">
        <f>IFERROR(Inv_SY_B!CF14/Inv_SY_B!$IS14-1,"")</f>
        <v>6.6466047529643024E-3</v>
      </c>
      <c r="CG14" s="62">
        <f>IFERROR(Inv_SY_B!CG14/Inv_SY_B!$IS14-1,"")</f>
        <v>-6.7139222666401377E-3</v>
      </c>
      <c r="CH14" s="62">
        <f>IFERROR(Inv_SY_B!CH14/Inv_SY_B!$IS14-1,"")</f>
        <v>-8.7103228557765533E-3</v>
      </c>
      <c r="CI14" s="62">
        <f>IFERROR(Inv_SY_B!CI14/Inv_SY_B!$IS14-1,"")</f>
        <v>-2.7138635986265425E-2</v>
      </c>
      <c r="CJ14" s="62">
        <f>IFERROR(Inv_SY_B!CJ14/Inv_SY_B!$IS14-1,"")</f>
        <v>-4.8710909535911728E-3</v>
      </c>
      <c r="CK14" s="62">
        <f>IFERROR(Inv_SY_B!CK14/Inv_SY_B!$IS14-1,"")</f>
        <v>4.1894963355657566E-3</v>
      </c>
      <c r="CL14" s="62">
        <f>IFERROR(Inv_SY_B!CL14/Inv_SY_B!$IS14-1,"")</f>
        <v>-1.638878666014687E-2</v>
      </c>
      <c r="CM14" s="62">
        <f>IFERROR(Inv_SY_B!CM14/Inv_SY_B!$IS14-1,"")</f>
        <v>7.1073125812266547E-3</v>
      </c>
      <c r="CN14" s="62">
        <f>IFERROR(Inv_SY_B!CN14/Inv_SY_B!$IS14-1,"")</f>
        <v>8.028728237750915E-3</v>
      </c>
      <c r="CO14" s="62">
        <f>IFERROR(Inv_SY_B!CO14/Inv_SY_B!$IS14-1,"")</f>
        <v>2.8688005612140799E-3</v>
      </c>
      <c r="CP14" s="62">
        <f>IFERROR(Inv_SY_B!CP14/Inv_SY_B!$IS14-1,"")</f>
        <v>-6.9974347763400724E-3</v>
      </c>
      <c r="CQ14" s="62">
        <f>IFERROR(Inv_SY_B!CQ14/Inv_SY_B!$IS14-1,"")</f>
        <v>1.2789375796460778E-2</v>
      </c>
      <c r="CR14" s="62">
        <f>IFERROR(Inv_SY_B!CR14/Inv_SY_B!$IS14-1,"")</f>
        <v>-1.0246015616650506E-2</v>
      </c>
      <c r="CS14" s="62">
        <f>IFERROR(Inv_SY_B!CS14/Inv_SY_B!$IS14-1,"")</f>
        <v>4.8890897044084891E-3</v>
      </c>
      <c r="CT14" s="62">
        <f>IFERROR(Inv_SY_B!CT14/Inv_SY_B!$IS14-1,"")</f>
        <v>-1.638878666014687E-2</v>
      </c>
      <c r="CU14" s="62">
        <f>IFERROR(Inv_SY_B!CU14/Inv_SY_B!$IS14-1,"")</f>
        <v>-5.6389373340283155E-3</v>
      </c>
      <c r="CV14" s="62">
        <f>IFERROR(Inv_SY_B!CV14/Inv_SY_B!$IS14-1,"")</f>
        <v>-9.478169236213585E-3</v>
      </c>
      <c r="CW14" s="62">
        <f>IFERROR(Inv_SY_B!CW14/Inv_SY_B!$IS14-1,"")</f>
        <v>-4.1032445731541412E-3</v>
      </c>
      <c r="CX14" s="62">
        <f>IFERROR(Inv_SY_B!CX14/Inv_SY_B!$IS14-1,"")</f>
        <v>-1.4085247518835775E-2</v>
      </c>
      <c r="CY14" s="62">
        <f>IFERROR(Inv_SY_B!CY14/Inv_SY_B!$IS14-1,"")</f>
        <v>-7.1746300949023789E-3</v>
      </c>
      <c r="CZ14" s="62">
        <f>IFERROR(Inv_SY_B!CZ14/Inv_SY_B!$IS14-1,"")</f>
        <v>-2.5675518122801888E-3</v>
      </c>
      <c r="DA14" s="62">
        <f>IFERROR(Inv_SY_B!DA14/Inv_SY_B!$IS14-1,"")</f>
        <v>-1.8692325801458076E-2</v>
      </c>
      <c r="DB14" s="62">
        <f>IFERROR(Inv_SY_B!DB14/Inv_SY_B!$IS14-1,"")</f>
        <v>-7.1746300949023789E-3</v>
      </c>
      <c r="DC14" s="62">
        <f>IFERROR(Inv_SY_B!DC14/Inv_SY_B!$IS14-1,"")</f>
        <v>-4.3250668608361131E-3</v>
      </c>
      <c r="DD14" s="62">
        <f>IFERROR(Inv_SY_B!DD14/Inv_SY_B!$IS14-1,"")</f>
        <v>-9.478169236213585E-3</v>
      </c>
      <c r="DE14" s="62">
        <f>IFERROR(Inv_SY_B!DE14/Inv_SY_B!$IS14-1,"")</f>
        <v>1.0827101713121623E-2</v>
      </c>
      <c r="DF14" s="62">
        <f>IFERROR(Inv_SY_B!DF14/Inv_SY_B!$IS14-1,"")</f>
        <v>-4.0757572654570584E-3</v>
      </c>
      <c r="DG14" s="62">
        <f>IFERROR(Inv_SY_B!DG14/Inv_SY_B!$IS14-1,"")</f>
        <v>-2.1068439840179476E-3</v>
      </c>
      <c r="DH14" s="62">
        <f>IFERROR(Inv_SY_B!DH14/Inv_SY_B!$IS14-1,"")</f>
        <v>6.117643913107651E-3</v>
      </c>
      <c r="DI14" s="62">
        <f>IFERROR(Inv_SY_B!DI14/Inv_SY_B!$IS14-1,"")</f>
        <v>-6.7139222666401377E-3</v>
      </c>
      <c r="DJ14" s="62">
        <f>IFERROR(Inv_SY_B!DJ14/Inv_SY_B!$IS14-1,"")</f>
        <v>9.5171689136750448E-3</v>
      </c>
      <c r="DK14" s="62">
        <f>IFERROR(Inv_SY_B!DK14/Inv_SY_B!$IS14-1,"")</f>
        <v>4.1383065768700877E-3</v>
      </c>
      <c r="DL14" s="62">
        <f>IFERROR(Inv_SY_B!DL14/Inv_SY_B!$IS14-1,"")</f>
        <v>9.5302944928279398E-3</v>
      </c>
      <c r="DM14" s="62">
        <f>IFERROR(Inv_SY_B!DM14/Inv_SY_B!$IS14-1,"")</f>
        <v>1.4708991747553357E-2</v>
      </c>
      <c r="DN14" s="62">
        <f>IFERROR(Inv_SY_B!DN14/Inv_SY_B!$IS14-1,"")</f>
        <v>1.0025128826887553E-2</v>
      </c>
      <c r="DO14" s="62">
        <f>IFERROR(Inv_SY_B!DO14/Inv_SY_B!$IS14-1,"")</f>
        <v>-1.7793722041414939E-2</v>
      </c>
      <c r="DP14" s="62">
        <f>IFERROR(Inv_SY_B!DP14/Inv_SY_B!$IS14-1,"")</f>
        <v>-2.8759645011632529E-2</v>
      </c>
      <c r="DQ14" s="62">
        <f>IFERROR(Inv_SY_B!DQ14/Inv_SY_B!$IS14-1,"")</f>
        <v>2.1589692406323024E-3</v>
      </c>
      <c r="DR14" s="62">
        <f>IFERROR(Inv_SY_B!DR14/Inv_SY_B!$IS14-1,"")</f>
        <v>-1.569351517712092E-3</v>
      </c>
      <c r="DS14" s="62">
        <f>IFERROR(Inv_SY_B!DS14/Inv_SY_B!$IS14-1,"")</f>
        <v>-8.7871074938200566E-3</v>
      </c>
      <c r="DT14" s="62">
        <f>IFERROR(Inv_SY_B!DT14/Inv_SY_B!$IS14-1,"")</f>
        <v>-2.9442175127576631E-2</v>
      </c>
      <c r="DU14" s="62">
        <f>IFERROR(Inv_SY_B!DU14/Inv_SY_B!$IS14-1,"")</f>
        <v>-7.8059704521505902E-3</v>
      </c>
      <c r="DV14" s="62">
        <f>IFERROR(Inv_SY_B!DV14/Inv_SY_B!$IS14-1,"")</f>
        <v>-4.1032445731541412E-3</v>
      </c>
      <c r="DW14" s="62">
        <f>IFERROR(Inv_SY_B!DW14/Inv_SY_B!$IS14-1,"")</f>
        <v>-2.3760111912342508E-2</v>
      </c>
      <c r="DX14" s="62">
        <f>IFERROR(Inv_SY_B!DX14/Inv_SY_B!$IS14-1,"")</f>
        <v>-2.8759645011632529E-2</v>
      </c>
      <c r="DY14" s="62">
        <f>IFERROR(Inv_SY_B!DY14/Inv_SY_B!$IS14-1,"")</f>
        <v>-1.3317401138398743E-2</v>
      </c>
      <c r="DZ14" s="62">
        <f>IFERROR(Inv_SY_B!DZ14/Inv_SY_B!$IS14-1,"")</f>
        <v>-2.675471279604702E-2</v>
      </c>
      <c r="EA14" s="62">
        <f>IFERROR(Inv_SY_B!EA14/Inv_SY_B!$IS14-1,"")</f>
        <v>-1.7839163156528004E-2</v>
      </c>
      <c r="EB14" s="62">
        <f>IFERROR(Inv_SY_B!EB14/Inv_SY_B!$IS14-1,"")</f>
        <v>-1.8521693272471884E-2</v>
      </c>
      <c r="EC14" s="62">
        <f>IFERROR(Inv_SY_B!EC14/Inv_SY_B!$IS14-1,"")</f>
        <v>-2.3157647829230354E-2</v>
      </c>
      <c r="ED14" s="62">
        <f>IFERROR(Inv_SY_B!ED14/Inv_SY_B!$IS14-1,"")</f>
        <v>8.7375095120005852E-3</v>
      </c>
      <c r="EE14" s="62">
        <f>IFERROR(Inv_SY_B!EE14/Inv_SY_B!$IS14-1,"")</f>
        <v>8.8083876394255967E-3</v>
      </c>
      <c r="EF14" s="62">
        <f>IFERROR(Inv_SY_B!EF14/Inv_SY_B!$IS14-1,"")</f>
        <v>3.2823185904227392E-2</v>
      </c>
      <c r="EG14" s="62">
        <f>IFERROR(Inv_SY_B!EG14/Inv_SY_B!$IS14-1,"")</f>
        <v>1.8623397421249965E-2</v>
      </c>
      <c r="EH14" s="62">
        <f>IFERROR(Inv_SY_B!EH14/Inv_SY_B!$IS14-1,"")</f>
        <v>-4.3153419999182319E-3</v>
      </c>
      <c r="EI14" s="62">
        <f>IFERROR(Inv_SY_B!EI14/Inv_SY_B!$IS14-1,"")</f>
        <v>-1.7218382924325426E-2</v>
      </c>
      <c r="EJ14" s="62">
        <f>IFERROR(Inv_SY_B!EJ14/Inv_SY_B!$IS14-1,"")</f>
        <v>1.0021370138311836E-2</v>
      </c>
      <c r="EK14" s="62">
        <f>IFERROR(Inv_SY_B!EK14/Inv_SY_B!$IS14-1,"")</f>
        <v>2.3139945004752249E-2</v>
      </c>
      <c r="EL14" s="62">
        <f>IFERROR(Inv_SY_B!EL14/Inv_SY_B!$IS14-1,"")</f>
        <v>2.3232086570404542E-2</v>
      </c>
      <c r="EM14" s="62">
        <f>IFERROR(Inv_SY_B!EM14/Inv_SY_B!$IS14-1,"")</f>
        <v>9.6589251685250677E-3</v>
      </c>
      <c r="EN14" s="62">
        <f>IFERROR(Inv_SY_B!EN14/Inv_SY_B!$IS14-1,"")</f>
        <v>-2.670155420047815E-2</v>
      </c>
      <c r="EO14" s="62">
        <f>IFERROR(Inv_SY_B!EO14/Inv_SY_B!$IS14-1,"")</f>
        <v>2.2387455551923674E-2</v>
      </c>
      <c r="EP14" s="62">
        <f>IFERROR(Inv_SY_B!EP14/Inv_SY_B!$IS14-1,"")</f>
        <v>1.4974784725396928E-2</v>
      </c>
      <c r="EQ14" s="62">
        <f>IFERROR(Inv_SY_B!EQ14/Inv_SY_B!$IS14-1,"")</f>
        <v>-4.6407370394601077E-3</v>
      </c>
      <c r="ER14" s="62">
        <f>IFERROR(Inv_SY_B!ER14/Inv_SY_B!$IS14-1,"")</f>
        <v>7.2490688360764555E-3</v>
      </c>
      <c r="ES14" s="62">
        <f>IFERROR(Inv_SY_B!ES14/Inv_SY_B!$IS14-1,"")</f>
        <v>3.9591424214346915E-3</v>
      </c>
      <c r="ET14" s="62">
        <f>IFERROR(Inv_SY_B!ET14/Inv_SY_B!$IS14-1,"")</f>
        <v>6.0183668053339634E-3</v>
      </c>
      <c r="EU14" s="62">
        <f>IFERROR(Inv_SY_B!EU14/Inv_SY_B!$IS14-1,"")</f>
        <v>-2.3299404084080266E-2</v>
      </c>
      <c r="EV14" s="62">
        <f>IFERROR(Inv_SY_B!EV14/Inv_SY_B!$IS14-1,"")</f>
        <v>1.6463225401321058E-2</v>
      </c>
      <c r="EW14" s="62">
        <f>IFERROR(Inv_SY_B!EW14/Inv_SY_B!$IS14-1,"")</f>
        <v>2.6102650731115506E-2</v>
      </c>
      <c r="EX14" s="62">
        <f>IFERROR(Inv_SY_B!EX14/Inv_SY_B!$IS14-1,"")</f>
        <v>1.9392854668219384E-2</v>
      </c>
      <c r="EY14" s="62">
        <f>IFERROR(Inv_SY_B!EY14/Inv_SY_B!$IS14-1,"")</f>
        <v>-1.0604343927521298E-2</v>
      </c>
      <c r="EZ14" s="62">
        <f>IFERROR(Inv_SY_B!EZ14/Inv_SY_B!$IS14-1,"")</f>
        <v>1.9546423944306612E-2</v>
      </c>
      <c r="FA14" s="62">
        <f>IFERROR(Inv_SY_B!FA14/Inv_SY_B!$IS14-1,"")</f>
        <v>4.7269888018719453E-3</v>
      </c>
      <c r="FB14" s="62">
        <f>IFERROR(Inv_SY_B!FB14/Inv_SY_B!$IS14-1,"")</f>
        <v>-2.183628622061673E-3</v>
      </c>
      <c r="FC14" s="62">
        <f>IFERROR(Inv_SY_B!FC14/Inv_SY_B!$IS14-1,"")</f>
        <v>-9.478169236213585E-3</v>
      </c>
      <c r="FD14" s="62">
        <f>IFERROR(Inv_SY_B!FD14/Inv_SY_B!$IS14-1,"")</f>
        <v>1.0025128826887553E-2</v>
      </c>
      <c r="FE14" s="62">
        <f>IFERROR(Inv_SY_B!FE14/Inv_SY_B!$IS14-1,"")</f>
        <v>1.0320051641191652E-2</v>
      </c>
      <c r="FF14" s="62">
        <f>IFERROR(Inv_SY_B!FF14/Inv_SY_B!$IS14-1,"")</f>
        <v>2.1425029918262339E-2</v>
      </c>
      <c r="FG14" s="62">
        <f>IFERROR(Inv_SY_B!FG14/Inv_SY_B!$IS14-1,"")</f>
        <v>8.5080505237209447E-3</v>
      </c>
      <c r="FH14" s="62">
        <f>IFERROR(Inv_SY_B!FH14/Inv_SY_B!$IS14-1,"")</f>
        <v>-1.3443048727924678E-2</v>
      </c>
      <c r="FI14" s="62">
        <f>IFERROR(Inv_SY_B!FI14/Inv_SY_B!$IS14-1,"")</f>
        <v>-1.9448538145827809E-2</v>
      </c>
      <c r="FJ14" s="62">
        <f>IFERROR(Inv_SY_B!FJ14/Inv_SY_B!$IS14-1,"")</f>
        <v>1.4671318958345836E-3</v>
      </c>
      <c r="FK14" s="62">
        <f>IFERROR(Inv_SY_B!FK14/Inv_SY_B!$IS14-1,"")</f>
        <v>3.6188524737273964E-2</v>
      </c>
      <c r="FL14" s="62">
        <f>IFERROR(Inv_SY_B!FL14/Inv_SY_B!$IS14-1,"")</f>
        <v>-1.2498737288420214E-2</v>
      </c>
      <c r="FM14" s="62">
        <f>IFERROR(Inv_SY_B!FM14/Inv_SY_B!$IS14-1,"")</f>
        <v>-1.2977105583432347E-2</v>
      </c>
      <c r="FN14" s="62">
        <f>IFERROR(Inv_SY_B!FN14/Inv_SY_B!$IS14-1,"")</f>
        <v>-7.1614448540262554E-3</v>
      </c>
      <c r="FO14" s="62">
        <f>IFERROR(Inv_SY_B!FO14/Inv_SY_B!$IS14-1,"")</f>
        <v>1.2028509837664014E-2</v>
      </c>
      <c r="FP14" s="62">
        <f>IFERROR(Inv_SY_B!FP14/Inv_SY_B!$IS14-1,"")</f>
        <v>7.5554556505361692E-3</v>
      </c>
      <c r="FQ14" s="62">
        <f>IFERROR(Inv_SY_B!FQ14/Inv_SY_B!$IS14-1,"")</f>
        <v>-5.1181978796591698E-3</v>
      </c>
      <c r="FR14" s="62">
        <f>IFERROR(Inv_SY_B!FR14/Inv_SY_B!$IS14-1,"")</f>
        <v>-1.688856336194644E-3</v>
      </c>
      <c r="FS14" s="62">
        <f>IFERROR(Inv_SY_B!FS14/Inv_SY_B!$IS14-1,"")</f>
        <v>2.162348718350926E-2</v>
      </c>
      <c r="FT14" s="62">
        <f>IFERROR(Inv_SY_B!FT14/Inv_SY_B!$IS14-1,"")</f>
        <v>2.0303660083850428E-2</v>
      </c>
      <c r="FU14" s="62">
        <f>IFERROR(Inv_SY_B!FU14/Inv_SY_B!$IS14-1,"")</f>
        <v>2.0104857675533605E-2</v>
      </c>
      <c r="FV14" s="62">
        <f>IFERROR(Inv_SY_B!FV14/Inv_SY_B!$IS14-1,"")</f>
        <v>-1.2355848057442387E-2</v>
      </c>
      <c r="FW14" s="62">
        <f>IFERROR(Inv_SY_B!FW14/Inv_SY_B!$IS14-1,"")</f>
        <v>-2.7188371490452945E-2</v>
      </c>
      <c r="FX14" s="62">
        <f>IFERROR(Inv_SY_B!FX14/Inv_SY_B!$IS14-1,"")</f>
        <v>-1.6859965120869513E-2</v>
      </c>
      <c r="FY14" s="62">
        <f>IFERROR(Inv_SY_B!FY14/Inv_SY_B!$IS14-1,"")</f>
        <v>-1.9103395075833363E-2</v>
      </c>
      <c r="FZ14" s="62">
        <f>IFERROR(Inv_SY_B!FZ14/Inv_SY_B!$IS14-1,"")</f>
        <v>-9.0942460459950691E-3</v>
      </c>
      <c r="GA14" s="62">
        <f>IFERROR(Inv_SY_B!GA14/Inv_SY_B!$IS14-1,"")</f>
        <v>-2.0085725351971395E-2</v>
      </c>
      <c r="GB14" s="62">
        <f>IFERROR(Inv_SY_B!GB14/Inv_SY_B!$IS14-1,"")</f>
        <v>-2.3935398055755397E-2</v>
      </c>
      <c r="GC14" s="62">
        <f>IFERROR(Inv_SY_B!GC14/Inv_SY_B!$IS14-1,"")</f>
        <v>-2.0622024583809018E-2</v>
      </c>
      <c r="GD14" s="62">
        <f>IFERROR(Inv_SY_B!GD14/Inv_SY_B!$IS14-1,"")</f>
        <v>6.6823423629979617E-2</v>
      </c>
      <c r="GE14" s="62">
        <f>IFERROR(Inv_SY_B!GE14/Inv_SY_B!$IS14-1,"")</f>
        <v>-1.1913799433180272E-2</v>
      </c>
      <c r="GF14" s="62">
        <f>IFERROR(Inv_SY_B!GF14/Inv_SY_B!$IS14-1,"")</f>
        <v>-2.1312310723797911E-2</v>
      </c>
      <c r="GG14" s="62">
        <f>IFERROR(Inv_SY_B!GG14/Inv_SY_B!$IS14-1,"")</f>
        <v>7.6300065536549777E-3</v>
      </c>
      <c r="GH14" s="62">
        <f>IFERROR(Inv_SY_B!GH14/Inv_SY_B!$IS14-1,"")</f>
        <v>7.1827011349423486E-3</v>
      </c>
      <c r="GI14" s="62">
        <f>IFERROR(Inv_SY_B!GI14/Inv_SY_B!$IS14-1,"")</f>
        <v>-1.5182569800696655E-2</v>
      </c>
      <c r="GJ14" s="62">
        <f>IFERROR(Inv_SY_B!GJ14/Inv_SY_B!$IS14-1,"")</f>
        <v>-3.5985063930068506E-3</v>
      </c>
      <c r="GK14" s="62">
        <f>IFERROR(Inv_SY_B!GK14/Inv_SY_B!$IS14-1,"")</f>
        <v>-2.4625684195744291E-2</v>
      </c>
      <c r="GL14" s="62">
        <f>IFERROR(Inv_SY_B!GL14/Inv_SY_B!$IS14-1,"")</f>
        <v>-1.7636537028356991E-2</v>
      </c>
      <c r="GM14" s="62">
        <f>IFERROR(Inv_SY_B!GM14/Inv_SY_B!$IS14-1,"")</f>
        <v>-2.0742824658307013E-2</v>
      </c>
      <c r="GN14" s="62">
        <f>IFERROR(Inv_SY_B!GN14/Inv_SY_B!$IS14-1,"")</f>
        <v>-1.6859965120869513E-2</v>
      </c>
      <c r="GO14" s="62">
        <f>IFERROR(Inv_SY_B!GO14/Inv_SY_B!$IS14-1,"")</f>
        <v>-2.0043909941568128E-2</v>
      </c>
      <c r="GP14" s="62">
        <f>IFERROR(Inv_SY_B!GP14/Inv_SY_B!$IS14-1,"")</f>
        <v>-2.2295968473281969E-2</v>
      </c>
      <c r="GQ14" s="62">
        <f>IFERROR(Inv_SY_B!GQ14/Inv_SY_B!$IS14-1,"")</f>
        <v>-8.4729885200051092E-3</v>
      </c>
      <c r="GR14" s="62">
        <f>IFERROR(Inv_SY_B!GR14/Inv_SY_B!$IS14-1,"")</f>
        <v>-1.6859965120869513E-2</v>
      </c>
      <c r="GS14" s="62" t="str">
        <f>IFERROR(Inv_SY_B!GS14/Inv_SY_B!$IS14-1,"")</f>
        <v/>
      </c>
      <c r="GT14" s="62" t="str">
        <f>IFERROR(Inv_SY_B!GT14/Inv_SY_B!$IS14-1,"")</f>
        <v/>
      </c>
      <c r="GU14" s="62">
        <f>IFERROR(Inv_SY_B!GU14/Inv_SY_B!$IS14-1,"")</f>
        <v>4.4909261061497396E-2</v>
      </c>
      <c r="GV14" s="62">
        <f>IFERROR(Inv_SY_B!GV14/Inv_SY_B!$IS14-1,"")</f>
        <v>-8.0441298968629837E-3</v>
      </c>
      <c r="GW14" s="62">
        <f>IFERROR(Inv_SY_B!GW14/Inv_SY_B!$IS14-1,"")</f>
        <v>-2.3413474388934707E-2</v>
      </c>
      <c r="GX14" s="62" t="str">
        <f>IFERROR(Inv_SY_B!GX14/Inv_SY_B!$IS14-1,"")</f>
        <v/>
      </c>
      <c r="GY14" s="62">
        <f>IFERROR(Inv_SY_B!GY14/Inv_SY_B!$IS14-1,"")</f>
        <v>-1.8366397843664894E-2</v>
      </c>
      <c r="GZ14" s="62">
        <f>IFERROR(Inv_SY_B!GZ14/Inv_SY_B!$IS14-1,"")</f>
        <v>-2.4067250464517298E-2</v>
      </c>
      <c r="HA14" s="62">
        <f>IFERROR(Inv_SY_B!HA14/Inv_SY_B!$IS14-1,"")</f>
        <v>-2.022801856233214E-2</v>
      </c>
      <c r="HB14" s="62">
        <f>IFERROR(Inv_SY_B!HB14/Inv_SY_B!$IS14-1,"")</f>
        <v>-1.8692325801458076E-2</v>
      </c>
      <c r="HC14" s="62">
        <f>IFERROR(Inv_SY_B!HC14/Inv_SY_B!$IS14-1,"")</f>
        <v>-1.638878666014687E-2</v>
      </c>
      <c r="HD14" s="62">
        <f>IFERROR(Inv_SY_B!HD14/Inv_SY_B!$IS14-1,"")</f>
        <v>-1.8692325801458076E-2</v>
      </c>
      <c r="HE14" s="62">
        <f>IFERROR(Inv_SY_B!HE14/Inv_SY_B!$IS14-1,"")</f>
        <v>-2.2531557703643235E-2</v>
      </c>
      <c r="HF14" s="62">
        <f>IFERROR(Inv_SY_B!HF14/Inv_SY_B!$IS14-1,"")</f>
        <v>1.8548223649738516E-2</v>
      </c>
      <c r="HG14" s="62">
        <f>IFERROR(Inv_SY_B!HG14/Inv_SY_B!$IS14-1,"")</f>
        <v>-1.7694125506889979E-2</v>
      </c>
      <c r="HH14" s="62">
        <f>IFERROR(Inv_SY_B!HH14/Inv_SY_B!$IS14-1,"")</f>
        <v>-1.638878666014687E-2</v>
      </c>
      <c r="HI14" s="62">
        <f>IFERROR(Inv_SY_B!HI14/Inv_SY_B!$IS14-1,"")</f>
        <v>-1.6926279126452837E-2</v>
      </c>
      <c r="HJ14" s="62">
        <f>IFERROR(Inv_SY_B!HJ14/Inv_SY_B!$IS14-1,"")</f>
        <v>-8.7103228557765533E-3</v>
      </c>
      <c r="HK14" s="62">
        <f>IFERROR(Inv_SY_B!HK14/Inv_SY_B!$IS14-1,"")</f>
        <v>-2.3299404084080266E-2</v>
      </c>
      <c r="HL14" s="62">
        <f>IFERROR(Inv_SY_B!HL14/Inv_SY_B!$IS14-1,"")</f>
        <v>2.5706258240701718E-2</v>
      </c>
      <c r="HM14" s="62">
        <f>IFERROR(Inv_SY_B!HM14/Inv_SY_B!$IS14-1,"")</f>
        <v>5.6749870563237659E-2</v>
      </c>
      <c r="HN14" s="62">
        <f>IFERROR(Inv_SY_B!HN14/Inv_SY_B!$IS14-1,"")</f>
        <v>6.4094787126665942E-2</v>
      </c>
      <c r="HO14" s="62">
        <f>IFERROR(Inv_SY_B!HO14/Inv_SY_B!$IS14-1,"")</f>
        <v>6.9205624902051399E-2</v>
      </c>
      <c r="HP14" s="62">
        <f>IFERROR(Inv_SY_B!HP14/Inv_SY_B!$IS14-1,"")</f>
        <v>5.5280887250552135E-2</v>
      </c>
      <c r="HQ14" s="62">
        <f>IFERROR(Inv_SY_B!HQ14/Inv_SY_B!$IS14-1,"")</f>
        <v>-1.2890819815933652E-2</v>
      </c>
      <c r="HR14" s="62">
        <f>IFERROR(Inv_SY_B!HR14/Inv_SY_B!$IS14-1,"")</f>
        <v>-1.143108628137024E-2</v>
      </c>
      <c r="HS14" s="62">
        <f>IFERROR(Inv_SY_B!HS14/Inv_SY_B!$IS14-1,"")</f>
        <v>1.9527995631176243E-2</v>
      </c>
      <c r="HT14" s="62">
        <f>IFERROR(Inv_SY_B!HT14/Inv_SY_B!$IS14-1,"")</f>
        <v>1.2533427002981767E-2</v>
      </c>
      <c r="HU14" s="62">
        <f>IFERROR(Inv_SY_B!HU14/Inv_SY_B!$IS14-1,"")</f>
        <v>4.272187484228418E-3</v>
      </c>
      <c r="HV14" s="62">
        <f>IFERROR(Inv_SY_B!HV14/Inv_SY_B!$IS14-1,"")</f>
        <v>-1.0045194255613121E-2</v>
      </c>
      <c r="HW14" s="62">
        <f>IFERROR(Inv_SY_B!HW14/Inv_SY_B!$IS14-1,"")</f>
        <v>2.4614210055191155E-2</v>
      </c>
      <c r="HX14" s="62">
        <f>IFERROR(Inv_SY_B!HX14/Inv_SY_B!$IS14-1,"")</f>
        <v>1.4974784725396928E-2</v>
      </c>
      <c r="HY14" s="62">
        <f>IFERROR(Inv_SY_B!HY14/Inv_SY_B!$IS14-1,"")</f>
        <v>-1.7839163156528004E-2</v>
      </c>
      <c r="HZ14" s="62">
        <f>IFERROR(Inv_SY_B!HZ14/Inv_SY_B!$IS14-1,"")</f>
        <v>-2.2616873968136164E-2</v>
      </c>
      <c r="IA14" s="62">
        <f>IFERROR(Inv_SY_B!IA14/Inv_SY_B!$IS14-1,"")</f>
        <v>-4.1257036228892208E-4</v>
      </c>
      <c r="IB14" s="62">
        <f>IFERROR(Inv_SY_B!IB14/Inv_SY_B!$IS14-1,"")</f>
        <v>-2.0779804272949232E-2</v>
      </c>
      <c r="IC14" s="62">
        <f>IFERROR(Inv_SY_B!IC14/Inv_SY_B!$IS14-1,"")</f>
        <v>1.5517109791300054E-2</v>
      </c>
      <c r="ID14" s="62">
        <f>IFERROR(Inv_SY_B!ID14/Inv_SY_B!$IS14-1,"")</f>
        <v>1.4797324243619236E-2</v>
      </c>
      <c r="IE14" s="62">
        <f>IFERROR(Inv_SY_B!IE14/Inv_SY_B!$IS14-1,"")</f>
        <v>-1.4271392095911439E-2</v>
      </c>
      <c r="IF14" s="62" t="str">
        <f>IFERROR(Inv_SY_B!IF14/Inv_SY_B!$IS14-1,"")</f>
        <v/>
      </c>
      <c r="IG14" s="62">
        <f>IFERROR(Inv_SY_B!IG14/Inv_SY_B!$IS14-1,"")</f>
        <v>3.2908776582251331E-2</v>
      </c>
      <c r="IH14" s="62">
        <f>IFERROR(Inv_SY_B!IH14/Inv_SY_B!$IS14-1,"")</f>
        <v>1.3292447562953891E-2</v>
      </c>
      <c r="II14" s="62">
        <f>IFERROR(Inv_SY_B!II14/Inv_SY_B!$IS14-1,"")</f>
        <v>-4.2445818329917007E-4</v>
      </c>
      <c r="IJ14" s="62">
        <f>IFERROR(Inv_SY_B!IJ14/Inv_SY_B!$IS14-1,"")</f>
        <v>1.3186656583645373E-2</v>
      </c>
      <c r="IK14" s="62">
        <f>IFERROR(Inv_SY_B!IK14/Inv_SY_B!$IS14-1,"")</f>
        <v>3.8391364539047679E-4</v>
      </c>
      <c r="IL14" s="62" t="str">
        <f>IFERROR(Inv_SY_B!IL14/Inv_SY_B!$IS14-1,"")</f>
        <v/>
      </c>
      <c r="IM14" s="62" t="str">
        <f>IFERROR(Inv_SY_B!IM14/Inv_SY_B!$IS14-1,"")</f>
        <v/>
      </c>
      <c r="IN14" s="62">
        <f>IFERROR(Inv_SY_B!IN14/Inv_SY_B!$IS14-1,"")</f>
        <v>2.9145225812353237E-2</v>
      </c>
      <c r="IO14" s="62">
        <f>IFERROR(Inv_SY_B!IO14/Inv_SY_B!$IS14-1,"")</f>
        <v>2.1058166637828668E-2</v>
      </c>
      <c r="IP14" s="62">
        <f>IFERROR(Inv_SY_B!IP14/Inv_SY_B!$IS14-1,"")</f>
        <v>0.27957459399686502</v>
      </c>
      <c r="IQ14" s="62">
        <f>IFERROR(Inv_SY_B!IQ14/Inv_SY_B!$IS14-1,"")</f>
        <v>1.5517109791300054E-2</v>
      </c>
      <c r="IR14" s="62">
        <f>IFERROR(Inv_SY_B!IR14/Inv_SY_B!$IS14-1,"")</f>
        <v>1.0093508340601027</v>
      </c>
    </row>
    <row r="15" spans="2:253" ht="14.5" x14ac:dyDescent="0.35">
      <c r="B15" s="85">
        <f t="shared" si="0"/>
        <v>45847</v>
      </c>
      <c r="C15" s="62">
        <f>IFERROR(Inv_SY_B!C15/Inv_SY_B!$IS15-1,"")</f>
        <v>-1.1407058953242677E-2</v>
      </c>
      <c r="D15" s="62">
        <f>IFERROR(Inv_SY_B!D15/Inv_SY_B!$IS15-1,"")</f>
        <v>6.793993855585212E-3</v>
      </c>
      <c r="E15" s="62">
        <f>IFERROR(Inv_SY_B!E15/Inv_SY_B!$IS15-1,"")</f>
        <v>1.2300271952801145E-2</v>
      </c>
      <c r="F15" s="62">
        <f>IFERROR(Inv_SY_B!F15/Inv_SY_B!$IS15-1,"")</f>
        <v>-1.793369910186271E-2</v>
      </c>
      <c r="G15" s="62">
        <f>IFERROR(Inv_SY_B!G15/Inv_SY_B!$IS15-1,"")</f>
        <v>5.9115185678844107E-3</v>
      </c>
      <c r="H15" s="62">
        <f>IFERROR(Inv_SY_B!H15/Inv_SY_B!$IS15-1,"")</f>
        <v>1.903609969576836E-3</v>
      </c>
      <c r="I15" s="62">
        <f>IFERROR(Inv_SY_B!I15/Inv_SY_B!$IS15-1,"")</f>
        <v>-6.9395278092577728E-3</v>
      </c>
      <c r="J15" s="62">
        <f>IFERROR(Inv_SY_B!J15/Inv_SY_B!$IS15-1,"")</f>
        <v>-9.329565046780619E-3</v>
      </c>
      <c r="K15" s="62">
        <f>IFERROR(Inv_SY_B!K15/Inv_SY_B!$IS15-1,"")</f>
        <v>6.6836844446225285E-3</v>
      </c>
      <c r="L15" s="62">
        <f>IFERROR(Inv_SY_B!L15/Inv_SY_B!$IS15-1,"")</f>
        <v>1.3222826326485082E-2</v>
      </c>
      <c r="M15" s="62">
        <f>IFERROR(Inv_SY_B!M15/Inv_SY_B!$IS15-1,"")</f>
        <v>2.3058390331076595E-4</v>
      </c>
      <c r="N15" s="62">
        <f>IFERROR(Inv_SY_B!N15/Inv_SY_B!$IS15-1,"")</f>
        <v>-1.2914620903064833E-2</v>
      </c>
      <c r="O15" s="62">
        <f>IFERROR(Inv_SY_B!O15/Inv_SY_B!$IS15-1,"")</f>
        <v>1.1224755195915925E-2</v>
      </c>
      <c r="P15" s="62">
        <f>IFERROR(Inv_SY_B!P15/Inv_SY_B!$IS15-1,"")</f>
        <v>1.8155863184732057E-2</v>
      </c>
      <c r="Q15" s="62">
        <f>IFERROR(Inv_SY_B!Q15/Inv_SY_B!$IS15-1,"")</f>
        <v>1.5168316637828694E-2</v>
      </c>
      <c r="R15" s="62">
        <f>IFERROR(Inv_SY_B!R15/Inv_SY_B!$IS15-1,"")</f>
        <v>-9.6443471545049064E-4</v>
      </c>
      <c r="S15" s="62">
        <f>IFERROR(Inv_SY_B!S15/Inv_SY_B!$IS15-1,"")</f>
        <v>5.9666732733656414E-3</v>
      </c>
      <c r="T15" s="62">
        <f>IFERROR(Inv_SY_B!T15/Inv_SY_B!$IS15-1,"")</f>
        <v>9.9102347152784098E-3</v>
      </c>
      <c r="U15" s="62">
        <f>IFERROR(Inv_SY_B!U15/Inv_SY_B!$IS15-1,"")</f>
        <v>1.3412558513340889E-2</v>
      </c>
      <c r="V15" s="62">
        <f>IFERROR(Inv_SY_B!V15/Inv_SY_B!$IS15-1,"")</f>
        <v>1.4956890266817124E-2</v>
      </c>
      <c r="W15" s="62">
        <f>IFERROR(Inv_SY_B!W15/Inv_SY_B!$IS15-1,"")</f>
        <v>-4.5494905717349265E-3</v>
      </c>
      <c r="X15" s="62">
        <f>IFERROR(Inv_SY_B!X15/Inv_SY_B!$IS15-1,"")</f>
        <v>-9.6443471545049064E-4</v>
      </c>
      <c r="Y15" s="62">
        <f>IFERROR(Inv_SY_B!Y15/Inv_SY_B!$IS15-1,"")</f>
        <v>1.2640392636602549E-2</v>
      </c>
      <c r="Z15" s="62">
        <f>IFERROR(Inv_SY_B!Z15/Inv_SY_B!$IS15-1,"")</f>
        <v>-7.8689867349610587E-3</v>
      </c>
      <c r="AA15" s="62">
        <f>IFERROR(Inv_SY_B!AA15/Inv_SY_B!$IS15-1,"")</f>
        <v>1.2640392636602549E-2</v>
      </c>
      <c r="AB15" s="62">
        <f>IFERROR(Inv_SY_B!AB15/Inv_SY_B!$IS15-1,"")</f>
        <v>1.8707410239545252E-2</v>
      </c>
      <c r="AC15" s="62">
        <f>IFERROR(Inv_SY_B!AC15/Inv_SY_B!$IS15-1,"")</f>
        <v>1.3191939691415522E-2</v>
      </c>
      <c r="AD15" s="62">
        <f>IFERROR(Inv_SY_B!AD15/Inv_SY_B!$IS15-1,"")</f>
        <v>1.4544251359142057E-2</v>
      </c>
      <c r="AE15" s="62">
        <f>IFERROR(Inv_SY_B!AE15/Inv_SY_B!$IS15-1,"")</f>
        <v>1.5181594622481587E-2</v>
      </c>
      <c r="AF15" s="62">
        <f>IFERROR(Inv_SY_B!AF15/Inv_SY_B!$IS15-1,"")</f>
        <v>1.1145087287998567E-2</v>
      </c>
      <c r="AG15" s="62">
        <f>IFERROR(Inv_SY_B!AG15/Inv_SY_B!$IS15-1,"")</f>
        <v>1.3163340955239855E-2</v>
      </c>
      <c r="AH15" s="62">
        <f>IFERROR(Inv_SY_B!AH15/Inv_SY_B!$IS15-1,"")</f>
        <v>1.4969146868035077E-2</v>
      </c>
      <c r="AI15" s="62">
        <f>IFERROR(Inv_SY_B!AI15/Inv_SY_B!$IS15-1,"")</f>
        <v>-2.5482045481029947E-2</v>
      </c>
      <c r="AJ15" s="62">
        <f>IFERROR(Inv_SY_B!AJ15/Inv_SY_B!$IS15-1,"")</f>
        <v>2.368972473394626E-3</v>
      </c>
      <c r="AK15" s="62">
        <f>IFERROR(Inv_SY_B!AK15/Inv_SY_B!$IS15-1,"")</f>
        <v>-2.8927870394467758E-2</v>
      </c>
      <c r="AL15" s="62">
        <f>IFERROR(Inv_SY_B!AL15/Inv_SY_B!$IS15-1,"")</f>
        <v>-6.17549951201668E-3</v>
      </c>
      <c r="AM15" s="62">
        <f>IFERROR(Inv_SY_B!AM15/Inv_SY_B!$IS15-1,"")</f>
        <v>-3.3544719529733369E-3</v>
      </c>
      <c r="AN15" s="62">
        <f>IFERROR(Inv_SY_B!AN15/Inv_SY_B!$IS15-1,"")</f>
        <v>-1.0524583665541987E-2</v>
      </c>
      <c r="AO15" s="62">
        <f>IFERROR(Inv_SY_B!AO15/Inv_SY_B!$IS15-1,"")</f>
        <v>-9.329565046780619E-3</v>
      </c>
      <c r="AP15" s="62">
        <f>IFERROR(Inv_SY_B!AP15/Inv_SY_B!$IS15-1,"")</f>
        <v>-1.8889713996871893E-2</v>
      </c>
      <c r="AQ15" s="62">
        <f>IFERROR(Inv_SY_B!AQ15/Inv_SY_B!$IS15-1,"")</f>
        <v>-4.5494905717349265E-3</v>
      </c>
      <c r="AR15" s="62">
        <f>IFERROR(Inv_SY_B!AR15/Inv_SY_B!$IS15-1,"")</f>
        <v>-9.329565046780619E-3</v>
      </c>
      <c r="AS15" s="62">
        <f>IFERROR(Inv_SY_B!AS15/Inv_SY_B!$IS15-1,"")</f>
        <v>5.0106583783564584E-3</v>
      </c>
      <c r="AT15" s="62">
        <f>IFERROR(Inv_SY_B!AT15/Inv_SY_B!$IS15-1,"")</f>
        <v>-2.9525379703848498E-2</v>
      </c>
      <c r="AU15" s="62">
        <f>IFERROR(Inv_SY_B!AU15/Inv_SY_B!$IS15-1,"")</f>
        <v>2.3058390331076595E-4</v>
      </c>
      <c r="AV15" s="62">
        <f>IFERROR(Inv_SY_B!AV15/Inv_SY_B!$IS15-1,"")</f>
        <v>-1.0524583665541987E-2</v>
      </c>
      <c r="AW15" s="62">
        <f>IFERROR(Inv_SY_B!AW15/Inv_SY_B!$IS15-1,"")</f>
        <v>-1.1627677775167933E-2</v>
      </c>
      <c r="AX15" s="62">
        <f>IFERROR(Inv_SY_B!AX15/Inv_SY_B!$IS15-1,"")</f>
        <v>-9.329565046780619E-3</v>
      </c>
      <c r="AY15" s="62">
        <f>IFERROR(Inv_SY_B!AY15/Inv_SY_B!$IS15-1,"")</f>
        <v>-2.3717589216668111E-2</v>
      </c>
      <c r="AZ15" s="62">
        <f>IFERROR(Inv_SY_B!AZ15/Inv_SY_B!$IS15-1,"")</f>
        <v>-1.4539846224580266E-2</v>
      </c>
      <c r="BA15" s="62">
        <f>IFERROR(Inv_SY_B!BA15/Inv_SY_B!$IS15-1,"")</f>
        <v>2.3058390331076595E-4</v>
      </c>
      <c r="BB15" s="62">
        <f>IFERROR(Inv_SY_B!BB15/Inv_SY_B!$IS15-1,"")</f>
        <v>-9.329565046780619E-3</v>
      </c>
      <c r="BC15" s="62">
        <f>IFERROR(Inv_SY_B!BC15/Inv_SY_B!$IS15-1,"")</f>
        <v>1.2313549937454038E-2</v>
      </c>
      <c r="BD15" s="62">
        <f>IFERROR(Inv_SY_B!BD15/Inv_SY_B!$IS15-1,"")</f>
        <v>-2.3802568318446515E-2</v>
      </c>
      <c r="BE15" s="62">
        <f>IFERROR(Inv_SY_B!BE15/Inv_SY_B!$IS15-1,"")</f>
        <v>-1.7143148323297441E-2</v>
      </c>
      <c r="BF15" s="62">
        <f>IFERROR(Inv_SY_B!BF15/Inv_SY_B!$IS15-1,"")</f>
        <v>1.7412296044169606E-2</v>
      </c>
      <c r="BG15" s="62">
        <f>IFERROR(Inv_SY_B!BG15/Inv_SY_B!$IS15-1,"")</f>
        <v>-8.9312255071933855E-3</v>
      </c>
      <c r="BH15" s="62">
        <f>IFERROR(Inv_SY_B!BH15/Inv_SY_B!$IS15-1,"")</f>
        <v>5.0106583783564584E-3</v>
      </c>
      <c r="BI15" s="62">
        <f>IFERROR(Inv_SY_B!BI15/Inv_SY_B!$IS15-1,"")</f>
        <v>3.8156397595952019E-3</v>
      </c>
      <c r="BJ15" s="62">
        <f>IFERROR(Inv_SY_B!BJ15/Inv_SY_B!$IS15-1,"")</f>
        <v>-4.3331532933443828E-4</v>
      </c>
      <c r="BK15" s="62">
        <f>IFERROR(Inv_SY_B!BK15/Inv_SY_B!$IS15-1,"")</f>
        <v>-1.8650710273119597E-2</v>
      </c>
      <c r="BL15" s="62">
        <f>IFERROR(Inv_SY_B!BL15/Inv_SY_B!$IS15-1,"")</f>
        <v>2.7236645348642785E-2</v>
      </c>
      <c r="BM15" s="62">
        <f>IFERROR(Inv_SY_B!BM15/Inv_SY_B!$IS15-1,"")</f>
        <v>-2.1594533342120803E-3</v>
      </c>
      <c r="BN15" s="62">
        <f>IFERROR(Inv_SY_B!BN15/Inv_SY_B!$IS15-1,"")</f>
        <v>2.8225487157242268E-2</v>
      </c>
      <c r="BO15" s="62">
        <f>IFERROR(Inv_SY_B!BO15/Inv_SY_B!$IS15-1,"")</f>
        <v>1.1096060883126313E-2</v>
      </c>
      <c r="BP15" s="62">
        <f>IFERROR(Inv_SY_B!BP15/Inv_SY_B!$IS15-1,"")</f>
        <v>8.3383256090614477E-3</v>
      </c>
      <c r="BQ15" s="62">
        <f>IFERROR(Inv_SY_B!BQ15/Inv_SY_B!$IS15-1,"")</f>
        <v>1.9258957294358003E-2</v>
      </c>
      <c r="BR15" s="62">
        <f>IFERROR(Inv_SY_B!BR15/Inv_SY_B!$IS15-1,"")</f>
        <v>-2.9132343091230473E-3</v>
      </c>
      <c r="BS15" s="62">
        <f>IFERROR(Inv_SY_B!BS15/Inv_SY_B!$IS15-1,"")</f>
        <v>8.2372086490125618E-3</v>
      </c>
      <c r="BT15" s="62">
        <f>IFERROR(Inv_SY_B!BT15/Inv_SY_B!$IS15-1,"")</f>
        <v>4.532650930852089E-3</v>
      </c>
      <c r="BU15" s="62">
        <f>IFERROR(Inv_SY_B!BU15/Inv_SY_B!$IS15-1,"")</f>
        <v>1.0866249610287371E-2</v>
      </c>
      <c r="BV15" s="62">
        <f>IFERROR(Inv_SY_B!BV15/Inv_SY_B!$IS15-1,"")</f>
        <v>6.8031863064987874E-3</v>
      </c>
      <c r="BW15" s="62">
        <f>IFERROR(Inv_SY_B!BW15/Inv_SY_B!$IS15-1,"")</f>
        <v>-1.1719602284303465E-2</v>
      </c>
      <c r="BX15" s="62">
        <f>IFERROR(Inv_SY_B!BX15/Inv_SY_B!$IS15-1,"")</f>
        <v>1.2419773814677404E-2</v>
      </c>
      <c r="BY15" s="62">
        <f>IFERROR(Inv_SY_B!BY15/Inv_SY_B!$IS15-1,"")</f>
        <v>-1.105570305165815E-2</v>
      </c>
      <c r="BZ15" s="62">
        <f>IFERROR(Inv_SY_B!BZ15/Inv_SY_B!$IS15-1,"")</f>
        <v>-1.3180180596122804E-2</v>
      </c>
      <c r="CA15" s="62">
        <f>IFERROR(Inv_SY_B!CA15/Inv_SY_B!$IS15-1,"")</f>
        <v>-4.6822704182638564E-3</v>
      </c>
      <c r="CB15" s="62">
        <f>IFERROR(Inv_SY_B!CB15/Inv_SY_B!$IS15-1,"")</f>
        <v>-3.3544719529733369E-3</v>
      </c>
      <c r="CC15" s="62">
        <f>IFERROR(Inv_SY_B!CC15/Inv_SY_B!$IS15-1,"")</f>
        <v>3.9351416214712387E-3</v>
      </c>
      <c r="CD15" s="62">
        <f>IFERROR(Inv_SY_B!CD15/Inv_SY_B!$IS15-1,"")</f>
        <v>-6.1122072270382022E-3</v>
      </c>
      <c r="CE15" s="62">
        <f>IFERROR(Inv_SY_B!CE15/Inv_SY_B!$IS15-1,"")</f>
        <v>-5.7445091904961831E-3</v>
      </c>
      <c r="CF15" s="62">
        <f>IFERROR(Inv_SY_B!CF15/Inv_SY_B!$IS15-1,"")</f>
        <v>-6.9395278092577728E-3</v>
      </c>
      <c r="CG15" s="62">
        <f>IFERROR(Inv_SY_B!CG15/Inv_SY_B!$IS15-1,"")</f>
        <v>8.1177067871363029E-3</v>
      </c>
      <c r="CH15" s="62">
        <f>IFERROR(Inv_SY_B!CH15/Inv_SY_B!$IS15-1,"")</f>
        <v>-4.5494905717349265E-3</v>
      </c>
      <c r="CI15" s="62">
        <f>IFERROR(Inv_SY_B!CI15/Inv_SY_B!$IS15-1,"")</f>
        <v>5.0106583783564584E-3</v>
      </c>
      <c r="CJ15" s="62">
        <f>IFERROR(Inv_SY_B!CJ15/Inv_SY_B!$IS15-1,"")</f>
        <v>2.6206211408337232E-3</v>
      </c>
      <c r="CK15" s="62">
        <f>IFERROR(Inv_SY_B!CK15/Inv_SY_B!$IS15-1,"")</f>
        <v>-1.1122092974922615E-2</v>
      </c>
      <c r="CL15" s="62">
        <f>IFERROR(Inv_SY_B!CL15/Inv_SY_B!$IS15-1,"")</f>
        <v>-5.5055054667439984E-3</v>
      </c>
      <c r="CM15" s="62">
        <f>IFERROR(Inv_SY_B!CM15/Inv_SY_B!$IS15-1,"")</f>
        <v>2.3816174170814275E-3</v>
      </c>
      <c r="CN15" s="62">
        <f>IFERROR(Inv_SY_B!CN15/Inv_SY_B!$IS15-1,"")</f>
        <v>-4.190984986106483E-3</v>
      </c>
      <c r="CO15" s="62">
        <f>IFERROR(Inv_SY_B!CO15/Inv_SY_B!$IS15-1,"")</f>
        <v>-8.8795352384984927E-4</v>
      </c>
      <c r="CP15" s="62">
        <f>IFERROR(Inv_SY_B!CP15/Inv_SY_B!$IS15-1,"")</f>
        <v>6.0218279788470941E-3</v>
      </c>
      <c r="CQ15" s="62">
        <f>IFERROR(Inv_SY_B!CQ15/Inv_SY_B!$IS15-1,"")</f>
        <v>1.4256025220722446E-3</v>
      </c>
      <c r="CR15" s="62">
        <f>IFERROR(Inv_SY_B!CR15/Inv_SY_B!$IS15-1,"")</f>
        <v>1.4256025220722446E-3</v>
      </c>
      <c r="CS15" s="62">
        <f>IFERROR(Inv_SY_B!CS15/Inv_SY_B!$IS15-1,"")</f>
        <v>6.2892344289799951E-4</v>
      </c>
      <c r="CT15" s="62">
        <f>IFERROR(Inv_SY_B!CT15/Inv_SY_B!$IS15-1,"")</f>
        <v>2.8596248645860189E-3</v>
      </c>
      <c r="CU15" s="62">
        <f>IFERROR(Inv_SY_B!CU15/Inv_SY_B!$IS15-1,"")</f>
        <v>3.8156397595952019E-3</v>
      </c>
      <c r="CV15" s="62">
        <f>IFERROR(Inv_SY_B!CV15/Inv_SY_B!$IS15-1,"")</f>
        <v>-9.329565046780619E-3</v>
      </c>
      <c r="CW15" s="62">
        <f>IFERROR(Inv_SY_B!CW15/Inv_SY_B!$IS15-1,"")</f>
        <v>9.7907328534021509E-3</v>
      </c>
      <c r="CX15" s="62">
        <f>IFERROR(Inv_SY_B!CX15/Inv_SY_B!$IS15-1,"")</f>
        <v>1.0388242162783001E-2</v>
      </c>
      <c r="CY15" s="62">
        <f>IFERROR(Inv_SY_B!CY15/Inv_SY_B!$IS15-1,"")</f>
        <v>2.6206211408337232E-3</v>
      </c>
      <c r="CZ15" s="62">
        <f>IFERROR(Inv_SY_B!CZ15/Inv_SY_B!$IS15-1,"")</f>
        <v>1.098575147216363E-2</v>
      </c>
      <c r="DA15" s="62">
        <f>IFERROR(Inv_SY_B!DA15/Inv_SY_B!$IS15-1,"")</f>
        <v>7.4006956158794157E-3</v>
      </c>
      <c r="DB15" s="62">
        <f>IFERROR(Inv_SY_B!DB15/Inv_SY_B!$IS15-1,"")</f>
        <v>9.5517291296498552E-3</v>
      </c>
      <c r="DC15" s="62">
        <f>IFERROR(Inv_SY_B!DC15/Inv_SY_B!$IS15-1,"")</f>
        <v>-1.1905494069443967E-2</v>
      </c>
      <c r="DD15" s="62">
        <f>IFERROR(Inv_SY_B!DD15/Inv_SY_B!$IS15-1,"")</f>
        <v>-8.7320557373997687E-3</v>
      </c>
      <c r="DE15" s="62">
        <f>IFERROR(Inv_SY_B!DE15/Inv_SY_B!$IS15-1,"")</f>
        <v>1.1994878305784606E-2</v>
      </c>
      <c r="DF15" s="62">
        <f>IFERROR(Inv_SY_B!DF15/Inv_SY_B!$IS15-1,"")</f>
        <v>-2.6457632175036716E-2</v>
      </c>
      <c r="DG15" s="62">
        <f>IFERROR(Inv_SY_B!DG15/Inv_SY_B!$IS15-1,"")</f>
        <v>-1.2795119041188685E-2</v>
      </c>
      <c r="DH15" s="62">
        <f>IFERROR(Inv_SY_B!DH15/Inv_SY_B!$IS15-1,"")</f>
        <v>-8.0814344894075685E-3</v>
      </c>
      <c r="DI15" s="62">
        <f>IFERROR(Inv_SY_B!DI15/Inv_SY_B!$IS15-1,"")</f>
        <v>-1.8908098898699044E-2</v>
      </c>
      <c r="DJ15" s="62">
        <f>IFERROR(Inv_SY_B!DJ15/Inv_SY_B!$IS15-1,"")</f>
        <v>4.5878056363333197E-3</v>
      </c>
      <c r="DK15" s="62">
        <f>IFERROR(Inv_SY_B!DK15/Inv_SY_B!$IS15-1,"")</f>
        <v>1.5287818499704731E-2</v>
      </c>
      <c r="DL15" s="62">
        <f>IFERROR(Inv_SY_B!DL15/Inv_SY_B!$IS15-1,"")</f>
        <v>6.8961321990690383E-3</v>
      </c>
      <c r="DM15" s="62">
        <f>IFERROR(Inv_SY_B!DM15/Inv_SY_B!$IS15-1,"")</f>
        <v>4.4131490689758301E-3</v>
      </c>
      <c r="DN15" s="62">
        <f>IFERROR(Inv_SY_B!DN15/Inv_SY_B!$IS15-1,"")</f>
        <v>-5.7445091904961831E-3</v>
      </c>
      <c r="DO15" s="62">
        <f>IFERROR(Inv_SY_B!DO15/Inv_SY_B!$IS15-1,"")</f>
        <v>-2.6457632175036716E-2</v>
      </c>
      <c r="DP15" s="62">
        <f>IFERROR(Inv_SY_B!DP15/Inv_SY_B!$IS15-1,"")</f>
        <v>-2.1678090773981862E-2</v>
      </c>
      <c r="DQ15" s="62">
        <f>IFERROR(Inv_SY_B!DQ15/Inv_SY_B!$IS15-1,"")</f>
        <v>-3.1951361371386211E-3</v>
      </c>
      <c r="DR15" s="62">
        <f>IFERROR(Inv_SY_B!DR15/Inv_SY_B!$IS15-1,"")</f>
        <v>-1.7216687930605934E-2</v>
      </c>
      <c r="DS15" s="62">
        <f>IFERROR(Inv_SY_B!DS15/Inv_SY_B!$IS15-1,"")</f>
        <v>-2.1399253096270998E-2</v>
      </c>
      <c r="DT15" s="62">
        <f>IFERROR(Inv_SY_B!DT15/Inv_SY_B!$IS15-1,"")</f>
        <v>-2.3802568318446515E-2</v>
      </c>
      <c r="DU15" s="62">
        <f>IFERROR(Inv_SY_B!DU15/Inv_SY_B!$IS15-1,"")</f>
        <v>-7.7627628577378038E-3</v>
      </c>
      <c r="DV15" s="62">
        <f>IFERROR(Inv_SY_B!DV15/Inv_SY_B!$IS15-1,"")</f>
        <v>2.6206211408337232E-3</v>
      </c>
      <c r="DW15" s="62">
        <f>IFERROR(Inv_SY_B!DW15/Inv_SY_B!$IS15-1,"")</f>
        <v>-1.5304658140587679E-2</v>
      </c>
      <c r="DX15" s="62">
        <f>IFERROR(Inv_SY_B!DX15/Inv_SY_B!$IS15-1,"")</f>
        <v>6.7899083218456724E-3</v>
      </c>
      <c r="DY15" s="62">
        <f>IFERROR(Inv_SY_B!DY15/Inv_SY_B!$IS15-1,"")</f>
        <v>-9.329565046780619E-3</v>
      </c>
      <c r="DZ15" s="62">
        <f>IFERROR(Inv_SY_B!DZ15/Inv_SY_B!$IS15-1,"")</f>
        <v>-4.5494905717349265E-3</v>
      </c>
      <c r="EA15" s="62">
        <f>IFERROR(Inv_SY_B!EA15/Inv_SY_B!$IS15-1,"")</f>
        <v>-2.7520404021259992E-2</v>
      </c>
      <c r="EB15" s="62">
        <f>IFERROR(Inv_SY_B!EB15/Inv_SY_B!$IS15-1,"")</f>
        <v>-2.8263971161822665E-2</v>
      </c>
      <c r="EC15" s="62">
        <f>IFERROR(Inv_SY_B!EC15/Inv_SY_B!$IS15-1,"")</f>
        <v>-1.6040054213671606E-2</v>
      </c>
      <c r="ED15" s="62">
        <f>IFERROR(Inv_SY_B!ED15/Inv_SY_B!$IS15-1,"")</f>
        <v>-1.2585931446841281E-3</v>
      </c>
      <c r="EE15" s="62">
        <f>IFERROR(Inv_SY_B!EE15/Inv_SY_B!$IS15-1,"")</f>
        <v>-4.518962409560956E-5</v>
      </c>
      <c r="EF15" s="62">
        <f>IFERROR(Inv_SY_B!EF15/Inv_SY_B!$IS15-1,"")</f>
        <v>2.3240124217280833E-2</v>
      </c>
      <c r="EG15" s="62">
        <f>IFERROR(Inv_SY_B!EG15/Inv_SY_B!$IS15-1,"")</f>
        <v>1.4107006395991606E-2</v>
      </c>
      <c r="EH15" s="62">
        <f>IFERROR(Inv_SY_B!EH15/Inv_SY_B!$IS15-1,"")</f>
        <v>-1.5345606331020778E-2</v>
      </c>
      <c r="EI15" s="62">
        <f>IFERROR(Inv_SY_B!EI15/Inv_SY_B!$IS15-1,"")</f>
        <v>-5.9743204633350144E-3</v>
      </c>
      <c r="EJ15" s="62">
        <f>IFERROR(Inv_SY_B!EJ15/Inv_SY_B!$IS15-1,"")</f>
        <v>5.1819722362909104E-3</v>
      </c>
      <c r="EK15" s="62">
        <f>IFERROR(Inv_SY_B!EK15/Inv_SY_B!$IS15-1,"")</f>
        <v>2.1023907869759606E-2</v>
      </c>
      <c r="EL15" s="62">
        <f>IFERROR(Inv_SY_B!EL15/Inv_SY_B!$IS15-1,"")</f>
        <v>2.2099424626644826E-2</v>
      </c>
      <c r="EM15" s="62">
        <f>IFERROR(Inv_SY_B!EM15/Inv_SY_B!$IS15-1,"")</f>
        <v>-5.9673667890858262E-4</v>
      </c>
      <c r="EN15" s="62">
        <f>IFERROR(Inv_SY_B!EN15/Inv_SY_B!$IS15-1,"")</f>
        <v>-1.4495722460195259E-2</v>
      </c>
      <c r="EO15" s="62">
        <f>IFERROR(Inv_SY_B!EO15/Inv_SY_B!$IS15-1,"")</f>
        <v>5.0106583783564584E-3</v>
      </c>
      <c r="EP15" s="62">
        <f>IFERROR(Inv_SY_B!EP15/Inv_SY_B!$IS15-1,"")</f>
        <v>2.7863091349440205E-2</v>
      </c>
      <c r="EQ15" s="62">
        <f>IFERROR(Inv_SY_B!EQ15/Inv_SY_B!$IS15-1,"")</f>
        <v>-1.7097186068729786E-2</v>
      </c>
      <c r="ER15" s="62">
        <f>IFERROR(Inv_SY_B!ER15/Inv_SY_B!$IS15-1,"")</f>
        <v>8.3383256090614477E-3</v>
      </c>
      <c r="ES15" s="62">
        <f>IFERROR(Inv_SY_B!ES15/Inv_SY_B!$IS15-1,"")</f>
        <v>6.8031863064987874E-3</v>
      </c>
      <c r="ET15" s="62">
        <f>IFERROR(Inv_SY_B!ET15/Inv_SY_B!$IS15-1,"")</f>
        <v>1.7764766182228442E-2</v>
      </c>
      <c r="EU15" s="62">
        <f>IFERROR(Inv_SY_B!EU15/Inv_SY_B!$IS15-1,"")</f>
        <v>-2.2768928282389744E-2</v>
      </c>
      <c r="EV15" s="62">
        <f>IFERROR(Inv_SY_B!EV15/Inv_SY_B!$IS15-1,"")</f>
        <v>1.6611531431255822E-2</v>
      </c>
      <c r="EW15" s="62">
        <f>IFERROR(Inv_SY_B!EW15/Inv_SY_B!$IS15-1,"")</f>
        <v>1.5949674965480387E-2</v>
      </c>
      <c r="EX15" s="62">
        <f>IFERROR(Inv_SY_B!EX15/Inv_SY_B!$IS15-1,"")</f>
        <v>1.8275365046608316E-2</v>
      </c>
      <c r="EY15" s="62">
        <f>IFERROR(Inv_SY_B!EY15/Inv_SY_B!$IS15-1,"")</f>
        <v>-1.8916269966177568E-2</v>
      </c>
      <c r="EZ15" s="62">
        <f>IFERROR(Inv_SY_B!EZ15/Inv_SY_B!$IS15-1,"")</f>
        <v>2.1143409731635865E-2</v>
      </c>
      <c r="FA15" s="62">
        <f>IFERROR(Inv_SY_B!FA15/Inv_SY_B!$IS15-1,"")</f>
        <v>3.8156397595952019E-3</v>
      </c>
      <c r="FB15" s="62">
        <f>IFERROR(Inv_SY_B!FB15/Inv_SY_B!$IS15-1,"")</f>
        <v>-2.7569626435927086E-3</v>
      </c>
      <c r="FC15" s="62">
        <f>IFERROR(Inv_SY_B!FC15/Inv_SY_B!$IS15-1,"")</f>
        <v>7.998204925260044E-3</v>
      </c>
      <c r="FD15" s="62">
        <f>IFERROR(Inv_SY_B!FD15/Inv_SY_B!$IS15-1,"")</f>
        <v>5.7276695496135677E-3</v>
      </c>
      <c r="FE15" s="62">
        <f>IFERROR(Inv_SY_B!FE15/Inv_SY_B!$IS15-1,"")</f>
        <v>1.9815309493966593E-2</v>
      </c>
      <c r="FF15" s="62">
        <f>IFERROR(Inv_SY_B!FF15/Inv_SY_B!$IS15-1,"")</f>
        <v>3.4992314207640263E-3</v>
      </c>
      <c r="FG15" s="62">
        <f>IFERROR(Inv_SY_B!FG15/Inv_SY_B!$IS15-1,"")</f>
        <v>-1.2816846652438874E-2</v>
      </c>
      <c r="FH15" s="62">
        <f>IFERROR(Inv_SY_B!FH15/Inv_SY_B!$IS15-1,"")</f>
        <v>-5.3235367225235031E-3</v>
      </c>
      <c r="FI15" s="62">
        <f>IFERROR(Inv_SY_B!FI15/Inv_SY_B!$IS15-1,"")</f>
        <v>-2.1303893024672726E-2</v>
      </c>
      <c r="FJ15" s="62">
        <f>IFERROR(Inv_SY_B!FJ15/Inv_SY_B!$IS15-1,"")</f>
        <v>-2.3452512359415589E-2</v>
      </c>
      <c r="FK15" s="62">
        <f>IFERROR(Inv_SY_B!FK15/Inv_SY_B!$IS15-1,"")</f>
        <v>1.9197581435228317E-2</v>
      </c>
      <c r="FL15" s="62">
        <f>IFERROR(Inv_SY_B!FL15/Inv_SY_B!$IS15-1,"")</f>
        <v>-2.4109989875846782E-2</v>
      </c>
      <c r="FM15" s="62">
        <f>IFERROR(Inv_SY_B!FM15/Inv_SY_B!$IS15-1,"")</f>
        <v>-4.8914321935222826E-4</v>
      </c>
      <c r="FN15" s="62">
        <f>IFERROR(Inv_SY_B!FN15/Inv_SY_B!$IS15-1,"")</f>
        <v>-1.1205382151381782E-2</v>
      </c>
      <c r="FO15" s="62">
        <f>IFERROR(Inv_SY_B!FO15/Inv_SY_B!$IS15-1,"")</f>
        <v>-9.0701916874812438E-3</v>
      </c>
      <c r="FP15" s="62">
        <f>IFERROR(Inv_SY_B!FP15/Inv_SY_B!$IS15-1,"")</f>
        <v>-6.9382241525827171E-3</v>
      </c>
      <c r="FQ15" s="62">
        <f>IFERROR(Inv_SY_B!FQ15/Inv_SY_B!$IS15-1,"")</f>
        <v>-2.1325379218020135E-2</v>
      </c>
      <c r="FR15" s="62">
        <f>IFERROR(Inv_SY_B!FR15/Inv_SY_B!$IS15-1,"")</f>
        <v>-1.7612565007584569E-2</v>
      </c>
      <c r="FS15" s="62">
        <f>IFERROR(Inv_SY_B!FS15/Inv_SY_B!$IS15-1,"")</f>
        <v>1.0173380229308693E-2</v>
      </c>
      <c r="FT15" s="62">
        <f>IFERROR(Inv_SY_B!FT15/Inv_SY_B!$IS15-1,"")</f>
        <v>-1.4827954349758143E-2</v>
      </c>
      <c r="FU15" s="62">
        <f>IFERROR(Inv_SY_B!FU15/Inv_SY_B!$IS15-1,"")</f>
        <v>9.3431708991498219E-4</v>
      </c>
      <c r="FV15" s="62">
        <f>IFERROR(Inv_SY_B!FV15/Inv_SY_B!$IS15-1,"")</f>
        <v>1.9280535322332426E-3</v>
      </c>
      <c r="FW15" s="62">
        <f>IFERROR(Inv_SY_B!FW15/Inv_SY_B!$IS15-1,"")</f>
        <v>-2.2243913983622687E-2</v>
      </c>
      <c r="FX15" s="62">
        <f>IFERROR(Inv_SY_B!FX15/Inv_SY_B!$IS15-1,"")</f>
        <v>9.1796437869902103E-3</v>
      </c>
      <c r="FY15" s="62">
        <f>IFERROR(Inv_SY_B!FY15/Inv_SY_B!$IS15-1,"")</f>
        <v>-2.560113169415823E-2</v>
      </c>
      <c r="FZ15" s="62">
        <f>IFERROR(Inv_SY_B!FZ15/Inv_SY_B!$IS15-1,"")</f>
        <v>1.1596840538575792E-2</v>
      </c>
      <c r="GA15" s="62">
        <f>IFERROR(Inv_SY_B!GA15/Inv_SY_B!$IS15-1,"")</f>
        <v>1.8350844264032329E-3</v>
      </c>
      <c r="GB15" s="62">
        <f>IFERROR(Inv_SY_B!GB15/Inv_SY_B!$IS15-1,"")</f>
        <v>-2.1303893024672726E-2</v>
      </c>
      <c r="GC15" s="62">
        <f>IFERROR(Inv_SY_B!GC15/Inv_SY_B!$IS15-1,"")</f>
        <v>-2.3452512359415589E-2</v>
      </c>
      <c r="GD15" s="62">
        <f>IFERROR(Inv_SY_B!GD15/Inv_SY_B!$IS15-1,"")</f>
        <v>2.2184162310520783E-2</v>
      </c>
      <c r="GE15" s="62">
        <f>IFERROR(Inv_SY_B!GE15/Inv_SY_B!$IS15-1,"")</f>
        <v>-5.9743204633350144E-3</v>
      </c>
      <c r="GF15" s="62">
        <f>IFERROR(Inv_SY_B!GF15/Inv_SY_B!$IS15-1,"")</f>
        <v>-2.0229583357301406E-2</v>
      </c>
      <c r="GG15" s="62">
        <f>IFERROR(Inv_SY_B!GG15/Inv_SY_B!$IS15-1,"")</f>
        <v>-1.8656794004269672E-2</v>
      </c>
      <c r="GH15" s="62">
        <f>IFERROR(Inv_SY_B!GH15/Inv_SY_B!$IS15-1,"")</f>
        <v>-2.0745251997639658E-2</v>
      </c>
      <c r="GI15" s="62">
        <f>IFERROR(Inv_SY_B!GI15/Inv_SY_B!$IS15-1,"")</f>
        <v>-8.0984785933437831E-3</v>
      </c>
      <c r="GJ15" s="62">
        <f>IFERROR(Inv_SY_B!GJ15/Inv_SY_B!$IS15-1,"")</f>
        <v>-2.0477500972848617E-2</v>
      </c>
      <c r="GK15" s="62">
        <f>IFERROR(Inv_SY_B!GK15/Inv_SY_B!$IS15-1,"")</f>
        <v>1.9280535322332426E-3</v>
      </c>
      <c r="GL15" s="62">
        <f>IFERROR(Inv_SY_B!GL15/Inv_SY_B!$IS15-1,"")</f>
        <v>-7.740733474109085E-3</v>
      </c>
      <c r="GM15" s="62">
        <f>IFERROR(Inv_SY_B!GM15/Inv_SY_B!$IS15-1,"")</f>
        <v>1.0388242162783001E-2</v>
      </c>
      <c r="GN15" s="62">
        <f>IFERROR(Inv_SY_B!GN15/Inv_SY_B!$IS15-1,"")</f>
        <v>4.3452502838190465E-3</v>
      </c>
      <c r="GO15" s="62">
        <f>IFERROR(Inv_SY_B!GO15/Inv_SY_B!$IS15-1,"")</f>
        <v>1.9280535322332426E-3</v>
      </c>
      <c r="GP15" s="62">
        <f>IFERROR(Inv_SY_B!GP15/Inv_SY_B!$IS15-1,"")</f>
        <v>1.4014037290161374E-2</v>
      </c>
      <c r="GQ15" s="62">
        <f>IFERROR(Inv_SY_B!GQ15/Inv_SY_B!$IS15-1,"")</f>
        <v>-1.2333407302121846E-2</v>
      </c>
      <c r="GR15" s="62">
        <f>IFERROR(Inv_SY_B!GR15/Inv_SY_B!$IS15-1,"")</f>
        <v>-2.2243913983622687E-2</v>
      </c>
      <c r="GS15" s="62" t="str">
        <f>IFERROR(Inv_SY_B!GS15/Inv_SY_B!$IS15-1,"")</f>
        <v/>
      </c>
      <c r="GT15" s="62" t="str">
        <f>IFERROR(Inv_SY_B!GT15/Inv_SY_B!$IS15-1,"")</f>
        <v/>
      </c>
      <c r="GU15" s="62">
        <f>IFERROR(Inv_SY_B!GU15/Inv_SY_B!$IS15-1,"")</f>
        <v>4.8132227323425703E-2</v>
      </c>
      <c r="GV15" s="62">
        <f>IFERROR(Inv_SY_B!GV15/Inv_SY_B!$IS15-1,"")</f>
        <v>-1.6054252167801208E-2</v>
      </c>
      <c r="GW15" s="62">
        <f>IFERROR(Inv_SY_B!GW15/Inv_SY_B!$IS15-1,"")</f>
        <v>-2.2509216066113891E-2</v>
      </c>
      <c r="GX15" s="62" t="str">
        <f>IFERROR(Inv_SY_B!GX15/Inv_SY_B!$IS15-1,"")</f>
        <v/>
      </c>
      <c r="GY15" s="62">
        <f>IFERROR(Inv_SY_B!GY15/Inv_SY_B!$IS15-1,"")</f>
        <v>-1.7491305332948848E-2</v>
      </c>
      <c r="GZ15" s="62">
        <f>IFERROR(Inv_SY_B!GZ15/Inv_SY_B!$IS15-1,"")</f>
        <v>-2.1279751234394739E-2</v>
      </c>
      <c r="HA15" s="62">
        <f>IFERROR(Inv_SY_B!HA15/Inv_SY_B!$IS15-1,"")</f>
        <v>-1.5304658140587679E-2</v>
      </c>
      <c r="HB15" s="62">
        <f>IFERROR(Inv_SY_B!HB15/Inv_SY_B!$IS15-1,"")</f>
        <v>-4.5494905717349265E-3</v>
      </c>
      <c r="HC15" s="62">
        <f>IFERROR(Inv_SY_B!HC15/Inv_SY_B!$IS15-1,"")</f>
        <v>-2.1594533342120803E-3</v>
      </c>
      <c r="HD15" s="62">
        <f>IFERROR(Inv_SY_B!HD15/Inv_SY_B!$IS15-1,"")</f>
        <v>-1.4109639521826089E-2</v>
      </c>
      <c r="HE15" s="62">
        <f>IFERROR(Inv_SY_B!HE15/Inv_SY_B!$IS15-1,"")</f>
        <v>-1.8889713996871893E-2</v>
      </c>
      <c r="HF15" s="62">
        <f>IFERROR(Inv_SY_B!HF15/Inv_SY_B!$IS15-1,"")</f>
        <v>3.3376323120906104E-3</v>
      </c>
      <c r="HG15" s="62">
        <f>IFERROR(Inv_SY_B!HG15/Inv_SY_B!$IS15-1,"")</f>
        <v>-1.8889713996871893E-2</v>
      </c>
      <c r="HH15" s="62">
        <f>IFERROR(Inv_SY_B!HH15/Inv_SY_B!$IS15-1,"")</f>
        <v>-6.9395278092577728E-3</v>
      </c>
      <c r="HI15" s="62">
        <f>IFERROR(Inv_SY_B!HI15/Inv_SY_B!$IS15-1,"")</f>
        <v>-3.3544719529733369E-3</v>
      </c>
      <c r="HJ15" s="62">
        <f>IFERROR(Inv_SY_B!HJ15/Inv_SY_B!$IS15-1,"")</f>
        <v>1.9231379941617499E-2</v>
      </c>
      <c r="HK15" s="62">
        <f>IFERROR(Inv_SY_B!HK15/Inv_SY_B!$IS15-1,"")</f>
        <v>-2.3802568318446515E-2</v>
      </c>
      <c r="HL15" s="62">
        <f>IFERROR(Inv_SY_B!HL15/Inv_SY_B!$IS15-1,"")</f>
        <v>2.6016430099251808E-2</v>
      </c>
      <c r="HM15" s="62">
        <f>IFERROR(Inv_SY_B!HM15/Inv_SY_B!$IS15-1,"")</f>
        <v>3.4512580185996899E-2</v>
      </c>
      <c r="HN15" s="62">
        <f>IFERROR(Inv_SY_B!HN15/Inv_SY_B!$IS15-1,"")</f>
        <v>6.2947387293319057E-2</v>
      </c>
      <c r="HO15" s="62">
        <f>IFERROR(Inv_SY_B!HO15/Inv_SY_B!$IS15-1,"")</f>
        <v>6.3733273921913636E-2</v>
      </c>
      <c r="HP15" s="62">
        <f>IFERROR(Inv_SY_B!HP15/Inv_SY_B!$IS15-1,"")</f>
        <v>4.8229874066916256E-2</v>
      </c>
      <c r="HQ15" s="62">
        <f>IFERROR(Inv_SY_B!HQ15/Inv_SY_B!$IS15-1,"")</f>
        <v>-1.3169834114575174E-2</v>
      </c>
      <c r="HR15" s="62">
        <f>IFERROR(Inv_SY_B!HR15/Inv_SY_B!$IS15-1,"")</f>
        <v>-1.6977086199204572E-2</v>
      </c>
      <c r="HS15" s="62">
        <f>IFERROR(Inv_SY_B!HS15/Inv_SY_B!$IS15-1,"")</f>
        <v>8.8633984052433057E-3</v>
      </c>
      <c r="HT15" s="62">
        <f>IFERROR(Inv_SY_B!HT15/Inv_SY_B!$IS15-1,"")</f>
        <v>2.1160577240233458E-3</v>
      </c>
      <c r="HU15" s="62">
        <f>IFERROR(Inv_SY_B!HU15/Inv_SY_B!$IS15-1,"")</f>
        <v>-1.1482837337214447E-3</v>
      </c>
      <c r="HV15" s="62">
        <f>IFERROR(Inv_SY_B!HV15/Inv_SY_B!$IS15-1,"")</f>
        <v>-2.5747282378379754E-2</v>
      </c>
      <c r="HW15" s="62">
        <f>IFERROR(Inv_SY_B!HW15/Inv_SY_B!$IS15-1,"")</f>
        <v>1.6205592798913537E-2</v>
      </c>
      <c r="HX15" s="62">
        <f>IFERROR(Inv_SY_B!HX15/Inv_SY_B!$IS15-1,"")</f>
        <v>1.650122202029336E-2</v>
      </c>
      <c r="HY15" s="62">
        <f>IFERROR(Inv_SY_B!HY15/Inv_SY_B!$IS15-1,"")</f>
        <v>-3.2709145211107238E-4</v>
      </c>
      <c r="HZ15" s="62">
        <f>IFERROR(Inv_SY_B!HZ15/Inv_SY_B!$IS15-1,"")</f>
        <v>-1.6260673035596751E-2</v>
      </c>
      <c r="IA15" s="62">
        <f>IFERROR(Inv_SY_B!IA15/Inv_SY_B!$IS15-1,"")</f>
        <v>-1.0808713966506067E-2</v>
      </c>
      <c r="IB15" s="62">
        <f>IFERROR(Inv_SY_B!IB15/Inv_SY_B!$IS15-1,"")</f>
        <v>-1.7006654355187223E-2</v>
      </c>
      <c r="IC15" s="62">
        <f>IFERROR(Inv_SY_B!IC15/Inv_SY_B!$IS15-1,"")</f>
        <v>-1.9485830510659552E-2</v>
      </c>
      <c r="ID15" s="62">
        <f>IFERROR(Inv_SY_B!ID15/Inv_SY_B!$IS15-1,"")</f>
        <v>-2.2378202692044158E-2</v>
      </c>
      <c r="IE15" s="62">
        <f>IFERROR(Inv_SY_B!IE15/Inv_SY_B!$IS15-1,"")</f>
        <v>-1.3783725353073151E-2</v>
      </c>
      <c r="IF15" s="62" t="str">
        <f>IFERROR(Inv_SY_B!IF15/Inv_SY_B!$IS15-1,"")</f>
        <v/>
      </c>
      <c r="IG15" s="62">
        <f>IFERROR(Inv_SY_B!IG15/Inv_SY_B!$IS15-1,"")</f>
        <v>4.3999113269036494E-2</v>
      </c>
      <c r="IH15" s="62">
        <f>IFERROR(Inv_SY_B!IH15/Inv_SY_B!$IS15-1,"")</f>
        <v>-9.7828479711384864E-3</v>
      </c>
      <c r="II15" s="62">
        <f>IFERROR(Inv_SY_B!II15/Inv_SY_B!$IS15-1,"")</f>
        <v>1.9119012519256406E-2</v>
      </c>
      <c r="IJ15" s="62">
        <f>IFERROR(Inv_SY_B!IJ15/Inv_SY_B!$IS15-1,"")</f>
        <v>-2.5959234916615448E-2</v>
      </c>
      <c r="IK15" s="62">
        <f>IFERROR(Inv_SY_B!IK15/Inv_SY_B!$IS15-1,"")</f>
        <v>-1.9485830510659552E-2</v>
      </c>
      <c r="IL15" s="62" t="str">
        <f>IFERROR(Inv_SY_B!IL15/Inv_SY_B!$IS15-1,"")</f>
        <v/>
      </c>
      <c r="IM15" s="62" t="str">
        <f>IFERROR(Inv_SY_B!IM15/Inv_SY_B!$IS15-1,"")</f>
        <v/>
      </c>
      <c r="IN15" s="62">
        <f>IFERROR(Inv_SY_B!IN15/Inv_SY_B!$IS15-1,"")</f>
        <v>2.289098398132916E-2</v>
      </c>
      <c r="IO15" s="62">
        <f>IFERROR(Inv_SY_B!IO15/Inv_SY_B!$IS15-1,"")</f>
        <v>1.7723184029663441E-2</v>
      </c>
      <c r="IP15" s="62">
        <f>IFERROR(Inv_SY_B!IP15/Inv_SY_B!$IS15-1,"")</f>
        <v>0.28509019587273343</v>
      </c>
      <c r="IQ15" s="62">
        <f>IFERROR(Inv_SY_B!IQ15/Inv_SY_B!$IS15-1,"")</f>
        <v>-1.9485830510659552E-2</v>
      </c>
      <c r="IR15" s="62">
        <f>IFERROR(Inv_SY_B!IR15/Inv_SY_B!$IS15-1,"")</f>
        <v>0.95807367903816631</v>
      </c>
    </row>
    <row r="16" spans="2:253" ht="14.5" x14ac:dyDescent="0.35">
      <c r="B16" s="85">
        <f t="shared" si="0"/>
        <v>45848</v>
      </c>
      <c r="C16" s="62">
        <f>IFERROR(Inv_SY_B!C16/Inv_SY_B!$IS16-1,"")</f>
        <v>-1.9411170769933039E-2</v>
      </c>
      <c r="D16" s="62">
        <f>IFERROR(Inv_SY_B!D16/Inv_SY_B!$IS16-1,"")</f>
        <v>-1.0973043962470008E-2</v>
      </c>
      <c r="E16" s="62">
        <f>IFERROR(Inv_SY_B!E16/Inv_SY_B!$IS16-1,"")</f>
        <v>6.5390983618551779E-4</v>
      </c>
      <c r="F16" s="62">
        <f>IFERROR(Inv_SY_B!F16/Inv_SY_B!$IS16-1,"")</f>
        <v>5.3308560899343327E-3</v>
      </c>
      <c r="G16" s="62">
        <f>IFERROR(Inv_SY_B!G16/Inv_SY_B!$IS16-1,"")</f>
        <v>-1.8626228741331796E-2</v>
      </c>
      <c r="H16" s="62">
        <f>IFERROR(Inv_SY_B!H16/Inv_SY_B!$IS16-1,"")</f>
        <v>-5.0859787479607954E-3</v>
      </c>
      <c r="I16" s="62">
        <f>IFERROR(Inv_SY_B!I16/Inv_SY_B!$IS16-1,"")</f>
        <v>-6.2162096029139136E-4</v>
      </c>
      <c r="J16" s="62">
        <f>IFERROR(Inv_SY_B!J16/Inv_SY_B!$IS16-1,"")</f>
        <v>1.9294406326624269E-3</v>
      </c>
      <c r="K16" s="62">
        <f>IFERROR(Inv_SY_B!K16/Inv_SY_B!$IS16-1,"")</f>
        <v>-6.5145732400151424E-3</v>
      </c>
      <c r="L16" s="62">
        <f>IFERROR(Inv_SY_B!L16/Inv_SY_B!$IS16-1,"")</f>
        <v>6.1386922610364714E-3</v>
      </c>
      <c r="M16" s="62">
        <f>IFERROR(Inv_SY_B!M16/Inv_SY_B!$IS16-1,"")</f>
        <v>1.1283333140160279E-2</v>
      </c>
      <c r="N16" s="62">
        <f>IFERROR(Inv_SY_B!N16/Inv_SY_B!$IS16-1,"")</f>
        <v>9.1574484793652822E-3</v>
      </c>
      <c r="O16" s="62">
        <f>IFERROR(Inv_SY_B!O16/Inv_SY_B!$IS16-1,"")</f>
        <v>1.4259571665273363E-2</v>
      </c>
      <c r="P16" s="62">
        <f>IFERROR(Inv_SY_B!P16/Inv_SY_B!$IS16-1,"")</f>
        <v>2.3671442845338175E-2</v>
      </c>
      <c r="Q16" s="62">
        <f>IFERROR(Inv_SY_B!Q16/Inv_SY_B!$IS16-1,"")</f>
        <v>1.3834394733114097E-2</v>
      </c>
      <c r="R16" s="62">
        <f>IFERROR(Inv_SY_B!R16/Inv_SY_B!$IS16-1,"")</f>
        <v>2.2550521842373605E-2</v>
      </c>
      <c r="S16" s="62">
        <f>IFERROR(Inv_SY_B!S16/Inv_SY_B!$IS16-1,"")</f>
        <v>1.5535102461750272E-2</v>
      </c>
      <c r="T16" s="62">
        <f>IFERROR(Inv_SY_B!T16/Inv_SY_B!$IS16-1,"")</f>
        <v>1.9361694851181221E-2</v>
      </c>
      <c r="U16" s="62">
        <f>IFERROR(Inv_SY_B!U16/Inv_SY_B!$IS16-1,"")</f>
        <v>1.2967687909867021E-2</v>
      </c>
      <c r="V16" s="62">
        <f>IFERROR(Inv_SY_B!V16/Inv_SY_B!$IS16-1,"")</f>
        <v>2.2386992253081717E-2</v>
      </c>
      <c r="W16" s="62">
        <f>IFERROR(Inv_SY_B!W16/Inv_SY_B!$IS16-1,"")</f>
        <v>-4.0230364175634081E-3</v>
      </c>
      <c r="X16" s="62">
        <f>IFERROR(Inv_SY_B!X16/Inv_SY_B!$IS16-1,"")</f>
        <v>-6.9992749426762702E-3</v>
      </c>
      <c r="Y16" s="62">
        <f>IFERROR(Inv_SY_B!Y16/Inv_SY_B!$IS16-1,"")</f>
        <v>2.081710819587923E-2</v>
      </c>
      <c r="Z16" s="62">
        <f>IFERROR(Inv_SY_B!Z16/Inv_SY_B!$IS16-1,"")</f>
        <v>-2.5116536440784487E-2</v>
      </c>
      <c r="AA16" s="62">
        <f>IFERROR(Inv_SY_B!AA16/Inv_SY_B!$IS16-1,"")</f>
        <v>-4.497272226509974E-3</v>
      </c>
      <c r="AB16" s="62">
        <f>IFERROR(Inv_SY_B!AB16/Inv_SY_B!$IS16-1,"")</f>
        <v>6.2956806667566756E-3</v>
      </c>
      <c r="AC16" s="62">
        <f>IFERROR(Inv_SY_B!AC16/Inv_SY_B!$IS16-1,"")</f>
        <v>2.3564405295983581E-2</v>
      </c>
      <c r="AD16" s="62">
        <f>IFERROR(Inv_SY_B!AD16/Inv_SY_B!$IS16-1,"")</f>
        <v>-2.1337185932704616E-2</v>
      </c>
      <c r="AE16" s="62">
        <f>IFERROR(Inv_SY_B!AE16/Inv_SY_B!$IS16-1,"")</f>
        <v>-4.7080436971528306E-3</v>
      </c>
      <c r="AF16" s="62">
        <f>IFERROR(Inv_SY_B!AF16/Inv_SY_B!$IS16-1,"")</f>
        <v>-1.3967452441948858E-2</v>
      </c>
      <c r="AG16" s="62">
        <f>IFERROR(Inv_SY_B!AG16/Inv_SY_B!$IS16-1,"")</f>
        <v>-3.7632060701329184E-3</v>
      </c>
      <c r="AH16" s="62">
        <f>IFERROR(Inv_SY_B!AH16/Inv_SY_B!$IS16-1,"")</f>
        <v>-3.6179061286101266E-4</v>
      </c>
      <c r="AI16" s="62">
        <f>IFERROR(Inv_SY_B!AI16/Inv_SY_B!$IS16-1,"")</f>
        <v>-2.8873928428699847E-3</v>
      </c>
      <c r="AJ16" s="62">
        <f>IFERROR(Inv_SY_B!AJ16/Inv_SY_B!$IS16-1,"")</f>
        <v>2.5450925093957188E-3</v>
      </c>
      <c r="AK16" s="62">
        <f>IFERROR(Inv_SY_B!AK16/Inv_SY_B!$IS16-1,"")</f>
        <v>-6.9992749426762702E-3</v>
      </c>
      <c r="AL16" s="62">
        <f>IFERROR(Inv_SY_B!AL16/Inv_SY_B!$IS16-1,"")</f>
        <v>-2.2014820064869989E-2</v>
      </c>
      <c r="AM16" s="62">
        <f>IFERROR(Inv_SY_B!AM16/Inv_SY_B!$IS16-1,"")</f>
        <v>-1.4439871255458647E-2</v>
      </c>
      <c r="AN16" s="62">
        <f>IFERROR(Inv_SY_B!AN16/Inv_SY_B!$IS16-1,"")</f>
        <v>-5.723744146199472E-3</v>
      </c>
      <c r="AO16" s="62">
        <f>IFERROR(Inv_SY_B!AO16/Inv_SY_B!$IS16-1,"")</f>
        <v>-4.6608018158018627E-3</v>
      </c>
      <c r="AP16" s="62">
        <f>IFERROR(Inv_SY_B!AP16/Inv_SY_B!$IS16-1,"")</f>
        <v>-1.1463632730345674E-2</v>
      </c>
      <c r="AQ16" s="62">
        <f>IFERROR(Inv_SY_B!AQ16/Inv_SY_B!$IS16-1,"")</f>
        <v>6.8189753524907637E-3</v>
      </c>
      <c r="AR16" s="62">
        <f>IFERROR(Inv_SY_B!AR16/Inv_SY_B!$IS16-1,"")</f>
        <v>1.4046983199193619E-2</v>
      </c>
      <c r="AS16" s="62">
        <f>IFERROR(Inv_SY_B!AS16/Inv_SY_B!$IS16-1,"")</f>
        <v>5.5434445560138546E-3</v>
      </c>
      <c r="AT16" s="62">
        <f>IFERROR(Inv_SY_B!AT16/Inv_SY_B!$IS16-1,"")</f>
        <v>1.1283333140160279E-2</v>
      </c>
      <c r="AU16" s="62">
        <f>IFERROR(Inv_SY_B!AU16/Inv_SY_B!$IS16-1,"")</f>
        <v>-1.6353167450174233E-2</v>
      </c>
      <c r="AV16" s="62">
        <f>IFERROR(Inv_SY_B!AV16/Inv_SY_B!$IS16-1,"")</f>
        <v>4.2679137595369454E-3</v>
      </c>
      <c r="AW16" s="62">
        <f>IFERROR(Inv_SY_B!AW16/Inv_SY_B!$IS16-1,"")</f>
        <v>-2.235470337718759E-2</v>
      </c>
      <c r="AX16" s="62">
        <f>IFERROR(Inv_SY_B!AX16/Inv_SY_B!$IS16-1,"")</f>
        <v>-1.2313986594663651E-2</v>
      </c>
      <c r="AY16" s="62">
        <f>IFERROR(Inv_SY_B!AY16/Inv_SY_B!$IS16-1,"")</f>
        <v>-1.3861630627722499E-2</v>
      </c>
      <c r="AZ16" s="62">
        <f>IFERROR(Inv_SY_B!AZ16/Inv_SY_B!$IS16-1,"")</f>
        <v>-1.8759668886193959E-2</v>
      </c>
      <c r="BA16" s="62">
        <f>IFERROR(Inv_SY_B!BA16/Inv_SY_B!$IS16-1,"")</f>
        <v>-1.2739163526822805E-2</v>
      </c>
      <c r="BB16" s="62">
        <f>IFERROR(Inv_SY_B!BB16/Inv_SY_B!$IS16-1,"")</f>
        <v>-6.3615095444379266E-3</v>
      </c>
      <c r="BC16" s="62">
        <f>IFERROR(Inv_SY_B!BC16/Inv_SY_B!$IS16-1,"")</f>
        <v>-1.6235062746796647E-2</v>
      </c>
      <c r="BD16" s="62">
        <f>IFERROR(Inv_SY_B!BD16/Inv_SY_B!$IS16-1,"")</f>
        <v>-1.2455712238716776E-2</v>
      </c>
      <c r="BE16" s="62">
        <f>IFERROR(Inv_SY_B!BE16/Inv_SY_B!$IS16-1,"")</f>
        <v>-1.8429993234181596E-2</v>
      </c>
      <c r="BF16" s="62">
        <f>IFERROR(Inv_SY_B!BF16/Inv_SY_B!$IS16-1,"")</f>
        <v>-7.542556578212789E-3</v>
      </c>
      <c r="BG16" s="62">
        <f>IFERROR(Inv_SY_B!BG16/Inv_SY_B!$IS16-1,"")</f>
        <v>-1.491229006896877E-2</v>
      </c>
      <c r="BH16" s="62">
        <f>IFERROR(Inv_SY_B!BH16/Inv_SY_B!$IS16-1,"")</f>
        <v>-4.0903249421198051E-4</v>
      </c>
      <c r="BI16" s="62">
        <f>IFERROR(Inv_SY_B!BI16/Inv_SY_B!$IS16-1,"")</f>
        <v>-1.491229006896877E-2</v>
      </c>
      <c r="BJ16" s="62">
        <f>IFERROR(Inv_SY_B!BJ16/Inv_SY_B!$IS16-1,"")</f>
        <v>-1.4156419967352618E-2</v>
      </c>
      <c r="BK16" s="62">
        <f>IFERROR(Inv_SY_B!BK16/Inv_SY_B!$IS16-1,"")</f>
        <v>-1.0825867332107331E-2</v>
      </c>
      <c r="BL16" s="62">
        <f>IFERROR(Inv_SY_B!BL16/Inv_SY_B!$IS16-1,"")</f>
        <v>1.6534887027718659E-2</v>
      </c>
      <c r="BM16" s="62">
        <f>IFERROR(Inv_SY_B!BM16/Inv_SY_B!$IS16-1,"")</f>
        <v>2.5672060309009925E-3</v>
      </c>
      <c r="BN16" s="62">
        <f>IFERROR(Inv_SY_B!BN16/Inv_SY_B!$IS16-1,"")</f>
        <v>-2.4509279936701933E-4</v>
      </c>
      <c r="BO16" s="62">
        <f>IFERROR(Inv_SY_B!BO16/Inv_SY_B!$IS16-1,"")</f>
        <v>4.0861545224757378E-4</v>
      </c>
      <c r="BP16" s="62">
        <f>IFERROR(Inv_SY_B!BP16/Inv_SY_B!$IS16-1,"")</f>
        <v>1.041662631691298E-2</v>
      </c>
      <c r="BQ16" s="62">
        <f>IFERROR(Inv_SY_B!BQ16/Inv_SY_B!$IS16-1,"")</f>
        <v>9.0429777668610267E-3</v>
      </c>
      <c r="BR16" s="62">
        <f>IFERROR(Inv_SY_B!BR16/Inv_SY_B!$IS16-1,"")</f>
        <v>1.1397803852664534E-2</v>
      </c>
      <c r="BS16" s="62">
        <f>IFERROR(Inv_SY_B!BS16/Inv_SY_B!$IS16-1,"")</f>
        <v>4.4805022256164673E-3</v>
      </c>
      <c r="BT16" s="62">
        <f>IFERROR(Inv_SY_B!BT16/Inv_SY_B!$IS16-1,"")</f>
        <v>4.4132137010599592E-4</v>
      </c>
      <c r="BU16" s="62">
        <f>IFERROR(Inv_SY_B!BU16/Inv_SY_B!$IS16-1,"")</f>
        <v>-6.2162096029139136E-4</v>
      </c>
      <c r="BV16" s="62">
        <f>IFERROR(Inv_SY_B!BV16/Inv_SY_B!$IS16-1,"")</f>
        <v>8.6649830226503965E-4</v>
      </c>
      <c r="BW16" s="62">
        <f>IFERROR(Inv_SY_B!BW16/Inv_SY_B!$IS16-1,"")</f>
        <v>6.6063868864114639E-3</v>
      </c>
      <c r="BX16" s="62">
        <f>IFERROR(Inv_SY_B!BX16/Inv_SY_B!$IS16-1,"")</f>
        <v>3.8427368273779017E-3</v>
      </c>
      <c r="BY16" s="62">
        <f>IFERROR(Inv_SY_B!BY16/Inv_SY_B!$IS16-1,"")</f>
        <v>-1.2455712238716776E-2</v>
      </c>
      <c r="BZ16" s="62">
        <f>IFERROR(Inv_SY_B!BZ16/Inv_SY_B!$IS16-1,"")</f>
        <v>-7.9204916290207539E-3</v>
      </c>
      <c r="CA16" s="62">
        <f>IFERROR(Inv_SY_B!CA16/Inv_SY_B!$IS16-1,"")</f>
        <v>-4.5190761717489591E-3</v>
      </c>
      <c r="CB16" s="62">
        <f>IFERROR(Inv_SY_B!CB16/Inv_SY_B!$IS16-1,"")</f>
        <v>-6.5740980105173374E-3</v>
      </c>
      <c r="CC16" s="62">
        <f>IFERROR(Inv_SY_B!CC16/Inv_SY_B!$IS16-1,"")</f>
        <v>-1.465245972153828E-2</v>
      </c>
      <c r="CD16" s="62">
        <f>IFERROR(Inv_SY_B!CD16/Inv_SY_B!$IS16-1,"")</f>
        <v>1.767734008147448E-2</v>
      </c>
      <c r="CE16" s="62">
        <f>IFERROR(Inv_SY_B!CE16/Inv_SY_B!$IS16-1,"")</f>
        <v>-6.2162096029139136E-4</v>
      </c>
      <c r="CF16" s="62">
        <f>IFERROR(Inv_SY_B!CF16/Inv_SY_B!$IS16-1,"")</f>
        <v>1.4259571665273363E-2</v>
      </c>
      <c r="CG16" s="62">
        <f>IFERROR(Inv_SY_B!CG16/Inv_SY_B!$IS16-1,"")</f>
        <v>6.1812099542524201E-3</v>
      </c>
      <c r="CH16" s="62">
        <f>IFERROR(Inv_SY_B!CH16/Inv_SY_B!$IS16-1,"")</f>
        <v>6.6063868864114639E-3</v>
      </c>
      <c r="CI16" s="62">
        <f>IFERROR(Inv_SY_B!CI16/Inv_SY_B!$IS16-1,"")</f>
        <v>-4.0230364175634081E-3</v>
      </c>
      <c r="CJ16" s="62">
        <f>IFERROR(Inv_SY_B!CJ16/Inv_SY_B!$IS16-1,"")</f>
        <v>-4.0903249421198051E-4</v>
      </c>
      <c r="CK16" s="62">
        <f>IFERROR(Inv_SY_B!CK16/Inv_SY_B!$IS16-1,"")</f>
        <v>7.4567407507293293E-3</v>
      </c>
      <c r="CL16" s="62">
        <f>IFERROR(Inv_SY_B!CL16/Inv_SY_B!$IS16-1,"")</f>
        <v>1.2346275470557666E-2</v>
      </c>
      <c r="CM16" s="62">
        <f>IFERROR(Inv_SY_B!CM16/Inv_SY_B!$IS16-1,"")</f>
        <v>1.2916752344240834E-3</v>
      </c>
      <c r="CN16" s="62">
        <f>IFERROR(Inv_SY_B!CN16/Inv_SY_B!$IS16-1,"")</f>
        <v>-1.6845632906888897E-3</v>
      </c>
      <c r="CO16" s="62">
        <f>IFERROR(Inv_SY_B!CO16/Inv_SY_B!$IS16-1,"")</f>
        <v>1.430208935848909E-2</v>
      </c>
      <c r="CP16" s="62">
        <f>IFERROR(Inv_SY_B!CP16/Inv_SY_B!$IS16-1,"")</f>
        <v>1.7481104574324169E-2</v>
      </c>
      <c r="CQ16" s="62">
        <f>IFERROR(Inv_SY_B!CQ16/Inv_SY_B!$IS16-1,"")</f>
        <v>-5.723744146199472E-3</v>
      </c>
      <c r="CR16" s="62">
        <f>IFERROR(Inv_SY_B!CR16/Inv_SY_B!$IS16-1,"")</f>
        <v>2.084981411373743E-2</v>
      </c>
      <c r="CS16" s="62">
        <f>IFERROR(Inv_SY_B!CS16/Inv_SY_B!$IS16-1,"")</f>
        <v>2.1747409859406597E-2</v>
      </c>
      <c r="CT16" s="62">
        <f>IFERROR(Inv_SY_B!CT16/Inv_SY_B!$IS16-1,"")</f>
        <v>-1.6778344382333166E-2</v>
      </c>
      <c r="CU16" s="62">
        <f>IFERROR(Inv_SY_B!CU16/Inv_SY_B!$IS16-1,"")</f>
        <v>-1.6353167450174233E-2</v>
      </c>
      <c r="CV16" s="62">
        <f>IFERROR(Inv_SY_B!CV16/Inv_SY_B!$IS16-1,"")</f>
        <v>-1.6845632906888897E-3</v>
      </c>
      <c r="CW16" s="62">
        <f>IFERROR(Inv_SY_B!CW16/Inv_SY_B!$IS16-1,"")</f>
        <v>-3.8104479514837752E-3</v>
      </c>
      <c r="CX16" s="62">
        <f>IFERROR(Inv_SY_B!CX16/Inv_SY_B!$IS16-1,"")</f>
        <v>-1.465245972153828E-2</v>
      </c>
      <c r="CY16" s="62">
        <f>IFERROR(Inv_SY_B!CY16/Inv_SY_B!$IS16-1,"")</f>
        <v>-6.2162096029139136E-4</v>
      </c>
      <c r="CZ16" s="62">
        <f>IFERROR(Inv_SY_B!CZ16/Inv_SY_B!$IS16-1,"")</f>
        <v>1.8511340986863134E-2</v>
      </c>
      <c r="DA16" s="62">
        <f>IFERROR(Inv_SY_B!DA16/Inv_SY_B!$IS16-1,"")</f>
        <v>-2.0817525237843526E-2</v>
      </c>
      <c r="DB16" s="62">
        <f>IFERROR(Inv_SY_B!DB16/Inv_SY_B!$IS16-1,"")</f>
        <v>2.5672060309009925E-3</v>
      </c>
      <c r="DC16" s="62">
        <f>IFERROR(Inv_SY_B!DC16/Inv_SY_B!$IS16-1,"")</f>
        <v>3.2285923698147645E-3</v>
      </c>
      <c r="DD16" s="62">
        <f>IFERROR(Inv_SY_B!DD16/Inv_SY_B!$IS16-1,"")</f>
        <v>-1.847905211096923E-2</v>
      </c>
      <c r="DE16" s="62">
        <f>IFERROR(Inv_SY_B!DE16/Inv_SY_B!$IS16-1,"")</f>
        <v>-7.9204916290207539E-3</v>
      </c>
      <c r="DF16" s="62">
        <f>IFERROR(Inv_SY_B!DF16/Inv_SY_B!$IS16-1,"")</f>
        <v>1.5965186922902053E-2</v>
      </c>
      <c r="DG16" s="62">
        <f>IFERROR(Inv_SY_B!DG16/Inv_SY_B!$IS16-1,"")</f>
        <v>-6.5740980105173374E-3</v>
      </c>
      <c r="DH16" s="62">
        <f>IFERROR(Inv_SY_B!DH16/Inv_SY_B!$IS16-1,"")</f>
        <v>-4.3301086463448657E-3</v>
      </c>
      <c r="DI16" s="62">
        <f>IFERROR(Inv_SY_B!DI16/Inv_SY_B!$IS16-1,"")</f>
        <v>3.7446190738028573E-3</v>
      </c>
      <c r="DJ16" s="62">
        <f>IFERROR(Inv_SY_B!DJ16/Inv_SY_B!$IS16-1,"")</f>
        <v>1.193557480848817E-3</v>
      </c>
      <c r="DK16" s="62">
        <f>IFERROR(Inv_SY_B!DK16/Inv_SY_B!$IS16-1,"")</f>
        <v>1.5511481521074622E-2</v>
      </c>
      <c r="DL16" s="62">
        <f>IFERROR(Inv_SY_B!DL16/Inv_SY_B!$IS16-1,"")</f>
        <v>7.7201453956310395E-4</v>
      </c>
      <c r="DM16" s="62">
        <f>IFERROR(Inv_SY_B!DM16/Inv_SY_B!$IS16-1,"")</f>
        <v>-9.1251596034712668E-3</v>
      </c>
      <c r="DN16" s="62">
        <f>IFERROR(Inv_SY_B!DN16/Inv_SY_B!$IS16-1,"")</f>
        <v>-1.9541994441366617E-2</v>
      </c>
      <c r="DO16" s="62">
        <f>IFERROR(Inv_SY_B!DO16/Inv_SY_B!$IS16-1,"")</f>
        <v>-1.0241017898660498E-2</v>
      </c>
      <c r="DP16" s="62">
        <f>IFERROR(Inv_SY_B!DP16/Inv_SY_B!$IS16-1,"")</f>
        <v>-5.0859787479607954E-3</v>
      </c>
      <c r="DQ16" s="62">
        <f>IFERROR(Inv_SY_B!DQ16/Inv_SY_B!$IS16-1,"")</f>
        <v>-9.8101668830608002E-3</v>
      </c>
      <c r="DR16" s="62">
        <f>IFERROR(Inv_SY_B!DR16/Inv_SY_B!$IS16-1,"")</f>
        <v>1.7873575588624568E-2</v>
      </c>
      <c r="DS16" s="62">
        <f>IFERROR(Inv_SY_B!DS16/Inv_SY_B!$IS16-1,"")</f>
        <v>-2.1097402228479334E-3</v>
      </c>
      <c r="DT16" s="62">
        <f>IFERROR(Inv_SY_B!DT16/Inv_SY_B!$IS16-1,"")</f>
        <v>-1.0755004510080712E-2</v>
      </c>
      <c r="DU16" s="62">
        <f>IFERROR(Inv_SY_B!DU16/Inv_SY_B!$IS16-1,"")</f>
        <v>-1.6845632906890007E-3</v>
      </c>
      <c r="DV16" s="62">
        <f>IFERROR(Inv_SY_B!DV16/Inv_SY_B!$IS16-1,"")</f>
        <v>-3.8104479514837752E-3</v>
      </c>
      <c r="DW16" s="62">
        <f>IFERROR(Inv_SY_B!DW16/Inv_SY_B!$IS16-1,"")</f>
        <v>-1.8266463644889597E-2</v>
      </c>
      <c r="DX16" s="62">
        <f>IFERROR(Inv_SY_B!DX16/Inv_SY_B!$IS16-1,"")</f>
        <v>-1.491229006896877E-2</v>
      </c>
      <c r="DY16" s="62">
        <f>IFERROR(Inv_SY_B!DY16/Inv_SY_B!$IS16-1,"")</f>
        <v>-1.9541994441366617E-2</v>
      </c>
      <c r="DZ16" s="62">
        <f>IFERROR(Inv_SY_B!DZ16/Inv_SY_B!$IS16-1,"")</f>
        <v>1.3621806267034797E-2</v>
      </c>
      <c r="EA16" s="62">
        <f>IFERROR(Inv_SY_B!EA16/Inv_SY_B!$IS16-1,"")</f>
        <v>-1.4723322543564787E-2</v>
      </c>
      <c r="EB16" s="62">
        <f>IFERROR(Inv_SY_B!EB16/Inv_SY_B!$IS16-1,"")</f>
        <v>-1.944751067866457E-2</v>
      </c>
      <c r="EC16" s="62">
        <f>IFERROR(Inv_SY_B!EC16/Inv_SY_B!$IS16-1,"")</f>
        <v>-6.0671562837123494E-3</v>
      </c>
      <c r="ED16" s="62">
        <f>IFERROR(Inv_SY_B!ED16/Inv_SY_B!$IS16-1,"")</f>
        <v>2.1237994509726299E-4</v>
      </c>
      <c r="EE16" s="62">
        <f>IFERROR(Inv_SY_B!EE16/Inv_SY_B!$IS16-1,"")</f>
        <v>-4.8897432408104846E-3</v>
      </c>
      <c r="EF16" s="62">
        <f>IFERROR(Inv_SY_B!EF16/Inv_SY_B!$IS16-1,"")</f>
        <v>-2.2943409898638412E-2</v>
      </c>
      <c r="EG16" s="62">
        <f>IFERROR(Inv_SY_B!EG16/Inv_SY_B!$IS16-1,"")</f>
        <v>-2.1366835994601319E-2</v>
      </c>
      <c r="EH16" s="62">
        <f>IFERROR(Inv_SY_B!EH16/Inv_SY_B!$IS16-1,"")</f>
        <v>-2.0572974170220526E-2</v>
      </c>
      <c r="EI16" s="62">
        <f>IFERROR(Inv_SY_B!EI16/Inv_SY_B!$IS16-1,"")</f>
        <v>5.6244660343449659E-3</v>
      </c>
      <c r="EJ16" s="62">
        <f>IFERROR(Inv_SY_B!EJ16/Inv_SY_B!$IS16-1,"")</f>
        <v>-2.3549956011648554E-2</v>
      </c>
      <c r="EK16" s="62">
        <f>IFERROR(Inv_SY_B!EK16/Inv_SY_B!$IS16-1,"")</f>
        <v>3.4855882043642872E-3</v>
      </c>
      <c r="EL16" s="62">
        <f>IFERROR(Inv_SY_B!EL16/Inv_SY_B!$IS16-1,"")</f>
        <v>7.6693292168088512E-3</v>
      </c>
      <c r="EM16" s="62">
        <f>IFERROR(Inv_SY_B!EM16/Inv_SY_B!$IS16-1,"")</f>
        <v>-1.3720341062574137E-2</v>
      </c>
      <c r="EN16" s="62">
        <f>IFERROR(Inv_SY_B!EN16/Inv_SY_B!$IS16-1,"")</f>
        <v>2.7634415380513033E-3</v>
      </c>
      <c r="EO16" s="62">
        <f>IFERROR(Inv_SY_B!EO16/Inv_SY_B!$IS16-1,"")</f>
        <v>-6.7866864765968593E-3</v>
      </c>
      <c r="EP16" s="62">
        <f>IFERROR(Inv_SY_B!EP16/Inv_SY_B!$IS16-1,"")</f>
        <v>2.1209579210179852E-2</v>
      </c>
      <c r="EQ16" s="62">
        <f>IFERROR(Inv_SY_B!EQ16/Inv_SY_B!$IS16-1,"")</f>
        <v>-6.9992749426762702E-3</v>
      </c>
      <c r="ER16" s="62">
        <f>IFERROR(Inv_SY_B!ER16/Inv_SY_B!$IS16-1,"")</f>
        <v>3.1021354567694948E-2</v>
      </c>
      <c r="ES16" s="62">
        <f>IFERROR(Inv_SY_B!ES16/Inv_SY_B!$IS16-1,"")</f>
        <v>-1.9541994441366617E-2</v>
      </c>
      <c r="ET16" s="62">
        <f>IFERROR(Inv_SY_B!ET16/Inv_SY_B!$IS16-1,"")</f>
        <v>-9.0285284825261103E-3</v>
      </c>
      <c r="EU16" s="62">
        <f>IFERROR(Inv_SY_B!EU16/Inv_SY_B!$IS16-1,"")</f>
        <v>-1.7499751264057339E-3</v>
      </c>
      <c r="EV16" s="62">
        <f>IFERROR(Inv_SY_B!EV16/Inv_SY_B!$IS16-1,"")</f>
        <v>2.1237994509726299E-4</v>
      </c>
      <c r="EW16" s="62">
        <f>IFERROR(Inv_SY_B!EW16/Inv_SY_B!$IS16-1,"")</f>
        <v>5.1182676238550329E-3</v>
      </c>
      <c r="EX16" s="62">
        <f>IFERROR(Inv_SY_B!EX16/Inv_SY_B!$IS16-1,"")</f>
        <v>1.2916752344240834E-3</v>
      </c>
      <c r="EY16" s="62">
        <f>IFERROR(Inv_SY_B!EY16/Inv_SY_B!$IS16-1,"")</f>
        <v>-1.5479192645180717E-2</v>
      </c>
      <c r="EZ16" s="62">
        <f>IFERROR(Inv_SY_B!EZ16/Inv_SY_B!$IS16-1,"")</f>
        <v>1.0645567741921713E-2</v>
      </c>
      <c r="FA16" s="62">
        <f>IFERROR(Inv_SY_B!FA16/Inv_SY_B!$IS16-1,"")</f>
        <v>6.1812099542524201E-3</v>
      </c>
      <c r="FB16" s="62">
        <f>IFERROR(Inv_SY_B!FB16/Inv_SY_B!$IS16-1,"")</f>
        <v>1.0220390809762669E-2</v>
      </c>
      <c r="FC16" s="62">
        <f>IFERROR(Inv_SY_B!FC16/Inv_SY_B!$IS16-1,"")</f>
        <v>-4.8733902818813846E-3</v>
      </c>
      <c r="FD16" s="62">
        <f>IFERROR(Inv_SY_B!FD16/Inv_SY_B!$IS16-1,"")</f>
        <v>-1.8266463644889597E-2</v>
      </c>
      <c r="FE16" s="62">
        <f>IFERROR(Inv_SY_B!FE16/Inv_SY_B!$IS16-1,"")</f>
        <v>-4.1003413143196887E-3</v>
      </c>
      <c r="FF16" s="62">
        <f>IFERROR(Inv_SY_B!FF16/Inv_SY_B!$IS16-1,"")</f>
        <v>-1.786061293691954E-2</v>
      </c>
      <c r="FG16" s="62">
        <f>IFERROR(Inv_SY_B!FG16/Inv_SY_B!$IS16-1,"")</f>
        <v>-8.4959836382058063E-3</v>
      </c>
      <c r="FH16" s="62">
        <f>IFERROR(Inv_SY_B!FH16/Inv_SY_B!$IS16-1,"")</f>
        <v>-8.8304346845884396E-3</v>
      </c>
      <c r="FI16" s="62">
        <f>IFERROR(Inv_SY_B!FI16/Inv_SY_B!$IS16-1,"")</f>
        <v>-4.6915852502227295E-4</v>
      </c>
      <c r="FJ16" s="62">
        <f>IFERROR(Inv_SY_B!FJ16/Inv_SY_B!$IS16-1,"")</f>
        <v>-1.1936051543855797E-2</v>
      </c>
      <c r="FK16" s="62">
        <f>IFERROR(Inv_SY_B!FK16/Inv_SY_B!$IS16-1,"")</f>
        <v>9.2777005409860891E-3</v>
      </c>
      <c r="FL16" s="62">
        <f>IFERROR(Inv_SY_B!FL16/Inv_SY_B!$IS16-1,"")</f>
        <v>2.710993138867579E-3</v>
      </c>
      <c r="FM16" s="62">
        <f>IFERROR(Inv_SY_B!FM16/Inv_SY_B!$IS16-1,"")</f>
        <v>-6.4653879994539531E-3</v>
      </c>
      <c r="FN16" s="62">
        <f>IFERROR(Inv_SY_B!FN16/Inv_SY_B!$IS16-1,"")</f>
        <v>-2.2829599911747489E-2</v>
      </c>
      <c r="FO16" s="62">
        <f>IFERROR(Inv_SY_B!FO16/Inv_SY_B!$IS16-1,"")</f>
        <v>-5.6053710230414833E-3</v>
      </c>
      <c r="FP16" s="62">
        <f>IFERROR(Inv_SY_B!FP16/Inv_SY_B!$IS16-1,"")</f>
        <v>-8.6412309497775341E-3</v>
      </c>
      <c r="FQ16" s="62">
        <f>IFERROR(Inv_SY_B!FQ16/Inv_SY_B!$IS16-1,"")</f>
        <v>1.9842531309004485E-2</v>
      </c>
      <c r="FR16" s="62">
        <f>IFERROR(Inv_SY_B!FR16/Inv_SY_B!$IS16-1,"")</f>
        <v>-1.2562908362218628E-2</v>
      </c>
      <c r="FS16" s="62">
        <f>IFERROR(Inv_SY_B!FS16/Inv_SY_B!$IS16-1,"")</f>
        <v>-1.5758349216800194E-2</v>
      </c>
      <c r="FT16" s="62">
        <f>IFERROR(Inv_SY_B!FT16/Inv_SY_B!$IS16-1,"")</f>
        <v>-8.0220187267605603E-3</v>
      </c>
      <c r="FU16" s="62">
        <f>IFERROR(Inv_SY_B!FU16/Inv_SY_B!$IS16-1,"")</f>
        <v>1.1762194028399842E-2</v>
      </c>
      <c r="FV16" s="62">
        <f>IFERROR(Inv_SY_B!FV16/Inv_SY_B!$IS16-1,"")</f>
        <v>-1.4205540787166515E-2</v>
      </c>
      <c r="FW16" s="62">
        <f>IFERROR(Inv_SY_B!FW16/Inv_SY_B!$IS16-1,"")</f>
        <v>-1.7430604448713471E-2</v>
      </c>
      <c r="FX16" s="62">
        <f>IFERROR(Inv_SY_B!FX16/Inv_SY_B!$IS16-1,"")</f>
        <v>-1.442054503126966E-2</v>
      </c>
      <c r="FY16" s="62">
        <f>IFERROR(Inv_SY_B!FY16/Inv_SY_B!$IS16-1,"")</f>
        <v>-1.2318281311150314E-2</v>
      </c>
      <c r="FZ16" s="62">
        <f>IFERROR(Inv_SY_B!FZ16/Inv_SY_B!$IS16-1,"")</f>
        <v>-2.1730689330775932E-2</v>
      </c>
      <c r="GA16" s="62">
        <f>IFERROR(Inv_SY_B!GA16/Inv_SY_B!$IS16-1,"")</f>
        <v>1.8127789768342062E-2</v>
      </c>
      <c r="GB16" s="62">
        <f>IFERROR(Inv_SY_B!GB16/Inv_SY_B!$IS16-1,"")</f>
        <v>-1.0789362241972467E-2</v>
      </c>
      <c r="GC16" s="62">
        <f>IFERROR(Inv_SY_B!GC16/Inv_SY_B!$IS16-1,"")</f>
        <v>-2.3211829679041895E-2</v>
      </c>
      <c r="GD16" s="62">
        <f>IFERROR(Inv_SY_B!GD16/Inv_SY_B!$IS16-1,"")</f>
        <v>8.0774990716814266E-3</v>
      </c>
      <c r="GE16" s="62">
        <f>IFERROR(Inv_SY_B!GE16/Inv_SY_B!$IS16-1,"")</f>
        <v>2.0310909785389297E-2</v>
      </c>
      <c r="GF16" s="62">
        <f>IFERROR(Inv_SY_B!GF16/Inv_SY_B!$IS16-1,"")</f>
        <v>-1.7669498053272448E-2</v>
      </c>
      <c r="GG16" s="62">
        <f>IFERROR(Inv_SY_B!GG16/Inv_SY_B!$IS16-1,"")</f>
        <v>-1.7516606146354641E-2</v>
      </c>
      <c r="GH16" s="62">
        <f>IFERROR(Inv_SY_B!GH16/Inv_SY_B!$IS16-1,"")</f>
        <v>-8.1501869191444976E-2</v>
      </c>
      <c r="GI16" s="62">
        <f>IFERROR(Inv_SY_B!GI16/Inv_SY_B!$IS16-1,"")</f>
        <v>1.0597605441553526E-3</v>
      </c>
      <c r="GJ16" s="62">
        <f>IFERROR(Inv_SY_B!GJ16/Inv_SY_B!$IS16-1,"")</f>
        <v>1.0189171524534357E-2</v>
      </c>
      <c r="GK16" s="62">
        <f>IFERROR(Inv_SY_B!GK16/Inv_SY_B!$IS16-1,"")</f>
        <v>4.0698199615991637E-3</v>
      </c>
      <c r="GL16" s="62">
        <f>IFERROR(Inv_SY_B!GL16/Inv_SY_B!$IS16-1,"")</f>
        <v>-8.8304346845884396E-3</v>
      </c>
      <c r="GM16" s="62">
        <f>IFERROR(Inv_SY_B!GM16/Inv_SY_B!$IS16-1,"")</f>
        <v>1.2669989725724307E-2</v>
      </c>
      <c r="GN16" s="62">
        <f>IFERROR(Inv_SY_B!GN16/Inv_SY_B!$IS16-1,"")</f>
        <v>-1.528056200768213E-2</v>
      </c>
      <c r="GO16" s="62">
        <f>IFERROR(Inv_SY_B!GO16/Inv_SY_B!$IS16-1,"")</f>
        <v>-4.5303498025257571E-3</v>
      </c>
      <c r="GP16" s="62">
        <f>IFERROR(Inv_SY_B!GP16/Inv_SY_B!$IS16-1,"")</f>
        <v>-2.3026492046329672E-4</v>
      </c>
      <c r="GQ16" s="62">
        <f>IFERROR(Inv_SY_B!GQ16/Inv_SY_B!$IS16-1,"")</f>
        <v>1.3960015190342956E-2</v>
      </c>
      <c r="GR16" s="62">
        <f>IFERROR(Inv_SY_B!GR16/Inv_SY_B!$IS16-1,"")</f>
        <v>-1.4205540787166515E-2</v>
      </c>
      <c r="GS16" s="62" t="str">
        <f>IFERROR(Inv_SY_B!GS16/Inv_SY_B!$IS16-1,"")</f>
        <v/>
      </c>
      <c r="GT16" s="62" t="str">
        <f>IFERROR(Inv_SY_B!GT16/Inv_SY_B!$IS16-1,"")</f>
        <v/>
      </c>
      <c r="GU16" s="62">
        <f>IFERROR(Inv_SY_B!GU16/Inv_SY_B!$IS16-1,"")</f>
        <v>5.5597090388741499E-2</v>
      </c>
      <c r="GV16" s="62">
        <f>IFERROR(Inv_SY_B!GV16/Inv_SY_B!$IS16-1,"")</f>
        <v>-4.6303123746461727E-3</v>
      </c>
      <c r="GW16" s="62">
        <f>IFERROR(Inv_SY_B!GW16/Inv_SY_B!$IS16-1,"")</f>
        <v>-6.1559916481837007E-3</v>
      </c>
      <c r="GX16" s="62" t="str">
        <f>IFERROR(Inv_SY_B!GX16/Inv_SY_B!$IS16-1,"")</f>
        <v/>
      </c>
      <c r="GY16" s="62">
        <f>IFERROR(Inv_SY_B!GY16/Inv_SY_B!$IS16-1,"")</f>
        <v>-6.7773866393930904E-3</v>
      </c>
      <c r="GZ16" s="62">
        <f>IFERROR(Inv_SY_B!GZ16/Inv_SY_B!$IS16-1,"")</f>
        <v>-7.211863408755792E-3</v>
      </c>
      <c r="HA16" s="62">
        <f>IFERROR(Inv_SY_B!HA16/Inv_SY_B!$IS16-1,"")</f>
        <v>-1.3589517391140671E-2</v>
      </c>
      <c r="HB16" s="62">
        <f>IFERROR(Inv_SY_B!HB16/Inv_SY_B!$IS16-1,"")</f>
        <v>-9.3377480695507886E-3</v>
      </c>
      <c r="HC16" s="62">
        <f>IFERROR(Inv_SY_B!HC16/Inv_SY_B!$IS16-1,"")</f>
        <v>-5.0859787479607954E-3</v>
      </c>
      <c r="HD16" s="62">
        <f>IFERROR(Inv_SY_B!HD16/Inv_SY_B!$IS16-1,"")</f>
        <v>-1.5715402051935667E-2</v>
      </c>
      <c r="HE16" s="62">
        <f>IFERROR(Inv_SY_B!HE16/Inv_SY_B!$IS16-1,"")</f>
        <v>-1.1463632730345674E-2</v>
      </c>
      <c r="HF16" s="62">
        <f>IFERROR(Inv_SY_B!HF16/Inv_SY_B!$IS16-1,"")</f>
        <v>-2.9600940871659098E-3</v>
      </c>
      <c r="HG16" s="62">
        <f>IFERROR(Inv_SY_B!HG16/Inv_SY_B!$IS16-1,"")</f>
        <v>-5.0859787479607954E-3</v>
      </c>
      <c r="HH16" s="62">
        <f>IFERROR(Inv_SY_B!HH16/Inv_SY_B!$IS16-1,"")</f>
        <v>1.2916752344240834E-3</v>
      </c>
      <c r="HI16" s="62">
        <f>IFERROR(Inv_SY_B!HI16/Inv_SY_B!$IS16-1,"")</f>
        <v>-1.5715402051935667E-2</v>
      </c>
      <c r="HJ16" s="62">
        <f>IFERROR(Inv_SY_B!HJ16/Inv_SY_B!$IS16-1,"")</f>
        <v>1.2984040868796232E-2</v>
      </c>
      <c r="HK16" s="62">
        <f>IFERROR(Inv_SY_B!HK16/Inv_SY_B!$IS16-1,"")</f>
        <v>-7.9204916290207539E-3</v>
      </c>
      <c r="HL16" s="62">
        <f>IFERROR(Inv_SY_B!HL16/Inv_SY_B!$IS16-1,"")</f>
        <v>4.2533837653846218E-2</v>
      </c>
      <c r="HM16" s="62">
        <f>IFERROR(Inv_SY_B!HM16/Inv_SY_B!$IS16-1,"")</f>
        <v>2.1090106674590325E-2</v>
      </c>
      <c r="HN16" s="62">
        <f>IFERROR(Inv_SY_B!HN16/Inv_SY_B!$IS16-1,"")</f>
        <v>6.4302782336696618E-2</v>
      </c>
      <c r="HO16" s="62">
        <f>IFERROR(Inv_SY_B!HO16/Inv_SY_B!$IS16-1,"")</f>
        <v>8.1248929655169722E-2</v>
      </c>
      <c r="HP16" s="62">
        <f>IFERROR(Inv_SY_B!HP16/Inv_SY_B!$IS16-1,"")</f>
        <v>5.2304910035217755E-2</v>
      </c>
      <c r="HQ16" s="62">
        <f>IFERROR(Inv_SY_B!HQ16/Inv_SY_B!$IS16-1,"")</f>
        <v>-7.0216688214986833E-3</v>
      </c>
      <c r="HR16" s="62">
        <f>IFERROR(Inv_SY_B!HR16/Inv_SY_B!$IS16-1,"")</f>
        <v>4.5629489618357333E-3</v>
      </c>
      <c r="HS16" s="62">
        <f>IFERROR(Inv_SY_B!HS16/Inv_SY_B!$IS16-1,"")</f>
        <v>1.8179702979779222E-2</v>
      </c>
      <c r="HT16" s="62">
        <f>IFERROR(Inv_SY_B!HT16/Inv_SY_B!$IS16-1,"")</f>
        <v>1.0976260911378821E-2</v>
      </c>
      <c r="HU16" s="62">
        <f>IFERROR(Inv_SY_B!HU16/Inv_SY_B!$IS16-1,"")</f>
        <v>-1.6467638162678488E-2</v>
      </c>
      <c r="HV16" s="62">
        <f>IFERROR(Inv_SY_B!HV16/Inv_SY_B!$IS16-1,"")</f>
        <v>-1.5486460626927046E-2</v>
      </c>
      <c r="HW16" s="62">
        <f>IFERROR(Inv_SY_B!HW16/Inv_SY_B!$IS16-1,"")</f>
        <v>8.1446030485036847E-2</v>
      </c>
      <c r="HX16" s="62">
        <f>IFERROR(Inv_SY_B!HX16/Inv_SY_B!$IS16-1,"")</f>
        <v>-4.3010367193597743E-3</v>
      </c>
      <c r="HY16" s="62">
        <f>IFERROR(Inv_SY_B!HY16/Inv_SY_B!$IS16-1,"")</f>
        <v>-1.0377069459272747E-2</v>
      </c>
      <c r="HZ16" s="62">
        <f>IFERROR(Inv_SY_B!HZ16/Inv_SY_B!$IS16-1,"")</f>
        <v>-2.251465866900948E-3</v>
      </c>
      <c r="IA16" s="62">
        <f>IFERROR(Inv_SY_B!IA16/Inv_SY_B!$IS16-1,"")</f>
        <v>-2.0903749930379134E-2</v>
      </c>
      <c r="IB16" s="62">
        <f>IFERROR(Inv_SY_B!IB16/Inv_SY_B!$IS16-1,"")</f>
        <v>5.4007986155710785E-3</v>
      </c>
      <c r="IC16" s="62">
        <f>IFERROR(Inv_SY_B!IC16/Inv_SY_B!$IS16-1,"")</f>
        <v>7.7634826167043425E-3</v>
      </c>
      <c r="ID16" s="62">
        <f>IFERROR(Inv_SY_B!ID16/Inv_SY_B!$IS16-1,"")</f>
        <v>-1.1723701673136633E-2</v>
      </c>
      <c r="IE16" s="62">
        <f>IFERROR(Inv_SY_B!IE16/Inv_SY_B!$IS16-1,"")</f>
        <v>-1.843395758786126E-2</v>
      </c>
      <c r="IF16" s="62" t="str">
        <f>IFERROR(Inv_SY_B!IF16/Inv_SY_B!$IS16-1,"")</f>
        <v/>
      </c>
      <c r="IG16" s="62">
        <f>IFERROR(Inv_SY_B!IG16/Inv_SY_B!$IS16-1,"")</f>
        <v>1.9868645835251053E-2</v>
      </c>
      <c r="IH16" s="62">
        <f>IFERROR(Inv_SY_B!IH16/Inv_SY_B!$IS16-1,"")</f>
        <v>2.0553478676172299E-2</v>
      </c>
      <c r="II16" s="62">
        <f>IFERROR(Inv_SY_B!II16/Inv_SY_B!$IS16-1,"")</f>
        <v>-2.3482813469288044E-2</v>
      </c>
      <c r="IJ16" s="62">
        <f>IFERROR(Inv_SY_B!IJ16/Inv_SY_B!$IS16-1,"")</f>
        <v>1.1422434235249357E-2</v>
      </c>
      <c r="IK16" s="62">
        <f>IFERROR(Inv_SY_B!IK16/Inv_SY_B!$IS16-1,"")</f>
        <v>-9.8778912584239764E-3</v>
      </c>
      <c r="IL16" s="62" t="str">
        <f>IFERROR(Inv_SY_B!IL16/Inv_SY_B!$IS16-1,"")</f>
        <v/>
      </c>
      <c r="IM16" s="62" t="str">
        <f>IFERROR(Inv_SY_B!IM16/Inv_SY_B!$IS16-1,"")</f>
        <v/>
      </c>
      <c r="IN16" s="62">
        <f>IFERROR(Inv_SY_B!IN16/Inv_SY_B!$IS16-1,"")</f>
        <v>2.0158068572074361E-2</v>
      </c>
      <c r="IO16" s="62">
        <f>IFERROR(Inv_SY_B!IO16/Inv_SY_B!$IS16-1,"")</f>
        <v>1.4226917010608853E-2</v>
      </c>
      <c r="IP16" s="62">
        <f>IFERROR(Inv_SY_B!IP16/Inv_SY_B!$IS16-1,"")</f>
        <v>0.27384871111337339</v>
      </c>
      <c r="IQ16" s="62">
        <f>IFERROR(Inv_SY_B!IQ16/Inv_SY_B!$IS16-1,"")</f>
        <v>-2.0903749930379134E-2</v>
      </c>
      <c r="IR16" s="62">
        <f>IFERROR(Inv_SY_B!IR16/Inv_SY_B!$IS16-1,"")</f>
        <v>0.99087512002357436</v>
      </c>
    </row>
    <row r="17" spans="2:252" ht="14.5" x14ac:dyDescent="0.35">
      <c r="B17" s="85">
        <f t="shared" si="0"/>
        <v>45849</v>
      </c>
      <c r="C17" s="62">
        <f>IFERROR(Inv_SY_B!C17/Inv_SY_B!$IS17-1,"")</f>
        <v>-9.8747553134139743E-3</v>
      </c>
      <c r="D17" s="62">
        <f>IFERROR(Inv_SY_B!D17/Inv_SY_B!$IS17-1,"")</f>
        <v>8.6400915091207064E-3</v>
      </c>
      <c r="E17" s="62">
        <f>IFERROR(Inv_SY_B!E17/Inv_SY_B!$IS17-1,"")</f>
        <v>6.9321032391409521E-3</v>
      </c>
      <c r="F17" s="62">
        <f>IFERROR(Inv_SY_B!F17/Inv_SY_B!$IS17-1,"")</f>
        <v>7.840067263702899E-3</v>
      </c>
      <c r="G17" s="62">
        <f>IFERROR(Inv_SY_B!G17/Inv_SY_B!$IS17-1,"")</f>
        <v>2.6970542574431544E-3</v>
      </c>
      <c r="H17" s="62">
        <f>IFERROR(Inv_SY_B!H17/Inv_SY_B!$IS17-1,"")</f>
        <v>5.7635506720776775E-4</v>
      </c>
      <c r="I17" s="62">
        <f>IFERROR(Inv_SY_B!I17/Inv_SY_B!$IS17-1,"")</f>
        <v>9.8906598746295593E-4</v>
      </c>
      <c r="J17" s="62">
        <f>IFERROR(Inv_SY_B!J17/Inv_SY_B!$IS17-1,"")</f>
        <v>6.189223582681036E-3</v>
      </c>
      <c r="K17" s="62">
        <f>IFERROR(Inv_SY_B!K17/Inv_SY_B!$IS17-1,"")</f>
        <v>1.8375996395081362E-3</v>
      </c>
      <c r="L17" s="62">
        <f>IFERROR(Inv_SY_B!L17/Inv_SY_B!$IS17-1,"")</f>
        <v>-8.3844244333778351E-3</v>
      </c>
      <c r="M17" s="62">
        <f>IFERROR(Inv_SY_B!M17/Inv_SY_B!$IS17-1,"")</f>
        <v>9.8906598746295593E-4</v>
      </c>
      <c r="N17" s="62">
        <f>IFERROR(Inv_SY_B!N17/Inv_SY_B!$IS17-1,"")</f>
        <v>2.8875362206377542E-3</v>
      </c>
      <c r="O17" s="62">
        <f>IFERROR(Inv_SY_B!O17/Inv_SY_B!$IS17-1,"")</f>
        <v>6.189223582681036E-3</v>
      </c>
      <c r="P17" s="62">
        <f>IFERROR(Inv_SY_B!P17/Inv_SY_B!$IS17-1,"")</f>
        <v>1.1216792974883427E-2</v>
      </c>
      <c r="Q17" s="62">
        <f>IFERROR(Inv_SY_B!Q17/Inv_SY_B!$IS17-1,"")</f>
        <v>-3.3160895735440121E-4</v>
      </c>
      <c r="R17" s="62">
        <f>IFERROR(Inv_SY_B!R17/Inv_SY_B!$IS17-1,"")</f>
        <v>-6.6447898382270498E-2</v>
      </c>
      <c r="S17" s="62">
        <f>IFERROR(Inv_SY_B!S17/Inv_SY_B!$IS17-1,"")</f>
        <v>2.8875362206377542E-3</v>
      </c>
      <c r="T17" s="62">
        <f>IFERROR(Inv_SY_B!T17/Inv_SY_B!$IS17-1,"")</f>
        <v>9.4909109447243178E-3</v>
      </c>
      <c r="U17" s="62">
        <f>IFERROR(Inv_SY_B!U17/Inv_SY_B!$IS17-1,"")</f>
        <v>-1.1125850064529486E-3</v>
      </c>
      <c r="V17" s="62">
        <f>IFERROR(Inv_SY_B!V17/Inv_SY_B!$IS17-1,"")</f>
        <v>1.17319855188458E-3</v>
      </c>
      <c r="W17" s="62">
        <f>IFERROR(Inv_SY_B!W17/Inv_SY_B!$IS17-1,"")</f>
        <v>4.5383799016596171E-3</v>
      </c>
      <c r="X17" s="62">
        <f>IFERROR(Inv_SY_B!X17/Inv_SY_B!$IS17-1,"")</f>
        <v>4.1127069910551484E-4</v>
      </c>
      <c r="Y17" s="62">
        <f>IFERROR(Inv_SY_B!Y17/Inv_SY_B!$IS17-1,"")</f>
        <v>4.9828378157805719E-3</v>
      </c>
      <c r="Z17" s="62">
        <f>IFERROR(Inv_SY_B!Z17/Inv_SY_B!$IS17-1,"")</f>
        <v>-1.5877053620308001E-2</v>
      </c>
      <c r="AA17" s="62">
        <f>IFERROR(Inv_SY_B!AA17/Inv_SY_B!$IS17-1,"")</f>
        <v>7.2686213741184336E-3</v>
      </c>
      <c r="AB17" s="62">
        <f>IFERROR(Inv_SY_B!AB17/Inv_SY_B!$IS17-1,"")</f>
        <v>3.4589821102222196E-3</v>
      </c>
      <c r="AC17" s="62">
        <f>IFERROR(Inv_SY_B!AC17/Inv_SY_B!$IS17-1,"")</f>
        <v>7.2686213741184336E-3</v>
      </c>
      <c r="AD17" s="62">
        <f>IFERROR(Inv_SY_B!AD17/Inv_SY_B!$IS17-1,"")</f>
        <v>-1.9031999321815984E-2</v>
      </c>
      <c r="AE17" s="62">
        <f>IFERROR(Inv_SY_B!AE17/Inv_SY_B!$IS17-1,"")</f>
        <v>-2.0499415927168418E-2</v>
      </c>
      <c r="AF17" s="62">
        <f>IFERROR(Inv_SY_B!AF17/Inv_SY_B!$IS17-1,"")</f>
        <v>-1.7564582716463439E-2</v>
      </c>
      <c r="AG17" s="62">
        <f>IFERROR(Inv_SY_B!AG17/Inv_SY_B!$IS17-1,"")</f>
        <v>-1.3896041203081966E-2</v>
      </c>
      <c r="AH17" s="62">
        <f>IFERROR(Inv_SY_B!AH17/Inv_SY_B!$IS17-1,"")</f>
        <v>-1.8298291019139601E-2</v>
      </c>
      <c r="AI17" s="62">
        <f>IFERROR(Inv_SY_B!AI17/Inv_SY_B!$IS17-1,"")</f>
        <v>-9.8150050749589157E-3</v>
      </c>
      <c r="AJ17" s="62">
        <f>IFERROR(Inv_SY_B!AJ17/Inv_SY_B!$IS17-1,"")</f>
        <v>-5.8238954198574278E-2</v>
      </c>
      <c r="AK17" s="62">
        <f>IFERROR(Inv_SY_B!AK17/Inv_SY_B!$IS17-1,"")</f>
        <v>-1.3373274037425276E-2</v>
      </c>
      <c r="AL17" s="62">
        <f>IFERROR(Inv_SY_B!AL17/Inv_SY_B!$IS17-1,"")</f>
        <v>-1.8710983529183434E-2</v>
      </c>
      <c r="AM17" s="62">
        <f>IFERROR(Inv_SY_B!AM17/Inv_SY_B!$IS17-1,"")</f>
        <v>7.840067263702899E-3</v>
      </c>
      <c r="AN17" s="62">
        <f>IFERROR(Inv_SY_B!AN17/Inv_SY_B!$IS17-1,"")</f>
        <v>-2.0649948224269465E-3</v>
      </c>
      <c r="AO17" s="62">
        <f>IFERROR(Inv_SY_B!AO17/Inv_SY_B!$IS17-1,"")</f>
        <v>-4.1415114140541665E-4</v>
      </c>
      <c r="AP17" s="62">
        <f>IFERROR(Inv_SY_B!AP17/Inv_SY_B!$IS17-1,"")</f>
        <v>-1.2878020933118628E-2</v>
      </c>
      <c r="AQ17" s="62">
        <f>IFERROR(Inv_SY_B!AQ17/Inv_SY_B!$IS17-1,"")</f>
        <v>-1.2300225644761298E-2</v>
      </c>
      <c r="AR17" s="62">
        <f>IFERROR(Inv_SY_B!AR17/Inv_SY_B!$IS17-1,"")</f>
        <v>-6.769899313338712E-3</v>
      </c>
      <c r="AS17" s="62">
        <f>IFERROR(Inv_SY_B!AS17/Inv_SY_B!$IS17-1,"")</f>
        <v>-1.4871995340693944E-3</v>
      </c>
      <c r="AT17" s="62">
        <f>IFERROR(Inv_SY_B!AT17/Inv_SY_B!$IS17-1,"")</f>
        <v>-1.0319213227535262E-2</v>
      </c>
      <c r="AU17" s="62">
        <f>IFERROR(Inv_SY_B!AU17/Inv_SY_B!$IS17-1,"")</f>
        <v>5.3638017421702155E-3</v>
      </c>
      <c r="AV17" s="62">
        <f>IFERROR(Inv_SY_B!AV17/Inv_SY_B!$IS17-1,"")</f>
        <v>7.840067263702899E-3</v>
      </c>
      <c r="AW17" s="62">
        <f>IFERROR(Inv_SY_B!AW17/Inv_SY_B!$IS17-1,"")</f>
        <v>-1.6351142062037138E-2</v>
      </c>
      <c r="AX17" s="62">
        <f>IFERROR(Inv_SY_B!AX17/Inv_SY_B!$IS17-1,"")</f>
        <v>-4.1415114140541665E-4</v>
      </c>
      <c r="AY17" s="62">
        <f>IFERROR(Inv_SY_B!AY17/Inv_SY_B!$IS17-1,"")</f>
        <v>-1.5040626155257031E-2</v>
      </c>
      <c r="AZ17" s="62">
        <f>IFERROR(Inv_SY_B!AZ17/Inv_SY_B!$IS17-1,"")</f>
        <v>-1.4248221188366661E-2</v>
      </c>
      <c r="BA17" s="62">
        <f>IFERROR(Inv_SY_B!BA17/Inv_SY_B!$IS17-1,"")</f>
        <v>-1.8573431632643245E-2</v>
      </c>
      <c r="BB17" s="62">
        <f>IFERROR(Inv_SY_B!BB17/Inv_SY_B!$IS17-1,"")</f>
        <v>-1.3620900589578544E-2</v>
      </c>
      <c r="BC17" s="62">
        <f>IFERROR(Inv_SY_B!BC17/Inv_SY_B!$IS17-1,"")</f>
        <v>5.2537454967687136E-3</v>
      </c>
      <c r="BD17" s="62">
        <f>IFERROR(Inv_SY_B!BD17/Inv_SY_B!$IS17-1,"")</f>
        <v>-2.0499415927168418E-2</v>
      </c>
      <c r="BE17" s="62">
        <f>IFERROR(Inv_SY_B!BE17/Inv_SY_B!$IS17-1,"")</f>
        <v>-1.7874997767595602E-2</v>
      </c>
      <c r="BF17" s="62">
        <f>IFERROR(Inv_SY_B!BF17/Inv_SY_B!$IS17-1,"")</f>
        <v>-6.8929175490894945E-4</v>
      </c>
      <c r="BG17" s="62">
        <f>IFERROR(Inv_SY_B!BG17/Inv_SY_B!$IS17-1,"")</f>
        <v>5.9140829691775032E-3</v>
      </c>
      <c r="BH17" s="62">
        <f>IFERROR(Inv_SY_B!BH17/Inv_SY_B!$IS17-1,"")</f>
        <v>1.0976670257643706E-2</v>
      </c>
      <c r="BI17" s="62">
        <f>IFERROR(Inv_SY_B!BI17/Inv_SY_B!$IS17-1,"")</f>
        <v>5.9140829691775032E-3</v>
      </c>
      <c r="BJ17" s="62">
        <f>IFERROR(Inv_SY_B!BJ17/Inv_SY_B!$IS17-1,"")</f>
        <v>5.9140829691775032E-3</v>
      </c>
      <c r="BK17" s="62">
        <f>IFERROR(Inv_SY_B!BK17/Inv_SY_B!$IS17-1,"")</f>
        <v>-8.5032851784113683E-3</v>
      </c>
      <c r="BL17" s="62">
        <f>IFERROR(Inv_SY_B!BL17/Inv_SY_B!$IS17-1,"")</f>
        <v>2.0300806118100923E-3</v>
      </c>
      <c r="BM17" s="62">
        <f>IFERROR(Inv_SY_B!BM17/Inv_SY_B!$IS17-1,"")</f>
        <v>-1.3703442773629337E-2</v>
      </c>
      <c r="BN17" s="62">
        <f>IFERROR(Inv_SY_B!BN17/Inv_SY_B!$IS17-1,"")</f>
        <v>1.3552814409407254E-2</v>
      </c>
      <c r="BO17" s="62">
        <f>IFERROR(Inv_SY_B!BO17/Inv_SY_B!$IS17-1,"")</f>
        <v>2.9364529104715542E-2</v>
      </c>
      <c r="BP17" s="62">
        <f>IFERROR(Inv_SY_B!BP17/Inv_SY_B!$IS17-1,"")</f>
        <v>3.1650312663053182E-2</v>
      </c>
      <c r="BQ17" s="62">
        <f>IFERROR(Inv_SY_B!BQ17/Inv_SY_B!$IS17-1,"")</f>
        <v>3.6983807632507526E-2</v>
      </c>
      <c r="BR17" s="62">
        <f>IFERROR(Inv_SY_B!BR17/Inv_SY_B!$IS17-1,"")</f>
        <v>1.7630840171915629E-2</v>
      </c>
      <c r="BS17" s="62">
        <f>IFERROR(Inv_SY_B!BS17/Inv_SY_B!$IS17-1,"")</f>
        <v>5.9181305743475354E-2</v>
      </c>
      <c r="BT17" s="62">
        <f>IFERROR(Inv_SY_B!BT17/Inv_SY_B!$IS17-1,"")</f>
        <v>6.2070282185263226E-2</v>
      </c>
      <c r="BU17" s="62">
        <f>IFERROR(Inv_SY_B!BU17/Inv_SY_B!$IS17-1,"")</f>
        <v>5.7117751142198303E-2</v>
      </c>
      <c r="BV17" s="62">
        <f>IFERROR(Inv_SY_B!BV17/Inv_SY_B!$IS17-1,"")</f>
        <v>4.6222182847455606E-2</v>
      </c>
      <c r="BW17" s="62">
        <f>IFERROR(Inv_SY_B!BW17/Inv_SY_B!$IS17-1,"")</f>
        <v>4.1127069910551484E-4</v>
      </c>
      <c r="BX17" s="62">
        <f>IFERROR(Inv_SY_B!BX17/Inv_SY_B!$IS17-1,"")</f>
        <v>5.7035208958147177E-2</v>
      </c>
      <c r="BY17" s="62">
        <f>IFERROR(Inv_SY_B!BY17/Inv_SY_B!$IS17-1,"")</f>
        <v>5.4558943436614715E-2</v>
      </c>
      <c r="BZ17" s="62">
        <f>IFERROR(Inv_SY_B!BZ17/Inv_SY_B!$IS17-1,"")</f>
        <v>4.5534331313696441E-2</v>
      </c>
      <c r="CA17" s="62">
        <f>IFERROR(Inv_SY_B!CA17/Inv_SY_B!$IS17-1,"")</f>
        <v>6.3069959747659832E-2</v>
      </c>
      <c r="CB17" s="62">
        <f>IFERROR(Inv_SY_B!CB17/Inv_SY_B!$IS17-1,"")</f>
        <v>6.2070282185263226E-2</v>
      </c>
      <c r="CC17" s="62">
        <f>IFERROR(Inv_SY_B!CC17/Inv_SY_B!$IS17-1,"")</f>
        <v>6.2235366553365479E-2</v>
      </c>
      <c r="CD17" s="62">
        <f>IFERROR(Inv_SY_B!CD17/Inv_SY_B!$IS17-1,"")</f>
        <v>6.6165644393951339E-2</v>
      </c>
      <c r="CE17" s="62">
        <f>IFERROR(Inv_SY_B!CE17/Inv_SY_B!$IS17-1,"")</f>
        <v>4.506659227074028E-2</v>
      </c>
      <c r="CF17" s="62">
        <f>IFERROR(Inv_SY_B!CF17/Inv_SY_B!$IS17-1,"")</f>
        <v>5.695266677409605E-2</v>
      </c>
      <c r="CG17" s="62">
        <f>IFERROR(Inv_SY_B!CG17/Inv_SY_B!$IS17-1,"")</f>
        <v>4.6387267215557637E-2</v>
      </c>
      <c r="CH17" s="62">
        <f>IFERROR(Inv_SY_B!CH17/Inv_SY_B!$IS17-1,"")</f>
        <v>2.1046816711875804E-2</v>
      </c>
      <c r="CI17" s="62">
        <f>IFERROR(Inv_SY_B!CI17/Inv_SY_B!$IS17-1,"")</f>
        <v>4.2920495485412324E-2</v>
      </c>
      <c r="CJ17" s="62">
        <f>IFERROR(Inv_SY_B!CJ17/Inv_SY_B!$IS17-1,"")</f>
        <v>5.2577931019388791E-2</v>
      </c>
      <c r="CK17" s="62">
        <f>IFERROR(Inv_SY_B!CK17/Inv_SY_B!$IS17-1,"")</f>
        <v>2.6742227411400421E-2</v>
      </c>
      <c r="CL17" s="62">
        <f>IFERROR(Inv_SY_B!CL17/Inv_SY_B!$IS17-1,"")</f>
        <v>2.0138852687314079E-2</v>
      </c>
      <c r="CM17" s="62">
        <f>IFERROR(Inv_SY_B!CM17/Inv_SY_B!$IS17-1,"")</f>
        <v>3.0951878798005428E-2</v>
      </c>
      <c r="CN17" s="62">
        <f>IFERROR(Inv_SY_B!CN17/Inv_SY_B!$IS17-1,"")</f>
        <v>2.3110371313152855E-2</v>
      </c>
      <c r="CO17" s="62">
        <f>IFERROR(Inv_SY_B!CO17/Inv_SY_B!$IS17-1,"")</f>
        <v>1.0871016262058442E-2</v>
      </c>
      <c r="CP17" s="62">
        <f>IFERROR(Inv_SY_B!CP17/Inv_SY_B!$IS17-1,"")</f>
        <v>2.3650070208871332E-2</v>
      </c>
      <c r="CQ17" s="62">
        <f>IFERROR(Inv_SY_B!CQ17/Inv_SY_B!$IS17-1,"")</f>
        <v>1.6094285668810882E-2</v>
      </c>
      <c r="CR17" s="62">
        <f>IFERROR(Inv_SY_B!CR17/Inv_SY_B!$IS17-1,"")</f>
        <v>1.27925983067676E-2</v>
      </c>
      <c r="CS17" s="62">
        <f>IFERROR(Inv_SY_B!CS17/Inv_SY_B!$IS17-1,"")</f>
        <v>2.1542069816182119E-2</v>
      </c>
      <c r="CT17" s="62">
        <f>IFERROR(Inv_SY_B!CT17/Inv_SY_B!$IS17-1,"")</f>
        <v>1.4443441987789241E-2</v>
      </c>
      <c r="CU17" s="62">
        <f>IFERROR(Inv_SY_B!CU17/Inv_SY_B!$IS17-1,"")</f>
        <v>1.9395973030854163E-2</v>
      </c>
      <c r="CV17" s="62">
        <f>IFERROR(Inv_SY_B!CV17/Inv_SY_B!$IS17-1,"")</f>
        <v>1.1141754625745959E-2</v>
      </c>
      <c r="CW17" s="62">
        <f>IFERROR(Inv_SY_B!CW17/Inv_SY_B!$IS17-1,"")</f>
        <v>2.3523082233408044E-2</v>
      </c>
      <c r="CX17" s="62">
        <f>IFERROR(Inv_SY_B!CX17/Inv_SY_B!$IS17-1,"")</f>
        <v>1.5268863828300061E-2</v>
      </c>
      <c r="CY17" s="62">
        <f>IFERROR(Inv_SY_B!CY17/Inv_SY_B!$IS17-1,"")</f>
        <v>1.361802014727842E-2</v>
      </c>
      <c r="CZ17" s="62">
        <f>IFERROR(Inv_SY_B!CZ17/Inv_SY_B!$IS17-1,"")</f>
        <v>6.189223582681036E-3</v>
      </c>
      <c r="DA17" s="62">
        <f>IFERROR(Inv_SY_B!DA17/Inv_SY_B!$IS17-1,"")</f>
        <v>2.8875362206377542E-3</v>
      </c>
      <c r="DB17" s="62">
        <f>IFERROR(Inv_SY_B!DB17/Inv_SY_B!$IS17-1,"")</f>
        <v>-4.1415114140541665E-4</v>
      </c>
      <c r="DC17" s="62">
        <f>IFERROR(Inv_SY_B!DC17/Inv_SY_B!$IS17-1,"")</f>
        <v>1.6626224188251104E-2</v>
      </c>
      <c r="DD17" s="62">
        <f>IFERROR(Inv_SY_B!DD17/Inv_SY_B!$IS17-1,"")</f>
        <v>1.5268863828300061E-2</v>
      </c>
      <c r="DE17" s="62">
        <f>IFERROR(Inv_SY_B!DE17/Inv_SY_B!$IS17-1,"")</f>
        <v>1.3251165995940228E-2</v>
      </c>
      <c r="DF17" s="62">
        <f>IFERROR(Inv_SY_B!DF17/Inv_SY_B!$IS17-1,"")</f>
        <v>1.7882653631055234E-2</v>
      </c>
      <c r="DG17" s="62">
        <f>IFERROR(Inv_SY_B!DG17/Inv_SY_B!$IS17-1,"")</f>
        <v>3.6564747313478918E-2</v>
      </c>
      <c r="DH17" s="62">
        <f>IFERROR(Inv_SY_B!DH17/Inv_SY_B!$IS17-1,"")</f>
        <v>3.7830394135595524E-2</v>
      </c>
      <c r="DI17" s="62">
        <f>IFERROR(Inv_SY_B!DI17/Inv_SY_B!$IS17-1,"")</f>
        <v>2.1745250576923336E-2</v>
      </c>
      <c r="DJ17" s="62">
        <f>IFERROR(Inv_SY_B!DJ17/Inv_SY_B!$IS17-1,"")</f>
        <v>4.3231616025297237E-2</v>
      </c>
      <c r="DK17" s="62">
        <f>IFERROR(Inv_SY_B!DK17/Inv_SY_B!$IS17-1,"")</f>
        <v>3.1813986053650156E-2</v>
      </c>
      <c r="DL17" s="62">
        <f>IFERROR(Inv_SY_B!DL17/Inv_SY_B!$IS17-1,"")</f>
        <v>4.42870271991469E-2</v>
      </c>
      <c r="DM17" s="62">
        <f>IFERROR(Inv_SY_B!DM17/Inv_SY_B!$IS17-1,"")</f>
        <v>4.1127069910551484E-4</v>
      </c>
      <c r="DN17" s="62">
        <f>IFERROR(Inv_SY_B!DN17/Inv_SY_B!$IS17-1,"")</f>
        <v>3.6647289497530044E-2</v>
      </c>
      <c r="DO17" s="62">
        <f>IFERROR(Inv_SY_B!DO17/Inv_SY_B!$IS17-1,"")</f>
        <v>-1.809900047774271E-2</v>
      </c>
      <c r="DP17" s="62">
        <f>IFERROR(Inv_SY_B!DP17/Inv_SY_B!$IS17-1,"")</f>
        <v>-1.4629749505758238E-2</v>
      </c>
      <c r="DQ17" s="62">
        <f>IFERROR(Inv_SY_B!DQ17/Inv_SY_B!$IS17-1,"")</f>
        <v>2.0734990683238363E-2</v>
      </c>
      <c r="DR17" s="62">
        <f>IFERROR(Inv_SY_B!DR17/Inv_SY_B!$IS17-1,"")</f>
        <v>2.4596130626072243E-2</v>
      </c>
      <c r="DS17" s="62">
        <f>IFERROR(Inv_SY_B!DS17/Inv_SY_B!$IS17-1,"")</f>
        <v>1.4278357619686988E-2</v>
      </c>
      <c r="DT17" s="62">
        <f>IFERROR(Inv_SY_B!DT17/Inv_SY_B!$IS17-1,"")</f>
        <v>-1.5363457808434622E-2</v>
      </c>
      <c r="DU17" s="62">
        <f>IFERROR(Inv_SY_B!DU17/Inv_SY_B!$IS17-1,"")</f>
        <v>6.6477912718536647E-3</v>
      </c>
      <c r="DV17" s="62">
        <f>IFERROR(Inv_SY_B!DV17/Inv_SY_B!$IS17-1,"")</f>
        <v>-9.6588757551265836E-3</v>
      </c>
      <c r="DW17" s="62">
        <f>IFERROR(Inv_SY_B!DW17/Inv_SY_B!$IS17-1,"")</f>
        <v>1.2627513938665347E-2</v>
      </c>
      <c r="DX17" s="62">
        <f>IFERROR(Inv_SY_B!DX17/Inv_SY_B!$IS17-1,"")</f>
        <v>2.9979715296959419E-2</v>
      </c>
      <c r="DY17" s="62">
        <f>IFERROR(Inv_SY_B!DY17/Inv_SY_B!$IS17-1,"")</f>
        <v>-5.6542836296140653E-2</v>
      </c>
      <c r="DZ17" s="62">
        <f>IFERROR(Inv_SY_B!DZ17/Inv_SY_B!$IS17-1,"")</f>
        <v>-6.033977676249036E-2</v>
      </c>
      <c r="EA17" s="62">
        <f>IFERROR(Inv_SY_B!EA17/Inv_SY_B!$IS17-1,"")</f>
        <v>-5.2782581244924742E-2</v>
      </c>
      <c r="EB17" s="62">
        <f>IFERROR(Inv_SY_B!EB17/Inv_SY_B!$IS17-1,"")</f>
        <v>-5.4249997850277176E-2</v>
      </c>
      <c r="EC17" s="62">
        <f>IFERROR(Inv_SY_B!EC17/Inv_SY_B!$IS17-1,"")</f>
        <v>-5.978102967045229E-2</v>
      </c>
      <c r="ED17" s="62">
        <f>IFERROR(Inv_SY_B!ED17/Inv_SY_B!$IS17-1,"")</f>
        <v>-4.6066328320426453E-2</v>
      </c>
      <c r="EE17" s="62">
        <f>IFERROR(Inv_SY_B!EE17/Inv_SY_B!$IS17-1,"")</f>
        <v>-4.3018616909309637E-2</v>
      </c>
      <c r="EF17" s="62">
        <f>IFERROR(Inv_SY_B!EF17/Inv_SY_B!$IS17-1,"")</f>
        <v>-5.9919562007321292E-2</v>
      </c>
      <c r="EG17" s="62">
        <f>IFERROR(Inv_SY_B!EG17/Inv_SY_B!$IS17-1,"")</f>
        <v>-6.0655515046937558E-2</v>
      </c>
      <c r="EH17" s="62">
        <f>IFERROR(Inv_SY_B!EH17/Inv_SY_B!$IS17-1,"")</f>
        <v>-5.6802584427769864E-2</v>
      </c>
      <c r="EI17" s="62">
        <f>IFERROR(Inv_SY_B!EI17/Inv_SY_B!$IS17-1,"")</f>
        <v>-6.6049617913772285E-2</v>
      </c>
      <c r="EJ17" s="62">
        <f>IFERROR(Inv_SY_B!EJ17/Inv_SY_B!$IS17-1,"")</f>
        <v>-5.3720239932435909E-2</v>
      </c>
      <c r="EK17" s="62">
        <f>IFERROR(Inv_SY_B!EK17/Inv_SY_B!$IS17-1,"")</f>
        <v>-4.990644469843375E-2</v>
      </c>
      <c r="EL17" s="62">
        <f>IFERROR(Inv_SY_B!EL17/Inv_SY_B!$IS17-1,"")</f>
        <v>-5.7368258136651473E-2</v>
      </c>
      <c r="EM17" s="62">
        <f>IFERROR(Inv_SY_B!EM17/Inv_SY_B!$IS17-1,"")</f>
        <v>-4.3018616909309637E-2</v>
      </c>
      <c r="EN17" s="62">
        <f>IFERROR(Inv_SY_B!EN17/Inv_SY_B!$IS17-1,"")</f>
        <v>-7.5781514578815878E-2</v>
      </c>
      <c r="EO17" s="62">
        <f>IFERROR(Inv_SY_B!EO17/Inv_SY_B!$IS17-1,"")</f>
        <v>-5.7368258136651473E-2</v>
      </c>
      <c r="EP17" s="62">
        <f>IFERROR(Inv_SY_B!EP17/Inv_SY_B!$IS17-1,"")</f>
        <v>-6.3590668934348282E-2</v>
      </c>
      <c r="EQ17" s="62">
        <f>IFERROR(Inv_SY_B!EQ17/Inv_SY_B!$IS17-1,"")</f>
        <v>-6.5622476541759678E-2</v>
      </c>
      <c r="ER17" s="62">
        <f>IFERROR(Inv_SY_B!ER17/Inv_SY_B!$IS17-1,"")</f>
        <v>-4.3018616909309637E-2</v>
      </c>
      <c r="ES17" s="62">
        <f>IFERROR(Inv_SY_B!ES17/Inv_SY_B!$IS17-1,"")</f>
        <v>-4.5812352369500098E-2</v>
      </c>
      <c r="ET17" s="62">
        <f>IFERROR(Inv_SY_B!ET17/Inv_SY_B!$IS17-1,"")</f>
        <v>-5.0014499921191446E-2</v>
      </c>
      <c r="EU17" s="62">
        <f>IFERROR(Inv_SY_B!EU17/Inv_SY_B!$IS17-1,"")</f>
        <v>-5.368560684821877E-2</v>
      </c>
      <c r="EV17" s="62">
        <f>IFERROR(Inv_SY_B!EV17/Inv_SY_B!$IS17-1,"")</f>
        <v>-5.5971390406556298E-2</v>
      </c>
      <c r="EW17" s="62">
        <f>IFERROR(Inv_SY_B!EW17/Inv_SY_B!$IS17-1,"")</f>
        <v>-5.2161751142660306E-2</v>
      </c>
      <c r="EX17" s="62">
        <f>IFERROR(Inv_SY_B!EX17/Inv_SY_B!$IS17-1,"")</f>
        <v>-7.4702116787378481E-2</v>
      </c>
      <c r="EY17" s="62">
        <f>IFERROR(Inv_SY_B!EY17/Inv_SY_B!$IS17-1,"")</f>
        <v>-0.16944220137045296</v>
      </c>
      <c r="EZ17" s="62">
        <f>IFERROR(Inv_SY_B!EZ17/Inv_SY_B!$IS17-1,"")</f>
        <v>-6.8098742063292028E-2</v>
      </c>
      <c r="FA17" s="62">
        <f>IFERROR(Inv_SY_B!FA17/Inv_SY_B!$IS17-1,"")</f>
        <v>-7.1400429425335199E-2</v>
      </c>
      <c r="FB17" s="62">
        <f>IFERROR(Inv_SY_B!FB17/Inv_SY_B!$IS17-1,"")</f>
        <v>-7.4702116787378481E-2</v>
      </c>
      <c r="FC17" s="62">
        <f>IFERROR(Inv_SY_B!FC17/Inv_SY_B!$IS17-1,"")</f>
        <v>-6.3971632860737926E-2</v>
      </c>
      <c r="FD17" s="62">
        <f>IFERROR(Inv_SY_B!FD17/Inv_SY_B!$IS17-1,"")</f>
        <v>-6.9749585744313669E-2</v>
      </c>
      <c r="FE17" s="62">
        <f>IFERROR(Inv_SY_B!FE17/Inv_SY_B!$IS17-1,"")</f>
        <v>1.92927953007902E-2</v>
      </c>
      <c r="FF17" s="62">
        <f>IFERROR(Inv_SY_B!FF17/Inv_SY_B!$IS17-1,"")</f>
        <v>1.6788390398331243E-2</v>
      </c>
      <c r="FG17" s="62">
        <f>IFERROR(Inv_SY_B!FG17/Inv_SY_B!$IS17-1,"")</f>
        <v>-3.4323602955964594E-3</v>
      </c>
      <c r="FH17" s="62">
        <f>IFERROR(Inv_SY_B!FH17/Inv_SY_B!$IS17-1,"")</f>
        <v>-1.6770635294618641E-2</v>
      </c>
      <c r="FI17" s="62">
        <f>IFERROR(Inv_SY_B!FI17/Inv_SY_B!$IS17-1,"")</f>
        <v>-1.9757370030143551E-2</v>
      </c>
      <c r="FJ17" s="62">
        <f>IFERROR(Inv_SY_B!FJ17/Inv_SY_B!$IS17-1,"")</f>
        <v>-3.5807694750014107E-3</v>
      </c>
      <c r="FK17" s="62">
        <f>IFERROR(Inv_SY_B!FK17/Inv_SY_B!$IS17-1,"")</f>
        <v>9.9244658508512718E-3</v>
      </c>
      <c r="FL17" s="62">
        <f>IFERROR(Inv_SY_B!FL17/Inv_SY_B!$IS17-1,"")</f>
        <v>-8.826905934189444E-4</v>
      </c>
      <c r="FM17" s="62">
        <f>IFERROR(Inv_SY_B!FM17/Inv_SY_B!$IS17-1,"")</f>
        <v>1.92927953007902E-2</v>
      </c>
      <c r="FN17" s="62">
        <f>IFERROR(Inv_SY_B!FN17/Inv_SY_B!$IS17-1,"")</f>
        <v>-1.1594865162870116E-2</v>
      </c>
      <c r="FO17" s="62">
        <f>IFERROR(Inv_SY_B!FO17/Inv_SY_B!$IS17-1,"")</f>
        <v>1.261438222756639E-2</v>
      </c>
      <c r="FP17" s="62">
        <f>IFERROR(Inv_SY_B!FP17/Inv_SY_B!$IS17-1,"")</f>
        <v>1.6507897049256037E-2</v>
      </c>
      <c r="FQ17" s="62">
        <f>IFERROR(Inv_SY_B!FQ17/Inv_SY_B!$IS17-1,"")</f>
        <v>1.2661131119078961E-2</v>
      </c>
      <c r="FR17" s="62">
        <f>IFERROR(Inv_SY_B!FR17/Inv_SY_B!$IS17-1,"")</f>
        <v>2.2758891685793481E-2</v>
      </c>
      <c r="FS17" s="62">
        <f>IFERROR(Inv_SY_B!FS17/Inv_SY_B!$IS17-1,"")</f>
        <v>-3.4153060432426274E-2</v>
      </c>
      <c r="FT17" s="62">
        <f>IFERROR(Inv_SY_B!FT17/Inv_SY_B!$IS17-1,"")</f>
        <v>2.6605657615970335E-2</v>
      </c>
      <c r="FU17" s="62">
        <f>IFERROR(Inv_SY_B!FU17/Inv_SY_B!$IS17-1,"")</f>
        <v>2.4765383791348627E-2</v>
      </c>
      <c r="FV17" s="62">
        <f>IFERROR(Inv_SY_B!FV17/Inv_SY_B!$IS17-1,"")</f>
        <v>-2.7459678408485733E-3</v>
      </c>
      <c r="FW17" s="62">
        <f>IFERROR(Inv_SY_B!FW17/Inv_SY_B!$IS17-1,"")</f>
        <v>9.2357715271829122E-5</v>
      </c>
      <c r="FX17" s="62">
        <f>IFERROR(Inv_SY_B!FX17/Inv_SY_B!$IS17-1,"")</f>
        <v>1.177958059341333E-2</v>
      </c>
      <c r="FY17" s="62">
        <f>IFERROR(Inv_SY_B!FY17/Inv_SY_B!$IS17-1,"")</f>
        <v>-1.011077336882038E-2</v>
      </c>
      <c r="FZ17" s="62">
        <f>IFERROR(Inv_SY_B!FZ17/Inv_SY_B!$IS17-1,"")</f>
        <v>-1.5772455530342899E-3</v>
      </c>
      <c r="GA17" s="62">
        <f>IFERROR(Inv_SY_B!GA17/Inv_SY_B!$IS17-1,"")</f>
        <v>-1.2879175369259199E-2</v>
      </c>
      <c r="GB17" s="62">
        <f>IFERROR(Inv_SY_B!GB17/Inv_SY_B!$IS17-1,"")</f>
        <v>-1.8273278236094037E-2</v>
      </c>
      <c r="GC17" s="62">
        <f>IFERROR(Inv_SY_B!GC17/Inv_SY_B!$IS17-1,"")</f>
        <v>-1.3821002853944608E-2</v>
      </c>
      <c r="GD17" s="62">
        <f>IFERROR(Inv_SY_B!GD17/Inv_SY_B!$IS17-1,"")</f>
        <v>9.7760566714464314E-3</v>
      </c>
      <c r="GE17" s="62">
        <f>IFERROR(Inv_SY_B!GE17/Inv_SY_B!$IS17-1,"")</f>
        <v>-1.0567416997758761E-2</v>
      </c>
      <c r="GF17" s="62">
        <f>IFERROR(Inv_SY_B!GF17/Inv_SY_B!$IS17-1,"")</f>
        <v>-1.7531232339069058E-2</v>
      </c>
      <c r="GG17" s="62">
        <f>IFERROR(Inv_SY_B!GG17/Inv_SY_B!$IS17-1,"")</f>
        <v>2.5633705523644412E-3</v>
      </c>
      <c r="GH17" s="62">
        <f>IFERROR(Inv_SY_B!GH17/Inv_SY_B!$IS17-1,"")</f>
        <v>2.9651013977360474E-2</v>
      </c>
      <c r="GI17" s="62">
        <f>IFERROR(Inv_SY_B!GI17/Inv_SY_B!$IS17-1,"")</f>
        <v>-6.1549394950584535E-2</v>
      </c>
      <c r="GJ17" s="62">
        <f>IFERROR(Inv_SY_B!GJ17/Inv_SY_B!$IS17-1,"")</f>
        <v>-6.6049617913772285E-2</v>
      </c>
      <c r="GK17" s="62">
        <f>IFERROR(Inv_SY_B!GK17/Inv_SY_B!$IS17-1,"")</f>
        <v>1.177958059341333E-2</v>
      </c>
      <c r="GL17" s="62">
        <f>IFERROR(Inv_SY_B!GL17/Inv_SY_B!$IS17-1,"")</f>
        <v>-3.246848821340298E-3</v>
      </c>
      <c r="GM17" s="62">
        <f>IFERROR(Inv_SY_B!GM17/Inv_SY_B!$IS17-1,"")</f>
        <v>5.1011675201895201E-3</v>
      </c>
      <c r="GN17" s="62">
        <f>IFERROR(Inv_SY_B!GN17/Inv_SY_B!$IS17-1,"")</f>
        <v>-7.424439188812304E-4</v>
      </c>
      <c r="GO17" s="62">
        <f>IFERROR(Inv_SY_B!GO17/Inv_SY_B!$IS17-1,"")</f>
        <v>2.6802427811458696E-3</v>
      </c>
      <c r="GP17" s="62">
        <f>IFERROR(Inv_SY_B!GP17/Inv_SY_B!$IS17-1,"")</f>
        <v>2.0962398569096319E-2</v>
      </c>
      <c r="GQ17" s="62">
        <f>IFERROR(Inv_SY_B!GQ17/Inv_SY_B!$IS17-1,"")</f>
        <v>-4.2486107823237473E-3</v>
      </c>
      <c r="GR17" s="62">
        <f>IFERROR(Inv_SY_B!GR17/Inv_SY_B!$IS17-1,"")</f>
        <v>6.8542509519107231E-3</v>
      </c>
      <c r="GS17" s="62" t="str">
        <f>IFERROR(Inv_SY_B!GS17/Inv_SY_B!$IS17-1,"")</f>
        <v/>
      </c>
      <c r="GT17" s="62" t="str">
        <f>IFERROR(Inv_SY_B!GT17/Inv_SY_B!$IS17-1,"")</f>
        <v/>
      </c>
      <c r="GU17" s="62">
        <f>IFERROR(Inv_SY_B!GU17/Inv_SY_B!$IS17-1,"")</f>
        <v>7.0052699414392849E-2</v>
      </c>
      <c r="GV17" s="62">
        <f>IFERROR(Inv_SY_B!GV17/Inv_SY_B!$IS17-1,"")</f>
        <v>-7.2600510824659459E-2</v>
      </c>
      <c r="GW17" s="62">
        <f>IFERROR(Inv_SY_B!GW17/Inv_SY_B!$IS17-1,"")</f>
        <v>-5.5680045845949433E-3</v>
      </c>
      <c r="GX17" s="62" t="str">
        <f>IFERROR(Inv_SY_B!GX17/Inv_SY_B!$IS17-1,"")</f>
        <v/>
      </c>
      <c r="GY17" s="62">
        <f>IFERROR(Inv_SY_B!GY17/Inv_SY_B!$IS17-1,"")</f>
        <v>-6.5232883177903656E-3</v>
      </c>
      <c r="GZ17" s="62">
        <f>IFERROR(Inv_SY_B!GZ17/Inv_SY_B!$IS17-1,"")</f>
        <v>-1.2395729819162371E-3</v>
      </c>
      <c r="HA17" s="62">
        <f>IFERROR(Inv_SY_B!HA17/Inv_SY_B!$IS17-1,"")</f>
        <v>1.5351406012350965E-2</v>
      </c>
      <c r="HB17" s="62">
        <f>IFERROR(Inv_SY_B!HB17/Inv_SY_B!$IS17-1,"")</f>
        <v>-1.1970056908556792E-2</v>
      </c>
      <c r="HC17" s="62">
        <f>IFERROR(Inv_SY_B!HC17/Inv_SY_B!$IS17-1,"")</f>
        <v>-1.0897008515892814E-2</v>
      </c>
      <c r="HD17" s="62">
        <f>IFERROR(Inv_SY_B!HD17/Inv_SY_B!$IS17-1,"")</f>
        <v>-1.5106659902497821E-2</v>
      </c>
      <c r="HE17" s="62">
        <f>IFERROR(Inv_SY_B!HE17/Inv_SY_B!$IS17-1,"")</f>
        <v>-8.6683695465135102E-3</v>
      </c>
      <c r="HF17" s="62">
        <f>IFERROR(Inv_SY_B!HF17/Inv_SY_B!$IS17-1,"")</f>
        <v>7.840067263702899E-3</v>
      </c>
      <c r="HG17" s="62">
        <f>IFERROR(Inv_SY_B!HG17/Inv_SY_B!$IS17-1,"")</f>
        <v>-6.6447898382270498E-2</v>
      </c>
      <c r="HH17" s="62">
        <f>IFERROR(Inv_SY_B!HH17/Inv_SY_B!$IS17-1,"")</f>
        <v>-8.6683695465135102E-3</v>
      </c>
      <c r="HI17" s="62">
        <f>IFERROR(Inv_SY_B!HI17/Inv_SY_B!$IS17-1,"")</f>
        <v>-1.1144635068045972E-2</v>
      </c>
      <c r="HJ17" s="62">
        <f>IFERROR(Inv_SY_B!HJ17/Inv_SY_B!$IS17-1,"")</f>
        <v>2.4348504073918864E-2</v>
      </c>
      <c r="HK17" s="62">
        <f>IFERROR(Inv_SY_B!HK17/Inv_SY_B!$IS17-1,"")</f>
        <v>-1.6464020262449086E-2</v>
      </c>
      <c r="HL17" s="62">
        <f>IFERROR(Inv_SY_B!HL17/Inv_SY_B!$IS17-1,"")</f>
        <v>4.8909389506007317E-2</v>
      </c>
      <c r="HM17" s="62">
        <f>IFERROR(Inv_SY_B!HM17/Inv_SY_B!$IS17-1,"")</f>
        <v>3.7292434476591252E-2</v>
      </c>
      <c r="HN17" s="62">
        <f>IFERROR(Inv_SY_B!HN17/Inv_SY_B!$IS17-1,"")</f>
        <v>5.7031586417154445E-2</v>
      </c>
      <c r="HO17" s="62">
        <f>IFERROR(Inv_SY_B!HO17/Inv_SY_B!$IS17-1,"")</f>
        <v>6.9697542245682254E-2</v>
      </c>
      <c r="HP17" s="62">
        <f>IFERROR(Inv_SY_B!HP17/Inv_SY_B!$IS17-1,"")</f>
        <v>6.5322030232190853E-2</v>
      </c>
      <c r="HQ17" s="62">
        <f>IFERROR(Inv_SY_B!HQ17/Inv_SY_B!$IS17-1,"")</f>
        <v>1.0136478964286821E-2</v>
      </c>
      <c r="HR17" s="62">
        <f>IFERROR(Inv_SY_B!HR17/Inv_SY_B!$IS17-1,"")</f>
        <v>1.1871485360476219E-2</v>
      </c>
      <c r="HS17" s="62">
        <f>IFERROR(Inv_SY_B!HS17/Inv_SY_B!$IS17-1,"")</f>
        <v>2.5372027156152388E-2</v>
      </c>
      <c r="HT17" s="62">
        <f>IFERROR(Inv_SY_B!HT17/Inv_SY_B!$IS17-1,"")</f>
        <v>1.3251165995940228E-2</v>
      </c>
      <c r="HU17" s="62">
        <f>IFERROR(Inv_SY_B!HU17/Inv_SY_B!$IS17-1,"")</f>
        <v>1.4125972049131352E-2</v>
      </c>
      <c r="HV17" s="62">
        <f>IFERROR(Inv_SY_B!HV17/Inv_SY_B!$IS17-1,"")</f>
        <v>1.1078260638014426E-2</v>
      </c>
      <c r="HW17" s="62">
        <f>IFERROR(Inv_SY_B!HW17/Inv_SY_B!$IS17-1,"")</f>
        <v>2.8541647023713868E-2</v>
      </c>
      <c r="HX17" s="62">
        <f>IFERROR(Inv_SY_B!HX17/Inv_SY_B!$IS17-1,"")</f>
        <v>9.5544049324560731E-3</v>
      </c>
      <c r="HY17" s="62">
        <f>IFERROR(Inv_SY_B!HY17/Inv_SY_B!$IS17-1,"")</f>
        <v>1.3251165995940228E-2</v>
      </c>
      <c r="HZ17" s="62">
        <f>IFERROR(Inv_SY_B!HZ17/Inv_SY_B!$IS17-1,"")</f>
        <v>8.8489161798825933E-3</v>
      </c>
      <c r="IA17" s="62">
        <f>IFERROR(Inv_SY_B!IA17/Inv_SY_B!$IS17-1,"")</f>
        <v>-8.0665942920055134E-4</v>
      </c>
      <c r="IB17" s="62">
        <f>IFERROR(Inv_SY_B!IB17/Inv_SY_B!$IS17-1,"")</f>
        <v>-5.3934815948764037E-3</v>
      </c>
      <c r="IC17" s="62">
        <f>IFERROR(Inv_SY_B!IC17/Inv_SY_B!$IS17-1,"")</f>
        <v>-8.0665942920055134E-4</v>
      </c>
      <c r="ID17" s="62">
        <f>IFERROR(Inv_SY_B!ID17/Inv_SY_B!$IS17-1,"")</f>
        <v>3.9880986746523295E-3</v>
      </c>
      <c r="IE17" s="62">
        <f>IFERROR(Inv_SY_B!IE17/Inv_SY_B!$IS17-1,"")</f>
        <v>1.2269330885449792E-2</v>
      </c>
      <c r="IF17" s="62" t="str">
        <f>IFERROR(Inv_SY_B!IF17/Inv_SY_B!$IS17-1,"")</f>
        <v/>
      </c>
      <c r="IG17" s="62">
        <f>IFERROR(Inv_SY_B!IG17/Inv_SY_B!$IS17-1,"")</f>
        <v>-1.8617349862414256E-3</v>
      </c>
      <c r="IH17" s="62">
        <f>IFERROR(Inv_SY_B!IH17/Inv_SY_B!$IS17-1,"")</f>
        <v>-1.3085737627321903E-3</v>
      </c>
      <c r="II17" s="62">
        <f>IFERROR(Inv_SY_B!II17/Inv_SY_B!$IS17-1,"")</f>
        <v>-2.2251512989441835E-3</v>
      </c>
      <c r="IJ17" s="62">
        <f>IFERROR(Inv_SY_B!IJ17/Inv_SY_B!$IS17-1,"")</f>
        <v>4.8950436599046743E-3</v>
      </c>
      <c r="IK17" s="62">
        <f>IFERROR(Inv_SY_B!IK17/Inv_SY_B!$IS17-1,"")</f>
        <v>2.618167787837189E-3</v>
      </c>
      <c r="IL17" s="62" t="str">
        <f>IFERROR(Inv_SY_B!IL17/Inv_SY_B!$IS17-1,"")</f>
        <v/>
      </c>
      <c r="IM17" s="62" t="str">
        <f>IFERROR(Inv_SY_B!IM17/Inv_SY_B!$IS17-1,"")</f>
        <v/>
      </c>
      <c r="IN17" s="62">
        <f>IFERROR(Inv_SY_B!IN17/Inv_SY_B!$IS17-1,"")</f>
        <v>2.156691009727596E-2</v>
      </c>
      <c r="IO17" s="62">
        <f>IFERROR(Inv_SY_B!IO17/Inv_SY_B!$IS17-1,"")</f>
        <v>1.7306543136771158E-2</v>
      </c>
      <c r="IP17" s="62">
        <f>IFERROR(Inv_SY_B!IP17/Inv_SY_B!$IS17-1,"")</f>
        <v>0.27164869924618484</v>
      </c>
      <c r="IQ17" s="62">
        <f>IFERROR(Inv_SY_B!IQ17/Inv_SY_B!$IS17-1,"")</f>
        <v>1.1180235830431817E-2</v>
      </c>
      <c r="IR17" s="62">
        <f>IFERROR(Inv_SY_B!IR17/Inv_SY_B!$IS17-1,"")</f>
        <v>1.0266159472700935</v>
      </c>
    </row>
    <row r="18" spans="2:252" ht="14.5" x14ac:dyDescent="0.35">
      <c r="B18" s="85">
        <f t="shared" si="0"/>
        <v>45850</v>
      </c>
      <c r="C18" s="62">
        <f>IFERROR(Inv_SY_B!C18/Inv_SY_B!$IS18-1,"")</f>
        <v>1.1252621541257612E-2</v>
      </c>
      <c r="D18" s="62">
        <f>IFERROR(Inv_SY_B!D18/Inv_SY_B!$IS18-1,"")</f>
        <v>8.2013777023262069E-3</v>
      </c>
      <c r="E18" s="62">
        <f>IFERROR(Inv_SY_B!E18/Inv_SY_B!$IS18-1,"")</f>
        <v>1.453857644472234E-2</v>
      </c>
      <c r="F18" s="62">
        <f>IFERROR(Inv_SY_B!F18/Inv_SY_B!$IS18-1,"")</f>
        <v>8.1818184469484301E-3</v>
      </c>
      <c r="G18" s="62">
        <f>IFERROR(Inv_SY_B!G18/Inv_SY_B!$IS18-1,"")</f>
        <v>5.7369115247276614E-3</v>
      </c>
      <c r="H18" s="62">
        <f>IFERROR(Inv_SY_B!H18/Inv_SY_B!$IS18-1,"")</f>
        <v>5.6391152478387774E-3</v>
      </c>
      <c r="I18" s="62">
        <f>IFERROR(Inv_SY_B!I18/Inv_SY_B!$IS18-1,"")</f>
        <v>1.8250604491745204E-3</v>
      </c>
      <c r="J18" s="62">
        <f>IFERROR(Inv_SY_B!J18/Inv_SY_B!$IS18-1,"")</f>
        <v>-1.9787916743256972E-2</v>
      </c>
      <c r="K18" s="62">
        <f>IFERROR(Inv_SY_B!K18/Inv_SY_B!$IS18-1,"")</f>
        <v>-2.2381474006348823E-2</v>
      </c>
      <c r="L18" s="62">
        <f>IFERROR(Inv_SY_B!L18/Inv_SY_B!$IS18-1,"")</f>
        <v>-1.1396996186195385E-2</v>
      </c>
      <c r="M18" s="62">
        <f>IFERROR(Inv_SY_B!M18/Inv_SY_B!$IS18-1,"")</f>
        <v>-3.260345949044674E-3</v>
      </c>
      <c r="N18" s="62">
        <f>IFERROR(Inv_SY_B!N18/Inv_SY_B!$IS18-1,"")</f>
        <v>3.0964120487291247E-3</v>
      </c>
      <c r="O18" s="62">
        <f>IFERROR(Inv_SY_B!O18/Inv_SY_B!$IS18-1,"")</f>
        <v>8.1818184469484301E-3</v>
      </c>
      <c r="P18" s="62">
        <f>IFERROR(Inv_SY_B!P18/Inv_SY_B!$IS18-1,"")</f>
        <v>1.5232040953570447E-2</v>
      </c>
      <c r="Q18" s="62">
        <f>IFERROR(Inv_SY_B!Q18/Inv_SY_B!$IS18-1,"")</f>
        <v>-1.9889943494899587E-3</v>
      </c>
      <c r="R18" s="62">
        <f>IFERROR(Inv_SY_B!R18/Inv_SY_B!$IS18-1,"")</f>
        <v>-9.7191306984623083E-4</v>
      </c>
      <c r="S18" s="62">
        <f>IFERROR(Inv_SY_B!S18/Inv_SY_B!$IS18-1,"")</f>
        <v>2.8421417288182482E-3</v>
      </c>
      <c r="T18" s="62">
        <f>IFERROR(Inv_SY_B!T18/Inv_SY_B!$IS18-1,"")</f>
        <v>-3.260345949044674E-3</v>
      </c>
      <c r="U18" s="62">
        <f>IFERROR(Inv_SY_B!U18/Inv_SY_B!$IS18-1,"")</f>
        <v>-4.1209531856664094E-3</v>
      </c>
      <c r="V18" s="62">
        <f>IFERROR(Inv_SY_B!V18/Inv_SY_B!$IS18-1,"")</f>
        <v>-2.3601971541921452E-2</v>
      </c>
      <c r="W18" s="62">
        <f>IFERROR(Inv_SY_B!W18/Inv_SY_B!$IS18-1,"")</f>
        <v>-1.2159807145928347E-2</v>
      </c>
      <c r="X18" s="62">
        <f>IFERROR(Inv_SY_B!X18/Inv_SY_B!$IS18-1,"")</f>
        <v>1.8250604491745204E-3</v>
      </c>
      <c r="Y18" s="62">
        <f>IFERROR(Inv_SY_B!Y18/Inv_SY_B!$IS18-1,"")</f>
        <v>4.5633562020617191E-3</v>
      </c>
      <c r="Z18" s="62">
        <f>IFERROR(Inv_SY_B!Z18/Inv_SY_B!$IS18-1,"")</f>
        <v>-2.6992242474067507E-2</v>
      </c>
      <c r="AA18" s="62">
        <f>IFERROR(Inv_SY_B!AA18/Inv_SY_B!$IS18-1,"")</f>
        <v>-1.0692862992595864E-2</v>
      </c>
      <c r="AB18" s="62">
        <f>IFERROR(Inv_SY_B!AB18/Inv_SY_B!$IS18-1,"")</f>
        <v>-1.5387084283259633E-2</v>
      </c>
      <c r="AC18" s="62">
        <f>IFERROR(Inv_SY_B!AC18/Inv_SY_B!$IS18-1,"")</f>
        <v>-1.6560639605925576E-2</v>
      </c>
      <c r="AD18" s="62">
        <f>IFERROR(Inv_SY_B!AD18/Inv_SY_B!$IS18-1,"")</f>
        <v>-1.5691339366913915E-2</v>
      </c>
      <c r="AE18" s="62">
        <f>IFERROR(Inv_SY_B!AE18/Inv_SY_B!$IS18-1,"")</f>
        <v>6.9104668473936037E-3</v>
      </c>
      <c r="AF18" s="62">
        <f>IFERROR(Inv_SY_B!AF18/Inv_SY_B!$IS18-1,"")</f>
        <v>1.2600152938166964E-3</v>
      </c>
      <c r="AG18" s="62">
        <f>IFERROR(Inv_SY_B!AG18/Inv_SY_B!$IS18-1,"")</f>
        <v>8.0405571581090296E-3</v>
      </c>
      <c r="AH18" s="62">
        <f>IFERROR(Inv_SY_B!AH18/Inv_SY_B!$IS18-1,"")</f>
        <v>-3.260345949044674E-3</v>
      </c>
      <c r="AI18" s="62">
        <f>IFERROR(Inv_SY_B!AI18/Inv_SY_B!$IS18-1,"")</f>
        <v>-8.6006223613255273E-3</v>
      </c>
      <c r="AJ18" s="62">
        <f>IFERROR(Inv_SY_B!AJ18/Inv_SY_B!$IS18-1,"")</f>
        <v>-7.7350545659637948E-4</v>
      </c>
      <c r="AK18" s="62">
        <f>IFERROR(Inv_SY_B!AK18/Inv_SY_B!$IS18-1,"")</f>
        <v>-7.0744007477091531E-3</v>
      </c>
      <c r="AL18" s="62">
        <f>IFERROR(Inv_SY_B!AL18/Inv_SY_B!$IS18-1,"")</f>
        <v>-2.7869017124635853E-2</v>
      </c>
      <c r="AM18" s="62">
        <f>IFERROR(Inv_SY_B!AM18/Inv_SY_B!$IS18-1,"")</f>
        <v>3.0964120487291247E-3</v>
      </c>
      <c r="AN18" s="62">
        <f>IFERROR(Inv_SY_B!AN18/Inv_SY_B!$IS18-1,"")</f>
        <v>-7.1764274993513233E-4</v>
      </c>
      <c r="AO18" s="62">
        <f>IFERROR(Inv_SY_B!AO18/Inv_SY_B!$IS18-1,"")</f>
        <v>3.0964120487291247E-3</v>
      </c>
      <c r="AP18" s="62">
        <f>IFERROR(Inv_SY_B!AP18/Inv_SY_B!$IS18-1,"")</f>
        <v>1.1995873245612687E-2</v>
      </c>
      <c r="AQ18" s="62">
        <f>IFERROR(Inv_SY_B!AQ18/Inv_SY_B!$IS18-1,"")</f>
        <v>-1.9889943494899587E-3</v>
      </c>
      <c r="AR18" s="62">
        <f>IFERROR(Inv_SY_B!AR18/Inv_SY_B!$IS18-1,"")</f>
        <v>-1.3431158745483063E-2</v>
      </c>
      <c r="AS18" s="62">
        <f>IFERROR(Inv_SY_B!AS18/Inv_SY_B!$IS18-1,"")</f>
        <v>-1.0888455546373521E-2</v>
      </c>
      <c r="AT18" s="62">
        <f>IFERROR(Inv_SY_B!AT18/Inv_SY_B!$IS18-1,"")</f>
        <v>5.6391152478387774E-3</v>
      </c>
      <c r="AU18" s="62">
        <f>IFERROR(Inv_SY_B!AU18/Inv_SY_B!$IS18-1,"")</f>
        <v>-1.8516565143702257E-2</v>
      </c>
      <c r="AV18" s="62">
        <f>IFERROR(Inv_SY_B!AV18/Inv_SY_B!$IS18-1,"")</f>
        <v>-7.0744007477091531E-3</v>
      </c>
      <c r="AW18" s="62">
        <f>IFERROR(Inv_SY_B!AW18/Inv_SY_B!$IS18-1,"")</f>
        <v>-3.0643303477917105E-2</v>
      </c>
      <c r="AX18" s="62">
        <f>IFERROR(Inv_SY_B!AX18/Inv_SY_B!$IS18-1,"")</f>
        <v>-3.260345949044674E-3</v>
      </c>
      <c r="AY18" s="62">
        <f>IFERROR(Inv_SY_B!AY18/Inv_SY_B!$IS18-1,"")</f>
        <v>-2.2381474006348823E-2</v>
      </c>
      <c r="AZ18" s="62">
        <f>IFERROR(Inv_SY_B!AZ18/Inv_SY_B!$IS18-1,"")</f>
        <v>-1.6889235096272048E-2</v>
      </c>
      <c r="BA18" s="62">
        <f>IFERROR(Inv_SY_B!BA18/Inv_SY_B!$IS18-1,"")</f>
        <v>3.0964120487291247E-3</v>
      </c>
      <c r="BB18" s="62">
        <f>IFERROR(Inv_SY_B!BB18/Inv_SY_B!$IS18-1,"")</f>
        <v>-7.0744007477091531E-3</v>
      </c>
      <c r="BC18" s="62">
        <f>IFERROR(Inv_SY_B!BC18/Inv_SY_B!$IS18-1,"")</f>
        <v>-7.8937162229778535E-3</v>
      </c>
      <c r="BD18" s="62">
        <f>IFERROR(Inv_SY_B!BD18/Inv_SY_B!$IS18-1,"")</f>
        <v>-2.6992242474067507E-2</v>
      </c>
      <c r="BE18" s="62">
        <f>IFERROR(Inv_SY_B!BE18/Inv_SY_B!$IS18-1,"")</f>
        <v>-1.1866418315261806E-2</v>
      </c>
      <c r="BF18" s="62">
        <f>IFERROR(Inv_SY_B!BF18/Inv_SY_B!$IS18-1,"")</f>
        <v>1.9454469296334098E-2</v>
      </c>
      <c r="BG18" s="62">
        <f>IFERROR(Inv_SY_B!BG18/Inv_SY_B!$IS18-1,"")</f>
        <v>1.1543837121326561E-2</v>
      </c>
      <c r="BH18" s="62">
        <f>IFERROR(Inv_SY_B!BH18/Inv_SY_B!$IS18-1,"")</f>
        <v>1.453857644472234E-2</v>
      </c>
      <c r="BI18" s="62">
        <f>IFERROR(Inv_SY_B!BI18/Inv_SY_B!$IS18-1,"")</f>
        <v>-1.1510005217266972E-2</v>
      </c>
      <c r="BJ18" s="62">
        <f>IFERROR(Inv_SY_B!BJ18/Inv_SY_B!$IS18-1,"")</f>
        <v>-1.060593296869472E-2</v>
      </c>
      <c r="BK18" s="62">
        <f>IFERROR(Inv_SY_B!BK18/Inv_SY_B!$IS18-1,"")</f>
        <v>3.0964120487291247E-3</v>
      </c>
      <c r="BL18" s="62">
        <f>IFERROR(Inv_SY_B!BL18/Inv_SY_B!$IS18-1,"")</f>
        <v>-2.9913217789560576E-2</v>
      </c>
      <c r="BM18" s="62">
        <f>IFERROR(Inv_SY_B!BM18/Inv_SY_B!$IS18-1,"")</f>
        <v>-7.0744007477091531E-3</v>
      </c>
      <c r="BN18" s="62">
        <f>IFERROR(Inv_SY_B!BN18/Inv_SY_B!$IS18-1,"")</f>
        <v>-5.4124771834008767E-3</v>
      </c>
      <c r="BO18" s="62">
        <f>IFERROR(Inv_SY_B!BO18/Inv_SY_B!$IS18-1,"")</f>
        <v>-4.8250863792659304E-3</v>
      </c>
      <c r="BP18" s="62">
        <f>IFERROR(Inv_SY_B!BP18/Inv_SY_B!$IS18-1,"")</f>
        <v>-1.3044204112682145E-3</v>
      </c>
      <c r="BQ18" s="62">
        <f>IFERROR(Inv_SY_B!BQ18/Inv_SY_B!$IS18-1,"")</f>
        <v>-3.6515310565999881E-3</v>
      </c>
      <c r="BR18" s="62">
        <f>IFERROR(Inv_SY_B!BR18/Inv_SY_B!$IS18-1,"")</f>
        <v>5.5022004601943397E-3</v>
      </c>
      <c r="BS18" s="62">
        <f>IFERROR(Inv_SY_B!BS18/Inv_SY_B!$IS18-1,"")</f>
        <v>2.9540525319468713E-2</v>
      </c>
      <c r="BT18" s="62">
        <f>IFERROR(Inv_SY_B!BT18/Inv_SY_B!$IS18-1,"")</f>
        <v>3.437166139777692E-2</v>
      </c>
      <c r="BU18" s="62">
        <f>IFERROR(Inv_SY_B!BU18/Inv_SY_B!$IS18-1,"")</f>
        <v>2.5599335360849018E-2</v>
      </c>
      <c r="BV18" s="62">
        <f>IFERROR(Inv_SY_B!BV18/Inv_SY_B!$IS18-1,"")</f>
        <v>1.26315490453901E-2</v>
      </c>
      <c r="BW18" s="62">
        <f>IFERROR(Inv_SY_B!BW18/Inv_SY_B!$IS18-1,"")</f>
        <v>1.453857644472234E-2</v>
      </c>
      <c r="BX18" s="62">
        <f>IFERROR(Inv_SY_B!BX18/Inv_SY_B!$IS18-1,"")</f>
        <v>2.8396308879869547E-2</v>
      </c>
      <c r="BY18" s="62">
        <f>IFERROR(Inv_SY_B!BY18/Inv_SY_B!$IS18-1,"")</f>
        <v>2.7704128564556285E-2</v>
      </c>
      <c r="BZ18" s="62">
        <f>IFERROR(Inv_SY_B!BZ18/Inv_SY_B!$IS18-1,"")</f>
        <v>2.4426866663481706E-2</v>
      </c>
      <c r="CA18" s="62">
        <f>IFERROR(Inv_SY_B!CA18/Inv_SY_B!$IS18-1,"")</f>
        <v>2.8156164688842411E-2</v>
      </c>
      <c r="CB18" s="62">
        <f>IFERROR(Inv_SY_B!CB18/Inv_SY_B!$IS18-1,"")</f>
        <v>1.7462685123698307E-2</v>
      </c>
      <c r="CC18" s="62">
        <f>IFERROR(Inv_SY_B!CC18/Inv_SY_B!$IS18-1,"")</f>
        <v>2.4607362489517115E-3</v>
      </c>
      <c r="CD18" s="62">
        <f>IFERROR(Inv_SY_B!CD18/Inv_SY_B!$IS18-1,"")</f>
        <v>2.1579908380717994E-2</v>
      </c>
      <c r="CE18" s="62">
        <f>IFERROR(Inv_SY_B!CE18/Inv_SY_B!$IS18-1,"")</f>
        <v>-7.0744007477091531E-3</v>
      </c>
      <c r="CF18" s="62">
        <f>IFERROR(Inv_SY_B!CF18/Inv_SY_B!$IS18-1,"")</f>
        <v>8.4360887668595286E-3</v>
      </c>
      <c r="CG18" s="62">
        <f>IFERROR(Inv_SY_B!CG18/Inv_SY_B!$IS18-1,"")</f>
        <v>-9.8713742667296822E-3</v>
      </c>
      <c r="CH18" s="62">
        <f>IFERROR(Inv_SY_B!CH18/Inv_SY_B!$IS18-1,"")</f>
        <v>1.3521495165078612E-2</v>
      </c>
      <c r="CI18" s="62">
        <f>IFERROR(Inv_SY_B!CI18/Inv_SY_B!$IS18-1,"")</f>
        <v>-8.4728875072194176E-3</v>
      </c>
      <c r="CJ18" s="62">
        <f>IFERROR(Inv_SY_B!CJ18/Inv_SY_B!$IS18-1,"")</f>
        <v>1.4792846764633216E-2</v>
      </c>
      <c r="CK18" s="62">
        <f>IFERROR(Inv_SY_B!CK18/Inv_SY_B!$IS18-1,"")</f>
        <v>-5.421643668287901E-3</v>
      </c>
      <c r="CL18" s="62">
        <f>IFERROR(Inv_SY_B!CL18/Inv_SY_B!$IS18-1,"")</f>
        <v>-8.8542929870857323E-3</v>
      </c>
      <c r="CM18" s="62">
        <f>IFERROR(Inv_SY_B!CM18/Inv_SY_B!$IS18-1,"")</f>
        <v>1.7462685123698307E-2</v>
      </c>
      <c r="CN18" s="62">
        <f>IFERROR(Inv_SY_B!CN18/Inv_SY_B!$IS18-1,"")</f>
        <v>9.8345755263695711E-3</v>
      </c>
      <c r="CO18" s="62">
        <f>IFERROR(Inv_SY_B!CO18/Inv_SY_B!$IS18-1,"")</f>
        <v>-2.1212149158436056E-3</v>
      </c>
      <c r="CP18" s="62">
        <f>IFERROR(Inv_SY_B!CP18/Inv_SY_B!$IS18-1,"")</f>
        <v>1.7941886880453506E-2</v>
      </c>
      <c r="CQ18" s="62">
        <f>IFERROR(Inv_SY_B!CQ18/Inv_SY_B!$IS18-1,"")</f>
        <v>-7.0744007477091531E-3</v>
      </c>
      <c r="CR18" s="62">
        <f>IFERROR(Inv_SY_B!CR18/Inv_SY_B!$IS18-1,"")</f>
        <v>1.898830704316401E-2</v>
      </c>
      <c r="CS18" s="62">
        <f>IFERROR(Inv_SY_B!CS18/Inv_SY_B!$IS18-1,"")</f>
        <v>8.6056023134666315E-3</v>
      </c>
      <c r="CT18" s="62">
        <f>IFERROR(Inv_SY_B!CT18/Inv_SY_B!$IS18-1,"")</f>
        <v>9.0717645666367197E-3</v>
      </c>
      <c r="CU18" s="62">
        <f>IFERROR(Inv_SY_B!CU18/Inv_SY_B!$IS18-1,"")</f>
        <v>5.5370884961947198E-4</v>
      </c>
      <c r="CV18" s="62">
        <f>IFERROR(Inv_SY_B!CV18/Inv_SY_B!$IS18-1,"")</f>
        <v>5.6391152478387774E-3</v>
      </c>
      <c r="CW18" s="62">
        <f>IFERROR(Inv_SY_B!CW18/Inv_SY_B!$IS18-1,"")</f>
        <v>1.8250604491745204E-3</v>
      </c>
      <c r="CX18" s="62">
        <f>IFERROR(Inv_SY_B!CX18/Inv_SY_B!$IS18-1,"")</f>
        <v>8.1818184469484301E-3</v>
      </c>
      <c r="CY18" s="62">
        <f>IFERROR(Inv_SY_B!CY18/Inv_SY_B!$IS18-1,"")</f>
        <v>9.4531700465032564E-3</v>
      </c>
      <c r="CZ18" s="62">
        <f>IFERROR(Inv_SY_B!CZ18/Inv_SY_B!$IS18-1,"")</f>
        <v>-4.5316975485996114E-3</v>
      </c>
      <c r="DA18" s="62">
        <f>IFERROR(Inv_SY_B!DA18/Inv_SY_B!$IS18-1,"")</f>
        <v>9.4531700465032564E-3</v>
      </c>
      <c r="DB18" s="62">
        <f>IFERROR(Inv_SY_B!DB18/Inv_SY_B!$IS18-1,"")</f>
        <v>9.4531700465032564E-3</v>
      </c>
      <c r="DC18" s="62">
        <f>IFERROR(Inv_SY_B!DC18/Inv_SY_B!$IS18-1,"")</f>
        <v>-1.5691339366913915E-2</v>
      </c>
      <c r="DD18" s="62">
        <f>IFERROR(Inv_SY_B!DD18/Inv_SY_B!$IS18-1,"")</f>
        <v>-1.0888455546373521E-2</v>
      </c>
      <c r="DE18" s="62">
        <f>IFERROR(Inv_SY_B!DE18/Inv_SY_B!$IS18-1,"")</f>
        <v>5.6673675056067019E-3</v>
      </c>
      <c r="DF18" s="62">
        <f>IFERROR(Inv_SY_B!DF18/Inv_SY_B!$IS18-1,"")</f>
        <v>-2.843685064267043E-2</v>
      </c>
      <c r="DG18" s="62">
        <f>IFERROR(Inv_SY_B!DG18/Inv_SY_B!$IS18-1,"")</f>
        <v>5.5370884961947198E-4</v>
      </c>
      <c r="DH18" s="62">
        <f>IFERROR(Inv_SY_B!DH18/Inv_SY_B!$IS18-1,"")</f>
        <v>2.6235011160626431E-2</v>
      </c>
      <c r="DI18" s="62">
        <f>IFERROR(Inv_SY_B!DI18/Inv_SY_B!$IS18-1,"")</f>
        <v>-7.1721970245979261E-3</v>
      </c>
      <c r="DJ18" s="62">
        <f>IFERROR(Inv_SY_B!DJ18/Inv_SY_B!$IS18-1,"")</f>
        <v>2.451379668738296E-2</v>
      </c>
      <c r="DK18" s="62">
        <f>IFERROR(Inv_SY_B!DK18/Inv_SY_B!$IS18-1,"")</f>
        <v>1.0752773903825785E-2</v>
      </c>
      <c r="DL18" s="62">
        <f>IFERROR(Inv_SY_B!DL18/Inv_SY_B!$IS18-1,"")</f>
        <v>8.3795842513234575E-3</v>
      </c>
      <c r="DM18" s="62">
        <f>IFERROR(Inv_SY_B!DM18/Inv_SY_B!$IS18-1,"")</f>
        <v>1.7208414803787431E-2</v>
      </c>
      <c r="DN18" s="62">
        <f>IFERROR(Inv_SY_B!DN18/Inv_SY_B!$IS18-1,"")</f>
        <v>6.2747910476161906E-3</v>
      </c>
      <c r="DO18" s="62">
        <f>IFERROR(Inv_SY_B!DO18/Inv_SY_B!$IS18-1,"")</f>
        <v>-2.2190681944289081E-2</v>
      </c>
      <c r="DP18" s="62">
        <f>IFERROR(Inv_SY_B!DP18/Inv_SY_B!$IS18-1,"")</f>
        <v>-2.9252423095498137E-2</v>
      </c>
      <c r="DQ18" s="62">
        <f>IFERROR(Inv_SY_B!DQ18/Inv_SY_B!$IS18-1,"")</f>
        <v>-2.13417909204906E-2</v>
      </c>
      <c r="DR18" s="62">
        <f>IFERROR(Inv_SY_B!DR18/Inv_SY_B!$IS18-1,"")</f>
        <v>-1.3431158745483063E-2</v>
      </c>
      <c r="DS18" s="62">
        <f>IFERROR(Inv_SY_B!DS18/Inv_SY_B!$IS18-1,"")</f>
        <v>-2.194921446250031E-2</v>
      </c>
      <c r="DT18" s="62">
        <f>IFERROR(Inv_SY_B!DT18/Inv_SY_B!$IS18-1,"")</f>
        <v>-2.0211700609775285E-2</v>
      </c>
      <c r="DU18" s="62">
        <f>IFERROR(Inv_SY_B!DU18/Inv_SY_B!$IS18-1,"")</f>
        <v>-2.4167016697279053E-2</v>
      </c>
      <c r="DV18" s="62">
        <f>IFERROR(Inv_SY_B!DV18/Inv_SY_B!$IS18-1,"")</f>
        <v>-7.0744007477091531E-3</v>
      </c>
      <c r="DW18" s="62">
        <f>IFERROR(Inv_SY_B!DW18/Inv_SY_B!$IS18-1,"")</f>
        <v>-3.260345949044674E-3</v>
      </c>
      <c r="DX18" s="62">
        <f>IFERROR(Inv_SY_B!DX18/Inv_SY_B!$IS18-1,"")</f>
        <v>8.6056023134666315E-3</v>
      </c>
      <c r="DY18" s="62">
        <f>IFERROR(Inv_SY_B!DY18/Inv_SY_B!$IS18-1,"")</f>
        <v>-7.0744007477091531E-3</v>
      </c>
      <c r="DZ18" s="62">
        <f>IFERROR(Inv_SY_B!DZ18/Inv_SY_B!$IS18-1,"")</f>
        <v>-7.1764274993513233E-4</v>
      </c>
      <c r="EA18" s="62">
        <f>IFERROR(Inv_SY_B!EA18/Inv_SY_B!$IS18-1,"")</f>
        <v>-2.6992242474067507E-2</v>
      </c>
      <c r="EB18" s="62">
        <f>IFERROR(Inv_SY_B!EB18/Inv_SY_B!$IS18-1,"")</f>
        <v>-2.0211700609775285E-2</v>
      </c>
      <c r="EC18" s="62">
        <f>IFERROR(Inv_SY_B!EC18/Inv_SY_B!$IS18-1,"")</f>
        <v>-2.7122637509919389E-2</v>
      </c>
      <c r="ED18" s="62">
        <f>IFERROR(Inv_SY_B!ED18/Inv_SY_B!$IS18-1,"")</f>
        <v>-2.1254860896589456E-2</v>
      </c>
      <c r="EE18" s="62">
        <f>IFERROR(Inv_SY_B!EE18/Inv_SY_B!$IS18-1,"")</f>
        <v>-1.7734194928591518E-2</v>
      </c>
      <c r="EF18" s="62">
        <f>IFERROR(Inv_SY_B!EF18/Inv_SY_B!$IS18-1,"")</f>
        <v>-1.2090460695043492E-2</v>
      </c>
      <c r="EG18" s="62">
        <f>IFERROR(Inv_SY_B!EG18/Inv_SY_B!$IS18-1,"")</f>
        <v>1.1349973289615178E-2</v>
      </c>
      <c r="EH18" s="62">
        <f>IFERROR(Inv_SY_B!EH18/Inv_SY_B!$IS18-1,"")</f>
        <v>-2.3188560007800452E-2</v>
      </c>
      <c r="EI18" s="62">
        <f>IFERROR(Inv_SY_B!EI18/Inv_SY_B!$IS18-1,"")</f>
        <v>-1.6067212936168307E-2</v>
      </c>
      <c r="EJ18" s="62">
        <f>IFERROR(Inv_SY_B!EJ18/Inv_SY_B!$IS18-1,"")</f>
        <v>7.195854164496529E-3</v>
      </c>
      <c r="EK18" s="62">
        <f>IFERROR(Inv_SY_B!EK18/Inv_SY_B!$IS18-1,"")</f>
        <v>-1.5058488792913161E-2</v>
      </c>
      <c r="EL18" s="62">
        <f>IFERROR(Inv_SY_B!EL18/Inv_SY_B!$IS18-1,"")</f>
        <v>-7.0744007477091531E-3</v>
      </c>
      <c r="EM18" s="62">
        <f>IFERROR(Inv_SY_B!EM18/Inv_SY_B!$IS18-1,"")</f>
        <v>-2.3601971541921452E-2</v>
      </c>
      <c r="EN18" s="62">
        <f>IFERROR(Inv_SY_B!EN18/Inv_SY_B!$IS18-1,"")</f>
        <v>-2.8061481768051899E-2</v>
      </c>
      <c r="EO18" s="62">
        <f>IFERROR(Inv_SY_B!EO18/Inv_SY_B!$IS18-1,"")</f>
        <v>-1.0888455546373521E-2</v>
      </c>
      <c r="EP18" s="62">
        <f>IFERROR(Inv_SY_B!EP18/Inv_SY_B!$IS18-1,"")</f>
        <v>-2.1254860896589456E-2</v>
      </c>
      <c r="EQ18" s="62">
        <f>IFERROR(Inv_SY_B!EQ18/Inv_SY_B!$IS18-1,"")</f>
        <v>3.9863581684176363E-3</v>
      </c>
      <c r="ER18" s="62">
        <f>IFERROR(Inv_SY_B!ER18/Inv_SY_B!$IS18-1,"")</f>
        <v>-2.1254860896589456E-2</v>
      </c>
      <c r="ES18" s="62">
        <f>IFERROR(Inv_SY_B!ES18/Inv_SY_B!$IS18-1,"")</f>
        <v>3.0964120487291247E-3</v>
      </c>
      <c r="ET18" s="62">
        <f>IFERROR(Inv_SY_B!ET18/Inv_SY_B!$IS18-1,"")</f>
        <v>-1.250653940035229E-2</v>
      </c>
      <c r="EU18" s="62">
        <f>IFERROR(Inv_SY_B!EU18/Inv_SY_B!$IS18-1,"")</f>
        <v>2.2162455567296124E-3</v>
      </c>
      <c r="EV18" s="62">
        <f>IFERROR(Inv_SY_B!EV18/Inv_SY_B!$IS18-1,"")</f>
        <v>-8.3457523472638684E-3</v>
      </c>
      <c r="EW18" s="62">
        <f>IFERROR(Inv_SY_B!EW18/Inv_SY_B!$IS18-1,"")</f>
        <v>-3.6515310565999881E-3</v>
      </c>
      <c r="EX18" s="62">
        <f>IFERROR(Inv_SY_B!EX18/Inv_SY_B!$IS18-1,"")</f>
        <v>-3.260345949044674E-3</v>
      </c>
      <c r="EY18" s="62">
        <f>IFERROR(Inv_SY_B!EY18/Inv_SY_B!$IS18-1,"")</f>
        <v>-2.13417909204906E-2</v>
      </c>
      <c r="EZ18" s="62">
        <f>IFERROR(Inv_SY_B!EZ18/Inv_SY_B!$IS18-1,"")</f>
        <v>-7.0744007477091531E-3</v>
      </c>
      <c r="FA18" s="62">
        <f>IFERROR(Inv_SY_B!FA18/Inv_SY_B!$IS18-1,"")</f>
        <v>5.6391152478387774E-3</v>
      </c>
      <c r="FB18" s="62">
        <f>IFERROR(Inv_SY_B!FB18/Inv_SY_B!$IS18-1,"")</f>
        <v>8.5632239268147448E-3</v>
      </c>
      <c r="FC18" s="62">
        <f>IFERROR(Inv_SY_B!FC18/Inv_SY_B!$IS18-1,"")</f>
        <v>5.6391152478387774E-3</v>
      </c>
      <c r="FD18" s="62">
        <f>IFERROR(Inv_SY_B!FD18/Inv_SY_B!$IS18-1,"")</f>
        <v>-1.8618591895344094E-3</v>
      </c>
      <c r="FE18" s="62">
        <f>IFERROR(Inv_SY_B!FE18/Inv_SY_B!$IS18-1,"")</f>
        <v>1.4238075157554819E-2</v>
      </c>
      <c r="FF18" s="62">
        <f>IFERROR(Inv_SY_B!FF18/Inv_SY_B!$IS18-1,"")</f>
        <v>7.1661818850312642E-3</v>
      </c>
      <c r="FG18" s="62">
        <f>IFERROR(Inv_SY_B!FG18/Inv_SY_B!$IS18-1,"")</f>
        <v>-2.2335756716506228E-2</v>
      </c>
      <c r="FH18" s="62">
        <f>IFERROR(Inv_SY_B!FH18/Inv_SY_B!$IS18-1,"")</f>
        <v>4.2088446983397088E-3</v>
      </c>
      <c r="FI18" s="62">
        <f>IFERROR(Inv_SY_B!FI18/Inv_SY_B!$IS18-1,"")</f>
        <v>-1.0220674908223537E-2</v>
      </c>
      <c r="FJ18" s="62">
        <f>IFERROR(Inv_SY_B!FJ18/Inv_SY_B!$IS18-1,"")</f>
        <v>-2.1878583818080499E-2</v>
      </c>
      <c r="FK18" s="62">
        <f>IFERROR(Inv_SY_B!FK18/Inv_SY_B!$IS18-1,"")</f>
        <v>-1.8221200630674339E-2</v>
      </c>
      <c r="FL18" s="62">
        <f>IFERROR(Inv_SY_B!FL18/Inv_SY_B!$IS18-1,"")</f>
        <v>-1.7073696655625747E-2</v>
      </c>
      <c r="FM18" s="62">
        <f>IFERROR(Inv_SY_B!FM18/Inv_SY_B!$IS18-1,"")</f>
        <v>1.0637838582451931E-2</v>
      </c>
      <c r="FN18" s="62">
        <f>IFERROR(Inv_SY_B!FN18/Inv_SY_B!$IS18-1,"")</f>
        <v>-1.7078268384609907E-2</v>
      </c>
      <c r="FO18" s="62">
        <f>IFERROR(Inv_SY_B!FO18/Inv_SY_B!$IS18-1,"")</f>
        <v>-1.2377959522669957E-2</v>
      </c>
      <c r="FP18" s="62">
        <f>IFERROR(Inv_SY_B!FP18/Inv_SY_B!$IS18-1,"")</f>
        <v>-2.1147107180599201E-2</v>
      </c>
      <c r="FQ18" s="62">
        <f>IFERROR(Inv_SY_B!FQ18/Inv_SY_B!$IS18-1,"")</f>
        <v>-2.4726770975272983E-2</v>
      </c>
      <c r="FR18" s="62">
        <f>IFERROR(Inv_SY_B!FR18/Inv_SY_B!$IS18-1,"")</f>
        <v>-2.1764290593473956E-2</v>
      </c>
      <c r="FS18" s="62">
        <f>IFERROR(Inv_SY_B!FS18/Inv_SY_B!$IS18-1,"")</f>
        <v>-1.250653940035229E-2</v>
      </c>
      <c r="FT18" s="62">
        <f>IFERROR(Inv_SY_B!FT18/Inv_SY_B!$IS18-1,"")</f>
        <v>-2.85533081350966E-2</v>
      </c>
      <c r="FU18" s="62">
        <f>IFERROR(Inv_SY_B!FU18/Inv_SY_B!$IS18-1,"")</f>
        <v>2.1229933492721287E-3</v>
      </c>
      <c r="FV18" s="62">
        <f>IFERROR(Inv_SY_B!FV18/Inv_SY_B!$IS18-1,"")</f>
        <v>4.2088446983397088E-3</v>
      </c>
      <c r="FW18" s="62">
        <f>IFERROR(Inv_SY_B!FW18/Inv_SY_B!$IS18-1,"")</f>
        <v>1.4495234912919264E-2</v>
      </c>
      <c r="FX18" s="62">
        <f>IFERROR(Inv_SY_B!FX18/Inv_SY_B!$IS18-1,"")</f>
        <v>2.0924228797031708E-2</v>
      </c>
      <c r="FY18" s="62">
        <f>IFERROR(Inv_SY_B!FY18/Inv_SY_B!$IS18-1,"")</f>
        <v>-1.3649471646416722E-2</v>
      </c>
      <c r="FZ18" s="62">
        <f>IFERROR(Inv_SY_B!FZ18/Inv_SY_B!$IS18-1,"")</f>
        <v>3.5144836787215361E-4</v>
      </c>
      <c r="GA18" s="62">
        <f>IFERROR(Inv_SY_B!GA18/Inv_SY_B!$IS18-1,"")</f>
        <v>-4.1983011501147693E-3</v>
      </c>
      <c r="GB18" s="62">
        <f>IFERROR(Inv_SY_B!GB18/Inv_SY_B!$IS18-1,"")</f>
        <v>-2.1649997368867524E-2</v>
      </c>
      <c r="GC18" s="62">
        <f>IFERROR(Inv_SY_B!GC18/Inv_SY_B!$IS18-1,"")</f>
        <v>-9.0777426621591051E-3</v>
      </c>
      <c r="GD18" s="62">
        <f>IFERROR(Inv_SY_B!GD18/Inv_SY_B!$IS18-1,"")</f>
        <v>-1.991274035484969E-2</v>
      </c>
      <c r="GE18" s="62">
        <f>IFERROR(Inv_SY_B!GE18/Inv_SY_B!$IS18-1,"")</f>
        <v>-1.6067212936168307E-2</v>
      </c>
      <c r="GF18" s="62">
        <f>IFERROR(Inv_SY_B!GF18/Inv_SY_B!$IS18-1,"")</f>
        <v>-1.4792403892481154E-2</v>
      </c>
      <c r="GG18" s="62">
        <f>IFERROR(Inv_SY_B!GG18/Inv_SY_B!$IS18-1,"")</f>
        <v>-1.6209639877601045E-2</v>
      </c>
      <c r="GH18" s="62">
        <f>IFERROR(Inv_SY_B!GH18/Inv_SY_B!$IS18-1,"")</f>
        <v>-8.8034389231036458E-3</v>
      </c>
      <c r="GI18" s="62">
        <f>IFERROR(Inv_SY_B!GI18/Inv_SY_B!$IS18-1,"")</f>
        <v>-1.5345583099576232E-2</v>
      </c>
      <c r="GJ18" s="62">
        <f>IFERROR(Inv_SY_B!GJ18/Inv_SY_B!$IS18-1,"")</f>
        <v>-2.7936124722221733E-2</v>
      </c>
      <c r="GK18" s="62">
        <f>IFERROR(Inv_SY_B!GK18/Inv_SY_B!$IS18-1,"")</f>
        <v>1.5086672670123757E-3</v>
      </c>
      <c r="GL18" s="62">
        <f>IFERROR(Inv_SY_B!GL18/Inv_SY_B!$IS18-1,"")</f>
        <v>2.0924228797031708E-2</v>
      </c>
      <c r="GM18" s="62">
        <f>IFERROR(Inv_SY_B!GM18/Inv_SY_B!$IS18-1,"")</f>
        <v>1.4495234912919264E-2</v>
      </c>
      <c r="GN18" s="62">
        <f>IFERROR(Inv_SY_B!GN18/Inv_SY_B!$IS18-1,"")</f>
        <v>8.0662410288070419E-3</v>
      </c>
      <c r="GO18" s="62">
        <f>IFERROR(Inv_SY_B!GO18/Inv_SY_B!$IS18-1,"")</f>
        <v>5.4946434751619311E-3</v>
      </c>
      <c r="GP18" s="62">
        <f>IFERROR(Inv_SY_B!GP18/Inv_SY_B!$IS18-1,"")</f>
        <v>2.3624406228358819E-2</v>
      </c>
      <c r="GQ18" s="62">
        <f>IFERROR(Inv_SY_B!GQ18/Inv_SY_B!$IS18-1,"")</f>
        <v>-2.1764290593473956E-2</v>
      </c>
      <c r="GR18" s="62">
        <f>IFERROR(Inv_SY_B!GR18/Inv_SY_B!$IS18-1,"")</f>
        <v>1.4495234912919264E-2</v>
      </c>
      <c r="GS18" s="62" t="str">
        <f>IFERROR(Inv_SY_B!GS18/Inv_SY_B!$IS18-1,"")</f>
        <v/>
      </c>
      <c r="GT18" s="62" t="str">
        <f>IFERROR(Inv_SY_B!GT18/Inv_SY_B!$IS18-1,"")</f>
        <v/>
      </c>
      <c r="GU18" s="62">
        <f>IFERROR(Inv_SY_B!GU18/Inv_SY_B!$IS18-1,"")</f>
        <v>4.923758571484016E-2</v>
      </c>
      <c r="GV18" s="62">
        <f>IFERROR(Inv_SY_B!GV18/Inv_SY_B!$IS18-1,"")</f>
        <v>-1.0269310322949532E-2</v>
      </c>
      <c r="GW18" s="62">
        <f>IFERROR(Inv_SY_B!GW18/Inv_SY_B!$IS18-1,"")</f>
        <v>-5.2307999802838623E-3</v>
      </c>
      <c r="GX18" s="62" t="str">
        <f>IFERROR(Inv_SY_B!GX18/Inv_SY_B!$IS18-1,"")</f>
        <v/>
      </c>
      <c r="GY18" s="62">
        <f>IFERROR(Inv_SY_B!GY18/Inv_SY_B!$IS18-1,"")</f>
        <v>-1.6218920831178041E-2</v>
      </c>
      <c r="GZ18" s="62">
        <f>IFERROR(Inv_SY_B!GZ18/Inv_SY_B!$IS18-1,"")</f>
        <v>5.6391152478387774E-3</v>
      </c>
      <c r="HA18" s="62">
        <f>IFERROR(Inv_SY_B!HA18/Inv_SY_B!$IS18-1,"")</f>
        <v>2.9943852970859552E-4</v>
      </c>
      <c r="HB18" s="62">
        <f>IFERROR(Inv_SY_B!HB18/Inv_SY_B!$IS18-1,"")</f>
        <v>8.1818184469484301E-3</v>
      </c>
      <c r="HC18" s="62">
        <f>IFERROR(Inv_SY_B!HC18/Inv_SY_B!$IS18-1,"")</f>
        <v>1.3267224845167513E-2</v>
      </c>
      <c r="HD18" s="62">
        <f>IFERROR(Inv_SY_B!HD18/Inv_SY_B!$IS18-1,"")</f>
        <v>-7.7100765474865662E-3</v>
      </c>
      <c r="HE18" s="62">
        <f>IFERROR(Inv_SY_B!HE18/Inv_SY_B!$IS18-1,"")</f>
        <v>1.9623982842941423E-2</v>
      </c>
      <c r="HF18" s="62">
        <f>IFERROR(Inv_SY_B!HF18/Inv_SY_B!$IS18-1,"")</f>
        <v>2.1276739922362786E-2</v>
      </c>
      <c r="HG18" s="62">
        <f>IFERROR(Inv_SY_B!HG18/Inv_SY_B!$IS18-1,"")</f>
        <v>-8.3457523472638684E-3</v>
      </c>
      <c r="HH18" s="62">
        <f>IFERROR(Inv_SY_B!HH18/Inv_SY_B!$IS18-1,"")</f>
        <v>6.9104668473936037E-3</v>
      </c>
      <c r="HI18" s="62">
        <f>IFERROR(Inv_SY_B!HI18/Inv_SY_B!$IS18-1,"")</f>
        <v>1.3267224845167513E-2</v>
      </c>
      <c r="HJ18" s="62">
        <f>IFERROR(Inv_SY_B!HJ18/Inv_SY_B!$IS18-1,"")</f>
        <v>-1.9889943494899587E-3</v>
      </c>
      <c r="HK18" s="62">
        <f>IFERROR(Inv_SY_B!HK18/Inv_SY_B!$IS18-1,"")</f>
        <v>-7.7807071919061555E-3</v>
      </c>
      <c r="HL18" s="62">
        <f>IFERROR(Inv_SY_B!HL18/Inv_SY_B!$IS18-1,"")</f>
        <v>5.6408422456726726E-2</v>
      </c>
      <c r="HM18" s="62">
        <f>IFERROR(Inv_SY_B!HM18/Inv_SY_B!$IS18-1,"")</f>
        <v>3.3706208755788669E-2</v>
      </c>
      <c r="HN18" s="62">
        <f>IFERROR(Inv_SY_B!HN18/Inv_SY_B!$IS18-1,"")</f>
        <v>6.1069020164030263E-2</v>
      </c>
      <c r="HO18" s="62">
        <f>IFERROR(Inv_SY_B!HO18/Inv_SY_B!$IS18-1,"")</f>
        <v>5.8788785880010241E-2</v>
      </c>
      <c r="HP18" s="62">
        <f>IFERROR(Inv_SY_B!HP18/Inv_SY_B!$IS18-1,"")</f>
        <v>5.985289521255277E-2</v>
      </c>
      <c r="HQ18" s="62">
        <f>IFERROR(Inv_SY_B!HQ18/Inv_SY_B!$IS18-1,"")</f>
        <v>-3.6896335021410209E-3</v>
      </c>
      <c r="HR18" s="62">
        <f>IFERROR(Inv_SY_B!HR18/Inv_SY_B!$IS18-1,"")</f>
        <v>1.4813735527361427E-2</v>
      </c>
      <c r="HS18" s="62">
        <f>IFERROR(Inv_SY_B!HS18/Inv_SY_B!$IS18-1,"")</f>
        <v>1.5453949596401673E-2</v>
      </c>
      <c r="HT18" s="62">
        <f>IFERROR(Inv_SY_B!HT18/Inv_SY_B!$IS18-1,"")</f>
        <v>3.5201959152475482E-3</v>
      </c>
      <c r="HU18" s="62">
        <f>IFERROR(Inv_SY_B!HU18/Inv_SY_B!$IS18-1,"")</f>
        <v>-1.3044204112682145E-3</v>
      </c>
      <c r="HV18" s="62">
        <f>IFERROR(Inv_SY_B!HV18/Inv_SY_B!$IS18-1,"")</f>
        <v>4.0939340729952978E-3</v>
      </c>
      <c r="HW18" s="62">
        <f>IFERROR(Inv_SY_B!HW18/Inv_SY_B!$IS18-1,"")</f>
        <v>1.789494466754693E-2</v>
      </c>
      <c r="HX18" s="62">
        <f>IFERROR(Inv_SY_B!HX18/Inv_SY_B!$IS18-1,"")</f>
        <v>-1.5387084283259633E-2</v>
      </c>
      <c r="HY18" s="62">
        <f>IFERROR(Inv_SY_B!HY18/Inv_SY_B!$IS18-1,"")</f>
        <v>-1.5691339366913915E-2</v>
      </c>
      <c r="HZ18" s="62">
        <f>IFERROR(Inv_SY_B!HZ18/Inv_SY_B!$IS18-1,"")</f>
        <v>1.0752773903825785E-2</v>
      </c>
      <c r="IA18" s="62">
        <f>IFERROR(Inv_SY_B!IA18/Inv_SY_B!$IS18-1,"")</f>
        <v>-2.543046556738815E-2</v>
      </c>
      <c r="IB18" s="62">
        <f>IFERROR(Inv_SY_B!IB18/Inv_SY_B!$IS18-1,"")</f>
        <v>3.6577880797015183E-3</v>
      </c>
      <c r="IC18" s="62">
        <f>IFERROR(Inv_SY_B!IC18/Inv_SY_B!$IS18-1,"")</f>
        <v>-3.0114099715093934E-3</v>
      </c>
      <c r="ID18" s="62">
        <f>IFERROR(Inv_SY_B!ID18/Inv_SY_B!$IS18-1,"")</f>
        <v>-1.9110147933169008E-2</v>
      </c>
      <c r="IE18" s="62">
        <f>IFERROR(Inv_SY_B!IE18/Inv_SY_B!$IS18-1,"")</f>
        <v>-5.7432675143986867E-4</v>
      </c>
      <c r="IF18" s="62" t="str">
        <f>IFERROR(Inv_SY_B!IF18/Inv_SY_B!$IS18-1,"")</f>
        <v/>
      </c>
      <c r="IG18" s="62">
        <f>IFERROR(Inv_SY_B!IG18/Inv_SY_B!$IS18-1,"")</f>
        <v>8.8407046000149592E-3</v>
      </c>
      <c r="IH18" s="62">
        <f>IFERROR(Inv_SY_B!IH18/Inv_SY_B!$IS18-1,"")</f>
        <v>-1.510769554656799E-2</v>
      </c>
      <c r="II18" s="62">
        <f>IFERROR(Inv_SY_B!II18/Inv_SY_B!$IS18-1,"")</f>
        <v>-1.0357144430141685E-2</v>
      </c>
      <c r="IJ18" s="62">
        <f>IFERROR(Inv_SY_B!IJ18/Inv_SY_B!$IS18-1,"")</f>
        <v>-2.4741341293426089E-3</v>
      </c>
      <c r="IK18" s="62">
        <f>IFERROR(Inv_SY_B!IK18/Inv_SY_B!$IS18-1,"")</f>
        <v>7.6706106359385462E-3</v>
      </c>
      <c r="IL18" s="62" t="str">
        <f>IFERROR(Inv_SY_B!IL18/Inv_SY_B!$IS18-1,"")</f>
        <v/>
      </c>
      <c r="IM18" s="62" t="str">
        <f>IFERROR(Inv_SY_B!IM18/Inv_SY_B!$IS18-1,"")</f>
        <v/>
      </c>
      <c r="IN18" s="62">
        <f>IFERROR(Inv_SY_B!IN18/Inv_SY_B!$IS18-1,"")</f>
        <v>2.5801396571185631E-2</v>
      </c>
      <c r="IO18" s="62">
        <f>IFERROR(Inv_SY_B!IO18/Inv_SY_B!$IS18-1,"")</f>
        <v>1.0903865915587785E-2</v>
      </c>
      <c r="IP18" s="62">
        <f>IFERROR(Inv_SY_B!IP18/Inv_SY_B!$IS18-1,"")</f>
        <v>0.26213346822357364</v>
      </c>
      <c r="IQ18" s="62">
        <f>IFERROR(Inv_SY_B!IQ18/Inv_SY_B!$IS18-1,"")</f>
        <v>-2.1474161638703637E-2</v>
      </c>
      <c r="IR18" s="62">
        <f>IFERROR(Inv_SY_B!IR18/Inv_SY_B!$IS18-1,"")</f>
        <v>0.94776125157662694</v>
      </c>
    </row>
    <row r="19" spans="2:252" ht="14.5" x14ac:dyDescent="0.35">
      <c r="B19" s="85">
        <f t="shared" si="0"/>
        <v>45851</v>
      </c>
      <c r="C19" s="62">
        <f>IFERROR(Inv_SY_B!C19/Inv_SY_B!$IS19-1,"")</f>
        <v>2.0328051767148247E-2</v>
      </c>
      <c r="D19" s="62">
        <f>IFERROR(Inv_SY_B!D19/Inv_SY_B!$IS19-1,"")</f>
        <v>1.654905898282566E-2</v>
      </c>
      <c r="E19" s="62">
        <f>IFERROR(Inv_SY_B!E19/Inv_SY_B!$IS19-1,"")</f>
        <v>7.1015770220186347E-3</v>
      </c>
      <c r="F19" s="62">
        <f>IFERROR(Inv_SY_B!F19/Inv_SY_B!$IS19-1,"")</f>
        <v>1.1195485871701605E-2</v>
      </c>
      <c r="G19" s="62">
        <f>IFERROR(Inv_SY_B!G19/Inv_SY_B!$IS19-1,"")</f>
        <v>1.2644099772358697E-2</v>
      </c>
      <c r="H19" s="62">
        <f>IFERROR(Inv_SY_B!H19/Inv_SY_B!$IS19-1,"")</f>
        <v>6.5557225087276016E-3</v>
      </c>
      <c r="I19" s="62">
        <f>IFERROR(Inv_SY_B!I19/Inv_SY_B!$IS19-1,"")</f>
        <v>3.0076681723354426E-3</v>
      </c>
      <c r="J19" s="62">
        <f>IFERROR(Inv_SY_B!J19/Inv_SY_B!$IS19-1,"")</f>
        <v>5.73694073879083E-3</v>
      </c>
      <c r="K19" s="62">
        <f>IFERROR(Inv_SY_B!K19/Inv_SY_B!$IS19-1,"")</f>
        <v>9.1321558114614287E-3</v>
      </c>
      <c r="L19" s="62">
        <f>IFERROR(Inv_SY_B!L19/Inv_SY_B!$IS19-1,"")</f>
        <v>1.5682409970954048E-2</v>
      </c>
      <c r="M19" s="62">
        <f>IFERROR(Inv_SY_B!M19/Inv_SY_B!$IS19-1,"")</f>
        <v>1.6430318891078599E-3</v>
      </c>
      <c r="N19" s="62">
        <f>IFERROR(Inv_SY_B!N19/Inv_SY_B!$IS19-1,"")</f>
        <v>1.1195485871701605E-2</v>
      </c>
      <c r="O19" s="62">
        <f>IFERROR(Inv_SY_B!O19/Inv_SY_B!$IS19-1,"")</f>
        <v>1.6926958261257896E-2</v>
      </c>
      <c r="P19" s="62">
        <f>IFERROR(Inv_SY_B!P19/Inv_SY_B!$IS19-1,"")</f>
        <v>1.5289394721384575E-2</v>
      </c>
      <c r="Q19" s="62">
        <f>IFERROR(Inv_SY_B!Q19/Inv_SY_B!$IS19-1,"")</f>
        <v>-3.8155132438026929E-3</v>
      </c>
      <c r="R19" s="62">
        <f>IFERROR(Inv_SY_B!R19/Inv_SY_B!$IS19-1,"")</f>
        <v>-1.3367967226396327E-2</v>
      </c>
      <c r="S19" s="62">
        <f>IFERROR(Inv_SY_B!S19/Inv_SY_B!$IS19-1,"")</f>
        <v>-3.9519768721254511E-3</v>
      </c>
      <c r="T19" s="62">
        <f>IFERROR(Inv_SY_B!T19/Inv_SY_B!$IS19-1,"")</f>
        <v>6.4192588804048434E-3</v>
      </c>
      <c r="U19" s="62">
        <f>IFERROR(Inv_SY_B!U19/Inv_SY_B!$IS19-1,"")</f>
        <v>8.3612412834594974E-3</v>
      </c>
      <c r="V19" s="62">
        <f>IFERROR(Inv_SY_B!V19/Inv_SY_B!$IS19-1,"")</f>
        <v>1.0754603380197292E-2</v>
      </c>
      <c r="W19" s="62">
        <f>IFERROR(Inv_SY_B!W19/Inv_SY_B!$IS19-1,"")</f>
        <v>1.6430318891078599E-3</v>
      </c>
      <c r="X19" s="62">
        <f>IFERROR(Inv_SY_B!X19/Inv_SY_B!$IS19-1,"")</f>
        <v>-2.7560184571964075E-2</v>
      </c>
      <c r="Y19" s="62">
        <f>IFERROR(Inv_SY_B!Y19/Inv_SY_B!$IS19-1,"")</f>
        <v>-4.8652334616702264E-3</v>
      </c>
      <c r="Z19" s="62">
        <f>IFERROR(Inv_SY_B!Z19/Inv_SY_B!$IS19-1,"")</f>
        <v>-1.7461876076079408E-2</v>
      </c>
      <c r="AA19" s="62">
        <f>IFERROR(Inv_SY_B!AA19/Inv_SY_B!$IS19-1,"")</f>
        <v>-4.8652334616702264E-3</v>
      </c>
      <c r="AB19" s="62">
        <f>IFERROR(Inv_SY_B!AB19/Inv_SY_B!$IS19-1,"")</f>
        <v>1.0502670527909208E-2</v>
      </c>
      <c r="AC19" s="62">
        <f>IFERROR(Inv_SY_B!AC19/Inv_SY_B!$IS19-1,"")</f>
        <v>5.5899799082894663E-3</v>
      </c>
      <c r="AD19" s="62">
        <f>IFERROR(Inv_SY_B!AD19/Inv_SY_B!$IS19-1,"")</f>
        <v>4.736207464423936E-3</v>
      </c>
      <c r="AE19" s="62">
        <f>IFERROR(Inv_SY_B!AE19/Inv_SY_B!$IS19-1,"")</f>
        <v>2.9166924201202704E-3</v>
      </c>
      <c r="AF19" s="62">
        <f>IFERROR(Inv_SY_B!AF19/Inv_SY_B!$IS19-1,"")</f>
        <v>3.2805954289811812E-3</v>
      </c>
      <c r="AG19" s="62">
        <f>IFERROR(Inv_SY_B!AG19/Inv_SY_B!$IS19-1,"")</f>
        <v>1.1892966638684666E-2</v>
      </c>
      <c r="AH19" s="62">
        <f>IFERROR(Inv_SY_B!AH19/Inv_SY_B!$IS19-1,"")</f>
        <v>9.7587637286333795E-4</v>
      </c>
      <c r="AI19" s="62">
        <f>IFERROR(Inv_SY_B!AI19/Inv_SY_B!$IS19-1,"")</f>
        <v>-3.0240858063238507E-2</v>
      </c>
      <c r="AJ19" s="62">
        <f>IFERROR(Inv_SY_B!AJ19/Inv_SY_B!$IS19-1,"")</f>
        <v>1.9705772292459844E-3</v>
      </c>
      <c r="AK19" s="62">
        <f>IFERROR(Inv_SY_B!AK19/Inv_SY_B!$IS19-1,"")</f>
        <v>-1.6097239792851714E-2</v>
      </c>
      <c r="AL19" s="62">
        <f>IFERROR(Inv_SY_B!AL19/Inv_SY_B!$IS19-1,"")</f>
        <v>-1.2613285467889979E-2</v>
      </c>
      <c r="AM19" s="62">
        <f>IFERROR(Inv_SY_B!AM19/Inv_SY_B!$IS19-1,"")</f>
        <v>-2.1779497039294826E-3</v>
      </c>
      <c r="AN19" s="62">
        <f>IFERROR(Inv_SY_B!AN19/Inv_SY_B!$IS19-1,"")</f>
        <v>-3.1108238908356123E-2</v>
      </c>
      <c r="AO19" s="62">
        <f>IFERROR(Inv_SY_B!AO19/Inv_SY_B!$IS19-1,"")</f>
        <v>-1.6097239792851714E-2</v>
      </c>
      <c r="AP19" s="62">
        <f>IFERROR(Inv_SY_B!AP19/Inv_SY_B!$IS19-1,"")</f>
        <v>-6.5447858102580803E-3</v>
      </c>
      <c r="AQ19" s="62">
        <f>IFERROR(Inv_SY_B!AQ19/Inv_SY_B!$IS19-1,"")</f>
        <v>-1.2003330943168744E-2</v>
      </c>
      <c r="AR19" s="62">
        <f>IFERROR(Inv_SY_B!AR19/Inv_SY_B!$IS19-1,"")</f>
        <v>-3.8155132438026929E-3</v>
      </c>
      <c r="AS19" s="62">
        <f>IFERROR(Inv_SY_B!AS19/Inv_SY_B!$IS19-1,"")</f>
        <v>-1.6097239792851714E-2</v>
      </c>
      <c r="AT19" s="62">
        <f>IFERROR(Inv_SY_B!AT19/Inv_SY_B!$IS19-1,"")</f>
        <v>-3.1108238908356123E-2</v>
      </c>
      <c r="AU19" s="62">
        <f>IFERROR(Inv_SY_B!AU19/Inv_SY_B!$IS19-1,"")</f>
        <v>-5.1801495270304976E-3</v>
      </c>
      <c r="AV19" s="62">
        <f>IFERROR(Inv_SY_B!AV19/Inv_SY_B!$IS19-1,"")</f>
        <v>-1.2958576341428274E-2</v>
      </c>
      <c r="AW19" s="62">
        <f>IFERROR(Inv_SY_B!AW19/Inv_SY_B!$IS19-1,"")</f>
        <v>-2.3459049387882791E-3</v>
      </c>
      <c r="AX19" s="62">
        <f>IFERROR(Inv_SY_B!AX19/Inv_SY_B!$IS19-1,"")</f>
        <v>-2.633201191705925E-2</v>
      </c>
      <c r="AY19" s="62">
        <f>IFERROR(Inv_SY_B!AY19/Inv_SY_B!$IS19-1,"")</f>
        <v>-1.6151825244180906E-2</v>
      </c>
      <c r="AZ19" s="62">
        <f>IFERROR(Inv_SY_B!AZ19/Inv_SY_B!$IS19-1,"")</f>
        <v>-1.0911621916586678E-2</v>
      </c>
      <c r="BA19" s="62">
        <f>IFERROR(Inv_SY_B!BA19/Inv_SY_B!$IS19-1,"")</f>
        <v>-1.4732603509624131E-2</v>
      </c>
      <c r="BB19" s="62">
        <f>IFERROR(Inv_SY_B!BB19/Inv_SY_B!$IS19-1,"")</f>
        <v>-1.8144194217693199E-2</v>
      </c>
      <c r="BC19" s="62">
        <f>IFERROR(Inv_SY_B!BC19/Inv_SY_B!$IS19-1,"")</f>
        <v>-2.9057557216509711E-3</v>
      </c>
      <c r="BD19" s="62">
        <f>IFERROR(Inv_SY_B!BD19/Inv_SY_B!$IS19-1,"")</f>
        <v>-1.9281391120382962E-2</v>
      </c>
      <c r="BE19" s="62">
        <f>IFERROR(Inv_SY_B!BE19/Inv_SY_B!$IS19-1,"")</f>
        <v>-2.1240868860402218E-2</v>
      </c>
      <c r="BF19" s="62">
        <f>IFERROR(Inv_SY_B!BF19/Inv_SY_B!$IS19-1,"")</f>
        <v>-4.1187657511866371E-3</v>
      </c>
      <c r="BG19" s="62">
        <f>IFERROR(Inv_SY_B!BG19/Inv_SY_B!$IS19-1,"")</f>
        <v>7.404829529402468E-3</v>
      </c>
      <c r="BH19" s="62">
        <f>IFERROR(Inv_SY_B!BH19/Inv_SY_B!$IS19-1,"")</f>
        <v>9.6071374749406857E-4</v>
      </c>
      <c r="BI19" s="62">
        <f>IFERROR(Inv_SY_B!BI19/Inv_SY_B!$IS19-1,"")</f>
        <v>-6.5447858102580803E-3</v>
      </c>
      <c r="BJ19" s="62">
        <f>IFERROR(Inv_SY_B!BJ19/Inv_SY_B!$IS19-1,"")</f>
        <v>-4.7973566257952793E-4</v>
      </c>
      <c r="BK19" s="62">
        <f>IFERROR(Inv_SY_B!BK19/Inv_SY_B!$IS19-1,"")</f>
        <v>-1.2685649084782535E-2</v>
      </c>
      <c r="BL19" s="62">
        <f>IFERROR(Inv_SY_B!BL19/Inv_SY_B!$IS19-1,"")</f>
        <v>7.6220472002990203E-3</v>
      </c>
      <c r="BM19" s="62">
        <f>IFERROR(Inv_SY_B!BM19/Inv_SY_B!$IS19-1,"")</f>
        <v>-9.8199128900043897E-3</v>
      </c>
      <c r="BN19" s="62">
        <f>IFERROR(Inv_SY_B!BN19/Inv_SY_B!$IS19-1,"")</f>
        <v>5.5645629055045553E-4</v>
      </c>
      <c r="BO19" s="62">
        <f>IFERROR(Inv_SY_B!BO19/Inv_SY_B!$IS19-1,"")</f>
        <v>3.1539063693972524E-2</v>
      </c>
      <c r="BP19" s="62">
        <f>IFERROR(Inv_SY_B!BP19/Inv_SY_B!$IS19-1,"")</f>
        <v>2.6878305926641088E-2</v>
      </c>
      <c r="BQ19" s="62">
        <f>IFERROR(Inv_SY_B!BQ19/Inv_SY_B!$IS19-1,"")</f>
        <v>2.5618641665200226E-2</v>
      </c>
      <c r="BR19" s="62">
        <f>IFERROR(Inv_SY_B!BR19/Inv_SY_B!$IS19-1,"")</f>
        <v>1.339989832922317E-2</v>
      </c>
      <c r="BS19" s="62">
        <f>IFERROR(Inv_SY_B!BS19/Inv_SY_B!$IS19-1,"")</f>
        <v>2.4159530562364528E-2</v>
      </c>
      <c r="BT19" s="62">
        <f>IFERROR(Inv_SY_B!BT19/Inv_SY_B!$IS19-1,"")</f>
        <v>1.9383303571067545E-2</v>
      </c>
      <c r="BU19" s="62">
        <f>IFERROR(Inv_SY_B!BU19/Inv_SY_B!$IS19-1,"")</f>
        <v>2.3613676049073495E-2</v>
      </c>
      <c r="BV19" s="62">
        <f>IFERROR(Inv_SY_B!BV19/Inv_SY_B!$IS19-1,"")</f>
        <v>1.8837449057776512E-2</v>
      </c>
      <c r="BW19" s="62">
        <f>IFERROR(Inv_SY_B!BW19/Inv_SY_B!$IS19-1,"")</f>
        <v>4.2036265872646972E-2</v>
      </c>
      <c r="BX19" s="62">
        <f>IFERROR(Inv_SY_B!BX19/Inv_SY_B!$IS19-1,"")</f>
        <v>2.9208684810306806E-2</v>
      </c>
      <c r="BY19" s="62">
        <f>IFERROR(Inv_SY_B!BY19/Inv_SY_B!$IS19-1,"")</f>
        <v>2.5721280975391725E-2</v>
      </c>
      <c r="BZ19" s="62">
        <f>IFERROR(Inv_SY_B!BZ19/Inv_SY_B!$IS19-1,"")</f>
        <v>1.5895899736152463E-2</v>
      </c>
      <c r="CA19" s="62">
        <f>IFERROR(Inv_SY_B!CA19/Inv_SY_B!$IS19-1,"")</f>
        <v>2.9360311063998834E-2</v>
      </c>
      <c r="CB19" s="62">
        <f>IFERROR(Inv_SY_B!CB19/Inv_SY_B!$IS19-1,"")</f>
        <v>2.0202085341004317E-2</v>
      </c>
      <c r="CC19" s="62">
        <f>IFERROR(Inv_SY_B!CC19/Inv_SY_B!$IS19-1,"")</f>
        <v>9.1485314468602308E-3</v>
      </c>
      <c r="CD19" s="62">
        <f>IFERROR(Inv_SY_B!CD19/Inv_SY_B!$IS19-1,"")</f>
        <v>3.3554526512278082E-2</v>
      </c>
      <c r="CE19" s="62">
        <f>IFERROR(Inv_SY_B!CE19/Inv_SY_B!$IS19-1,"")</f>
        <v>1.1877804013315396E-2</v>
      </c>
      <c r="CF19" s="62">
        <f>IFERROR(Inv_SY_B!CF19/Inv_SY_B!$IS19-1,"")</f>
        <v>2.5114775960624058E-2</v>
      </c>
      <c r="CG19" s="62">
        <f>IFERROR(Inv_SY_B!CG19/Inv_SY_B!$IS19-1,"")</f>
        <v>-5.1801495270304976E-3</v>
      </c>
      <c r="CH19" s="62">
        <f>IFERROR(Inv_SY_B!CH19/Inv_SY_B!$IS19-1,"")</f>
        <v>2.8662830297015773E-2</v>
      </c>
      <c r="CI19" s="62">
        <f>IFERROR(Inv_SY_B!CI19/Inv_SY_B!$IS19-1,"")</f>
        <v>8.0568224202781646E-3</v>
      </c>
      <c r="CJ19" s="62">
        <f>IFERROR(Inv_SY_B!CJ19/Inv_SY_B!$IS19-1,"")</f>
        <v>2.2112576137522932E-2</v>
      </c>
      <c r="CK19" s="62">
        <f>IFERROR(Inv_SY_B!CK19/Inv_SY_B!$IS19-1,"")</f>
        <v>1.256012215492941E-2</v>
      </c>
      <c r="CL19" s="62">
        <f>IFERROR(Inv_SY_B!CL19/Inv_SY_B!$IS19-1,"")</f>
        <v>6.1463316237591048E-3</v>
      </c>
      <c r="CM19" s="62">
        <f>IFERROR(Inv_SY_B!CM19/Inv_SY_B!$IS19-1,"")</f>
        <v>2.1430257995909141E-2</v>
      </c>
      <c r="CN19" s="62">
        <f>IFERROR(Inv_SY_B!CN19/Inv_SY_B!$IS19-1,"")</f>
        <v>1.1468413128347343E-2</v>
      </c>
      <c r="CO19" s="62">
        <f>IFERROR(Inv_SY_B!CO19/Inv_SY_B!$IS19-1,"")</f>
        <v>-1.6806850660130213E-2</v>
      </c>
      <c r="CP19" s="62">
        <f>IFERROR(Inv_SY_B!CP19/Inv_SY_B!$IS19-1,"")</f>
        <v>2.2091581733165722E-2</v>
      </c>
      <c r="CQ19" s="62">
        <f>IFERROR(Inv_SY_B!CQ19/Inv_SY_B!$IS19-1,"")</f>
        <v>3.2620275518375985E-2</v>
      </c>
      <c r="CR19" s="62">
        <f>IFERROR(Inv_SY_B!CR19/Inv_SY_B!$IS19-1,"")</f>
        <v>-1.7685588189612078E-3</v>
      </c>
      <c r="CS19" s="62">
        <f>IFERROR(Inv_SY_B!CS19/Inv_SY_B!$IS19-1,"")</f>
        <v>2.1354444869063016E-2</v>
      </c>
      <c r="CT19" s="62">
        <f>IFERROR(Inv_SY_B!CT19/Inv_SY_B!$IS19-1,"")</f>
        <v>-1.4732603509624131E-2</v>
      </c>
      <c r="CU19" s="62">
        <f>IFERROR(Inv_SY_B!CU19/Inv_SY_B!$IS19-1,"")</f>
        <v>-6.5447858102580803E-3</v>
      </c>
      <c r="CV19" s="62">
        <f>IFERROR(Inv_SY_B!CV19/Inv_SY_B!$IS19-1,"")</f>
        <v>-1.6097239792851714E-2</v>
      </c>
      <c r="CW19" s="62">
        <f>IFERROR(Inv_SY_B!CW19/Inv_SY_B!$IS19-1,"")</f>
        <v>-9.2740583767133566E-3</v>
      </c>
      <c r="CX19" s="62">
        <f>IFERROR(Inv_SY_B!CX19/Inv_SY_B!$IS19-1,"")</f>
        <v>-7.9094220934856629E-3</v>
      </c>
      <c r="CY19" s="62">
        <f>IFERROR(Inv_SY_B!CY19/Inv_SY_B!$IS19-1,"")</f>
        <v>-1.6097239792851714E-2</v>
      </c>
      <c r="CZ19" s="62">
        <f>IFERROR(Inv_SY_B!CZ19/Inv_SY_B!$IS19-1,"")</f>
        <v>2.7839560588027723E-4</v>
      </c>
      <c r="DA19" s="62">
        <f>IFERROR(Inv_SY_B!DA19/Inv_SY_B!$IS19-1,"")</f>
        <v>-1.0862406773474165E-3</v>
      </c>
      <c r="DB19" s="62">
        <f>IFERROR(Inv_SY_B!DB19/Inv_SY_B!$IS19-1,"")</f>
        <v>-1.8826512359306991E-2</v>
      </c>
      <c r="DC19" s="62">
        <f>IFERROR(Inv_SY_B!DC19/Inv_SY_B!$IS19-1,"")</f>
        <v>-1.5714446891617051E-3</v>
      </c>
      <c r="DD19" s="62">
        <f>IFERROR(Inv_SY_B!DD19/Inv_SY_B!$IS19-1,"")</f>
        <v>-9.497770490246582E-4</v>
      </c>
      <c r="DE19" s="62">
        <f>IFERROR(Inv_SY_B!DE19/Inv_SY_B!$IS19-1,"")</f>
        <v>-1.7583177079033008E-2</v>
      </c>
      <c r="DF19" s="62">
        <f>IFERROR(Inv_SY_B!DF19/Inv_SY_B!$IS19-1,"")</f>
        <v>1.1157135437512622E-2</v>
      </c>
      <c r="DG19" s="62">
        <f>IFERROR(Inv_SY_B!DG19/Inv_SY_B!$IS19-1,"")</f>
        <v>-6.5447858102580803E-3</v>
      </c>
      <c r="DH19" s="62">
        <f>IFERROR(Inv_SY_B!DH19/Inv_SY_B!$IS19-1,"")</f>
        <v>7.5261305323561789E-3</v>
      </c>
      <c r="DI19" s="62">
        <f>IFERROR(Inv_SY_B!DI19/Inv_SY_B!$IS19-1,"")</f>
        <v>-1.053372263815433E-2</v>
      </c>
      <c r="DJ19" s="62">
        <f>IFERROR(Inv_SY_B!DJ19/Inv_SY_B!$IS19-1,"")</f>
        <v>-2.8497706433645575E-3</v>
      </c>
      <c r="DK19" s="62">
        <f>IFERROR(Inv_SY_B!DK19/Inv_SY_B!$IS19-1,"")</f>
        <v>-2.9057557216509711E-3</v>
      </c>
      <c r="DL19" s="62">
        <f>IFERROR(Inv_SY_B!DL19/Inv_SY_B!$IS19-1,"")</f>
        <v>-4.7973566257952793E-4</v>
      </c>
      <c r="DM19" s="62">
        <f>IFERROR(Inv_SY_B!DM19/Inv_SY_B!$IS19-1,"")</f>
        <v>-1.7461876076079408E-2</v>
      </c>
      <c r="DN19" s="62">
        <f>IFERROR(Inv_SY_B!DN19/Inv_SY_B!$IS19-1,"")</f>
        <v>-5.403861640563834E-4</v>
      </c>
      <c r="DO19" s="62">
        <f>IFERROR(Inv_SY_B!DO19/Inv_SY_B!$IS19-1,"")</f>
        <v>-1.5295076544397102E-2</v>
      </c>
      <c r="DP19" s="62">
        <f>IFERROR(Inv_SY_B!DP19/Inv_SY_B!$IS19-1,"")</f>
        <v>-1.5035856017007965E-2</v>
      </c>
      <c r="DQ19" s="62">
        <f>IFERROR(Inv_SY_B!DQ19/Inv_SY_B!$IS19-1,"")</f>
        <v>1.0437354603241689E-2</v>
      </c>
      <c r="DR19" s="62">
        <f>IFERROR(Inv_SY_B!DR19/Inv_SY_B!$IS19-1,"")</f>
        <v>-2.9967314738661432E-3</v>
      </c>
      <c r="DS19" s="62">
        <f>IFERROR(Inv_SY_B!DS19/Inv_SY_B!$IS19-1,"")</f>
        <v>2.3253500307216513E-3</v>
      </c>
      <c r="DT19" s="62">
        <f>IFERROR(Inv_SY_B!DT19/Inv_SY_B!$IS19-1,"")</f>
        <v>-6.5447858102580803E-3</v>
      </c>
      <c r="DU19" s="62">
        <f>IFERROR(Inv_SY_B!DU19/Inv_SY_B!$IS19-1,"")</f>
        <v>-4.7973566257952793E-4</v>
      </c>
      <c r="DV19" s="62">
        <f>IFERROR(Inv_SY_B!DV19/Inv_SY_B!$IS19-1,"")</f>
        <v>-5.7260040403215307E-3</v>
      </c>
      <c r="DW19" s="62">
        <f>IFERROR(Inv_SY_B!DW19/Inv_SY_B!$IS19-1,"")</f>
        <v>-2.7423720943641317E-2</v>
      </c>
      <c r="DX19" s="62">
        <f>IFERROR(Inv_SY_B!DX19/Inv_SY_B!$IS19-1,"")</f>
        <v>-2.2992507068830825E-3</v>
      </c>
      <c r="DY19" s="62">
        <f>IFERROR(Inv_SY_B!DY19/Inv_SY_B!$IS19-1,"")</f>
        <v>-1.8007730589370441E-2</v>
      </c>
      <c r="DZ19" s="62">
        <f>IFERROR(Inv_SY_B!DZ19/Inv_SY_B!$IS19-1,"")</f>
        <v>-1.4732603509624131E-2</v>
      </c>
      <c r="EA19" s="62">
        <f>IFERROR(Inv_SY_B!EA19/Inv_SY_B!$IS19-1,"")</f>
        <v>-1.6248866046543742E-2</v>
      </c>
      <c r="EB19" s="62">
        <f>IFERROR(Inv_SY_B!EB19/Inv_SY_B!$IS19-1,"")</f>
        <v>-2.364822722671156E-2</v>
      </c>
      <c r="EC19" s="62">
        <f>IFERROR(Inv_SY_B!EC19/Inv_SY_B!$IS19-1,"")</f>
        <v>-3.00585186904887E-2</v>
      </c>
      <c r="ED19" s="62">
        <f>IFERROR(Inv_SY_B!ED19/Inv_SY_B!$IS19-1,"")</f>
        <v>3.9524163684163671E-3</v>
      </c>
      <c r="EE19" s="62">
        <f>IFERROR(Inv_SY_B!EE19/Inv_SY_B!$IS19-1,"")</f>
        <v>1.604519327824927E-2</v>
      </c>
      <c r="EF19" s="62">
        <f>IFERROR(Inv_SY_B!EF19/Inv_SY_B!$IS19-1,"")</f>
        <v>1.9755477102856966E-2</v>
      </c>
      <c r="EG19" s="62">
        <f>IFERROR(Inv_SY_B!EG19/Inv_SY_B!$IS19-1,"")</f>
        <v>-6.29667012239854E-3</v>
      </c>
      <c r="EH19" s="62">
        <f>IFERROR(Inv_SY_B!EH19/Inv_SY_B!$IS19-1,"")</f>
        <v>-1.3048756851053889E-2</v>
      </c>
      <c r="EI19" s="62">
        <f>IFERROR(Inv_SY_B!EI19/Inv_SY_B!$IS19-1,"")</f>
        <v>-1.7762477774832308E-2</v>
      </c>
      <c r="EJ19" s="62">
        <f>IFERROR(Inv_SY_B!EJ19/Inv_SY_B!$IS19-1,"")</f>
        <v>-5.0226914943503065E-3</v>
      </c>
      <c r="EK19" s="62">
        <f>IFERROR(Inv_SY_B!EK19/Inv_SY_B!$IS19-1,"")</f>
        <v>-5.6714185889923385E-3</v>
      </c>
      <c r="EL19" s="62">
        <f>IFERROR(Inv_SY_B!EL19/Inv_SY_B!$IS19-1,"")</f>
        <v>4.3723044555632473E-3</v>
      </c>
      <c r="EM19" s="62">
        <f>IFERROR(Inv_SY_B!EM19/Inv_SY_B!$IS19-1,"")</f>
        <v>-1.5901063819236949E-3</v>
      </c>
      <c r="EN19" s="62">
        <f>IFERROR(Inv_SY_B!EN19/Inv_SY_B!$IS19-1,"")</f>
        <v>-1.2927084734892125E-2</v>
      </c>
      <c r="EO19" s="62">
        <f>IFERROR(Inv_SY_B!EO19/Inv_SY_B!$IS19-1,"")</f>
        <v>5.0546225971770387E-3</v>
      </c>
      <c r="EP19" s="62">
        <f>IFERROR(Inv_SY_B!EP19/Inv_SY_B!$IS19-1,"")</f>
        <v>-2.0447569433856838E-4</v>
      </c>
      <c r="EQ19" s="62">
        <f>IFERROR(Inv_SY_B!EQ19/Inv_SY_B!$IS19-1,"")</f>
        <v>-1.063869465994105E-2</v>
      </c>
      <c r="ER19" s="62">
        <f>IFERROR(Inv_SY_B!ER19/Inv_SY_B!$IS19-1,"")</f>
        <v>1.0502670527909208E-2</v>
      </c>
      <c r="ES19" s="62">
        <f>IFERROR(Inv_SY_B!ES19/Inv_SY_B!$IS19-1,"")</f>
        <v>9.8308495884740221E-3</v>
      </c>
      <c r="ET19" s="62">
        <f>IFERROR(Inv_SY_B!ET19/Inv_SY_B!$IS19-1,"")</f>
        <v>-1.7461876076079408E-2</v>
      </c>
      <c r="EU19" s="62">
        <f>IFERROR(Inv_SY_B!EU19/Inv_SY_B!$IS19-1,"")</f>
        <v>1.8690488227275148E-2</v>
      </c>
      <c r="EV19" s="62">
        <f>IFERROR(Inv_SY_B!EV19/Inv_SY_B!$IS19-1,"")</f>
        <v>-4.8652334616702264E-3</v>
      </c>
      <c r="EW19" s="62">
        <f>IFERROR(Inv_SY_B!EW19/Inv_SY_B!$IS19-1,"")</f>
        <v>-3.6055692002292528E-3</v>
      </c>
      <c r="EX19" s="62">
        <f>IFERROR(Inv_SY_B!EX19/Inv_SY_B!$IS19-1,"")</f>
        <v>-6.5447858102580803E-3</v>
      </c>
      <c r="EY19" s="62">
        <f>IFERROR(Inv_SY_B!EY19/Inv_SY_B!$IS19-1,"")</f>
        <v>-1.0911621916586678E-2</v>
      </c>
      <c r="EZ19" s="62">
        <f>IFERROR(Inv_SY_B!EZ19/Inv_SY_B!$IS19-1,"")</f>
        <v>-1.3367967226396327E-2</v>
      </c>
      <c r="FA19" s="62">
        <f>IFERROR(Inv_SY_B!FA19/Inv_SY_B!$IS19-1,"")</f>
        <v>2.7839560588027723E-4</v>
      </c>
      <c r="FB19" s="62">
        <f>IFERROR(Inv_SY_B!FB19/Inv_SY_B!$IS19-1,"")</f>
        <v>5.1910862254997969E-3</v>
      </c>
      <c r="FC19" s="62">
        <f>IFERROR(Inv_SY_B!FC19/Inv_SY_B!$IS19-1,"")</f>
        <v>8.242501191713103E-4</v>
      </c>
      <c r="FD19" s="62">
        <f>IFERROR(Inv_SY_B!FD19/Inv_SY_B!$IS19-1,"")</f>
        <v>1.4743540208093542E-2</v>
      </c>
      <c r="FE19" s="62">
        <f>IFERROR(Inv_SY_B!FE19/Inv_SY_B!$IS19-1,"")</f>
        <v>1.9841909599147556E-3</v>
      </c>
      <c r="FF19" s="62">
        <f>IFERROR(Inv_SY_B!FF19/Inv_SY_B!$IS19-1,"")</f>
        <v>-6.29667012239854E-3</v>
      </c>
      <c r="FG19" s="62">
        <f>IFERROR(Inv_SY_B!FG19/Inv_SY_B!$IS19-1,"")</f>
        <v>-1.9791406700983227E-2</v>
      </c>
      <c r="FH19" s="62">
        <f>IFERROR(Inv_SY_B!FH19/Inv_SY_B!$IS19-1,"")</f>
        <v>-2.1562395812417812E-3</v>
      </c>
      <c r="FI19" s="62">
        <f>IFERROR(Inv_SY_B!FI19/Inv_SY_B!$IS19-1,"")</f>
        <v>-5.0698758879816896E-3</v>
      </c>
      <c r="FJ19" s="62">
        <f>IFERROR(Inv_SY_B!FJ19/Inv_SY_B!$IS19-1,"")</f>
        <v>-1.7337818232149638E-2</v>
      </c>
      <c r="FK19" s="62">
        <f>IFERROR(Inv_SY_B!FK19/Inv_SY_B!$IS19-1,"")</f>
        <v>-2.1255697253814709E-3</v>
      </c>
      <c r="FL19" s="62">
        <f>IFERROR(Inv_SY_B!FL19/Inv_SY_B!$IS19-1,"")</f>
        <v>-1.8221110080929748E-2</v>
      </c>
      <c r="FM19" s="62">
        <f>IFERROR(Inv_SY_B!FM19/Inv_SY_B!$IS19-1,"")</f>
        <v>1.9926056638260414E-2</v>
      </c>
      <c r="FN19" s="62">
        <f>IFERROR(Inv_SY_B!FN19/Inv_SY_B!$IS19-1,"")</f>
        <v>-3.0832554810734325E-2</v>
      </c>
      <c r="FO19" s="62">
        <f>IFERROR(Inv_SY_B!FO19/Inv_SY_B!$IS19-1,"")</f>
        <v>-1.2645330285505296E-2</v>
      </c>
      <c r="FP19" s="62">
        <f>IFERROR(Inv_SY_B!FP19/Inv_SY_B!$IS19-1,"")</f>
        <v>-2.6170736719950516E-2</v>
      </c>
      <c r="FQ19" s="62">
        <f>IFERROR(Inv_SY_B!FQ19/Inv_SY_B!$IS19-1,"")</f>
        <v>3.280187434522297E-4</v>
      </c>
      <c r="FR19" s="62">
        <f>IFERROR(Inv_SY_B!FR19/Inv_SY_B!$IS19-1,"")</f>
        <v>-2.259340473239102E-2</v>
      </c>
      <c r="FS19" s="62">
        <f>IFERROR(Inv_SY_B!FS19/Inv_SY_B!$IS19-1,"")</f>
        <v>-2.8378966341900846E-2</v>
      </c>
      <c r="FT19" s="62">
        <f>IFERROR(Inv_SY_B!FT19/Inv_SY_B!$IS19-1,"")</f>
        <v>-2.0870985627269856E-2</v>
      </c>
      <c r="FU19" s="62">
        <f>IFERROR(Inv_SY_B!FU19/Inv_SY_B!$IS19-1,"")</f>
        <v>-1.9668727277541431E-2</v>
      </c>
      <c r="FV19" s="62">
        <f>IFERROR(Inv_SY_B!FV19/Inv_SY_B!$IS19-1,"")</f>
        <v>-4.9165266086795834E-3</v>
      </c>
      <c r="FW19" s="62">
        <f>IFERROR(Inv_SY_B!FW19/Inv_SY_B!$IS19-1,"")</f>
        <v>-2.1562395812417812E-3</v>
      </c>
      <c r="FX19" s="62">
        <f>IFERROR(Inv_SY_B!FX19/Inv_SY_B!$IS19-1,"")</f>
        <v>6.1246215010715144E-3</v>
      </c>
      <c r="FY19" s="62">
        <f>IFERROR(Inv_SY_B!FY19/Inv_SY_B!$IS19-1,"")</f>
        <v>-1.7337818232149638E-2</v>
      </c>
      <c r="FZ19" s="62">
        <f>IFERROR(Inv_SY_B!FZ19/Inv_SY_B!$IS19-1,"")</f>
        <v>-4.9165266086795834E-3</v>
      </c>
      <c r="GA19" s="62">
        <f>IFERROR(Inv_SY_B!GA19/Inv_SY_B!$IS19-1,"")</f>
        <v>-1.2666563262639596E-2</v>
      </c>
      <c r="GB19" s="62">
        <f>IFERROR(Inv_SY_B!GB19/Inv_SY_B!$IS19-1,"")</f>
        <v>-1.7337818232149638E-2</v>
      </c>
      <c r="GC19" s="62">
        <f>IFERROR(Inv_SY_B!GC19/Inv_SY_B!$IS19-1,"")</f>
        <v>-7.5234643568152793E-3</v>
      </c>
      <c r="GD19" s="62">
        <f>IFERROR(Inv_SY_B!GD19/Inv_SY_B!$IS19-1,"")</f>
        <v>-3.2493132441071548E-3</v>
      </c>
      <c r="GE19" s="62">
        <f>IFERROR(Inv_SY_B!GE19/Inv_SY_B!$IS19-1,"")</f>
        <v>-1.7762477774832308E-2</v>
      </c>
      <c r="GF19" s="62">
        <f>IFERROR(Inv_SY_B!GF19/Inv_SY_B!$IS19-1,"")</f>
        <v>-2.9605760576317475E-2</v>
      </c>
      <c r="GG19" s="62">
        <f>IFERROR(Inv_SY_B!GG19/Inv_SY_B!$IS19-1,"")</f>
        <v>-2.4845798946780406E-2</v>
      </c>
      <c r="GH19" s="62">
        <f>IFERROR(Inv_SY_B!GH19/Inv_SY_B!$IS19-1,"")</f>
        <v>-2.7495674493120736E-2</v>
      </c>
      <c r="GI19" s="62">
        <f>IFERROR(Inv_SY_B!GI19/Inv_SY_B!$IS19-1,"")</f>
        <v>-1.5571234534589529E-2</v>
      </c>
      <c r="GJ19" s="62">
        <f>IFERROR(Inv_SY_B!GJ19/Inv_SY_B!$IS19-1,"")</f>
        <v>-1.1392584634591252E-2</v>
      </c>
      <c r="GK19" s="62">
        <f>IFERROR(Inv_SY_B!GK19/Inv_SY_B!$IS19-1,"")</f>
        <v>-1.1127172420414611E-2</v>
      </c>
      <c r="GL19" s="62">
        <f>IFERROR(Inv_SY_B!GL19/Inv_SY_B!$IS19-1,"")</f>
        <v>-1.5405617312943209E-2</v>
      </c>
      <c r="GM19" s="62">
        <f>IFERROR(Inv_SY_B!GM19/Inv_SY_B!$IS19-1,"")</f>
        <v>-2.1562395812417812E-3</v>
      </c>
      <c r="GN19" s="62">
        <f>IFERROR(Inv_SY_B!GN19/Inv_SY_B!$IS19-1,"")</f>
        <v>6.0404744619591E-4</v>
      </c>
      <c r="GO19" s="62">
        <f>IFERROR(Inv_SY_B!GO19/Inv_SY_B!$IS19-1,"")</f>
        <v>-2.1892291827421917E-2</v>
      </c>
      <c r="GP19" s="62">
        <f>IFERROR(Inv_SY_B!GP19/Inv_SY_B!$IS19-1,"")</f>
        <v>-7.6768136361173855E-3</v>
      </c>
      <c r="GQ19" s="62">
        <f>IFERROR(Inv_SY_B!GQ19/Inv_SY_B!$IS19-1,"")</f>
        <v>-6.29667012239854E-3</v>
      </c>
      <c r="GR19" s="62">
        <f>IFERROR(Inv_SY_B!GR19/Inv_SY_B!$IS19-1,"")</f>
        <v>-2.1562395812417812E-3</v>
      </c>
      <c r="GS19" s="62" t="str">
        <f>IFERROR(Inv_SY_B!GS19/Inv_SY_B!$IS19-1,"")</f>
        <v/>
      </c>
      <c r="GT19" s="62" t="str">
        <f>IFERROR(Inv_SY_B!GT19/Inv_SY_B!$IS19-1,"")</f>
        <v/>
      </c>
      <c r="GU19" s="62">
        <f>IFERROR(Inv_SY_B!GU19/Inv_SY_B!$IS19-1,"")</f>
        <v>4.3723518015972518E-2</v>
      </c>
      <c r="GV19" s="62">
        <f>IFERROR(Inv_SY_B!GV19/Inv_SY_B!$IS19-1,"")</f>
        <v>-2.7293961074276174E-3</v>
      </c>
      <c r="GW19" s="62">
        <f>IFERROR(Inv_SY_B!GW19/Inv_SY_B!$IS19-1,"")</f>
        <v>-9.5282256667159615E-3</v>
      </c>
      <c r="GX19" s="62" t="str">
        <f>IFERROR(Inv_SY_B!GX19/Inv_SY_B!$IS19-1,"")</f>
        <v/>
      </c>
      <c r="GY19" s="62">
        <f>IFERROR(Inv_SY_B!GY19/Inv_SY_B!$IS19-1,"")</f>
        <v>-1.6009559812931506E-2</v>
      </c>
      <c r="GZ19" s="62">
        <f>IFERROR(Inv_SY_B!GZ19/Inv_SY_B!$IS19-1,"")</f>
        <v>-1.6097239792851714E-2</v>
      </c>
      <c r="HA19" s="62">
        <f>IFERROR(Inv_SY_B!HA19/Inv_SY_B!$IS19-1,"")</f>
        <v>5.0546225971770387E-3</v>
      </c>
      <c r="HB19" s="62">
        <f>IFERROR(Inv_SY_B!HB19/Inv_SY_B!$IS19-1,"")</f>
        <v>-1.2003330943168744E-2</v>
      </c>
      <c r="HC19" s="62">
        <f>IFERROR(Inv_SY_B!HC19/Inv_SY_B!$IS19-1,"")</f>
        <v>-5.1801495270304976E-3</v>
      </c>
      <c r="HD19" s="62">
        <f>IFERROR(Inv_SY_B!HD19/Inv_SY_B!$IS19-1,"")</f>
        <v>-1.6779557934465616E-2</v>
      </c>
      <c r="HE19" s="62">
        <f>IFERROR(Inv_SY_B!HE19/Inv_SY_B!$IS19-1,"")</f>
        <v>-1.063869465994105E-2</v>
      </c>
      <c r="HF19" s="62">
        <f>IFERROR(Inv_SY_B!HF19/Inv_SY_B!$IS19-1,"")</f>
        <v>-2.4508769605751102E-3</v>
      </c>
      <c r="HG19" s="62">
        <f>IFERROR(Inv_SY_B!HG19/Inv_SY_B!$IS19-1,"")</f>
        <v>-1.6097239792851714E-2</v>
      </c>
      <c r="HH19" s="62">
        <f>IFERROR(Inv_SY_B!HH19/Inv_SY_B!$IS19-1,"")</f>
        <v>-1.8826512359306991E-2</v>
      </c>
      <c r="HI19" s="62">
        <f>IFERROR(Inv_SY_B!HI19/Inv_SY_B!$IS19-1,"")</f>
        <v>-5.1801495270304976E-3</v>
      </c>
      <c r="HJ19" s="62">
        <f>IFERROR(Inv_SY_B!HJ19/Inv_SY_B!$IS19-1,"")</f>
        <v>-1.4732603509624131E-2</v>
      </c>
      <c r="HK19" s="62">
        <f>IFERROR(Inv_SY_B!HK19/Inv_SY_B!$IS19-1,"")</f>
        <v>-1.5035856017007965E-2</v>
      </c>
      <c r="HL19" s="62">
        <f>IFERROR(Inv_SY_B!HL19/Inv_SY_B!$IS19-1,"")</f>
        <v>4.8647170533616446E-2</v>
      </c>
      <c r="HM19" s="62">
        <f>IFERROR(Inv_SY_B!HM19/Inv_SY_B!$IS19-1,"")</f>
        <v>3.4495749002297682E-2</v>
      </c>
      <c r="HN19" s="62">
        <f>IFERROR(Inv_SY_B!HN19/Inv_SY_B!$IS19-1,"")</f>
        <v>4.5917626357212749E-2</v>
      </c>
      <c r="HO19" s="62">
        <f>IFERROR(Inv_SY_B!HO19/Inv_SY_B!$IS19-1,"")</f>
        <v>4.7005424200537993E-2</v>
      </c>
      <c r="HP19" s="62">
        <f>IFERROR(Inv_SY_B!HP19/Inv_SY_B!$IS19-1,"")</f>
        <v>6.6803344949057264E-2</v>
      </c>
      <c r="HQ19" s="62">
        <f>IFERROR(Inv_SY_B!HQ19/Inv_SY_B!$IS19-1,"")</f>
        <v>7.1358264569743035E-4</v>
      </c>
      <c r="HR19" s="62">
        <f>IFERROR(Inv_SY_B!HR19/Inv_SY_B!$IS19-1,"")</f>
        <v>2.3640469728649638E-3</v>
      </c>
      <c r="HS19" s="62">
        <f>IFERROR(Inv_SY_B!HS19/Inv_SY_B!$IS19-1,"")</f>
        <v>1.0049191393790347E-2</v>
      </c>
      <c r="HT19" s="62">
        <f>IFERROR(Inv_SY_B!HT19/Inv_SY_B!$IS19-1,"")</f>
        <v>-4.1187657511866371E-3</v>
      </c>
      <c r="HU19" s="62">
        <f>IFERROR(Inv_SY_B!HU19/Inv_SY_B!$IS19-1,"")</f>
        <v>-1.9981204598961355E-2</v>
      </c>
      <c r="HV19" s="62">
        <f>IFERROR(Inv_SY_B!HV19/Inv_SY_B!$IS19-1,"")</f>
        <v>-7.7624612629842993E-3</v>
      </c>
      <c r="HW19" s="62">
        <f>IFERROR(Inv_SY_B!HW19/Inv_SY_B!$IS19-1,"")</f>
        <v>1.9219547217080413E-2</v>
      </c>
      <c r="HX19" s="62">
        <f>IFERROR(Inv_SY_B!HX19/Inv_SY_B!$IS19-1,"")</f>
        <v>-1.8721540337520381E-2</v>
      </c>
      <c r="HY19" s="62">
        <f>IFERROR(Inv_SY_B!HY19/Inv_SY_B!$IS19-1,"")</f>
        <v>2.0384036845434661E-2</v>
      </c>
      <c r="HZ19" s="62">
        <f>IFERROR(Inv_SY_B!HZ19/Inv_SY_B!$IS19-1,"")</f>
        <v>5.5853144850990244E-3</v>
      </c>
      <c r="IA19" s="62">
        <f>IFERROR(Inv_SY_B!IA19/Inv_SY_B!$IS19-1,"")</f>
        <v>-7.7122019313408119E-3</v>
      </c>
      <c r="IB19" s="62">
        <f>IFERROR(Inv_SY_B!IB19/Inv_SY_B!$IS19-1,"")</f>
        <v>-5.7709011647912867E-3</v>
      </c>
      <c r="IC19" s="62">
        <f>IFERROR(Inv_SY_B!IC19/Inv_SY_B!$IS19-1,"")</f>
        <v>-7.7122019313408119E-3</v>
      </c>
      <c r="ID19" s="62">
        <f>IFERROR(Inv_SY_B!ID19/Inv_SY_B!$IS19-1,"")</f>
        <v>-6.29667012239854E-3</v>
      </c>
      <c r="IE19" s="62">
        <f>IFERROR(Inv_SY_B!IE19/Inv_SY_B!$IS19-1,"")</f>
        <v>-1.8073894772799637E-2</v>
      </c>
      <c r="IF19" s="62" t="str">
        <f>IFERROR(Inv_SY_B!IF19/Inv_SY_B!$IS19-1,"")</f>
        <v/>
      </c>
      <c r="IG19" s="62">
        <f>IFERROR(Inv_SY_B!IG19/Inv_SY_B!$IS19-1,"")</f>
        <v>1.9954573614343607E-2</v>
      </c>
      <c r="IH19" s="62">
        <f>IFERROR(Inv_SY_B!IH19/Inv_SY_B!$IS19-1,"")</f>
        <v>-1.7083998735373696E-2</v>
      </c>
      <c r="II19" s="62">
        <f>IFERROR(Inv_SY_B!II19/Inv_SY_B!$IS19-1,"")</f>
        <v>1.3313727266562436E-2</v>
      </c>
      <c r="IJ19" s="62">
        <f>IFERROR(Inv_SY_B!IJ19/Inv_SY_B!$IS19-1,"")</f>
        <v>-1.665626587969582E-2</v>
      </c>
      <c r="IK19" s="62">
        <f>IFERROR(Inv_SY_B!IK19/Inv_SY_B!$IS19-1,"")</f>
        <v>-1.478986097605306E-2</v>
      </c>
      <c r="IL19" s="62" t="str">
        <f>IFERROR(Inv_SY_B!IL19/Inv_SY_B!$IS19-1,"")</f>
        <v/>
      </c>
      <c r="IM19" s="62" t="str">
        <f>IFERROR(Inv_SY_B!IM19/Inv_SY_B!$IS19-1,"")</f>
        <v/>
      </c>
      <c r="IN19" s="62">
        <f>IFERROR(Inv_SY_B!IN19/Inv_SY_B!$IS19-1,"")</f>
        <v>2.6446044961691229E-2</v>
      </c>
      <c r="IO19" s="62">
        <f>IFERROR(Inv_SY_B!IO19/Inv_SY_B!$IS19-1,"")</f>
        <v>2.9396696611710738E-2</v>
      </c>
      <c r="IP19" s="62">
        <f>IFERROR(Inv_SY_B!IP19/Inv_SY_B!$IS19-1,"")</f>
        <v>0.27147979827074509</v>
      </c>
      <c r="IQ19" s="62">
        <f>IFERROR(Inv_SY_B!IQ19/Inv_SY_B!$IS19-1,"")</f>
        <v>-7.7122019313408119E-3</v>
      </c>
      <c r="IR19" s="62">
        <f>IFERROR(Inv_SY_B!IR19/Inv_SY_B!$IS19-1,"")</f>
        <v>1.0000408093335253</v>
      </c>
    </row>
    <row r="20" spans="2:252" ht="14.5" x14ac:dyDescent="0.35">
      <c r="B20" s="85">
        <f t="shared" si="0"/>
        <v>45852</v>
      </c>
      <c r="C20" s="62">
        <f>IFERROR(Inv_SY_B!C20/Inv_SY_B!$IS20-1,"")</f>
        <v>-1.6626831092425021E-2</v>
      </c>
      <c r="D20" s="62">
        <f>IFERROR(Inv_SY_B!D20/Inv_SY_B!$IS20-1,"")</f>
        <v>6.5016045705998948E-3</v>
      </c>
      <c r="E20" s="62">
        <f>IFERROR(Inv_SY_B!E20/Inv_SY_B!$IS20-1,"")</f>
        <v>9.3197107752247543E-3</v>
      </c>
      <c r="F20" s="62">
        <f>IFERROR(Inv_SY_B!F20/Inv_SY_B!$IS20-1,"")</f>
        <v>2.8311556174371866E-3</v>
      </c>
      <c r="G20" s="62">
        <f>IFERROR(Inv_SY_B!G20/Inv_SY_B!$IS20-1,"")</f>
        <v>-6.8571806571871008E-4</v>
      </c>
      <c r="H20" s="62">
        <f>IFERROR(Inv_SY_B!H20/Inv_SY_B!$IS20-1,"")</f>
        <v>-3.2581038383326932E-3</v>
      </c>
      <c r="I20" s="62">
        <f>IFERROR(Inv_SY_B!I20/Inv_SY_B!$IS20-1,"")</f>
        <v>6.7242887121095052E-3</v>
      </c>
      <c r="J20" s="62">
        <f>IFERROR(Inv_SY_B!J20/Inv_SY_B!$IS20-1,"")</f>
        <v>1.4909850603472385E-2</v>
      </c>
      <c r="K20" s="62">
        <f>IFERROR(Inv_SY_B!K20/Inv_SY_B!$IS20-1,"")</f>
        <v>2.6794232506703874E-3</v>
      </c>
      <c r="L20" s="62">
        <f>IFERROR(Inv_SY_B!L20/Inv_SY_B!$IS20-1,"")</f>
        <v>8.1417884542724916E-3</v>
      </c>
      <c r="M20" s="62">
        <f>IFERROR(Inv_SY_B!M20/Inv_SY_B!$IS20-1,"")</f>
        <v>-3.7572234658548309E-3</v>
      </c>
      <c r="N20" s="62">
        <f>IFERROR(Inv_SY_B!N20/Inv_SY_B!$IS20-1,"")</f>
        <v>-7.7501804860317103E-3</v>
      </c>
      <c r="O20" s="62">
        <f>IFERROR(Inv_SY_B!O20/Inv_SY_B!$IS20-1,"")</f>
        <v>8.5211193711891564E-3</v>
      </c>
      <c r="P20" s="62">
        <f>IFERROR(Inv_SY_B!P20/Inv_SY_B!$IS20-1,"")</f>
        <v>-1.3977488630230184E-3</v>
      </c>
      <c r="Q20" s="62">
        <f>IFERROR(Inv_SY_B!Q20/Inv_SY_B!$IS20-1,"")</f>
        <v>1.0417773955773368E-2</v>
      </c>
      <c r="R20" s="62">
        <f>IFERROR(Inv_SY_B!R20/Inv_SY_B!$IS20-1,"")</f>
        <v>7.4230561906405423E-3</v>
      </c>
      <c r="S20" s="62">
        <f>IFERROR(Inv_SY_B!S20/Inv_SY_B!$IS20-1,"")</f>
        <v>-1.1244017878686563E-2</v>
      </c>
      <c r="T20" s="62">
        <f>IFERROR(Inv_SY_B!T20/Inv_SY_B!$IS20-1,"")</f>
        <v>-2.3596885087928676E-3</v>
      </c>
      <c r="U20" s="62">
        <f>IFERROR(Inv_SY_B!U20/Inv_SY_B!$IS20-1,"")</f>
        <v>-7.4123148920166582E-3</v>
      </c>
      <c r="V20" s="62">
        <f>IFERROR(Inv_SY_B!V20/Inv_SY_B!$IS20-1,"")</f>
        <v>-4.092825797064048E-4</v>
      </c>
      <c r="W20" s="62">
        <f>IFERROR(Inv_SY_B!W20/Inv_SY_B!$IS20-1,"")</f>
        <v>1.2514076391366258E-2</v>
      </c>
      <c r="X20" s="62">
        <f>IFERROR(Inv_SY_B!X20/Inv_SY_B!$IS20-1,"")</f>
        <v>-2.9312148394987192E-2</v>
      </c>
      <c r="Y20" s="62">
        <f>IFERROR(Inv_SY_B!Y20/Inv_SY_B!$IS20-1,"")</f>
        <v>4.3822658445058504E-3</v>
      </c>
      <c r="Z20" s="62">
        <f>IFERROR(Inv_SY_B!Z20/Inv_SY_B!$IS20-1,"")</f>
        <v>-5.3100400848125062E-3</v>
      </c>
      <c r="AA20" s="62">
        <f>IFERROR(Inv_SY_B!AA20/Inv_SY_B!$IS20-1,"")</f>
        <v>-3.9107987358616425E-3</v>
      </c>
      <c r="AB20" s="62">
        <f>IFERROR(Inv_SY_B!AB20/Inv_SY_B!$IS20-1,"")</f>
        <v>4.9351368165302389E-3</v>
      </c>
      <c r="AC20" s="62">
        <f>IFERROR(Inv_SY_B!AC20/Inv_SY_B!$IS20-1,"")</f>
        <v>3.2787871632611321E-4</v>
      </c>
      <c r="AD20" s="62">
        <f>IFERROR(Inv_SY_B!AD20/Inv_SY_B!$IS20-1,"")</f>
        <v>1.1674235256966536E-3</v>
      </c>
      <c r="AE20" s="62">
        <f>IFERROR(Inv_SY_B!AE20/Inv_SY_B!$IS20-1,"")</f>
        <v>-2.4298769025209555E-2</v>
      </c>
      <c r="AF20" s="62">
        <f>IFERROR(Inv_SY_B!AF20/Inv_SY_B!$IS20-1,"")</f>
        <v>-2.3766374755852415E-2</v>
      </c>
      <c r="AG20" s="62">
        <f>IFERROR(Inv_SY_B!AG20/Inv_SY_B!$IS20-1,"")</f>
        <v>-1.3170830646355158E-3</v>
      </c>
      <c r="AH20" s="62">
        <f>IFERROR(Inv_SY_B!AH20/Inv_SY_B!$IS20-1,"")</f>
        <v>7.5561547579798827E-3</v>
      </c>
      <c r="AI20" s="62">
        <f>IFERROR(Inv_SY_B!AI20/Inv_SY_B!$IS20-1,"")</f>
        <v>-1.5075702755064979E-2</v>
      </c>
      <c r="AJ20" s="62">
        <f>IFERROR(Inv_SY_B!AJ20/Inv_SY_B!$IS20-1,"")</f>
        <v>-1.8010068928625222E-2</v>
      </c>
      <c r="AK20" s="62">
        <f>IFERROR(Inv_SY_B!AK20/Inv_SY_B!$IS20-1,"")</f>
        <v>-2.8813028767465054E-2</v>
      </c>
      <c r="AL20" s="62">
        <f>IFERROR(Inv_SY_B!AL20/Inv_SY_B!$IS20-1,"")</f>
        <v>-1.1101913227290927E-2</v>
      </c>
      <c r="AM20" s="62">
        <f>IFERROR(Inv_SY_B!AM20/Inv_SY_B!$IS20-1,"")</f>
        <v>-1.773257303647402E-2</v>
      </c>
      <c r="AN20" s="62">
        <f>IFERROR(Inv_SY_B!AN20/Inv_SY_B!$IS20-1,"")</f>
        <v>-3.0709683352049155E-2</v>
      </c>
      <c r="AO20" s="62">
        <f>IFERROR(Inv_SY_B!AO20/Inv_SY_B!$IS20-1,"")</f>
        <v>-2.372200856673945E-2</v>
      </c>
      <c r="AP20" s="62">
        <f>IFERROR(Inv_SY_B!AP20/Inv_SY_B!$IS20-1,"")</f>
        <v>-1.4837679196845754E-2</v>
      </c>
      <c r="AQ20" s="62">
        <f>IFERROR(Inv_SY_B!AQ20/Inv_SY_B!$IS20-1,"")</f>
        <v>-2.6716726331872165E-2</v>
      </c>
      <c r="AR20" s="62">
        <f>IFERROR(Inv_SY_B!AR20/Inv_SY_B!$IS20-1,"")</f>
        <v>-1.8730812291518295E-2</v>
      </c>
      <c r="AS20" s="62">
        <f>IFERROR(Inv_SY_B!AS20/Inv_SY_B!$IS20-1,"")</f>
        <v>-2.0727290801606846E-2</v>
      </c>
      <c r="AT20" s="62">
        <f>IFERROR(Inv_SY_B!AT20/Inv_SY_B!$IS20-1,"")</f>
        <v>-1.373961601629714E-2</v>
      </c>
      <c r="AU20" s="62">
        <f>IFERROR(Inv_SY_B!AU20/Inv_SY_B!$IS20-1,"")</f>
        <v>-1.174313750620859E-2</v>
      </c>
      <c r="AV20" s="62">
        <f>IFERROR(Inv_SY_B!AV20/Inv_SY_B!$IS20-1,"")</f>
        <v>-1.9729051546562459E-2</v>
      </c>
      <c r="AW20" s="62">
        <f>IFERROR(Inv_SY_B!AW20/Inv_SY_B!$IS20-1,"")</f>
        <v>-2.4643460186780319E-2</v>
      </c>
      <c r="AX20" s="62">
        <f>IFERROR(Inv_SY_B!AX20/Inv_SY_B!$IS20-1,"")</f>
        <v>-2.1026762578119973E-2</v>
      </c>
      <c r="AY20" s="62">
        <f>IFERROR(Inv_SY_B!AY20/Inv_SY_B!$IS20-1,"")</f>
        <v>-3.0190598939426105E-2</v>
      </c>
      <c r="AZ20" s="62">
        <f>IFERROR(Inv_SY_B!AZ20/Inv_SY_B!$IS20-1,"")</f>
        <v>-2.6836515042477527E-2</v>
      </c>
      <c r="BA20" s="62">
        <f>IFERROR(Inv_SY_B!BA20/Inv_SY_B!$IS20-1,"")</f>
        <v>-1.773257303647402E-2</v>
      </c>
      <c r="BB20" s="62">
        <f>IFERROR(Inv_SY_B!BB20/Inv_SY_B!$IS20-1,"")</f>
        <v>-2.1026762578119973E-2</v>
      </c>
      <c r="BC20" s="62">
        <f>IFERROR(Inv_SY_B!BC20/Inv_SY_B!$IS20-1,"")</f>
        <v>1.0661787995895233E-2</v>
      </c>
      <c r="BD20" s="62">
        <f>IFERROR(Inv_SY_B!BD20/Inv_SY_B!$IS20-1,"")</f>
        <v>-2.074947389616344E-2</v>
      </c>
      <c r="BE20" s="62">
        <f>IFERROR(Inv_SY_B!BE20/Inv_SY_B!$IS20-1,"")</f>
        <v>-1.4968218176351633E-2</v>
      </c>
      <c r="BF20" s="62">
        <f>IFERROR(Inv_SY_B!BF20/Inv_SY_B!$IS20-1,"")</f>
        <v>-5.3100400848125062E-3</v>
      </c>
      <c r="BG20" s="62">
        <f>IFERROR(Inv_SY_B!BG20/Inv_SY_B!$IS20-1,"")</f>
        <v>-1.5832801993139745E-3</v>
      </c>
      <c r="BH20" s="62">
        <f>IFERROR(Inv_SY_B!BH20/Inv_SY_B!$IS20-1,"")</f>
        <v>-1.174313750620859E-2</v>
      </c>
      <c r="BI20" s="62">
        <f>IFERROR(Inv_SY_B!BI20/Inv_SY_B!$IS20-1,"")</f>
        <v>-5.3100400848125062E-3</v>
      </c>
      <c r="BJ20" s="62">
        <f>IFERROR(Inv_SY_B!BJ20/Inv_SY_B!$IS20-1,"")</f>
        <v>1.3902608756666268E-5</v>
      </c>
      <c r="BK20" s="62">
        <f>IFERROR(Inv_SY_B!BK20/Inv_SY_B!$IS20-1,"")</f>
        <v>-2.8588081363150053E-3</v>
      </c>
      <c r="BL20" s="62">
        <f>IFERROR(Inv_SY_B!BL20/Inv_SY_B!$IS20-1,"")</f>
        <v>1.3419905876631111E-2</v>
      </c>
      <c r="BM20" s="62">
        <f>IFERROR(Inv_SY_B!BM20/Inv_SY_B!$IS20-1,"")</f>
        <v>-1.6734333781429855E-2</v>
      </c>
      <c r="BN20" s="62">
        <f>IFERROR(Inv_SY_B!BN20/Inv_SY_B!$IS20-1,"")</f>
        <v>3.7342648619693719E-3</v>
      </c>
      <c r="BO20" s="62">
        <f>IFERROR(Inv_SY_B!BO20/Inv_SY_B!$IS20-1,"")</f>
        <v>1.4518233664954971E-2</v>
      </c>
      <c r="BP20" s="62">
        <f>IFERROR(Inv_SY_B!BP20/Inv_SY_B!$IS20-1,"")</f>
        <v>3.1565088635710392E-2</v>
      </c>
      <c r="BQ20" s="62">
        <f>IFERROR(Inv_SY_B!BQ20/Inv_SY_B!$IS20-1,"")</f>
        <v>2.1889846625281706E-2</v>
      </c>
      <c r="BR20" s="62">
        <f>IFERROR(Inv_SY_B!BR20/Inv_SY_B!$IS20-1,"")</f>
        <v>1.7651169173093839E-2</v>
      </c>
      <c r="BS20" s="62">
        <f>IFERROR(Inv_SY_B!BS20/Inv_SY_B!$IS20-1,"")</f>
        <v>3.3477100747295152E-2</v>
      </c>
      <c r="BT20" s="62">
        <f>IFERROR(Inv_SY_B!BT20/Inv_SY_B!$IS20-1,"")</f>
        <v>3.3576924672799713E-2</v>
      </c>
      <c r="BU20" s="62">
        <f>IFERROR(Inv_SY_B!BU20/Inv_SY_B!$IS20-1,"")</f>
        <v>4.0265127681595736E-2</v>
      </c>
      <c r="BV20" s="62">
        <f>IFERROR(Inv_SY_B!BV20/Inv_SY_B!$IS20-1,"")</f>
        <v>3.7270409916463132E-2</v>
      </c>
      <c r="BW20" s="62">
        <f>IFERROR(Inv_SY_B!BW20/Inv_SY_B!$IS20-1,"")</f>
        <v>3.0182911205649088E-2</v>
      </c>
      <c r="BX20" s="62">
        <f>IFERROR(Inv_SY_B!BX20/Inv_SY_B!$IS20-1,"")</f>
        <v>3.6571642437932317E-2</v>
      </c>
      <c r="BY20" s="62">
        <f>IFERROR(Inv_SY_B!BY20/Inv_SY_B!$IS20-1,"")</f>
        <v>3.6926571950836706E-2</v>
      </c>
      <c r="BZ20" s="62">
        <f>IFERROR(Inv_SY_B!BZ20/Inv_SY_B!$IS20-1,"")</f>
        <v>2.1398405761259731E-2</v>
      </c>
      <c r="CA20" s="62">
        <f>IFERROR(Inv_SY_B!CA20/Inv_SY_B!$IS20-1,"")</f>
        <v>4.2339247022632254E-2</v>
      </c>
      <c r="CB20" s="62">
        <f>IFERROR(Inv_SY_B!CB20/Inv_SY_B!$IS20-1,"")</f>
        <v>3.6371994586923417E-2</v>
      </c>
      <c r="CC20" s="62">
        <f>IFERROR(Inv_SY_B!CC20/Inv_SY_B!$IS20-1,"")</f>
        <v>3.178009401371984E-2</v>
      </c>
      <c r="CD20" s="62">
        <f>IFERROR(Inv_SY_B!CD20/Inv_SY_B!$IS20-1,"")</f>
        <v>4.2161782266179948E-2</v>
      </c>
      <c r="CE20" s="62">
        <f>IFERROR(Inv_SY_B!CE20/Inv_SY_B!$IS20-1,"")</f>
        <v>1.8802983698144926E-2</v>
      </c>
      <c r="CF20" s="62">
        <f>IFERROR(Inv_SY_B!CF20/Inv_SY_B!$IS20-1,"")</f>
        <v>2.9484143727118051E-2</v>
      </c>
      <c r="CG20" s="62">
        <f>IFERROR(Inv_SY_B!CG20/Inv_SY_B!$IS20-1,"")</f>
        <v>3.7969177394994169E-2</v>
      </c>
      <c r="CH20" s="62">
        <f>IFERROR(Inv_SY_B!CH20/Inv_SY_B!$IS20-1,"")</f>
        <v>5.1016164458422164E-2</v>
      </c>
      <c r="CI20" s="62">
        <f>IFERROR(Inv_SY_B!CI20/Inv_SY_B!$IS20-1,"")</f>
        <v>3.2878157194268676E-2</v>
      </c>
      <c r="CJ20" s="62">
        <f>IFERROR(Inv_SY_B!CJ20/Inv_SY_B!$IS20-1,"")</f>
        <v>4.4657380403790636E-2</v>
      </c>
      <c r="CK20" s="62">
        <f>IFERROR(Inv_SY_B!CK20/Inv_SY_B!$IS20-1,"")</f>
        <v>3.6272170661418857E-2</v>
      </c>
      <c r="CL20" s="62">
        <f>IFERROR(Inv_SY_B!CL20/Inv_SY_B!$IS20-1,"")</f>
        <v>3.1680270088215501E-2</v>
      </c>
      <c r="CM20" s="62">
        <f>IFERROR(Inv_SY_B!CM20/Inv_SY_B!$IS20-1,"")</f>
        <v>3.7170585990958793E-2</v>
      </c>
      <c r="CN20" s="62">
        <f>IFERROR(Inv_SY_B!CN20/Inv_SY_B!$IS20-1,"")</f>
        <v>3.5773051033896719E-2</v>
      </c>
      <c r="CO20" s="62">
        <f>IFERROR(Inv_SY_B!CO20/Inv_SY_B!$IS20-1,"")</f>
        <v>2.3091419537814906E-2</v>
      </c>
      <c r="CP20" s="62">
        <f>IFERROR(Inv_SY_B!CP20/Inv_SY_B!$IS20-1,"")</f>
        <v>3.9581717730065691E-2</v>
      </c>
      <c r="CQ20" s="62">
        <f>IFERROR(Inv_SY_B!CQ20/Inv_SY_B!$IS20-1,"")</f>
        <v>3.4674987853348327E-2</v>
      </c>
      <c r="CR20" s="62">
        <f>IFERROR(Inv_SY_B!CR20/Inv_SY_B!$IS20-1,"")</f>
        <v>2.7188193440516484E-2</v>
      </c>
      <c r="CS20" s="62">
        <f>IFERROR(Inv_SY_B!CS20/Inv_SY_B!$IS20-1,"")</f>
        <v>2.9206855045161628E-2</v>
      </c>
      <c r="CT20" s="62">
        <f>IFERROR(Inv_SY_B!CT20/Inv_SY_B!$IS20-1,"")</f>
        <v>1.7704920517596312E-2</v>
      </c>
      <c r="CU20" s="62">
        <f>IFERROR(Inv_SY_B!CU20/Inv_SY_B!$IS20-1,"")</f>
        <v>3.0781854758675564E-2</v>
      </c>
      <c r="CV20" s="62">
        <f>IFERROR(Inv_SY_B!CV20/Inv_SY_B!$IS20-1,"")</f>
        <v>-1.2741376761252865E-2</v>
      </c>
      <c r="CW20" s="62">
        <f>IFERROR(Inv_SY_B!CW20/Inv_SY_B!$IS20-1,"")</f>
        <v>-1.0744898251164425E-2</v>
      </c>
      <c r="CX20" s="62">
        <f>IFERROR(Inv_SY_B!CX20/Inv_SY_B!$IS20-1,"")</f>
        <v>-1.8730812291518295E-2</v>
      </c>
      <c r="CY20" s="62">
        <f>IFERROR(Inv_SY_B!CY20/Inv_SY_B!$IS20-1,"")</f>
        <v>-2.172553005665101E-2</v>
      </c>
      <c r="CZ20" s="62">
        <f>IFERROR(Inv_SY_B!CZ20/Inv_SY_B!$IS20-1,"")</f>
        <v>-6.7519412309875459E-3</v>
      </c>
      <c r="DA20" s="62">
        <f>IFERROR(Inv_SY_B!DA20/Inv_SY_B!$IS20-1,"")</f>
        <v>-1.773257303647402E-2</v>
      </c>
      <c r="DB20" s="62">
        <f>IFERROR(Inv_SY_B!DB20/Inv_SY_B!$IS20-1,"")</f>
        <v>2.4393123526392557E-2</v>
      </c>
      <c r="DC20" s="62">
        <f>IFERROR(Inv_SY_B!DC20/Inv_SY_B!$IS20-1,"")</f>
        <v>-1.4005813150975599E-2</v>
      </c>
      <c r="DD20" s="62">
        <f>IFERROR(Inv_SY_B!DD20/Inv_SY_B!$IS20-1,"")</f>
        <v>-1.8730812291518295E-2</v>
      </c>
      <c r="DE20" s="62">
        <f>IFERROR(Inv_SY_B!DE20/Inv_SY_B!$IS20-1,"")</f>
        <v>-1.4893136933237128E-2</v>
      </c>
      <c r="DF20" s="62">
        <f>IFERROR(Inv_SY_B!DF20/Inv_SY_B!$IS20-1,"")</f>
        <v>-2.001893835598989E-2</v>
      </c>
      <c r="DG20" s="62">
        <f>IFERROR(Inv_SY_B!DG20/Inv_SY_B!$IS20-1,"")</f>
        <v>2.3320359899150489E-3</v>
      </c>
      <c r="DH20" s="62">
        <f>IFERROR(Inv_SY_B!DH20/Inv_SY_B!$IS20-1,"")</f>
        <v>1.3448882821489594E-3</v>
      </c>
      <c r="DI20" s="62">
        <f>IFERROR(Inv_SY_B!DI20/Inv_SY_B!$IS20-1,"")</f>
        <v>-1.303316977426594E-2</v>
      </c>
      <c r="DJ20" s="62">
        <f>IFERROR(Inv_SY_B!DJ20/Inv_SY_B!$IS20-1,"")</f>
        <v>7.2387658666324128E-3</v>
      </c>
      <c r="DK20" s="62">
        <f>IFERROR(Inv_SY_B!DK20/Inv_SY_B!$IS20-1,"")</f>
        <v>8.1772814055629528E-3</v>
      </c>
      <c r="DL20" s="62">
        <f>IFERROR(Inv_SY_B!DL20/Inv_SY_B!$IS20-1,"")</f>
        <v>-7.8468879527870961E-4</v>
      </c>
      <c r="DM20" s="62">
        <f>IFERROR(Inv_SY_B!DM20/Inv_SY_B!$IS20-1,"")</f>
        <v>-1.0744898251164425E-2</v>
      </c>
      <c r="DN20" s="62">
        <f>IFERROR(Inv_SY_B!DN20/Inv_SY_B!$IS20-1,"")</f>
        <v>3.030803468445864E-3</v>
      </c>
      <c r="DO20" s="62">
        <f>IFERROR(Inv_SY_B!DO20/Inv_SY_B!$IS20-1,"")</f>
        <v>-2.1891513633016446E-2</v>
      </c>
      <c r="DP20" s="62">
        <f>IFERROR(Inv_SY_B!DP20/Inv_SY_B!$IS20-1,"")</f>
        <v>3.5631977378027813E-3</v>
      </c>
      <c r="DQ20" s="62">
        <f>IFERROR(Inv_SY_B!DQ20/Inv_SY_B!$IS20-1,"")</f>
        <v>-1.4715672176784711E-2</v>
      </c>
      <c r="DR20" s="62">
        <f>IFERROR(Inv_SY_B!DR20/Inv_SY_B!$IS20-1,"")</f>
        <v>6.8241126376140659E-3</v>
      </c>
      <c r="DS20" s="62">
        <f>IFERROR(Inv_SY_B!DS20/Inv_SY_B!$IS20-1,"")</f>
        <v>1.2813548167879496E-2</v>
      </c>
      <c r="DT20" s="62">
        <f>IFERROR(Inv_SY_B!DT20/Inv_SY_B!$IS20-1,"")</f>
        <v>-2.2169191947781774E-2</v>
      </c>
      <c r="DU20" s="62">
        <f>IFERROR(Inv_SY_B!DU20/Inv_SY_B!$IS20-1,"")</f>
        <v>-1.2319897964678694E-2</v>
      </c>
      <c r="DV20" s="62">
        <f>IFERROR(Inv_SY_B!DV20/Inv_SY_B!$IS20-1,"")</f>
        <v>-2.6307448237304021E-2</v>
      </c>
      <c r="DW20" s="62">
        <f>IFERROR(Inv_SY_B!DW20/Inv_SY_B!$IS20-1,"")</f>
        <v>-9.347363294102462E-3</v>
      </c>
      <c r="DX20" s="62">
        <f>IFERROR(Inv_SY_B!DX20/Inv_SY_B!$IS20-1,"")</f>
        <v>6.4913662192660482E-3</v>
      </c>
      <c r="DY20" s="62">
        <f>IFERROR(Inv_SY_B!DY20/Inv_SY_B!$IS20-1,"")</f>
        <v>1.8329163623929112E-3</v>
      </c>
      <c r="DZ20" s="62">
        <f>IFERROR(Inv_SY_B!DZ20/Inv_SY_B!$IS20-1,"")</f>
        <v>-2.7315669884898752E-2</v>
      </c>
      <c r="EA20" s="62">
        <f>IFERROR(Inv_SY_B!EA20/Inv_SY_B!$IS20-1,"")</f>
        <v>3.6519301160291562E-3</v>
      </c>
      <c r="EB20" s="62">
        <f>IFERROR(Inv_SY_B!EB20/Inv_SY_B!$IS20-1,"")</f>
        <v>-5.6649695977171177E-3</v>
      </c>
      <c r="EC20" s="62">
        <f>IFERROR(Inv_SY_B!EC20/Inv_SY_B!$IS20-1,"")</f>
        <v>-2.280055694669858E-2</v>
      </c>
      <c r="ED20" s="62">
        <f>IFERROR(Inv_SY_B!ED20/Inv_SY_B!$IS20-1,"")</f>
        <v>7.2387658666324128E-3</v>
      </c>
      <c r="EE20" s="62">
        <f>IFERROR(Inv_SY_B!EE20/Inv_SY_B!$IS20-1,"")</f>
        <v>4.9351368165302389E-3</v>
      </c>
      <c r="EF20" s="62">
        <f>IFERROR(Inv_SY_B!EF20/Inv_SY_B!$IS20-1,"")</f>
        <v>-1.8821561314704138E-2</v>
      </c>
      <c r="EG20" s="62">
        <f>IFERROR(Inv_SY_B!EG20/Inv_SY_B!$IS20-1,"")</f>
        <v>1.8591468667180866E-2</v>
      </c>
      <c r="EH20" s="62">
        <f>IFERROR(Inv_SY_B!EH20/Inv_SY_B!$IS20-1,"")</f>
        <v>-1.0670902893797574E-2</v>
      </c>
      <c r="EI20" s="62">
        <f>IFERROR(Inv_SY_B!EI20/Inv_SY_B!$IS20-1,"")</f>
        <v>-2.110843669898721E-2</v>
      </c>
      <c r="EJ20" s="62">
        <f>IFERROR(Inv_SY_B!EJ20/Inv_SY_B!$IS20-1,"")</f>
        <v>-1.1230056490504126E-2</v>
      </c>
      <c r="EK20" s="62">
        <f>IFERROR(Inv_SY_B!EK20/Inv_SY_B!$IS20-1,"")</f>
        <v>-4.8299870930967881E-4</v>
      </c>
      <c r="EL20" s="62">
        <f>IFERROR(Inv_SY_B!EL20/Inv_SY_B!$IS20-1,"")</f>
        <v>1.0717245732286607E-2</v>
      </c>
      <c r="EM20" s="62">
        <f>IFERROR(Inv_SY_B!EM20/Inv_SY_B!$IS20-1,"")</f>
        <v>6.9623303806201076E-3</v>
      </c>
      <c r="EN20" s="62">
        <f>IFERROR(Inv_SY_B!EN20/Inv_SY_B!$IS20-1,"")</f>
        <v>-1.7914600097678202E-3</v>
      </c>
      <c r="EO20" s="62">
        <f>IFERROR(Inv_SY_B!EO20/Inv_SY_B!$IS20-1,"")</f>
        <v>1.0018478253755569E-2</v>
      </c>
      <c r="EP20" s="62">
        <f>IFERROR(Inv_SY_B!EP20/Inv_SY_B!$IS20-1,"")</f>
        <v>8.7130884586978929E-3</v>
      </c>
      <c r="EQ20" s="62">
        <f>IFERROR(Inv_SY_B!EQ20/Inv_SY_B!$IS20-1,"")</f>
        <v>-1.4039087792810379E-2</v>
      </c>
      <c r="ER20" s="62">
        <f>IFERROR(Inv_SY_B!ER20/Inv_SY_B!$IS20-1,"")</f>
        <v>3.4608142244652029E-3</v>
      </c>
      <c r="ES20" s="62">
        <f>IFERROR(Inv_SY_B!ES20/Inv_SY_B!$IS20-1,"")</f>
        <v>-1.0744898251164425E-2</v>
      </c>
      <c r="ET20" s="62">
        <f>IFERROR(Inv_SY_B!ET20/Inv_SY_B!$IS20-1,"")</f>
        <v>7.3141573628177081E-3</v>
      </c>
      <c r="EU20" s="62">
        <f>IFERROR(Inv_SY_B!EU20/Inv_SY_B!$IS20-1,"")</f>
        <v>4.3822658445058504E-3</v>
      </c>
      <c r="EV20" s="62">
        <f>IFERROR(Inv_SY_B!EV20/Inv_SY_B!$IS20-1,"")</f>
        <v>1.4518233664954971E-2</v>
      </c>
      <c r="EW20" s="62">
        <f>IFERROR(Inv_SY_B!EW20/Inv_SY_B!$IS20-1,"")</f>
        <v>5.1194271405385905E-3</v>
      </c>
      <c r="EX20" s="62">
        <f>IFERROR(Inv_SY_B!EX20/Inv_SY_B!$IS20-1,"")</f>
        <v>1.9202279400162503E-2</v>
      </c>
      <c r="EY20" s="62">
        <f>IFERROR(Inv_SY_B!EY20/Inv_SY_B!$IS20-1,"")</f>
        <v>-1.8087502549378853E-2</v>
      </c>
      <c r="EZ20" s="62">
        <f>IFERROR(Inv_SY_B!EZ20/Inv_SY_B!$IS20-1,"")</f>
        <v>-2.0727290801606846E-2</v>
      </c>
      <c r="FA20" s="62">
        <f>IFERROR(Inv_SY_B!FA20/Inv_SY_B!$IS20-1,"")</f>
        <v>-1.6734333781429855E-2</v>
      </c>
      <c r="FB20" s="62">
        <f>IFERROR(Inv_SY_B!FB20/Inv_SY_B!$IS20-1,"")</f>
        <v>-2.0727290801606846E-2</v>
      </c>
      <c r="FC20" s="62">
        <f>IFERROR(Inv_SY_B!FC20/Inv_SY_B!$IS20-1,"")</f>
        <v>-1.174313750620859E-2</v>
      </c>
      <c r="FD20" s="62">
        <f>IFERROR(Inv_SY_B!FD20/Inv_SY_B!$IS20-1,"")</f>
        <v>-2.172553005665101E-2</v>
      </c>
      <c r="FE20" s="62">
        <f>IFERROR(Inv_SY_B!FE20/Inv_SY_B!$IS20-1,"")</f>
        <v>-1.4647106248155572E-2</v>
      </c>
      <c r="FF20" s="62">
        <f>IFERROR(Inv_SY_B!FF20/Inv_SY_B!$IS20-1,"")</f>
        <v>1.3043033023354411E-3</v>
      </c>
      <c r="FG20" s="62">
        <f>IFERROR(Inv_SY_B!FG20/Inv_SY_B!$IS20-1,"")</f>
        <v>-2.021102969192734E-2</v>
      </c>
      <c r="FH20" s="62">
        <f>IFERROR(Inv_SY_B!FH20/Inv_SY_B!$IS20-1,"")</f>
        <v>-2.0502686969221751E-2</v>
      </c>
      <c r="FI20" s="62">
        <f>IFERROR(Inv_SY_B!FI20/Inv_SY_B!$IS20-1,"")</f>
        <v>-2.3621176318755155E-2</v>
      </c>
      <c r="FJ20" s="62">
        <f>IFERROR(Inv_SY_B!FJ20/Inv_SY_B!$IS20-1,"")</f>
        <v>-2.1377658801105315E-2</v>
      </c>
      <c r="FK20" s="62">
        <f>IFERROR(Inv_SY_B!FK20/Inv_SY_B!$IS20-1,"")</f>
        <v>2.9420710902197111E-3</v>
      </c>
      <c r="FL20" s="62">
        <f>IFERROR(Inv_SY_B!FL20/Inv_SY_B!$IS20-1,"")</f>
        <v>-1.0931841238927209E-2</v>
      </c>
      <c r="FM20" s="62">
        <f>IFERROR(Inv_SY_B!FM20/Inv_SY_B!$IS20-1,"")</f>
        <v>-1.4344231383272898E-2</v>
      </c>
      <c r="FN20" s="62">
        <f>IFERROR(Inv_SY_B!FN20/Inv_SY_B!$IS20-1,"")</f>
        <v>-2.4698064727227242E-2</v>
      </c>
      <c r="FO20" s="62">
        <f>IFERROR(Inv_SY_B!FO20/Inv_SY_B!$IS20-1,"")</f>
        <v>-1.0103983274914463E-2</v>
      </c>
      <c r="FP20" s="62">
        <f>IFERROR(Inv_SY_B!FP20/Inv_SY_B!$IS20-1,"")</f>
        <v>-1.4227119768851382E-2</v>
      </c>
      <c r="FQ20" s="62">
        <f>IFERROR(Inv_SY_B!FQ20/Inv_SY_B!$IS20-1,"")</f>
        <v>-2.3725275531574108E-2</v>
      </c>
      <c r="FR20" s="62">
        <f>IFERROR(Inv_SY_B!FR20/Inv_SY_B!$IS20-1,"")</f>
        <v>-1.9751557304312661E-2</v>
      </c>
      <c r="FS20" s="62">
        <f>IFERROR(Inv_SY_B!FS20/Inv_SY_B!$IS20-1,"")</f>
        <v>-1.5723994656627549E-2</v>
      </c>
      <c r="FT20" s="62">
        <f>IFERROR(Inv_SY_B!FT20/Inv_SY_B!$IS20-1,"")</f>
        <v>5.3507114971687031E-3</v>
      </c>
      <c r="FU20" s="62">
        <f>IFERROR(Inv_SY_B!FU20/Inv_SY_B!$IS20-1,"")</f>
        <v>-1.0911273378411135E-4</v>
      </c>
      <c r="FV20" s="62">
        <f>IFERROR(Inv_SY_B!FV20/Inv_SY_B!$IS20-1,"")</f>
        <v>-1.0507816428091399E-2</v>
      </c>
      <c r="FW20" s="62">
        <f>IFERROR(Inv_SY_B!FW20/Inv_SY_B!$IS20-1,"")</f>
        <v>-1.717106345551167E-2</v>
      </c>
      <c r="FX20" s="62">
        <f>IFERROR(Inv_SY_B!FX20/Inv_SY_B!$IS20-1,"")</f>
        <v>-1.2829857058859084E-2</v>
      </c>
      <c r="FY20" s="62">
        <f>IFERROR(Inv_SY_B!FY20/Inv_SY_B!$IS20-1,"")</f>
        <v>-4.7756291704958986E-3</v>
      </c>
      <c r="FZ20" s="62">
        <f>IFERROR(Inv_SY_B!FZ20/Inv_SY_B!$IS20-1,"")</f>
        <v>-9.5991918334432658E-3</v>
      </c>
      <c r="GA20" s="62">
        <f>IFERROR(Inv_SY_B!GA20/Inv_SY_B!$IS20-1,"")</f>
        <v>-1.9617360441103071E-2</v>
      </c>
      <c r="GB20" s="62">
        <f>IFERROR(Inv_SY_B!GB20/Inv_SY_B!$IS20-1,"")</f>
        <v>-2.4518583325815135E-2</v>
      </c>
      <c r="GC20" s="62">
        <f>IFERROR(Inv_SY_B!GC20/Inv_SY_B!$IS20-1,"")</f>
        <v>-1.6441920262275422E-2</v>
      </c>
      <c r="GD20" s="62">
        <f>IFERROR(Inv_SY_B!GD20/Inv_SY_B!$IS20-1,"")</f>
        <v>5.3507114971687031E-3</v>
      </c>
      <c r="GE20" s="62">
        <f>IFERROR(Inv_SY_B!GE20/Inv_SY_B!$IS20-1,"")</f>
        <v>-2.0456090836162955E-2</v>
      </c>
      <c r="GF20" s="62">
        <f>IFERROR(Inv_SY_B!GF20/Inv_SY_B!$IS20-1,"")</f>
        <v>-2.0569992494751221E-2</v>
      </c>
      <c r="GG20" s="62">
        <f>IFERROR(Inv_SY_B!GG20/Inv_SY_B!$IS20-1,"")</f>
        <v>-1.4711719552663816E-2</v>
      </c>
      <c r="GH20" s="62">
        <f>IFERROR(Inv_SY_B!GH20/Inv_SY_B!$IS20-1,"")</f>
        <v>-1.23856405903644E-2</v>
      </c>
      <c r="GI20" s="62">
        <f>IFERROR(Inv_SY_B!GI20/Inv_SY_B!$IS20-1,"")</f>
        <v>-1.8879277693450325E-2</v>
      </c>
      <c r="GJ20" s="62">
        <f>IFERROR(Inv_SY_B!GJ20/Inv_SY_B!$IS20-1,"")</f>
        <v>-1.9108298787275935E-3</v>
      </c>
      <c r="GK20" s="62">
        <f>IFERROR(Inv_SY_B!GK20/Inv_SY_B!$IS20-1,"")</f>
        <v>8.6742583478154334E-3</v>
      </c>
      <c r="GL20" s="62">
        <f>IFERROR(Inv_SY_B!GL20/Inv_SY_B!$IS20-1,"")</f>
        <v>-5.4599020133790921E-3</v>
      </c>
      <c r="GM20" s="62">
        <f>IFERROR(Inv_SY_B!GM20/Inv_SY_B!$IS20-1,"")</f>
        <v>-9.5991918334432658E-3</v>
      </c>
      <c r="GN20" s="62">
        <f>IFERROR(Inv_SY_B!GN20/Inv_SY_B!$IS20-1,"")</f>
        <v>-1.2627940482270561E-2</v>
      </c>
      <c r="GO20" s="62">
        <f>IFERROR(Inv_SY_B!GO20/Inv_SY_B!$IS20-1,"")</f>
        <v>-5.0560688602021564E-3</v>
      </c>
      <c r="GP20" s="62">
        <f>IFERROR(Inv_SY_B!GP20/Inv_SY_B!$IS20-1,"")</f>
        <v>-1.6363397149157688E-2</v>
      </c>
      <c r="GQ20" s="62">
        <f>IFERROR(Inv_SY_B!GQ20/Inv_SY_B!$IS20-1,"")</f>
        <v>-1.2143340698458238E-2</v>
      </c>
      <c r="GR20" s="62">
        <f>IFERROR(Inv_SY_B!GR20/Inv_SY_B!$IS20-1,"")</f>
        <v>-5.1294588696104704E-4</v>
      </c>
      <c r="GS20" s="62" t="str">
        <f>IFERROR(Inv_SY_B!GS20/Inv_SY_B!$IS20-1,"")</f>
        <v/>
      </c>
      <c r="GT20" s="62" t="str">
        <f>IFERROR(Inv_SY_B!GT20/Inv_SY_B!$IS20-1,"")</f>
        <v/>
      </c>
      <c r="GU20" s="62">
        <f>IFERROR(Inv_SY_B!GU20/Inv_SY_B!$IS20-1,"")</f>
        <v>6.8932504662669647E-2</v>
      </c>
      <c r="GV20" s="62">
        <f>IFERROR(Inv_SY_B!GV20/Inv_SY_B!$IS20-1,"")</f>
        <v>8.6976100866853479E-4</v>
      </c>
      <c r="GW20" s="62">
        <f>IFERROR(Inv_SY_B!GW20/Inv_SY_B!$IS20-1,"")</f>
        <v>-4.502029473221536E-3</v>
      </c>
      <c r="GX20" s="62" t="str">
        <f>IFERROR(Inv_SY_B!GX20/Inv_SY_B!$IS20-1,"")</f>
        <v/>
      </c>
      <c r="GY20" s="62">
        <f>IFERROR(Inv_SY_B!GY20/Inv_SY_B!$IS20-1,"")</f>
        <v>-2.2511225546865354E-2</v>
      </c>
      <c r="GZ20" s="62">
        <f>IFERROR(Inv_SY_B!GZ20/Inv_SY_B!$IS20-1,"")</f>
        <v>-2.0427819025093497E-2</v>
      </c>
      <c r="HA20" s="62">
        <f>IFERROR(Inv_SY_B!HA20/Inv_SY_B!$IS20-1,"")</f>
        <v>2.0599814357224577E-2</v>
      </c>
      <c r="HB20" s="62">
        <f>IFERROR(Inv_SY_B!HB20/Inv_SY_B!$IS20-1,"")</f>
        <v>-1.9130107993535983E-2</v>
      </c>
      <c r="HC20" s="62">
        <f>IFERROR(Inv_SY_B!HC20/Inv_SY_B!$IS20-1,"")</f>
        <v>-1.8331516589500607E-2</v>
      </c>
      <c r="HD20" s="62">
        <f>IFERROR(Inv_SY_B!HD20/Inv_SY_B!$IS20-1,"")</f>
        <v>-2.2025001833164248E-2</v>
      </c>
      <c r="HE20" s="62">
        <f>IFERROR(Inv_SY_B!HE20/Inv_SY_B!$IS20-1,"")</f>
        <v>-1.2841200686757315E-2</v>
      </c>
      <c r="HF20" s="62">
        <f>IFERROR(Inv_SY_B!HF20/Inv_SY_B!$IS20-1,"")</f>
        <v>-2.0727290801606846E-2</v>
      </c>
      <c r="HG20" s="62">
        <f>IFERROR(Inv_SY_B!HG20/Inv_SY_B!$IS20-1,"")</f>
        <v>-1.6235214153907718E-2</v>
      </c>
      <c r="HH20" s="62">
        <f>IFERROR(Inv_SY_B!HH20/Inv_SY_B!$IS20-1,"")</f>
        <v>-2.2723769311695285E-2</v>
      </c>
      <c r="HI20" s="62">
        <f>IFERROR(Inv_SY_B!HI20/Inv_SY_B!$IS20-1,"")</f>
        <v>-1.1618014027396928E-3</v>
      </c>
      <c r="HJ20" s="62">
        <f>IFERROR(Inv_SY_B!HJ20/Inv_SY_B!$IS20-1,"")</f>
        <v>-1.573609452638558E-2</v>
      </c>
      <c r="HK20" s="62">
        <f>IFERROR(Inv_SY_B!HK20/Inv_SY_B!$IS20-1,"")</f>
        <v>-1.9063558709866313E-2</v>
      </c>
      <c r="HL20" s="62">
        <f>IFERROR(Inv_SY_B!HL20/Inv_SY_B!$IS20-1,"")</f>
        <v>5.4850512352519809E-2</v>
      </c>
      <c r="HM20" s="62">
        <f>IFERROR(Inv_SY_B!HM20/Inv_SY_B!$IS20-1,"")</f>
        <v>-1.1702903949131205E-2</v>
      </c>
      <c r="HN20" s="62">
        <f>IFERROR(Inv_SY_B!HN20/Inv_SY_B!$IS20-1,"")</f>
        <v>3.9621703696022692E-2</v>
      </c>
      <c r="HO20" s="62">
        <f>IFERROR(Inv_SY_B!HO20/Inv_SY_B!$IS20-1,"")</f>
        <v>4.5788613916951881E-2</v>
      </c>
      <c r="HP20" s="62">
        <f>IFERROR(Inv_SY_B!HP20/Inv_SY_B!$IS20-1,"")</f>
        <v>5.1080220751684946E-2</v>
      </c>
      <c r="HQ20" s="62">
        <f>IFERROR(Inv_SY_B!HQ20/Inv_SY_B!$IS20-1,"")</f>
        <v>-1.0288272213864191E-2</v>
      </c>
      <c r="HR20" s="62">
        <f>IFERROR(Inv_SY_B!HR20/Inv_SY_B!$IS20-1,"")</f>
        <v>3.4327633619699593E-3</v>
      </c>
      <c r="HS20" s="62">
        <f>IFERROR(Inv_SY_B!HS20/Inv_SY_B!$IS20-1,"")</f>
        <v>1.5329111090590875E-2</v>
      </c>
      <c r="HT20" s="62">
        <f>IFERROR(Inv_SY_B!HT20/Inv_SY_B!$IS20-1,"")</f>
        <v>6.0477043281352838E-3</v>
      </c>
      <c r="HU20" s="62">
        <f>IFERROR(Inv_SY_B!HU20/Inv_SY_B!$IS20-1,"")</f>
        <v>4.3822658445058504E-3</v>
      </c>
      <c r="HV20" s="62">
        <f>IFERROR(Inv_SY_B!HV20/Inv_SY_B!$IS20-1,"")</f>
        <v>-3.1713741770222903E-4</v>
      </c>
      <c r="HW20" s="62">
        <f>IFERROR(Inv_SY_B!HW20/Inv_SY_B!$IS20-1,"")</f>
        <v>1.149587235122107E-2</v>
      </c>
      <c r="HX20" s="62">
        <f>IFERROR(Inv_SY_B!HX20/Inv_SY_B!$IS20-1,"")</f>
        <v>-3.9107987358616425E-3</v>
      </c>
      <c r="HY20" s="62">
        <f>IFERROR(Inv_SY_B!HY20/Inv_SY_B!$IS20-1,"")</f>
        <v>-3.5353925202893377E-3</v>
      </c>
      <c r="HZ20" s="62">
        <f>IFERROR(Inv_SY_B!HZ20/Inv_SY_B!$IS20-1,"")</f>
        <v>1.0040661348312163E-2</v>
      </c>
      <c r="IA20" s="62">
        <f>IFERROR(Inv_SY_B!IA20/Inv_SY_B!$IS20-1,"")</f>
        <v>-2.1481205763458244E-2</v>
      </c>
      <c r="IB20" s="62">
        <f>IFERROR(Inv_SY_B!IB20/Inv_SY_B!$IS20-1,"")</f>
        <v>2.2754258849755349E-3</v>
      </c>
      <c r="IC20" s="62">
        <f>IFERROR(Inv_SY_B!IC20/Inv_SY_B!$IS20-1,"")</f>
        <v>-2.3250177281397555E-3</v>
      </c>
      <c r="ID20" s="62">
        <f>IFERROR(Inv_SY_B!ID20/Inv_SY_B!$IS20-1,"")</f>
        <v>-1.2652868454688937E-2</v>
      </c>
      <c r="IE20" s="62">
        <f>IFERROR(Inv_SY_B!IE20/Inv_SY_B!$IS20-1,"")</f>
        <v>-8.9395976832542523E-3</v>
      </c>
      <c r="IF20" s="62" t="str">
        <f>IFERROR(Inv_SY_B!IF20/Inv_SY_B!$IS20-1,"")</f>
        <v/>
      </c>
      <c r="IG20" s="62">
        <f>IFERROR(Inv_SY_B!IG20/Inv_SY_B!$IS20-1,"")</f>
        <v>3.3533593511401172E-3</v>
      </c>
      <c r="IH20" s="62">
        <f>IFERROR(Inv_SY_B!IH20/Inv_SY_B!$IS20-1,"")</f>
        <v>-1.5018447078663177E-2</v>
      </c>
      <c r="II20" s="62">
        <f>IFERROR(Inv_SY_B!II20/Inv_SY_B!$IS20-1,"")</f>
        <v>7.7746747939100302E-3</v>
      </c>
      <c r="IJ20" s="62">
        <f>IFERROR(Inv_SY_B!IJ20/Inv_SY_B!$IS20-1,"")</f>
        <v>-1.4447682468809009E-2</v>
      </c>
      <c r="IK20" s="62">
        <f>IFERROR(Inv_SY_B!IK20/Inv_SY_B!$IS20-1,"")</f>
        <v>-2.7694023504642562E-2</v>
      </c>
      <c r="IL20" s="62" t="str">
        <f>IFERROR(Inv_SY_B!IL20/Inv_SY_B!$IS20-1,"")</f>
        <v/>
      </c>
      <c r="IM20" s="62" t="str">
        <f>IFERROR(Inv_SY_B!IM20/Inv_SY_B!$IS20-1,"")</f>
        <v/>
      </c>
      <c r="IN20" s="62">
        <f>IFERROR(Inv_SY_B!IN20/Inv_SY_B!$IS20-1,"")</f>
        <v>1.5988512268719113E-2</v>
      </c>
      <c r="IO20" s="62">
        <f>IFERROR(Inv_SY_B!IO20/Inv_SY_B!$IS20-1,"")</f>
        <v>-6.7793224017762554E-3</v>
      </c>
      <c r="IP20" s="62">
        <f>IFERROR(Inv_SY_B!IP20/Inv_SY_B!$IS20-1,"")</f>
        <v>0.25619891590498578</v>
      </c>
      <c r="IQ20" s="62">
        <f>IFERROR(Inv_SY_B!IQ20/Inv_SY_B!$IS20-1,"")</f>
        <v>-1.5268388022273927E-2</v>
      </c>
      <c r="IR20" s="62">
        <f>IFERROR(Inv_SY_B!IR20/Inv_SY_B!$IS20-1,"")</f>
        <v>0.99123899559059847</v>
      </c>
    </row>
    <row r="21" spans="2:252" ht="14.5" x14ac:dyDescent="0.35">
      <c r="B21" s="85">
        <f t="shared" si="0"/>
        <v>45853</v>
      </c>
      <c r="C21" s="62">
        <f>IFERROR(Inv_SY_B!C21/Inv_SY_B!$IS21-1,"")</f>
        <v>-7.7309329934663884E-3</v>
      </c>
      <c r="D21" s="62">
        <f>IFERROR(Inv_SY_B!D21/Inv_SY_B!$IS21-1,"")</f>
        <v>-3.7501238141749438E-3</v>
      </c>
      <c r="E21" s="62">
        <f>IFERROR(Inv_SY_B!E21/Inv_SY_B!$IS21-1,"")</f>
        <v>-1.305767300574967E-3</v>
      </c>
      <c r="F21" s="62">
        <f>IFERROR(Inv_SY_B!F21/Inv_SY_B!$IS21-1,"")</f>
        <v>-2.286848368840344E-2</v>
      </c>
      <c r="G21" s="62">
        <f>IFERROR(Inv_SY_B!G21/Inv_SY_B!$IS21-1,"")</f>
        <v>1.1125531540019384E-2</v>
      </c>
      <c r="H21" s="62">
        <f>IFERROR(Inv_SY_B!H21/Inv_SY_B!$IS21-1,"")</f>
        <v>1.242627839904209E-2</v>
      </c>
      <c r="I21" s="62">
        <f>IFERROR(Inv_SY_B!I21/Inv_SY_B!$IS21-1,"")</f>
        <v>-1.7088749068927545E-4</v>
      </c>
      <c r="J21" s="62">
        <f>IFERROR(Inv_SY_B!J21/Inv_SY_B!$IS21-1,"")</f>
        <v>-2.4406471104606586E-3</v>
      </c>
      <c r="K21" s="62">
        <f>IFERROR(Inv_SY_B!K21/Inv_SY_B!$IS21-1,"")</f>
        <v>1.3656488112958165E-2</v>
      </c>
      <c r="L21" s="62">
        <f>IFERROR(Inv_SY_B!L21/Inv_SY_B!$IS21-1,"")</f>
        <v>1.7033890427178067E-2</v>
      </c>
      <c r="M21" s="62">
        <f>IFERROR(Inv_SY_B!M21/Inv_SY_B!$IS21-1,"")</f>
        <v>-8.1150461598892276E-3</v>
      </c>
      <c r="N21" s="62">
        <f>IFERROR(Inv_SY_B!N21/Inv_SY_B!$IS21-1,"")</f>
        <v>1.1177910608167752E-2</v>
      </c>
      <c r="O21" s="62">
        <f>IFERROR(Inv_SY_B!O21/Inv_SY_B!$IS21-1,"")</f>
        <v>1.4582550037825159E-2</v>
      </c>
      <c r="P21" s="62">
        <f>IFERROR(Inv_SY_B!P21/Inv_SY_B!$IS21-1,"")</f>
        <v>-8.3213879435046767E-3</v>
      </c>
      <c r="Q21" s="62">
        <f>IFERROR(Inv_SY_B!Q21/Inv_SY_B!$IS21-1,"")</f>
        <v>1.0043030798282171E-2</v>
      </c>
      <c r="R21" s="62">
        <f>IFERROR(Inv_SY_B!R21/Inv_SY_B!$IS21-1,"")</f>
        <v>2.2867172649990719E-2</v>
      </c>
      <c r="S21" s="62">
        <f>IFERROR(Inv_SY_B!S21/Inv_SY_B!$IS21-1,"")</f>
        <v>1.4696038018813695E-2</v>
      </c>
      <c r="T21" s="62">
        <f>IFERROR(Inv_SY_B!T21/Inv_SY_B!$IS21-1,"")</f>
        <v>-1.1519685589546302E-2</v>
      </c>
      <c r="U21" s="62">
        <f>IFERROR(Inv_SY_B!U21/Inv_SY_B!$IS21-1,"")</f>
        <v>1.866811735341356E-2</v>
      </c>
      <c r="V21" s="62">
        <f>IFERROR(Inv_SY_B!V21/Inv_SY_B!$IS21-1,"")</f>
        <v>-3.7501238141749438E-3</v>
      </c>
      <c r="W21" s="62">
        <f>IFERROR(Inv_SY_B!W21/Inv_SY_B!$IS21-1,"")</f>
        <v>7.7732711785107877E-3</v>
      </c>
      <c r="X21" s="62">
        <f>IFERROR(Inv_SY_B!X21/Inv_SY_B!$IS21-1,"")</f>
        <v>-1.1406197608557767E-2</v>
      </c>
      <c r="Y21" s="62">
        <f>IFERROR(Inv_SY_B!Y21/Inv_SY_B!$IS21-1,"")</f>
        <v>2.5353643636536471E-3</v>
      </c>
      <c r="Z21" s="62">
        <f>IFERROR(Inv_SY_B!Z21/Inv_SY_B!$IS21-1,"")</f>
        <v>9.7908352849742641E-3</v>
      </c>
      <c r="AA21" s="62">
        <f>IFERROR(Inv_SY_B!AA21/Inv_SY_B!$IS21-1,"")</f>
        <v>-3.7501238141749438E-3</v>
      </c>
      <c r="AB21" s="62">
        <f>IFERROR(Inv_SY_B!AB21/Inv_SY_B!$IS21-1,"")</f>
        <v>-6.0737972526070383E-4</v>
      </c>
      <c r="AC21" s="62">
        <f>IFERROR(Inv_SY_B!AC21/Inv_SY_B!$IS21-1,"")</f>
        <v>-5.7405284038206661E-3</v>
      </c>
      <c r="AD21" s="62">
        <f>IFERROR(Inv_SY_B!AD21/Inv_SY_B!$IS21-1,"")</f>
        <v>-1.305767300574967E-3</v>
      </c>
      <c r="AE21" s="62">
        <f>IFERROR(Inv_SY_B!AE21/Inv_SY_B!$IS21-1,"")</f>
        <v>-2.1884921186502426E-2</v>
      </c>
      <c r="AF21" s="62">
        <f>IFERROR(Inv_SY_B!AF21/Inv_SY_B!$IS21-1,"")</f>
        <v>-1.0384805779660611E-2</v>
      </c>
      <c r="AG21" s="62">
        <f>IFERROR(Inv_SY_B!AG21/Inv_SY_B!$IS21-1,"")</f>
        <v>1.1808399391437741E-2</v>
      </c>
      <c r="AH21" s="62">
        <f>IFERROR(Inv_SY_B!AH21/Inv_SY_B!$IS21-1,"")</f>
        <v>-1.305767300574967E-3</v>
      </c>
      <c r="AI21" s="62">
        <f>IFERROR(Inv_SY_B!AI21/Inv_SY_B!$IS21-1,"")</f>
        <v>-1.8185766170962347E-2</v>
      </c>
      <c r="AJ21" s="62">
        <f>IFERROR(Inv_SY_B!AJ21/Inv_SY_B!$IS21-1,"")</f>
        <v>-2.3620038379421726E-2</v>
      </c>
      <c r="AK21" s="62">
        <f>IFERROR(Inv_SY_B!AK21/Inv_SY_B!$IS21-1,"")</f>
        <v>-2.9564274566729165E-2</v>
      </c>
      <c r="AL21" s="62">
        <f>IFERROR(Inv_SY_B!AL21/Inv_SY_B!$IS21-1,"")</f>
        <v>-1.462513288464673E-2</v>
      </c>
      <c r="AM21" s="62">
        <f>IFERROR(Inv_SY_B!AM21/Inv_SY_B!$IS21-1,"")</f>
        <v>-2.5365219270152117E-2</v>
      </c>
      <c r="AN21" s="62">
        <f>IFERROR(Inv_SY_B!AN21/Inv_SY_B!$IS21-1,"")</f>
        <v>-2.2641507726426258E-2</v>
      </c>
      <c r="AO21" s="62">
        <f>IFERROR(Inv_SY_B!AO21/Inv_SY_B!$IS21-1,"")</f>
        <v>-1.5491764924146278E-2</v>
      </c>
      <c r="AP21" s="62">
        <f>IFERROR(Inv_SY_B!AP21/Inv_SY_B!$IS21-1,"")</f>
        <v>-2.1847091859506285E-2</v>
      </c>
      <c r="AQ21" s="62">
        <f>IFERROR(Inv_SY_B!AQ21/Inv_SY_B!$IS21-1,"")</f>
        <v>-1.4129909152283404E-2</v>
      </c>
      <c r="AR21" s="62">
        <f>IFERROR(Inv_SY_B!AR21/Inv_SY_B!$IS21-1,"")</f>
        <v>-1.3789445209317686E-2</v>
      </c>
      <c r="AS21" s="62">
        <f>IFERROR(Inv_SY_B!AS21/Inv_SY_B!$IS21-1,"")</f>
        <v>-1.9463844258746366E-2</v>
      </c>
      <c r="AT21" s="62">
        <f>IFERROR(Inv_SY_B!AT21/Inv_SY_B!$IS21-1,"")</f>
        <v>-2.286848368840344E-2</v>
      </c>
      <c r="AU21" s="62">
        <f>IFERROR(Inv_SY_B!AU21/Inv_SY_B!$IS21-1,"")</f>
        <v>1.9008581296379168E-2</v>
      </c>
      <c r="AV21" s="62">
        <f>IFERROR(Inv_SY_B!AV21/Inv_SY_B!$IS21-1,"")</f>
        <v>1.9802997163299363E-2</v>
      </c>
      <c r="AW21" s="62">
        <f>IFERROR(Inv_SY_B!AW21/Inv_SY_B!$IS21-1,"")</f>
        <v>-3.7501238141749438E-3</v>
      </c>
      <c r="AX21" s="62">
        <f>IFERROR(Inv_SY_B!AX21/Inv_SY_B!$IS21-1,"")</f>
        <v>-2.7521490908934854E-2</v>
      </c>
      <c r="AY21" s="62">
        <f>IFERROR(Inv_SY_B!AY21/Inv_SY_B!$IS21-1,"")</f>
        <v>-1.9681741182244417E-2</v>
      </c>
      <c r="AZ21" s="62">
        <f>IFERROR(Inv_SY_B!AZ21/Inv_SY_B!$IS21-1,"")</f>
        <v>-2.0989122723232723E-2</v>
      </c>
      <c r="BA21" s="62">
        <f>IFERROR(Inv_SY_B!BA21/Inv_SY_B!$IS21-1,"")</f>
        <v>-1.605920482908918E-2</v>
      </c>
      <c r="BB21" s="62">
        <f>IFERROR(Inv_SY_B!BB21/Inv_SY_B!$IS21-1,"")</f>
        <v>-2.4406471104606586E-3</v>
      </c>
      <c r="BC21" s="62">
        <f>IFERROR(Inv_SY_B!BC21/Inv_SY_B!$IS21-1,"")</f>
        <v>1.8264604532120865E-2</v>
      </c>
      <c r="BD21" s="62">
        <f>IFERROR(Inv_SY_B!BD21/Inv_SY_B!$IS21-1,"")</f>
        <v>-2.8744639148478357E-2</v>
      </c>
      <c r="BE21" s="62">
        <f>IFERROR(Inv_SY_B!BE21/Inv_SY_B!$IS21-1,"")</f>
        <v>-2.7111188208437609E-2</v>
      </c>
      <c r="BF21" s="62">
        <f>IFERROR(Inv_SY_B!BF21/Inv_SY_B!$IS21-1,"")</f>
        <v>5.957463482693548E-3</v>
      </c>
      <c r="BG21" s="62">
        <f>IFERROR(Inv_SY_B!BG21/Inv_SY_B!$IS21-1,"")</f>
        <v>-4.3321134602701816E-3</v>
      </c>
      <c r="BH21" s="62">
        <f>IFERROR(Inv_SY_B!BH21/Inv_SY_B!$IS21-1,"")</f>
        <v>-2.8542882737832009E-2</v>
      </c>
      <c r="BI21" s="62">
        <f>IFERROR(Inv_SY_B!BI21/Inv_SY_B!$IS21-1,"")</f>
        <v>-1.305767300574967E-3</v>
      </c>
      <c r="BJ21" s="62">
        <f>IFERROR(Inv_SY_B!BJ21/Inv_SY_B!$IS21-1,"")</f>
        <v>3.0773501992194419E-2</v>
      </c>
      <c r="BK21" s="62">
        <f>IFERROR(Inv_SY_B!BK21/Inv_SY_B!$IS21-1,"")</f>
        <v>-1.0611781741637794E-2</v>
      </c>
      <c r="BL21" s="62">
        <f>IFERROR(Inv_SY_B!BL21/Inv_SY_B!$IS21-1,"")</f>
        <v>1.8828952110010233E-2</v>
      </c>
      <c r="BM21" s="62">
        <f>IFERROR(Inv_SY_B!BM21/Inv_SY_B!$IS21-1,"")</f>
        <v>-2.9564274566729165E-2</v>
      </c>
      <c r="BN21" s="62">
        <f>IFERROR(Inv_SY_B!BN21/Inv_SY_B!$IS21-1,"")</f>
        <v>1.6882193640051169E-2</v>
      </c>
      <c r="BO21" s="62">
        <f>IFERROR(Inv_SY_B!BO21/Inv_SY_B!$IS21-1,"")</f>
        <v>1.5839647673390855E-2</v>
      </c>
      <c r="BP21" s="62">
        <f>IFERROR(Inv_SY_B!BP21/Inv_SY_B!$IS21-1,"")</f>
        <v>9.6589176318591097E-3</v>
      </c>
      <c r="BQ21" s="62">
        <f>IFERROR(Inv_SY_B!BQ21/Inv_SY_B!$IS21-1,"")</f>
        <v>2.3067959077893496E-2</v>
      </c>
      <c r="BR21" s="62">
        <f>IFERROR(Inv_SY_B!BR21/Inv_SY_B!$IS21-1,"")</f>
        <v>-1.7597192245292215E-3</v>
      </c>
      <c r="BS21" s="62">
        <f>IFERROR(Inv_SY_B!BS21/Inv_SY_B!$IS21-1,"")</f>
        <v>1.5944405809688034E-2</v>
      </c>
      <c r="BT21" s="62">
        <f>IFERROR(Inv_SY_B!BT21/Inv_SY_B!$IS21-1,"")</f>
        <v>9.5890788743280275E-3</v>
      </c>
      <c r="BU21" s="62">
        <f>IFERROR(Inv_SY_B!BU21/Inv_SY_B!$IS21-1,"")</f>
        <v>2.2413220726036354E-2</v>
      </c>
      <c r="BV21" s="62">
        <f>IFERROR(Inv_SY_B!BV21/Inv_SY_B!$IS21-1,"")</f>
        <v>1.7987189467482123E-2</v>
      </c>
      <c r="BW21" s="62">
        <f>IFERROR(Inv_SY_B!BW21/Inv_SY_B!$IS21-1,"")</f>
        <v>-1.7421060600952054E-2</v>
      </c>
      <c r="BX21" s="62">
        <f>IFERROR(Inv_SY_B!BX21/Inv_SY_B!$IS21-1,"")</f>
        <v>1.7419749562539222E-2</v>
      </c>
      <c r="BY21" s="62">
        <f>IFERROR(Inv_SY_B!BY21/Inv_SY_B!$IS21-1,"")</f>
        <v>2.8856816091054061E-2</v>
      </c>
      <c r="BZ21" s="62">
        <f>IFERROR(Inv_SY_B!BZ21/Inv_SY_B!$IS21-1,"")</f>
        <v>1.0396104516913196E-2</v>
      </c>
      <c r="CA21" s="62">
        <f>IFERROR(Inv_SY_B!CA21/Inv_SY_B!$IS21-1,"")</f>
        <v>3.0067354554932368E-2</v>
      </c>
      <c r="CB21" s="62">
        <f>IFERROR(Inv_SY_B!CB21/Inv_SY_B!$IS21-1,"")</f>
        <v>2.2753684669002183E-2</v>
      </c>
      <c r="CC21" s="62">
        <f>IFERROR(Inv_SY_B!CC21/Inv_SY_B!$IS21-1,"")</f>
        <v>2.0370437068242042E-2</v>
      </c>
      <c r="CD21" s="62">
        <f>IFERROR(Inv_SY_B!CD21/Inv_SY_B!$IS21-1,"")</f>
        <v>2.8829656574236528E-2</v>
      </c>
      <c r="CE21" s="62">
        <f>IFERROR(Inv_SY_B!CE21/Inv_SY_B!$IS21-1,"")</f>
        <v>2.9449475547327797E-2</v>
      </c>
      <c r="CF21" s="62">
        <f>IFERROR(Inv_SY_B!CF21/Inv_SY_B!$IS21-1,"")</f>
        <v>-1.5378276943157743E-2</v>
      </c>
      <c r="CG21" s="62">
        <f>IFERROR(Inv_SY_B!CG21/Inv_SY_B!$IS21-1,"")</f>
        <v>2.8428083718430752E-2</v>
      </c>
      <c r="CH21" s="62">
        <f>IFERROR(Inv_SY_B!CH21/Inv_SY_B!$IS21-1,"")</f>
        <v>4.1025249608162007E-2</v>
      </c>
      <c r="CI21" s="62">
        <f>IFERROR(Inv_SY_B!CI21/Inv_SY_B!$IS21-1,"")</f>
        <v>2.6498788041624977E-2</v>
      </c>
      <c r="CJ21" s="62">
        <f>IFERROR(Inv_SY_B!CJ21/Inv_SY_B!$IS21-1,"")</f>
        <v>3.1492259205122108E-2</v>
      </c>
      <c r="CK21" s="62">
        <f>IFERROR(Inv_SY_B!CK21/Inv_SY_B!$IS21-1,"")</f>
        <v>1.7306261581550686E-2</v>
      </c>
      <c r="CL21" s="62">
        <f>IFERROR(Inv_SY_B!CL21/Inv_SY_B!$IS21-1,"")</f>
        <v>1.3674646189916428E-2</v>
      </c>
      <c r="CM21" s="62">
        <f>IFERROR(Inv_SY_B!CM21/Inv_SY_B!$IS21-1,"")</f>
        <v>2.2640196688013647E-2</v>
      </c>
      <c r="CN21" s="62">
        <f>IFERROR(Inv_SY_B!CN21/Inv_SY_B!$IS21-1,"")</f>
        <v>1.7873701486493587E-2</v>
      </c>
      <c r="CO21" s="62">
        <f>IFERROR(Inv_SY_B!CO21/Inv_SY_B!$IS21-1,"")</f>
        <v>3.9600750172947841E-3</v>
      </c>
      <c r="CP21" s="62">
        <f>IFERROR(Inv_SY_B!CP21/Inv_SY_B!$IS21-1,"")</f>
        <v>1.97156987163849E-2</v>
      </c>
      <c r="CQ21" s="62">
        <f>IFERROR(Inv_SY_B!CQ21/Inv_SY_B!$IS21-1,"")</f>
        <v>-2.286848368840344E-2</v>
      </c>
      <c r="CR21" s="62">
        <f>IFERROR(Inv_SY_B!CR21/Inv_SY_B!$IS21-1,"")</f>
        <v>-1.1519685589546302E-2</v>
      </c>
      <c r="CS21" s="62">
        <f>IFERROR(Inv_SY_B!CS21/Inv_SY_B!$IS21-1,"")</f>
        <v>7.0671237412485155E-3</v>
      </c>
      <c r="CT21" s="62">
        <f>IFERROR(Inv_SY_B!CT21/Inv_SY_B!$IS21-1,"")</f>
        <v>-8.5181537662071261E-4</v>
      </c>
      <c r="CU21" s="62">
        <f>IFERROR(Inv_SY_B!CU21/Inv_SY_B!$IS21-1,"")</f>
        <v>1.1631862532122117E-2</v>
      </c>
      <c r="CV21" s="62">
        <f>IFERROR(Inv_SY_B!CV21/Inv_SY_B!$IS21-1,"")</f>
        <v>1.7873701486493587E-2</v>
      </c>
      <c r="CW21" s="62">
        <f>IFERROR(Inv_SY_B!CW21/Inv_SY_B!$IS21-1,"")</f>
        <v>1.7533237543527758E-2</v>
      </c>
      <c r="CX21" s="62">
        <f>IFERROR(Inv_SY_B!CX21/Inv_SY_B!$IS21-1,"")</f>
        <v>8.5676870454307608E-3</v>
      </c>
      <c r="CY21" s="62">
        <f>IFERROR(Inv_SY_B!CY21/Inv_SY_B!$IS21-1,"")</f>
        <v>2.1391828897139087E-2</v>
      </c>
      <c r="CZ21" s="62">
        <f>IFERROR(Inv_SY_B!CZ21/Inv_SY_B!$IS21-1,"")</f>
        <v>1.242627839904209E-2</v>
      </c>
      <c r="DA21" s="62">
        <f>IFERROR(Inv_SY_B!DA21/Inv_SY_B!$IS21-1,"")</f>
        <v>-1.3789445209317686E-2</v>
      </c>
      <c r="DB21" s="62">
        <f>IFERROR(Inv_SY_B!DB21/Inv_SY_B!$IS21-1,"")</f>
        <v>1.1972326475087947E-2</v>
      </c>
      <c r="DC21" s="62">
        <f>IFERROR(Inv_SY_B!DC21/Inv_SY_B!$IS21-1,"")</f>
        <v>-2.2792825034410935E-2</v>
      </c>
      <c r="DD21" s="62">
        <f>IFERROR(Inv_SY_B!DD21/Inv_SY_B!$IS21-1,"")</f>
        <v>-2.5138243308174824E-2</v>
      </c>
      <c r="DE21" s="62">
        <f>IFERROR(Inv_SY_B!DE21/Inv_SY_B!$IS21-1,"")</f>
        <v>-1.0384805779660611E-2</v>
      </c>
      <c r="DF21" s="62">
        <f>IFERROR(Inv_SY_B!DF21/Inv_SY_B!$IS21-1,"")</f>
        <v>-8.5425719765273023E-3</v>
      </c>
      <c r="DG21" s="62">
        <f>IFERROR(Inv_SY_B!DG21/Inv_SY_B!$IS21-1,"")</f>
        <v>-1.2881541361409177E-2</v>
      </c>
      <c r="DH21" s="62">
        <f>IFERROR(Inv_SY_B!DH21/Inv_SY_B!$IS21-1,"")</f>
        <v>-2.077526092794757E-2</v>
      </c>
      <c r="DI21" s="62">
        <f>IFERROR(Inv_SY_B!DI21/Inv_SY_B!$IS21-1,"")</f>
        <v>-1.6321100169832015E-2</v>
      </c>
      <c r="DJ21" s="62">
        <f>IFERROR(Inv_SY_B!DJ21/Inv_SY_B!$IS21-1,"")</f>
        <v>-3.2263331326892741E-3</v>
      </c>
      <c r="DK21" s="62">
        <f>IFERROR(Inv_SY_B!DK21/Inv_SY_B!$IS21-1,"")</f>
        <v>-1.2048890952517377E-3</v>
      </c>
      <c r="DL21" s="62">
        <f>IFERROR(Inv_SY_B!DL21/Inv_SY_B!$IS21-1,"")</f>
        <v>-1.9665600669392713E-2</v>
      </c>
      <c r="DM21" s="62">
        <f>IFERROR(Inv_SY_B!DM21/Inv_SY_B!$IS21-1,"")</f>
        <v>4.3686317488536019E-3</v>
      </c>
      <c r="DN21" s="62">
        <f>IFERROR(Inv_SY_B!DN21/Inv_SY_B!$IS21-1,"")</f>
        <v>-1.4129909152283404E-2</v>
      </c>
      <c r="DO21" s="62">
        <f>IFERROR(Inv_SY_B!DO21/Inv_SY_B!$IS21-1,"")</f>
        <v>-2.902052703386282E-2</v>
      </c>
      <c r="DP21" s="62">
        <f>IFERROR(Inv_SY_B!DP21/Inv_SY_B!$IS21-1,"")</f>
        <v>-3.0560446844295486E-2</v>
      </c>
      <c r="DQ21" s="62">
        <f>IFERROR(Inv_SY_B!DQ21/Inv_SY_B!$IS21-1,"")</f>
        <v>-1.0384805779660611E-2</v>
      </c>
      <c r="DR21" s="62">
        <f>IFERROR(Inv_SY_B!DR21/Inv_SY_B!$IS21-1,"")</f>
        <v>-2.0144772144677692E-2</v>
      </c>
      <c r="DS21" s="62">
        <f>IFERROR(Inv_SY_B!DS21/Inv_SY_B!$IS21-1,"")</f>
        <v>-7.4341182739577905E-3</v>
      </c>
      <c r="DT21" s="62">
        <f>IFERROR(Inv_SY_B!DT21/Inv_SY_B!$IS21-1,"")</f>
        <v>-1.563047245646576E-2</v>
      </c>
      <c r="DU21" s="62">
        <f>IFERROR(Inv_SY_B!DU21/Inv_SY_B!$IS21-1,"")</f>
        <v>-1.8455062205514516E-2</v>
      </c>
      <c r="DV21" s="62">
        <f>IFERROR(Inv_SY_B!DV21/Inv_SY_B!$IS21-1,"")</f>
        <v>-2.0939188011597665E-2</v>
      </c>
      <c r="DW21" s="62">
        <f>IFERROR(Inv_SY_B!DW21/Inv_SY_B!$IS21-1,"")</f>
        <v>-1.9463844258746366E-2</v>
      </c>
      <c r="DX21" s="62">
        <f>IFERROR(Inv_SY_B!DX21/Inv_SY_B!$IS21-1,"")</f>
        <v>-1.048568398498384E-2</v>
      </c>
      <c r="DY21" s="62">
        <f>IFERROR(Inv_SY_B!DY21/Inv_SY_B!$IS21-1,"")</f>
        <v>8.5050433820788029E-4</v>
      </c>
      <c r="DZ21" s="62">
        <f>IFERROR(Inv_SY_B!DZ21/Inv_SY_B!$IS21-1,"")</f>
        <v>-2.4406471104606586E-3</v>
      </c>
      <c r="EA21" s="62">
        <f>IFERROR(Inv_SY_B!EA21/Inv_SY_B!$IS21-1,"")</f>
        <v>4.3434121975227669E-3</v>
      </c>
      <c r="EB21" s="62">
        <f>IFERROR(Inv_SY_B!EB21/Inv_SY_B!$IS21-1,"")</f>
        <v>-4.6347480762397586E-3</v>
      </c>
      <c r="EC21" s="62">
        <f>IFERROR(Inv_SY_B!EC21/Inv_SY_B!$IS21-1,"")</f>
        <v>-2.1663765120986334E-2</v>
      </c>
      <c r="ED21" s="62">
        <f>IFERROR(Inv_SY_B!ED21/Inv_SY_B!$IS21-1,"")</f>
        <v>8.1923037236992791E-3</v>
      </c>
      <c r="EE21" s="62">
        <f>IFERROR(Inv_SY_B!EE21/Inv_SY_B!$IS21-1,"")</f>
        <v>2.6944010120887762E-2</v>
      </c>
      <c r="EF21" s="62">
        <f>IFERROR(Inv_SY_B!EF21/Inv_SY_B!$IS21-1,"")</f>
        <v>-2.5025496455453045E-3</v>
      </c>
      <c r="EG21" s="62">
        <f>IFERROR(Inv_SY_B!EG21/Inv_SY_B!$IS21-1,"")</f>
        <v>1.2868325989326301E-2</v>
      </c>
      <c r="EH21" s="62">
        <f>IFERROR(Inv_SY_B!EH21/Inv_SY_B!$IS21-1,"")</f>
        <v>-4.4012908659308847E-3</v>
      </c>
      <c r="EI21" s="62">
        <f>IFERROR(Inv_SY_B!EI21/Inv_SY_B!$IS21-1,"")</f>
        <v>-2.0505473454882628E-2</v>
      </c>
      <c r="EJ21" s="62">
        <f>IFERROR(Inv_SY_B!EJ21/Inv_SY_B!$IS21-1,"")</f>
        <v>1.5093245952273682E-2</v>
      </c>
      <c r="EK21" s="62">
        <f>IFERROR(Inv_SY_B!EK21/Inv_SY_B!$IS21-1,"")</f>
        <v>-1.8374359641256111E-2</v>
      </c>
      <c r="EL21" s="62">
        <f>IFERROR(Inv_SY_B!EL21/Inv_SY_B!$IS21-1,"")</f>
        <v>1.0043030798282171E-2</v>
      </c>
      <c r="EM21" s="62">
        <f>IFERROR(Inv_SY_B!EM21/Inv_SY_B!$IS21-1,"")</f>
        <v>8.5065781325908141E-3</v>
      </c>
      <c r="EN21" s="62">
        <f>IFERROR(Inv_SY_B!EN21/Inv_SY_B!$IS21-1,"")</f>
        <v>-7.7309329934663884E-3</v>
      </c>
      <c r="EO21" s="62">
        <f>IFERROR(Inv_SY_B!EO21/Inv_SY_B!$IS21-1,"")</f>
        <v>7.7732711785107877E-3</v>
      </c>
      <c r="EP21" s="62">
        <f>IFERROR(Inv_SY_B!EP21/Inv_SY_B!$IS21-1,"")</f>
        <v>-4.0643982230663678E-3</v>
      </c>
      <c r="EQ21" s="62">
        <f>IFERROR(Inv_SY_B!EQ21/Inv_SY_B!$IS21-1,"")</f>
        <v>-1.605920482908918E-2</v>
      </c>
      <c r="ER21" s="62">
        <f>IFERROR(Inv_SY_B!ER21/Inv_SY_B!$IS21-1,"")</f>
        <v>1.1649322221505054E-2</v>
      </c>
      <c r="ES21" s="62">
        <f>IFERROR(Inv_SY_B!ES21/Inv_SY_B!$IS21-1,"")</f>
        <v>8.7946630074078325E-3</v>
      </c>
      <c r="ET21" s="62">
        <f>IFERROR(Inv_SY_B!ET21/Inv_SY_B!$IS21-1,"")</f>
        <v>2.2134659318155503E-2</v>
      </c>
      <c r="EU21" s="62">
        <f>IFERROR(Inv_SY_B!EU21/Inv_SY_B!$IS21-1,"")</f>
        <v>6.2018991340535568E-3</v>
      </c>
      <c r="EV21" s="62">
        <f>IFERROR(Inv_SY_B!EV21/Inv_SY_B!$IS21-1,"")</f>
        <v>1.5630131400796277E-2</v>
      </c>
      <c r="EW21" s="62">
        <f>IFERROR(Inv_SY_B!EW21/Inv_SY_B!$IS21-1,"")</f>
        <v>2.4220298577162236E-2</v>
      </c>
      <c r="EX21" s="62">
        <f>IFERROR(Inv_SY_B!EX21/Inv_SY_B!$IS21-1,"")</f>
        <v>1.9689509182310827E-2</v>
      </c>
      <c r="EY21" s="62">
        <f>IFERROR(Inv_SY_B!EY21/Inv_SY_B!$IS21-1,"")</f>
        <v>-2.0472626311977993E-2</v>
      </c>
      <c r="EZ21" s="62">
        <f>IFERROR(Inv_SY_B!EZ21/Inv_SY_B!$IS21-1,"")</f>
        <v>2.014346110626497E-2</v>
      </c>
      <c r="FA21" s="62">
        <f>IFERROR(Inv_SY_B!FA21/Inv_SY_B!$IS21-1,"")</f>
        <v>6.9788553115905927E-3</v>
      </c>
      <c r="FB21" s="62">
        <f>IFERROR(Inv_SY_B!FB21/Inv_SY_B!$IS21-1,"")</f>
        <v>-3.4620389393578144E-3</v>
      </c>
      <c r="FC21" s="62">
        <f>IFERROR(Inv_SY_B!FC21/Inv_SY_B!$IS21-1,"")</f>
        <v>6.751879349613521E-3</v>
      </c>
      <c r="FD21" s="62">
        <f>IFERROR(Inv_SY_B!FD21/Inv_SY_B!$IS21-1,"")</f>
        <v>3.9655241425373688E-4</v>
      </c>
      <c r="FE21" s="62">
        <f>IFERROR(Inv_SY_B!FE21/Inv_SY_B!$IS21-1,"")</f>
        <v>6.5997022841970399E-3</v>
      </c>
      <c r="FF21" s="62">
        <f>IFERROR(Inv_SY_B!FF21/Inv_SY_B!$IS21-1,"")</f>
        <v>1.1190806969643807E-2</v>
      </c>
      <c r="FG21" s="62">
        <f>IFERROR(Inv_SY_B!FG21/Inv_SY_B!$IS21-1,"")</f>
        <v>9.2268344097583554E-3</v>
      </c>
      <c r="FH21" s="62">
        <f>IFERROR(Inv_SY_B!FH21/Inv_SY_B!$IS21-1,"")</f>
        <v>2.0085975987502724E-3</v>
      </c>
      <c r="FI21" s="62">
        <f>IFERROR(Inv_SY_B!FI21/Inv_SY_B!$IS21-1,"")</f>
        <v>-2.8828322205166956E-2</v>
      </c>
      <c r="FJ21" s="62">
        <f>IFERROR(Inv_SY_B!FJ21/Inv_SY_B!$IS21-1,"")</f>
        <v>5.5539506614008527E-3</v>
      </c>
      <c r="FK21" s="62">
        <f>IFERROR(Inv_SY_B!FK21/Inv_SY_B!$IS21-1,"")</f>
        <v>1.820499468352077E-2</v>
      </c>
      <c r="FL21" s="62">
        <f>IFERROR(Inv_SY_B!FL21/Inv_SY_B!$IS21-1,"")</f>
        <v>1.4046474083991622E-2</v>
      </c>
      <c r="FM21" s="62">
        <f>IFERROR(Inv_SY_B!FM21/Inv_SY_B!$IS21-1,"")</f>
        <v>-2.8695474397300025E-4</v>
      </c>
      <c r="FN21" s="62">
        <f>IFERROR(Inv_SY_B!FN21/Inv_SY_B!$IS21-1,"")</f>
        <v>-1.9544088285707972E-2</v>
      </c>
      <c r="FO21" s="62">
        <f>IFERROR(Inv_SY_B!FO21/Inv_SY_B!$IS21-1,"")</f>
        <v>2.6341452431618118E-2</v>
      </c>
      <c r="FP21" s="62">
        <f>IFERROR(Inv_SY_B!FP21/Inv_SY_B!$IS21-1,"")</f>
        <v>-2.9256825309141976E-2</v>
      </c>
      <c r="FQ21" s="62">
        <f>IFERROR(Inv_SY_B!FQ21/Inv_SY_B!$IS21-1,"")</f>
        <v>1.1842743834977298E-2</v>
      </c>
      <c r="FR21" s="62">
        <f>IFERROR(Inv_SY_B!FR21/Inv_SY_B!$IS21-1,"")</f>
        <v>1.2283489884780341E-2</v>
      </c>
      <c r="FS21" s="62">
        <f>IFERROR(Inv_SY_B!FS21/Inv_SY_B!$IS21-1,"")</f>
        <v>-3.2201605152306634E-3</v>
      </c>
      <c r="FT21" s="62">
        <f>IFERROR(Inv_SY_B!FT21/Inv_SY_B!$IS21-1,"")</f>
        <v>-2.9917944383846207E-2</v>
      </c>
      <c r="FU21" s="62">
        <f>IFERROR(Inv_SY_B!FU21/Inv_SY_B!$IS21-1,"")</f>
        <v>2.9529719574289404E-2</v>
      </c>
      <c r="FV21" s="62">
        <f>IFERROR(Inv_SY_B!FV21/Inv_SY_B!$IS21-1,"")</f>
        <v>-1.4175046417449377E-2</v>
      </c>
      <c r="FW21" s="62">
        <f>IFERROR(Inv_SY_B!FW21/Inv_SY_B!$IS21-1,"")</f>
        <v>-1.0961273137636618E-2</v>
      </c>
      <c r="FX21" s="62">
        <f>IFERROR(Inv_SY_B!FX21/Inv_SY_B!$IS21-1,"")</f>
        <v>-4.8780594294197677E-3</v>
      </c>
      <c r="FY21" s="62">
        <f>IFERROR(Inv_SY_B!FY21/Inv_SY_B!$IS21-1,"")</f>
        <v>-2.1584579257017622E-2</v>
      </c>
      <c r="FZ21" s="62">
        <f>IFERROR(Inv_SY_B!FZ21/Inv_SY_B!$IS21-1,"")</f>
        <v>-2.582507086696384E-3</v>
      </c>
      <c r="GA21" s="62">
        <f>IFERROR(Inv_SY_B!GA21/Inv_SY_B!$IS21-1,"")</f>
        <v>1.1808840292684808E-2</v>
      </c>
      <c r="GB21" s="62">
        <f>IFERROR(Inv_SY_B!GB21/Inv_SY_B!$IS21-1,"")</f>
        <v>-1.5463106343088562E-2</v>
      </c>
      <c r="GC21" s="62">
        <f>IFERROR(Inv_SY_B!GC21/Inv_SY_B!$IS21-1,"")</f>
        <v>-2.5155438456809565E-2</v>
      </c>
      <c r="GD21" s="62">
        <f>IFERROR(Inv_SY_B!GD21/Inv_SY_B!$IS21-1,"")</f>
        <v>-7.2195228189976257E-3</v>
      </c>
      <c r="GE21" s="62">
        <f>IFERROR(Inv_SY_B!GE21/Inv_SY_B!$IS21-1,"")</f>
        <v>-2.675643906506775E-2</v>
      </c>
      <c r="GF21" s="62">
        <f>IFERROR(Inv_SY_B!GF21/Inv_SY_B!$IS21-1,"")</f>
        <v>-2.2604824742672336E-2</v>
      </c>
      <c r="GG21" s="62">
        <f>IFERROR(Inv_SY_B!GG21/Inv_SY_B!$IS21-1,"")</f>
        <v>-1.049078121757141E-3</v>
      </c>
      <c r="GH21" s="62">
        <f>IFERROR(Inv_SY_B!GH21/Inv_SY_B!$IS21-1,"")</f>
        <v>-7.2195228189976257E-3</v>
      </c>
      <c r="GI21" s="62">
        <f>IFERROR(Inv_SY_B!GI21/Inv_SY_B!$IS21-1,"")</f>
        <v>-1.1847356341927906E-2</v>
      </c>
      <c r="GJ21" s="62">
        <f>IFERROR(Inv_SY_B!GJ21/Inv_SY_B!$IS21-1,"")</f>
        <v>-2.209470199984509E-2</v>
      </c>
      <c r="GK21" s="62">
        <f>IFERROR(Inv_SY_B!GK21/Inv_SY_B!$IS21-1,"")</f>
        <v>-2.2209479616981276E-2</v>
      </c>
      <c r="GL21" s="62">
        <f>IFERROR(Inv_SY_B!GL21/Inv_SY_B!$IS21-1,"")</f>
        <v>-1.8651373485759959E-2</v>
      </c>
      <c r="GM21" s="62">
        <f>IFERROR(Inv_SY_B!GM21/Inv_SY_B!$IS21-1,"")</f>
        <v>6.5997022841970399E-3</v>
      </c>
      <c r="GN21" s="62">
        <f>IFERROR(Inv_SY_B!GN21/Inv_SY_B!$IS21-1,"")</f>
        <v>-1.5208044971674939E-2</v>
      </c>
      <c r="GO21" s="62">
        <f>IFERROR(Inv_SY_B!GO21/Inv_SY_B!$IS21-1,"")</f>
        <v>-6.025835600781404E-3</v>
      </c>
      <c r="GP21" s="62">
        <f>IFERROR(Inv_SY_B!GP21/Inv_SY_B!$IS21-1,"")</f>
        <v>8.608214273886361E-4</v>
      </c>
      <c r="GQ21" s="62">
        <f>IFERROR(Inv_SY_B!GQ21/Inv_SY_B!$IS21-1,"")</f>
        <v>-8.3213879435046767E-3</v>
      </c>
      <c r="GR21" s="62">
        <f>IFERROR(Inv_SY_B!GR21/Inv_SY_B!$IS21-1,"")</f>
        <v>1.1190806969643807E-2</v>
      </c>
      <c r="GS21" s="62" t="str">
        <f>IFERROR(Inv_SY_B!GS21/Inv_SY_B!$IS21-1,"")</f>
        <v/>
      </c>
      <c r="GT21" s="62" t="str">
        <f>IFERROR(Inv_SY_B!GT21/Inv_SY_B!$IS21-1,"")</f>
        <v/>
      </c>
      <c r="GU21" s="62">
        <f>IFERROR(Inv_SY_B!GU21/Inv_SY_B!$IS21-1,"")</f>
        <v>3.3495217265366195E-2</v>
      </c>
      <c r="GV21" s="62">
        <f>IFERROR(Inv_SY_B!GV21/Inv_SY_B!$IS21-1,"")</f>
        <v>-3.487884507920147E-3</v>
      </c>
      <c r="GW21" s="62">
        <f>IFERROR(Inv_SY_B!GW21/Inv_SY_B!$IS21-1,"")</f>
        <v>-2.2745671382823351E-3</v>
      </c>
      <c r="GX21" s="62" t="str">
        <f>IFERROR(Inv_SY_B!GX21/Inv_SY_B!$IS21-1,"")</f>
        <v/>
      </c>
      <c r="GY21" s="62">
        <f>IFERROR(Inv_SY_B!GY21/Inv_SY_B!$IS21-1,"")</f>
        <v>-1.7227440641589542E-2</v>
      </c>
      <c r="GZ21" s="62">
        <f>IFERROR(Inv_SY_B!GZ21/Inv_SY_B!$IS21-1,"")</f>
        <v>-1.605920482908918E-2</v>
      </c>
      <c r="HA21" s="62">
        <f>IFERROR(Inv_SY_B!HA21/Inv_SY_B!$IS21-1,"")</f>
        <v>-1.1973637513500557E-2</v>
      </c>
      <c r="HB21" s="62">
        <f>IFERROR(Inv_SY_B!HB21/Inv_SY_B!$IS21-1,"")</f>
        <v>-2.5138243308174824E-2</v>
      </c>
      <c r="HC21" s="62">
        <f>IFERROR(Inv_SY_B!HC21/Inv_SY_B!$IS21-1,"")</f>
        <v>-1.1519685589546302E-2</v>
      </c>
      <c r="HD21" s="62">
        <f>IFERROR(Inv_SY_B!HD21/Inv_SY_B!$IS21-1,"")</f>
        <v>-1.9463844258746366E-2</v>
      </c>
      <c r="HE21" s="62">
        <f>IFERROR(Inv_SY_B!HE21/Inv_SY_B!$IS21-1,"")</f>
        <v>-2.4406471104606586E-3</v>
      </c>
      <c r="HF21" s="62">
        <f>IFERROR(Inv_SY_B!HF21/Inv_SY_B!$IS21-1,"")</f>
        <v>1.0043030798282171E-2</v>
      </c>
      <c r="HG21" s="62">
        <f>IFERROR(Inv_SY_B!HG21/Inv_SY_B!$IS21-1,"")</f>
        <v>-7.774582216923509E-3</v>
      </c>
      <c r="HH21" s="62">
        <f>IFERROR(Inv_SY_B!HH21/Inv_SY_B!$IS21-1,"")</f>
        <v>-2.3095459650380623E-2</v>
      </c>
      <c r="HI21" s="62">
        <f>IFERROR(Inv_SY_B!HI21/Inv_SY_B!$IS21-1,"")</f>
        <v>-1.3789445209317686E-2</v>
      </c>
      <c r="HJ21" s="62">
        <f>IFERROR(Inv_SY_B!HJ21/Inv_SY_B!$IS21-1,"")</f>
        <v>2.9222499585350725E-2</v>
      </c>
      <c r="HK21" s="62">
        <f>IFERROR(Inv_SY_B!HK21/Inv_SY_B!$IS21-1,"")</f>
        <v>-1.1393587832892349E-2</v>
      </c>
      <c r="HL21" s="62">
        <f>IFERROR(Inv_SY_B!HL21/Inv_SY_B!$IS21-1,"")</f>
        <v>2.7444521216529738E-2</v>
      </c>
      <c r="HM21" s="62">
        <f>IFERROR(Inv_SY_B!HM21/Inv_SY_B!$IS21-1,"")</f>
        <v>2.8588379773978323E-2</v>
      </c>
      <c r="HN21" s="62">
        <f>IFERROR(Inv_SY_B!HN21/Inv_SY_B!$IS21-1,"")</f>
        <v>4.2158147317170602E-2</v>
      </c>
      <c r="HO21" s="62">
        <f>IFERROR(Inv_SY_B!HO21/Inv_SY_B!$IS21-1,"")</f>
        <v>6.2919891658254956E-2</v>
      </c>
      <c r="HP21" s="62">
        <f>IFERROR(Inv_SY_B!HP21/Inv_SY_B!$IS21-1,"")</f>
        <v>5.3041100886810799E-2</v>
      </c>
      <c r="HQ21" s="62">
        <f>IFERROR(Inv_SY_B!HQ21/Inv_SY_B!$IS21-1,"")</f>
        <v>-1.7649346669491806E-2</v>
      </c>
      <c r="HR21" s="62">
        <f>IFERROR(Inv_SY_B!HR21/Inv_SY_B!$IS21-1,"")</f>
        <v>-1.640847142612667E-2</v>
      </c>
      <c r="HS21" s="62">
        <f>IFERROR(Inv_SY_B!HS21/Inv_SY_B!$IS21-1,"")</f>
        <v>1.5835457347938675E-2</v>
      </c>
      <c r="HT21" s="62">
        <f>IFERROR(Inv_SY_B!HT21/Inv_SY_B!$IS21-1,"")</f>
        <v>6.0583416880168883E-3</v>
      </c>
      <c r="HU21" s="62">
        <f>IFERROR(Inv_SY_B!HU21/Inv_SY_B!$IS21-1,"")</f>
        <v>1.2782667280877291E-3</v>
      </c>
      <c r="HV21" s="62">
        <f>IFERROR(Inv_SY_B!HV21/Inv_SY_B!$IS21-1,"")</f>
        <v>-2.5749332436574845E-2</v>
      </c>
      <c r="HW21" s="62">
        <f>IFERROR(Inv_SY_B!HW21/Inv_SY_B!$IS21-1,"")</f>
        <v>2.0302344279648832E-2</v>
      </c>
      <c r="HX21" s="62">
        <f>IFERROR(Inv_SY_B!HX21/Inv_SY_B!$IS21-1,"")</f>
        <v>7.2494804970248961E-3</v>
      </c>
      <c r="HY21" s="62">
        <f>IFERROR(Inv_SY_B!HY21/Inv_SY_B!$IS21-1,"")</f>
        <v>3.0319955283215627E-3</v>
      </c>
      <c r="HZ21" s="62">
        <f>IFERROR(Inv_SY_B!HZ21/Inv_SY_B!$IS21-1,"")</f>
        <v>-1.5226959635172954E-2</v>
      </c>
      <c r="IA21" s="62">
        <f>IFERROR(Inv_SY_B!IA21/Inv_SY_B!$IS21-1,"")</f>
        <v>-2.4095952760167849E-2</v>
      </c>
      <c r="IB21" s="62">
        <f>IFERROR(Inv_SY_B!IB21/Inv_SY_B!$IS21-1,"")</f>
        <v>-1.3896300775832926E-2</v>
      </c>
      <c r="IC21" s="62">
        <f>IFERROR(Inv_SY_B!IC21/Inv_SY_B!$IS21-1,"")</f>
        <v>-2.9062388273367601E-3</v>
      </c>
      <c r="ID21" s="62">
        <f>IFERROR(Inv_SY_B!ID21/Inv_SY_B!$IS21-1,"")</f>
        <v>-1.2930301534381794E-3</v>
      </c>
      <c r="IE21" s="62">
        <f>IFERROR(Inv_SY_B!IE21/Inv_SY_B!$IS21-1,"")</f>
        <v>-2.6563377227013185E-2</v>
      </c>
      <c r="IF21" s="62" t="str">
        <f>IFERROR(Inv_SY_B!IF21/Inv_SY_B!$IS21-1,"")</f>
        <v/>
      </c>
      <c r="IG21" s="62">
        <f>IFERROR(Inv_SY_B!IG21/Inv_SY_B!$IS21-1,"")</f>
        <v>2.1478559026963495E-2</v>
      </c>
      <c r="IH21" s="62">
        <f>IFERROR(Inv_SY_B!IH21/Inv_SY_B!$IS21-1,"")</f>
        <v>-1.4231775584539696E-2</v>
      </c>
      <c r="II21" s="62">
        <f>IFERROR(Inv_SY_B!II21/Inv_SY_B!$IS21-1,"")</f>
        <v>-1.7156791125038096E-3</v>
      </c>
      <c r="IJ21" s="62">
        <f>IFERROR(Inv_SY_B!IJ21/Inv_SY_B!$IS21-1,"")</f>
        <v>-1.0361878914814437E-2</v>
      </c>
      <c r="IK21" s="62">
        <f>IFERROR(Inv_SY_B!IK21/Inv_SY_B!$IS21-1,"")</f>
        <v>-2.8451616179694383E-2</v>
      </c>
      <c r="IL21" s="62" t="str">
        <f>IFERROR(Inv_SY_B!IL21/Inv_SY_B!$IS21-1,"")</f>
        <v/>
      </c>
      <c r="IM21" s="62" t="str">
        <f>IFERROR(Inv_SY_B!IM21/Inv_SY_B!$IS21-1,"")</f>
        <v/>
      </c>
      <c r="IN21" s="62">
        <f>IFERROR(Inv_SY_B!IN21/Inv_SY_B!$IS21-1,"")</f>
        <v>1.4475821529058353E-2</v>
      </c>
      <c r="IO21" s="62">
        <f>IFERROR(Inv_SY_B!IO21/Inv_SY_B!$IS21-1,"")</f>
        <v>1.4000879665046595E-2</v>
      </c>
      <c r="IP21" s="62">
        <f>IFERROR(Inv_SY_B!IP21/Inv_SY_B!$IS21-1,"")</f>
        <v>0.13674921438092769</v>
      </c>
      <c r="IQ21" s="62">
        <f>IFERROR(Inv_SY_B!IQ21/Inv_SY_B!$IS21-1,"")</f>
        <v>-1.2323889464150639E-2</v>
      </c>
      <c r="IR21" s="62">
        <f>IFERROR(Inv_SY_B!IR21/Inv_SY_B!$IS21-1,"")</f>
        <v>0.96983516454192364</v>
      </c>
    </row>
    <row r="22" spans="2:252" ht="14.5" x14ac:dyDescent="0.35">
      <c r="B22" s="85">
        <f t="shared" si="0"/>
        <v>45854</v>
      </c>
      <c r="C22" s="62">
        <f>IFERROR(Inv_SY_B!C22/Inv_SY_B!$IS22-1,"")</f>
        <v>-2.6654917112773902E-3</v>
      </c>
      <c r="D22" s="62">
        <f>IFERROR(Inv_SY_B!D22/Inv_SY_B!$IS22-1,"")</f>
        <v>-1.3419098495734638E-2</v>
      </c>
      <c r="E22" s="62">
        <f>IFERROR(Inv_SY_B!E22/Inv_SY_B!$IS22-1,"")</f>
        <v>-1.5190525969918323E-2</v>
      </c>
      <c r="F22" s="62">
        <f>IFERROR(Inv_SY_B!F22/Inv_SY_B!$IS22-1,"")</f>
        <v>-6.7918757099644234E-3</v>
      </c>
      <c r="G22" s="62">
        <f>IFERROR(Inv_SY_B!G22/Inv_SY_B!$IS22-1,"")</f>
        <v>8.713324769950459E-3</v>
      </c>
      <c r="H22" s="62">
        <f>IFERROR(Inv_SY_B!H22/Inv_SY_B!$IS22-1,"")</f>
        <v>8.9217280022073631E-3</v>
      </c>
      <c r="I22" s="62">
        <f>IFERROR(Inv_SY_B!I22/Inv_SY_B!$IS22-1,"")</f>
        <v>-2.7280126809544614E-3</v>
      </c>
      <c r="J22" s="62">
        <f>IFERROR(Inv_SY_B!J22/Inv_SY_B!$IS22-1,"")</f>
        <v>-1.0313890335106435E-2</v>
      </c>
      <c r="K22" s="62">
        <f>IFERROR(Inv_SY_B!K22/Inv_SY_B!$IS22-1,"")</f>
        <v>-1.0368075175493208E-2</v>
      </c>
      <c r="L22" s="62">
        <f>IFERROR(Inv_SY_B!L22/Inv_SY_B!$IS22-1,"")</f>
        <v>1.8111476931808479E-2</v>
      </c>
      <c r="M22" s="62">
        <f>IFERROR(Inv_SY_B!M22/Inv_SY_B!$IS22-1,"")</f>
        <v>-1.6545146979588421E-2</v>
      </c>
      <c r="N22" s="62">
        <f>IFERROR(Inv_SY_B!N22/Inv_SY_B!$IS22-1,"")</f>
        <v>7.838031194471462E-3</v>
      </c>
      <c r="O22" s="62">
        <f>IFERROR(Inv_SY_B!O22/Inv_SY_B!$IS22-1,"")</f>
        <v>-1.5190525969918323E-2</v>
      </c>
      <c r="P22" s="62">
        <f>IFERROR(Inv_SY_B!P22/Inv_SY_B!$IS22-1,"")</f>
        <v>-8.4174209215683859E-3</v>
      </c>
      <c r="Q22" s="62">
        <f>IFERROR(Inv_SY_B!Q22/Inv_SY_B!$IS22-1,"")</f>
        <v>-6.9608116644948037E-4</v>
      </c>
      <c r="R22" s="62">
        <f>IFERROR(Inv_SY_B!R22/Inv_SY_B!$IS22-1,"")</f>
        <v>-3.2698610848226339E-3</v>
      </c>
      <c r="S22" s="62">
        <f>IFERROR(Inv_SY_B!S22/Inv_SY_B!$IS22-1,"")</f>
        <v>4.3160165693294505E-3</v>
      </c>
      <c r="T22" s="62">
        <f>IFERROR(Inv_SY_B!T22/Inv_SY_B!$IS22-1,"")</f>
        <v>-5.7081789022284113E-3</v>
      </c>
      <c r="U22" s="62">
        <f>IFERROR(Inv_SY_B!U22/Inv_SY_B!$IS22-1,"")</f>
        <v>2.1047289386810775E-4</v>
      </c>
      <c r="V22" s="62">
        <f>IFERROR(Inv_SY_B!V22/Inv_SY_B!$IS22-1,"")</f>
        <v>1.2464582950575176E-2</v>
      </c>
      <c r="W22" s="62">
        <f>IFERROR(Inv_SY_B!W22/Inv_SY_B!$IS22-1,"")</f>
        <v>-5.5727168012614792E-3</v>
      </c>
      <c r="X22" s="62">
        <f>IFERROR(Inv_SY_B!X22/Inv_SY_B!$IS22-1,"")</f>
        <v>-1.4106829162182422E-2</v>
      </c>
      <c r="Y22" s="62">
        <f>IFERROR(Inv_SY_B!Y22/Inv_SY_B!$IS22-1,"")</f>
        <v>-1.2168679102193103E-2</v>
      </c>
      <c r="Z22" s="62">
        <f>IFERROR(Inv_SY_B!Z22/Inv_SY_B!$IS22-1,"")</f>
        <v>-1.3835904960248446E-2</v>
      </c>
      <c r="AA22" s="62">
        <f>IFERROR(Inv_SY_B!AA22/Inv_SY_B!$IS22-1,"")</f>
        <v>-5.9165821344853153E-3</v>
      </c>
      <c r="AB22" s="62">
        <f>IFERROR(Inv_SY_B!AB22/Inv_SY_B!$IS22-1,"")</f>
        <v>-5.1663304983604608E-3</v>
      </c>
      <c r="AC22" s="62">
        <f>IFERROR(Inv_SY_B!AC22/Inv_SY_B!$IS22-1,"")</f>
        <v>-1.8670859948608953E-2</v>
      </c>
      <c r="AD22" s="62">
        <f>IFERROR(Inv_SY_B!AD22/Inv_SY_B!$IS22-1,"")</f>
        <v>1.7350480951265013E-2</v>
      </c>
      <c r="AE22" s="62">
        <f>IFERROR(Inv_SY_B!AE22/Inv_SY_B!$IS22-1,"")</f>
        <v>-2.8526017242891943E-2</v>
      </c>
      <c r="AF22" s="62">
        <f>IFERROR(Inv_SY_B!AF22/Inv_SY_B!$IS22-1,"")</f>
        <v>1.1570764643339837E-2</v>
      </c>
      <c r="AG22" s="62">
        <f>IFERROR(Inv_SY_B!AG22/Inv_SY_B!$IS22-1,"")</f>
        <v>1.8072945489755687E-2</v>
      </c>
      <c r="AH22" s="62">
        <f>IFERROR(Inv_SY_B!AH22/Inv_SY_B!$IS22-1,"")</f>
        <v>7.2359774123957887E-3</v>
      </c>
      <c r="AI22" s="62">
        <f>IFERROR(Inv_SY_B!AI22/Inv_SY_B!$IS22-1,"")</f>
        <v>-2.1861395470368805E-2</v>
      </c>
      <c r="AJ22" s="62">
        <f>IFERROR(Inv_SY_B!AJ22/Inv_SY_B!$IS22-1,"")</f>
        <v>-6.4641428612941532E-3</v>
      </c>
      <c r="AK22" s="62">
        <f>IFERROR(Inv_SY_B!AK22/Inv_SY_B!$IS22-1,"")</f>
        <v>-1.7899767989258297E-2</v>
      </c>
      <c r="AL22" s="62">
        <f>IFERROR(Inv_SY_B!AL22/Inv_SY_B!$IS22-1,"")</f>
        <v>-1.7439767880588097E-2</v>
      </c>
      <c r="AM22" s="62">
        <f>IFERROR(Inv_SY_B!AM22/Inv_SY_B!$IS22-1,"")</f>
        <v>-2.7280126809544614E-3</v>
      </c>
      <c r="AN22" s="62">
        <f>IFERROR(Inv_SY_B!AN22/Inv_SY_B!$IS22-1,"")</f>
        <v>3.7741681654615E-3</v>
      </c>
      <c r="AO22" s="62">
        <f>IFERROR(Inv_SY_B!AO22/Inv_SY_B!$IS22-1,"")</f>
        <v>-2.8969486354846197E-4</v>
      </c>
      <c r="AP22" s="62">
        <f>IFERROR(Inv_SY_B!AP22/Inv_SY_B!$IS22-1,"")</f>
        <v>-8.4174209215683859E-3</v>
      </c>
      <c r="AQ22" s="62">
        <f>IFERROR(Inv_SY_B!AQ22/Inv_SY_B!$IS22-1,"")</f>
        <v>9.1926522041414493E-3</v>
      </c>
      <c r="AR22" s="62">
        <f>IFERROR(Inv_SY_B!AR22/Inv_SY_B!$IS22-1,"")</f>
        <v>-8.4174209215683859E-3</v>
      </c>
      <c r="AS22" s="62">
        <f>IFERROR(Inv_SY_B!AS22/Inv_SY_B!$IS22-1,"")</f>
        <v>-1.2481283950578459E-2</v>
      </c>
      <c r="AT22" s="62">
        <f>IFERROR(Inv_SY_B!AT22/Inv_SY_B!$IS22-1,"")</f>
        <v>-2.8194887662750245E-2</v>
      </c>
      <c r="AU22" s="62">
        <f>IFERROR(Inv_SY_B!AU22/Inv_SY_B!$IS22-1,"")</f>
        <v>2.6531801127917198E-2</v>
      </c>
      <c r="AV22" s="62">
        <f>IFERROR(Inv_SY_B!AV22/Inv_SY_B!$IS22-1,"")</f>
        <v>2.7344573733719235E-2</v>
      </c>
      <c r="AW22" s="62">
        <f>IFERROR(Inv_SY_B!AW22/Inv_SY_B!$IS22-1,"")</f>
        <v>-1.0918259708651568E-2</v>
      </c>
      <c r="AX22" s="62">
        <f>IFERROR(Inv_SY_B!AX22/Inv_SY_B!$IS22-1,"")</f>
        <v>-2.4401948835674148E-2</v>
      </c>
      <c r="AY22" s="62">
        <f>IFERROR(Inv_SY_B!AY22/Inv_SY_B!$IS22-1,"")</f>
        <v>-1.6870256021909058E-2</v>
      </c>
      <c r="AZ22" s="62">
        <f>IFERROR(Inv_SY_B!AZ22/Inv_SY_B!$IS22-1,"")</f>
        <v>-1.8170692191192495E-2</v>
      </c>
      <c r="BA22" s="62">
        <f>IFERROR(Inv_SY_B!BA22/Inv_SY_B!$IS22-1,"")</f>
        <v>-2.0609010008598272E-2</v>
      </c>
      <c r="BB22" s="62">
        <f>IFERROR(Inv_SY_B!BB22/Inv_SY_B!$IS22-1,"")</f>
        <v>-2.6840266653080369E-2</v>
      </c>
      <c r="BC22" s="62">
        <f>IFERROR(Inv_SY_B!BC22/Inv_SY_B!$IS22-1,"")</f>
        <v>1.0727889348433939E-2</v>
      </c>
      <c r="BD22" s="62">
        <f>IFERROR(Inv_SY_B!BD22/Inv_SY_B!$IS22-1,"")</f>
        <v>-9.0194747036440592E-3</v>
      </c>
      <c r="BE22" s="62">
        <f>IFERROR(Inv_SY_B!BE22/Inv_SY_B!$IS22-1,"")</f>
        <v>-1.0918259708651568E-2</v>
      </c>
      <c r="BF22" s="62">
        <f>IFERROR(Inv_SY_B!BF22/Inv_SY_B!$IS22-1,"")</f>
        <v>6.3931021174901126E-3</v>
      </c>
      <c r="BG22" s="62">
        <f>IFERROR(Inv_SY_B!BG22/Inv_SY_B!$IS22-1,"")</f>
        <v>1.3738158258811861E-2</v>
      </c>
      <c r="BH22" s="62">
        <f>IFERROR(Inv_SY_B!BH22/Inv_SY_B!$IS22-1,"")</f>
        <v>2.6667263228884241E-2</v>
      </c>
      <c r="BI22" s="62">
        <f>IFERROR(Inv_SY_B!BI22/Inv_SY_B!$IS22-1,"")</f>
        <v>5.3094053097539895E-3</v>
      </c>
      <c r="BJ22" s="62">
        <f>IFERROR(Inv_SY_B!BJ22/Inv_SY_B!$IS22-1,"")</f>
        <v>8.6809064893773602E-3</v>
      </c>
      <c r="BK22" s="62">
        <f>IFERROR(Inv_SY_B!BK22/Inv_SY_B!$IS22-1,"")</f>
        <v>-9.3656556283375769E-3</v>
      </c>
      <c r="BL22" s="62">
        <f>IFERROR(Inv_SY_B!BL22/Inv_SY_B!$IS22-1,"")</f>
        <v>3.2520793721728669E-3</v>
      </c>
      <c r="BM22" s="62">
        <f>IFERROR(Inv_SY_B!BM22/Inv_SY_B!$IS22-1,"")</f>
        <v>-4.353557892558535E-3</v>
      </c>
      <c r="BN22" s="62">
        <f>IFERROR(Inv_SY_B!BN22/Inv_SY_B!$IS22-1,"")</f>
        <v>-7.3981971315673078E-4</v>
      </c>
      <c r="BO22" s="62">
        <f>IFERROR(Inv_SY_B!BO22/Inv_SY_B!$IS22-1,"")</f>
        <v>2.9095160884677451E-2</v>
      </c>
      <c r="BP22" s="62">
        <f>IFERROR(Inv_SY_B!BP22/Inv_SY_B!$IS22-1,"")</f>
        <v>2.5343902704052734E-2</v>
      </c>
      <c r="BQ22" s="62">
        <f>IFERROR(Inv_SY_B!BQ22/Inv_SY_B!$IS22-1,"")</f>
        <v>2.5468944643406877E-2</v>
      </c>
      <c r="BR22" s="62">
        <f>IFERROR(Inv_SY_B!BR22/Inv_SY_B!$IS22-1,"")</f>
        <v>-2.4154078325692163E-3</v>
      </c>
      <c r="BS22" s="62">
        <f>IFERROR(Inv_SY_B!BS22/Inv_SY_B!$IS22-1,"")</f>
        <v>2.6396339026950377E-2</v>
      </c>
      <c r="BT22" s="62">
        <f>IFERROR(Inv_SY_B!BT22/Inv_SY_B!$IS22-1,"")</f>
        <v>2.6938187430818328E-2</v>
      </c>
      <c r="BU22" s="62">
        <f>IFERROR(Inv_SY_B!BU22/Inv_SY_B!$IS22-1,"")</f>
        <v>2.3687097007610403E-2</v>
      </c>
      <c r="BV22" s="62">
        <f>IFERROR(Inv_SY_B!BV22/Inv_SY_B!$IS22-1,"")</f>
        <v>1.4204749939920269E-2</v>
      </c>
      <c r="BW22" s="62">
        <f>IFERROR(Inv_SY_B!BW22/Inv_SY_B!$IS22-1,"")</f>
        <v>-4.353557892558535E-3</v>
      </c>
      <c r="BX22" s="62">
        <f>IFERROR(Inv_SY_B!BX22/Inv_SY_B!$IS22-1,"")</f>
        <v>-2.3318252027938247E-2</v>
      </c>
      <c r="BY22" s="62">
        <f>IFERROR(Inv_SY_B!BY22/Inv_SY_B!$IS22-1,"")</f>
        <v>1.8174933737158394E-3</v>
      </c>
      <c r="BZ22" s="62">
        <f>IFERROR(Inv_SY_B!BZ22/Inv_SY_B!$IS22-1,"")</f>
        <v>1.9999517592397487E-2</v>
      </c>
      <c r="CA22" s="62">
        <f>IFERROR(Inv_SY_B!CA22/Inv_SY_B!$IS22-1,"")</f>
        <v>1.3858569015226863E-2</v>
      </c>
      <c r="CB22" s="62">
        <f>IFERROR(Inv_SY_B!CB22/Inv_SY_B!$IS22-1,"")</f>
        <v>1.0649261461215254E-3</v>
      </c>
      <c r="CC22" s="62">
        <f>IFERROR(Inv_SY_B!CC22/Inv_SY_B!$IS22-1,"")</f>
        <v>1.9623233978600441E-2</v>
      </c>
      <c r="CD22" s="62">
        <f>IFERROR(Inv_SY_B!CD22/Inv_SY_B!$IS22-1,"")</f>
        <v>1.1589289375095957E-2</v>
      </c>
      <c r="CE22" s="62">
        <f>IFERROR(Inv_SY_B!CE22/Inv_SY_B!$IS22-1,"")</f>
        <v>1.8404075069897274E-2</v>
      </c>
      <c r="CF22" s="62">
        <f>IFERROR(Inv_SY_B!CF22/Inv_SY_B!$IS22-1,"")</f>
        <v>3.1408436762729197E-2</v>
      </c>
      <c r="CG22" s="62">
        <f>IFERROR(Inv_SY_B!CG22/Inv_SY_B!$IS22-1,"")</f>
        <v>1.813315086796341E-2</v>
      </c>
      <c r="CH22" s="62">
        <f>IFERROR(Inv_SY_B!CH22/Inv_SY_B!$IS22-1,"")</f>
        <v>3.2898519873366228E-2</v>
      </c>
      <c r="CI22" s="62">
        <f>IFERROR(Inv_SY_B!CI22/Inv_SY_B!$IS22-1,"")</f>
        <v>1.2985591031217325E-2</v>
      </c>
      <c r="CJ22" s="62">
        <f>IFERROR(Inv_SY_B!CJ22/Inv_SY_B!$IS22-1,"")</f>
        <v>2.409348331051131E-2</v>
      </c>
      <c r="CK22" s="62">
        <f>IFERROR(Inv_SY_B!CK22/Inv_SY_B!$IS22-1,"")</f>
        <v>4.5869407712635368E-3</v>
      </c>
      <c r="CL22" s="62">
        <f>IFERROR(Inv_SY_B!CL22/Inv_SY_B!$IS22-1,"")</f>
        <v>2.5550092567585558E-3</v>
      </c>
      <c r="CM22" s="62">
        <f>IFERROR(Inv_SY_B!CM22/Inv_SY_B!$IS22-1,"")</f>
        <v>1.0953659516712344E-2</v>
      </c>
      <c r="CN22" s="62">
        <f>IFERROR(Inv_SY_B!CN22/Inv_SY_B!$IS22-1,"")</f>
        <v>7.4316448915705546E-3</v>
      </c>
      <c r="CO22" s="62">
        <f>IFERROR(Inv_SY_B!CO22/Inv_SY_B!$IS22-1,"")</f>
        <v>-3.6058070952205146E-3</v>
      </c>
      <c r="CP22" s="62">
        <f>IFERROR(Inv_SY_B!CP22/Inv_SY_B!$IS22-1,"")</f>
        <v>1.6215841131199671E-2</v>
      </c>
      <c r="CQ22" s="62">
        <f>IFERROR(Inv_SY_B!CQ22/Inv_SY_B!$IS22-1,"")</f>
        <v>-2.8634747819215045E-3</v>
      </c>
      <c r="CR22" s="62">
        <f>IFERROR(Inv_SY_B!CR22/Inv_SY_B!$IS22-1,"")</f>
        <v>-5.0308683973935286E-3</v>
      </c>
      <c r="CS22" s="62">
        <f>IFERROR(Inv_SY_B!CS22/Inv_SY_B!$IS22-1,"")</f>
        <v>6.0318698482448863E-3</v>
      </c>
      <c r="CT22" s="62">
        <f>IFERROR(Inv_SY_B!CT22/Inv_SY_B!$IS22-1,"")</f>
        <v>1.813315086796341E-2</v>
      </c>
      <c r="CU22" s="62">
        <f>IFERROR(Inv_SY_B!CU22/Inv_SY_B!$IS22-1,"")</f>
        <v>2.2197013896973372E-2</v>
      </c>
      <c r="CV22" s="62">
        <f>IFERROR(Inv_SY_B!CV22/Inv_SY_B!$IS22-1,"")</f>
        <v>7.838031194471462E-3</v>
      </c>
      <c r="CW22" s="62">
        <f>IFERROR(Inv_SY_B!CW22/Inv_SY_B!$IS22-1,"")</f>
        <v>3.7741681654615E-3</v>
      </c>
      <c r="CX22" s="62">
        <f>IFERROR(Inv_SY_B!CX22/Inv_SY_B!$IS22-1,"")</f>
        <v>-8.4174209215683859E-3</v>
      </c>
      <c r="CY22" s="62">
        <f>IFERROR(Inv_SY_B!CY22/Inv_SY_B!$IS22-1,"")</f>
        <v>-1.7899767989258297E-2</v>
      </c>
      <c r="CZ22" s="62">
        <f>IFERROR(Inv_SY_B!CZ22/Inv_SY_B!$IS22-1,"")</f>
        <v>1.0649261461215254E-3</v>
      </c>
      <c r="DA22" s="62">
        <f>IFERROR(Inv_SY_B!DA22/Inv_SY_B!$IS22-1,"")</f>
        <v>9.1926522041414493E-3</v>
      </c>
      <c r="DB22" s="62">
        <f>IFERROR(Inv_SY_B!DB22/Inv_SY_B!$IS22-1,"")</f>
        <v>1.5965757252491386E-2</v>
      </c>
      <c r="DC22" s="62">
        <f>IFERROR(Inv_SY_B!DC22/Inv_SY_B!$IS22-1,"")</f>
        <v>-2.8785261264733242E-3</v>
      </c>
      <c r="DD22" s="62">
        <f>IFERROR(Inv_SY_B!DD22/Inv_SY_B!$IS22-1,"")</f>
        <v>-1.2481283950578459E-2</v>
      </c>
      <c r="DE22" s="62">
        <f>IFERROR(Inv_SY_B!DE22/Inv_SY_B!$IS22-1,"")</f>
        <v>-2.2264657909306096E-2</v>
      </c>
      <c r="DF22" s="62">
        <f>IFERROR(Inv_SY_B!DF22/Inv_SY_B!$IS22-1,"")</f>
        <v>-1.6834743107115635E-2</v>
      </c>
      <c r="DG22" s="62">
        <f>IFERROR(Inv_SY_B!DG22/Inv_SY_B!$IS22-1,"")</f>
        <v>9.1926522041414493E-3</v>
      </c>
      <c r="DH22" s="62">
        <f>IFERROR(Inv_SY_B!DH22/Inv_SY_B!$IS22-1,"")</f>
        <v>1.169117539975506E-2</v>
      </c>
      <c r="DI22" s="62">
        <f>IFERROR(Inv_SY_B!DI22/Inv_SY_B!$IS22-1,"")</f>
        <v>-1.054313389058914E-2</v>
      </c>
      <c r="DJ22" s="62">
        <f>IFERROR(Inv_SY_B!DJ22/Inv_SY_B!$IS22-1,"")</f>
        <v>1.5840715313137022E-2</v>
      </c>
      <c r="DK22" s="62">
        <f>IFERROR(Inv_SY_B!DK22/Inv_SY_B!$IS22-1,"")</f>
        <v>1.9277053053906812E-2</v>
      </c>
      <c r="DL22" s="62">
        <f>IFERROR(Inv_SY_B!DL22/Inv_SY_B!$IS22-1,"")</f>
        <v>7.4767989252260136E-3</v>
      </c>
      <c r="DM22" s="62">
        <f>IFERROR(Inv_SY_B!DM22/Inv_SY_B!$IS22-1,"")</f>
        <v>-1.3023132354446409E-2</v>
      </c>
      <c r="DN22" s="62">
        <f>IFERROR(Inv_SY_B!DN22/Inv_SY_B!$IS22-1,"")</f>
        <v>9.5990385070423567E-3</v>
      </c>
      <c r="DO22" s="62">
        <f>IFERROR(Inv_SY_B!DO22/Inv_SY_B!$IS22-1,"")</f>
        <v>-1.5019668786697915E-2</v>
      </c>
      <c r="DP22" s="62">
        <f>IFERROR(Inv_SY_B!DP22/Inv_SY_B!$IS22-1,"")</f>
        <v>4.2257085020180885E-3</v>
      </c>
      <c r="DQ22" s="62">
        <f>IFERROR(Inv_SY_B!DQ22/Inv_SY_B!$IS22-1,"")</f>
        <v>-2.2764723443977619E-3</v>
      </c>
      <c r="DR22" s="62">
        <f>IFERROR(Inv_SY_B!DR22/Inv_SY_B!$IS22-1,"")</f>
        <v>1.3256515233151411E-2</v>
      </c>
      <c r="DS22" s="62">
        <f>IFERROR(Inv_SY_B!DS22/Inv_SY_B!$IS22-1,"")</f>
        <v>-1.3835904960248446E-2</v>
      </c>
      <c r="DT22" s="62">
        <f>IFERROR(Inv_SY_B!DT22/Inv_SY_B!$IS22-1,"")</f>
        <v>-2.7081088165910483E-2</v>
      </c>
      <c r="DU22" s="62">
        <f>IFERROR(Inv_SY_B!DU22/Inv_SY_B!$IS22-1,"")</f>
        <v>-5.6479735240210216E-3</v>
      </c>
      <c r="DV22" s="62">
        <f>IFERROR(Inv_SY_B!DV22/Inv_SY_B!$IS22-1,"")</f>
        <v>-2.0609010008598272E-2</v>
      </c>
      <c r="DW22" s="62">
        <f>IFERROR(Inv_SY_B!DW22/Inv_SY_B!$IS22-1,"")</f>
        <v>-1.8306154292159316E-2</v>
      </c>
      <c r="DX22" s="62">
        <f>IFERROR(Inv_SY_B!DX22/Inv_SY_B!$IS22-1,"")</f>
        <v>1.7230070194850011E-2</v>
      </c>
      <c r="DY22" s="62">
        <f>IFERROR(Inv_SY_B!DY22/Inv_SY_B!$IS22-1,"")</f>
        <v>-2.7246652955981276E-2</v>
      </c>
      <c r="DZ22" s="62">
        <f>IFERROR(Inv_SY_B!DZ22/Inv_SY_B!$IS22-1,"")</f>
        <v>-2.0609010008598272E-2</v>
      </c>
      <c r="EA22" s="62">
        <f>IFERROR(Inv_SY_B!EA22/Inv_SY_B!$IS22-1,"")</f>
        <v>-1.5540078059071982E-3</v>
      </c>
      <c r="EB22" s="62">
        <f>IFERROR(Inv_SY_B!EB22/Inv_SY_B!$IS22-1,"")</f>
        <v>-2.3468765473457331E-2</v>
      </c>
      <c r="EC22" s="62">
        <f>IFERROR(Inv_SY_B!EC22/Inv_SY_B!$IS22-1,"")</f>
        <v>-1.9796237402796346E-2</v>
      </c>
      <c r="ED22" s="62">
        <f>IFERROR(Inv_SY_B!ED22/Inv_SY_B!$IS22-1,"")</f>
        <v>9.2134925273672508E-3</v>
      </c>
      <c r="EE22" s="62">
        <f>IFERROR(Inv_SY_B!EE22/Inv_SY_B!$IS22-1,"")</f>
        <v>1.9967099311824166E-2</v>
      </c>
      <c r="EF22" s="62">
        <f>IFERROR(Inv_SY_B!EF22/Inv_SY_B!$IS22-1,"")</f>
        <v>-8.4174209215683859E-3</v>
      </c>
      <c r="EG22" s="62">
        <f>IFERROR(Inv_SY_B!EG22/Inv_SY_B!$IS22-1,"")</f>
        <v>-9.4332318289980233E-4</v>
      </c>
      <c r="EH22" s="62">
        <f>IFERROR(Inv_SY_B!EH22/Inv_SY_B!$IS22-1,"")</f>
        <v>-9.7957241167221376E-3</v>
      </c>
      <c r="EI22" s="62">
        <f>IFERROR(Inv_SY_B!EI22/Inv_SY_B!$IS22-1,"")</f>
        <v>-1.2830833008318443E-2</v>
      </c>
      <c r="EJ22" s="62">
        <f>IFERROR(Inv_SY_B!EJ22/Inv_SY_B!$IS22-1,"")</f>
        <v>1.2967592570249709E-2</v>
      </c>
      <c r="EK22" s="62">
        <f>IFERROR(Inv_SY_B!EK22/Inv_SY_B!$IS22-1,"")</f>
        <v>1.3039775871604098E-2</v>
      </c>
      <c r="EL22" s="62">
        <f>IFERROR(Inv_SY_B!EL22/Inv_SY_B!$IS22-1,"")</f>
        <v>6.4834101848014747E-3</v>
      </c>
      <c r="EM22" s="62">
        <f>IFERROR(Inv_SY_B!EM22/Inv_SY_B!$IS22-1,"")</f>
        <v>7.3378634370548923E-3</v>
      </c>
      <c r="EN22" s="62">
        <f>IFERROR(Inv_SY_B!EN22/Inv_SY_B!$IS22-1,"")</f>
        <v>-1.30439726776721E-2</v>
      </c>
      <c r="EO22" s="62">
        <f>IFERROR(Inv_SY_B!EO22/Inv_SY_B!$IS22-1,"")</f>
        <v>1.7320378262161373E-2</v>
      </c>
      <c r="EP22" s="62">
        <f>IFERROR(Inv_SY_B!EP22/Inv_SY_B!$IS22-1,"")</f>
        <v>-8.4174209215683859E-3</v>
      </c>
      <c r="EQ22" s="62">
        <f>IFERROR(Inv_SY_B!EQ22/Inv_SY_B!$IS22-1,"")</f>
        <v>-1.9254388998928396E-2</v>
      </c>
      <c r="ER22" s="62">
        <f>IFERROR(Inv_SY_B!ER22/Inv_SY_B!$IS22-1,"")</f>
        <v>1.421517010153317E-2</v>
      </c>
      <c r="ES22" s="62">
        <f>IFERROR(Inv_SY_B!ES22/Inv_SY_B!$IS22-1,"")</f>
        <v>1.3798363637019362E-2</v>
      </c>
      <c r="ET22" s="62">
        <f>IFERROR(Inv_SY_B!ET22/Inv_SY_B!$IS22-1,"")</f>
        <v>1.9269576977296587E-3</v>
      </c>
      <c r="EU22" s="62">
        <f>IFERROR(Inv_SY_B!EU22/Inv_SY_B!$IS22-1,"")</f>
        <v>1.6590966949262098E-2</v>
      </c>
      <c r="EV22" s="62">
        <f>IFERROR(Inv_SY_B!EV22/Inv_SY_B!$IS22-1,"")</f>
        <v>-2.5404497719232477E-3</v>
      </c>
      <c r="EW22" s="62">
        <f>IFERROR(Inv_SY_B!EW22/Inv_SY_B!$IS22-1,"")</f>
        <v>-1.3419098495734638E-2</v>
      </c>
      <c r="EX22" s="62">
        <f>IFERROR(Inv_SY_B!EX22/Inv_SY_B!$IS22-1,"")</f>
        <v>-2.9989368828884366E-3</v>
      </c>
      <c r="EY22" s="62">
        <f>IFERROR(Inv_SY_B!EY22/Inv_SY_B!$IS22-1,"")</f>
        <v>-1.9254388998928396E-2</v>
      </c>
      <c r="EZ22" s="62">
        <f>IFERROR(Inv_SY_B!EZ22/Inv_SY_B!$IS22-1,"")</f>
        <v>6.4834101848014747E-3</v>
      </c>
      <c r="FA22" s="62">
        <f>IFERROR(Inv_SY_B!FA22/Inv_SY_B!$IS22-1,"")</f>
        <v>3.7741681654615E-3</v>
      </c>
      <c r="FB22" s="62">
        <f>IFERROR(Inv_SY_B!FB22/Inv_SY_B!$IS22-1,"")</f>
        <v>1.6913991959260244E-2</v>
      </c>
      <c r="FC22" s="62">
        <f>IFERROR(Inv_SY_B!FC22/Inv_SY_B!$IS22-1,"")</f>
        <v>7.838031194471462E-3</v>
      </c>
      <c r="FD22" s="62">
        <f>IFERROR(Inv_SY_B!FD22/Inv_SY_B!$IS22-1,"")</f>
        <v>-2.8969486354846197E-4</v>
      </c>
      <c r="FE22" s="62">
        <f>IFERROR(Inv_SY_B!FE22/Inv_SY_B!$IS22-1,"")</f>
        <v>1.4805485013611452E-3</v>
      </c>
      <c r="FF22" s="62">
        <f>IFERROR(Inv_SY_B!FF22/Inv_SY_B!$IS22-1,"")</f>
        <v>-6.7395380800454596E-3</v>
      </c>
      <c r="FG22" s="62">
        <f>IFERROR(Inv_SY_B!FG22/Inv_SY_B!$IS22-1,"")</f>
        <v>-2.869021372891245E-2</v>
      </c>
      <c r="FH22" s="62">
        <f>IFERROR(Inv_SY_B!FH22/Inv_SY_B!$IS22-1,"")</f>
        <v>-5.3695236498110255E-3</v>
      </c>
      <c r="FI22" s="62">
        <f>IFERROR(Inv_SY_B!FI22/Inv_SY_B!$IS22-1,"")</f>
        <v>-1.4807400835870288E-2</v>
      </c>
      <c r="FJ22" s="62">
        <f>IFERROR(Inv_SY_B!FJ22/Inv_SY_B!$IS22-1,"")</f>
        <v>-2.0896353859134353E-2</v>
      </c>
      <c r="FK22" s="62">
        <f>IFERROR(Inv_SY_B!FK22/Inv_SY_B!$IS22-1,"")</f>
        <v>2.4040119452554576E-2</v>
      </c>
      <c r="FL22" s="62">
        <f>IFERROR(Inv_SY_B!FL22/Inv_SY_B!$IS22-1,"")</f>
        <v>-1.437873854303251E-2</v>
      </c>
      <c r="FM22" s="62">
        <f>IFERROR(Inv_SY_B!FM22/Inv_SY_B!$IS22-1,"")</f>
        <v>1.0385642297884745E-2</v>
      </c>
      <c r="FN22" s="62">
        <f>IFERROR(Inv_SY_B!FN22/Inv_SY_B!$IS22-1,"")</f>
        <v>-9.9362384172589913E-3</v>
      </c>
      <c r="FO22" s="62">
        <f>IFERROR(Inv_SY_B!FO22/Inv_SY_B!$IS22-1,"")</f>
        <v>-2.2905708356811494E-2</v>
      </c>
      <c r="FP22" s="62">
        <f>IFERROR(Inv_SY_B!FP22/Inv_SY_B!$IS22-1,"")</f>
        <v>-1.6220037937267562E-2</v>
      </c>
      <c r="FQ22" s="62">
        <f>IFERROR(Inv_SY_B!FQ22/Inv_SY_B!$IS22-1,"")</f>
        <v>-1.2800481919402418E-2</v>
      </c>
      <c r="FR22" s="62">
        <f>IFERROR(Inv_SY_B!FR22/Inv_SY_B!$IS22-1,"")</f>
        <v>-1.411569577242755E-2</v>
      </c>
      <c r="FS22" s="62">
        <f>IFERROR(Inv_SY_B!FS22/Inv_SY_B!$IS22-1,"")</f>
        <v>-2.4549725673092881E-2</v>
      </c>
      <c r="FT22" s="62">
        <f>IFERROR(Inv_SY_B!FT22/Inv_SY_B!$IS22-1,"")</f>
        <v>-1.7535251790292694E-2</v>
      </c>
      <c r="FU22" s="62">
        <f>IFERROR(Inv_SY_B!FU22/Inv_SY_B!$IS22-1,"")</f>
        <v>-4.6997388172520527E-3</v>
      </c>
      <c r="FV22" s="62">
        <f>IFERROR(Inv_SY_B!FV22/Inv_SY_B!$IS22-1,"")</f>
        <v>9.7006350827675281E-3</v>
      </c>
      <c r="FW22" s="62">
        <f>IFERROR(Inv_SY_B!FW22/Inv_SY_B!$IS22-1,"")</f>
        <v>-2.7664962323655784E-3</v>
      </c>
      <c r="FX22" s="62">
        <f>IFERROR(Inv_SY_B!FX22/Inv_SY_B!$IS22-1,"")</f>
        <v>5.5905917920644477E-3</v>
      </c>
      <c r="FY22" s="62">
        <f>IFERROR(Inv_SY_B!FY22/Inv_SY_B!$IS22-1,"")</f>
        <v>-2.6294947893420462E-3</v>
      </c>
      <c r="FZ22" s="62">
        <f>IFERROR(Inv_SY_B!FZ22/Inv_SY_B!$IS22-1,"")</f>
        <v>3.3985687036892642E-3</v>
      </c>
      <c r="GA22" s="62">
        <f>IFERROR(Inv_SY_B!GA22/Inv_SY_B!$IS22-1,"")</f>
        <v>-1.9912753755376489E-2</v>
      </c>
      <c r="GB22" s="62">
        <f>IFERROR(Inv_SY_B!GB22/Inv_SY_B!$IS22-1,"")</f>
        <v>-1.9391358003650883E-4</v>
      </c>
      <c r="GC22" s="62">
        <f>IFERROR(Inv_SY_B!GC22/Inv_SY_B!$IS22-1,"")</f>
        <v>-1.7242982045175936E-2</v>
      </c>
      <c r="GD22" s="62">
        <f>IFERROR(Inv_SY_B!GD22/Inv_SY_B!$IS22-1,"")</f>
        <v>1.6002701461846014E-2</v>
      </c>
      <c r="GE22" s="62">
        <f>IFERROR(Inv_SY_B!GE22/Inv_SY_B!$IS22-1,"")</f>
        <v>-1.9912753755376489E-2</v>
      </c>
      <c r="GF22" s="62">
        <f>IFERROR(Inv_SY_B!GF22/Inv_SY_B!$IS22-1,"")</f>
        <v>-9.9362384172589913E-3</v>
      </c>
      <c r="GG22" s="62">
        <f>IFERROR(Inv_SY_B!GG22/Inv_SY_B!$IS22-1,"")</f>
        <v>-2.5163492137837751E-2</v>
      </c>
      <c r="GH22" s="62">
        <f>IFERROR(Inv_SY_B!GH22/Inv_SY_B!$IS22-1,"")</f>
        <v>-9.1178831309323138E-3</v>
      </c>
      <c r="GI22" s="62">
        <f>IFERROR(Inv_SY_B!GI22/Inv_SY_B!$IS22-1,"")</f>
        <v>-2.0165679496342737E-2</v>
      </c>
      <c r="GJ22" s="62">
        <f>IFERROR(Inv_SY_B!GJ22/Inv_SY_B!$IS22-1,"")</f>
        <v>9.1737064557544379E-3</v>
      </c>
      <c r="GK22" s="62">
        <f>IFERROR(Inv_SY_B!GK22/Inv_SY_B!$IS22-1,"")</f>
        <v>5.5905917920644477E-3</v>
      </c>
      <c r="GL22" s="62">
        <f>IFERROR(Inv_SY_B!GL22/Inv_SY_B!$IS22-1,"")</f>
        <v>-5.3695236498110255E-3</v>
      </c>
      <c r="GM22" s="62">
        <f>IFERROR(Inv_SY_B!GM22/Inv_SY_B!$IS22-1,"")</f>
        <v>1.2440663943236618E-2</v>
      </c>
      <c r="GN22" s="62">
        <f>IFERROR(Inv_SY_B!GN22/Inv_SY_B!$IS22-1,"")</f>
        <v>6.9606062222988818E-3</v>
      </c>
      <c r="GO22" s="62">
        <f>IFERROR(Inv_SY_B!GO22/Inv_SY_B!$IS22-1,"")</f>
        <v>6.8236047792753496E-3</v>
      </c>
      <c r="GP22" s="62">
        <f>IFERROR(Inv_SY_B!GP22/Inv_SY_B!$IS22-1,"")</f>
        <v>-9.4795669405142169E-3</v>
      </c>
      <c r="GQ22" s="62">
        <f>IFERROR(Inv_SY_B!GQ22/Inv_SY_B!$IS22-1,"")</f>
        <v>-1.1945592914936132E-2</v>
      </c>
      <c r="GR22" s="62">
        <f>IFERROR(Inv_SY_B!GR22/Inv_SY_B!$IS22-1,"")</f>
        <v>5.5905917920644477E-3</v>
      </c>
      <c r="GS22" s="62" t="str">
        <f>IFERROR(Inv_SY_B!GS22/Inv_SY_B!$IS22-1,"")</f>
        <v/>
      </c>
      <c r="GT22" s="62" t="str">
        <f>IFERROR(Inv_SY_B!GT22/Inv_SY_B!$IS22-1,"")</f>
        <v/>
      </c>
      <c r="GU22" s="62">
        <f>IFERROR(Inv_SY_B!GU22/Inv_SY_B!$IS22-1,"")</f>
        <v>4.337985525821364E-2</v>
      </c>
      <c r="GV22" s="62">
        <f>IFERROR(Inv_SY_B!GV22/Inv_SY_B!$IS22-1,"")</f>
        <v>-6.2483193521046809E-3</v>
      </c>
      <c r="GW22" s="62">
        <f>IFERROR(Inv_SY_B!GW22/Inv_SY_B!$IS22-1,"")</f>
        <v>-1.8936008007742089E-2</v>
      </c>
      <c r="GX22" s="62" t="str">
        <f>IFERROR(Inv_SY_B!GX22/Inv_SY_B!$IS22-1,"")</f>
        <v/>
      </c>
      <c r="GY22" s="62">
        <f>IFERROR(Inv_SY_B!GY22/Inv_SY_B!$IS22-1,"")</f>
        <v>-1.8534023212514628E-2</v>
      </c>
      <c r="GZ22" s="62">
        <f>IFERROR(Inv_SY_B!GZ22/Inv_SY_B!$IS22-1,"")</f>
        <v>-1.3835904960248446E-2</v>
      </c>
      <c r="HA22" s="62">
        <f>IFERROR(Inv_SY_B!HA22/Inv_SY_B!$IS22-1,"")</f>
        <v>1.1089121617679387E-2</v>
      </c>
      <c r="HB22" s="62">
        <f>IFERROR(Inv_SY_B!HB22/Inv_SY_B!$IS22-1,"")</f>
        <v>-1.9254388998928396E-2</v>
      </c>
      <c r="HC22" s="62">
        <f>IFERROR(Inv_SY_B!HC22/Inv_SY_B!$IS22-1,"")</f>
        <v>-1.7086995383456371E-2</v>
      </c>
      <c r="HD22" s="62">
        <f>IFERROR(Inv_SY_B!HD22/Inv_SY_B!$IS22-1,"")</f>
        <v>-1.6443158732185603E-3</v>
      </c>
      <c r="HE22" s="62">
        <f>IFERROR(Inv_SY_B!HE22/Inv_SY_B!$IS22-1,"")</f>
        <v>-1.7899767989258297E-2</v>
      </c>
      <c r="HF22" s="62">
        <f>IFERROR(Inv_SY_B!HF22/Inv_SY_B!$IS22-1,"")</f>
        <v>2.4195471557915127E-3</v>
      </c>
      <c r="HG22" s="62">
        <f>IFERROR(Inv_SY_B!HG22/Inv_SY_B!$IS22-1,"")</f>
        <v>-2.5485645643410271E-2</v>
      </c>
      <c r="HH22" s="62">
        <f>IFERROR(Inv_SY_B!HH22/Inv_SY_B!$IS22-1,"")</f>
        <v>-5.5727168012614792E-3</v>
      </c>
      <c r="HI22" s="62">
        <f>IFERROR(Inv_SY_B!HI22/Inv_SY_B!$IS22-1,"")</f>
        <v>-1.2345821849611305E-2</v>
      </c>
      <c r="HJ22" s="62">
        <f>IFERROR(Inv_SY_B!HJ22/Inv_SY_B!$IS22-1,"")</f>
        <v>3.7741681654615E-3</v>
      </c>
      <c r="HK22" s="62">
        <f>IFERROR(Inv_SY_B!HK22/Inv_SY_B!$IS22-1,"")</f>
        <v>-2.443205152477812E-2</v>
      </c>
      <c r="HL22" s="62">
        <f>IFERROR(Inv_SY_B!HL22/Inv_SY_B!$IS22-1,"")</f>
        <v>2.9511967349191259E-2</v>
      </c>
      <c r="HM22" s="62">
        <f>IFERROR(Inv_SY_B!HM22/Inv_SY_B!$IS22-1,"")</f>
        <v>2.6903427115612555E-2</v>
      </c>
      <c r="HN22" s="62">
        <f>IFERROR(Inv_SY_B!HN22/Inv_SY_B!$IS22-1,"")</f>
        <v>4.3100642054344718E-2</v>
      </c>
      <c r="HO22" s="62">
        <f>IFERROR(Inv_SY_B!HO22/Inv_SY_B!$IS22-1,"")</f>
        <v>6.1052555278106047E-2</v>
      </c>
      <c r="HP22" s="62">
        <f>IFERROR(Inv_SY_B!HP22/Inv_SY_B!$IS22-1,"")</f>
        <v>3.2896396642943415E-2</v>
      </c>
      <c r="HQ22" s="62">
        <f>IFERROR(Inv_SY_B!HQ22/Inv_SY_B!$IS22-1,"")</f>
        <v>-1.2719759799322716E-2</v>
      </c>
      <c r="HR22" s="62">
        <f>IFERROR(Inv_SY_B!HR22/Inv_SY_B!$IS22-1,"")</f>
        <v>1.6439447178111521E-3</v>
      </c>
      <c r="HS22" s="62">
        <f>IFERROR(Inv_SY_B!HS22/Inv_SY_B!$IS22-1,"")</f>
        <v>2.6362865173386041E-3</v>
      </c>
      <c r="HT22" s="62">
        <f>IFERROR(Inv_SY_B!HT22/Inv_SY_B!$IS22-1,"")</f>
        <v>6.6339236303203375E-3</v>
      </c>
      <c r="HU22" s="62">
        <f>IFERROR(Inv_SY_B!HU22/Inv_SY_B!$IS22-1,"")</f>
        <v>9.8387022241379629E-3</v>
      </c>
      <c r="HV22" s="62">
        <f>IFERROR(Inv_SY_B!HV22/Inv_SY_B!$IS22-1,"")</f>
        <v>-1.7670524433775814E-2</v>
      </c>
      <c r="HW22" s="62">
        <f>IFERROR(Inv_SY_B!HW22/Inv_SY_B!$IS22-1,"")</f>
        <v>-1.6870256021909058E-2</v>
      </c>
      <c r="HX22" s="62">
        <f>IFERROR(Inv_SY_B!HX22/Inv_SY_B!$IS22-1,"")</f>
        <v>1.8466596039574235E-2</v>
      </c>
      <c r="HY22" s="62">
        <f>IFERROR(Inv_SY_B!HY22/Inv_SY_B!$IS22-1,"")</f>
        <v>-9.0194747036440592E-3</v>
      </c>
      <c r="HZ22" s="62">
        <f>IFERROR(Inv_SY_B!HZ22/Inv_SY_B!$IS22-1,"")</f>
        <v>-1.0223582267795073E-2</v>
      </c>
      <c r="IA22" s="62">
        <f>IFERROR(Inv_SY_B!IA22/Inv_SY_B!$IS22-1,"")</f>
        <v>3.2721058332063624E-3</v>
      </c>
      <c r="IB22" s="62">
        <f>IFERROR(Inv_SY_B!IB22/Inv_SY_B!$IS22-1,"")</f>
        <v>-1.3589610231217408E-2</v>
      </c>
      <c r="IC22" s="62">
        <f>IFERROR(Inv_SY_B!IC22/Inv_SY_B!$IS22-1,"")</f>
        <v>1.8669628278376038E-3</v>
      </c>
      <c r="ID22" s="62">
        <f>IFERROR(Inv_SY_B!ID22/Inv_SY_B!$IS22-1,"")</f>
        <v>-6.8241068720351628E-3</v>
      </c>
      <c r="IE22" s="62">
        <f>IFERROR(Inv_SY_B!IE22/Inv_SY_B!$IS22-1,"")</f>
        <v>9.7919693781167716E-3</v>
      </c>
      <c r="IF22" s="62" t="str">
        <f>IFERROR(Inv_SY_B!IF22/Inv_SY_B!$IS22-1,"")</f>
        <v/>
      </c>
      <c r="IG22" s="62">
        <f>IFERROR(Inv_SY_B!IG22/Inv_SY_B!$IS22-1,"")</f>
        <v>2.4241866647828569E-2</v>
      </c>
      <c r="IH22" s="62">
        <f>IFERROR(Inv_SY_B!IH22/Inv_SY_B!$IS22-1,"")</f>
        <v>-4.7711265423523441E-3</v>
      </c>
      <c r="II22" s="62">
        <f>IFERROR(Inv_SY_B!II22/Inv_SY_B!$IS22-1,"")</f>
        <v>-1.391677785634815E-2</v>
      </c>
      <c r="IJ22" s="62">
        <f>IFERROR(Inv_SY_B!IJ22/Inv_SY_B!$IS22-1,"")</f>
        <v>-1.3589610231217519E-2</v>
      </c>
      <c r="IK22" s="62">
        <f>IFERROR(Inv_SY_B!IK22/Inv_SY_B!$IS22-1,"")</f>
        <v>-1.4994753236586056E-2</v>
      </c>
      <c r="IL22" s="62" t="str">
        <f>IFERROR(Inv_SY_B!IL22/Inv_SY_B!$IS22-1,"")</f>
        <v/>
      </c>
      <c r="IM22" s="62" t="str">
        <f>IFERROR(Inv_SY_B!IM22/Inv_SY_B!$IS22-1,"")</f>
        <v/>
      </c>
      <c r="IN22" s="62">
        <f>IFERROR(Inv_SY_B!IN22/Inv_SY_B!$IS22-1,"")</f>
        <v>7.5747506220589234E-3</v>
      </c>
      <c r="IO22" s="62">
        <f>IFERROR(Inv_SY_B!IO22/Inv_SY_B!$IS22-1,"")</f>
        <v>4.8347217615902771E-3</v>
      </c>
      <c r="IP22" s="62">
        <f>IFERROR(Inv_SY_B!IP22/Inv_SY_B!$IS22-1,"")</f>
        <v>0.14505943047824221</v>
      </c>
      <c r="IQ22" s="62">
        <f>IFERROR(Inv_SY_B!IQ22/Inv_SY_B!$IS22-1,"")</f>
        <v>-1.4994753236586056E-2</v>
      </c>
      <c r="IR22" s="62">
        <f>IFERROR(Inv_SY_B!IR22/Inv_SY_B!$IS22-1,"")</f>
        <v>0.9673679857853883</v>
      </c>
    </row>
    <row r="23" spans="2:252" ht="14.5" x14ac:dyDescent="0.35">
      <c r="B23" s="85">
        <f t="shared" si="0"/>
        <v>45855</v>
      </c>
      <c r="C23" s="62">
        <f>IFERROR(Inv_SY_B!C23/Inv_SY_B!$IS23-1,"")</f>
        <v>-2.1726382323829951E-2</v>
      </c>
      <c r="D23" s="62">
        <f>IFERROR(Inv_SY_B!D23/Inv_SY_B!$IS23-1,"")</f>
        <v>-2.0376023458923642E-2</v>
      </c>
      <c r="E23" s="62">
        <f>IFERROR(Inv_SY_B!E23/Inv_SY_B!$IS23-1,"")</f>
        <v>-2.2524321653092705E-2</v>
      </c>
      <c r="F23" s="62">
        <f>IFERROR(Inv_SY_B!F23/Inv_SY_B!$IS23-1,"")</f>
        <v>-1.0555231714150848E-2</v>
      </c>
      <c r="G23" s="62">
        <f>IFERROR(Inv_SY_B!G23/Inv_SY_B!$IS23-1,"")</f>
        <v>-3.4351576991907828E-3</v>
      </c>
      <c r="H23" s="62">
        <f>IFERROR(Inv_SY_B!H23/Inv_SY_B!$IS23-1,"")</f>
        <v>-1.2459395394184281E-3</v>
      </c>
      <c r="I23" s="62">
        <f>IFERROR(Inv_SY_B!I23/Inv_SY_B!$IS23-1,"")</f>
        <v>-1.0555231714150848E-2</v>
      </c>
      <c r="J23" s="62">
        <f>IFERROR(Inv_SY_B!J23/Inv_SY_B!$IS23-1,"")</f>
        <v>-1.2459395394184281E-3</v>
      </c>
      <c r="K23" s="62">
        <f>IFERROR(Inv_SY_B!K23/Inv_SY_B!$IS23-1,"")</f>
        <v>-2.0768855128714514E-2</v>
      </c>
      <c r="L23" s="62">
        <f>IFERROR(Inv_SY_B!L23/Inv_SY_B!$IS23-1,"")</f>
        <v>1.102104774911461E-2</v>
      </c>
      <c r="M23" s="62">
        <f>IFERROR(Inv_SY_B!M23/Inv_SY_B!$IS23-1,"")</f>
        <v>-1.5874827242569389E-2</v>
      </c>
      <c r="N23" s="62">
        <f>IFERROR(Inv_SY_B!N23/Inv_SY_B!$IS23-1,"")</f>
        <v>5.4035548711046655E-3</v>
      </c>
      <c r="O23" s="62">
        <f>IFERROR(Inv_SY_B!O23/Inv_SY_B!$IS23-1,"")</f>
        <v>-2.2524321653092705E-2</v>
      </c>
      <c r="P23" s="62">
        <f>IFERROR(Inv_SY_B!P23/Inv_SY_B!$IS23-1,"")</f>
        <v>-3.3012378117619479E-3</v>
      </c>
      <c r="Q23" s="62">
        <f>IFERROR(Inv_SY_B!Q23/Inv_SY_B!$IS23-1,"")</f>
        <v>-5.2356361857323064E-3</v>
      </c>
      <c r="R23" s="62">
        <f>IFERROR(Inv_SY_B!R23/Inv_SY_B!$IS23-1,"")</f>
        <v>4.0736559890002244E-3</v>
      </c>
      <c r="S23" s="62">
        <f>IFERROR(Inv_SY_B!S23/Inv_SY_B!$IS23-1,"")</f>
        <v>2.0788076658431187E-3</v>
      </c>
      <c r="T23" s="62">
        <f>IFERROR(Inv_SY_B!T23/Inv_SY_B!$IS23-1,"")</f>
        <v>8.3959342686235061E-5</v>
      </c>
      <c r="U23" s="62">
        <f>IFERROR(Inv_SY_B!U23/Inv_SY_B!$IS23-1,"")</f>
        <v>4.912515283866048E-3</v>
      </c>
      <c r="V23" s="62">
        <f>IFERROR(Inv_SY_B!V23/Inv_SY_B!$IS23-1,"")</f>
        <v>1.6083665893545041E-2</v>
      </c>
      <c r="W23" s="62">
        <f>IFERROR(Inv_SY_B!W23/Inv_SY_B!$IS23-1,"")</f>
        <v>-1.6449092040498048E-3</v>
      </c>
      <c r="X23" s="62">
        <f>IFERROR(Inv_SY_B!X23/Inv_SY_B!$IS23-1,"")</f>
        <v>-4.7036766328905077E-3</v>
      </c>
      <c r="Y23" s="62">
        <f>IFERROR(Inv_SY_B!Y23/Inv_SY_B!$IS23-1,"")</f>
        <v>1.1664309608397261E-2</v>
      </c>
      <c r="Z23" s="62">
        <f>IFERROR(Inv_SY_B!Z23/Inv_SY_B!$IS23-1,"")</f>
        <v>-2.5167318045405951E-3</v>
      </c>
      <c r="AA23" s="62">
        <f>IFERROR(Inv_SY_B!AA23/Inv_SY_B!$IS23-1,"")</f>
        <v>4.9315899871849034E-4</v>
      </c>
      <c r="AB23" s="62">
        <f>IFERROR(Inv_SY_B!AB23/Inv_SY_B!$IS23-1,"")</f>
        <v>1.9766462797834894E-2</v>
      </c>
      <c r="AC23" s="62">
        <f>IFERROR(Inv_SY_B!AC23/Inv_SY_B!$IS23-1,"")</f>
        <v>-1.8289105213159296E-2</v>
      </c>
      <c r="AD23" s="62">
        <f>IFERROR(Inv_SY_B!AD23/Inv_SY_B!$IS23-1,"")</f>
        <v>1.0013870995734253E-2</v>
      </c>
      <c r="AE23" s="62">
        <f>IFERROR(Inv_SY_B!AE23/Inv_SY_B!$IS23-1,"")</f>
        <v>-2.1785488940812336E-2</v>
      </c>
      <c r="AF23" s="62">
        <f>IFERROR(Inv_SY_B!AF23/Inv_SY_B!$IS23-1,"")</f>
        <v>7.7678195504018444E-3</v>
      </c>
      <c r="AG23" s="62">
        <f>IFERROR(Inv_SY_B!AG23/Inv_SY_B!$IS23-1,"")</f>
        <v>1.9753710861238893E-3</v>
      </c>
      <c r="AH23" s="62">
        <f>IFERROR(Inv_SY_B!AH23/Inv_SY_B!$IS23-1,"")</f>
        <v>-1.5246712524363826E-4</v>
      </c>
      <c r="AI23" s="62">
        <f>IFERROR(Inv_SY_B!AI23/Inv_SY_B!$IS23-1,"")</f>
        <v>-2.0451059480755096E-2</v>
      </c>
      <c r="AJ23" s="62">
        <f>IFERROR(Inv_SY_B!AJ23/Inv_SY_B!$IS23-1,"")</f>
        <v>-7.5082507153967359E-3</v>
      </c>
      <c r="AK23" s="62">
        <f>IFERROR(Inv_SY_B!AK23/Inv_SY_B!$IS23-1,"")</f>
        <v>-1.6938746348252987E-2</v>
      </c>
      <c r="AL23" s="62">
        <f>IFERROR(Inv_SY_B!AL23/Inv_SY_B!$IS23-1,"")</f>
        <v>-1.9928149027772735E-2</v>
      </c>
      <c r="AM23" s="62">
        <f>IFERROR(Inv_SY_B!AM23/Inv_SY_B!$IS23-1,"")</f>
        <v>-1.37892942762885E-3</v>
      </c>
      <c r="AN23" s="62">
        <f>IFERROR(Inv_SY_B!AN23/Inv_SY_B!$IS23-1,"")</f>
        <v>-3.9057373036277543E-3</v>
      </c>
      <c r="AO23" s="62">
        <f>IFERROR(Inv_SY_B!AO23/Inv_SY_B!$IS23-1,"")</f>
        <v>-9.2253328320462957E-3</v>
      </c>
      <c r="AP23" s="62">
        <f>IFERROR(Inv_SY_B!AP23/Inv_SY_B!$IS23-1,"")</f>
        <v>-4.8366665211010407E-3</v>
      </c>
      <c r="AQ23" s="62">
        <f>IFERROR(Inv_SY_B!AQ23/Inv_SY_B!$IS23-1,"")</f>
        <v>4.0736559890002244E-3</v>
      </c>
      <c r="AR23" s="62">
        <f>IFERROR(Inv_SY_B!AR23/Inv_SY_B!$IS23-1,"")</f>
        <v>-1.3215029478360063E-2</v>
      </c>
      <c r="AS23" s="62">
        <f>IFERROR(Inv_SY_B!AS23/Inv_SY_B!$IS23-1,"")</f>
        <v>-1.7204726124674163E-2</v>
      </c>
      <c r="AT23" s="62">
        <f>IFERROR(Inv_SY_B!AT23/Inv_SY_B!$IS23-1,"")</f>
        <v>-2.4386180088039056E-2</v>
      </c>
      <c r="AU23" s="62">
        <f>IFERROR(Inv_SY_B!AU23/Inv_SY_B!$IS23-1,"")</f>
        <v>2.3490179667727817E-2</v>
      </c>
      <c r="AV23" s="62">
        <f>IFERROR(Inv_SY_B!AV23/Inv_SY_B!$IS23-1,"")</f>
        <v>2.1362341456360401E-2</v>
      </c>
      <c r="AW23" s="62">
        <f>IFERROR(Inv_SY_B!AW23/Inv_SY_B!$IS23-1,"")</f>
        <v>-1.66932265546339E-2</v>
      </c>
      <c r="AX23" s="62">
        <f>IFERROR(Inv_SY_B!AX23/Inv_SY_B!$IS23-1,"")</f>
        <v>-2.0662463218146132E-2</v>
      </c>
      <c r="AY23" s="62">
        <f>IFERROR(Inv_SY_B!AY23/Inv_SY_B!$IS23-1,"")</f>
        <v>-2.0768855128714514E-2</v>
      </c>
      <c r="AZ23" s="62">
        <f>IFERROR(Inv_SY_B!AZ23/Inv_SY_B!$IS23-1,"")</f>
        <v>-2.6769358884770722E-2</v>
      </c>
      <c r="BA23" s="62">
        <f>IFERROR(Inv_SY_B!BA23/Inv_SY_B!$IS23-1,"")</f>
        <v>-2.2524321653092705E-2</v>
      </c>
      <c r="BB23" s="62">
        <f>IFERROR(Inv_SY_B!BB23/Inv_SY_B!$IS23-1,"")</f>
        <v>-1.7204726124674163E-2</v>
      </c>
      <c r="BC23" s="62">
        <f>IFERROR(Inv_SY_B!BC23/Inv_SY_B!$IS23-1,"")</f>
        <v>-8.0727538008888988E-3</v>
      </c>
      <c r="BD23" s="62">
        <f>IFERROR(Inv_SY_B!BD23/Inv_SY_B!$IS23-1,"")</f>
        <v>-2.4740819789933699E-2</v>
      </c>
      <c r="BE23" s="62">
        <f>IFERROR(Inv_SY_B!BE23/Inv_SY_B!$IS23-1,"")</f>
        <v>-1.66932265546339E-2</v>
      </c>
      <c r="BF23" s="62">
        <f>IFERROR(Inv_SY_B!BF23/Inv_SY_B!$IS23-1,"")</f>
        <v>-8.3091802688186611E-3</v>
      </c>
      <c r="BG23" s="62">
        <f>IFERROR(Inv_SY_B!BG23/Inv_SY_B!$IS23-1,"")</f>
        <v>5.9946210409289602E-3</v>
      </c>
      <c r="BH23" s="62">
        <f>IFERROR(Inv_SY_B!BH23/Inv_SY_B!$IS23-1,"")</f>
        <v>2.9341734748988157E-2</v>
      </c>
      <c r="BI23" s="62">
        <f>IFERROR(Inv_SY_B!BI23/Inv_SY_B!$IS23-1,"")</f>
        <v>7.1767533805775496E-3</v>
      </c>
      <c r="BJ23" s="62">
        <f>IFERROR(Inv_SY_B!BJ23/Inv_SY_B!$IS23-1,"")</f>
        <v>1.4742400354328389E-2</v>
      </c>
      <c r="BK23" s="62">
        <f>IFERROR(Inv_SY_B!BK23/Inv_SY_B!$IS23-1,"")</f>
        <v>-1.6140807018990455E-2</v>
      </c>
      <c r="BL23" s="62">
        <f>IFERROR(Inv_SY_B!BL23/Inv_SY_B!$IS23-1,"")</f>
        <v>2.4056095155942092E-3</v>
      </c>
      <c r="BM23" s="62">
        <f>IFERROR(Inv_SY_B!BM23/Inv_SY_B!$IS23-1,"")</f>
        <v>-1.0555231714150848E-2</v>
      </c>
      <c r="BN23" s="62">
        <f>IFERROR(Inv_SY_B!BN23/Inv_SY_B!$IS23-1,"")</f>
        <v>7.589758550652359E-3</v>
      </c>
      <c r="BO23" s="62">
        <f>IFERROR(Inv_SY_B!BO23/Inv_SY_B!$IS23-1,"")</f>
        <v>1.1173270021158865E-2</v>
      </c>
      <c r="BP23" s="62">
        <f>IFERROR(Inv_SY_B!BP23/Inv_SY_B!$IS23-1,"")</f>
        <v>7.8587528072979751E-3</v>
      </c>
      <c r="BQ23" s="62">
        <f>IFERROR(Inv_SY_B!BQ23/Inv_SY_B!$IS23-1,"")</f>
        <v>1.3014668473303681E-2</v>
      </c>
      <c r="BR23" s="62">
        <f>IFERROR(Inv_SY_B!BR23/Inv_SY_B!$IS23-1,"")</f>
        <v>-9.8186723332929216E-3</v>
      </c>
      <c r="BS23" s="62">
        <f>IFERROR(Inv_SY_B!BS23/Inv_SY_B!$IS23-1,"")</f>
        <v>1.6973675145415035E-2</v>
      </c>
      <c r="BT23" s="62">
        <f>IFERROR(Inv_SY_B!BT23/Inv_SY_B!$IS23-1,"")</f>
        <v>1.8170584139309165E-2</v>
      </c>
      <c r="BU23" s="62">
        <f>IFERROR(Inv_SY_B!BU23/Inv_SY_B!$IS23-1,"")</f>
        <v>2.0697392015307958E-2</v>
      </c>
      <c r="BV23" s="62">
        <f>IFERROR(Inv_SY_B!BV23/Inv_SY_B!$IS23-1,"")</f>
        <v>1.6574705480783658E-2</v>
      </c>
      <c r="BW23" s="62">
        <f>IFERROR(Inv_SY_B!BW23/Inv_SY_B!$IS23-1,"")</f>
        <v>4.3396357654210682E-3</v>
      </c>
      <c r="BX23" s="62">
        <f>IFERROR(Inv_SY_B!BX23/Inv_SY_B!$IS23-1,"")</f>
        <v>9.9252110702605645E-3</v>
      </c>
      <c r="BY23" s="62">
        <f>IFERROR(Inv_SY_B!BY23/Inv_SY_B!$IS23-1,"")</f>
        <v>7.1767533805775496E-3</v>
      </c>
      <c r="BZ23" s="62">
        <f>IFERROR(Inv_SY_B!BZ23/Inv_SY_B!$IS23-1,"")</f>
        <v>2.2426260562043998E-2</v>
      </c>
      <c r="CA23" s="62">
        <f>IFERROR(Inv_SY_B!CA23/Inv_SY_B!$IS23-1,"")</f>
        <v>1.6633812097766043E-2</v>
      </c>
      <c r="CB23" s="62">
        <f>IFERROR(Inv_SY_B!CB23/Inv_SY_B!$IS23-1,"")</f>
        <v>1.7372644810046411E-2</v>
      </c>
      <c r="CC23" s="62">
        <f>IFERROR(Inv_SY_B!CC23/Inv_SY_B!$IS23-1,"")</f>
        <v>2.4288118996990793E-2</v>
      </c>
      <c r="CD23" s="62">
        <f>IFERROR(Inv_SY_B!CD23/Inv_SY_B!$IS23-1,"")</f>
        <v>3.2042452478800776E-2</v>
      </c>
      <c r="CE23" s="62">
        <f>IFERROR(Inv_SY_B!CE23/Inv_SY_B!$IS23-1,"")</f>
        <v>2.1362341456360401E-2</v>
      </c>
      <c r="CF23" s="62">
        <f>IFERROR(Inv_SY_B!CF23/Inv_SY_B!$IS23-1,"")</f>
        <v>1.7372644810046411E-2</v>
      </c>
      <c r="CG23" s="62">
        <f>IFERROR(Inv_SY_B!CG23/Inv_SY_B!$IS23-1,"")</f>
        <v>2.5883997655516078E-2</v>
      </c>
      <c r="CH23" s="62">
        <f>IFERROR(Inv_SY_B!CH23/Inv_SY_B!$IS23-1,"")</f>
        <v>2.761286620225234E-2</v>
      </c>
      <c r="CI23" s="62">
        <f>IFERROR(Inv_SY_B!CI23/Inv_SY_B!$IS23-1,"")</f>
        <v>2.7437571068953392E-3</v>
      </c>
      <c r="CJ23" s="62">
        <f>IFERROR(Inv_SY_B!CJ23/Inv_SY_B!$IS23-1,"")</f>
        <v>1.7372644810046411E-2</v>
      </c>
      <c r="CK23" s="62">
        <f>IFERROR(Inv_SY_B!CK23/Inv_SY_B!$IS23-1,"")</f>
        <v>3.5416964361583148E-3</v>
      </c>
      <c r="CL23" s="62">
        <f>IFERROR(Inv_SY_B!CL23/Inv_SY_B!$IS23-1,"")</f>
        <v>-5.8099009836620752E-4</v>
      </c>
      <c r="CM23" s="62">
        <f>IFERROR(Inv_SY_B!CM23/Inv_SY_B!$IS23-1,"")</f>
        <v>1.5377796486889528E-2</v>
      </c>
      <c r="CN23" s="62">
        <f>IFERROR(Inv_SY_B!CN23/Inv_SY_B!$IS23-1,"")</f>
        <v>7.664382970682837E-3</v>
      </c>
      <c r="CO23" s="62">
        <f>IFERROR(Inv_SY_B!CO23/Inv_SY_B!$IS23-1,"")</f>
        <v>-1.0044550543422681E-2</v>
      </c>
      <c r="CP23" s="62">
        <f>IFERROR(Inv_SY_B!CP23/Inv_SY_B!$IS23-1,"")</f>
        <v>8.7180720849655557E-3</v>
      </c>
      <c r="CQ23" s="62">
        <f>IFERROR(Inv_SY_B!CQ23/Inv_SY_B!$IS23-1,"")</f>
        <v>1.3648927940153488E-2</v>
      </c>
      <c r="CR23" s="62">
        <f>IFERROR(Inv_SY_B!CR23/Inv_SY_B!$IS23-1,"")</f>
        <v>-5.900585626784749E-3</v>
      </c>
      <c r="CS23" s="62">
        <f>IFERROR(Inv_SY_B!CS23/Inv_SY_B!$IS23-1,"")</f>
        <v>-3.8170773781540657E-3</v>
      </c>
      <c r="CT23" s="62">
        <f>IFERROR(Inv_SY_B!CT23/Inv_SY_B!$IS23-1,"")</f>
        <v>3.142726771526716E-3</v>
      </c>
      <c r="CU23" s="62">
        <f>IFERROR(Inv_SY_B!CU23/Inv_SY_B!$IS23-1,"")</f>
        <v>1.6840685257204724E-2</v>
      </c>
      <c r="CV23" s="62">
        <f>IFERROR(Inv_SY_B!CV23/Inv_SY_B!$IS23-1,"")</f>
        <v>1.4845836934047618E-2</v>
      </c>
      <c r="CW23" s="62">
        <f>IFERROR(Inv_SY_B!CW23/Inv_SY_B!$IS23-1,"")</f>
        <v>-8.6933732792044971E-3</v>
      </c>
      <c r="CX23" s="62">
        <f>IFERROR(Inv_SY_B!CX23/Inv_SY_B!$IS23-1,"")</f>
        <v>1.679838001211742E-3</v>
      </c>
      <c r="CY23" s="62">
        <f>IFERROR(Inv_SY_B!CY23/Inv_SY_B!$IS23-1,"")</f>
        <v>1.4579857157626774E-2</v>
      </c>
      <c r="CZ23" s="62">
        <f>IFERROR(Inv_SY_B!CZ23/Inv_SY_B!$IS23-1,"")</f>
        <v>1.2850988610890735E-2</v>
      </c>
      <c r="DA23" s="62">
        <f>IFERROR(Inv_SY_B!DA23/Inv_SY_B!$IS23-1,"")</f>
        <v>1.0457170623102252E-2</v>
      </c>
      <c r="DB23" s="62">
        <f>IFERROR(Inv_SY_B!DB23/Inv_SY_B!$IS23-1,"")</f>
        <v>1.7372644810046411E-2</v>
      </c>
      <c r="DC23" s="62">
        <f>IFERROR(Inv_SY_B!DC23/Inv_SY_B!$IS23-1,"")</f>
        <v>-6.7724082272754282E-3</v>
      </c>
      <c r="DD23" s="62">
        <f>IFERROR(Inv_SY_B!DD23/Inv_SY_B!$IS23-1,"")</f>
        <v>-1.9066584559620514E-2</v>
      </c>
      <c r="DE23" s="62">
        <f>IFERROR(Inv_SY_B!DE23/Inv_SY_B!$IS23-1,"")</f>
        <v>-1.9066584559620625E-2</v>
      </c>
      <c r="DF23" s="62">
        <f>IFERROR(Inv_SY_B!DF23/Inv_SY_B!$IS23-1,"")</f>
        <v>-2.1591301259725637E-2</v>
      </c>
      <c r="DG23" s="62">
        <f>IFERROR(Inv_SY_B!DG23/Inv_SY_B!$IS23-1,"")</f>
        <v>4.605615541841912E-3</v>
      </c>
      <c r="DH23" s="62">
        <f>IFERROR(Inv_SY_B!DH23/Inv_SY_B!$IS23-1,"")</f>
        <v>7.9323874647529991E-4</v>
      </c>
      <c r="DI23" s="62">
        <f>IFERROR(Inv_SY_B!DI23/Inv_SY_B!$IS23-1,"")</f>
        <v>-3.1896379055713631E-3</v>
      </c>
      <c r="DJ23" s="62">
        <f>IFERROR(Inv_SY_B!DJ23/Inv_SY_B!$IS23-1,"")</f>
        <v>2.9483569349115779E-3</v>
      </c>
      <c r="DK23" s="62">
        <f>IFERROR(Inv_SY_B!DK23/Inv_SY_B!$IS23-1,"")</f>
        <v>1.3087415078820497E-2</v>
      </c>
      <c r="DL23" s="62">
        <f>IFERROR(Inv_SY_B!DL23/Inv_SY_B!$IS23-1,"")</f>
        <v>-2.2803053366109438E-3</v>
      </c>
      <c r="DM23" s="62">
        <f>IFERROR(Inv_SY_B!DM23/Inv_SY_B!$IS23-1,"")</f>
        <v>-1.8202043373483079E-4</v>
      </c>
      <c r="DN23" s="62">
        <f>IFERROR(Inv_SY_B!DN23/Inv_SY_B!$IS23-1,"")</f>
        <v>-1.1129496512080062E-3</v>
      </c>
      <c r="DO23" s="62">
        <f>IFERROR(Inv_SY_B!DO23/Inv_SY_B!$IS23-1,"")</f>
        <v>-1.7789810443833542E-2</v>
      </c>
      <c r="DP23" s="62">
        <f>IFERROR(Inv_SY_B!DP23/Inv_SY_B!$IS23-1,"")</f>
        <v>4.3396357654210682E-3</v>
      </c>
      <c r="DQ23" s="62">
        <f>IFERROR(Inv_SY_B!DQ23/Inv_SY_B!$IS23-1,"")</f>
        <v>-8.5456067367482014E-3</v>
      </c>
      <c r="DR23" s="62">
        <f>IFERROR(Inv_SY_B!DR23/Inv_SY_B!$IS23-1,"")</f>
        <v>-1.1129496512080062E-3</v>
      </c>
      <c r="DS23" s="62">
        <f>IFERROR(Inv_SY_B!DS23/Inv_SY_B!$IS23-1,"")</f>
        <v>-2.4120200311618323E-2</v>
      </c>
      <c r="DT23" s="62">
        <f>IFERROR(Inv_SY_B!DT23/Inv_SY_B!$IS23-1,"")</f>
        <v>-1.9184797793585395E-2</v>
      </c>
      <c r="DU23" s="62">
        <f>IFERROR(Inv_SY_B!DU23/Inv_SY_B!$IS23-1,"")</f>
        <v>-1.9303011027550276E-2</v>
      </c>
      <c r="DV23" s="62">
        <f>IFERROR(Inv_SY_B!DV23/Inv_SY_B!$IS23-1,"")</f>
        <v>-1.9199574447830936E-2</v>
      </c>
      <c r="DW23" s="62">
        <f>IFERROR(Inv_SY_B!DW23/Inv_SY_B!$IS23-1,"")</f>
        <v>-2.5583089081933186E-2</v>
      </c>
      <c r="DX23" s="62">
        <f>IFERROR(Inv_SY_B!DX23/Inv_SY_B!$IS23-1,"")</f>
        <v>4.4578489993858383E-3</v>
      </c>
      <c r="DY23" s="62">
        <f>IFERROR(Inv_SY_B!DY23/Inv_SY_B!$IS23-1,"")</f>
        <v>-1.3746989031201973E-2</v>
      </c>
      <c r="DZ23" s="62">
        <f>IFERROR(Inv_SY_B!DZ23/Inv_SY_B!$IS23-1,"")</f>
        <v>-5.6346058503636831E-3</v>
      </c>
      <c r="EA23" s="62">
        <f>IFERROR(Inv_SY_B!EA23/Inv_SY_B!$IS23-1,"")</f>
        <v>-1.2564856691553605E-2</v>
      </c>
      <c r="EB23" s="62">
        <f>IFERROR(Inv_SY_B!EB23/Inv_SY_B!$IS23-1,"")</f>
        <v>-2.3204047748390577E-2</v>
      </c>
      <c r="EC23" s="62">
        <f>IFERROR(Inv_SY_B!EC23/Inv_SY_B!$IS23-1,"")</f>
        <v>-2.2217421911068458E-2</v>
      </c>
      <c r="ED23" s="62">
        <f>IFERROR(Inv_SY_B!ED23/Inv_SY_B!$IS23-1,"")</f>
        <v>1.9662777604343429E-3</v>
      </c>
      <c r="EE23" s="62">
        <f>IFERROR(Inv_SY_B!EE23/Inv_SY_B!$IS23-1,"")</f>
        <v>1.7925064345690078E-2</v>
      </c>
      <c r="EF23" s="62">
        <f>IFERROR(Inv_SY_B!EF23/Inv_SY_B!$IS23-1,"")</f>
        <v>-1.6793666470205193E-2</v>
      </c>
      <c r="EG23" s="62">
        <f>IFERROR(Inv_SY_B!EG23/Inv_SY_B!$IS23-1,"")</f>
        <v>-1.2347805207337359E-2</v>
      </c>
      <c r="EH23" s="62">
        <f>IFERROR(Inv_SY_B!EH23/Inv_SY_B!$IS23-1,"")</f>
        <v>-2.2156041962663631E-2</v>
      </c>
      <c r="EI23" s="62">
        <f>IFERROR(Inv_SY_B!EI23/Inv_SY_B!$IS23-1,"")</f>
        <v>-2.0417873423745014E-2</v>
      </c>
      <c r="EJ23" s="62">
        <f>IFERROR(Inv_SY_B!EJ23/Inv_SY_B!$IS23-1,"")</f>
        <v>-1.7946390781888866E-3</v>
      </c>
      <c r="EK23" s="62">
        <f>IFERROR(Inv_SY_B!EK23/Inv_SY_B!$IS23-1,"")</f>
        <v>9.8720151149764845E-3</v>
      </c>
      <c r="EL23" s="62">
        <f>IFERROR(Inv_SY_B!EL23/Inv_SY_B!$IS23-1,"")</f>
        <v>-9.799597629973622E-4</v>
      </c>
      <c r="EM23" s="62">
        <f>IFERROR(Inv_SY_B!EM23/Inv_SY_B!$IS23-1,"")</f>
        <v>2.0890376572439973E-3</v>
      </c>
      <c r="EN23" s="62">
        <f>IFERROR(Inv_SY_B!EN23/Inv_SY_B!$IS23-1,"")</f>
        <v>-1.6938746348253209E-2</v>
      </c>
      <c r="EO23" s="62">
        <f>IFERROR(Inv_SY_B!EO23/Inv_SY_B!$IS23-1,"")</f>
        <v>5.9355144239465751E-3</v>
      </c>
      <c r="EP23" s="62">
        <f>IFERROR(Inv_SY_B!EP23/Inv_SY_B!$IS23-1,"")</f>
        <v>-1.5097347896108393E-2</v>
      </c>
      <c r="EQ23" s="62">
        <f>IFERROR(Inv_SY_B!EQ23/Inv_SY_B!$IS23-1,"")</f>
        <v>-2.518411941730192E-2</v>
      </c>
      <c r="ER23" s="62">
        <f>IFERROR(Inv_SY_B!ER23/Inv_SY_B!$IS23-1,"")</f>
        <v>2.9483569349115779E-3</v>
      </c>
      <c r="ES23" s="62">
        <f>IFERROR(Inv_SY_B!ES23/Inv_SY_B!$IS23-1,"")</f>
        <v>1.2452018946259358E-2</v>
      </c>
      <c r="ET23" s="62">
        <f>IFERROR(Inv_SY_B!ET23/Inv_SY_B!$IS23-1,"")</f>
        <v>-1.2006030494628672E-2</v>
      </c>
      <c r="EU23" s="62">
        <f>IFERROR(Inv_SY_B!EU23/Inv_SY_B!$IS23-1,"")</f>
        <v>6.6311538392012093E-3</v>
      </c>
      <c r="EV23" s="62">
        <f>IFERROR(Inv_SY_B!EV23/Inv_SY_B!$IS23-1,"")</f>
        <v>-1.66932265546339E-2</v>
      </c>
      <c r="EW23" s="62">
        <f>IFERROR(Inv_SY_B!EW23/Inv_SY_B!$IS23-1,"")</f>
        <v>-2.283122139511673E-2</v>
      </c>
      <c r="EX23" s="62">
        <f>IFERROR(Inv_SY_B!EX23/Inv_SY_B!$IS23-1,"")</f>
        <v>-7.7624440617310997E-3</v>
      </c>
      <c r="EY23" s="62">
        <f>IFERROR(Inv_SY_B!EY23/Inv_SY_B!$IS23-1,"")</f>
        <v>-2.5568312427687756E-2</v>
      </c>
      <c r="EZ23" s="62">
        <f>IFERROR(Inv_SY_B!EZ23/Inv_SY_B!$IS23-1,"")</f>
        <v>5.5365447593151984E-3</v>
      </c>
      <c r="FA23" s="62">
        <f>IFERROR(Inv_SY_B!FA23/Inv_SY_B!$IS23-1,"")</f>
        <v>1.9633472909624361E-2</v>
      </c>
      <c r="FB23" s="62">
        <f>IFERROR(Inv_SY_B!FB23/Inv_SY_B!$IS23-1,"")</f>
        <v>8.5953121881556793E-3</v>
      </c>
      <c r="FC23" s="62">
        <f>IFERROR(Inv_SY_B!FC23/Inv_SY_B!$IS23-1,"")</f>
        <v>3.2757166597372489E-3</v>
      </c>
      <c r="FD23" s="62">
        <f>IFERROR(Inv_SY_B!FD23/Inv_SY_B!$IS23-1,"")</f>
        <v>8.9942818527872781E-3</v>
      </c>
      <c r="FE23" s="62">
        <f>IFERROR(Inv_SY_B!FE23/Inv_SY_B!$IS23-1,"")</f>
        <v>5.5304997643965681E-3</v>
      </c>
      <c r="FF23" s="62">
        <f>IFERROR(Inv_SY_B!FF23/Inv_SY_B!$IS23-1,"")</f>
        <v>-9.1301241620773688E-3</v>
      </c>
      <c r="FG23" s="62">
        <f>IFERROR(Inv_SY_B!FG23/Inv_SY_B!$IS23-1,"")</f>
        <v>-2.3461967531586692E-2</v>
      </c>
      <c r="FH23" s="62">
        <f>IFERROR(Inv_SY_B!FH23/Inv_SY_B!$IS23-1,"")</f>
        <v>4.7234929427557582E-3</v>
      </c>
      <c r="FI23" s="62">
        <f>IFERROR(Inv_SY_B!FI23/Inv_SY_B!$IS23-1,"")</f>
        <v>-2.0114383678854542E-2</v>
      </c>
      <c r="FJ23" s="62">
        <f>IFERROR(Inv_SY_B!FJ23/Inv_SY_B!$IS23-1,"")</f>
        <v>-2.2864184700741697E-2</v>
      </c>
      <c r="FK23" s="62">
        <f>IFERROR(Inv_SY_B!FK23/Inv_SY_B!$IS23-1,"")</f>
        <v>2.2089084178803287E-2</v>
      </c>
      <c r="FL23" s="62">
        <f>IFERROR(Inv_SY_B!FL23/Inv_SY_B!$IS23-1,"")</f>
        <v>-3.0560528178611435E-3</v>
      </c>
      <c r="FM23" s="62">
        <f>IFERROR(Inv_SY_B!FM23/Inv_SY_B!$IS23-1,"")</f>
        <v>8.6240259140193398E-3</v>
      </c>
      <c r="FN23" s="62">
        <f>IFERROR(Inv_SY_B!FN23/Inv_SY_B!$IS23-1,"")</f>
        <v>-1.7723252355474339E-2</v>
      </c>
      <c r="FO23" s="62">
        <f>IFERROR(Inv_SY_B!FO23/Inv_SY_B!$IS23-1,"")</f>
        <v>-1.8545203747886263E-2</v>
      </c>
      <c r="FP23" s="62">
        <f>IFERROR(Inv_SY_B!FP23/Inv_SY_B!$IS23-1,"")</f>
        <v>-2.1262126714076901E-2</v>
      </c>
      <c r="FQ23" s="62">
        <f>IFERROR(Inv_SY_B!FQ23/Inv_SY_B!$IS23-1,"")</f>
        <v>-4.7346270068741036E-3</v>
      </c>
      <c r="FR23" s="62">
        <f>IFERROR(Inv_SY_B!FR23/Inv_SY_B!$IS23-1,"")</f>
        <v>-2.1538880568583441E-4</v>
      </c>
      <c r="FS23" s="62">
        <f>IFERROR(Inv_SY_B!FS23/Inv_SY_B!$IS23-1,"")</f>
        <v>-1.7245026090798476E-2</v>
      </c>
      <c r="FT23" s="62">
        <f>IFERROR(Inv_SY_B!FT23/Inv_SY_B!$IS23-1,"")</f>
        <v>-2.2553337628702153E-2</v>
      </c>
      <c r="FU23" s="62">
        <f>IFERROR(Inv_SY_B!FU23/Inv_SY_B!$IS23-1,"")</f>
        <v>-1.4635593564900073E-3</v>
      </c>
      <c r="FV23" s="62">
        <f>IFERROR(Inv_SY_B!FV23/Inv_SY_B!$IS23-1,"")</f>
        <v>4.7234929427557582E-3</v>
      </c>
      <c r="FW23" s="62">
        <f>IFERROR(Inv_SY_B!FW23/Inv_SY_B!$IS23-1,"")</f>
        <v>-6.44010142327478E-3</v>
      </c>
      <c r="FX23" s="62">
        <f>IFERROR(Inv_SY_B!FX23/Inv_SY_B!$IS23-1,"")</f>
        <v>2.0334702039530583E-3</v>
      </c>
      <c r="FY23" s="62">
        <f>IFERROR(Inv_SY_B!FY23/Inv_SY_B!$IS23-1,"")</f>
        <v>-4.0938038122082521E-3</v>
      </c>
      <c r="FZ23" s="62">
        <f>IFERROR(Inv_SY_B!FZ23/Inv_SY_B!$IS23-1,"")</f>
        <v>1.0103538420360936E-2</v>
      </c>
      <c r="GA23" s="62">
        <f>IFERROR(Inv_SY_B!GA23/Inv_SY_B!$IS23-1,"")</f>
        <v>-1.9797098945559921E-2</v>
      </c>
      <c r="GB23" s="62">
        <f>IFERROR(Inv_SY_B!GB23/Inv_SY_B!$IS23-1,"")</f>
        <v>2.102325698758456E-4</v>
      </c>
      <c r="GC23" s="62">
        <f>IFERROR(Inv_SY_B!GC23/Inv_SY_B!$IS23-1,"")</f>
        <v>-1.1267197782348304E-2</v>
      </c>
      <c r="GD23" s="62">
        <f>IFERROR(Inv_SY_B!GD23/Inv_SY_B!$IS23-1,"")</f>
        <v>2.3542892023418416E-2</v>
      </c>
      <c r="GE23" s="62">
        <f>IFERROR(Inv_SY_B!GE23/Inv_SY_B!$IS23-1,"")</f>
        <v>-1.8307240197915298E-2</v>
      </c>
      <c r="GF23" s="62">
        <f>IFERROR(Inv_SY_B!GF23/Inv_SY_B!$IS23-1,"")</f>
        <v>-1.6049460429108375E-2</v>
      </c>
      <c r="GG23" s="62">
        <f>IFERROR(Inv_SY_B!GG23/Inv_SY_B!$IS23-1,"")</f>
        <v>-2.1778611079926957E-2</v>
      </c>
      <c r="GH23" s="62">
        <f>IFERROR(Inv_SY_B!GH23/Inv_SY_B!$IS23-1,"")</f>
        <v>-7.0588066531994675E-3</v>
      </c>
      <c r="GI23" s="62">
        <f>IFERROR(Inv_SY_B!GI23/Inv_SY_B!$IS23-1,"")</f>
        <v>-2.7718181287203048E-2</v>
      </c>
      <c r="GJ23" s="62">
        <f>IFERROR(Inv_SY_B!GJ23/Inv_SY_B!$IS23-1,"")</f>
        <v>1.0620850485515199E-2</v>
      </c>
      <c r="GK23" s="62">
        <f>IFERROR(Inv_SY_B!GK23/Inv_SY_B!$IS23-1,"")</f>
        <v>1.1045046378941992E-2</v>
      </c>
      <c r="GL23" s="62">
        <f>IFERROR(Inv_SY_B!GL23/Inv_SY_B!$IS23-1,"")</f>
        <v>1.6299667931327644E-3</v>
      </c>
      <c r="GM23" s="62">
        <f>IFERROR(Inv_SY_B!GM23/Inv_SY_B!$IS23-1,"")</f>
        <v>2.0594627101690799E-2</v>
      </c>
      <c r="GN23" s="62">
        <f>IFERROR(Inv_SY_B!GN23/Inv_SY_B!$IS23-1,"")</f>
        <v>1.7501100952068027E-2</v>
      </c>
      <c r="GO23" s="62">
        <f>IFERROR(Inv_SY_B!GO23/Inv_SY_B!$IS23-1,"")</f>
        <v>3.4448244206524148E-2</v>
      </c>
      <c r="GP23" s="62">
        <f>IFERROR(Inv_SY_B!GP23/Inv_SY_B!$IS23-1,"")</f>
        <v>2.0334702039530583E-3</v>
      </c>
      <c r="GQ23" s="62">
        <f>IFERROR(Inv_SY_B!GQ23/Inv_SY_B!$IS23-1,"")</f>
        <v>2.3024724778335504E-3</v>
      </c>
      <c r="GR23" s="62">
        <f>IFERROR(Inv_SY_B!GR23/Inv_SY_B!$IS23-1,"")</f>
        <v>4.7898357900536759E-2</v>
      </c>
      <c r="GS23" s="62" t="str">
        <f>IFERROR(Inv_SY_B!GS23/Inv_SY_B!$IS23-1,"")</f>
        <v/>
      </c>
      <c r="GT23" s="62" t="str">
        <f>IFERROR(Inv_SY_B!GT23/Inv_SY_B!$IS23-1,"")</f>
        <v/>
      </c>
      <c r="GU23" s="62">
        <f>IFERROR(Inv_SY_B!GU23/Inv_SY_B!$IS23-1,"")</f>
        <v>4.2763537450967615E-2</v>
      </c>
      <c r="GV23" s="62">
        <f>IFERROR(Inv_SY_B!GV23/Inv_SY_B!$IS23-1,"")</f>
        <v>-1.9994441069780544E-3</v>
      </c>
      <c r="GW23" s="62">
        <f>IFERROR(Inv_SY_B!GW23/Inv_SY_B!$IS23-1,"")</f>
        <v>-1.7157545676528607E-2</v>
      </c>
      <c r="GX23" s="62" t="str">
        <f>IFERROR(Inv_SY_B!GX23/Inv_SY_B!$IS23-1,"")</f>
        <v/>
      </c>
      <c r="GY23" s="62">
        <f>IFERROR(Inv_SY_B!GY23/Inv_SY_B!$IS23-1,"")</f>
        <v>-1.4602196733378481E-2</v>
      </c>
      <c r="GZ23" s="62">
        <f>IFERROR(Inv_SY_B!GZ23/Inv_SY_B!$IS23-1,"")</f>
        <v>-6.5655350678369695E-3</v>
      </c>
      <c r="HA23" s="62">
        <f>IFERROR(Inv_SY_B!HA23/Inv_SY_B!$IS23-1,"")</f>
        <v>2.4554098773411415E-2</v>
      </c>
      <c r="HB23" s="62">
        <f>IFERROR(Inv_SY_B!HB23/Inv_SY_B!$IS23-1,"")</f>
        <v>-1.0555231714150848E-2</v>
      </c>
      <c r="HC23" s="62">
        <f>IFERROR(Inv_SY_B!HC23/Inv_SY_B!$IS23-1,"")</f>
        <v>-1.4544928360464837E-2</v>
      </c>
      <c r="HD23" s="62">
        <f>IFERROR(Inv_SY_B!HD23/Inv_SY_B!$IS23-1,"")</f>
        <v>3.8076762125789365E-3</v>
      </c>
      <c r="HE23" s="62">
        <f>IFERROR(Inv_SY_B!HE23/Inv_SY_B!$IS23-1,"")</f>
        <v>-2.4652159864460121E-2</v>
      </c>
      <c r="HF23" s="62">
        <f>IFERROR(Inv_SY_B!HF23/Inv_SY_B!$IS23-1,"")</f>
        <v>6.3344840885779519E-3</v>
      </c>
      <c r="HG23" s="62">
        <f>IFERROR(Inv_SY_B!HG23/Inv_SY_B!$IS23-1,"")</f>
        <v>-1.7470705901095007E-2</v>
      </c>
      <c r="HH23" s="62">
        <f>IFERROR(Inv_SY_B!HH23/Inv_SY_B!$IS23-1,"")</f>
        <v>4.0736559890002244E-3</v>
      </c>
      <c r="HI23" s="62">
        <f>IFERROR(Inv_SY_B!HI23/Inv_SY_B!$IS23-1,"")</f>
        <v>-1.1885130596255511E-2</v>
      </c>
      <c r="HJ23" s="62">
        <f>IFERROR(Inv_SY_B!HJ23/Inv_SY_B!$IS23-1,"")</f>
        <v>3.2799471842460237E-2</v>
      </c>
      <c r="HK23" s="62">
        <f>IFERROR(Inv_SY_B!HK23/Inv_SY_B!$IS23-1,"")</f>
        <v>-2.237655511063652E-2</v>
      </c>
      <c r="HL23" s="62">
        <f>IFERROR(Inv_SY_B!HL23/Inv_SY_B!$IS23-1,"")</f>
        <v>2.1835194392219925E-2</v>
      </c>
      <c r="HM23" s="62">
        <f>IFERROR(Inv_SY_B!HM23/Inv_SY_B!$IS23-1,"")</f>
        <v>3.1696602720256095E-2</v>
      </c>
      <c r="HN23" s="62">
        <f>IFERROR(Inv_SY_B!HN23/Inv_SY_B!$IS23-1,"")</f>
        <v>4.3145763539593318E-2</v>
      </c>
      <c r="HO23" s="62">
        <f>IFERROR(Inv_SY_B!HO23/Inv_SY_B!$IS23-1,"")</f>
        <v>4.6511604798981754E-2</v>
      </c>
      <c r="HP23" s="62">
        <f>IFERROR(Inv_SY_B!HP23/Inv_SY_B!$IS23-1,"")</f>
        <v>7.9274226569501227E-2</v>
      </c>
      <c r="HQ23" s="62">
        <f>IFERROR(Inv_SY_B!HQ23/Inv_SY_B!$IS23-1,"")</f>
        <v>-7.338910608223892E-3</v>
      </c>
      <c r="HR23" s="62">
        <f>IFERROR(Inv_SY_B!HR23/Inv_SY_B!$IS23-1,"")</f>
        <v>-1.6488200121471785E-2</v>
      </c>
      <c r="HS23" s="62">
        <f>IFERROR(Inv_SY_B!HS23/Inv_SY_B!$IS23-1,"")</f>
        <v>1.3574453602755554E-2</v>
      </c>
      <c r="HT23" s="62">
        <f>IFERROR(Inv_SY_B!HT23/Inv_SY_B!$IS23-1,"")</f>
        <v>-1.2163862309272355E-3</v>
      </c>
      <c r="HU23" s="62">
        <f>IFERROR(Inv_SY_B!HU23/Inv_SY_B!$IS23-1,"")</f>
        <v>2.5800772444826148E-3</v>
      </c>
      <c r="HV23" s="62">
        <f>IFERROR(Inv_SY_B!HV23/Inv_SY_B!$IS23-1,"")</f>
        <v>-1.6570466657824134E-2</v>
      </c>
      <c r="HW23" s="62">
        <f>IFERROR(Inv_SY_B!HW23/Inv_SY_B!$IS23-1,"")</f>
        <v>2.2766714675862998E-2</v>
      </c>
      <c r="HX23" s="62">
        <f>IFERROR(Inv_SY_B!HX23/Inv_SY_B!$IS23-1,"")</f>
        <v>1.0313950743491063E-2</v>
      </c>
      <c r="HY23" s="62">
        <f>IFERROR(Inv_SY_B!HY23/Inv_SY_B!$IS23-1,"")</f>
        <v>-2.6349450385054762E-3</v>
      </c>
      <c r="HZ23" s="62">
        <f>IFERROR(Inv_SY_B!HZ23/Inv_SY_B!$IS23-1,"")</f>
        <v>-2.0248716899269215E-2</v>
      </c>
      <c r="IA23" s="62">
        <f>IFERROR(Inv_SY_B!IA23/Inv_SY_B!$IS23-1,"")</f>
        <v>1.1586499673803319E-2</v>
      </c>
      <c r="IB23" s="62">
        <f>IFERROR(Inv_SY_B!IB23/Inv_SY_B!$IS23-1,"")</f>
        <v>-1.5195484956472605E-2</v>
      </c>
      <c r="IC23" s="62">
        <f>IFERROR(Inv_SY_B!IC23/Inv_SY_B!$IS23-1,"")</f>
        <v>-2.0705388462710639E-3</v>
      </c>
      <c r="ID23" s="62">
        <f>IFERROR(Inv_SY_B!ID23/Inv_SY_B!$IS23-1,"")</f>
        <v>2.1497057543951037E-3</v>
      </c>
      <c r="IE23" s="62">
        <f>IFERROR(Inv_SY_B!IE23/Inv_SY_B!$IS23-1,"")</f>
        <v>1.7187264965874194E-2</v>
      </c>
      <c r="IF23" s="62" t="str">
        <f>IFERROR(Inv_SY_B!IF23/Inv_SY_B!$IS23-1,"")</f>
        <v/>
      </c>
      <c r="IG23" s="62">
        <f>IFERROR(Inv_SY_B!IG23/Inv_SY_B!$IS23-1,"")</f>
        <v>6.2450131684466115E-4</v>
      </c>
      <c r="IH23" s="62">
        <f>IFERROR(Inv_SY_B!IH23/Inv_SY_B!$IS23-1,"")</f>
        <v>1.9252508983691463E-3</v>
      </c>
      <c r="II23" s="62">
        <f>IFERROR(Inv_SY_B!II23/Inv_SY_B!$IS23-1,"")</f>
        <v>-7.1808614162734985E-3</v>
      </c>
      <c r="IJ23" s="62">
        <f>IFERROR(Inv_SY_B!IJ23/Inv_SY_B!$IS23-1,"")</f>
        <v>-1.4056850992958392E-2</v>
      </c>
      <c r="IK23" s="62">
        <f>IFERROR(Inv_SY_B!IK23/Inv_SY_B!$IS23-1,"")</f>
        <v>-1.4899878062098582E-2</v>
      </c>
      <c r="IL23" s="62" t="str">
        <f>IFERROR(Inv_SY_B!IL23/Inv_SY_B!$IS23-1,"")</f>
        <v/>
      </c>
      <c r="IM23" s="62" t="str">
        <f>IFERROR(Inv_SY_B!IM23/Inv_SY_B!$IS23-1,"")</f>
        <v/>
      </c>
      <c r="IN23" s="62">
        <f>IFERROR(Inv_SY_B!IN23/Inv_SY_B!$IS23-1,"")</f>
        <v>2.1243942935194937E-2</v>
      </c>
      <c r="IO23" s="62">
        <f>IFERROR(Inv_SY_B!IO23/Inv_SY_B!$IS23-1,"")</f>
        <v>1.4324091338137501E-2</v>
      </c>
      <c r="IP23" s="62">
        <f>IFERROR(Inv_SY_B!IP23/Inv_SY_B!$IS23-1,"")</f>
        <v>0.15323791306006185</v>
      </c>
      <c r="IQ23" s="62">
        <f>IFERROR(Inv_SY_B!IQ23/Inv_SY_B!$IS23-1,"")</f>
        <v>-5.2433861792177128E-3</v>
      </c>
      <c r="IR23" s="62">
        <f>IFERROR(Inv_SY_B!IR23/Inv_SY_B!$IS23-1,"")</f>
        <v>0.98475498611889134</v>
      </c>
    </row>
    <row r="24" spans="2:252" ht="14.5" x14ac:dyDescent="0.35">
      <c r="B24" s="85">
        <f t="shared" si="0"/>
        <v>45856</v>
      </c>
      <c r="C24" s="62">
        <f>IFERROR(Inv_SY_B!C24/Inv_SY_B!$IS24-1,"")</f>
        <v>-1.5203465301208641E-2</v>
      </c>
      <c r="D24" s="62">
        <f>IFERROR(Inv_SY_B!D24/Inv_SY_B!$IS24-1,"")</f>
        <v>2.4346815889189077E-3</v>
      </c>
      <c r="E24" s="62">
        <f>IFERROR(Inv_SY_B!E24/Inv_SY_B!$IS24-1,"")</f>
        <v>1.8957382117206212E-3</v>
      </c>
      <c r="F24" s="62">
        <f>IFERROR(Inv_SY_B!F24/Inv_SY_B!$IS24-1,"")</f>
        <v>-9.569057266862413E-3</v>
      </c>
      <c r="G24" s="62">
        <f>IFERROR(Inv_SY_B!G24/Inv_SY_B!$IS24-1,"")</f>
        <v>-3.4447007077903491E-3</v>
      </c>
      <c r="H24" s="62">
        <f>IFERROR(Inv_SY_B!H24/Inv_SY_B!$IS24-1,"")</f>
        <v>-1.5938388088297395E-2</v>
      </c>
      <c r="I24" s="62">
        <f>IFERROR(Inv_SY_B!I24/Inv_SY_B!$IS24-1,"")</f>
        <v>-7.0213249382884424E-3</v>
      </c>
      <c r="J24" s="62">
        <f>IFERROR(Inv_SY_B!J24/Inv_SY_B!$IS24-1,"")</f>
        <v>-1.5061034709940024E-5</v>
      </c>
      <c r="K24" s="62">
        <f>IFERROR(Inv_SY_B!K24/Inv_SY_B!$IS24-1,"")</f>
        <v>-9.4416706504336645E-3</v>
      </c>
      <c r="L24" s="62">
        <f>IFERROR(Inv_SY_B!L24/Inv_SY_B!$IS24-1,"")</f>
        <v>-9.4416706504336645E-3</v>
      </c>
      <c r="M24" s="62">
        <f>IFERROR(Inv_SY_B!M24/Inv_SY_B!$IS24-1,"")</f>
        <v>1.2723600608159913E-2</v>
      </c>
      <c r="N24" s="62">
        <f>IFERROR(Inv_SY_B!N24/Inv_SY_B!$IS24-1,"")</f>
        <v>-1.8804586957942959E-2</v>
      </c>
      <c r="O24" s="62">
        <f>IFERROR(Inv_SY_B!O24/Inv_SY_B!$IS24-1,"")</f>
        <v>-2.5492384320449868E-2</v>
      </c>
      <c r="P24" s="62">
        <f>IFERROR(Inv_SY_B!P24/Inv_SY_B!$IS24-1,"")</f>
        <v>-2.910211408089447E-3</v>
      </c>
      <c r="Q24" s="62">
        <f>IFERROR(Inv_SY_B!Q24/Inv_SY_B!$IS24-1,"")</f>
        <v>-2.5492384320449868E-2</v>
      </c>
      <c r="R24" s="62">
        <f>IFERROR(Inv_SY_B!R24/Inv_SY_B!$IS24-1,"")</f>
        <v>-7.9767245615035565E-3</v>
      </c>
      <c r="S24" s="62">
        <f>IFERROR(Inv_SY_B!S24/Inv_SY_B!$IS24-1,"")</f>
        <v>-2.5492384320449868E-2</v>
      </c>
      <c r="T24" s="62">
        <f>IFERROR(Inv_SY_B!T24/Inv_SY_B!$IS24-1,"")</f>
        <v>8.5835355742271968E-3</v>
      </c>
      <c r="U24" s="62">
        <f>IFERROR(Inv_SY_B!U24/Inv_SY_B!$IS24-1,"")</f>
        <v>-2.6962229894627265E-2</v>
      </c>
      <c r="V24" s="62">
        <f>IFERROR(Inv_SY_B!V24/Inv_SY_B!$IS24-1,"")</f>
        <v>-1.5203465301208641E-2</v>
      </c>
      <c r="W24" s="62">
        <f>IFERROR(Inv_SY_B!W24/Inv_SY_B!$IS24-1,"")</f>
        <v>-1.5938388088297395E-2</v>
      </c>
      <c r="X24" s="62">
        <f>IFERROR(Inv_SY_B!X24/Inv_SY_B!$IS24-1,"")</f>
        <v>4.7619370813662965E-3</v>
      </c>
      <c r="Y24" s="62">
        <f>IFERROR(Inv_SY_B!Y24/Inv_SY_B!$IS24-1,"")</f>
        <v>-1.1969805038018588E-2</v>
      </c>
      <c r="Z24" s="62">
        <f>IFERROR(Inv_SY_B!Z24/Inv_SY_B!$IS24-1,"")</f>
        <v>4.9388629375173299E-3</v>
      </c>
      <c r="AA24" s="62">
        <f>IFERROR(Inv_SY_B!AA24/Inv_SY_B!$IS24-1,"")</f>
        <v>-6.384391856144922E-3</v>
      </c>
      <c r="AB24" s="62">
        <f>IFERROR(Inv_SY_B!AB24/Inv_SY_B!$IS24-1,"")</f>
        <v>-2.2258724057259816E-2</v>
      </c>
      <c r="AC24" s="62">
        <f>IFERROR(Inv_SY_B!AC24/Inv_SY_B!$IS24-1,"")</f>
        <v>7.4321565411217261E-3</v>
      </c>
      <c r="AD24" s="62">
        <f>IFERROR(Inv_SY_B!AD24/Inv_SY_B!$IS24-1,"")</f>
        <v>-2.7332413224419816E-2</v>
      </c>
      <c r="AE24" s="62">
        <f>IFERROR(Inv_SY_B!AE24/Inv_SY_B!$IS24-1,"")</f>
        <v>-1.2889271989968698E-3</v>
      </c>
      <c r="AF24" s="62">
        <f>IFERROR(Inv_SY_B!AF24/Inv_SY_B!$IS24-1,"")</f>
        <v>-9.7813682942435864E-3</v>
      </c>
      <c r="AG24" s="62">
        <f>IFERROR(Inv_SY_B!AG24/Inv_SY_B!$IS24-1,"")</f>
        <v>-2.1381713085216747E-3</v>
      </c>
      <c r="AH24" s="62">
        <f>IFERROR(Inv_SY_B!AH24/Inv_SY_B!$IS24-1,"")</f>
        <v>1.0883571704189965E-2</v>
      </c>
      <c r="AI24" s="62">
        <f>IFERROR(Inv_SY_B!AI24/Inv_SY_B!$IS24-1,"")</f>
        <v>-5.3028073770333695E-3</v>
      </c>
      <c r="AJ24" s="62">
        <f>IFERROR(Inv_SY_B!AJ24/Inv_SY_B!$IS24-1,"")</f>
        <v>-9.5228888996767846E-3</v>
      </c>
      <c r="AK24" s="62">
        <f>IFERROR(Inv_SY_B!AK24/Inv_SY_B!$IS24-1,"")</f>
        <v>-1.7849187334727956E-2</v>
      </c>
      <c r="AL24" s="62">
        <f>IFERROR(Inv_SY_B!AL24/Inv_SY_B!$IS24-1,"")</f>
        <v>-9.7310074650653888E-3</v>
      </c>
      <c r="AM24" s="62">
        <f>IFERROR(Inv_SY_B!AM24/Inv_SY_B!$IS24-1,"")</f>
        <v>-2.0078453122230111E-2</v>
      </c>
      <c r="AN24" s="62">
        <f>IFERROR(Inv_SY_B!AN24/Inv_SY_B!$IS24-1,"")</f>
        <v>-8.9321241847190036E-3</v>
      </c>
      <c r="AO24" s="62">
        <f>IFERROR(Inv_SY_B!AO24/Inv_SY_B!$IS24-1,"")</f>
        <v>-2.5627933632840216E-3</v>
      </c>
      <c r="AP24" s="62">
        <f>IFERROR(Inv_SY_B!AP24/Inv_SY_B!$IS24-1,"")</f>
        <v>-3.5181929864992467E-3</v>
      </c>
      <c r="AQ24" s="62">
        <f>IFERROR(Inv_SY_B!AQ24/Inv_SY_B!$IS24-1,"")</f>
        <v>-1.9759986581158406E-2</v>
      </c>
      <c r="AR24" s="62">
        <f>IFERROR(Inv_SY_B!AR24/Inv_SY_B!$IS24-1,"")</f>
        <v>3.8065374581510714E-3</v>
      </c>
      <c r="AS24" s="62">
        <f>IFERROR(Inv_SY_B!AS24/Inv_SY_B!$IS24-1,"")</f>
        <v>-1.816765387579955E-2</v>
      </c>
      <c r="AT24" s="62">
        <f>IFERROR(Inv_SY_B!AT24/Inv_SY_B!$IS24-1,"")</f>
        <v>-1.0205990349005933E-2</v>
      </c>
      <c r="AU24" s="62">
        <f>IFERROR(Inv_SY_B!AU24/Inv_SY_B!$IS24-1,"")</f>
        <v>-8.9321241847190036E-3</v>
      </c>
      <c r="AV24" s="62">
        <f>IFERROR(Inv_SY_B!AV24/Inv_SY_B!$IS24-1,"")</f>
        <v>-2.3263118532947602E-2</v>
      </c>
      <c r="AW24" s="62">
        <f>IFERROR(Inv_SY_B!AW24/Inv_SY_B!$IS24-1,"")</f>
        <v>-1.3439650612195875E-2</v>
      </c>
      <c r="AX24" s="62">
        <f>IFERROR(Inv_SY_B!AX24/Inv_SY_B!$IS24-1,"")</f>
        <v>-1.4346055382938538E-2</v>
      </c>
      <c r="AY24" s="62">
        <f>IFERROR(Inv_SY_B!AY24/Inv_SY_B!$IS24-1,"")</f>
        <v>-1.8613507033300003E-2</v>
      </c>
      <c r="AZ24" s="62">
        <f>IFERROR(Inv_SY_B!AZ24/Inv_SY_B!$IS24-1,"")</f>
        <v>5.8447233210103811E-3</v>
      </c>
      <c r="BA24" s="62">
        <f>IFERROR(Inv_SY_B!BA24/Inv_SY_B!$IS24-1,"")</f>
        <v>1.1131267902801056E-2</v>
      </c>
      <c r="BB24" s="62">
        <f>IFERROR(Inv_SY_B!BB24/Inv_SY_B!$IS24-1,"")</f>
        <v>-1.0524456890077638E-2</v>
      </c>
      <c r="BC24" s="62">
        <f>IFERROR(Inv_SY_B!BC24/Inv_SY_B!$IS24-1,"")</f>
        <v>-6.384391856144922E-3</v>
      </c>
      <c r="BD24" s="62">
        <f>IFERROR(Inv_SY_B!BD24/Inv_SY_B!$IS24-1,"")</f>
        <v>-1.2889271989968698E-3</v>
      </c>
      <c r="BE24" s="62">
        <f>IFERROR(Inv_SY_B!BE24/Inv_SY_B!$IS24-1,"")</f>
        <v>-3.4447007077903491E-3</v>
      </c>
      <c r="BF24" s="62">
        <f>IFERROR(Inv_SY_B!BF24/Inv_SY_B!$IS24-1,"")</f>
        <v>-8.649042814877439E-3</v>
      </c>
      <c r="BG24" s="62">
        <f>IFERROR(Inv_SY_B!BG24/Inv_SY_B!$IS24-1,"")</f>
        <v>-1.5726077060916333E-2</v>
      </c>
      <c r="BH24" s="62">
        <f>IFERROR(Inv_SY_B!BH24/Inv_SY_B!$IS24-1,"")</f>
        <v>-1.2116789595436495E-2</v>
      </c>
      <c r="BI24" s="62">
        <f>IFERROR(Inv_SY_B!BI24/Inv_SY_B!$IS24-1,"")</f>
        <v>4.0956102005229589E-4</v>
      </c>
      <c r="BJ24" s="62">
        <f>IFERROR(Inv_SY_B!BJ24/Inv_SY_B!$IS24-1,"")</f>
        <v>1.2865141293080695E-2</v>
      </c>
      <c r="BK24" s="62">
        <f>IFERROR(Inv_SY_B!BK24/Inv_SY_B!$IS24-1,"")</f>
        <v>9.8574017385142376E-3</v>
      </c>
      <c r="BL24" s="62">
        <f>IFERROR(Inv_SY_B!BL24/Inv_SY_B!$IS24-1,"")</f>
        <v>-1.1153399008493881E-2</v>
      </c>
      <c r="BM24" s="62">
        <f>IFERROR(Inv_SY_B!BM24/Inv_SY_B!$IS24-1,"")</f>
        <v>-8.9321241847190036E-3</v>
      </c>
      <c r="BN24" s="62">
        <f>IFERROR(Inv_SY_B!BN24/Inv_SY_B!$IS24-1,"")</f>
        <v>-2.9389855719647473E-2</v>
      </c>
      <c r="BO24" s="62">
        <f>IFERROR(Inv_SY_B!BO24/Inv_SY_B!$IS24-1,"")</f>
        <v>2.2424581397730181E-2</v>
      </c>
      <c r="BP24" s="62">
        <f>IFERROR(Inv_SY_B!BP24/Inv_SY_B!$IS24-1,"")</f>
        <v>1.7427106445527363E-2</v>
      </c>
      <c r="BQ24" s="62">
        <f>IFERROR(Inv_SY_B!BQ24/Inv_SY_B!$IS24-1,"")</f>
        <v>2.4776334316413795E-2</v>
      </c>
      <c r="BR24" s="62">
        <f>IFERROR(Inv_SY_B!BR24/Inv_SY_B!$IS24-1,"")</f>
        <v>3.7689778507066229E-4</v>
      </c>
      <c r="BS24" s="62">
        <f>IFERROR(Inv_SY_B!BS24/Inv_SY_B!$IS24-1,"")</f>
        <v>1.0494334820657647E-2</v>
      </c>
      <c r="BT24" s="62">
        <f>IFERROR(Inv_SY_B!BT24/Inv_SY_B!$IS24-1,"")</f>
        <v>8.9020021152990125E-3</v>
      </c>
      <c r="BU24" s="62">
        <f>IFERROR(Inv_SY_B!BU24/Inv_SY_B!$IS24-1,"")</f>
        <v>2.1640663758168976E-2</v>
      </c>
      <c r="BV24" s="62">
        <f>IFERROR(Inv_SY_B!BV24/Inv_SY_B!$IS24-1,"")</f>
        <v>1.1449734443873094E-2</v>
      </c>
      <c r="BW24" s="62">
        <f>IFERROR(Inv_SY_B!BW24/Inv_SY_B!$IS24-1,"")</f>
        <v>4.3933321633191191E-2</v>
      </c>
      <c r="BX24" s="62">
        <f>IFERROR(Inv_SY_B!BX24/Inv_SY_B!$IS24-1,"")</f>
        <v>1.9092931429594895E-2</v>
      </c>
      <c r="BY24" s="62">
        <f>IFERROR(Inv_SY_B!BY24/Inv_SY_B!$IS24-1,"")</f>
        <v>3.9757871428028446E-2</v>
      </c>
      <c r="BZ24" s="62">
        <f>IFERROR(Inv_SY_B!BZ24/Inv_SY_B!$IS24-1,"")</f>
        <v>2.5603802935950659E-2</v>
      </c>
      <c r="CA24" s="62">
        <f>IFERROR(Inv_SY_B!CA24/Inv_SY_B!$IS24-1,"")</f>
        <v>3.9474790058186882E-2</v>
      </c>
      <c r="CB24" s="62">
        <f>IFERROR(Inv_SY_B!CB24/Inv_SY_B!$IS24-1,"")</f>
        <v>2.6417661874245102E-2</v>
      </c>
      <c r="CC24" s="62">
        <f>IFERROR(Inv_SY_B!CC24/Inv_SY_B!$IS24-1,"")</f>
        <v>5.0804036224381122E-3</v>
      </c>
      <c r="CD24" s="62">
        <f>IFERROR(Inv_SY_B!CD24/Inv_SY_B!$IS24-1,"")</f>
        <v>3.7123037139503268E-2</v>
      </c>
      <c r="CE24" s="62">
        <f>IFERROR(Inv_SY_B!CE24/Inv_SY_B!$IS24-1,"")</f>
        <v>2.004833105281012E-2</v>
      </c>
      <c r="CF24" s="62">
        <f>IFERROR(Inv_SY_B!CF24/Inv_SY_B!$IS24-1,"")</f>
        <v>3.7245524270684616E-2</v>
      </c>
      <c r="CG24" s="62">
        <f>IFERROR(Inv_SY_B!CG24/Inv_SY_B!$IS24-1,"")</f>
        <v>1.813753180637967E-2</v>
      </c>
      <c r="CH24" s="62">
        <f>IFERROR(Inv_SY_B!CH24/Inv_SY_B!$IS24-1,"")</f>
        <v>1.9729864511738526E-2</v>
      </c>
      <c r="CI24" s="62">
        <f>IFERROR(Inv_SY_B!CI24/Inv_SY_B!$IS24-1,"")</f>
        <v>-3.5181929864992467E-3</v>
      </c>
      <c r="CJ24" s="62">
        <f>IFERROR(Inv_SY_B!CJ24/Inv_SY_B!$IS24-1,"")</f>
        <v>2.9920793826034409E-2</v>
      </c>
      <c r="CK24" s="62">
        <f>IFERROR(Inv_SY_B!CK24/Inv_SY_B!$IS24-1,"")</f>
        <v>1.2588051295769898E-3</v>
      </c>
      <c r="CL24" s="62">
        <f>IFERROR(Inv_SY_B!CL24/Inv_SY_B!$IS24-1,"")</f>
        <v>3.8065374581510714E-3</v>
      </c>
      <c r="CM24" s="62">
        <f>IFERROR(Inv_SY_B!CM24/Inv_SY_B!$IS24-1,"")</f>
        <v>1.7819065265308076E-2</v>
      </c>
      <c r="CN24" s="62">
        <f>IFERROR(Inv_SY_B!CN24/Inv_SY_B!$IS24-1,"")</f>
        <v>9.5389351974424219E-3</v>
      </c>
      <c r="CO24" s="62">
        <f>IFERROR(Inv_SY_B!CO24/Inv_SY_B!$IS24-1,"")</f>
        <v>-8.8129002642511889E-4</v>
      </c>
      <c r="CP24" s="62">
        <f>IFERROR(Inv_SY_B!CP24/Inv_SY_B!$IS24-1,"")</f>
        <v>1.8896952019704871E-2</v>
      </c>
      <c r="CQ24" s="62">
        <f>IFERROR(Inv_SY_B!CQ24/Inv_SY_B!$IS24-1,"")</f>
        <v>3.7563990811756431E-2</v>
      </c>
      <c r="CR24" s="62">
        <f>IFERROR(Inv_SY_B!CR24/Inv_SY_B!$IS24-1,"")</f>
        <v>2.7373061497460549E-2</v>
      </c>
      <c r="CS24" s="62">
        <f>IFERROR(Inv_SY_B!CS24/Inv_SY_B!$IS24-1,"")</f>
        <v>1.5412873621654555E-2</v>
      </c>
      <c r="CT24" s="62">
        <f>IFERROR(Inv_SY_B!CT24/Inv_SY_B!$IS24-1,"")</f>
        <v>-3.8366595275709514E-3</v>
      </c>
      <c r="CU24" s="62">
        <f>IFERROR(Inv_SY_B!CU24/Inv_SY_B!$IS24-1,"")</f>
        <v>1.5908266018877404E-2</v>
      </c>
      <c r="CV24" s="62">
        <f>IFERROR(Inv_SY_B!CV24/Inv_SY_B!$IS24-1,"")</f>
        <v>1.5271332936733995E-2</v>
      </c>
      <c r="CW24" s="62">
        <f>IFERROR(Inv_SY_B!CW24/Inv_SY_B!$IS24-1,"")</f>
        <v>2.3551463004599427E-2</v>
      </c>
      <c r="CX24" s="62">
        <f>IFERROR(Inv_SY_B!CX24/Inv_SY_B!$IS24-1,"")</f>
        <v>-1.6073937400685745E-3</v>
      </c>
      <c r="CY24" s="62">
        <f>IFERROR(Inv_SY_B!CY24/Inv_SY_B!$IS24-1,"")</f>
        <v>1.4634399854590585E-2</v>
      </c>
      <c r="CZ24" s="62">
        <f>IFERROR(Inv_SY_B!CZ24/Inv_SY_B!$IS24-1,"")</f>
        <v>1.1768200984944688E-2</v>
      </c>
      <c r="DA24" s="62">
        <f>IFERROR(Inv_SY_B!DA24/Inv_SY_B!$IS24-1,"")</f>
        <v>2.8646927661747368E-2</v>
      </c>
      <c r="DB24" s="62">
        <f>IFERROR(Inv_SY_B!DB24/Inv_SY_B!$IS24-1,"")</f>
        <v>5.3988701635099279E-3</v>
      </c>
      <c r="DC24" s="62">
        <f>IFERROR(Inv_SY_B!DC24/Inv_SY_B!$IS24-1,"")</f>
        <v>-1.317834473234214E-2</v>
      </c>
      <c r="DD24" s="62">
        <f>IFERROR(Inv_SY_B!DD24/Inv_SY_B!$IS24-1,"")</f>
        <v>-6.0659253150729953E-3</v>
      </c>
      <c r="DE24" s="62">
        <f>IFERROR(Inv_SY_B!DE24/Inv_SY_B!$IS24-1,"")</f>
        <v>-6.384391856144922E-3</v>
      </c>
      <c r="DF24" s="62">
        <f>IFERROR(Inv_SY_B!DF24/Inv_SY_B!$IS24-1,"")</f>
        <v>-2.6799705986207623E-2</v>
      </c>
      <c r="DG24" s="62">
        <f>IFERROR(Inv_SY_B!DG24/Inv_SY_B!$IS24-1,"")</f>
        <v>-3.199726445427431E-3</v>
      </c>
      <c r="DH24" s="62">
        <f>IFERROR(Inv_SY_B!DH24/Inv_SY_B!$IS24-1,"")</f>
        <v>-1.1479856513292974E-2</v>
      </c>
      <c r="DI24" s="62">
        <f>IFERROR(Inv_SY_B!DI24/Inv_SY_B!$IS24-1,"")</f>
        <v>-1.4321557956702313E-2</v>
      </c>
      <c r="DJ24" s="62">
        <f>IFERROR(Inv_SY_B!DJ24/Inv_SY_B!$IS24-1,"")</f>
        <v>5.9623109669444396E-3</v>
      </c>
      <c r="DK24" s="62">
        <f>IFERROR(Inv_SY_B!DK24/Inv_SY_B!$IS24-1,"")</f>
        <v>1.9659094169278024E-2</v>
      </c>
      <c r="DL24" s="62">
        <f>IFERROR(Inv_SY_B!DL24/Inv_SY_B!$IS24-1,"")</f>
        <v>1.2588051295769898E-3</v>
      </c>
      <c r="DM24" s="62">
        <f>IFERROR(Inv_SY_B!DM24/Inv_SY_B!$IS24-1,"")</f>
        <v>1.3679000231375138E-2</v>
      </c>
      <c r="DN24" s="62">
        <f>IFERROR(Inv_SY_B!DN24/Inv_SY_B!$IS24-1,"")</f>
        <v>-2.1352319286517041E-2</v>
      </c>
      <c r="DO24" s="62">
        <f>IFERROR(Inv_SY_B!DO24/Inv_SY_B!$IS24-1,"")</f>
        <v>-1.2575790551922372E-2</v>
      </c>
      <c r="DP24" s="62">
        <f>IFERROR(Inv_SY_B!DP24/Inv_SY_B!$IS24-1,"")</f>
        <v>-1.4593751581550074E-2</v>
      </c>
      <c r="DQ24" s="62">
        <f>IFERROR(Inv_SY_B!DQ24/Inv_SY_B!$IS24-1,"")</f>
        <v>-1.7141483910124045E-2</v>
      </c>
      <c r="DR24" s="62">
        <f>IFERROR(Inv_SY_B!DR24/Inv_SY_B!$IS24-1,"")</f>
        <v>-1.6575321170440915E-2</v>
      </c>
      <c r="DS24" s="62">
        <f>IFERROR(Inv_SY_B!DS24/Inv_SY_B!$IS24-1,"")</f>
        <v>-3.0269382436526104E-2</v>
      </c>
      <c r="DT24" s="62">
        <f>IFERROR(Inv_SY_B!DT24/Inv_SY_B!$IS24-1,"")</f>
        <v>-1.7990728019648738E-2</v>
      </c>
      <c r="DU24" s="62">
        <f>IFERROR(Inv_SY_B!DU24/Inv_SY_B!$IS24-1,"")</f>
        <v>-6.9505545958279402E-3</v>
      </c>
      <c r="DV24" s="62">
        <f>IFERROR(Inv_SY_B!DV24/Inv_SY_B!$IS24-1,"")</f>
        <v>-2.4536984697234532E-2</v>
      </c>
      <c r="DW24" s="62">
        <f>IFERROR(Inv_SY_B!DW24/Inv_SY_B!$IS24-1,"")</f>
        <v>-9.569057266862413E-3</v>
      </c>
      <c r="DX24" s="62">
        <f>IFERROR(Inv_SY_B!DX24/Inv_SY_B!$IS24-1,"")</f>
        <v>-8.0828800751941987E-3</v>
      </c>
      <c r="DY24" s="62">
        <f>IFERROR(Inv_SY_B!DY24/Inv_SY_B!$IS24-1,"")</f>
        <v>-2.7721650107952023E-2</v>
      </c>
      <c r="DZ24" s="62">
        <f>IFERROR(Inv_SY_B!DZ24/Inv_SY_B!$IS24-1,"")</f>
        <v>-1.689378771151262E-2</v>
      </c>
      <c r="EA24" s="62">
        <f>IFERROR(Inv_SY_B!EA24/Inv_SY_B!$IS24-1,"")</f>
        <v>-1.6009158430757786E-2</v>
      </c>
      <c r="EB24" s="62">
        <f>IFERROR(Inv_SY_B!EB24/Inv_SY_B!$IS24-1,"")</f>
        <v>-2.5350843635529086E-2</v>
      </c>
      <c r="EC24" s="62">
        <f>IFERROR(Inv_SY_B!EC24/Inv_SY_B!$IS24-1,"")</f>
        <v>1.5957260871350076E-2</v>
      </c>
      <c r="ED24" s="62">
        <f>IFERROR(Inv_SY_B!ED24/Inv_SY_B!$IS24-1,"")</f>
        <v>-1.2851712382525027E-2</v>
      </c>
      <c r="EE24" s="62">
        <f>IFERROR(Inv_SY_B!EE24/Inv_SY_B!$IS24-1,"")</f>
        <v>8.9020021152990125E-3</v>
      </c>
      <c r="EF24" s="62">
        <f>IFERROR(Inv_SY_B!EF24/Inv_SY_B!$IS24-1,"")</f>
        <v>1.7934871280243181E-2</v>
      </c>
      <c r="EG24" s="62">
        <f>IFERROR(Inv_SY_B!EG24/Inv_SY_B!$IS24-1,"")</f>
        <v>3.3745732877018542E-2</v>
      </c>
      <c r="EH24" s="62">
        <f>IFERROR(Inv_SY_B!EH24/Inv_SY_B!$IS24-1,"")</f>
        <v>-1.6202292180024669E-2</v>
      </c>
      <c r="EI24" s="62">
        <f>IFERROR(Inv_SY_B!EI24/Inv_SY_B!$IS24-1,"")</f>
        <v>-2.0364627601444973E-2</v>
      </c>
      <c r="EJ24" s="62">
        <f>IFERROR(Inv_SY_B!EJ24/Inv_SY_B!$IS24-1,"")</f>
        <v>2.9286087782639525E-2</v>
      </c>
      <c r="EK24" s="62">
        <f>IFERROR(Inv_SY_B!EK24/Inv_SY_B!$IS24-1,"")</f>
        <v>3.0608681554749495E-2</v>
      </c>
      <c r="EL24" s="62">
        <f>IFERROR(Inv_SY_B!EL24/Inv_SY_B!$IS24-1,"")</f>
        <v>1.4634399854590585E-2</v>
      </c>
      <c r="EM24" s="62">
        <f>IFERROR(Inv_SY_B!EM24/Inv_SY_B!$IS24-1,"")</f>
        <v>-9.3240830044996059E-3</v>
      </c>
      <c r="EN24" s="62">
        <f>IFERROR(Inv_SY_B!EN24/Inv_SY_B!$IS24-1,"")</f>
        <v>-2.3728569631437102E-2</v>
      </c>
      <c r="EO24" s="62">
        <f>IFERROR(Inv_SY_B!EO24/Inv_SY_B!$IS24-1,"")</f>
        <v>1.8957382117206212E-3</v>
      </c>
      <c r="EP24" s="62">
        <f>IFERROR(Inv_SY_B!EP24/Inv_SY_B!$IS24-1,"")</f>
        <v>2.0954735823552895E-2</v>
      </c>
      <c r="EQ24" s="62">
        <f>IFERROR(Inv_SY_B!EQ24/Inv_SY_B!$IS24-1,"")</f>
        <v>-6.0659253150729953E-3</v>
      </c>
      <c r="ER24" s="62">
        <f>IFERROR(Inv_SY_B!ER24/Inv_SY_B!$IS24-1,"")</f>
        <v>-2.1104044460018567E-4</v>
      </c>
      <c r="ES24" s="62">
        <f>IFERROR(Inv_SY_B!ES24/Inv_SY_B!$IS24-1,"")</f>
        <v>-1.1161389972221047E-2</v>
      </c>
      <c r="ET24" s="62">
        <f>IFERROR(Inv_SY_B!ET24/Inv_SY_B!$IS24-1,"")</f>
        <v>-2.5627933632837996E-3</v>
      </c>
      <c r="EU24" s="62">
        <f>IFERROR(Inv_SY_B!EU24/Inv_SY_B!$IS24-1,"")</f>
        <v>-1.2263774152854068E-2</v>
      </c>
      <c r="EV24" s="62">
        <f>IFERROR(Inv_SY_B!EV24/Inv_SY_B!$IS24-1,"")</f>
        <v>-2.1104044460018567E-4</v>
      </c>
      <c r="EW24" s="62">
        <f>IFERROR(Inv_SY_B!EW24/Inv_SY_B!$IS24-1,"")</f>
        <v>1.0665816804311889E-2</v>
      </c>
      <c r="EX24" s="62">
        <f>IFERROR(Inv_SY_B!EX24/Inv_SY_B!$IS24-1,"")</f>
        <v>-2.8812599043555043E-3</v>
      </c>
      <c r="EY24" s="62">
        <f>IFERROR(Inv_SY_B!EY24/Inv_SY_B!$IS24-1,"")</f>
        <v>-1.4593751581550074E-2</v>
      </c>
      <c r="EZ24" s="62">
        <f>IFERROR(Inv_SY_B!EZ24/Inv_SY_B!$IS24-1,"")</f>
        <v>-5.7474587740015126E-3</v>
      </c>
      <c r="FA24" s="62">
        <f>IFERROR(Inv_SY_B!FA24/Inv_SY_B!$IS24-1,"")</f>
        <v>-1.1161389972221047E-2</v>
      </c>
      <c r="FB24" s="62">
        <f>IFERROR(Inv_SY_B!FB24/Inv_SY_B!$IS24-1,"")</f>
        <v>-2.2944651991875897E-2</v>
      </c>
      <c r="FC24" s="62">
        <f>IFERROR(Inv_SY_B!FC24/Inv_SY_B!$IS24-1,"")</f>
        <v>-1.5938388088297395E-2</v>
      </c>
      <c r="FD24" s="62">
        <f>IFERROR(Inv_SY_B!FD24/Inv_SY_B!$IS24-1,"")</f>
        <v>-8.9321241847190036E-3</v>
      </c>
      <c r="FE24" s="62">
        <f>IFERROR(Inv_SY_B!FE24/Inv_SY_B!$IS24-1,"")</f>
        <v>2.0079252886890941E-3</v>
      </c>
      <c r="FF24" s="62">
        <f>IFERROR(Inv_SY_B!FF24/Inv_SY_B!$IS24-1,"")</f>
        <v>-1.1841750309965371E-2</v>
      </c>
      <c r="FG24" s="62">
        <f>IFERROR(Inv_SY_B!FG24/Inv_SY_B!$IS24-1,"")</f>
        <v>-2.3150529351760651E-2</v>
      </c>
      <c r="FH24" s="62">
        <f>IFERROR(Inv_SY_B!FH24/Inv_SY_B!$IS24-1,"")</f>
        <v>5.2287800790737915E-3</v>
      </c>
      <c r="FI24" s="62">
        <f>IFERROR(Inv_SY_B!FI24/Inv_SY_B!$IS24-1,"")</f>
        <v>-1.6565670669196231E-2</v>
      </c>
      <c r="FJ24" s="62">
        <f>IFERROR(Inv_SY_B!FJ24/Inv_SY_B!$IS24-1,"")</f>
        <v>-2.8017598812786315E-2</v>
      </c>
      <c r="FK24" s="62">
        <f>IFERROR(Inv_SY_B!FK24/Inv_SY_B!$IS24-1,"")</f>
        <v>6.6244838215738788E-3</v>
      </c>
      <c r="FL24" s="62">
        <f>IFERROR(Inv_SY_B!FL24/Inv_SY_B!$IS24-1,"")</f>
        <v>-1.364542899258081E-2</v>
      </c>
      <c r="FM24" s="62">
        <f>IFERROR(Inv_SY_B!FM24/Inv_SY_B!$IS24-1,"")</f>
        <v>-9.2650664776574576E-3</v>
      </c>
      <c r="FN24" s="62">
        <f>IFERROR(Inv_SY_B!FN24/Inv_SY_B!$IS24-1,"")</f>
        <v>-2.8590195219965864E-2</v>
      </c>
      <c r="FO24" s="62">
        <f>IFERROR(Inv_SY_B!FO24/Inv_SY_B!$IS24-1,"")</f>
        <v>-2.504725495054283E-2</v>
      </c>
      <c r="FP24" s="62">
        <f>IFERROR(Inv_SY_B!FP24/Inv_SY_B!$IS24-1,"")</f>
        <v>-2.7250319627165731E-2</v>
      </c>
      <c r="FQ24" s="62">
        <f>IFERROR(Inv_SY_B!FQ24/Inv_SY_B!$IS24-1,"")</f>
        <v>-1.2773465975034481E-3</v>
      </c>
      <c r="FR24" s="62">
        <f>IFERROR(Inv_SY_B!FR24/Inv_SY_B!$IS24-1,"")</f>
        <v>1.1090735797574025E-2</v>
      </c>
      <c r="FS24" s="62">
        <f>IFERROR(Inv_SY_B!FS24/Inv_SY_B!$IS24-1,"")</f>
        <v>-7.6904263579138377E-3</v>
      </c>
      <c r="FT24" s="62">
        <f>IFERROR(Inv_SY_B!FT24/Inv_SY_B!$IS24-1,"")</f>
        <v>1.4182756396343255E-2</v>
      </c>
      <c r="FU24" s="62">
        <f>IFERROR(Inv_SY_B!FU24/Inv_SY_B!$IS24-1,"")</f>
        <v>-2.0573845519452738E-2</v>
      </c>
      <c r="FV24" s="62">
        <f>IFERROR(Inv_SY_B!FV24/Inv_SY_B!$IS24-1,"")</f>
        <v>2.3300107677273196E-3</v>
      </c>
      <c r="FW24" s="62">
        <f>IFERROR(Inv_SY_B!FW24/Inv_SY_B!$IS24-1,"")</f>
        <v>1.1992575138881634E-2</v>
      </c>
      <c r="FX24" s="62">
        <f>IFERROR(Inv_SY_B!FX24/Inv_SY_B!$IS24-1,"")</f>
        <v>-9.2650664776574576E-3</v>
      </c>
      <c r="FY24" s="62">
        <f>IFERROR(Inv_SY_B!FY24/Inv_SY_B!$IS24-1,"")</f>
        <v>5.4792910072147816E-3</v>
      </c>
      <c r="FZ24" s="62">
        <f>IFERROR(Inv_SY_B!FZ24/Inv_SY_B!$IS24-1,"")</f>
        <v>-7.9767245615035565E-3</v>
      </c>
      <c r="GA24" s="62">
        <f>IFERROR(Inv_SY_B!GA24/Inv_SY_B!$IS24-1,"")</f>
        <v>4.906694600035344E-3</v>
      </c>
      <c r="GB24" s="62">
        <f>IFERROR(Inv_SY_B!GB24/Inv_SY_B!$IS24-1,"")</f>
        <v>-1.2271197615350005E-2</v>
      </c>
      <c r="GC24" s="62">
        <f>IFERROR(Inv_SY_B!GC24/Inv_SY_B!$IS24-1,"")</f>
        <v>-2.0860143723042457E-2</v>
      </c>
      <c r="GD24" s="62">
        <f>IFERROR(Inv_SY_B!GD24/Inv_SY_B!$IS24-1,"")</f>
        <v>-1.3027024872827031E-2</v>
      </c>
      <c r="GE24" s="62">
        <f>IFERROR(Inv_SY_B!GE24/Inv_SY_B!$IS24-1,"")</f>
        <v>-6.9856923183082564E-3</v>
      </c>
      <c r="GF24" s="62">
        <f>IFERROR(Inv_SY_B!GF24/Inv_SY_B!$IS24-1,"")</f>
        <v>-9.4082155794523725E-3</v>
      </c>
      <c r="GG24" s="62">
        <f>IFERROR(Inv_SY_B!GG24/Inv_SY_B!$IS24-1,"")</f>
        <v>1.1090735797574025E-2</v>
      </c>
      <c r="GH24" s="62">
        <f>IFERROR(Inv_SY_B!GH24/Inv_SY_B!$IS24-1,"")</f>
        <v>-7.4613877950421292E-3</v>
      </c>
      <c r="GI24" s="62">
        <f>IFERROR(Inv_SY_B!GI24/Inv_SY_B!$IS24-1,"")</f>
        <v>-1.3954631052457755E-2</v>
      </c>
      <c r="GJ24" s="62">
        <f>IFERROR(Inv_SY_B!GJ24/Inv_SY_B!$IS24-1,"")</f>
        <v>1.4420604134709913E-2</v>
      </c>
      <c r="GK24" s="62">
        <f>IFERROR(Inv_SY_B!GK24/Inv_SY_B!$IS24-1,"")</f>
        <v>1.8112199240612803E-2</v>
      </c>
      <c r="GL24" s="62">
        <f>IFERROR(Inv_SY_B!GL24/Inv_SY_B!$IS24-1,"")</f>
        <v>-1.6673032495542417E-2</v>
      </c>
      <c r="GM24" s="62">
        <f>IFERROR(Inv_SY_B!GM24/Inv_SY_B!$IS24-1,"")</f>
        <v>1.1992575138881634E-2</v>
      </c>
      <c r="GN24" s="62">
        <f>IFERROR(Inv_SY_B!GN24/Inv_SY_B!$IS24-1,"")</f>
        <v>2.8741020048882238E-2</v>
      </c>
      <c r="GO24" s="62">
        <f>IFERROR(Inv_SY_B!GO24/Inv_SY_B!$IS24-1,"")</f>
        <v>2.0079252886890941E-3</v>
      </c>
      <c r="GP24" s="62">
        <f>IFERROR(Inv_SY_B!GP24/Inv_SY_B!$IS24-1,"")</f>
        <v>-7.9767245615035565E-3</v>
      </c>
      <c r="GQ24" s="62">
        <f>IFERROR(Inv_SY_B!GQ24/Inv_SY_B!$IS24-1,"")</f>
        <v>-1.8283459890734766E-2</v>
      </c>
      <c r="GR24" s="62">
        <f>IFERROR(Inv_SY_B!GR24/Inv_SY_B!$IS24-1,"")</f>
        <v>3.711524250388254E-2</v>
      </c>
      <c r="GS24" s="62" t="str">
        <f>IFERROR(Inv_SY_B!GS24/Inv_SY_B!$IS24-1,"")</f>
        <v/>
      </c>
      <c r="GT24" s="62" t="str">
        <f>IFERROR(Inv_SY_B!GT24/Inv_SY_B!$IS24-1,"")</f>
        <v/>
      </c>
      <c r="GU24" s="62">
        <f>IFERROR(Inv_SY_B!GU24/Inv_SY_B!$IS24-1,"")</f>
        <v>2.8294009595124514E-2</v>
      </c>
      <c r="GV24" s="62">
        <f>IFERROR(Inv_SY_B!GV24/Inv_SY_B!$IS24-1,"")</f>
        <v>-1.2778818543700665E-2</v>
      </c>
      <c r="GW24" s="62">
        <f>IFERROR(Inv_SY_B!GW24/Inv_SY_B!$IS24-1,"")</f>
        <v>-7.6624948258564585E-3</v>
      </c>
      <c r="GX24" s="62" t="str">
        <f>IFERROR(Inv_SY_B!GX24/Inv_SY_B!$IS24-1,"")</f>
        <v/>
      </c>
      <c r="GY24" s="62">
        <f>IFERROR(Inv_SY_B!GY24/Inv_SY_B!$IS24-1,"")</f>
        <v>-1.5726149621075991E-2</v>
      </c>
      <c r="GZ24" s="62">
        <f>IFERROR(Inv_SY_B!GZ24/Inv_SY_B!$IS24-1,"")</f>
        <v>-1.9759986581158406E-2</v>
      </c>
      <c r="HA24" s="62">
        <f>IFERROR(Inv_SY_B!HA24/Inv_SY_B!$IS24-1,"")</f>
        <v>2.1322197217097161E-2</v>
      </c>
      <c r="HB24" s="62">
        <f>IFERROR(Inv_SY_B!HB24/Inv_SY_B!$IS24-1,"")</f>
        <v>-2.2626185450804193E-2</v>
      </c>
      <c r="HC24" s="62">
        <f>IFERROR(Inv_SY_B!HC24/Inv_SY_B!$IS24-1,"")</f>
        <v>-6.384391856144922E-3</v>
      </c>
      <c r="HD24" s="62">
        <f>IFERROR(Inv_SY_B!HD24/Inv_SY_B!$IS24-1,"")</f>
        <v>1.5908266018877404E-2</v>
      </c>
      <c r="HE24" s="62">
        <f>IFERROR(Inv_SY_B!HE24/Inv_SY_B!$IS24-1,"")</f>
        <v>2.2277596840312386E-2</v>
      </c>
      <c r="HF24" s="62">
        <f>IFERROR(Inv_SY_B!HF24/Inv_SY_B!$IS24-1,"")</f>
        <v>2.3551463004599427E-2</v>
      </c>
      <c r="HG24" s="62">
        <f>IFERROR(Inv_SY_B!HG24/Inv_SY_B!$IS24-1,"")</f>
        <v>1.9092931429594895E-2</v>
      </c>
      <c r="HH24" s="62">
        <f>IFERROR(Inv_SY_B!HH24/Inv_SY_B!$IS24-1,"")</f>
        <v>2.6736128415316918E-2</v>
      </c>
      <c r="HI24" s="62">
        <f>IFERROR(Inv_SY_B!HI24/Inv_SY_B!$IS24-1,"")</f>
        <v>-1.5061034709940024E-5</v>
      </c>
      <c r="HJ24" s="62">
        <f>IFERROR(Inv_SY_B!HJ24/Inv_SY_B!$IS24-1,"")</f>
        <v>2.3232996463527611E-2</v>
      </c>
      <c r="HK24" s="62">
        <f>IFERROR(Inv_SY_B!HK24/Inv_SY_B!$IS24-1,"")</f>
        <v>-1.2046019252975992E-2</v>
      </c>
      <c r="HL24" s="62">
        <f>IFERROR(Inv_SY_B!HL24/Inv_SY_B!$IS24-1,"")</f>
        <v>-4.6859036370954232E-3</v>
      </c>
      <c r="HM24" s="62">
        <f>IFERROR(Inv_SY_B!HM24/Inv_SY_B!$IS24-1,"")</f>
        <v>1.6711206738193818E-2</v>
      </c>
      <c r="HN24" s="62">
        <f>IFERROR(Inv_SY_B!HN24/Inv_SY_B!$IS24-1,"")</f>
        <v>5.2124743152670572E-2</v>
      </c>
      <c r="HO24" s="62">
        <f>IFERROR(Inv_SY_B!HO24/Inv_SY_B!$IS24-1,"")</f>
        <v>4.7555254583060647E-2</v>
      </c>
      <c r="HP24" s="62">
        <f>IFERROR(Inv_SY_B!HP24/Inv_SY_B!$IS24-1,"")</f>
        <v>5.9283608578392544E-2</v>
      </c>
      <c r="HQ24" s="62">
        <f>IFERROR(Inv_SY_B!HQ24/Inv_SY_B!$IS24-1,"")</f>
        <v>2.0437125641377119E-3</v>
      </c>
      <c r="HR24" s="62">
        <f>IFERROR(Inv_SY_B!HR24/Inv_SY_B!$IS24-1,"")</f>
        <v>-3.6034538369446034E-3</v>
      </c>
      <c r="HS24" s="62">
        <f>IFERROR(Inv_SY_B!HS24/Inv_SY_B!$IS24-1,"")</f>
        <v>-6.384391856144922E-3</v>
      </c>
      <c r="HT24" s="62">
        <f>IFERROR(Inv_SY_B!HT24/Inv_SY_B!$IS24-1,"")</f>
        <v>-2.1670785827588745E-2</v>
      </c>
      <c r="HU24" s="62">
        <f>IFERROR(Inv_SY_B!HU24/Inv_SY_B!$IS24-1,"")</f>
        <v>-1.4615527071537904E-2</v>
      </c>
      <c r="HV24" s="62">
        <f>IFERROR(Inv_SY_B!HV24/Inv_SY_B!$IS24-1,"")</f>
        <v>-1.5203465301208641E-2</v>
      </c>
      <c r="HW24" s="62">
        <f>IFERROR(Inv_SY_B!HW24/Inv_SY_B!$IS24-1,"")</f>
        <v>1.5933743342163353E-2</v>
      </c>
      <c r="HX24" s="62">
        <f>IFERROR(Inv_SY_B!HX24/Inv_SY_B!$IS24-1,"")</f>
        <v>-7.9897867427114466E-4</v>
      </c>
      <c r="HY24" s="62">
        <f>IFERROR(Inv_SY_B!HY24/Inv_SY_B!$IS24-1,"")</f>
        <v>-2.0821541718064163E-2</v>
      </c>
      <c r="HZ24" s="62">
        <f>IFERROR(Inv_SY_B!HZ24/Inv_SY_B!$IS24-1,"")</f>
        <v>-4.3968308947217594E-4</v>
      </c>
      <c r="IA24" s="62">
        <f>IFERROR(Inv_SY_B!IA24/Inv_SY_B!$IS24-1,"")</f>
        <v>-1.3592573939610109E-2</v>
      </c>
      <c r="IB24" s="62">
        <f>IFERROR(Inv_SY_B!IB24/Inv_SY_B!$IS24-1,"")</f>
        <v>-1.5338678368097214E-2</v>
      </c>
      <c r="IC24" s="62">
        <f>IFERROR(Inv_SY_B!IC24/Inv_SY_B!$IS24-1,"")</f>
        <v>-5.6643159940478194E-3</v>
      </c>
      <c r="ID24" s="62">
        <f>IFERROR(Inv_SY_B!ID24/Inv_SY_B!$IS24-1,"")</f>
        <v>8.4058948661320798E-3</v>
      </c>
      <c r="IE24" s="62">
        <f>IFERROR(Inv_SY_B!IE24/Inv_SY_B!$IS24-1,"")</f>
        <v>-7.1178299507344001E-3</v>
      </c>
      <c r="IF24" s="62" t="str">
        <f>IFERROR(Inv_SY_B!IF24/Inv_SY_B!$IS24-1,"")</f>
        <v/>
      </c>
      <c r="IG24" s="62">
        <f>IFERROR(Inv_SY_B!IG24/Inv_SY_B!$IS24-1,"")</f>
        <v>-1.1977049687210695E-3</v>
      </c>
      <c r="IH24" s="62">
        <f>IFERROR(Inv_SY_B!IH24/Inv_SY_B!$IS24-1,"")</f>
        <v>4.0181829337220254E-3</v>
      </c>
      <c r="II24" s="62">
        <f>IFERROR(Inv_SY_B!II24/Inv_SY_B!$IS24-1,"")</f>
        <v>-1.8552665664259393E-2</v>
      </c>
      <c r="IJ24" s="62">
        <f>IFERROR(Inv_SY_B!IJ24/Inv_SY_B!$IS24-1,"")</f>
        <v>-7.4995608888540621E-3</v>
      </c>
      <c r="IK24" s="62">
        <f>IFERROR(Inv_SY_B!IK24/Inv_SY_B!$IS24-1,"")</f>
        <v>1.415632886985807E-2</v>
      </c>
      <c r="IL24" s="62" t="str">
        <f>IFERROR(Inv_SY_B!IL24/Inv_SY_B!$IS24-1,"")</f>
        <v/>
      </c>
      <c r="IM24" s="62" t="str">
        <f>IFERROR(Inv_SY_B!IM24/Inv_SY_B!$IS24-1,"")</f>
        <v/>
      </c>
      <c r="IN24" s="62">
        <f>IFERROR(Inv_SY_B!IN24/Inv_SY_B!$IS24-1,"")</f>
        <v>2.6053272258285354E-2</v>
      </c>
      <c r="IO24" s="62">
        <f>IFERROR(Inv_SY_B!IO24/Inv_SY_B!$IS24-1,"")</f>
        <v>2.9075433508309878E-3</v>
      </c>
      <c r="IP24" s="62">
        <f>IFERROR(Inv_SY_B!IP24/Inv_SY_B!$IS24-1,"")</f>
        <v>0.12942290140717705</v>
      </c>
      <c r="IQ24" s="62">
        <f>IFERROR(Inv_SY_B!IQ24/Inv_SY_B!$IS24-1,"")</f>
        <v>-2.3608751833968933E-3</v>
      </c>
      <c r="IR24" s="62">
        <f>IFERROR(Inv_SY_B!IR24/Inv_SY_B!$IS24-1,"")</f>
        <v>0.98968705279846247</v>
      </c>
    </row>
    <row r="25" spans="2:252" ht="14.5" x14ac:dyDescent="0.35">
      <c r="B25" s="85">
        <f t="shared" si="0"/>
        <v>45857</v>
      </c>
      <c r="C25" s="62">
        <f>IFERROR(Inv_SY_B!C25/Inv_SY_B!$IS25-1,"")</f>
        <v>-1.4621336195909662E-2</v>
      </c>
      <c r="D25" s="62">
        <f>IFERROR(Inv_SY_B!D25/Inv_SY_B!$IS25-1,"")</f>
        <v>5.0704836243160578E-3</v>
      </c>
      <c r="E25" s="62">
        <f>IFERROR(Inv_SY_B!E25/Inv_SY_B!$IS25-1,"")</f>
        <v>6.9083868075370258E-3</v>
      </c>
      <c r="F25" s="62">
        <f>IFERROR(Inv_SY_B!F25/Inv_SY_B!$IS25-1,"")</f>
        <v>2.6418258464881994E-3</v>
      </c>
      <c r="G25" s="62">
        <f>IFERROR(Inv_SY_B!G25/Inv_SY_B!$IS25-1,"")</f>
        <v>-2.0185715109650726E-3</v>
      </c>
      <c r="H25" s="62">
        <f>IFERROR(Inv_SY_B!H25/Inv_SY_B!$IS25-1,"")</f>
        <v>-7.7142292235077292E-4</v>
      </c>
      <c r="I25" s="62">
        <f>IFERROR(Inv_SY_B!I25/Inv_SY_B!$IS25-1,"")</f>
        <v>5.2017624231175397E-3</v>
      </c>
      <c r="J25" s="62">
        <f>IFERROR(Inv_SY_B!J25/Inv_SY_B!$IS25-1,"")</f>
        <v>8.615011191956512E-3</v>
      </c>
      <c r="K25" s="62">
        <f>IFERROR(Inv_SY_B!K25/Inv_SY_B!$IS25-1,"")</f>
        <v>-1.616517486981528E-2</v>
      </c>
      <c r="L25" s="62">
        <f>IFERROR(Inv_SY_B!L25/Inv_SY_B!$IS25-1,"")</f>
        <v>-7.154198120080113E-3</v>
      </c>
      <c r="M25" s="62">
        <f>IFERROR(Inv_SY_B!M25/Inv_SY_B!$IS25-1,"")</f>
        <v>8.615011191956512E-3</v>
      </c>
      <c r="N25" s="62">
        <f>IFERROR(Inv_SY_B!N25/Inv_SY_B!$IS25-1,"")</f>
        <v>-2.4780473067704811E-3</v>
      </c>
      <c r="O25" s="62">
        <f>IFERROR(Inv_SY_B!O25/Inv_SY_B!$IS25-1,"")</f>
        <v>-2.4780473067704811E-3</v>
      </c>
      <c r="P25" s="62">
        <f>IFERROR(Inv_SY_B!P25/Inv_SY_B!$IS25-1,"")</f>
        <v>-3.0210641563586105E-3</v>
      </c>
      <c r="Q25" s="62">
        <f>IFERROR(Inv_SY_B!Q25/Inv_SY_B!$IS25-1,"")</f>
        <v>1.7885136542783453E-3</v>
      </c>
      <c r="R25" s="62">
        <f>IFERROR(Inv_SY_B!R25/Inv_SY_B!$IS25-1,"")</f>
        <v>6.9083868075370258E-3</v>
      </c>
      <c r="S25" s="62">
        <f>IFERROR(Inv_SY_B!S25/Inv_SY_B!$IS25-1,"")</f>
        <v>9.3520146206871324E-4</v>
      </c>
      <c r="T25" s="62">
        <f>IFERROR(Inv_SY_B!T25/Inv_SY_B!$IS25-1,"")</f>
        <v>1.032163557637622E-2</v>
      </c>
      <c r="U25" s="62">
        <f>IFERROR(Inv_SY_B!U25/Inv_SY_B!$IS25-1,"")</f>
        <v>-3.5939170965831879E-3</v>
      </c>
      <c r="V25" s="62">
        <f>IFERROR(Inv_SY_B!V25/Inv_SY_B!$IS25-1,"")</f>
        <v>1.132119660270936E-3</v>
      </c>
      <c r="W25" s="62">
        <f>IFERROR(Inv_SY_B!W25/Inv_SY_B!$IS25-1,"")</f>
        <v>-5.8912960756095645E-3</v>
      </c>
      <c r="X25" s="62">
        <f>IFERROR(Inv_SY_B!X25/Inv_SY_B!$IS25-1,"")</f>
        <v>-1.0274165800137069E-3</v>
      </c>
      <c r="Y25" s="62">
        <f>IFERROR(Inv_SY_B!Y25/Inv_SY_B!$IS25-1,"")</f>
        <v>4.2828108315069446E-3</v>
      </c>
      <c r="Z25" s="62">
        <f>IFERROR(Inv_SY_B!Z25/Inv_SY_B!$IS25-1,"")</f>
        <v>9.9208894154934057E-4</v>
      </c>
      <c r="AA25" s="62">
        <f>IFERROR(Inv_SY_B!AA25/Inv_SY_B!$IS25-1,"")</f>
        <v>-4.4322592534706828E-4</v>
      </c>
      <c r="AB25" s="62">
        <f>IFERROR(Inv_SY_B!AB25/Inv_SY_B!$IS25-1,"")</f>
        <v>-5.8781681957295051E-3</v>
      </c>
      <c r="AC25" s="62">
        <f>IFERROR(Inv_SY_B!AC25/Inv_SY_B!$IS25-1,"")</f>
        <v>-8.3199538534374229E-3</v>
      </c>
      <c r="AD25" s="62">
        <f>IFERROR(Inv_SY_B!AD25/Inv_SY_B!$IS25-1,"")</f>
        <v>4.6113913306311538E-4</v>
      </c>
      <c r="AE25" s="62">
        <f>IFERROR(Inv_SY_B!AE25/Inv_SY_B!$IS25-1,"")</f>
        <v>-5.0000588970793292E-3</v>
      </c>
      <c r="AF25" s="62">
        <f>IFERROR(Inv_SY_B!AF25/Inv_SY_B!$IS25-1,"")</f>
        <v>-2.5728597725714897E-3</v>
      </c>
      <c r="AG25" s="62">
        <f>IFERROR(Inv_SY_B!AG25/Inv_SY_B!$IS25-1,"")</f>
        <v>-1.3495255832856823E-2</v>
      </c>
      <c r="AH25" s="62">
        <f>IFERROR(Inv_SY_B!AH25/Inv_SY_B!$IS25-1,"")</f>
        <v>1.5230387500353437E-3</v>
      </c>
      <c r="AI25" s="62">
        <f>IFERROR(Inv_SY_B!AI25/Inv_SY_B!$IS25-1,"")</f>
        <v>-1.3971599027784665E-2</v>
      </c>
      <c r="AJ25" s="62">
        <f>IFERROR(Inv_SY_B!AJ25/Inv_SY_B!$IS25-1,"")</f>
        <v>-1.1843821344088346E-2</v>
      </c>
      <c r="AK25" s="62">
        <f>IFERROR(Inv_SY_B!AK25/Inv_SY_B!$IS25-1,"")</f>
        <v>-1.11274779923487E-3</v>
      </c>
      <c r="AL25" s="62">
        <f>IFERROR(Inv_SY_B!AL25/Inv_SY_B!$IS25-1,"")</f>
        <v>-1.594462121735174E-2</v>
      </c>
      <c r="AM25" s="62">
        <f>IFERROR(Inv_SY_B!AM25/Inv_SY_B!$IS25-1,"")</f>
        <v>-1.4424417997707328E-2</v>
      </c>
      <c r="AN25" s="62">
        <f>IFERROR(Inv_SY_B!AN25/Inv_SY_B!$IS25-1,"")</f>
        <v>-6.7446082678193076E-3</v>
      </c>
      <c r="AO25" s="62">
        <f>IFERROR(Inv_SY_B!AO25/Inv_SY_B!$IS25-1,"")</f>
        <v>-9.3045448444487588E-3</v>
      </c>
      <c r="AP25" s="62">
        <f>IFERROR(Inv_SY_B!AP25/Inv_SY_B!$IS25-1,"")</f>
        <v>-1.3571105805497585E-2</v>
      </c>
      <c r="AQ25" s="62">
        <f>IFERROR(Inv_SY_B!AQ25/Inv_SY_B!$IS25-1,"")</f>
        <v>-1.1011169228868134E-2</v>
      </c>
      <c r="AR25" s="62">
        <f>IFERROR(Inv_SY_B!AR25/Inv_SY_B!$IS25-1,"")</f>
        <v>-7.5979204600290506E-3</v>
      </c>
      <c r="AS25" s="62">
        <f>IFERROR(Inv_SY_B!AS25/Inv_SY_B!$IS25-1,"")</f>
        <v>-1.0328519475100384E-2</v>
      </c>
      <c r="AT25" s="62">
        <f>IFERROR(Inv_SY_B!AT25/Inv_SY_B!$IS25-1,"")</f>
        <v>-7.5979204600290506E-3</v>
      </c>
      <c r="AU25" s="62">
        <f>IFERROR(Inv_SY_B!AU25/Inv_SY_B!$IS25-1,"")</f>
        <v>1.7885136542783453E-3</v>
      </c>
      <c r="AV25" s="62">
        <f>IFERROR(Inv_SY_B!AV25/Inv_SY_B!$IS25-1,"")</f>
        <v>-2.4780473067704811E-3</v>
      </c>
      <c r="AW25" s="62">
        <f>IFERROR(Inv_SY_B!AW25/Inv_SY_B!$IS25-1,"")</f>
        <v>-5.7994009164483717E-3</v>
      </c>
      <c r="AX25" s="62">
        <f>IFERROR(Inv_SY_B!AX25/Inv_SY_B!$IS25-1,"")</f>
        <v>-1.1011169228868134E-2</v>
      </c>
      <c r="AY25" s="62">
        <f>IFERROR(Inv_SY_B!AY25/Inv_SY_B!$IS25-1,"")</f>
        <v>-7.154198120080113E-3</v>
      </c>
      <c r="AZ25" s="62">
        <f>IFERROR(Inv_SY_B!AZ25/Inv_SY_B!$IS25-1,"")</f>
        <v>-9.6117372336442797E-3</v>
      </c>
      <c r="BA25" s="62">
        <f>IFERROR(Inv_SY_B!BA25/Inv_SY_B!$IS25-1,"")</f>
        <v>-7.1712643639242346E-3</v>
      </c>
      <c r="BB25" s="62">
        <f>IFERROR(Inv_SY_B!BB25/Inv_SY_B!$IS25-1,"")</f>
        <v>-2.4780473067704811E-3</v>
      </c>
      <c r="BC25" s="62">
        <f>IFERROR(Inv_SY_B!BC25/Inv_SY_B!$IS25-1,"")</f>
        <v>1.9781385858808065E-3</v>
      </c>
      <c r="BD25" s="62">
        <f>IFERROR(Inv_SY_B!BD25/Inv_SY_B!$IS25-1,"")</f>
        <v>-1.5109601555993724E-3</v>
      </c>
      <c r="BE25" s="62">
        <f>IFERROR(Inv_SY_B!BE25/Inv_SY_B!$IS25-1,"")</f>
        <v>-4.3815898893923011E-3</v>
      </c>
      <c r="BF25" s="62">
        <f>IFERROR(Inv_SY_B!BF25/Inv_SY_B!$IS25-1,"")</f>
        <v>3.0943918778136847E-4</v>
      </c>
      <c r="BG25" s="62">
        <f>IFERROR(Inv_SY_B!BG25/Inv_SY_B!$IS25-1,"")</f>
        <v>5.7706372179240351E-3</v>
      </c>
      <c r="BH25" s="62">
        <f>IFERROR(Inv_SY_B!BH25/Inv_SY_B!$IS25-1,"")</f>
        <v>-1.3571105805497585E-2</v>
      </c>
      <c r="BI25" s="62">
        <f>IFERROR(Inv_SY_B!BI25/Inv_SY_B!$IS25-1,"")</f>
        <v>-3.3313594989802242E-3</v>
      </c>
      <c r="BJ25" s="62">
        <f>IFERROR(Inv_SY_B!BJ25/Inv_SY_B!$IS25-1,"")</f>
        <v>8.5012362329952573E-3</v>
      </c>
      <c r="BK25" s="62">
        <f>IFERROR(Inv_SY_B!BK25/Inv_SY_B!$IS25-1,"")</f>
        <v>1.6722048907991116E-4</v>
      </c>
      <c r="BL25" s="62">
        <f>IFERROR(Inv_SY_B!BL25/Inv_SY_B!$IS25-1,"")</f>
        <v>7.6849037572899181E-3</v>
      </c>
      <c r="BM25" s="62">
        <f>IFERROR(Inv_SY_B!BM25/Inv_SY_B!$IS25-1,"")</f>
        <v>-6.7446082678193076E-3</v>
      </c>
      <c r="BN25" s="62">
        <f>IFERROR(Inv_SY_B!BN25/Inv_SY_B!$IS25-1,"")</f>
        <v>8.5227770671281178E-4</v>
      </c>
      <c r="BO25" s="62">
        <f>IFERROR(Inv_SY_B!BO25/Inv_SY_B!$IS25-1,"")</f>
        <v>1.609790272364231E-2</v>
      </c>
      <c r="BP25" s="62">
        <f>IFERROR(Inv_SY_B!BP25/Inv_SY_B!$IS25-1,"")</f>
        <v>2.3186957858923662E-2</v>
      </c>
      <c r="BQ25" s="62">
        <f>IFERROR(Inv_SY_B!BQ25/Inv_SY_B!$IS25-1,"")</f>
        <v>2.7125321822968562E-2</v>
      </c>
      <c r="BR25" s="62">
        <f>IFERROR(Inv_SY_B!BR25/Inv_SY_B!$IS25-1,"")</f>
        <v>3.193012585910382E-2</v>
      </c>
      <c r="BS25" s="62">
        <f>IFERROR(Inv_SY_B!BS25/Inv_SY_B!$IS25-1,"")</f>
        <v>-4.1846716911899673E-3</v>
      </c>
      <c r="BT25" s="62">
        <f>IFERROR(Inv_SY_B!BT25/Inv_SY_B!$IS25-1,"")</f>
        <v>1.7885136542783453E-3</v>
      </c>
      <c r="BU25" s="62">
        <f>IFERROR(Inv_SY_B!BU25/Inv_SY_B!$IS25-1,"")</f>
        <v>-2.4780473067704811E-3</v>
      </c>
      <c r="BV25" s="62">
        <f>IFERROR(Inv_SY_B!BV25/Inv_SY_B!$IS25-1,"")</f>
        <v>3.4951380386980535E-3</v>
      </c>
      <c r="BW25" s="62">
        <f>IFERROR(Inv_SY_B!BW25/Inv_SY_B!$IS25-1,"")</f>
        <v>7.7616989997468799E-3</v>
      </c>
      <c r="BX25" s="62">
        <f>IFERROR(Inv_SY_B!BX25/Inv_SY_B!$IS25-1,"")</f>
        <v>-8.0982768990069953E-2</v>
      </c>
      <c r="BY25" s="62">
        <f>IFERROR(Inv_SY_B!BY25/Inv_SY_B!$IS25-1,"")</f>
        <v>4.253637765106788E-3</v>
      </c>
      <c r="BZ25" s="62">
        <f>IFERROR(Inv_SY_B!BZ25/Inv_SY_B!$IS25-1,"")</f>
        <v>1.1080135302784733E-2</v>
      </c>
      <c r="CA25" s="62">
        <f>IFERROR(Inv_SY_B!CA25/Inv_SY_B!$IS25-1,"")</f>
        <v>8.0461363971502387E-3</v>
      </c>
      <c r="CB25" s="62">
        <f>IFERROR(Inv_SY_B!CB25/Inv_SY_B!$IS25-1,"")</f>
        <v>1.5441508729634901E-2</v>
      </c>
      <c r="CC25" s="62">
        <f>IFERROR(Inv_SY_B!CC25/Inv_SY_B!$IS25-1,"")</f>
        <v>7.7616989997468799E-3</v>
      </c>
      <c r="CD25" s="62">
        <f>IFERROR(Inv_SY_B!CD25/Inv_SY_B!$IS25-1,"")</f>
        <v>2.554997623735078E-2</v>
      </c>
      <c r="CE25" s="62">
        <f>IFERROR(Inv_SY_B!CE25/Inv_SY_B!$IS25-1,"")</f>
        <v>1.5441508729634901E-2</v>
      </c>
      <c r="CF25" s="62">
        <f>IFERROR(Inv_SY_B!CF25/Inv_SY_B!$IS25-1,"")</f>
        <v>2.3974630651732776E-2</v>
      </c>
      <c r="CG25" s="62">
        <f>IFERROR(Inv_SY_B!CG25/Inv_SY_B!$IS25-1,"")</f>
        <v>1.5441508729634901E-2</v>
      </c>
      <c r="CH25" s="62">
        <f>IFERROR(Inv_SY_B!CH25/Inv_SY_B!$IS25-1,"")</f>
        <v>1.032163557637622E-2</v>
      </c>
      <c r="CI25" s="62">
        <f>IFERROR(Inv_SY_B!CI25/Inv_SY_B!$IS25-1,"")</f>
        <v>7.7616989997468799E-3</v>
      </c>
      <c r="CJ25" s="62">
        <f>IFERROR(Inv_SY_B!CJ25/Inv_SY_B!$IS25-1,"")</f>
        <v>8.1889269858859137E-5</v>
      </c>
      <c r="CK25" s="62">
        <f>IFERROR(Inv_SY_B!CK25/Inv_SY_B!$IS25-1,"")</f>
        <v>-6.9889710491342849E-2</v>
      </c>
      <c r="CL25" s="62">
        <f>IFERROR(Inv_SY_B!CL25/Inv_SY_B!$IS25-1,"")</f>
        <v>1.7885136542783453E-3</v>
      </c>
      <c r="CM25" s="62">
        <f>IFERROR(Inv_SY_B!CM25/Inv_SY_B!$IS25-1,"")</f>
        <v>9.4683233841665881E-3</v>
      </c>
      <c r="CN25" s="62">
        <f>IFERROR(Inv_SY_B!CN25/Inv_SY_B!$IS25-1,"")</f>
        <v>1.4588196537425047E-2</v>
      </c>
      <c r="CO25" s="62">
        <f>IFERROR(Inv_SY_B!CO25/Inv_SY_B!$IS25-1,"")</f>
        <v>5.1334974477408313E-3</v>
      </c>
      <c r="CP25" s="62">
        <f>IFERROR(Inv_SY_B!CP25/Inv_SY_B!$IS25-1,"")</f>
        <v>3.5002049751059028E-2</v>
      </c>
      <c r="CQ25" s="62">
        <f>IFERROR(Inv_SY_B!CQ25/Inv_SY_B!$IS25-1,"")</f>
        <v>3.4951380386980535E-3</v>
      </c>
      <c r="CR25" s="62">
        <f>IFERROR(Inv_SY_B!CR25/Inv_SY_B!$IS25-1,"")</f>
        <v>1.288157215300556E-2</v>
      </c>
      <c r="CS25" s="62">
        <f>IFERROR(Inv_SY_B!CS25/Inv_SY_B!$IS25-1,"")</f>
        <v>1.3052234591447442E-2</v>
      </c>
      <c r="CT25" s="62">
        <f>IFERROR(Inv_SY_B!CT25/Inv_SY_B!$IS25-1,"")</f>
        <v>-3.3313594989802242E-3</v>
      </c>
      <c r="CU25" s="62">
        <f>IFERROR(Inv_SY_B!CU25/Inv_SY_B!$IS25-1,"")</f>
        <v>-6.0076048390889092E-4</v>
      </c>
      <c r="CV25" s="62">
        <f>IFERROR(Inv_SY_B!CV25/Inv_SY_B!$IS25-1,"")</f>
        <v>9.12699850728238E-3</v>
      </c>
      <c r="CW25" s="62">
        <f>IFERROR(Inv_SY_B!CW25/Inv_SY_B!$IS25-1,"")</f>
        <v>-6.2326209524935505E-3</v>
      </c>
      <c r="CX25" s="62">
        <f>IFERROR(Inv_SY_B!CX25/Inv_SY_B!$IS25-1,"")</f>
        <v>5.0854536596367517E-4</v>
      </c>
      <c r="CY25" s="62">
        <f>IFERROR(Inv_SY_B!CY25/Inv_SY_B!$IS25-1,"")</f>
        <v>1.1772266303132772E-2</v>
      </c>
      <c r="CZ25" s="62">
        <f>IFERROR(Inv_SY_B!CZ25/Inv_SY_B!$IS25-1,"")</f>
        <v>-1.88072877222345E-3</v>
      </c>
      <c r="DA25" s="62">
        <f>IFERROR(Inv_SY_B!DA25/Inv_SY_B!$IS25-1,"")</f>
        <v>-4.4406653488529013E-3</v>
      </c>
      <c r="DB25" s="62">
        <f>IFERROR(Inv_SY_B!DB25/Inv_SY_B!$IS25-1,"")</f>
        <v>1.3618575581735293E-3</v>
      </c>
      <c r="DC25" s="62">
        <f>IFERROR(Inv_SY_B!DC25/Inv_SY_B!$IS25-1,"")</f>
        <v>-1.5163955230955706E-2</v>
      </c>
      <c r="DD25" s="62">
        <f>IFERROR(Inv_SY_B!DD25/Inv_SY_B!$IS25-1,"")</f>
        <v>-5.0379838833998214E-3</v>
      </c>
      <c r="DE25" s="62">
        <f>IFERROR(Inv_SY_B!DE25/Inv_SY_B!$IS25-1,"")</f>
        <v>-1.3191855942293329E-2</v>
      </c>
      <c r="DF25" s="62">
        <f>IFERROR(Inv_SY_B!DF25/Inv_SY_B!$IS25-1,"")</f>
        <v>-8.3221938061770473E-3</v>
      </c>
      <c r="DG25" s="62">
        <f>IFERROR(Inv_SY_B!DG25/Inv_SY_B!$IS25-1,"")</f>
        <v>1.6892139456391675E-2</v>
      </c>
      <c r="DH25" s="62">
        <f>IFERROR(Inv_SY_B!DH25/Inv_SY_B!$IS25-1,"")</f>
        <v>9.3355859320449763E-3</v>
      </c>
      <c r="DI25" s="62">
        <f>IFERROR(Inv_SY_B!DI25/Inv_SY_B!$IS25-1,"")</f>
        <v>-1.572407810584231E-2</v>
      </c>
      <c r="DJ25" s="62">
        <f>IFERROR(Inv_SY_B!DJ25/Inv_SY_B!$IS25-1,"")</f>
        <v>6.8821310477766851E-3</v>
      </c>
      <c r="DK25" s="62">
        <f>IFERROR(Inv_SY_B!DK25/Inv_SY_B!$IS25-1,"")</f>
        <v>1.4471887773943592E-3</v>
      </c>
      <c r="DL25" s="62">
        <f>IFERROR(Inv_SY_B!DL25/Inv_SY_B!$IS25-1,"")</f>
        <v>-8.7167075564819063E-3</v>
      </c>
      <c r="DM25" s="62">
        <f>IFERROR(Inv_SY_B!DM25/Inv_SY_B!$IS25-1,"")</f>
        <v>2.5339930159268276E-2</v>
      </c>
      <c r="DN25" s="62">
        <f>IFERROR(Inv_SY_B!DN25/Inv_SY_B!$IS25-1,"")</f>
        <v>1.8940088717694925E-2</v>
      </c>
      <c r="DO25" s="62">
        <f>IFERROR(Inv_SY_B!DO25/Inv_SY_B!$IS25-1,"")</f>
        <v>-8.3221938061770473E-3</v>
      </c>
      <c r="DP25" s="62">
        <f>IFERROR(Inv_SY_B!DP25/Inv_SY_B!$IS25-1,"")</f>
        <v>-8.9572778391648455E-2</v>
      </c>
      <c r="DQ25" s="62">
        <f>IFERROR(Inv_SY_B!DQ25/Inv_SY_B!$IS25-1,"")</f>
        <v>-1.9411553698844508E-2</v>
      </c>
      <c r="DR25" s="62">
        <f>IFERROR(Inv_SY_B!DR25/Inv_SY_B!$IS25-1,"")</f>
        <v>2.7558541859013852E-2</v>
      </c>
      <c r="DS25" s="62">
        <f>IFERROR(Inv_SY_B!DS25/Inv_SY_B!$IS25-1,"")</f>
        <v>2.1841350171208251E-2</v>
      </c>
      <c r="DT25" s="62">
        <f>IFERROR(Inv_SY_B!DT25/Inv_SY_B!$IS25-1,"")</f>
        <v>-1.5467355121519311E-2</v>
      </c>
      <c r="DU25" s="62">
        <f>IFERROR(Inv_SY_B!DU25/Inv_SY_B!$IS25-1,"")</f>
        <v>-1.2433356215884483E-2</v>
      </c>
      <c r="DV25" s="62">
        <f>IFERROR(Inv_SY_B!DV25/Inv_SY_B!$IS25-1,"")</f>
        <v>-9.3045448444487588E-3</v>
      </c>
      <c r="DW25" s="62">
        <f>IFERROR(Inv_SY_B!DW25/Inv_SY_B!$IS25-1,"")</f>
        <v>-8.5365638714597347E-3</v>
      </c>
      <c r="DX25" s="62">
        <f>IFERROR(Inv_SY_B!DX25/Inv_SY_B!$IS25-1,"")</f>
        <v>-3.4072094716209866E-3</v>
      </c>
      <c r="DY25" s="62">
        <f>IFERROR(Inv_SY_B!DY25/Inv_SY_B!$IS25-1,"")</f>
        <v>-4.1846716911899673E-3</v>
      </c>
      <c r="DZ25" s="62">
        <f>IFERROR(Inv_SY_B!DZ25/Inv_SY_B!$IS25-1,"")</f>
        <v>-1.0157857036658502E-2</v>
      </c>
      <c r="EA25" s="62">
        <f>IFERROR(Inv_SY_B!EA25/Inv_SY_B!$IS25-1,"")</f>
        <v>5.5430873000015257E-3</v>
      </c>
      <c r="EB25" s="62">
        <f>IFERROR(Inv_SY_B!EB25/Inv_SY_B!$IS25-1,"")</f>
        <v>-6.5929083225375607E-3</v>
      </c>
      <c r="EC25" s="62">
        <f>IFERROR(Inv_SY_B!EC25/Inv_SY_B!$IS25-1,"")</f>
        <v>-1.2494619655325168E-2</v>
      </c>
      <c r="ED25" s="62">
        <f>IFERROR(Inv_SY_B!ED25/Inv_SY_B!$IS25-1,"")</f>
        <v>1.105679684966443E-2</v>
      </c>
      <c r="EE25" s="62">
        <f>IFERROR(Inv_SY_B!EE25/Inv_SY_B!$IS25-1,"")</f>
        <v>1.609790272364231E-2</v>
      </c>
      <c r="EF25" s="62">
        <f>IFERROR(Inv_SY_B!EF25/Inv_SY_B!$IS25-1,"")</f>
        <v>2.490551667959795E-2</v>
      </c>
      <c r="EG25" s="62">
        <f>IFERROR(Inv_SY_B!EG25/Inv_SY_B!$IS25-1,"")</f>
        <v>2.7644469800047533E-2</v>
      </c>
      <c r="EH25" s="62">
        <f>IFERROR(Inv_SY_B!EH25/Inv_SY_B!$IS25-1,"")</f>
        <v>4.6220471820461739E-3</v>
      </c>
      <c r="EI25" s="62">
        <f>IFERROR(Inv_SY_B!EI25/Inv_SY_B!$IS25-1,"")</f>
        <v>-1.9834297951954794E-2</v>
      </c>
      <c r="EJ25" s="62">
        <f>IFERROR(Inv_SY_B!EJ25/Inv_SY_B!$IS25-1,"")</f>
        <v>1.9678233600047168E-2</v>
      </c>
      <c r="EK25" s="62">
        <f>IFERROR(Inv_SY_B!EK25/Inv_SY_B!$IS25-1,"")</f>
        <v>3.5443146515031998E-2</v>
      </c>
      <c r="EL25" s="62">
        <f>IFERROR(Inv_SY_B!EL25/Inv_SY_B!$IS25-1,"")</f>
        <v>1.5441508729634901E-2</v>
      </c>
      <c r="EM25" s="62">
        <f>IFERROR(Inv_SY_B!EM25/Inv_SY_B!$IS25-1,"")</f>
        <v>7.11843288561953E-3</v>
      </c>
      <c r="EN25" s="62">
        <f>IFERROR(Inv_SY_B!EN25/Inv_SY_B!$IS25-1,"")</f>
        <v>-8.3199538534374229E-3</v>
      </c>
      <c r="EO25" s="62">
        <f>IFERROR(Inv_SY_B!EO25/Inv_SY_B!$IS25-1,"")</f>
        <v>-4.1846716911899673E-3</v>
      </c>
      <c r="EP25" s="62">
        <f>IFERROR(Inv_SY_B!EP25/Inv_SY_B!$IS25-1,"")</f>
        <v>1.6885575516451423E-2</v>
      </c>
      <c r="EQ25" s="62">
        <f>IFERROR(Inv_SY_B!EQ25/Inv_SY_B!$IS25-1,"")</f>
        <v>-1.3400443367055592E-2</v>
      </c>
      <c r="ER25" s="62">
        <f>IFERROR(Inv_SY_B!ER25/Inv_SY_B!$IS25-1,"")</f>
        <v>1.4758858975867151E-2</v>
      </c>
      <c r="ES25" s="62">
        <f>IFERROR(Inv_SY_B!ES25/Inv_SY_B!$IS25-1,"")</f>
        <v>-2.4780473067704811E-3</v>
      </c>
      <c r="ET25" s="62">
        <f>IFERROR(Inv_SY_B!ET25/Inv_SY_B!$IS25-1,"")</f>
        <v>1.4665770373080589E-2</v>
      </c>
      <c r="EU25" s="62">
        <f>IFERROR(Inv_SY_B!EU25/Inv_SY_B!$IS25-1,"")</f>
        <v>1.2474607876721056E-2</v>
      </c>
      <c r="EV25" s="62">
        <f>IFERROR(Inv_SY_B!EV25/Inv_SY_B!$IS25-1,"")</f>
        <v>-2.0185715109650726E-3</v>
      </c>
      <c r="EW25" s="62">
        <f>IFERROR(Inv_SY_B!EW25/Inv_SY_B!$IS25-1,"")</f>
        <v>2.7074652458889403E-3</v>
      </c>
      <c r="EX25" s="62">
        <f>IFERROR(Inv_SY_B!EX25/Inv_SY_B!$IS25-1,"")</f>
        <v>1.5441508729634901E-2</v>
      </c>
      <c r="EY25" s="62">
        <f>IFERROR(Inv_SY_B!EY25/Inv_SY_B!$IS25-1,"")</f>
        <v>-1.4177905586624351E-2</v>
      </c>
      <c r="EZ25" s="62">
        <f>IFERROR(Inv_SY_B!EZ25/Inv_SY_B!$IS25-1,"")</f>
        <v>-2.4780473067704811E-3</v>
      </c>
      <c r="FA25" s="62">
        <f>IFERROR(Inv_SY_B!FA25/Inv_SY_B!$IS25-1,"")</f>
        <v>2.3005009696042134E-3</v>
      </c>
      <c r="FB25" s="62">
        <f>IFERROR(Inv_SY_B!FB25/Inv_SY_B!$IS25-1,"")</f>
        <v>-3.3313594989802242E-3</v>
      </c>
      <c r="FC25" s="62">
        <f>IFERROR(Inv_SY_B!FC25/Inv_SY_B!$IS25-1,"")</f>
        <v>9.3520146206871324E-4</v>
      </c>
      <c r="FD25" s="62">
        <f>IFERROR(Inv_SY_B!FD25/Inv_SY_B!$IS25-1,"")</f>
        <v>-2.4780473067704811E-3</v>
      </c>
      <c r="FE25" s="62">
        <f>IFERROR(Inv_SY_B!FE25/Inv_SY_B!$IS25-1,"")</f>
        <v>1.5761500801713568E-2</v>
      </c>
      <c r="FF25" s="62">
        <f>IFERROR(Inv_SY_B!FF25/Inv_SY_B!$IS25-1,"")</f>
        <v>1.1619057977713343E-2</v>
      </c>
      <c r="FG25" s="62">
        <f>IFERROR(Inv_SY_B!FG25/Inv_SY_B!$IS25-1,"")</f>
        <v>6.92045384863893E-3</v>
      </c>
      <c r="FH25" s="62">
        <f>IFERROR(Inv_SY_B!FH25/Inv_SY_B!$IS25-1,"")</f>
        <v>1.3690279389713345E-2</v>
      </c>
      <c r="FI25" s="62">
        <f>IFERROR(Inv_SY_B!FI25/Inv_SY_B!$IS25-1,"")</f>
        <v>-2.0388984028103074E-2</v>
      </c>
      <c r="FJ25" s="62">
        <f>IFERROR(Inv_SY_B!FJ25/Inv_SY_B!$IS25-1,"")</f>
        <v>-6.0329428842598176E-5</v>
      </c>
      <c r="FK25" s="62">
        <f>IFERROR(Inv_SY_B!FK25/Inv_SY_B!$IS25-1,"")</f>
        <v>1.4898491880046771E-2</v>
      </c>
      <c r="FL25" s="62">
        <f>IFERROR(Inv_SY_B!FL25/Inv_SY_B!$IS25-1,"")</f>
        <v>4.1281405376463187E-3</v>
      </c>
      <c r="FM25" s="62">
        <f>IFERROR(Inv_SY_B!FM25/Inv_SY_B!$IS25-1,"")</f>
        <v>-1.5565723054787761E-2</v>
      </c>
      <c r="FN25" s="62">
        <f>IFERROR(Inv_SY_B!FN25/Inv_SY_B!$IS25-1,"")</f>
        <v>-1.6553388820695347E-2</v>
      </c>
      <c r="FO25" s="62">
        <f>IFERROR(Inv_SY_B!FO25/Inv_SY_B!$IS25-1,"")</f>
        <v>6.2684026633799128E-3</v>
      </c>
      <c r="FP25" s="62">
        <f>IFERROR(Inv_SY_B!FP25/Inv_SY_B!$IS25-1,"")</f>
        <v>-1.9898027841554811E-2</v>
      </c>
      <c r="FQ25" s="62">
        <f>IFERROR(Inv_SY_B!FQ25/Inv_SY_B!$IS25-1,"")</f>
        <v>1.6426748432463167E-3</v>
      </c>
      <c r="FR25" s="62">
        <f>IFERROR(Inv_SY_B!FR25/Inv_SY_B!$IS25-1,"")</f>
        <v>1.4898491880046771E-2</v>
      </c>
      <c r="FS25" s="62">
        <f>IFERROR(Inv_SY_B!FS25/Inv_SY_B!$IS25-1,"")</f>
        <v>-1.6553388820695347E-2</v>
      </c>
      <c r="FT25" s="62">
        <f>IFERROR(Inv_SY_B!FT25/Inv_SY_B!$IS25-1,"")</f>
        <v>-1.3270119323154472E-2</v>
      </c>
      <c r="FU25" s="62">
        <f>IFERROR(Inv_SY_B!FU25/Inv_SY_B!$IS25-1,"")</f>
        <v>-1.9781270325465172E-3</v>
      </c>
      <c r="FV25" s="62">
        <f>IFERROR(Inv_SY_B!FV25/Inv_SY_B!$IS25-1,"")</f>
        <v>1.694455378546289E-3</v>
      </c>
      <c r="FW25" s="62">
        <f>IFERROR(Inv_SY_B!FW25/Inv_SY_B!$IS25-1,"")</f>
        <v>-2.1347882829954701E-2</v>
      </c>
      <c r="FX25" s="62">
        <f>IFERROR(Inv_SY_B!FX25/Inv_SY_B!$IS25-1,"")</f>
        <v>-1.2717793613287842E-2</v>
      </c>
      <c r="FY25" s="62">
        <f>IFERROR(Inv_SY_B!FY25/Inv_SY_B!$IS25-1,"")</f>
        <v>-2.8060174442918195E-2</v>
      </c>
      <c r="FZ25" s="62">
        <f>IFERROR(Inv_SY_B!FZ25/Inv_SY_B!$IS25-1,"")</f>
        <v>-2.1347882829954701E-2</v>
      </c>
      <c r="GA25" s="62">
        <f>IFERROR(Inv_SY_B!GA25/Inv_SY_B!$IS25-1,"")</f>
        <v>-2.7322559979955141E-2</v>
      </c>
      <c r="GB25" s="62">
        <f>IFERROR(Inv_SY_B!GB25/Inv_SY_B!$IS25-1,"")</f>
        <v>-2.9594412525881131E-2</v>
      </c>
      <c r="GC25" s="62">
        <f>IFERROR(Inv_SY_B!GC25/Inv_SY_B!$IS25-1,"")</f>
        <v>-2.6525936359955149E-2</v>
      </c>
      <c r="GD25" s="62">
        <f>IFERROR(Inv_SY_B!GD25/Inv_SY_B!$IS25-1,"")</f>
        <v>1.166738647732668E-2</v>
      </c>
      <c r="GE25" s="62">
        <f>IFERROR(Inv_SY_B!GE25/Inv_SY_B!$IS25-1,"")</f>
        <v>-1.1629074665954309E-2</v>
      </c>
      <c r="GF25" s="62">
        <f>IFERROR(Inv_SY_B!GF25/Inv_SY_B!$IS25-1,"")</f>
        <v>-2.0388984028103074E-2</v>
      </c>
      <c r="GG25" s="62">
        <f>IFERROR(Inv_SY_B!GG25/Inv_SY_B!$IS25-1,"")</f>
        <v>-5.2337802445940884E-3</v>
      </c>
      <c r="GH25" s="62">
        <f>IFERROR(Inv_SY_B!GH25/Inv_SY_B!$IS25-1,"")</f>
        <v>-1.4927096452754585E-2</v>
      </c>
      <c r="GI25" s="62">
        <f>IFERROR(Inv_SY_B!GI25/Inv_SY_B!$IS25-1,"")</f>
        <v>2.3883145515661841E-3</v>
      </c>
      <c r="GJ25" s="62">
        <f>IFERROR(Inv_SY_B!GJ25/Inv_SY_B!$IS25-1,"")</f>
        <v>-1.7763076539954792E-2</v>
      </c>
      <c r="GK25" s="62">
        <f>IFERROR(Inv_SY_B!GK25/Inv_SY_B!$IS25-1,"")</f>
        <v>-2.3616865532872788E-3</v>
      </c>
      <c r="GL25" s="62">
        <f>IFERROR(Inv_SY_B!GL25/Inv_SY_B!$IS25-1,"")</f>
        <v>3.8519776827130592E-3</v>
      </c>
      <c r="GM25" s="62">
        <f>IFERROR(Inv_SY_B!GM25/Inv_SY_B!$IS25-1,"")</f>
        <v>6.5884467254617718E-4</v>
      </c>
      <c r="GN25" s="62">
        <f>IFERROR(Inv_SY_B!GN25/Inv_SY_B!$IS25-1,"")</f>
        <v>1.0756049056046768E-2</v>
      </c>
      <c r="GO25" s="62">
        <f>IFERROR(Inv_SY_B!GO25/Inv_SY_B!$IS25-1,"")</f>
        <v>2.9026678688794938E-3</v>
      </c>
      <c r="GP25" s="62">
        <f>IFERROR(Inv_SY_B!GP25/Inv_SY_B!$IS25-1,"")</f>
        <v>-5.0370142104541049E-3</v>
      </c>
      <c r="GQ25" s="62">
        <f>IFERROR(Inv_SY_B!GQ25/Inv_SY_B!$IS25-1,"")</f>
        <v>4.6459458906462636E-3</v>
      </c>
      <c r="GR25" s="62">
        <f>IFERROR(Inv_SY_B!GR25/Inv_SY_B!$IS25-1,"")</f>
        <v>-8.4027490049541909E-3</v>
      </c>
      <c r="GS25" s="62" t="str">
        <f>IFERROR(Inv_SY_B!GS25/Inv_SY_B!$IS25-1,"")</f>
        <v/>
      </c>
      <c r="GT25" s="62" t="str">
        <f>IFERROR(Inv_SY_B!GT25/Inv_SY_B!$IS25-1,"")</f>
        <v/>
      </c>
      <c r="GU25" s="62">
        <f>IFERROR(Inv_SY_B!GU25/Inv_SY_B!$IS25-1,"")</f>
        <v>5.2005598443320311E-2</v>
      </c>
      <c r="GV25" s="62">
        <f>IFERROR(Inv_SY_B!GV25/Inv_SY_B!$IS25-1,"")</f>
        <v>6.6125181199310212E-3</v>
      </c>
      <c r="GW25" s="62">
        <f>IFERROR(Inv_SY_B!GW25/Inv_SY_B!$IS25-1,"")</f>
        <v>-9.8551298731250903E-3</v>
      </c>
      <c r="GX25" s="62" t="str">
        <f>IFERROR(Inv_SY_B!GX25/Inv_SY_B!$IS25-1,"")</f>
        <v/>
      </c>
      <c r="GY25" s="62">
        <f>IFERROR(Inv_SY_B!GY25/Inv_SY_B!$IS25-1,"")</f>
        <v>-6.2499781936798948E-2</v>
      </c>
      <c r="GZ25" s="62">
        <f>IFERROR(Inv_SY_B!GZ25/Inv_SY_B!$IS25-1,"")</f>
        <v>-1.1011169228868134E-2</v>
      </c>
      <c r="HA25" s="62">
        <f>IFERROR(Inv_SY_B!HA25/Inv_SY_B!$IS25-1,"")</f>
        <v>-7.7142292235077292E-4</v>
      </c>
      <c r="HB25" s="62">
        <f>IFERROR(Inv_SY_B!HB25/Inv_SY_B!$IS25-1,"")</f>
        <v>3.4951380386980535E-3</v>
      </c>
      <c r="HC25" s="62">
        <f>IFERROR(Inv_SY_B!HC25/Inv_SY_B!$IS25-1,"")</f>
        <v>-3.3313594989802242E-3</v>
      </c>
      <c r="HD25" s="62">
        <f>IFERROR(Inv_SY_B!HD25/Inv_SY_B!$IS25-1,"")</f>
        <v>7.9323614381887619E-3</v>
      </c>
      <c r="HE25" s="62">
        <f>IFERROR(Inv_SY_B!HE25/Inv_SY_B!$IS25-1,"")</f>
        <v>1.7885136542783453E-3</v>
      </c>
      <c r="HF25" s="62">
        <f>IFERROR(Inv_SY_B!HF25/Inv_SY_B!$IS25-1,"")</f>
        <v>-1.624735114560738E-3</v>
      </c>
      <c r="HG25" s="62">
        <f>IFERROR(Inv_SY_B!HG25/Inv_SY_B!$IS25-1,"")</f>
        <v>7.7616989997468799E-3</v>
      </c>
      <c r="HH25" s="62">
        <f>IFERROR(Inv_SY_B!HH25/Inv_SY_B!$IS25-1,"")</f>
        <v>-8.6218950906808978E-3</v>
      </c>
      <c r="HI25" s="62">
        <f>IFERROR(Inv_SY_B!HI25/Inv_SY_B!$IS25-1,"")</f>
        <v>-6.8609170313005396E-4</v>
      </c>
      <c r="HJ25" s="62">
        <f>IFERROR(Inv_SY_B!HJ25/Inv_SY_B!$IS25-1,"")</f>
        <v>7.0790492459791299E-3</v>
      </c>
      <c r="HK25" s="62">
        <f>IFERROR(Inv_SY_B!HK25/Inv_SY_B!$IS25-1,"")</f>
        <v>2.0539885585215689E-3</v>
      </c>
      <c r="HL25" s="62">
        <f>IFERROR(Inv_SY_B!HL25/Inv_SY_B!$IS25-1,"")</f>
        <v>8.0461363971502387E-3</v>
      </c>
      <c r="HM25" s="62">
        <f>IFERROR(Inv_SY_B!HM25/Inv_SY_B!$IS25-1,"")</f>
        <v>2.0306114285761456E-2</v>
      </c>
      <c r="HN25" s="62">
        <f>IFERROR(Inv_SY_B!HN25/Inv_SY_B!$IS25-1,"")</f>
        <v>4.173254268576243E-2</v>
      </c>
      <c r="HO25" s="62">
        <f>IFERROR(Inv_SY_B!HO25/Inv_SY_B!$IS25-1,"")</f>
        <v>3.5610706000047676E-2</v>
      </c>
      <c r="HP25" s="62">
        <f>IFERROR(Inv_SY_B!HP25/Inv_SY_B!$IS25-1,"")</f>
        <v>3.4182277440047759E-2</v>
      </c>
      <c r="HQ25" s="62">
        <f>IFERROR(Inv_SY_B!HQ25/Inv_SY_B!$IS25-1,"")</f>
        <v>-2.7452460740280404E-3</v>
      </c>
      <c r="HR25" s="62">
        <f>IFERROR(Inv_SY_B!HR25/Inv_SY_B!$IS25-1,"")</f>
        <v>-1.9495184777936436E-2</v>
      </c>
      <c r="HS25" s="62">
        <f>IFERROR(Inv_SY_B!HS25/Inv_SY_B!$IS25-1,"")</f>
        <v>2.6759583341766646E-3</v>
      </c>
      <c r="HT25" s="62">
        <f>IFERROR(Inv_SY_B!HT25/Inv_SY_B!$IS25-1,"")</f>
        <v>2.736638312289319E-3</v>
      </c>
      <c r="HU25" s="62">
        <f>IFERROR(Inv_SY_B!HU25/Inv_SY_B!$IS25-1,"")</f>
        <v>-2.0185715109650726E-3</v>
      </c>
      <c r="HV25" s="62">
        <f>IFERROR(Inv_SY_B!HV25/Inv_SY_B!$IS25-1,"")</f>
        <v>9.0088475883611796E-3</v>
      </c>
      <c r="HW25" s="62">
        <f>IFERROR(Inv_SY_B!HW25/Inv_SY_B!$IS25-1,"")</f>
        <v>2.1841922061249797E-4</v>
      </c>
      <c r="HX25" s="62">
        <f>IFERROR(Inv_SY_B!HX25/Inv_SY_B!$IS25-1,"")</f>
        <v>-3.5939170965831879E-3</v>
      </c>
      <c r="HY25" s="62">
        <f>IFERROR(Inv_SY_B!HY25/Inv_SY_B!$IS25-1,"")</f>
        <v>1.9781385858808065E-3</v>
      </c>
      <c r="HZ25" s="62">
        <f>IFERROR(Inv_SY_B!HZ25/Inv_SY_B!$IS25-1,"")</f>
        <v>1.9781385858808065E-3</v>
      </c>
      <c r="IA25" s="62">
        <f>IFERROR(Inv_SY_B!IA25/Inv_SY_B!$IS25-1,"")</f>
        <v>-2.0152947399954768E-2</v>
      </c>
      <c r="IB25" s="62">
        <f>IFERROR(Inv_SY_B!IB25/Inv_SY_B!$IS25-1,"")</f>
        <v>1.0903491333795756E-3</v>
      </c>
      <c r="IC25" s="62">
        <f>IFERROR(Inv_SY_B!IC25/Inv_SY_B!$IS25-1,"")</f>
        <v>-1.7497535333287795E-2</v>
      </c>
      <c r="ID25" s="62">
        <f>IFERROR(Inv_SY_B!ID25/Inv_SY_B!$IS25-1,"")</f>
        <v>2.5393517672889221E-3</v>
      </c>
      <c r="IE25" s="62">
        <f>IFERROR(Inv_SY_B!IE25/Inv_SY_B!$IS25-1,"")</f>
        <v>4.3122491076019731E-3</v>
      </c>
      <c r="IF25" s="62" t="str">
        <f>IFERROR(Inv_SY_B!IF25/Inv_SY_B!$IS25-1,"")</f>
        <v/>
      </c>
      <c r="IG25" s="62">
        <f>IFERROR(Inv_SY_B!IG25/Inv_SY_B!$IS25-1,"")</f>
        <v>2.1358283818180279E-3</v>
      </c>
      <c r="IH25" s="62">
        <f>IFERROR(Inv_SY_B!IH25/Inv_SY_B!$IS25-1,"")</f>
        <v>-2.0177364982177148E-2</v>
      </c>
      <c r="II25" s="62">
        <f>IFERROR(Inv_SY_B!II25/Inv_SY_B!$IS25-1,"")</f>
        <v>-1.1584289357964406E-2</v>
      </c>
      <c r="IJ25" s="62">
        <f>IFERROR(Inv_SY_B!IJ25/Inv_SY_B!$IS25-1,"")</f>
        <v>-1.8818260242303708E-4</v>
      </c>
      <c r="IK25" s="62">
        <f>IFERROR(Inv_SY_B!IK25/Inv_SY_B!$IS25-1,"")</f>
        <v>1.365929958226908E-2</v>
      </c>
      <c r="IL25" s="62" t="str">
        <f>IFERROR(Inv_SY_B!IL25/Inv_SY_B!$IS25-1,"")</f>
        <v/>
      </c>
      <c r="IM25" s="62" t="str">
        <f>IFERROR(Inv_SY_B!IM25/Inv_SY_B!$IS25-1,"")</f>
        <v/>
      </c>
      <c r="IN25" s="62">
        <f>IFERROR(Inv_SY_B!IN25/Inv_SY_B!$IS25-1,"")</f>
        <v>1.8945706133380424E-2</v>
      </c>
      <c r="IO25" s="62">
        <f>IFERROR(Inv_SY_B!IO25/Inv_SY_B!$IS25-1,"")</f>
        <v>1.6855277000462632E-3</v>
      </c>
      <c r="IP25" s="62">
        <f>IFERROR(Inv_SY_B!IP25/Inv_SY_B!$IS25-1,"")</f>
        <v>0.12154593382952084</v>
      </c>
      <c r="IQ25" s="62">
        <f>IFERROR(Inv_SY_B!IQ25/Inv_SY_B!$IS25-1,"")</f>
        <v>-2.546377153328816E-2</v>
      </c>
      <c r="IR25" s="62">
        <f>IFERROR(Inv_SY_B!IR25/Inv_SY_B!$IS25-1,"")</f>
        <v>0.80416093972313463</v>
      </c>
    </row>
    <row r="26" spans="2:252" ht="14.5" x14ac:dyDescent="0.35">
      <c r="B26" s="85">
        <f t="shared" si="0"/>
        <v>45858</v>
      </c>
      <c r="C26" s="62">
        <f>IFERROR(Inv_SY_B!C26/Inv_SY_B!$IS26-1,"")</f>
        <v>1.3037284927291726E-2</v>
      </c>
      <c r="D26" s="62">
        <f>IFERROR(Inv_SY_B!D26/Inv_SY_B!$IS26-1,"")</f>
        <v>1.5175998407082059E-2</v>
      </c>
      <c r="E26" s="62">
        <f>IFERROR(Inv_SY_B!E26/Inv_SY_B!$IS26-1,"")</f>
        <v>1.3274919758379466E-2</v>
      </c>
      <c r="F26" s="62">
        <f>IFERROR(Inv_SY_B!F26/Inv_SY_B!$IS26-1,"")</f>
        <v>1.945342536666228E-2</v>
      </c>
      <c r="G26" s="62">
        <f>IFERROR(Inv_SY_B!G26/Inv_SY_B!$IS26-1,"")</f>
        <v>2.2447624238368658E-2</v>
      </c>
      <c r="H26" s="62">
        <f>IFERROR(Inv_SY_B!H26/Inv_SY_B!$IS26-1,"")</f>
        <v>1.3274919758379466E-2</v>
      </c>
      <c r="I26" s="62">
        <f>IFERROR(Inv_SY_B!I26/Inv_SY_B!$IS26-1,"")</f>
        <v>2.1770364969768252E-2</v>
      </c>
      <c r="J26" s="62">
        <f>IFERROR(Inv_SY_B!J26/Inv_SY_B!$IS26-1,"")</f>
        <v>2.0225738567697826E-2</v>
      </c>
      <c r="K26" s="62">
        <f>IFERROR(Inv_SY_B!K26/Inv_SY_B!$IS26-1,"")</f>
        <v>-3.382331361550972E-3</v>
      </c>
      <c r="L26" s="62">
        <f>IFERROR(Inv_SY_B!L26/Inv_SY_B!$IS26-1,"")</f>
        <v>1.5004901328698583E-2</v>
      </c>
      <c r="M26" s="62">
        <f>IFERROR(Inv_SY_B!M26/Inv_SY_B!$IS26-1,"")</f>
        <v>1.3274919758379466E-2</v>
      </c>
      <c r="N26" s="62">
        <f>IFERROR(Inv_SY_B!N26/Inv_SY_B!$IS26-1,"")</f>
        <v>1.5591859361485438E-2</v>
      </c>
      <c r="O26" s="62">
        <f>IFERROR(Inv_SY_B!O26/Inv_SY_B!$IS26-1,"")</f>
        <v>2.485961777390977E-2</v>
      </c>
      <c r="P26" s="62">
        <f>IFERROR(Inv_SY_B!P26/Inv_SY_B!$IS26-1,"")</f>
        <v>-7.5073263785717659E-3</v>
      </c>
      <c r="Q26" s="62">
        <f>IFERROR(Inv_SY_B!Q26/Inv_SY_B!$IS26-1,"")</f>
        <v>-9.8944762726810298E-3</v>
      </c>
      <c r="R26" s="62">
        <f>IFERROR(Inv_SY_B!R26/Inv_SY_B!$IS26-1,"")</f>
        <v>9.4133537532026246E-3</v>
      </c>
      <c r="S26" s="62">
        <f>IFERROR(Inv_SY_B!S26/Inv_SY_B!$IS26-1,"")</f>
        <v>4.0071613459553568E-3</v>
      </c>
      <c r="T26" s="62">
        <f>IFERROR(Inv_SY_B!T26/Inv_SY_B!$IS26-1,"")</f>
        <v>2.0225738567697826E-2</v>
      </c>
      <c r="U26" s="62">
        <f>IFERROR(Inv_SY_B!U26/Inv_SY_B!$IS26-1,"")</f>
        <v>2.1164396150494369E-2</v>
      </c>
      <c r="V26" s="62">
        <f>IFERROR(Inv_SY_B!V26/Inv_SY_B!$IS26-1,"")</f>
        <v>2.0879234353189169E-2</v>
      </c>
      <c r="W26" s="62">
        <f>IFERROR(Inv_SY_B!W26/Inv_SY_B!$IS26-1,"")</f>
        <v>4.7794745469906808E-3</v>
      </c>
      <c r="X26" s="62">
        <f>IFERROR(Inv_SY_B!X26/Inv_SY_B!$IS26-1,"")</f>
        <v>1.4356158239829053E-2</v>
      </c>
      <c r="Y26" s="62">
        <f>IFERROR(Inv_SY_B!Y26/Inv_SY_B!$IS26-1,"")</f>
        <v>-1.9337094312396053E-3</v>
      </c>
      <c r="Z26" s="62">
        <f>IFERROR(Inv_SY_B!Z26/Inv_SY_B!$IS26-1,"")</f>
        <v>2.0826426612947424E-2</v>
      </c>
      <c r="AA26" s="62">
        <f>IFERROR(Inv_SY_B!AA26/Inv_SY_B!$IS26-1,"")</f>
        <v>2.9434088272350056E-2</v>
      </c>
      <c r="AB26" s="62">
        <f>IFERROR(Inv_SY_B!AB26/Inv_SY_B!$IS26-1,"")</f>
        <v>2.0879234353189169E-2</v>
      </c>
      <c r="AC26" s="62">
        <f>IFERROR(Inv_SY_B!AC26/Inv_SY_B!$IS26-1,"")</f>
        <v>2.1298461803618274E-3</v>
      </c>
      <c r="AD26" s="62">
        <f>IFERROR(Inv_SY_B!AD26/Inv_SY_B!$IS26-1,"")</f>
        <v>2.0689126488318887E-2</v>
      </c>
      <c r="AE26" s="62">
        <f>IFERROR(Inv_SY_B!AE26/Inv_SY_B!$IS26-1,"")</f>
        <v>-2.0020360464033327E-2</v>
      </c>
      <c r="AF26" s="62">
        <f>IFERROR(Inv_SY_B!AF26/Inv_SY_B!$IS26-1,"")</f>
        <v>1.7737173808806128E-2</v>
      </c>
      <c r="AG26" s="62">
        <f>IFERROR(Inv_SY_B!AG26/Inv_SY_B!$IS26-1,"")</f>
        <v>7.0964141500968747E-3</v>
      </c>
      <c r="AH26" s="62">
        <f>IFERROR(Inv_SY_B!AH26/Inv_SY_B!$IS26-1,"")</f>
        <v>1.2039218636722859E-2</v>
      </c>
      <c r="AI26" s="62">
        <f>IFERROR(Inv_SY_B!AI26/Inv_SY_B!$IS26-1,"")</f>
        <v>-1.1840741969158075E-2</v>
      </c>
      <c r="AJ26" s="62">
        <f>IFERROR(Inv_SY_B!AJ26/Inv_SY_B!$IS26-1,"")</f>
        <v>6.7838414183072349E-3</v>
      </c>
      <c r="AK26" s="62">
        <f>IFERROR(Inv_SY_B!AK26/Inv_SY_B!$IS26-1,"")</f>
        <v>-2.4259501811938478E-2</v>
      </c>
      <c r="AL26" s="62">
        <f>IFERROR(Inv_SY_B!AL26/Inv_SY_B!$IS26-1,"")</f>
        <v>-1.9668669571029973E-2</v>
      </c>
      <c r="AM26" s="62">
        <f>IFERROR(Inv_SY_B!AM26/Inv_SY_B!$IS26-1,"")</f>
        <v>1.6055247282106722E-2</v>
      </c>
      <c r="AN26" s="62">
        <f>IFERROR(Inv_SY_B!AN26/Inv_SY_B!$IS26-1,"")</f>
        <v>-1.5300668679928409E-2</v>
      </c>
      <c r="AO26" s="62">
        <f>IFERROR(Inv_SY_B!AO26/Inv_SY_B!$IS26-1,"")</f>
        <v>-1.5300668679928409E-2</v>
      </c>
      <c r="AP26" s="62">
        <f>IFERROR(Inv_SY_B!AP26/Inv_SY_B!$IS26-1,"")</f>
        <v>-9.3538570319561254E-3</v>
      </c>
      <c r="AQ26" s="62">
        <f>IFERROR(Inv_SY_B!AQ26/Inv_SY_B!$IS26-1,"")</f>
        <v>-1.7617608283034492E-2</v>
      </c>
      <c r="AR26" s="62">
        <f>IFERROR(Inv_SY_B!AR26/Inv_SY_B!$IS26-1,"")</f>
        <v>-4.48828386543354E-3</v>
      </c>
      <c r="AS26" s="62">
        <f>IFERROR(Inv_SY_B!AS26/Inv_SY_B!$IS26-1,"")</f>
        <v>-2.3796113891317305E-2</v>
      </c>
      <c r="AT26" s="62">
        <f>IFERROR(Inv_SY_B!AT26/Inv_SY_B!$IS26-1,"")</f>
        <v>-7.5775366695749469E-3</v>
      </c>
      <c r="AU26" s="62">
        <f>IFERROR(Inv_SY_B!AU26/Inv_SY_B!$IS26-1,"")</f>
        <v>-1.1439102674751678E-2</v>
      </c>
      <c r="AV26" s="62">
        <f>IFERROR(Inv_SY_B!AV26/Inv_SY_B!$IS26-1,"")</f>
        <v>4.7794745469906808E-3</v>
      </c>
      <c r="AW26" s="62">
        <f>IFERROR(Inv_SY_B!AW26/Inv_SY_B!$IS26-1,"")</f>
        <v>-1.7617608283034492E-2</v>
      </c>
      <c r="AX26" s="62">
        <f>IFERROR(Inv_SY_B!AX26/Inv_SY_B!$IS26-1,"")</f>
        <v>-1.9162234685105251E-2</v>
      </c>
      <c r="AY26" s="62">
        <f>IFERROR(Inv_SY_B!AY26/Inv_SY_B!$IS26-1,"")</f>
        <v>-1.9841870302016229E-2</v>
      </c>
      <c r="AZ26" s="62">
        <f>IFERROR(Inv_SY_B!AZ26/Inv_SY_B!$IS26-1,"")</f>
        <v>-2.1324711648004091E-2</v>
      </c>
      <c r="BA26" s="62">
        <f>IFERROR(Inv_SY_B!BA26/Inv_SY_B!$IS26-1,"")</f>
        <v>-1.9934547886140574E-2</v>
      </c>
      <c r="BB26" s="62">
        <f>IFERROR(Inv_SY_B!BB26/Inv_SY_B!$IS26-1,"")</f>
        <v>-4.102127264915878E-3</v>
      </c>
      <c r="BC26" s="62">
        <f>IFERROR(Inv_SY_B!BC26/Inv_SY_B!$IS26-1,"")</f>
        <v>-2.2423112645032273E-2</v>
      </c>
      <c r="BD26" s="62">
        <f>IFERROR(Inv_SY_B!BD26/Inv_SY_B!$IS26-1,"")</f>
        <v>-1.3086704170293895E-2</v>
      </c>
      <c r="BE26" s="62">
        <f>IFERROR(Inv_SY_B!BE26/Inv_SY_B!$IS26-1,"")</f>
        <v>-1.5478894803244381E-2</v>
      </c>
      <c r="BF26" s="62">
        <f>IFERROR(Inv_SY_B!BF26/Inv_SY_B!$IS26-1,"")</f>
        <v>1.7393923497234676E-2</v>
      </c>
      <c r="BG26" s="62">
        <f>IFERROR(Inv_SY_B!BG26/Inv_SY_B!$IS26-1,"")</f>
        <v>1.3755470194579233E-2</v>
      </c>
      <c r="BH26" s="62">
        <f>IFERROR(Inv_SY_B!BH26/Inv_SY_B!$IS26-1,"")</f>
        <v>7.4825707506145367E-3</v>
      </c>
      <c r="BI26" s="62">
        <f>IFERROR(Inv_SY_B!BI26/Inv_SY_B!$IS26-1,"")</f>
        <v>1.8423674431948367E-2</v>
      </c>
      <c r="BJ26" s="62">
        <f>IFERROR(Inv_SY_B!BJ26/Inv_SY_B!$IS26-1,"")</f>
        <v>2.1718877423032801E-2</v>
      </c>
      <c r="BK26" s="62">
        <f>IFERROR(Inv_SY_B!BK26/Inv_SY_B!$IS26-1,"")</f>
        <v>7.2508767903038951E-3</v>
      </c>
      <c r="BL26" s="62">
        <f>IFERROR(Inv_SY_B!BL26/Inv_SY_B!$IS26-1,"")</f>
        <v>-1.4149562855032882E-2</v>
      </c>
      <c r="BM26" s="62">
        <f>IFERROR(Inv_SY_B!BM26/Inv_SY_B!$IS26-1,"")</f>
        <v>-1.6072981880963844E-2</v>
      </c>
      <c r="BN26" s="62">
        <f>IFERROR(Inv_SY_B!BN26/Inv_SY_B!$IS26-1,"")</f>
        <v>1.5308597152955183E-2</v>
      </c>
      <c r="BO26" s="62">
        <f>IFERROR(Inv_SY_B!BO26/Inv_SY_B!$IS26-1,"")</f>
        <v>2.0879234353189169E-2</v>
      </c>
      <c r="BP26" s="62">
        <f>IFERROR(Inv_SY_B!BP26/Inv_SY_B!$IS26-1,"")</f>
        <v>2.6653760748622579E-2</v>
      </c>
      <c r="BQ26" s="62">
        <f>IFERROR(Inv_SY_B!BQ26/Inv_SY_B!$IS26-1,"")</f>
        <v>2.2305043339715835E-2</v>
      </c>
      <c r="BR26" s="62">
        <f>IFERROR(Inv_SY_B!BR26/Inv_SY_B!$IS26-1,"")</f>
        <v>1.3536318072576048E-2</v>
      </c>
      <c r="BS26" s="62">
        <f>IFERROR(Inv_SY_B!BS26/Inv_SY_B!$IS26-1,"")</f>
        <v>5.5517877480260047E-3</v>
      </c>
      <c r="BT26" s="62">
        <f>IFERROR(Inv_SY_B!BT26/Inv_SY_B!$IS26-1,"")</f>
        <v>1.0957980155273495E-2</v>
      </c>
      <c r="BU26" s="62">
        <f>IFERROR(Inv_SY_B!BU26/Inv_SY_B!$IS26-1,"")</f>
        <v>4.7794745469906808E-3</v>
      </c>
      <c r="BV26" s="62">
        <f>IFERROR(Inv_SY_B!BV26/Inv_SY_B!$IS26-1,"")</f>
        <v>1.3274919758379466E-2</v>
      </c>
      <c r="BW26" s="62">
        <f>IFERROR(Inv_SY_B!BW26/Inv_SY_B!$IS26-1,"")</f>
        <v>1.1730293356308819E-2</v>
      </c>
      <c r="BX26" s="62">
        <f>IFERROR(Inv_SY_B!BX26/Inv_SY_B!$IS26-1,"")</f>
        <v>2.099805176873315E-2</v>
      </c>
      <c r="BY26" s="62">
        <f>IFERROR(Inv_SY_B!BY26/Inv_SY_B!$IS26-1,"")</f>
        <v>1.986532574054789E-2</v>
      </c>
      <c r="BZ26" s="62">
        <f>IFERROR(Inv_SY_B!BZ26/Inv_SY_B!$IS26-1,"")</f>
        <v>1.5609021877064366E-2</v>
      </c>
      <c r="CA26" s="62">
        <f>IFERROR(Inv_SY_B!CA26/Inv_SY_B!$IS26-1,"")</f>
        <v>1.0528917265809401E-2</v>
      </c>
      <c r="CB26" s="62">
        <f>IFERROR(Inv_SY_B!CB26/Inv_SY_B!$IS26-1,"")</f>
        <v>2.0225738567697826E-2</v>
      </c>
      <c r="CC26" s="62">
        <f>IFERROR(Inv_SY_B!CC26/Inv_SY_B!$IS26-1,"")</f>
        <v>1.8681112165626956E-2</v>
      </c>
      <c r="CD26" s="62">
        <f>IFERROR(Inv_SY_B!CD26/Inv_SY_B!$IS26-1,"")</f>
        <v>2.0879234353189169E-2</v>
      </c>
      <c r="CE26" s="62">
        <f>IFERROR(Inv_SY_B!CE26/Inv_SY_B!$IS26-1,"")</f>
        <v>2.3314991371839122E-2</v>
      </c>
      <c r="CF26" s="62">
        <f>IFERROR(Inv_SY_B!CF26/Inv_SY_B!$IS26-1,"")</f>
        <v>2.0225738567697826E-2</v>
      </c>
      <c r="CG26" s="62">
        <f>IFERROR(Inv_SY_B!CG26/Inv_SY_B!$IS26-1,"")</f>
        <v>2.5631930974945094E-2</v>
      </c>
      <c r="CH26" s="62">
        <f>IFERROR(Inv_SY_B!CH26/Inv_SY_B!$IS26-1,"")</f>
        <v>6.3241009490613287E-3</v>
      </c>
      <c r="CI26" s="62">
        <f>IFERROR(Inv_SY_B!CI26/Inv_SY_B!$IS26-1,"")</f>
        <v>-4.48828386543354E-3</v>
      </c>
      <c r="CJ26" s="62">
        <f>IFERROR(Inv_SY_B!CJ26/Inv_SY_B!$IS26-1,"")</f>
        <v>2.3080723036774664E-3</v>
      </c>
      <c r="CK26" s="62">
        <f>IFERROR(Inv_SY_B!CK26/Inv_SY_B!$IS26-1,"")</f>
        <v>9.4133537532026246E-3</v>
      </c>
      <c r="CL26" s="62">
        <f>IFERROR(Inv_SY_B!CL26/Inv_SY_B!$IS26-1,"")</f>
        <v>1.2502606557344143E-2</v>
      </c>
      <c r="CM26" s="62">
        <f>IFERROR(Inv_SY_B!CM26/Inv_SY_B!$IS26-1,"")</f>
        <v>2.5631930974945094E-2</v>
      </c>
      <c r="CN26" s="62">
        <f>IFERROR(Inv_SY_B!CN26/Inv_SY_B!$IS26-1,"")</f>
        <v>1.5591859361485438E-2</v>
      </c>
      <c r="CO26" s="62">
        <f>IFERROR(Inv_SY_B!CO26/Inv_SY_B!$IS26-1,"")</f>
        <v>1.4337622723004095E-2</v>
      </c>
      <c r="CP26" s="62">
        <f>IFERROR(Inv_SY_B!CP26/Inv_SY_B!$IS26-1,"")</f>
        <v>1.4463093913818392E-2</v>
      </c>
      <c r="CQ26" s="62">
        <f>IFERROR(Inv_SY_B!CQ26/Inv_SY_B!$IS26-1,"")</f>
        <v>-3.715970664398216E-3</v>
      </c>
      <c r="CR26" s="62">
        <f>IFERROR(Inv_SY_B!CR26/Inv_SY_B!$IS26-1,"")</f>
        <v>1.1730293356308819E-2</v>
      </c>
      <c r="CS26" s="62">
        <f>IFERROR(Inv_SY_B!CS26/Inv_SY_B!$IS26-1,"")</f>
        <v>2.6936282158916081E-2</v>
      </c>
      <c r="CT26" s="62">
        <f>IFERROR(Inv_SY_B!CT26/Inv_SY_B!$IS26-1,"")</f>
        <v>1.1730293356308819E-2</v>
      </c>
      <c r="CU26" s="62">
        <f>IFERROR(Inv_SY_B!CU26/Inv_SY_B!$IS26-1,"")</f>
        <v>7.8687273511321987E-3</v>
      </c>
      <c r="CV26" s="62">
        <f>IFERROR(Inv_SY_B!CV26/Inv_SY_B!$IS26-1,"")</f>
        <v>1.3274919758379466E-2</v>
      </c>
      <c r="CW26" s="62">
        <f>IFERROR(Inv_SY_B!CW26/Inv_SY_B!$IS26-1,"")</f>
        <v>6.3241009490613287E-3</v>
      </c>
      <c r="CX26" s="62">
        <f>IFERROR(Inv_SY_B!CX26/Inv_SY_B!$IS26-1,"")</f>
        <v>1.9994044607387185E-2</v>
      </c>
      <c r="CY26" s="62">
        <f>IFERROR(Inv_SY_B!CY26/Inv_SY_B!$IS26-1,"")</f>
        <v>4.0071613459553568E-3</v>
      </c>
      <c r="CZ26" s="62">
        <f>IFERROR(Inv_SY_B!CZ26/Inv_SY_B!$IS26-1,"")</f>
        <v>-6.0329102675042989E-3</v>
      </c>
      <c r="DA26" s="62">
        <f>IFERROR(Inv_SY_B!DA26/Inv_SY_B!$IS26-1,"")</f>
        <v>7.0964141500968747E-3</v>
      </c>
      <c r="DB26" s="62">
        <f>IFERROR(Inv_SY_B!DB26/Inv_SY_B!$IS26-1,"")</f>
        <v>9.179085418140609E-4</v>
      </c>
      <c r="DC26" s="62">
        <f>IFERROR(Inv_SY_B!DC26/Inv_SY_B!$IS26-1,"")</f>
        <v>-2.4482614514459877E-2</v>
      </c>
      <c r="DD26" s="62">
        <f>IFERROR(Inv_SY_B!DD26/Inv_SY_B!$IS26-1,"")</f>
        <v>-1.8389921484069816E-2</v>
      </c>
      <c r="DE26" s="62">
        <f>IFERROR(Inv_SY_B!DE26/Inv_SY_B!$IS26-1,"")</f>
        <v>-1.8990609529319524E-2</v>
      </c>
      <c r="DF26" s="62">
        <f>IFERROR(Inv_SY_B!DF26/Inv_SY_B!$IS26-1,"")</f>
        <v>-2.6567552966026198E-2</v>
      </c>
      <c r="DG26" s="62">
        <f>IFERROR(Inv_SY_B!DG26/Inv_SY_B!$IS26-1,"")</f>
        <v>5.0883998274047215E-3</v>
      </c>
      <c r="DH26" s="62">
        <f>IFERROR(Inv_SY_B!DH26/Inv_SY_B!$IS26-1,"")</f>
        <v>-1.1233152487808984E-2</v>
      </c>
      <c r="DI26" s="62">
        <f>IFERROR(Inv_SY_B!DI26/Inv_SY_B!$IS26-1,"")</f>
        <v>-2.2607939735878269E-2</v>
      </c>
      <c r="DJ26" s="62">
        <f>IFERROR(Inv_SY_B!DJ26/Inv_SY_B!$IS26-1,"")</f>
        <v>-5.0704892015986935E-3</v>
      </c>
      <c r="DK26" s="62">
        <f>IFERROR(Inv_SY_B!DK26/Inv_SY_B!$IS26-1,"")</f>
        <v>-1.9059259591633793E-2</v>
      </c>
      <c r="DL26" s="62">
        <f>IFERROR(Inv_SY_B!DL26/Inv_SY_B!$IS26-1,"")</f>
        <v>-2.7434567193972748E-2</v>
      </c>
      <c r="DM26" s="62">
        <f>IFERROR(Inv_SY_B!DM26/Inv_SY_B!$IS26-1,"")</f>
        <v>2.2310984210493157E-2</v>
      </c>
      <c r="DN26" s="62">
        <f>IFERROR(Inv_SY_B!DN26/Inv_SY_B!$IS26-1,"")</f>
        <v>4.5477805866800391E-3</v>
      </c>
      <c r="DO26" s="62">
        <f>IFERROR(Inv_SY_B!DO26/Inv_SY_B!$IS26-1,"")</f>
        <v>-2.7257441305525765E-2</v>
      </c>
      <c r="DP26" s="62">
        <f>IFERROR(Inv_SY_B!DP26/Inv_SY_B!$IS26-1,"")</f>
        <v>-2.3109613268174733E-2</v>
      </c>
      <c r="DQ26" s="62">
        <f>IFERROR(Inv_SY_B!DQ26/Inv_SY_B!$IS26-1,"")</f>
        <v>-1.5558106413606887E-2</v>
      </c>
      <c r="DR26" s="62">
        <f>IFERROR(Inv_SY_B!DR26/Inv_SY_B!$IS26-1,"")</f>
        <v>1.6904791803245667E-2</v>
      </c>
      <c r="DS26" s="62">
        <f>IFERROR(Inv_SY_B!DS26/Inv_SY_B!$IS26-1,"")</f>
        <v>1.9144500086248017E-2</v>
      </c>
      <c r="DT26" s="62">
        <f>IFERROR(Inv_SY_B!DT26/Inv_SY_B!$IS26-1,"")</f>
        <v>-1.8990609529319524E-2</v>
      </c>
      <c r="DU26" s="62">
        <f>IFERROR(Inv_SY_B!DU26/Inv_SY_B!$IS26-1,"")</f>
        <v>-1.212560329789425E-2</v>
      </c>
      <c r="DV26" s="62">
        <f>IFERROR(Inv_SY_B!DV26/Inv_SY_B!$IS26-1,"")</f>
        <v>-2.0706861087175898E-2</v>
      </c>
      <c r="DW26" s="62">
        <f>IFERROR(Inv_SY_B!DW26/Inv_SY_B!$IS26-1,"")</f>
        <v>-1.6845295081999168E-2</v>
      </c>
      <c r="DX26" s="62">
        <f>IFERROR(Inv_SY_B!DX26/Inv_SY_B!$IS26-1,"")</f>
        <v>-2.2423112645032273E-2</v>
      </c>
      <c r="DY26" s="62">
        <f>IFERROR(Inv_SY_B!DY26/Inv_SY_B!$IS26-1,"")</f>
        <v>-1.8389921484069816E-2</v>
      </c>
      <c r="DZ26" s="62">
        <f>IFERROR(Inv_SY_B!DZ26/Inv_SY_B!$IS26-1,"")</f>
        <v>-1.3756042277857761E-2</v>
      </c>
      <c r="EA26" s="62">
        <f>IFERROR(Inv_SY_B!EA26/Inv_SY_B!$IS26-1,"")</f>
        <v>-2.1736612021889701E-2</v>
      </c>
      <c r="EB26" s="62">
        <f>IFERROR(Inv_SY_B!EB26/Inv_SY_B!$IS26-1,"")</f>
        <v>-1.5558106413606887E-2</v>
      </c>
      <c r="EC26" s="62">
        <f>IFERROR(Inv_SY_B!EC26/Inv_SY_B!$IS26-1,"")</f>
        <v>-1.5478894803244381E-2</v>
      </c>
      <c r="ED26" s="62">
        <f>IFERROR(Inv_SY_B!ED26/Inv_SY_B!$IS26-1,"")</f>
        <v>-9.7756588571370484E-3</v>
      </c>
      <c r="EE26" s="62">
        <f>IFERROR(Inv_SY_B!EE26/Inv_SY_B!$IS26-1,"")</f>
        <v>-1.7617608283034492E-2</v>
      </c>
      <c r="EF26" s="62">
        <f>IFERROR(Inv_SY_B!EF26/Inv_SY_B!$IS26-1,"")</f>
        <v>-2.452185426340403E-3</v>
      </c>
      <c r="EG26" s="62">
        <f>IFERROR(Inv_SY_B!EG26/Inv_SY_B!$IS26-1,"")</f>
        <v>-9.338194736270955E-3</v>
      </c>
      <c r="EH26" s="62">
        <f>IFERROR(Inv_SY_B!EH26/Inv_SY_B!$IS26-1,"")</f>
        <v>-1.1357010642194076E-2</v>
      </c>
      <c r="EI26" s="62">
        <f>IFERROR(Inv_SY_B!EI26/Inv_SY_B!$IS26-1,"")</f>
        <v>-4.4353561076002634E-3</v>
      </c>
      <c r="EJ26" s="62">
        <f>IFERROR(Inv_SY_B!EJ26/Inv_SY_B!$IS26-1,"")</f>
        <v>-1.5106240181765762E-2</v>
      </c>
      <c r="EK26" s="62">
        <f>IFERROR(Inv_SY_B!EK26/Inv_SY_B!$IS26-1,"")</f>
        <v>-1.9322875830920516E-2</v>
      </c>
      <c r="EL26" s="62">
        <f>IFERROR(Inv_SY_B!EL26/Inv_SY_B!$IS26-1,"")</f>
        <v>-5.2605970664688639E-3</v>
      </c>
      <c r="EM26" s="62">
        <f>IFERROR(Inv_SY_B!EM26/Inv_SY_B!$IS26-1,"")</f>
        <v>-2.5459557708931824E-2</v>
      </c>
      <c r="EN26" s="62">
        <f>IFERROR(Inv_SY_B!EN26/Inv_SY_B!$IS26-1,"")</f>
        <v>-2.2607939735878269E-2</v>
      </c>
      <c r="EO26" s="62">
        <f>IFERROR(Inv_SY_B!EO26/Inv_SY_B!$IS26-1,"")</f>
        <v>-1.0666789473716354E-2</v>
      </c>
      <c r="EP26" s="62">
        <f>IFERROR(Inv_SY_B!EP26/Inv_SY_B!$IS26-1,"")</f>
        <v>-1.8330512776297936E-2</v>
      </c>
      <c r="EQ26" s="62">
        <f>IFERROR(Inv_SY_B!EQ26/Inv_SY_B!$IS26-1,"")</f>
        <v>-1.3756042277857761E-2</v>
      </c>
      <c r="ER26" s="62">
        <f>IFERROR(Inv_SY_B!ER26/Inv_SY_B!$IS26-1,"")</f>
        <v>-2.6885366695458712E-2</v>
      </c>
      <c r="ES26" s="62">
        <f>IFERROR(Inv_SY_B!ES26/Inv_SY_B!$IS26-1,"")</f>
        <v>-1.8389921484069816E-2</v>
      </c>
      <c r="ET26" s="62">
        <f>IFERROR(Inv_SY_B!ET26/Inv_SY_B!$IS26-1,"")</f>
        <v>-1.2562467330803129E-2</v>
      </c>
      <c r="EU26" s="62">
        <f>IFERROR(Inv_SY_B!EU26/Inv_SY_B!$IS26-1,"")</f>
        <v>-2.0469226256088158E-2</v>
      </c>
      <c r="EV26" s="62">
        <f>IFERROR(Inv_SY_B!EV26/Inv_SY_B!$IS26-1,"")</f>
        <v>-1.5621475701896981E-2</v>
      </c>
      <c r="EW26" s="62">
        <f>IFERROR(Inv_SY_B!EW26/Inv_SY_B!$IS26-1,"")</f>
        <v>-2.4033748722405046E-2</v>
      </c>
      <c r="EX26" s="62">
        <f>IFERROR(Inv_SY_B!EX26/Inv_SY_B!$IS26-1,"")</f>
        <v>-1.2983729076822437E-2</v>
      </c>
      <c r="EY26" s="62">
        <f>IFERROR(Inv_SY_B!EY26/Inv_SY_B!$IS26-1,"")</f>
        <v>-2.3109613268174733E-2</v>
      </c>
      <c r="EZ26" s="62">
        <f>IFERROR(Inv_SY_B!EZ26/Inv_SY_B!$IS26-1,"")</f>
        <v>-1.3756042277857761E-2</v>
      </c>
      <c r="FA26" s="62">
        <f>IFERROR(Inv_SY_B!FA26/Inv_SY_B!$IS26-1,"")</f>
        <v>-2.1479174288211222E-2</v>
      </c>
      <c r="FB26" s="62">
        <f>IFERROR(Inv_SY_B!FB26/Inv_SY_B!$IS26-1,"")</f>
        <v>-2.3409957290799643E-2</v>
      </c>
      <c r="FC26" s="62">
        <f>IFERROR(Inv_SY_B!FC26/Inv_SY_B!$IS26-1,"")</f>
        <v>-1.0666789473716354E-2</v>
      </c>
      <c r="FD26" s="62">
        <f>IFERROR(Inv_SY_B!FD26/Inv_SY_B!$IS26-1,"")</f>
        <v>-1.9162234685105251E-2</v>
      </c>
      <c r="FE26" s="62">
        <f>IFERROR(Inv_SY_B!FE26/Inv_SY_B!$IS26-1,"")</f>
        <v>1.6197423121388166E-2</v>
      </c>
      <c r="FF26" s="62">
        <f>IFERROR(Inv_SY_B!FF26/Inv_SY_B!$IS26-1,"")</f>
        <v>1.932178107103133E-2</v>
      </c>
      <c r="FG26" s="62">
        <f>IFERROR(Inv_SY_B!FG26/Inv_SY_B!$IS26-1,"")</f>
        <v>-1.3813770739349085E-2</v>
      </c>
      <c r="FH26" s="62">
        <f>IFERROR(Inv_SY_B!FH26/Inv_SY_B!$IS26-1,"")</f>
        <v>-1.0750164194282763E-2</v>
      </c>
      <c r="FI26" s="62">
        <f>IFERROR(Inv_SY_B!FI26/Inv_SY_B!$IS26-1,"")</f>
        <v>-1.548009497915892E-2</v>
      </c>
      <c r="FJ26" s="62">
        <f>IFERROR(Inv_SY_B!FJ26/Inv_SY_B!$IS26-1,"")</f>
        <v>-2.4644878298111683E-2</v>
      </c>
      <c r="FK26" s="62">
        <f>IFERROR(Inv_SY_B!FK26/Inv_SY_B!$IS26-1,"")</f>
        <v>2.4650547129589029E-2</v>
      </c>
      <c r="FL26" s="62">
        <f>IFERROR(Inv_SY_B!FL26/Inv_SY_B!$IS26-1,"")</f>
        <v>2.4689942906570561E-3</v>
      </c>
      <c r="FM26" s="62">
        <f>IFERROR(Inv_SY_B!FM26/Inv_SY_B!$IS26-1,"")</f>
        <v>-1.0359619450577395E-2</v>
      </c>
      <c r="FN26" s="62">
        <f>IFERROR(Inv_SY_B!FN26/Inv_SY_B!$IS26-1,"")</f>
        <v>-2.1728810878444915E-2</v>
      </c>
      <c r="FO26" s="62">
        <f>IFERROR(Inv_SY_B!FO26/Inv_SY_B!$IS26-1,"")</f>
        <v>7.6054387598700757E-3</v>
      </c>
      <c r="FP26" s="62">
        <f>IFERROR(Inv_SY_B!FP26/Inv_SY_B!$IS26-1,"")</f>
        <v>-1.8451706540152712E-2</v>
      </c>
      <c r="FQ26" s="62">
        <f>IFERROR(Inv_SY_B!FQ26/Inv_SY_B!$IS26-1,"")</f>
        <v>1.296683700145751E-2</v>
      </c>
      <c r="FR26" s="62">
        <f>IFERROR(Inv_SY_B!FR26/Inv_SY_B!$IS26-1,"")</f>
        <v>1.4166590454120387E-2</v>
      </c>
      <c r="FS26" s="62">
        <f>IFERROR(Inv_SY_B!FS26/Inv_SY_B!$IS26-1,"")</f>
        <v>-1.7563000278920771E-2</v>
      </c>
      <c r="FT26" s="62">
        <f>IFERROR(Inv_SY_B!FT26/Inv_SY_B!$IS26-1,"")</f>
        <v>-9.4535556451808E-3</v>
      </c>
      <c r="FU26" s="62">
        <f>IFERROR(Inv_SY_B!FU26/Inv_SY_B!$IS26-1,"")</f>
        <v>8.4038857914454645E-3</v>
      </c>
      <c r="FV26" s="62">
        <f>IFERROR(Inv_SY_B!FV26/Inv_SY_B!$IS26-1,"")</f>
        <v>-5.6730825261127604E-3</v>
      </c>
      <c r="FW26" s="62">
        <f>IFERROR(Inv_SY_B!FW26/Inv_SY_B!$IS26-1,"")</f>
        <v>-4.8919930387019139E-3</v>
      </c>
      <c r="FX26" s="62">
        <f>IFERROR(Inv_SY_B!FX26/Inv_SY_B!$IS26-1,"")</f>
        <v>-8.0163509883450779E-3</v>
      </c>
      <c r="FY26" s="62">
        <f>IFERROR(Inv_SY_B!FY26/Inv_SY_B!$IS26-1,"")</f>
        <v>-7.8427755466982108E-3</v>
      </c>
      <c r="FZ26" s="62">
        <f>IFERROR(Inv_SY_B!FZ26/Inv_SY_B!$IS26-1,"")</f>
        <v>-1.9732693299506332E-2</v>
      </c>
      <c r="GA26" s="62">
        <f>IFERROR(Inv_SY_B!GA26/Inv_SY_B!$IS26-1,"")</f>
        <v>-2.3037302669321025E-2</v>
      </c>
      <c r="GB26" s="62">
        <f>IFERROR(Inv_SY_B!GB26/Inv_SY_B!$IS26-1,"")</f>
        <v>-2.311741441161963E-2</v>
      </c>
      <c r="GC26" s="62">
        <f>IFERROR(Inv_SY_B!GC26/Inv_SY_B!$IS26-1,"")</f>
        <v>-1.1314284379634776E-2</v>
      </c>
      <c r="GD26" s="62">
        <f>IFERROR(Inv_SY_B!GD26/Inv_SY_B!$IS26-1,"")</f>
        <v>1.5291359315991793E-2</v>
      </c>
      <c r="GE26" s="62">
        <f>IFERROR(Inv_SY_B!GE26/Inv_SY_B!$IS26-1,"")</f>
        <v>-1.1501211778331522E-2</v>
      </c>
      <c r="GF26" s="62">
        <f>IFERROR(Inv_SY_B!GF26/Inv_SY_B!$IS26-1,"")</f>
        <v>-1.9645905578682843E-2</v>
      </c>
      <c r="GG26" s="62">
        <f>IFERROR(Inv_SY_B!GG26/Inv_SY_B!$IS26-1,"")</f>
        <v>-1.5677276680869601E-2</v>
      </c>
      <c r="GH26" s="62">
        <f>IFERROR(Inv_SY_B!GH26/Inv_SY_B!$IS26-1,"")</f>
        <v>1.0442870656197645E-3</v>
      </c>
      <c r="GI26" s="62">
        <f>IFERROR(Inv_SY_B!GI26/Inv_SY_B!$IS26-1,"")</f>
        <v>-1.6502107179575454E-2</v>
      </c>
      <c r="GJ26" s="62">
        <f>IFERROR(Inv_SY_B!GJ26/Inv_SY_B!$IS26-1,"")</f>
        <v>-2.0153279946573677E-2</v>
      </c>
      <c r="GK26" s="62">
        <f>IFERROR(Inv_SY_B!GK26/Inv_SY_B!$IS26-1,"")</f>
        <v>1.3567228605839698E-3</v>
      </c>
      <c r="GL26" s="62">
        <f>IFERROR(Inv_SY_B!GL26/Inv_SY_B!$IS26-1,"")</f>
        <v>2.0962068994593963E-2</v>
      </c>
      <c r="GM26" s="62">
        <f>IFERROR(Inv_SY_B!GM26/Inv_SY_B!$IS26-1,"")</f>
        <v>-1.9732693299506332E-2</v>
      </c>
      <c r="GN26" s="62">
        <f>IFERROR(Inv_SY_B!GN26/Inv_SY_B!$IS26-1,"")</f>
        <v>1.4010372556638284E-2</v>
      </c>
      <c r="GO26" s="62">
        <f>IFERROR(Inv_SY_B!GO26/Inv_SY_B!$IS26-1,"")</f>
        <v>1.6197423121388166E-2</v>
      </c>
      <c r="GP26" s="62">
        <f>IFERROR(Inv_SY_B!GP26/Inv_SY_B!$IS26-1,"")</f>
        <v>-2.4653557070193899E-2</v>
      </c>
      <c r="GQ26" s="62">
        <f>IFERROR(Inv_SY_B!GQ26/Inv_SY_B!$IS26-1,"")</f>
        <v>-1.2452939276838104E-2</v>
      </c>
      <c r="GR26" s="62">
        <f>IFERROR(Inv_SY_B!GR26/Inv_SY_B!$IS26-1,"")</f>
        <v>1.6978512608798901E-2</v>
      </c>
      <c r="GS26" s="62" t="str">
        <f>IFERROR(Inv_SY_B!GS26/Inv_SY_B!$IS26-1,"")</f>
        <v/>
      </c>
      <c r="GT26" s="62" t="str">
        <f>IFERROR(Inv_SY_B!GT26/Inv_SY_B!$IS26-1,"")</f>
        <v/>
      </c>
      <c r="GU26" s="62">
        <f>IFERROR(Inv_SY_B!GU26/Inv_SY_B!$IS26-1,"")</f>
        <v>3.2851734856919279E-2</v>
      </c>
      <c r="GV26" s="62">
        <f>IFERROR(Inv_SY_B!GV26/Inv_SY_B!$IS26-1,"")</f>
        <v>9.7633412676212394E-4</v>
      </c>
      <c r="GW26" s="62">
        <f>IFERROR(Inv_SY_B!GW26/Inv_SY_B!$IS26-1,"")</f>
        <v>-4.8538911124867967E-3</v>
      </c>
      <c r="GX26" s="62" t="str">
        <f>IFERROR(Inv_SY_B!GX26/Inv_SY_B!$IS26-1,"")</f>
        <v/>
      </c>
      <c r="GY26" s="62">
        <f>IFERROR(Inv_SY_B!GY26/Inv_SY_B!$IS26-1,"")</f>
        <v>-2.1183288061840666E-2</v>
      </c>
      <c r="GZ26" s="62">
        <f>IFERROR(Inv_SY_B!GZ26/Inv_SY_B!$IS26-1,"")</f>
        <v>1.6902217428493849E-3</v>
      </c>
      <c r="HA26" s="62">
        <f>IFERROR(Inv_SY_B!HA26/Inv_SY_B!$IS26-1,"")</f>
        <v>5.242862467611964E-3</v>
      </c>
      <c r="HB26" s="62">
        <f>IFERROR(Inv_SY_B!HB26/Inv_SY_B!$IS26-1,"")</f>
        <v>-3.9476646247088576E-3</v>
      </c>
      <c r="HC26" s="62">
        <f>IFERROR(Inv_SY_B!HC26/Inv_SY_B!$IS26-1,"")</f>
        <v>-4.7199778257440705E-3</v>
      </c>
      <c r="HD26" s="62">
        <f>IFERROR(Inv_SY_B!HD26/Inv_SY_B!$IS26-1,"")</f>
        <v>-9.8944762726810298E-3</v>
      </c>
      <c r="HE26" s="62">
        <f>IFERROR(Inv_SY_B!HE26/Inv_SY_B!$IS26-1,"")</f>
        <v>-4.48828386543354E-3</v>
      </c>
      <c r="HF26" s="62">
        <f>IFERROR(Inv_SY_B!HF26/Inv_SY_B!$IS26-1,"")</f>
        <v>-1.2983729076822437E-2</v>
      </c>
      <c r="HG26" s="62">
        <f>IFERROR(Inv_SY_B!HG26/Inv_SY_B!$IS26-1,"")</f>
        <v>3.2348481449198108E-3</v>
      </c>
      <c r="HH26" s="62">
        <f>IFERROR(Inv_SY_B!HH26/Inv_SY_B!$IS26-1,"")</f>
        <v>-2.943657463362892E-3</v>
      </c>
      <c r="HI26" s="62">
        <f>IFERROR(Inv_SY_B!HI26/Inv_SY_B!$IS26-1,"")</f>
        <v>-1.6304675841274485E-2</v>
      </c>
      <c r="HJ26" s="62">
        <f>IFERROR(Inv_SY_B!HJ26/Inv_SY_B!$IS26-1,"")</f>
        <v>4.7794745469906808E-3</v>
      </c>
      <c r="HK26" s="62">
        <f>IFERROR(Inv_SY_B!HK26/Inv_SY_B!$IS26-1,"")</f>
        <v>-1.5901356725178117E-2</v>
      </c>
      <c r="HL26" s="62">
        <f>IFERROR(Inv_SY_B!HL26/Inv_SY_B!$IS26-1,"")</f>
        <v>1.5746322001692681E-2</v>
      </c>
      <c r="HM26" s="62">
        <f>IFERROR(Inv_SY_B!HM26/Inv_SY_B!$IS26-1,"")</f>
        <v>1.6724562332103954E-2</v>
      </c>
      <c r="HN26" s="62">
        <f>IFERROR(Inv_SY_B!HN26/Inv_SY_B!$IS26-1,"")</f>
        <v>5.5509695500085998E-2</v>
      </c>
      <c r="HO26" s="62">
        <f>IFERROR(Inv_SY_B!HO26/Inv_SY_B!$IS26-1,"")</f>
        <v>4.1811771484409954E-2</v>
      </c>
      <c r="HP26" s="62">
        <f>IFERROR(Inv_SY_B!HP26/Inv_SY_B!$IS26-1,"")</f>
        <v>3.5563055585123848E-2</v>
      </c>
      <c r="HQ26" s="62">
        <f>IFERROR(Inv_SY_B!HQ26/Inv_SY_B!$IS26-1,"")</f>
        <v>-1.7761372212231619E-2</v>
      </c>
      <c r="HR26" s="62">
        <f>IFERROR(Inv_SY_B!HR26/Inv_SY_B!$IS26-1,"")</f>
        <v>8.1182229766385561E-5</v>
      </c>
      <c r="HS26" s="62">
        <f>IFERROR(Inv_SY_B!HS26/Inv_SY_B!$IS26-1,"")</f>
        <v>1.1297797963728984E-2</v>
      </c>
      <c r="HT26" s="62">
        <f>IFERROR(Inv_SY_B!HT26/Inv_SY_B!$IS26-1,"")</f>
        <v>1.5059821378549998E-2</v>
      </c>
      <c r="HU26" s="62">
        <f>IFERROR(Inv_SY_B!HU26/Inv_SY_B!$IS26-1,"")</f>
        <v>3.769526514867394E-3</v>
      </c>
      <c r="HV26" s="62">
        <f>IFERROR(Inv_SY_B!HV26/Inv_SY_B!$IS26-1,"")</f>
        <v>-1.6120508847181525E-2</v>
      </c>
      <c r="HW26" s="62">
        <f>IFERROR(Inv_SY_B!HW26/Inv_SY_B!$IS26-1,"")</f>
        <v>4.510658065225237E-2</v>
      </c>
      <c r="HX26" s="62">
        <f>IFERROR(Inv_SY_B!HX26/Inv_SY_B!$IS26-1,"")</f>
        <v>1.0684700099522493E-2</v>
      </c>
      <c r="HY26" s="62">
        <f>IFERROR(Inv_SY_B!HY26/Inv_SY_B!$IS26-1,"")</f>
        <v>9.2245660818386366E-3</v>
      </c>
      <c r="HZ26" s="62">
        <f>IFERROR(Inv_SY_B!HZ26/Inv_SY_B!$IS26-1,"")</f>
        <v>-1.6656507410634847E-2</v>
      </c>
      <c r="IA26" s="62">
        <f>IFERROR(Inv_SY_B!IA26/Inv_SY_B!$IS26-1,"")</f>
        <v>-9.264617949242826E-4</v>
      </c>
      <c r="IB26" s="62">
        <f>IFERROR(Inv_SY_B!IB26/Inv_SY_B!$IS26-1,"")</f>
        <v>-1.5752856387461156E-2</v>
      </c>
      <c r="IC26" s="62">
        <f>IFERROR(Inv_SY_B!IC26/Inv_SY_B!$IS26-1,"")</f>
        <v>5.4023658466602065E-3</v>
      </c>
      <c r="ID26" s="62">
        <f>IFERROR(Inv_SY_B!ID26/Inv_SY_B!$IS26-1,"")</f>
        <v>-1.4091491445984206E-2</v>
      </c>
      <c r="IE26" s="62">
        <f>IFERROR(Inv_SY_B!IE26/Inv_SY_B!$IS26-1,"")</f>
        <v>-9.4535556451808E-3</v>
      </c>
      <c r="IF26" s="62" t="str">
        <f>IFERROR(Inv_SY_B!IF26/Inv_SY_B!$IS26-1,"")</f>
        <v/>
      </c>
      <c r="IG26" s="62">
        <f>IFERROR(Inv_SY_B!IG26/Inv_SY_B!$IS26-1,"")</f>
        <v>-7.1917079688028629E-3</v>
      </c>
      <c r="IH26" s="62">
        <f>IFERROR(Inv_SY_B!IH26/Inv_SY_B!$IS26-1,"")</f>
        <v>-1.3133833836898368E-2</v>
      </c>
      <c r="II26" s="62">
        <f>IFERROR(Inv_SY_B!II26/Inv_SY_B!$IS26-1,"")</f>
        <v>5.3904088701977049E-3</v>
      </c>
      <c r="IJ26" s="62">
        <f>IFERROR(Inv_SY_B!IJ26/Inv_SY_B!$IS26-1,"")</f>
        <v>-1.4862937853303504E-2</v>
      </c>
      <c r="IK26" s="62">
        <f>IFERROR(Inv_SY_B!IK26/Inv_SY_B!$IS26-1,"")</f>
        <v>4.6012484236748197E-3</v>
      </c>
      <c r="IL26" s="62" t="str">
        <f>IFERROR(Inv_SY_B!IL26/Inv_SY_B!$IS26-1,"")</f>
        <v/>
      </c>
      <c r="IM26" s="62" t="str">
        <f>IFERROR(Inv_SY_B!IM26/Inv_SY_B!$IS26-1,"")</f>
        <v/>
      </c>
      <c r="IN26" s="62">
        <f>IFERROR(Inv_SY_B!IN26/Inv_SY_B!$IS26-1,"")</f>
        <v>3.8579677053744543E-2</v>
      </c>
      <c r="IO26" s="62">
        <f>IFERROR(Inv_SY_B!IO26/Inv_SY_B!$IS26-1,"")</f>
        <v>2.6189981736194801E-2</v>
      </c>
      <c r="IP26" s="62">
        <f>IFERROR(Inv_SY_B!IP26/Inv_SY_B!$IS26-1,"")</f>
        <v>0.11816464892389167</v>
      </c>
      <c r="IQ26" s="62">
        <f>IFERROR(Inv_SY_B!IQ26/Inv_SY_B!$IS26-1,"")</f>
        <v>-1.1421100036032805E-2</v>
      </c>
      <c r="IR26" s="62">
        <f>IFERROR(Inv_SY_B!IR26/Inv_SY_B!$IS26-1,"")</f>
        <v>0.97487401742360258</v>
      </c>
    </row>
    <row r="27" spans="2:252" ht="14.5" x14ac:dyDescent="0.35">
      <c r="B27" s="85">
        <f t="shared" si="0"/>
        <v>45859</v>
      </c>
      <c r="C27" s="62">
        <f>IFERROR(Inv_SY_B!C27/Inv_SY_B!$IS27-1,"")</f>
        <v>-3.0514997529436094E-3</v>
      </c>
      <c r="D27" s="62">
        <f>IFERROR(Inv_SY_B!D27/Inv_SY_B!$IS27-1,"")</f>
        <v>2.4026113834013429E-2</v>
      </c>
      <c r="E27" s="62">
        <f>IFERROR(Inv_SY_B!E27/Inv_SY_B!$IS27-1,"")</f>
        <v>1.8692644491127952E-2</v>
      </c>
      <c r="F27" s="62">
        <f>IFERROR(Inv_SY_B!F27/Inv_SY_B!$IS27-1,"")</f>
        <v>9.3590731410784223E-3</v>
      </c>
      <c r="G27" s="62">
        <f>IFERROR(Inv_SY_B!G27/Inv_SY_B!$IS27-1,"")</f>
        <v>1.048730704053491E-2</v>
      </c>
      <c r="H27" s="62">
        <f>IFERROR(Inv_SY_B!H27/Inv_SY_B!$IS27-1,"")</f>
        <v>2.5501791028892384E-5</v>
      </c>
      <c r="I27" s="62">
        <f>IFERROR(Inv_SY_B!I27/Inv_SY_B!$IS27-1,"")</f>
        <v>1.8692644491127952E-2</v>
      </c>
      <c r="J27" s="62">
        <f>IFERROR(Inv_SY_B!J27/Inv_SY_B!$IS27-1,"")</f>
        <v>2.8026215841177704E-2</v>
      </c>
      <c r="K27" s="62">
        <f>IFERROR(Inv_SY_B!K27/Inv_SY_B!$IS27-1,"")</f>
        <v>7.3856894842105891E-3</v>
      </c>
      <c r="L27" s="62">
        <f>IFERROR(Inv_SY_B!L27/Inv_SY_B!$IS27-1,"")</f>
        <v>1.135379067531761E-2</v>
      </c>
      <c r="M27" s="62">
        <f>IFERROR(Inv_SY_B!M27/Inv_SY_B!$IS27-1,"")</f>
        <v>2.0026011826849377E-2</v>
      </c>
      <c r="N27" s="62">
        <f>IFERROR(Inv_SY_B!N27/Inv_SY_B!$IS27-1,"")</f>
        <v>-3.9746002161353822E-3</v>
      </c>
      <c r="O27" s="62">
        <f>IFERROR(Inv_SY_B!O27/Inv_SY_B!$IS27-1,"")</f>
        <v>1.7359277155406749E-2</v>
      </c>
      <c r="P27" s="62">
        <f>IFERROR(Inv_SY_B!P27/Inv_SY_B!$IS27-1,"")</f>
        <v>3.6619581611778695E-3</v>
      </c>
      <c r="Q27" s="62">
        <f>IFERROR(Inv_SY_B!Q27/Inv_SY_B!$IS27-1,"")</f>
        <v>1.6825930221118224E-2</v>
      </c>
      <c r="R27" s="62">
        <f>IFERROR(Inv_SY_B!R27/Inv_SY_B!$IS27-1,"")</f>
        <v>1.0559103743227549E-2</v>
      </c>
      <c r="S27" s="62">
        <f>IFERROR(Inv_SY_B!S27/Inv_SY_B!$IS27-1,"")</f>
        <v>-1.7841620507637601E-2</v>
      </c>
      <c r="T27" s="62">
        <f>IFERROR(Inv_SY_B!T27/Inv_SY_B!$IS27-1,"")</f>
        <v>1.4959215951108051E-2</v>
      </c>
      <c r="U27" s="62">
        <f>IFERROR(Inv_SY_B!U27/Inv_SY_B!$IS27-1,"")</f>
        <v>3.348663458519141E-3</v>
      </c>
      <c r="V27" s="62">
        <f>IFERROR(Inv_SY_B!V27/Inv_SY_B!$IS27-1,"")</f>
        <v>1.5287429449131862E-2</v>
      </c>
      <c r="W27" s="62">
        <f>IFERROR(Inv_SY_B!W27/Inv_SY_B!$IS27-1,"")</f>
        <v>-3.9746002161353822E-3</v>
      </c>
      <c r="X27" s="62">
        <f>IFERROR(Inv_SY_B!X27/Inv_SY_B!$IS27-1,"")</f>
        <v>1.0692440476799625E-2</v>
      </c>
      <c r="Y27" s="62">
        <f>IFERROR(Inv_SY_B!Y27/Inv_SY_B!$IS27-1,"")</f>
        <v>-4.2823003705326768E-3</v>
      </c>
      <c r="Z27" s="62">
        <f>IFERROR(Inv_SY_B!Z27/Inv_SY_B!$IS27-1,"")</f>
        <v>3.2180564341133255E-4</v>
      </c>
      <c r="AA27" s="62">
        <f>IFERROR(Inv_SY_B!AA27/Inv_SY_B!$IS27-1,"")</f>
        <v>4.3333039525901285E-3</v>
      </c>
      <c r="AB27" s="62">
        <f>IFERROR(Inv_SY_B!AB27/Inv_SY_B!$IS27-1,"")</f>
        <v>1.8717027174122158E-3</v>
      </c>
      <c r="AC27" s="62">
        <f>IFERROR(Inv_SY_B!AC27/Inv_SY_B!$IS27-1,"")</f>
        <v>-2.643671148713389E-2</v>
      </c>
      <c r="AD27" s="62">
        <f>IFERROR(Inv_SY_B!AD27/Inv_SY_B!$IS27-1,"")</f>
        <v>1.3122132066336389E-2</v>
      </c>
      <c r="AE27" s="62">
        <f>IFERROR(Inv_SY_B!AE27/Inv_SY_B!$IS27-1,"")</f>
        <v>-2.9901187299606447E-2</v>
      </c>
      <c r="AF27" s="62">
        <f>IFERROR(Inv_SY_B!AF27/Inv_SY_B!$IS27-1,"")</f>
        <v>1.4070304393960509E-2</v>
      </c>
      <c r="AG27" s="62">
        <f>IFERROR(Inv_SY_B!AG27/Inv_SY_B!$IS27-1,"")</f>
        <v>-2.9308579594841344E-2</v>
      </c>
      <c r="AH27" s="62">
        <f>IFERROR(Inv_SY_B!AH27/Inv_SY_B!$IS27-1,"")</f>
        <v>-8.6340976611876119E-4</v>
      </c>
      <c r="AI27" s="62">
        <f>IFERROR(Inv_SY_B!AI27/Inv_SY_B!$IS27-1,"")</f>
        <v>-1.84561015864112E-2</v>
      </c>
      <c r="AJ27" s="62">
        <f>IFERROR(Inv_SY_B!AJ27/Inv_SY_B!$IS27-1,"")</f>
        <v>-7.1544750593734996E-3</v>
      </c>
      <c r="AK27" s="62">
        <f>IFERROR(Inv_SY_B!AK27/Inv_SY_B!$IS27-1,"")</f>
        <v>-4.7746206175681705E-3</v>
      </c>
      <c r="AL27" s="62">
        <f>IFERROR(Inv_SY_B!AL27/Inv_SY_B!$IS27-1,"")</f>
        <v>-9.0346155018787844E-3</v>
      </c>
      <c r="AM27" s="62">
        <f>IFERROR(Inv_SY_B!AM27/Inv_SY_B!$IS27-1,"")</f>
        <v>-1.2108140964035674E-2</v>
      </c>
      <c r="AN27" s="62">
        <f>IFERROR(Inv_SY_B!AN27/Inv_SY_B!$IS27-1,"")</f>
        <v>-2.1308375580513128E-2</v>
      </c>
      <c r="AO27" s="62">
        <f>IFERROR(Inv_SY_B!AO27/Inv_SY_B!$IS27-1,"")</f>
        <v>-2.6641844923398605E-2</v>
      </c>
      <c r="AP27" s="62">
        <f>IFERROR(Inv_SY_B!AP27/Inv_SY_B!$IS27-1,"")</f>
        <v>-1.0374763427597911E-2</v>
      </c>
      <c r="AQ27" s="62">
        <f>IFERROR(Inv_SY_B!AQ27/Inv_SY_B!$IS27-1,"")</f>
        <v>-2.5308477587677292E-2</v>
      </c>
      <c r="AR27" s="62">
        <f>IFERROR(Inv_SY_B!AR27/Inv_SY_B!$IS27-1,"")</f>
        <v>3.3589201303323435E-3</v>
      </c>
      <c r="AS27" s="62">
        <f>IFERROR(Inv_SY_B!AS27/Inv_SY_B!$IS27-1,"")</f>
        <v>-1.4641538901906337E-2</v>
      </c>
      <c r="AT27" s="62">
        <f>IFERROR(Inv_SY_B!AT27/Inv_SY_B!$IS27-1,"")</f>
        <v>2.9589099296158938E-3</v>
      </c>
      <c r="AU27" s="62">
        <f>IFERROR(Inv_SY_B!AU27/Inv_SY_B!$IS27-1,"")</f>
        <v>-7.9747022232994347E-3</v>
      </c>
      <c r="AV27" s="62">
        <f>IFERROR(Inv_SY_B!AV27/Inv_SY_B!$IS27-1,"")</f>
        <v>-1.3078655446926435E-3</v>
      </c>
      <c r="AW27" s="62">
        <f>IFERROR(Inv_SY_B!AW27/Inv_SY_B!$IS27-1,"")</f>
        <v>-1.7821107164011196E-2</v>
      </c>
      <c r="AX27" s="62">
        <f>IFERROR(Inv_SY_B!AX27/Inv_SY_B!$IS27-1,"")</f>
        <v>-2.1308375580513128E-2</v>
      </c>
      <c r="AY27" s="62">
        <f>IFERROR(Inv_SY_B!AY27/Inv_SY_B!$IS27-1,"")</f>
        <v>-1.8214963361639636E-2</v>
      </c>
      <c r="AZ27" s="62">
        <f>IFERROR(Inv_SY_B!AZ27/Inv_SY_B!$IS27-1,"")</f>
        <v>-1.3094832792469591E-2</v>
      </c>
      <c r="BA27" s="62">
        <f>IFERROR(Inv_SY_B!BA27/Inv_SY_B!$IS27-1,"")</f>
        <v>-3.0641946930562658E-2</v>
      </c>
      <c r="BB27" s="62">
        <f>IFERROR(Inv_SY_B!BB27/Inv_SY_B!$IS27-1,"")</f>
        <v>-2.7975212259120141E-2</v>
      </c>
      <c r="BC27" s="62">
        <f>IFERROR(Inv_SY_B!BC27/Inv_SY_B!$IS27-1,"")</f>
        <v>-3.2338405851789487E-3</v>
      </c>
      <c r="BD27" s="62">
        <f>IFERROR(Inv_SY_B!BD27/Inv_SY_B!$IS27-1,"")</f>
        <v>-3.0612316545324481E-2</v>
      </c>
      <c r="BE27" s="62">
        <f>IFERROR(Inv_SY_B!BE27/Inv_SY_B!$IS27-1,"")</f>
        <v>-1.7821107164011196E-2</v>
      </c>
      <c r="BF27" s="62">
        <f>IFERROR(Inv_SY_B!BF27/Inv_SY_B!$IS27-1,"")</f>
        <v>7.1960550186860317E-3</v>
      </c>
      <c r="BG27" s="62">
        <f>IFERROR(Inv_SY_B!BG27/Inv_SY_B!$IS27-1,"")</f>
        <v>7.3145765596389634E-3</v>
      </c>
      <c r="BH27" s="62">
        <f>IFERROR(Inv_SY_B!BH27/Inv_SY_B!$IS27-1,"")</f>
        <v>-1.4641538901906337E-2</v>
      </c>
      <c r="BI27" s="62">
        <f>IFERROR(Inv_SY_B!BI27/Inv_SY_B!$IS27-1,"")</f>
        <v>-8.6340976611876119E-4</v>
      </c>
      <c r="BJ27" s="62">
        <f>IFERROR(Inv_SY_B!BJ27/Inv_SY_B!$IS27-1,"")</f>
        <v>-5.6042714042392472E-3</v>
      </c>
      <c r="BK27" s="62">
        <f>IFERROR(Inv_SY_B!BK27/Inv_SY_B!$IS27-1,"")</f>
        <v>-2.277507964980674E-2</v>
      </c>
      <c r="BL27" s="62">
        <f>IFERROR(Inv_SY_B!BL27/Inv_SY_B!$IS27-1,"")</f>
        <v>1.6849619746632793E-3</v>
      </c>
      <c r="BM27" s="62">
        <f>IFERROR(Inv_SY_B!BM27/Inv_SY_B!$IS27-1,"")</f>
        <v>4.0256037981929449E-3</v>
      </c>
      <c r="BN27" s="62">
        <f>IFERROR(Inv_SY_B!BN27/Inv_SY_B!$IS27-1,"")</f>
        <v>2.6734646854538413E-2</v>
      </c>
      <c r="BO27" s="62">
        <f>IFERROR(Inv_SY_B!BO27/Inv_SY_B!$IS27-1,"")</f>
        <v>2.5256914451602386E-2</v>
      </c>
      <c r="BP27" s="62">
        <f>IFERROR(Inv_SY_B!BP27/Inv_SY_B!$IS27-1,"")</f>
        <v>2.0826032228282276E-2</v>
      </c>
      <c r="BQ27" s="62">
        <f>IFERROR(Inv_SY_B!BQ27/Inv_SY_B!$IS27-1,"")</f>
        <v>3.0303196983717307E-2</v>
      </c>
      <c r="BR27" s="62">
        <f>IFERROR(Inv_SY_B!BR27/Inv_SY_B!$IS27-1,"")</f>
        <v>9.1334263611870803E-3</v>
      </c>
      <c r="BS27" s="62">
        <f>IFERROR(Inv_SY_B!BS27/Inv_SY_B!$IS27-1,"")</f>
        <v>2.0292685293993751E-2</v>
      </c>
      <c r="BT27" s="62">
        <f>IFERROR(Inv_SY_B!BT27/Inv_SY_B!$IS27-1,"")</f>
        <v>1.7225940421834451E-2</v>
      </c>
      <c r="BU27" s="62">
        <f>IFERROR(Inv_SY_B!BU27/Inv_SY_B!$IS27-1,"")</f>
        <v>2.1226042428998504E-2</v>
      </c>
      <c r="BV27" s="62">
        <f>IFERROR(Inv_SY_B!BV27/Inv_SY_B!$IS27-1,"")</f>
        <v>1.8692644491127952E-2</v>
      </c>
      <c r="BW27" s="62">
        <f>IFERROR(Inv_SY_B!BW27/Inv_SY_B!$IS27-1,"")</f>
        <v>4.0026521862669862E-2</v>
      </c>
      <c r="BX27" s="62">
        <f>IFERROR(Inv_SY_B!BX27/Inv_SY_B!$IS27-1,"")</f>
        <v>2.855956277546623E-2</v>
      </c>
      <c r="BY27" s="62">
        <f>IFERROR(Inv_SY_B!BY27/Inv_SY_B!$IS27-1,"")</f>
        <v>3.2085578618818111E-2</v>
      </c>
      <c r="BZ27" s="62">
        <f>IFERROR(Inv_SY_B!BZ27/Inv_SY_B!$IS27-1,"")</f>
        <v>1.9403773736845986E-2</v>
      </c>
      <c r="CA27" s="62">
        <f>IFERROR(Inv_SY_B!CA27/Inv_SY_B!$IS27-1,"")</f>
        <v>3.2441143241677128E-2</v>
      </c>
      <c r="CB27" s="62">
        <f>IFERROR(Inv_SY_B!CB27/Inv_SY_B!$IS27-1,"")</f>
        <v>2.2692746498292227E-2</v>
      </c>
      <c r="CC27" s="62">
        <f>IFERROR(Inv_SY_B!CC27/Inv_SY_B!$IS27-1,"")</f>
        <v>1.4425869016819526E-2</v>
      </c>
      <c r="CD27" s="62">
        <f>IFERROR(Inv_SY_B!CD27/Inv_SY_B!$IS27-1,"")</f>
        <v>9.1334263611870803E-3</v>
      </c>
      <c r="CE27" s="62">
        <f>IFERROR(Inv_SY_B!CE27/Inv_SY_B!$IS27-1,"")</f>
        <v>1.3092501681098101E-2</v>
      </c>
      <c r="CF27" s="62">
        <f>IFERROR(Inv_SY_B!CF27/Inv_SY_B!$IS27-1,"")</f>
        <v>-5.307967551856696E-3</v>
      </c>
      <c r="CG27" s="62">
        <f>IFERROR(Inv_SY_B!CG27/Inv_SY_B!$IS27-1,"")</f>
        <v>2.1359379162570802E-2</v>
      </c>
      <c r="CH27" s="62">
        <f>IFERROR(Inv_SY_B!CH27/Inv_SY_B!$IS27-1,"")</f>
        <v>-5.8413144861451105E-3</v>
      </c>
      <c r="CI27" s="62">
        <f>IFERROR(Inv_SY_B!CI27/Inv_SY_B!$IS27-1,"")</f>
        <v>1.4825879217535975E-2</v>
      </c>
      <c r="CJ27" s="62">
        <f>IFERROR(Inv_SY_B!CJ27/Inv_SY_B!$IS27-1,"")</f>
        <v>-1.4641538901906337E-2</v>
      </c>
      <c r="CK27" s="62">
        <f>IFERROR(Inv_SY_B!CK27/Inv_SY_B!$IS27-1,"")</f>
        <v>1.4922058603223931E-3</v>
      </c>
      <c r="CL27" s="62">
        <f>IFERROR(Inv_SY_B!CL27/Inv_SY_B!$IS27-1,"")</f>
        <v>-2.7745696139861442E-3</v>
      </c>
      <c r="CM27" s="62">
        <f>IFERROR(Inv_SY_B!CM27/Inv_SY_B!$IS27-1,"")</f>
        <v>1.8159297556839427E-2</v>
      </c>
      <c r="CN27" s="62">
        <f>IFERROR(Inv_SY_B!CN27/Inv_SY_B!$IS27-1,"")</f>
        <v>1.1759134345376676E-2</v>
      </c>
      <c r="CO27" s="62">
        <f>IFERROR(Inv_SY_B!CO27/Inv_SY_B!$IS27-1,"")</f>
        <v>6.6176698988353877E-3</v>
      </c>
      <c r="CP27" s="62">
        <f>IFERROR(Inv_SY_B!CP27/Inv_SY_B!$IS27-1,"")</f>
        <v>2.1195272413558897E-2</v>
      </c>
      <c r="CQ27" s="62">
        <f>IFERROR(Inv_SY_B!CQ27/Inv_SY_B!$IS27-1,"")</f>
        <v>-2.3975110251955867E-2</v>
      </c>
      <c r="CR27" s="62">
        <f>IFERROR(Inv_SY_B!CR27/Inv_SY_B!$IS27-1,"")</f>
        <v>-7.9747022232994347E-3</v>
      </c>
      <c r="CS27" s="62">
        <f>IFERROR(Inv_SY_B!CS27/Inv_SY_B!$IS27-1,"")</f>
        <v>1.2766567443477594E-2</v>
      </c>
      <c r="CT27" s="62">
        <f>IFERROR(Inv_SY_B!CT27/Inv_SY_B!$IS27-1,"")</f>
        <v>1.429253228324745E-2</v>
      </c>
      <c r="CU27" s="62">
        <f>IFERROR(Inv_SY_B!CU27/Inv_SY_B!$IS27-1,"")</f>
        <v>1.24258180132375E-2</v>
      </c>
      <c r="CV27" s="62">
        <f>IFERROR(Inv_SY_B!CV27/Inv_SY_B!$IS27-1,"")</f>
        <v>1.0921956596059434E-3</v>
      </c>
      <c r="CW27" s="62">
        <f>IFERROR(Inv_SY_B!CW27/Inv_SY_B!$IS27-1,"")</f>
        <v>1.9092654691844402E-2</v>
      </c>
      <c r="CX27" s="62">
        <f>IFERROR(Inv_SY_B!CX27/Inv_SY_B!$IS27-1,"")</f>
        <v>6.0256548017749711E-3</v>
      </c>
      <c r="CY27" s="62">
        <f>IFERROR(Inv_SY_B!CY27/Inv_SY_B!$IS27-1,"")</f>
        <v>2.0959368961854352E-2</v>
      </c>
      <c r="CZ27" s="62">
        <f>IFERROR(Inv_SY_B!CZ27/Inv_SY_B!$IS27-1,"")</f>
        <v>2.2559409764719929E-2</v>
      </c>
      <c r="DA27" s="62">
        <f>IFERROR(Inv_SY_B!DA27/Inv_SY_B!$IS27-1,"")</f>
        <v>8.2552219246156966E-4</v>
      </c>
      <c r="DB27" s="62">
        <f>IFERROR(Inv_SY_B!DB27/Inv_SY_B!$IS27-1,"")</f>
        <v>1.9759338359705003E-2</v>
      </c>
      <c r="DC27" s="62">
        <f>IFERROR(Inv_SY_B!DC27/Inv_SY_B!$IS27-1,"")</f>
        <v>-1.7811990122399202E-2</v>
      </c>
      <c r="DD27" s="62">
        <f>IFERROR(Inv_SY_B!DD27/Inv_SY_B!$IS27-1,"")</f>
        <v>2.9589099296158938E-3</v>
      </c>
      <c r="DE27" s="62">
        <f>IFERROR(Inv_SY_B!DE27/Inv_SY_B!$IS27-1,"")</f>
        <v>-2.6464062611969208E-2</v>
      </c>
      <c r="DF27" s="62">
        <f>IFERROR(Inv_SY_B!DF27/Inv_SY_B!$IS27-1,"")</f>
        <v>-1.0225679665939014E-2</v>
      </c>
      <c r="DG27" s="62">
        <f>IFERROR(Inv_SY_B!DG27/Inv_SY_B!$IS27-1,"")</f>
        <v>-2.0375018445508042E-2</v>
      </c>
      <c r="DH27" s="62">
        <f>IFERROR(Inv_SY_B!DH27/Inv_SY_B!$IS27-1,"")</f>
        <v>-2.1604679432895568E-2</v>
      </c>
      <c r="DI27" s="62">
        <f>IFERROR(Inv_SY_B!DI27/Inv_SY_B!$IS27-1,"")</f>
        <v>-2.7913672228240594E-2</v>
      </c>
      <c r="DJ27" s="62">
        <f>IFERROR(Inv_SY_B!DJ27/Inv_SY_B!$IS27-1,"")</f>
        <v>3.1025033350011721E-3</v>
      </c>
      <c r="DK27" s="62">
        <f>IFERROR(Inv_SY_B!DK27/Inv_SY_B!$IS27-1,"")</f>
        <v>8.6183135101220998E-3</v>
      </c>
      <c r="DL27" s="62">
        <f>IFERROR(Inv_SY_B!DL27/Inv_SY_B!$IS27-1,"")</f>
        <v>1.0514658165370339E-2</v>
      </c>
      <c r="DM27" s="62">
        <f>IFERROR(Inv_SY_B!DM27/Inv_SY_B!$IS27-1,"")</f>
        <v>1.1359124144660449E-2</v>
      </c>
      <c r="DN27" s="62">
        <f>IFERROR(Inv_SY_B!DN27/Inv_SY_B!$IS27-1,"")</f>
        <v>1.3225838414670399E-2</v>
      </c>
      <c r="DO27" s="62">
        <f>IFERROR(Inv_SY_B!DO27/Inv_SY_B!$IS27-1,"")</f>
        <v>-2.6662365129970333E-2</v>
      </c>
      <c r="DP27" s="62">
        <f>IFERROR(Inv_SY_B!DP27/Inv_SY_B!$IS27-1,"")</f>
        <v>-1.0345133042359622E-2</v>
      </c>
      <c r="DQ27" s="62">
        <f>IFERROR(Inv_SY_B!DQ27/Inv_SY_B!$IS27-1,"")</f>
        <v>-7.9747022232994347E-3</v>
      </c>
      <c r="DR27" s="62">
        <f>IFERROR(Inv_SY_B!DR27/Inv_SY_B!$IS27-1,"")</f>
        <v>4.4256139989093946E-3</v>
      </c>
      <c r="DS27" s="62">
        <f>IFERROR(Inv_SY_B!DS27/Inv_SY_B!$IS27-1,"")</f>
        <v>-8.774722624732334E-3</v>
      </c>
      <c r="DT27" s="62">
        <f>IFERROR(Inv_SY_B!DT27/Inv_SY_B!$IS27-1,"")</f>
        <v>2.0707510687329123E-2</v>
      </c>
      <c r="DU27" s="62">
        <f>IFERROR(Inv_SY_B!DU27/Inv_SY_B!$IS27-1,"")</f>
        <v>9.5664858377459971E-3</v>
      </c>
      <c r="DV27" s="62">
        <f>IFERROR(Inv_SY_B!DV27/Inv_SY_B!$IS27-1,"")</f>
        <v>-7.9747022232994347E-3</v>
      </c>
      <c r="DW27" s="62">
        <f>IFERROR(Inv_SY_B!DW27/Inv_SY_B!$IS27-1,"")</f>
        <v>-1.4641538901906337E-2</v>
      </c>
      <c r="DX27" s="62">
        <f>IFERROR(Inv_SY_B!DX27/Inv_SY_B!$IS27-1,"")</f>
        <v>9.8035289196520825E-3</v>
      </c>
      <c r="DY27" s="62">
        <f>IFERROR(Inv_SY_B!DY27/Inv_SY_B!$IS27-1,"")</f>
        <v>1.3588691267500952E-3</v>
      </c>
      <c r="DZ27" s="62">
        <f>IFERROR(Inv_SY_B!DZ27/Inv_SY_B!$IS27-1,"")</f>
        <v>-3.9746002161353822E-3</v>
      </c>
      <c r="EA27" s="62">
        <f>IFERROR(Inv_SY_B!EA27/Inv_SY_B!$IS27-1,"")</f>
        <v>1.5070210529413153E-3</v>
      </c>
      <c r="EB27" s="62">
        <f>IFERROR(Inv_SY_B!EB27/Inv_SY_B!$IS27-1,"")</f>
        <v>-2.6938148775781157E-2</v>
      </c>
      <c r="EC27" s="62">
        <f>IFERROR(Inv_SY_B!EC27/Inv_SY_B!$IS27-1,"")</f>
        <v>-2.5821311178339301E-2</v>
      </c>
      <c r="ED27" s="62">
        <f>IFERROR(Inv_SY_B!ED27/Inv_SY_B!$IS27-1,"")</f>
        <v>3.9640637673135082E-3</v>
      </c>
      <c r="EE27" s="62">
        <f>IFERROR(Inv_SY_B!EE27/Inv_SY_B!$IS27-1,"")</f>
        <v>-2.6822595676668781E-3</v>
      </c>
      <c r="EF27" s="62">
        <f>IFERROR(Inv_SY_B!EF27/Inv_SY_B!$IS27-1,"")</f>
        <v>-1.0883867319418816E-2</v>
      </c>
      <c r="EG27" s="62">
        <f>IFERROR(Inv_SY_B!EG27/Inv_SY_B!$IS27-1,"")</f>
        <v>-1.6618279287731075E-2</v>
      </c>
      <c r="EH27" s="62">
        <f>IFERROR(Inv_SY_B!EH27/Inv_SY_B!$IS27-1,"")</f>
        <v>-1.5746928395960591E-2</v>
      </c>
      <c r="EI27" s="62">
        <f>IFERROR(Inv_SY_B!EI27/Inv_SY_B!$IS27-1,"")</f>
        <v>7.0326734888932485E-3</v>
      </c>
      <c r="EJ27" s="62">
        <f>IFERROR(Inv_SY_B!EJ27/Inv_SY_B!$IS27-1,"")</f>
        <v>-1.3755269214771215E-2</v>
      </c>
      <c r="EK27" s="62">
        <f>IFERROR(Inv_SY_B!EK27/Inv_SY_B!$IS27-1,"")</f>
        <v>9.9457547687957781E-3</v>
      </c>
      <c r="EL27" s="62">
        <f>IFERROR(Inv_SY_B!EL27/Inv_SY_B!$IS27-1,"")</f>
        <v>-9.3080695590208595E-3</v>
      </c>
      <c r="EM27" s="62">
        <f>IFERROR(Inv_SY_B!EM27/Inv_SY_B!$IS27-1,"")</f>
        <v>4.0871438290723816E-3</v>
      </c>
      <c r="EN27" s="62">
        <f>IFERROR(Inv_SY_B!EN27/Inv_SY_B!$IS27-1,"")</f>
        <v>-1.5113345805315426E-2</v>
      </c>
      <c r="EO27" s="62">
        <f>IFERROR(Inv_SY_B!EO27/Inv_SY_B!$IS27-1,"")</f>
        <v>1.0425767009655473E-2</v>
      </c>
      <c r="EP27" s="62">
        <f>IFERROR(Inv_SY_B!EP27/Inv_SY_B!$IS27-1,"")</f>
        <v>-3.0129113339900759E-2</v>
      </c>
      <c r="EQ27" s="62">
        <f>IFERROR(Inv_SY_B!EQ27/Inv_SY_B!$IS27-1,"")</f>
        <v>-2.2641742916234553E-2</v>
      </c>
      <c r="ER27" s="62">
        <f>IFERROR(Inv_SY_B!ER27/Inv_SY_B!$IS27-1,"")</f>
        <v>1.0364226978776037E-2</v>
      </c>
      <c r="ES27" s="62">
        <f>IFERROR(Inv_SY_B!ES27/Inv_SY_B!$IS27-1,"")</f>
        <v>2.9589099296158938E-3</v>
      </c>
      <c r="ET27" s="62">
        <f>IFERROR(Inv_SY_B!ET27/Inv_SY_B!$IS27-1,"")</f>
        <v>1.3262202978371995E-2</v>
      </c>
      <c r="EU27" s="62">
        <f>IFERROR(Inv_SY_B!EU27/Inv_SY_B!$IS27-1,"")</f>
        <v>1.3933548769784032E-2</v>
      </c>
      <c r="EV27" s="62">
        <f>IFERROR(Inv_SY_B!EV27/Inv_SY_B!$IS27-1,"")</f>
        <v>-2.5591795059080047E-3</v>
      </c>
      <c r="EW27" s="62">
        <f>IFERROR(Inv_SY_B!EW27/Inv_SY_B!$IS27-1,"")</f>
        <v>-4.2823003705326768E-3</v>
      </c>
      <c r="EX27" s="62">
        <f>IFERROR(Inv_SY_B!EX27/Inv_SY_B!$IS27-1,"")</f>
        <v>8.0257058053569974E-3</v>
      </c>
      <c r="EY27" s="62">
        <f>IFERROR(Inv_SY_B!EY27/Inv_SY_B!$IS27-1,"")</f>
        <v>-2.8478928808170267E-2</v>
      </c>
      <c r="EZ27" s="62">
        <f>IFERROR(Inv_SY_B!EZ27/Inv_SY_B!$IS27-1,"")</f>
        <v>1.202580781252105E-2</v>
      </c>
      <c r="FA27" s="62">
        <f>IFERROR(Inv_SY_B!FA27/Inv_SY_B!$IS27-1,"")</f>
        <v>1.7892624089695275E-2</v>
      </c>
      <c r="FB27" s="62">
        <f>IFERROR(Inv_SY_B!FB27/Inv_SY_B!$IS27-1,"")</f>
        <v>1.4922058603223931E-3</v>
      </c>
      <c r="FC27" s="62">
        <f>IFERROR(Inv_SY_B!FC27/Inv_SY_B!$IS27-1,"")</f>
        <v>1.8025960823267351E-2</v>
      </c>
      <c r="FD27" s="62">
        <f>IFERROR(Inv_SY_B!FD27/Inv_SY_B!$IS27-1,"")</f>
        <v>1.7092603688262153E-2</v>
      </c>
      <c r="FE27" s="62">
        <f>IFERROR(Inv_SY_B!FE27/Inv_SY_B!$IS27-1,"")</f>
        <v>-3.8488394333342502E-3</v>
      </c>
      <c r="FF27" s="62">
        <f>IFERROR(Inv_SY_B!FF27/Inv_SY_B!$IS27-1,"")</f>
        <v>6.0127404963572495E-4</v>
      </c>
      <c r="FG27" s="62">
        <f>IFERROR(Inv_SY_B!FG27/Inv_SY_B!$IS27-1,"")</f>
        <v>-2.2353520078007838E-2</v>
      </c>
      <c r="FH27" s="62">
        <f>IFERROR(Inv_SY_B!FH27/Inv_SY_B!$IS27-1,"")</f>
        <v>-3.0414668407428347E-2</v>
      </c>
      <c r="FI27" s="62">
        <f>IFERROR(Inv_SY_B!FI27/Inv_SY_B!$IS27-1,"")</f>
        <v>-2.5470097870795017E-2</v>
      </c>
      <c r="FJ27" s="62">
        <f>IFERROR(Inv_SY_B!FJ27/Inv_SY_B!$IS27-1,"")</f>
        <v>-2.9066149170164812E-2</v>
      </c>
      <c r="FK27" s="62">
        <f>IFERROR(Inv_SY_B!FK27/Inv_SY_B!$IS27-1,"")</f>
        <v>1.1689098889359206E-2</v>
      </c>
      <c r="FL27" s="62">
        <f>IFERROR(Inv_SY_B!FL27/Inv_SY_B!$IS27-1,"")</f>
        <v>-1.4825786024660559E-2</v>
      </c>
      <c r="FM27" s="62">
        <f>IFERROR(Inv_SY_B!FM27/Inv_SY_B!$IS27-1,"")</f>
        <v>-2.7717629932901167E-2</v>
      </c>
      <c r="FN27" s="62">
        <f>IFERROR(Inv_SY_B!FN27/Inv_SY_B!$IS27-1,"")</f>
        <v>-3.02648329366213E-2</v>
      </c>
      <c r="FO27" s="62">
        <f>IFERROR(Inv_SY_B!FO27/Inv_SY_B!$IS27-1,"")</f>
        <v>-2.5003201960706045E-3</v>
      </c>
      <c r="FP27" s="62">
        <f>IFERROR(Inv_SY_B!FP27/Inv_SY_B!$IS27-1,"")</f>
        <v>-2.3887835299072346E-2</v>
      </c>
      <c r="FQ27" s="62">
        <f>IFERROR(Inv_SY_B!FQ27/Inv_SY_B!$IS27-1,"")</f>
        <v>-1.1589339855227698E-2</v>
      </c>
      <c r="FR27" s="62">
        <f>IFERROR(Inv_SY_B!FR27/Inv_SY_B!$IS27-1,"")</f>
        <v>-8.3528936857949487E-3</v>
      </c>
      <c r="FS27" s="62">
        <f>IFERROR(Inv_SY_B!FS27/Inv_SY_B!$IS27-1,"")</f>
        <v>-3.02648329366213E-2</v>
      </c>
      <c r="FT27" s="62">
        <f>IFERROR(Inv_SY_B!FT27/Inv_SY_B!$IS27-1,"")</f>
        <v>-2.0004099895752914E-2</v>
      </c>
      <c r="FU27" s="62">
        <f>IFERROR(Inv_SY_B!FU27/Inv_SY_B!$IS27-1,"")</f>
        <v>8.8122578498632809E-3</v>
      </c>
      <c r="FV27" s="62">
        <f>IFERROR(Inv_SY_B!FV27/Inv_SY_B!$IS27-1,"")</f>
        <v>-2.367207222111023E-2</v>
      </c>
      <c r="FW27" s="62">
        <f>IFERROR(Inv_SY_B!FW27/Inv_SY_B!$IS27-1,"")</f>
        <v>-2.2323552983846473E-2</v>
      </c>
      <c r="FX27" s="62">
        <f>IFERROR(Inv_SY_B!FX27/Inv_SY_B!$IS27-1,"")</f>
        <v>-2.7717629932901167E-2</v>
      </c>
      <c r="FY27" s="62">
        <f>IFERROR(Inv_SY_B!FY27/Inv_SY_B!$IS27-1,"")</f>
        <v>-3.02648329366213E-2</v>
      </c>
      <c r="FZ27" s="62">
        <f>IFERROR(Inv_SY_B!FZ27/Inv_SY_B!$IS27-1,"")</f>
        <v>-2.367207222111023E-2</v>
      </c>
      <c r="GA27" s="62">
        <f>IFERROR(Inv_SY_B!GA27/Inv_SY_B!$IS27-1,"")</f>
        <v>-1.6618279287731075E-2</v>
      </c>
      <c r="GB27" s="62">
        <f>IFERROR(Inv_SY_B!GB27/Inv_SY_B!$IS27-1,"")</f>
        <v>-6.2911576074896614E-3</v>
      </c>
      <c r="GC27" s="62">
        <f>IFERROR(Inv_SY_B!GC27/Inv_SY_B!$IS27-1,"")</f>
        <v>8.0930475899894105E-3</v>
      </c>
      <c r="GD27" s="62">
        <f>IFERROR(Inv_SY_B!GD27/Inv_SY_B!$IS27-1,"")</f>
        <v>1.3396024572793319E-2</v>
      </c>
      <c r="GE27" s="62">
        <f>IFERROR(Inv_SY_B!GE27/Inv_SY_B!$IS27-1,"")</f>
        <v>-2.8941670471340442E-2</v>
      </c>
      <c r="GF27" s="62">
        <f>IFERROR(Inv_SY_B!GF27/Inv_SY_B!$IS27-1,"")</f>
        <v>-2.9066149170164812E-2</v>
      </c>
      <c r="GG27" s="62">
        <f>IFERROR(Inv_SY_B!GG27/Inv_SY_B!$IS27-1,"")</f>
        <v>-1.6120364492433592E-2</v>
      </c>
      <c r="GH27" s="62">
        <f>IFERROR(Inv_SY_B!GH27/Inv_SY_B!$IS27-1,"")</f>
        <v>-2.3887835299072346E-2</v>
      </c>
      <c r="GI27" s="62">
        <f>IFERROR(Inv_SY_B!GI27/Inv_SY_B!$IS27-1,"")</f>
        <v>-1.689711157309759E-2</v>
      </c>
      <c r="GJ27" s="62">
        <f>IFERROR(Inv_SY_B!GJ27/Inv_SY_B!$IS27-1,"")</f>
        <v>7.0326734888932485E-3</v>
      </c>
      <c r="GK27" s="62">
        <f>IFERROR(Inv_SY_B!GK27/Inv_SY_B!$IS27-1,"")</f>
        <v>8.5575375494912898E-3</v>
      </c>
      <c r="GL27" s="62">
        <f>IFERROR(Inv_SY_B!GL27/Inv_SY_B!$IS27-1,"")</f>
        <v>1.5974393354441396E-2</v>
      </c>
      <c r="GM27" s="62">
        <f>IFERROR(Inv_SY_B!GM27/Inv_SY_B!$IS27-1,"")</f>
        <v>-7.0852856027671107E-3</v>
      </c>
      <c r="GN27" s="62">
        <f>IFERROR(Inv_SY_B!GN27/Inv_SY_B!$IS27-1,"")</f>
        <v>1.3951614498546094E-2</v>
      </c>
      <c r="GO27" s="62">
        <f>IFERROR(Inv_SY_B!GO27/Inv_SY_B!$IS27-1,"")</f>
        <v>1.8132024134063229E-2</v>
      </c>
      <c r="GP27" s="62">
        <f>IFERROR(Inv_SY_B!GP27/Inv_SY_B!$IS27-1,"")</f>
        <v>-8.8383606112097945E-3</v>
      </c>
      <c r="GQ27" s="62">
        <f>IFERROR(Inv_SY_B!GQ27/Inv_SY_B!$IS27-1,"")</f>
        <v>-1.5473075258547242E-2</v>
      </c>
      <c r="GR27" s="62">
        <f>IFERROR(Inv_SY_B!GR27/Inv_SY_B!$IS27-1,"")</f>
        <v>6.0127404963572495E-4</v>
      </c>
      <c r="GS27" s="62" t="str">
        <f>IFERROR(Inv_SY_B!GS27/Inv_SY_B!$IS27-1,"")</f>
        <v/>
      </c>
      <c r="GT27" s="62" t="str">
        <f>IFERROR(Inv_SY_B!GT27/Inv_SY_B!$IS27-1,"")</f>
        <v/>
      </c>
      <c r="GU27" s="62">
        <f>IFERROR(Inv_SY_B!GU27/Inv_SY_B!$IS27-1,"")</f>
        <v>1.3075966518887538E-2</v>
      </c>
      <c r="GV27" s="62">
        <f>IFERROR(Inv_SY_B!GV27/Inv_SY_B!$IS27-1,"")</f>
        <v>-1.0618320991364727E-2</v>
      </c>
      <c r="GW27" s="62">
        <f>IFERROR(Inv_SY_B!GW27/Inv_SY_B!$IS27-1,"")</f>
        <v>-1.590986392856808E-2</v>
      </c>
      <c r="GX27" s="62" t="str">
        <f>IFERROR(Inv_SY_B!GX27/Inv_SY_B!$IS27-1,"")</f>
        <v/>
      </c>
      <c r="GY27" s="62">
        <f>IFERROR(Inv_SY_B!GY27/Inv_SY_B!$IS27-1,"")</f>
        <v>-2.5416021911406128E-2</v>
      </c>
      <c r="GZ27" s="62">
        <f>IFERROR(Inv_SY_B!GZ27/Inv_SY_B!$IS27-1,"")</f>
        <v>-1.1974804230463598E-2</v>
      </c>
      <c r="HA27" s="62">
        <f>IFERROR(Inv_SY_B!HA27/Inv_SY_B!$IS27-1,"")</f>
        <v>1.1225787411088151E-2</v>
      </c>
      <c r="HB27" s="62">
        <f>IFERROR(Inv_SY_B!HB27/Inv_SY_B!$IS27-1,"")</f>
        <v>1.5892573086113027E-2</v>
      </c>
      <c r="HC27" s="62">
        <f>IFERROR(Inv_SY_B!HC27/Inv_SY_B!$IS27-1,"")</f>
        <v>2.4026113834013429E-2</v>
      </c>
      <c r="HD27" s="62">
        <f>IFERROR(Inv_SY_B!HD27/Inv_SY_B!$IS27-1,"")</f>
        <v>7.359022137496396E-3</v>
      </c>
      <c r="HE27" s="62">
        <f>IFERROR(Inv_SY_B!HE27/Inv_SY_B!$IS27-1,"")</f>
        <v>1.8559307757555876E-2</v>
      </c>
      <c r="HF27" s="62">
        <f>IFERROR(Inv_SY_B!HF27/Inv_SY_B!$IS27-1,"")</f>
        <v>3.5093062720500834E-2</v>
      </c>
      <c r="HG27" s="62">
        <f>IFERROR(Inv_SY_B!HG27/Inv_SY_B!$IS27-1,"")</f>
        <v>3.1892981114769459E-2</v>
      </c>
      <c r="HH27" s="62">
        <f>IFERROR(Inv_SY_B!HH27/Inv_SY_B!$IS27-1,"")</f>
        <v>-8.5080491575879602E-3</v>
      </c>
      <c r="HI27" s="62">
        <f>IFERROR(Inv_SY_B!HI27/Inv_SY_B!$IS27-1,"")</f>
        <v>-7.9747022232994347E-3</v>
      </c>
      <c r="HJ27" s="62">
        <f>IFERROR(Inv_SY_B!HJ27/Inv_SY_B!$IS27-1,"")</f>
        <v>3.1892981114769459E-2</v>
      </c>
      <c r="HK27" s="62">
        <f>IFERROR(Inv_SY_B!HK27/Inv_SY_B!$IS27-1,"")</f>
        <v>-8.6858314690174687E-3</v>
      </c>
      <c r="HL27" s="62">
        <f>IFERROR(Inv_SY_B!HL27/Inv_SY_B!$IS27-1,"")</f>
        <v>-3.8932360230681251E-4</v>
      </c>
      <c r="HM27" s="62">
        <f>IFERROR(Inv_SY_B!HM27/Inv_SY_B!$IS27-1,"")</f>
        <v>2.9923263770235797E-2</v>
      </c>
      <c r="HN27" s="62">
        <f>IFERROR(Inv_SY_B!HN27/Inv_SY_B!$IS27-1,"")</f>
        <v>5.5432199095814427E-2</v>
      </c>
      <c r="HO27" s="62">
        <f>IFERROR(Inv_SY_B!HO27/Inv_SY_B!$IS27-1,"")</f>
        <v>3.4546758297996805E-2</v>
      </c>
      <c r="HP27" s="62">
        <f>IFERROR(Inv_SY_B!HP27/Inv_SY_B!$IS27-1,"")</f>
        <v>3.3430742377502654E-2</v>
      </c>
      <c r="HQ27" s="62">
        <f>IFERROR(Inv_SY_B!HQ27/Inv_SY_B!$IS27-1,"")</f>
        <v>-5.0924738410330628E-3</v>
      </c>
      <c r="HR27" s="62">
        <f>IFERROR(Inv_SY_B!HR27/Inv_SY_B!$IS27-1,"")</f>
        <v>-1.6446978326046136E-2</v>
      </c>
      <c r="HS27" s="62">
        <f>IFERROR(Inv_SY_B!HS27/Inv_SY_B!$IS27-1,"")</f>
        <v>3.673594821562487E-3</v>
      </c>
      <c r="HT27" s="62">
        <f>IFERROR(Inv_SY_B!HT27/Inv_SY_B!$IS27-1,"")</f>
        <v>-2.7080206135376983E-4</v>
      </c>
      <c r="HU27" s="62">
        <f>IFERROR(Inv_SY_B!HU27/Inv_SY_B!$IS27-1,"")</f>
        <v>9.3795864847048271E-3</v>
      </c>
      <c r="HV27" s="62">
        <f>IFERROR(Inv_SY_B!HV27/Inv_SY_B!$IS27-1,"")</f>
        <v>-1.0190143334959489E-2</v>
      </c>
      <c r="HW27" s="62">
        <f>IFERROR(Inv_SY_B!HW27/Inv_SY_B!$IS27-1,"")</f>
        <v>-1.4374865434762074E-2</v>
      </c>
      <c r="HX27" s="62">
        <f>IFERROR(Inv_SY_B!HX27/Inv_SY_B!$IS27-1,"")</f>
        <v>-2.928419691184736E-3</v>
      </c>
      <c r="HY27" s="62">
        <f>IFERROR(Inv_SY_B!HY27/Inv_SY_B!$IS27-1,"")</f>
        <v>-2.7080206135376983E-4</v>
      </c>
      <c r="HZ27" s="62">
        <f>IFERROR(Inv_SY_B!HZ27/Inv_SY_B!$IS27-1,"")</f>
        <v>-2.2671373301472841E-2</v>
      </c>
      <c r="IA27" s="62">
        <f>IFERROR(Inv_SY_B!IA27/Inv_SY_B!$IS27-1,"")</f>
        <v>1.2236675437575784E-3</v>
      </c>
      <c r="IB27" s="62">
        <f>IFERROR(Inv_SY_B!IB27/Inv_SY_B!$IS27-1,"")</f>
        <v>-2.636911069563741E-2</v>
      </c>
      <c r="IC27" s="62">
        <f>IFERROR(Inv_SY_B!IC27/Inv_SY_B!$IS27-1,"")</f>
        <v>-4.5853384013782028E-3</v>
      </c>
      <c r="ID27" s="62">
        <f>IFERROR(Inv_SY_B!ID27/Inv_SY_B!$IS27-1,"")</f>
        <v>-2.3738665763691102E-2</v>
      </c>
      <c r="IE27" s="62">
        <f>IFERROR(Inv_SY_B!IE27/Inv_SY_B!$IS27-1,"")</f>
        <v>-8.7310698310572032E-4</v>
      </c>
      <c r="IF27" s="62" t="str">
        <f>IFERROR(Inv_SY_B!IF27/Inv_SY_B!$IS27-1,"")</f>
        <v/>
      </c>
      <c r="IG27" s="62">
        <f>IFERROR(Inv_SY_B!IG27/Inv_SY_B!$IS27-1,"")</f>
        <v>1.2706266716089099E-2</v>
      </c>
      <c r="IH27" s="62">
        <f>IFERROR(Inv_SY_B!IH27/Inv_SY_B!$IS27-1,"")</f>
        <v>-6.7458307602836776E-3</v>
      </c>
      <c r="II27" s="62">
        <f>IFERROR(Inv_SY_B!II27/Inv_SY_B!$IS27-1,"")</f>
        <v>1.6662741980029816E-2</v>
      </c>
      <c r="IJ27" s="62">
        <f>IFERROR(Inv_SY_B!IJ27/Inv_SY_B!$IS27-1,"")</f>
        <v>-1.5747440653980482E-2</v>
      </c>
      <c r="IK27" s="62">
        <f>IFERROR(Inv_SY_B!IK27/Inv_SY_B!$IS27-1,"")</f>
        <v>6.894363823533034E-3</v>
      </c>
      <c r="IL27" s="62" t="str">
        <f>IFERROR(Inv_SY_B!IL27/Inv_SY_B!$IS27-1,"")</f>
        <v/>
      </c>
      <c r="IM27" s="62" t="str">
        <f>IFERROR(Inv_SY_B!IM27/Inv_SY_B!$IS27-1,"")</f>
        <v/>
      </c>
      <c r="IN27" s="62">
        <f>IFERROR(Inv_SY_B!IN27/Inv_SY_B!$IS27-1,"")</f>
        <v>2.6734646854538413E-2</v>
      </c>
      <c r="IO27" s="62">
        <f>IFERROR(Inv_SY_B!IO27/Inv_SY_B!$IS27-1,"")</f>
        <v>1.9759547351450468E-2</v>
      </c>
      <c r="IP27" s="62">
        <f>IFERROR(Inv_SY_B!IP27/Inv_SY_B!$IS27-1,"")</f>
        <v>0.10845007107352767</v>
      </c>
      <c r="IQ27" s="62">
        <f>IFERROR(Inv_SY_B!IQ27/Inv_SY_B!$IS27-1,"")</f>
        <v>-1.9384472594938473E-2</v>
      </c>
      <c r="IR27" s="62">
        <f>IFERROR(Inv_SY_B!IR27/Inv_SY_B!$IS27-1,"")</f>
        <v>1.0300783033091365</v>
      </c>
    </row>
    <row r="28" spans="2:252" ht="14.5" x14ac:dyDescent="0.35">
      <c r="B28" s="85">
        <f t="shared" si="0"/>
        <v>45860</v>
      </c>
      <c r="C28" s="62">
        <f>IFERROR(Inv_SY_B!C28/Inv_SY_B!$IS28-1,"")</f>
        <v>-1.5642494030180587E-2</v>
      </c>
      <c r="D28" s="62">
        <f>IFERROR(Inv_SY_B!D28/Inv_SY_B!$IS28-1,"")</f>
        <v>-1.7777428977287957E-2</v>
      </c>
      <c r="E28" s="62">
        <f>IFERROR(Inv_SY_B!E28/Inv_SY_B!$IS28-1,"")</f>
        <v>-1.9931425843565886E-2</v>
      </c>
      <c r="F28" s="62">
        <f>IFERROR(Inv_SY_B!F28/Inv_SY_B!$IS28-1,"")</f>
        <v>-1.6214351605298716E-2</v>
      </c>
      <c r="G28" s="62">
        <f>IFERROR(Inv_SY_B!G28/Inv_SY_B!$IS28-1,"")</f>
        <v>-1.2592586962884567E-2</v>
      </c>
      <c r="H28" s="62">
        <f>IFERROR(Inv_SY_B!H28/Inv_SY_B!$IS28-1,"")</f>
        <v>-1.456231861051327E-2</v>
      </c>
      <c r="I28" s="62">
        <f>IFERROR(Inv_SY_B!I28/Inv_SY_B!$IS28-1,"")</f>
        <v>1.5174275295623874E-2</v>
      </c>
      <c r="J28" s="62">
        <f>IFERROR(Inv_SY_B!J28/Inv_SY_B!$IS28-1,"")</f>
        <v>1.1870209306052981E-2</v>
      </c>
      <c r="K28" s="62">
        <f>IFERROR(Inv_SY_B!K28/Inv_SY_B!$IS28-1,"")</f>
        <v>-1.4331033991243358E-2</v>
      </c>
      <c r="L28" s="62">
        <f>IFERROR(Inv_SY_B!L28/Inv_SY_B!$IS28-1,"")</f>
        <v>-2.305376820371019E-2</v>
      </c>
      <c r="M28" s="62">
        <f>IFERROR(Inv_SY_B!M28/Inv_SY_B!$IS28-1,"")</f>
        <v>2.756452275651422E-2</v>
      </c>
      <c r="N28" s="62">
        <f>IFERROR(Inv_SY_B!N28/Inv_SY_B!$IS28-1,"")</f>
        <v>-7.6237800324145955E-3</v>
      </c>
      <c r="O28" s="62">
        <f>IFERROR(Inv_SY_B!O28/Inv_SY_B!$IS28-1,"")</f>
        <v>1.1044192808660203E-2</v>
      </c>
      <c r="P28" s="62">
        <f>IFERROR(Inv_SY_B!P28/Inv_SY_B!$IS28-1,"")</f>
        <v>1.5549737339893177E-2</v>
      </c>
      <c r="Q28" s="62">
        <f>IFERROR(Inv_SY_B!Q28/Inv_SY_B!$IS28-1,"")</f>
        <v>1.1044192808660203E-2</v>
      </c>
      <c r="R28" s="62">
        <f>IFERROR(Inv_SY_B!R28/Inv_SY_B!$IS28-1,"")</f>
        <v>3.4448410326475276E-3</v>
      </c>
      <c r="S28" s="62">
        <f>IFERROR(Inv_SY_B!S28/Inv_SY_B!$IS28-1,"")</f>
        <v>1.1319948399479696E-3</v>
      </c>
      <c r="T28" s="62">
        <f>IFERROR(Inv_SY_B!T28/Inv_SY_B!$IS28-1,"")</f>
        <v>1.8478341285194766E-2</v>
      </c>
      <c r="U28" s="62">
        <f>IFERROR(Inv_SY_B!U28/Inv_SY_B!$IS28-1,"")</f>
        <v>7.9942857413641821E-3</v>
      </c>
      <c r="V28" s="62">
        <f>IFERROR(Inv_SY_B!V28/Inv_SY_B!$IS28-1,"")</f>
        <v>4.9443786740681617E-3</v>
      </c>
      <c r="W28" s="62">
        <f>IFERROR(Inv_SY_B!W28/Inv_SY_B!$IS28-1,"")</f>
        <v>1.269622580344576E-2</v>
      </c>
      <c r="X28" s="62">
        <f>IFERROR(Inv_SY_B!X28/Inv_SY_B!$IS28-1,"")</f>
        <v>-1.1258252620942488E-2</v>
      </c>
      <c r="Y28" s="62">
        <f>IFERROR(Inv_SY_B!Y28/Inv_SY_B!$IS28-1,"")</f>
        <v>1.4856576642780617E-2</v>
      </c>
      <c r="Z28" s="62">
        <f>IFERROR(Inv_SY_B!Z28/Inv_SY_B!$IS28-1,"")</f>
        <v>1.5449614128087985E-2</v>
      </c>
      <c r="AA28" s="62">
        <f>IFERROR(Inv_SY_B!AA28/Inv_SY_B!$IS28-1,"")</f>
        <v>1.1806669575484374E-2</v>
      </c>
      <c r="AB28" s="62">
        <f>IFERROR(Inv_SY_B!AB28/Inv_SY_B!$IS28-1,"")</f>
        <v>2.0956390777372658E-2</v>
      </c>
      <c r="AC28" s="62">
        <f>IFERROR(Inv_SY_B!AC28/Inv_SY_B!$IS28-1,"")</f>
        <v>-1.6633713827051921E-2</v>
      </c>
      <c r="AD28" s="62">
        <f>IFERROR(Inv_SY_B!AD28/Inv_SY_B!$IS28-1,"")</f>
        <v>1.8459985363030285E-2</v>
      </c>
      <c r="AE28" s="62">
        <f>IFERROR(Inv_SY_B!AE28/Inv_SY_B!$IS28-1,"")</f>
        <v>-1.7591045767619828E-2</v>
      </c>
      <c r="AF28" s="62">
        <f>IFERROR(Inv_SY_B!AF28/Inv_SY_B!$IS28-1,"")</f>
        <v>2.9675870563761197E-3</v>
      </c>
      <c r="AG28" s="62">
        <f>IFERROR(Inv_SY_B!AG28/Inv_SY_B!$IS28-1,"")</f>
        <v>-1.6856808881048679E-2</v>
      </c>
      <c r="AH28" s="62">
        <f>IFERROR(Inv_SY_B!AH28/Inv_SY_B!$IS28-1,"")</f>
        <v>-7.3117293556218543E-3</v>
      </c>
      <c r="AI28" s="62">
        <f>IFERROR(Inv_SY_B!AI28/Inv_SY_B!$IS28-1,"")</f>
        <v>-1.5170142070858761E-2</v>
      </c>
      <c r="AJ28" s="62">
        <f>IFERROR(Inv_SY_B!AJ28/Inv_SY_B!$IS28-1,"")</f>
        <v>9.9449773113080564E-3</v>
      </c>
      <c r="AK28" s="62">
        <f>IFERROR(Inv_SY_B!AK28/Inv_SY_B!$IS28-1,"")</f>
        <v>-1.3736302113120602E-2</v>
      </c>
      <c r="AL28" s="62">
        <f>IFERROR(Inv_SY_B!AL28/Inv_SY_B!$IS28-1,"")</f>
        <v>-9.0537917311125371E-3</v>
      </c>
      <c r="AM28" s="62">
        <f>IFERROR(Inv_SY_B!AM28/Inv_SY_B!$IS28-1,"")</f>
        <v>8.5661433164823109E-3</v>
      </c>
      <c r="AN28" s="62">
        <f>IFERROR(Inv_SY_B!AN28/Inv_SY_B!$IS28-1,"")</f>
        <v>-7.9541866313717069E-3</v>
      </c>
      <c r="AO28" s="62">
        <f>IFERROR(Inv_SY_B!AO28/Inv_SY_B!$IS28-1,"")</f>
        <v>-1.2084269118335156E-2</v>
      </c>
      <c r="AP28" s="62">
        <f>IFERROR(Inv_SY_B!AP28/Inv_SY_B!$IS28-1,"")</f>
        <v>-7.9541866313717069E-3</v>
      </c>
      <c r="AQ28" s="62">
        <f>IFERROR(Inv_SY_B!AQ28/Inv_SY_B!$IS28-1,"")</f>
        <v>-4.6501206418009255E-3</v>
      </c>
      <c r="AR28" s="62">
        <f>IFERROR(Inv_SY_B!AR28/Inv_SY_B!$IS28-1,"")</f>
        <v>-3.824104144408258E-3</v>
      </c>
      <c r="AS28" s="62">
        <f>IFERROR(Inv_SY_B!AS28/Inv_SY_B!$IS28-1,"")</f>
        <v>-7.9541866313717069E-3</v>
      </c>
      <c r="AT28" s="62">
        <f>IFERROR(Inv_SY_B!AT28/Inv_SY_B!$IS28-1,"")</f>
        <v>-6.3021536365863717E-3</v>
      </c>
      <c r="AU28" s="62">
        <f>IFERROR(Inv_SY_B!AU28/Inv_SY_B!$IS28-1,"")</f>
        <v>-1.0432236123549821E-2</v>
      </c>
      <c r="AV28" s="62">
        <f>IFERROR(Inv_SY_B!AV28/Inv_SY_B!$IS28-1,"")</f>
        <v>2.7840278347333047E-3</v>
      </c>
      <c r="AW28" s="62">
        <f>IFERROR(Inv_SY_B!AW28/Inv_SY_B!$IS28-1,"")</f>
        <v>-8.0177263619404249E-3</v>
      </c>
      <c r="AX28" s="62">
        <f>IFERROR(Inv_SY_B!AX28/Inv_SY_B!$IS28-1,"")</f>
        <v>8.5661433164823109E-3</v>
      </c>
      <c r="AY28" s="62">
        <f>IFERROR(Inv_SY_B!AY28/Inv_SY_B!$IS28-1,"")</f>
        <v>-1.1159130641255288E-2</v>
      </c>
      <c r="AZ28" s="62">
        <f>IFERROR(Inv_SY_B!AZ28/Inv_SY_B!$IS28-1,"")</f>
        <v>-1.8295913178728362E-2</v>
      </c>
      <c r="BA28" s="62">
        <f>IFERROR(Inv_SY_B!BA28/Inv_SY_B!$IS28-1,"")</f>
        <v>-1.6792563153473661E-2</v>
      </c>
      <c r="BB28" s="62">
        <f>IFERROR(Inv_SY_B!BB28/Inv_SY_B!$IS28-1,"")</f>
        <v>-1.3460546522301442E-3</v>
      </c>
      <c r="BC28" s="62">
        <f>IFERROR(Inv_SY_B!BC28/Inv_SY_B!$IS28-1,"")</f>
        <v>1.9708188070201471E-2</v>
      </c>
      <c r="BD28" s="62">
        <f>IFERROR(Inv_SY_B!BD28/Inv_SY_B!$IS28-1,"")</f>
        <v>-1.7223927324334198E-2</v>
      </c>
      <c r="BE28" s="62">
        <f>IFERROR(Inv_SY_B!BE28/Inv_SY_B!$IS28-1,"")</f>
        <v>-1.5642494030180587E-2</v>
      </c>
      <c r="BF28" s="62">
        <f>IFERROR(Inv_SY_B!BF28/Inv_SY_B!$IS28-1,"")</f>
        <v>-1.0395524279221302E-2</v>
      </c>
      <c r="BG28" s="62">
        <f>IFERROR(Inv_SY_B!BG28/Inv_SY_B!$IS28-1,"")</f>
        <v>-7.0359737648029164E-4</v>
      </c>
      <c r="BH28" s="62">
        <f>IFERROR(Inv_SY_B!BH28/Inv_SY_B!$IS28-1,"")</f>
        <v>1.1319948399479696E-3</v>
      </c>
      <c r="BI28" s="62">
        <f>IFERROR(Inv_SY_B!BI28/Inv_SY_B!$IS28-1,"")</f>
        <v>-1.5388335107905937E-2</v>
      </c>
      <c r="BJ28" s="62">
        <f>IFERROR(Inv_SY_B!BJ28/Inv_SY_B!$IS28-1,"")</f>
        <v>-5.1090186959079631E-3</v>
      </c>
      <c r="BK28" s="62">
        <f>IFERROR(Inv_SY_B!BK28/Inv_SY_B!$IS28-1,"")</f>
        <v>-9.6062196261571531E-3</v>
      </c>
      <c r="BL28" s="62">
        <f>IFERROR(Inv_SY_B!BL28/Inv_SY_B!$IS28-1,"")</f>
        <v>-1.9946969147988103E-4</v>
      </c>
      <c r="BM28" s="62">
        <f>IFERROR(Inv_SY_B!BM28/Inv_SY_B!$IS28-1,"")</f>
        <v>-1.2084269118335156E-2</v>
      </c>
      <c r="BN28" s="62">
        <f>IFERROR(Inv_SY_B!BN28/Inv_SY_B!$IS28-1,"")</f>
        <v>1.4928282921792047E-2</v>
      </c>
      <c r="BO28" s="62">
        <f>IFERROR(Inv_SY_B!BO28/Inv_SY_B!$IS28-1,"")</f>
        <v>1.6839016236522841E-2</v>
      </c>
      <c r="BP28" s="62">
        <f>IFERROR(Inv_SY_B!BP28/Inv_SY_B!$IS28-1,"")</f>
        <v>1.4704081289415694E-2</v>
      </c>
      <c r="BQ28" s="62">
        <f>IFERROR(Inv_SY_B!BQ28/Inv_SY_B!$IS28-1,"")</f>
        <v>2.3243821077844729E-2</v>
      </c>
      <c r="BR28" s="62">
        <f>IFERROR(Inv_SY_B!BR28/Inv_SY_B!$IS28-1,"")</f>
        <v>6.621827561080984E-3</v>
      </c>
      <c r="BS28" s="62">
        <f>IFERROR(Inv_SY_B!BS28/Inv_SY_B!$IS28-1,"")</f>
        <v>1.9304357782587322E-2</v>
      </c>
      <c r="BT28" s="62">
        <f>IFERROR(Inv_SY_B!BT28/Inv_SY_B!$IS28-1,"")</f>
        <v>1.4348258798231095E-2</v>
      </c>
      <c r="BU28" s="62">
        <f>IFERROR(Inv_SY_B!BU28/Inv_SY_B!$IS28-1,"")</f>
        <v>2.3434440269550771E-2</v>
      </c>
      <c r="BV28" s="62">
        <f>IFERROR(Inv_SY_B!BV28/Inv_SY_B!$IS28-1,"")</f>
        <v>1.6826308290409209E-2</v>
      </c>
      <c r="BW28" s="62">
        <f>IFERROR(Inv_SY_B!BW28/Inv_SY_B!$IS28-1,"")</f>
        <v>1.9304357782587322E-2</v>
      </c>
      <c r="BX28" s="62">
        <f>IFERROR(Inv_SY_B!BX28/Inv_SY_B!$IS28-1,"")</f>
        <v>2.5086473264336107E-2</v>
      </c>
      <c r="BY28" s="62">
        <f>IFERROR(Inv_SY_B!BY28/Inv_SY_B!$IS28-1,"")</f>
        <v>2.499469365351481E-2</v>
      </c>
      <c r="BZ28" s="62">
        <f>IFERROR(Inv_SY_B!BZ28/Inv_SY_B!$IS28-1,"")</f>
        <v>1.4715377241516725E-2</v>
      </c>
      <c r="CA28" s="62">
        <f>IFERROR(Inv_SY_B!CA28/Inv_SY_B!$IS28-1,"")</f>
        <v>2.2131169795886585E-2</v>
      </c>
      <c r="CB28" s="62">
        <f>IFERROR(Inv_SY_B!CB28/Inv_SY_B!$IS28-1,"")</f>
        <v>2.756452275651422E-2</v>
      </c>
      <c r="CC28" s="62">
        <f>IFERROR(Inv_SY_B!CC28/Inv_SY_B!$IS28-1,"")</f>
        <v>2.5086473264336107E-2</v>
      </c>
      <c r="CD28" s="62">
        <f>IFERROR(Inv_SY_B!CD28/Inv_SY_B!$IS28-1,"")</f>
        <v>1.5619053409604344E-2</v>
      </c>
      <c r="CE28" s="62">
        <f>IFERROR(Inv_SY_B!CE28/Inv_SY_B!$IS28-1,"")</f>
        <v>1.1044192808660203E-2</v>
      </c>
      <c r="CF28" s="62">
        <f>IFERROR(Inv_SY_B!CF28/Inv_SY_B!$IS28-1,"")</f>
        <v>1.8478341285194766E-2</v>
      </c>
      <c r="CG28" s="62">
        <f>IFERROR(Inv_SY_B!CG28/Inv_SY_B!$IS28-1,"")</f>
        <v>1.0218176311267646E-2</v>
      </c>
      <c r="CH28" s="62">
        <f>IFERROR(Inv_SY_B!CH28/Inv_SY_B!$IS28-1,"")</f>
        <v>2.2608423772157993E-2</v>
      </c>
      <c r="CI28" s="62">
        <f>IFERROR(Inv_SY_B!CI28/Inv_SY_B!$IS28-1,"")</f>
        <v>2.5912489761728885E-2</v>
      </c>
      <c r="CJ28" s="62">
        <f>IFERROR(Inv_SY_B!CJ28/Inv_SY_B!$IS28-1,"")</f>
        <v>1.1870209306052981E-2</v>
      </c>
      <c r="CK28" s="62">
        <f>IFERROR(Inv_SY_B!CK28/Inv_SY_B!$IS28-1,"")</f>
        <v>2.0047772630240601E-2</v>
      </c>
      <c r="CL28" s="62">
        <f>IFERROR(Inv_SY_B!CL28/Inv_SY_B!$IS28-1,"")</f>
        <v>1.9634764381544434E-2</v>
      </c>
      <c r="CM28" s="62">
        <f>IFERROR(Inv_SY_B!CM28/Inv_SY_B!$IS28-1,"")</f>
        <v>1.6826308290409209E-2</v>
      </c>
      <c r="CN28" s="62">
        <f>IFERROR(Inv_SY_B!CN28/Inv_SY_B!$IS28-1,"")</f>
        <v>2.2195415523461826E-2</v>
      </c>
      <c r="CO28" s="62">
        <f>IFERROR(Inv_SY_B!CO28/Inv_SY_B!$IS28-1,"")</f>
        <v>1.2905900074473564E-3</v>
      </c>
      <c r="CP28" s="62">
        <f>IFERROR(Inv_SY_B!CP28/Inv_SY_B!$IS28-1,"")</f>
        <v>2.1232146368193039E-3</v>
      </c>
      <c r="CQ28" s="62">
        <f>IFERROR(Inv_SY_B!CQ28/Inv_SY_B!$IS28-1,"")</f>
        <v>6.9141103216967537E-3</v>
      </c>
      <c r="CR28" s="62">
        <f>IFERROR(Inv_SY_B!CR28/Inv_SY_B!$IS28-1,"")</f>
        <v>2.7840278347333047E-3</v>
      </c>
      <c r="CS28" s="62">
        <f>IFERROR(Inv_SY_B!CS28/Inv_SY_B!$IS28-1,"")</f>
        <v>-9.8815584586212646E-3</v>
      </c>
      <c r="CT28" s="62">
        <f>IFERROR(Inv_SY_B!CT28/Inv_SY_B!$IS28-1,"")</f>
        <v>-5.4761371391935931E-3</v>
      </c>
      <c r="CU28" s="62">
        <f>IFERROR(Inv_SY_B!CU28/Inv_SY_B!$IS28-1,"")</f>
        <v>-5.2003815483747662E-4</v>
      </c>
      <c r="CV28" s="62">
        <f>IFERROR(Inv_SY_B!CV28/Inv_SY_B!$IS28-1,"")</f>
        <v>-1.1258252620942488E-2</v>
      </c>
      <c r="CW28" s="62">
        <f>IFERROR(Inv_SY_B!CW28/Inv_SY_B!$IS28-1,"")</f>
        <v>-7.9541866313717069E-3</v>
      </c>
      <c r="CX28" s="62">
        <f>IFERROR(Inv_SY_B!CX28/Inv_SY_B!$IS28-1,"")</f>
        <v>3.6100443321260833E-3</v>
      </c>
      <c r="CY28" s="62">
        <f>IFERROR(Inv_SY_B!CY28/Inv_SY_B!$IS28-1,"")</f>
        <v>-7.1281701339790393E-3</v>
      </c>
      <c r="CZ28" s="62">
        <f>IFERROR(Inv_SY_B!CZ28/Inv_SY_B!$IS28-1,"")</f>
        <v>-1.2084269118335156E-2</v>
      </c>
      <c r="DA28" s="62">
        <f>IFERROR(Inv_SY_B!DA28/Inv_SY_B!$IS28-1,"")</f>
        <v>-2.1720711496227008E-3</v>
      </c>
      <c r="DB28" s="62">
        <f>IFERROR(Inv_SY_B!DB28/Inv_SY_B!$IS28-1,"")</f>
        <v>3.0597834255519096E-4</v>
      </c>
      <c r="DC28" s="62">
        <f>IFERROR(Inv_SY_B!DC28/Inv_SY_B!$IS28-1,"")</f>
        <v>-2.3189185269372192E-3</v>
      </c>
      <c r="DD28" s="62">
        <f>IFERROR(Inv_SY_B!DD28/Inv_SY_B!$IS28-1,"")</f>
        <v>-1.1258252620942488E-2</v>
      </c>
      <c r="DE28" s="62">
        <f>IFERROR(Inv_SY_B!DE28/Inv_SY_B!$IS28-1,"")</f>
        <v>-7.0359737648029164E-4</v>
      </c>
      <c r="DF28" s="62">
        <f>IFERROR(Inv_SY_B!DF28/Inv_SY_B!$IS28-1,"")</f>
        <v>-2.1966344705576679E-2</v>
      </c>
      <c r="DG28" s="62">
        <f>IFERROR(Inv_SY_B!DG28/Inv_SY_B!$IS28-1,"")</f>
        <v>-1.5938596014478668E-3</v>
      </c>
      <c r="DH28" s="62">
        <f>IFERROR(Inv_SY_B!DH28/Inv_SY_B!$IS28-1,"")</f>
        <v>-1.7591045767619828E-2</v>
      </c>
      <c r="DI28" s="62">
        <f>IFERROR(Inv_SY_B!DI28/Inv_SY_B!$IS28-1,"")</f>
        <v>-1.945487786430089E-2</v>
      </c>
      <c r="DJ28" s="62">
        <f>IFERROR(Inv_SY_B!DJ28/Inv_SY_B!$IS28-1,"")</f>
        <v>8.7567625081881317E-3</v>
      </c>
      <c r="DK28" s="62">
        <f>IFERROR(Inv_SY_B!DK28/Inv_SY_B!$IS28-1,"")</f>
        <v>-8.0459662421932254E-3</v>
      </c>
      <c r="DL28" s="62">
        <f>IFERROR(Inv_SY_B!DL28/Inv_SY_B!$IS28-1,"")</f>
        <v>-2.1720711496227008E-3</v>
      </c>
      <c r="DM28" s="62">
        <f>IFERROR(Inv_SY_B!DM28/Inv_SY_B!$IS28-1,"")</f>
        <v>1.9304357782587322E-2</v>
      </c>
      <c r="DN28" s="62">
        <f>IFERROR(Inv_SY_B!DN28/Inv_SY_B!$IS28-1,"")</f>
        <v>-7.0455684842397615E-3</v>
      </c>
      <c r="DO28" s="62">
        <f>IFERROR(Inv_SY_B!DO28/Inv_SY_B!$IS28-1,"")</f>
        <v>-1.6432393430806491E-2</v>
      </c>
      <c r="DP28" s="62">
        <f>IFERROR(Inv_SY_B!DP28/Inv_SY_B!$IS28-1,"")</f>
        <v>-2.1262230200476351E-2</v>
      </c>
      <c r="DQ28" s="62">
        <f>IFERROR(Inv_SY_B!DQ28/Inv_SY_B!$IS28-1,"")</f>
        <v>-2.5667651519903911E-2</v>
      </c>
      <c r="DR28" s="62">
        <f>IFERROR(Inv_SY_B!DR28/Inv_SY_B!$IS28-1,"")</f>
        <v>-2.9980876470155904E-3</v>
      </c>
      <c r="DS28" s="62">
        <f>IFERROR(Inv_SY_B!DS28/Inv_SY_B!$IS28-1,"")</f>
        <v>-6.3021536365863717E-3</v>
      </c>
      <c r="DT28" s="62">
        <f>IFERROR(Inv_SY_B!DT28/Inv_SY_B!$IS28-1,"")</f>
        <v>-7.2383056669648171E-3</v>
      </c>
      <c r="DU28" s="62">
        <f>IFERROR(Inv_SY_B!DU28/Inv_SY_B!$IS28-1,"")</f>
        <v>1.7193843492049332E-3</v>
      </c>
      <c r="DV28" s="62">
        <f>IFERROR(Inv_SY_B!DV28/Inv_SY_B!$IS28-1,"")</f>
        <v>-2.1720711496227008E-3</v>
      </c>
      <c r="DW28" s="62">
        <f>IFERROR(Inv_SY_B!DW28/Inv_SY_B!$IS28-1,"")</f>
        <v>5.2620773269114185E-3</v>
      </c>
      <c r="DX28" s="62">
        <f>IFERROR(Inv_SY_B!DX28/Inv_SY_B!$IS28-1,"")</f>
        <v>3.0410107450331569E-3</v>
      </c>
      <c r="DY28" s="62">
        <f>IFERROR(Inv_SY_B!DY28/Inv_SY_B!$IS28-1,"")</f>
        <v>4.7118164203396873E-4</v>
      </c>
      <c r="DZ28" s="62">
        <f>IFERROR(Inv_SY_B!DZ28/Inv_SY_B!$IS28-1,"")</f>
        <v>1.1319948399479696E-3</v>
      </c>
      <c r="EA28" s="62">
        <f>IFERROR(Inv_SY_B!EA28/Inv_SY_B!$IS28-1,"")</f>
        <v>-1.6856808881048679E-2</v>
      </c>
      <c r="EB28" s="62">
        <f>IFERROR(Inv_SY_B!EB28/Inv_SY_B!$IS28-1,"")</f>
        <v>-1.2451387561620897E-2</v>
      </c>
      <c r="EC28" s="62">
        <f>IFERROR(Inv_SY_B!EC28/Inv_SY_B!$IS28-1,"")</f>
        <v>2.6569483735958688E-3</v>
      </c>
      <c r="ED28" s="62">
        <f>IFERROR(Inv_SY_B!ED28/Inv_SY_B!$IS28-1,"")</f>
        <v>3.6951807312401996E-4</v>
      </c>
      <c r="EE28" s="62">
        <f>IFERROR(Inv_SY_B!EE28/Inv_SY_B!$IS28-1,"")</f>
        <v>-8.0177263619404249E-3</v>
      </c>
      <c r="EF28" s="62">
        <f>IFERROR(Inv_SY_B!EF28/Inv_SY_B!$IS28-1,"")</f>
        <v>4.7364304649342159E-3</v>
      </c>
      <c r="EG28" s="62">
        <f>IFERROR(Inv_SY_B!EG28/Inv_SY_B!$IS28-1,"")</f>
        <v>3.2547994748557407E-3</v>
      </c>
      <c r="EH28" s="62">
        <f>IFERROR(Inv_SY_B!EH28/Inv_SY_B!$IS28-1,"")</f>
        <v>-1.2939167311440847E-2</v>
      </c>
      <c r="EI28" s="62">
        <f>IFERROR(Inv_SY_B!EI28/Inv_SY_B!$IS28-1,"")</f>
        <v>-9.0834609337511196E-3</v>
      </c>
      <c r="EJ28" s="62">
        <f>IFERROR(Inv_SY_B!EJ28/Inv_SY_B!$IS28-1,"")</f>
        <v>-1.6794873689130574E-2</v>
      </c>
      <c r="EK28" s="62">
        <f>IFERROR(Inv_SY_B!EK28/Inv_SY_B!$IS28-1,"")</f>
        <v>-1.274508231624949E-2</v>
      </c>
      <c r="EL28" s="62">
        <f>IFERROR(Inv_SY_B!EL28/Inv_SY_B!$IS28-1,"")</f>
        <v>-7.9541866313717069E-3</v>
      </c>
      <c r="EM28" s="62">
        <f>IFERROR(Inv_SY_B!EM28/Inv_SY_B!$IS28-1,"")</f>
        <v>-7.2552495951162532E-3</v>
      </c>
      <c r="EN28" s="62">
        <f>IFERROR(Inv_SY_B!EN28/Inv_SY_B!$IS28-1,"")</f>
        <v>-1.5642494030180587E-2</v>
      </c>
      <c r="EO28" s="62">
        <f>IFERROR(Inv_SY_B!EO28/Inv_SY_B!$IS28-1,"")</f>
        <v>4.4360608295186399E-3</v>
      </c>
      <c r="EP28" s="62">
        <f>IFERROR(Inv_SY_B!EP28/Inv_SY_B!$IS28-1,"")</f>
        <v>9.5192392750120813E-3</v>
      </c>
      <c r="EQ28" s="62">
        <f>IFERROR(Inv_SY_B!EQ28/Inv_SY_B!$IS28-1,"")</f>
        <v>-1.5966546656080993E-2</v>
      </c>
      <c r="ER28" s="62">
        <f>IFERROR(Inv_SY_B!ER28/Inv_SY_B!$IS28-1,"")</f>
        <v>9.5192392750120813E-3</v>
      </c>
      <c r="ES28" s="62">
        <f>IFERROR(Inv_SY_B!ES28/Inv_SY_B!$IS28-1,"")</f>
        <v>1.9580113373407482E-3</v>
      </c>
      <c r="ET28" s="62">
        <f>IFERROR(Inv_SY_B!ET28/Inv_SY_B!$IS28-1,"")</f>
        <v>9.2419749961671904E-3</v>
      </c>
      <c r="EU28" s="62">
        <f>IFERROR(Inv_SY_B!EU28/Inv_SY_B!$IS28-1,"")</f>
        <v>1.3331623109132495E-2</v>
      </c>
      <c r="EV28" s="62">
        <f>IFERROR(Inv_SY_B!EV28/Inv_SY_B!$IS28-1,"")</f>
        <v>1.0281716041836253E-2</v>
      </c>
      <c r="EW28" s="62">
        <f>IFERROR(Inv_SY_B!EW28/Inv_SY_B!$IS28-1,"")</f>
        <v>1.1044192808660203E-2</v>
      </c>
      <c r="EX28" s="62">
        <f>IFERROR(Inv_SY_B!EX28/Inv_SY_B!$IS28-1,"")</f>
        <v>-8.7802031287643745E-3</v>
      </c>
      <c r="EY28" s="62">
        <f>IFERROR(Inv_SY_B!EY28/Inv_SY_B!$IS28-1,"")</f>
        <v>5.9045346026613821E-3</v>
      </c>
      <c r="EZ28" s="62">
        <f>IFERROR(Inv_SY_B!EZ28/Inv_SY_B!$IS28-1,"")</f>
        <v>1.4348258798231095E-2</v>
      </c>
      <c r="FA28" s="62">
        <f>IFERROR(Inv_SY_B!FA28/Inv_SY_B!$IS28-1,"")</f>
        <v>-3.824104144408258E-3</v>
      </c>
      <c r="FB28" s="62">
        <f>IFERROR(Inv_SY_B!FB28/Inv_SY_B!$IS28-1,"")</f>
        <v>-1.3460546522301442E-3</v>
      </c>
      <c r="FC28" s="62">
        <f>IFERROR(Inv_SY_B!FC28/Inv_SY_B!$IS28-1,"")</f>
        <v>-7.9541866313717069E-3</v>
      </c>
      <c r="FD28" s="62">
        <f>IFERROR(Inv_SY_B!FD28/Inv_SY_B!$IS28-1,"")</f>
        <v>-1.3736302113120602E-2</v>
      </c>
      <c r="FE28" s="62">
        <f>IFERROR(Inv_SY_B!FE28/Inv_SY_B!$IS28-1,"")</f>
        <v>-5.8703722856764395E-3</v>
      </c>
      <c r="FF28" s="62">
        <f>IFERROR(Inv_SY_B!FF28/Inv_SY_B!$IS28-1,"")</f>
        <v>-1.2553596673671952E-2</v>
      </c>
      <c r="FG28" s="62">
        <f>IFERROR(Inv_SY_B!FG28/Inv_SY_B!$IS28-1,"")</f>
        <v>-2.2021497889998853E-2</v>
      </c>
      <c r="FH28" s="62">
        <f>IFERROR(Inv_SY_B!FH28/Inv_SY_B!$IS28-1,"")</f>
        <v>-1.2553596673671952E-2</v>
      </c>
      <c r="FI28" s="62">
        <f>IFERROR(Inv_SY_B!FI28/Inv_SY_B!$IS28-1,"")</f>
        <v>-1.6080853989558497E-2</v>
      </c>
      <c r="FJ28" s="62">
        <f>IFERROR(Inv_SY_B!FJ28/Inv_SY_B!$IS28-1,"")</f>
        <v>-2.4991819840218921E-2</v>
      </c>
      <c r="FK28" s="62">
        <f>IFERROR(Inv_SY_B!FK28/Inv_SY_B!$IS28-1,"")</f>
        <v>1.065204356242333E-2</v>
      </c>
      <c r="FL28" s="62">
        <f>IFERROR(Inv_SY_B!FL28/Inv_SY_B!$IS28-1,"")</f>
        <v>-1.0348132625633499E-2</v>
      </c>
      <c r="FM28" s="62">
        <f>IFERROR(Inv_SY_B!FM28/Inv_SY_B!$IS28-1,"")</f>
        <v>7.4960764903144739E-3</v>
      </c>
      <c r="FN28" s="62">
        <f>IFERROR(Inv_SY_B!FN28/Inv_SY_B!$IS28-1,"")</f>
        <v>-1.9051175939778564E-2</v>
      </c>
      <c r="FO28" s="62">
        <f>IFERROR(Inv_SY_B!FO28/Inv_SY_B!$IS28-1,"")</f>
        <v>-5.034969237176945E-3</v>
      </c>
      <c r="FP28" s="62">
        <f>IFERROR(Inv_SY_B!FP28/Inv_SY_B!$IS28-1,"")</f>
        <v>-1.572144503358186E-2</v>
      </c>
      <c r="FQ28" s="62">
        <f>IFERROR(Inv_SY_B!FQ28/Inv_SY_B!$IS28-1,"")</f>
        <v>-1.2754093405311751E-2</v>
      </c>
      <c r="FR28" s="62">
        <f>IFERROR(Inv_SY_B!FR28/Inv_SY_B!$IS28-1,"")</f>
        <v>-1.1952106478752222E-2</v>
      </c>
      <c r="FS28" s="62">
        <f>IFERROR(Inv_SY_B!FS28/Inv_SY_B!$IS28-1,"")</f>
        <v>-9.3976296015629845E-3</v>
      </c>
      <c r="FT28" s="62">
        <f>IFERROR(Inv_SY_B!FT28/Inv_SY_B!$IS28-1,"")</f>
        <v>-2.237793652402531E-2</v>
      </c>
      <c r="FU28" s="62">
        <f>IFERROR(Inv_SY_B!FU28/Inv_SY_B!$IS28-1,"")</f>
        <v>3.2262386868728843E-3</v>
      </c>
      <c r="FV28" s="62">
        <f>IFERROR(Inv_SY_B!FV28/Inv_SY_B!$IS28-1,"")</f>
        <v>-1.3388999722171335E-2</v>
      </c>
      <c r="FW28" s="62">
        <f>IFERROR(Inv_SY_B!FW28/Inv_SY_B!$IS28-1,"")</f>
        <v>-1.5895208867669708E-2</v>
      </c>
      <c r="FX28" s="62">
        <f>IFERROR(Inv_SY_B!FX28/Inv_SY_B!$IS28-1,"")</f>
        <v>-1.422440277067083E-2</v>
      </c>
      <c r="FY28" s="62">
        <f>IFERROR(Inv_SY_B!FY28/Inv_SY_B!$IS28-1,"")</f>
        <v>-1.7566014964668586E-2</v>
      </c>
      <c r="FZ28" s="62">
        <f>IFERROR(Inv_SY_B!FZ28/Inv_SY_B!$IS28-1,"")</f>
        <v>-2.1743030207165726E-2</v>
      </c>
      <c r="GA28" s="62">
        <f>IFERROR(Inv_SY_B!GA28/Inv_SY_B!$IS28-1,"")</f>
        <v>-2.2964003893434115E-2</v>
      </c>
      <c r="GB28" s="62">
        <f>IFERROR(Inv_SY_B!GB28/Inv_SY_B!$IS28-1,"")</f>
        <v>-2.5734400327774076E-2</v>
      </c>
      <c r="GC28" s="62">
        <f>IFERROR(Inv_SY_B!GC28/Inv_SY_B!$IS28-1,"")</f>
        <v>-1.9051175939778564E-2</v>
      </c>
      <c r="GD28" s="62">
        <f>IFERROR(Inv_SY_B!GD28/Inv_SY_B!$IS28-1,"")</f>
        <v>1.9325383657066375E-2</v>
      </c>
      <c r="GE28" s="62">
        <f>IFERROR(Inv_SY_B!GE28/Inv_SY_B!$IS28-1,"")</f>
        <v>-1.2939167311440847E-2</v>
      </c>
      <c r="GF28" s="62">
        <f>IFERROR(Inv_SY_B!GF28/Inv_SY_B!$IS28-1,"")</f>
        <v>-9.3309224695283799E-2</v>
      </c>
      <c r="GG28" s="62">
        <f>IFERROR(Inv_SY_B!GG28/Inv_SY_B!$IS28-1,"")</f>
        <v>-2.1976943060745491E-2</v>
      </c>
      <c r="GH28" s="62">
        <f>IFERROR(Inv_SY_B!GH28/Inv_SY_B!$IS28-1,"")</f>
        <v>-2.1575949597465782E-2</v>
      </c>
      <c r="GI28" s="62">
        <f>IFERROR(Inv_SY_B!GI28/Inv_SY_B!$IS28-1,"")</f>
        <v>-1.8368001891227892E-2</v>
      </c>
      <c r="GJ28" s="62">
        <f>IFERROR(Inv_SY_B!GJ28/Inv_SY_B!$IS28-1,"")</f>
        <v>-2.9143307294478005E-3</v>
      </c>
      <c r="GK28" s="62">
        <f>IFERROR(Inv_SY_B!GK28/Inv_SY_B!$IS28-1,"")</f>
        <v>-5.034969237176945E-3</v>
      </c>
      <c r="GL28" s="62">
        <f>IFERROR(Inv_SY_B!GL28/Inv_SY_B!$IS28-1,"")</f>
        <v>1.4346381488009818E-2</v>
      </c>
      <c r="GM28" s="62">
        <f>IFERROR(Inv_SY_B!GM28/Inv_SY_B!$IS28-1,"")</f>
        <v>4.9898673448161013E-3</v>
      </c>
      <c r="GN28" s="62">
        <f>IFERROR(Inv_SY_B!GN28/Inv_SY_B!$IS28-1,"")</f>
        <v>1.501470392680937E-2</v>
      </c>
      <c r="GO28" s="62">
        <f>IFERROR(Inv_SY_B!GO28/Inv_SY_B!$IS28-1,"")</f>
        <v>2.0027122217805893E-2</v>
      </c>
      <c r="GP28" s="62">
        <f>IFERROR(Inv_SY_B!GP28/Inv_SY_B!$IS28-1,"")</f>
        <v>1.0002285635812624E-2</v>
      </c>
      <c r="GQ28" s="62">
        <f>IFERROR(Inv_SY_B!GQ28/Inv_SY_B!$IS28-1,"")</f>
        <v>2.3535815021503481E-2</v>
      </c>
      <c r="GR28" s="62">
        <f>IFERROR(Inv_SY_B!GR28/Inv_SY_B!$IS28-1,"")</f>
        <v>1.501470392680937E-2</v>
      </c>
      <c r="GS28" s="62" t="str">
        <f>IFERROR(Inv_SY_B!GS28/Inv_SY_B!$IS28-1,"")</f>
        <v/>
      </c>
      <c r="GT28" s="62" t="str">
        <f>IFERROR(Inv_SY_B!GT28/Inv_SY_B!$IS28-1,"")</f>
        <v/>
      </c>
      <c r="GU28" s="62">
        <f>IFERROR(Inv_SY_B!GU28/Inv_SY_B!$IS28-1,"")</f>
        <v>1.7675209149866866E-2</v>
      </c>
      <c r="GV28" s="62">
        <f>IFERROR(Inv_SY_B!GV28/Inv_SY_B!$IS28-1,"")</f>
        <v>-1.0524666653596748E-2</v>
      </c>
      <c r="GW28" s="62">
        <f>IFERROR(Inv_SY_B!GW28/Inv_SY_B!$IS28-1,"")</f>
        <v>-6.4816428089689015E-3</v>
      </c>
      <c r="GX28" s="62" t="str">
        <f>IFERROR(Inv_SY_B!GX28/Inv_SY_B!$IS28-1,"")</f>
        <v/>
      </c>
      <c r="GY28" s="62">
        <f>IFERROR(Inv_SY_B!GY28/Inv_SY_B!$IS28-1,"")</f>
        <v>-4.3000658035347028E-3</v>
      </c>
      <c r="GZ28" s="62">
        <f>IFERROR(Inv_SY_B!GZ28/Inv_SY_B!$IS28-1,"")</f>
        <v>2.7840278347333047E-3</v>
      </c>
      <c r="HA28" s="62">
        <f>IFERROR(Inv_SY_B!HA28/Inv_SY_B!$IS28-1,"")</f>
        <v>4.4360608295186399E-3</v>
      </c>
      <c r="HB28" s="62">
        <f>IFERROR(Inv_SY_B!HB28/Inv_SY_B!$IS28-1,"")</f>
        <v>7.9879317683071438E-3</v>
      </c>
      <c r="HC28" s="62">
        <f>IFERROR(Inv_SY_B!HC28/Inv_SY_B!$IS28-1,"")</f>
        <v>-7.1281701339790393E-3</v>
      </c>
      <c r="HD28" s="62">
        <f>IFERROR(Inv_SY_B!HD28/Inv_SY_B!$IS28-1,"")</f>
        <v>2.2608423772157993E-2</v>
      </c>
      <c r="HE28" s="62">
        <f>IFERROR(Inv_SY_B!HE28/Inv_SY_B!$IS28-1,"")</f>
        <v>1.9580113373407482E-3</v>
      </c>
      <c r="HF28" s="62">
        <f>IFERROR(Inv_SY_B!HF28/Inv_SY_B!$IS28-1,"")</f>
        <v>2.2608423772157993E-2</v>
      </c>
      <c r="HG28" s="62">
        <f>IFERROR(Inv_SY_B!HG28/Inv_SY_B!$IS28-1,"")</f>
        <v>1.6826308290409209E-2</v>
      </c>
      <c r="HH28" s="62">
        <f>IFERROR(Inv_SY_B!HH28/Inv_SY_B!$IS28-1,"")</f>
        <v>-2.9980876470155904E-3</v>
      </c>
      <c r="HI28" s="62">
        <f>IFERROR(Inv_SY_B!HI28/Inv_SY_B!$IS28-1,"")</f>
        <v>6.8315086719576978E-3</v>
      </c>
      <c r="HJ28" s="62">
        <f>IFERROR(Inv_SY_B!HJ28/Inv_SY_B!$IS28-1,"")</f>
        <v>2.1782407274765436E-2</v>
      </c>
      <c r="HK28" s="62">
        <f>IFERROR(Inv_SY_B!HK28/Inv_SY_B!$IS28-1,"")</f>
        <v>-2.1262230200476351E-2</v>
      </c>
      <c r="HL28" s="62">
        <f>IFERROR(Inv_SY_B!HL28/Inv_SY_B!$IS28-1,"")</f>
        <v>1.2586090270459982E-2</v>
      </c>
      <c r="HM28" s="62">
        <f>IFERROR(Inv_SY_B!HM28/Inv_SY_B!$IS28-1,"")</f>
        <v>3.1126048433584019E-2</v>
      </c>
      <c r="HN28" s="62">
        <f>IFERROR(Inv_SY_B!HN28/Inv_SY_B!$IS28-1,"")</f>
        <v>5.5817764152779059E-2</v>
      </c>
      <c r="HO28" s="62">
        <f>IFERROR(Inv_SY_B!HO28/Inv_SY_B!$IS28-1,"")</f>
        <v>3.8204340273086501E-2</v>
      </c>
      <c r="HP28" s="62">
        <f>IFERROR(Inv_SY_B!HP28/Inv_SY_B!$IS28-1,"")</f>
        <v>5.0879421008940051E-2</v>
      </c>
      <c r="HQ28" s="62">
        <f>IFERROR(Inv_SY_B!HQ28/Inv_SY_B!$IS28-1,"")</f>
        <v>-1.1307122283847337E-2</v>
      </c>
      <c r="HR28" s="62">
        <f>IFERROR(Inv_SY_B!HR28/Inv_SY_B!$IS28-1,"")</f>
        <v>-1.3795204874194056E-2</v>
      </c>
      <c r="HS28" s="62">
        <f>IFERROR(Inv_SY_B!HS28/Inv_SY_B!$IS28-1,"")</f>
        <v>-6.9563587025214257E-3</v>
      </c>
      <c r="HT28" s="62">
        <f>IFERROR(Inv_SY_B!HT28/Inv_SY_B!$IS28-1,"")</f>
        <v>1.0603650676717535E-2</v>
      </c>
      <c r="HU28" s="62">
        <f>IFERROR(Inv_SY_B!HU28/Inv_SY_B!$IS28-1,"")</f>
        <v>7.6892950346343358E-3</v>
      </c>
      <c r="HV28" s="62">
        <f>IFERROR(Inv_SY_B!HV28/Inv_SY_B!$IS28-1,"")</f>
        <v>-1.5642494030180587E-2</v>
      </c>
      <c r="HW28" s="62">
        <f>IFERROR(Inv_SY_B!HW28/Inv_SY_B!$IS28-1,"")</f>
        <v>2.214585453361817E-2</v>
      </c>
      <c r="HX28" s="62">
        <f>IFERROR(Inv_SY_B!HX28/Inv_SY_B!$IS28-1,"")</f>
        <v>1.0662954425248339E-2</v>
      </c>
      <c r="HY28" s="62">
        <f>IFERROR(Inv_SY_B!HY28/Inv_SY_B!$IS28-1,"")</f>
        <v>1.1484734940603092E-2</v>
      </c>
      <c r="HZ28" s="62">
        <f>IFERROR(Inv_SY_B!HZ28/Inv_SY_B!$IS28-1,"")</f>
        <v>-2.0821688068533573E-2</v>
      </c>
      <c r="IA28" s="62">
        <f>IFERROR(Inv_SY_B!IA28/Inv_SY_B!$IS28-1,"")</f>
        <v>-9.5118727534942993E-3</v>
      </c>
      <c r="IB28" s="62">
        <f>IFERROR(Inv_SY_B!IB28/Inv_SY_B!$IS28-1,"")</f>
        <v>-2.0191567402809474E-2</v>
      </c>
      <c r="IC28" s="62">
        <f>IFERROR(Inv_SY_B!IC28/Inv_SY_B!$IS28-1,"")</f>
        <v>-2.065058006682019E-2</v>
      </c>
      <c r="ID28" s="62">
        <f>IFERROR(Inv_SY_B!ID28/Inv_SY_B!$IS28-1,"")</f>
        <v>-1.81435775661003E-2</v>
      </c>
      <c r="IE28" s="62">
        <f>IFERROR(Inv_SY_B!IE28/Inv_SY_B!$IS28-1,"")</f>
        <v>-2.0319503412522533E-2</v>
      </c>
      <c r="IF28" s="62" t="str">
        <f>IFERROR(Inv_SY_B!IF28/Inv_SY_B!$IS28-1,"")</f>
        <v/>
      </c>
      <c r="IG28" s="62">
        <f>IFERROR(Inv_SY_B!IG28/Inv_SY_B!$IS28-1,"")</f>
        <v>-5.8082623559663205E-4</v>
      </c>
      <c r="IH28" s="62">
        <f>IFERROR(Inv_SY_B!IH28/Inv_SY_B!$IS28-1,"")</f>
        <v>-1.9793756427333831E-2</v>
      </c>
      <c r="II28" s="62">
        <f>IFERROR(Inv_SY_B!II28/Inv_SY_B!$IS28-1,"")</f>
        <v>6.8816508015490108E-4</v>
      </c>
      <c r="IJ28" s="62">
        <f>IFERROR(Inv_SY_B!IJ28/Inv_SY_B!$IS28-1,"")</f>
        <v>8.3899074676541119E-6</v>
      </c>
      <c r="IK28" s="62">
        <f>IFERROR(Inv_SY_B!IK28/Inv_SY_B!$IS28-1,"")</f>
        <v>-2.065058006682019E-2</v>
      </c>
      <c r="IL28" s="62" t="str">
        <f>IFERROR(Inv_SY_B!IL28/Inv_SY_B!$IS28-1,"")</f>
        <v/>
      </c>
      <c r="IM28" s="62" t="str">
        <f>IFERROR(Inv_SY_B!IM28/Inv_SY_B!$IS28-1,"")</f>
        <v/>
      </c>
      <c r="IN28" s="62">
        <f>IFERROR(Inv_SY_B!IN28/Inv_SY_B!$IS28-1,"")</f>
        <v>3.61302361526743E-2</v>
      </c>
      <c r="IO28" s="62">
        <f>IFERROR(Inv_SY_B!IO28/Inv_SY_B!$IS28-1,"")</f>
        <v>2.0632069252926266E-2</v>
      </c>
      <c r="IP28" s="62">
        <f>IFERROR(Inv_SY_B!IP28/Inv_SY_B!$IS28-1,"")</f>
        <v>0.11821909600618974</v>
      </c>
      <c r="IQ28" s="62">
        <f>IFERROR(Inv_SY_B!IQ28/Inv_SY_B!$IS28-1,"")</f>
        <v>-8.6812719141793337E-5</v>
      </c>
      <c r="IR28" s="62">
        <f>IFERROR(Inv_SY_B!IR28/Inv_SY_B!$IS28-1,"")</f>
        <v>0.95858374415359249</v>
      </c>
    </row>
    <row r="29" spans="2:252" ht="14.5" x14ac:dyDescent="0.35">
      <c r="B29" s="85">
        <f t="shared" si="0"/>
        <v>45861</v>
      </c>
      <c r="C29" s="62">
        <f>IFERROR(Inv_SY_B!C29/Inv_SY_B!$IS29-1,"")</f>
        <v>-1.3629638600793692E-2</v>
      </c>
      <c r="D29" s="62">
        <f>IFERROR(Inv_SY_B!D29/Inv_SY_B!$IS29-1,"")</f>
        <v>-3.3763084407187893E-3</v>
      </c>
      <c r="E29" s="62">
        <f>IFERROR(Inv_SY_B!E29/Inv_SY_B!$IS29-1,"")</f>
        <v>-1.3629638600793692E-2</v>
      </c>
      <c r="F29" s="62">
        <f>IFERROR(Inv_SY_B!F29/Inv_SY_B!$IS29-1,"")</f>
        <v>-2.0294303204842379E-2</v>
      </c>
      <c r="G29" s="62">
        <f>IFERROR(Inv_SY_B!G29/Inv_SY_B!$IS29-1,"")</f>
        <v>-2.1459088215097788E-3</v>
      </c>
      <c r="H29" s="62">
        <f>IFERROR(Inv_SY_B!H29/Inv_SY_B!$IS29-1,"")</f>
        <v>1.9212454753199104E-3</v>
      </c>
      <c r="I29" s="62">
        <f>IFERROR(Inv_SY_B!I29/Inv_SY_B!$IS29-1,"")</f>
        <v>5.6978887509475662E-3</v>
      </c>
      <c r="J29" s="62">
        <f>IFERROR(Inv_SY_B!J29/Inv_SY_B!$IS29-1,"")</f>
        <v>-4.7434191287287764E-3</v>
      </c>
      <c r="K29" s="62">
        <f>IFERROR(Inv_SY_B!K29/Inv_SY_B!$IS29-1,"")</f>
        <v>-1.8961370284032775E-2</v>
      </c>
      <c r="L29" s="62">
        <f>IFERROR(Inv_SY_B!L29/Inv_SY_B!$IS29-1,"")</f>
        <v>8.7636344688097889E-3</v>
      </c>
      <c r="M29" s="62">
        <f>IFERROR(Inv_SY_B!M29/Inv_SY_B!$IS29-1,"")</f>
        <v>-3.0030939269642953E-4</v>
      </c>
      <c r="N29" s="62">
        <f>IFERROR(Inv_SY_B!N29/Inv_SY_B!$IS29-1,"")</f>
        <v>-2.5218642607125474E-3</v>
      </c>
      <c r="O29" s="62">
        <f>IFERROR(Inv_SY_B!O29/Inv_SY_B!$IS29-1,"")</f>
        <v>1.6361352117425509E-2</v>
      </c>
      <c r="P29" s="62">
        <f>IFERROR(Inv_SY_B!P29/Inv_SY_B!$IS29-1,"")</f>
        <v>-2.0900181805210583E-2</v>
      </c>
      <c r="Q29" s="62">
        <f>IFERROR(Inv_SY_B!Q29/Inv_SY_B!$IS29-1,"")</f>
        <v>-2.2997087739109467E-3</v>
      </c>
      <c r="R29" s="62">
        <f>IFERROR(Inv_SY_B!R29/Inv_SY_B!$IS29-1,"")</f>
        <v>1.9212454753199104E-3</v>
      </c>
      <c r="S29" s="62">
        <f>IFERROR(Inv_SY_B!S29/Inv_SY_B!$IS29-1,"")</f>
        <v>8.5859100793685972E-3</v>
      </c>
      <c r="T29" s="62">
        <f>IFERROR(Inv_SY_B!T29/Inv_SY_B!$IS29-1,"")</f>
        <v>-1.1889313399028323E-3</v>
      </c>
      <c r="U29" s="62">
        <f>IFERROR(Inv_SY_B!U29/Inv_SY_B!$IS29-1,"")</f>
        <v>1.3029019815401055E-2</v>
      </c>
      <c r="V29" s="62">
        <f>IFERROR(Inv_SY_B!V29/Inv_SY_B!$IS29-1,"")</f>
        <v>-1.1205758055022885E-3</v>
      </c>
      <c r="W29" s="62">
        <f>IFERROR(Inv_SY_B!W29/Inv_SY_B!$IS29-1,"")</f>
        <v>7.6972881321619724E-3</v>
      </c>
      <c r="X29" s="62">
        <f>IFERROR(Inv_SY_B!X29/Inv_SY_B!$IS29-1,"")</f>
        <v>1.3029019815401055E-2</v>
      </c>
      <c r="Y29" s="62">
        <f>IFERROR(Inv_SY_B!Y29/Inv_SY_B!$IS29-1,"")</f>
        <v>1.2208753402594974E-2</v>
      </c>
      <c r="Z29" s="62">
        <f>IFERROR(Inv_SY_B!Z29/Inv_SY_B!$IS29-1,"")</f>
        <v>9.4745320265749999E-3</v>
      </c>
      <c r="AA29" s="62">
        <f>IFERROR(Inv_SY_B!AA29/Inv_SY_B!$IS29-1,"")</f>
        <v>1.0773287180184443E-2</v>
      </c>
      <c r="AB29" s="62">
        <f>IFERROR(Inv_SY_B!AB29/Inv_SY_B!$IS29-1,"")</f>
        <v>1.0982381370672201E-4</v>
      </c>
      <c r="AC29" s="62">
        <f>IFERROR(Inv_SY_B!AC29/Inv_SY_B!$IS29-1,"")</f>
        <v>4.8263556873411328E-3</v>
      </c>
      <c r="AD29" s="62">
        <f>IFERROR(Inv_SY_B!AD29/Inv_SY_B!$IS29-1,"")</f>
        <v>-6.7181345669654613E-3</v>
      </c>
      <c r="AE29" s="62">
        <f>IFERROR(Inv_SY_B!AE29/Inv_SY_B!$IS29-1,"")</f>
        <v>-1.066756544343872E-2</v>
      </c>
      <c r="AF29" s="62">
        <f>IFERROR(Inv_SY_B!AF29/Inv_SY_B!$IS29-1,"")</f>
        <v>1.1449247464811796E-2</v>
      </c>
      <c r="AG29" s="62">
        <f>IFERROR(Inv_SY_B!AG29/Inv_SY_B!$IS29-1,"")</f>
        <v>-2.7687036904922024E-3</v>
      </c>
      <c r="AH29" s="62">
        <f>IFERROR(Inv_SY_B!AH29/Inv_SY_B!$IS29-1,"")</f>
        <v>1.1807271859811674E-3</v>
      </c>
      <c r="AI29" s="62">
        <f>IFERROR(Inv_SY_B!AI29/Inv_SY_B!$IS29-1,"")</f>
        <v>-1.8402837857309673E-2</v>
      </c>
      <c r="AJ29" s="62">
        <f>IFERROR(Inv_SY_B!AJ29/Inv_SY_B!$IS29-1,"")</f>
        <v>-1.4215324266192098E-2</v>
      </c>
      <c r="AK29" s="62">
        <f>IFERROR(Inv_SY_B!AK29/Inv_SY_B!$IS29-1,"")</f>
        <v>1.9212454753199104E-3</v>
      </c>
      <c r="AL29" s="62">
        <f>IFERROR(Inv_SY_B!AL29/Inv_SY_B!$IS29-1,"")</f>
        <v>1.009023495486705E-2</v>
      </c>
      <c r="AM29" s="62">
        <f>IFERROR(Inv_SY_B!AM29/Inv_SY_B!$IS29-1,"")</f>
        <v>-3.0030939269642953E-4</v>
      </c>
      <c r="AN29" s="62">
        <f>IFERROR(Inv_SY_B!AN29/Inv_SY_B!$IS29-1,"")</f>
        <v>-4.7434191287287764E-3</v>
      </c>
      <c r="AO29" s="62">
        <f>IFERROR(Inv_SY_B!AO29/Inv_SY_B!$IS29-1,"")</f>
        <v>1.7472129551433513E-2</v>
      </c>
      <c r="AP29" s="62">
        <f>IFERROR(Inv_SY_B!AP29/Inv_SY_B!$IS29-1,"")</f>
        <v>1.9693684419449742E-2</v>
      </c>
      <c r="AQ29" s="62">
        <f>IFERROR(Inv_SY_B!AQ29/Inv_SY_B!$IS29-1,"")</f>
        <v>-1.5851193468809921E-2</v>
      </c>
      <c r="AR29" s="62">
        <f>IFERROR(Inv_SY_B!AR29/Inv_SY_B!$IS29-1,"")</f>
        <v>1.5250574683417284E-2</v>
      </c>
      <c r="AS29" s="62">
        <f>IFERROR(Inv_SY_B!AS29/Inv_SY_B!$IS29-1,"")</f>
        <v>1.9212454753199104E-3</v>
      </c>
      <c r="AT29" s="62">
        <f>IFERROR(Inv_SY_B!AT29/Inv_SY_B!$IS29-1,"")</f>
        <v>-9.1865288647612342E-3</v>
      </c>
      <c r="AU29" s="62">
        <f>IFERROR(Inv_SY_B!AU29/Inv_SY_B!$IS29-1,"")</f>
        <v>-4.7434191287287764E-3</v>
      </c>
      <c r="AV29" s="62">
        <f>IFERROR(Inv_SY_B!AV29/Inv_SY_B!$IS29-1,"")</f>
        <v>4.1428003433361393E-3</v>
      </c>
      <c r="AW29" s="62">
        <f>IFERROR(Inv_SY_B!AW29/Inv_SY_B!$IS29-1,"")</f>
        <v>-1.3629638600793692E-2</v>
      </c>
      <c r="AX29" s="62">
        <f>IFERROR(Inv_SY_B!AX29/Inv_SY_B!$IS29-1,"")</f>
        <v>-4.7434191287287764E-3</v>
      </c>
      <c r="AY29" s="62">
        <f>IFERROR(Inv_SY_B!AY29/Inv_SY_B!$IS29-1,"")</f>
        <v>-1.2563292264145876E-2</v>
      </c>
      <c r="AZ29" s="62">
        <f>IFERROR(Inv_SY_B!AZ29/Inv_SY_B!$IS29-1,"")</f>
        <v>-1.8998288976680433E-3</v>
      </c>
      <c r="BA29" s="62">
        <f>IFERROR(Inv_SY_B!BA29/Inv_SY_B!$IS29-1,"")</f>
        <v>1.1473931407789628E-2</v>
      </c>
      <c r="BB29" s="62">
        <f>IFERROR(Inv_SY_B!BB29/Inv_SY_B!$IS29-1,"")</f>
        <v>4.1428003433361393E-3</v>
      </c>
      <c r="BC29" s="62">
        <f>IFERROR(Inv_SY_B!BC29/Inv_SY_B!$IS29-1,"")</f>
        <v>1.1844190552459111E-2</v>
      </c>
      <c r="BD29" s="62">
        <f>IFERROR(Inv_SY_B!BD29/Inv_SY_B!$IS29-1,"")</f>
        <v>-6.7181345669654613E-3</v>
      </c>
      <c r="BE29" s="62">
        <f>IFERROR(Inv_SY_B!BE29/Inv_SY_B!$IS29-1,"")</f>
        <v>-3.3763084407187893E-3</v>
      </c>
      <c r="BF29" s="62">
        <f>IFERROR(Inv_SY_B!BF29/Inv_SY_B!$IS29-1,"")</f>
        <v>-1.2444809337851748E-2</v>
      </c>
      <c r="BG29" s="62">
        <f>IFERROR(Inv_SY_B!BG29/Inv_SY_B!$IS29-1,"")</f>
        <v>9.8694751142223147E-3</v>
      </c>
      <c r="BH29" s="62">
        <f>IFERROR(Inv_SY_B!BH29/Inv_SY_B!$IS29-1,"")</f>
        <v>-2.5218642607125474E-3</v>
      </c>
      <c r="BI29" s="62">
        <f>IFERROR(Inv_SY_B!BI29/Inv_SY_B!$IS29-1,"")</f>
        <v>9.0795889389276851E-3</v>
      </c>
      <c r="BJ29" s="62">
        <f>IFERROR(Inv_SY_B!BJ29/Inv_SY_B!$IS29-1,"")</f>
        <v>1.1807271859811674E-3</v>
      </c>
      <c r="BK29" s="62">
        <f>IFERROR(Inv_SY_B!BK29/Inv_SY_B!$IS29-1,"")</f>
        <v>1.9212454753199104E-3</v>
      </c>
      <c r="BL29" s="62">
        <f>IFERROR(Inv_SY_B!BL29/Inv_SY_B!$IS29-1,"")</f>
        <v>-1.1738827097202753E-2</v>
      </c>
      <c r="BM29" s="62">
        <f>IFERROR(Inv_SY_B!BM29/Inv_SY_B!$IS29-1,"")</f>
        <v>-6.9649739967450053E-3</v>
      </c>
      <c r="BN29" s="62">
        <f>IFERROR(Inv_SY_B!BN29/Inv_SY_B!$IS29-1,"")</f>
        <v>-5.8298221362853564E-3</v>
      </c>
      <c r="BO29" s="62">
        <f>IFERROR(Inv_SY_B!BO29/Inv_SY_B!$IS29-1,"")</f>
        <v>6.8770217193561134E-3</v>
      </c>
      <c r="BP29" s="62">
        <f>IFERROR(Inv_SY_B!BP29/Inv_SY_B!$IS29-1,"")</f>
        <v>2.0001284324251856E-2</v>
      </c>
      <c r="BQ29" s="62">
        <f>IFERROR(Inv_SY_B!BQ29/Inv_SY_B!$IS29-1,"")</f>
        <v>2.5538082610692348E-2</v>
      </c>
      <c r="BR29" s="62">
        <f>IFERROR(Inv_SY_B!BR29/Inv_SY_B!$IS29-1,"")</f>
        <v>1.5452900361170308E-3</v>
      </c>
      <c r="BS29" s="62">
        <f>IFERROR(Inv_SY_B!BS29/Inv_SY_B!$IS29-1,"")</f>
        <v>1.5917041143822086E-2</v>
      </c>
      <c r="BT29" s="62">
        <f>IFERROR(Inv_SY_B!BT29/Inv_SY_B!$IS29-1,"")</f>
        <v>1.8360751498639916E-2</v>
      </c>
      <c r="BU29" s="62">
        <f>IFERROR(Inv_SY_B!BU29/Inv_SY_B!$IS29-1,"")</f>
        <v>2.43589496422838E-2</v>
      </c>
      <c r="BV29" s="62">
        <f>IFERROR(Inv_SY_B!BV29/Inv_SY_B!$IS29-1,"")</f>
        <v>1.2140397868194652E-2</v>
      </c>
      <c r="BW29" s="62">
        <f>IFERROR(Inv_SY_B!BW29/Inv_SY_B!$IS29-1,"")</f>
        <v>-6.9649739967450053E-3</v>
      </c>
      <c r="BX29" s="62">
        <f>IFERROR(Inv_SY_B!BX29/Inv_SY_B!$IS29-1,"")</f>
        <v>2.5247571589490203E-2</v>
      </c>
      <c r="BY29" s="62">
        <f>IFERROR(Inv_SY_B!BY29/Inv_SY_B!$IS29-1,"")</f>
        <v>1.2239133640106425E-2</v>
      </c>
      <c r="BZ29" s="62">
        <f>IFERROR(Inv_SY_B!BZ29/Inv_SY_B!$IS29-1,"")</f>
        <v>-1.8566427196385349E-2</v>
      </c>
      <c r="CA29" s="62">
        <f>IFERROR(Inv_SY_B!CA29/Inv_SY_B!$IS29-1,"")</f>
        <v>1.3818905990695685E-2</v>
      </c>
      <c r="CB29" s="62">
        <f>IFERROR(Inv_SY_B!CB29/Inv_SY_B!$IS29-1,"")</f>
        <v>1.4806263709814083E-2</v>
      </c>
      <c r="CC29" s="62">
        <f>IFERROR(Inv_SY_B!CC29/Inv_SY_B!$IS29-1,"")</f>
        <v>-1.6332423135060337E-3</v>
      </c>
      <c r="CD29" s="62">
        <f>IFERROR(Inv_SY_B!CD29/Inv_SY_B!$IS29-1,"")</f>
        <v>-3.3763084407187893E-3</v>
      </c>
      <c r="CE29" s="62">
        <f>IFERROR(Inv_SY_B!CE29/Inv_SY_B!$IS29-1,"")</f>
        <v>4.5871113169393407E-3</v>
      </c>
      <c r="CF29" s="62">
        <f>IFERROR(Inv_SY_B!CF29/Inv_SY_B!$IS29-1,"")</f>
        <v>1.7472129551433513E-2</v>
      </c>
      <c r="CG29" s="62">
        <f>IFERROR(Inv_SY_B!CG29/Inv_SY_B!$IS29-1,"")</f>
        <v>1.2806864328599454E-2</v>
      </c>
      <c r="CH29" s="62">
        <f>IFERROR(Inv_SY_B!CH29/Inv_SY_B!$IS29-1,"")</f>
        <v>1.5250574683417284E-2</v>
      </c>
      <c r="CI29" s="62">
        <f>IFERROR(Inv_SY_B!CI29/Inv_SY_B!$IS29-1,"")</f>
        <v>-7.4092849703482067E-3</v>
      </c>
      <c r="CJ29" s="62">
        <f>IFERROR(Inv_SY_B!CJ29/Inv_SY_B!$IS29-1,"")</f>
        <v>1.9212454753199104E-3</v>
      </c>
      <c r="CK29" s="62">
        <f>IFERROR(Inv_SY_B!CK29/Inv_SY_B!$IS29-1,"")</f>
        <v>-1.1185928245975862E-2</v>
      </c>
      <c r="CL29" s="62">
        <f>IFERROR(Inv_SY_B!CL29/Inv_SY_B!$IS29-1,"")</f>
        <v>-1.0741617272372661E-2</v>
      </c>
      <c r="CM29" s="62">
        <f>IFERROR(Inv_SY_B!CM29/Inv_SY_B!$IS29-1,"")</f>
        <v>1.0363153973781625E-2</v>
      </c>
      <c r="CN29" s="62">
        <f>IFERROR(Inv_SY_B!CN29/Inv_SY_B!$IS29-1,"")</f>
        <v>4.1428003433361393E-3</v>
      </c>
      <c r="CO29" s="62">
        <f>IFERROR(Inv_SY_B!CO29/Inv_SY_B!$IS29-1,"")</f>
        <v>-7.6580991155660305E-3</v>
      </c>
      <c r="CP29" s="62">
        <f>IFERROR(Inv_SY_B!CP29/Inv_SY_B!$IS29-1,"")</f>
        <v>1.0158087370580215E-2</v>
      </c>
      <c r="CQ29" s="62">
        <f>IFERROR(Inv_SY_B!CQ29/Inv_SY_B!$IS29-1,"")</f>
        <v>-6.9649739967450053E-3</v>
      </c>
      <c r="CR29" s="62">
        <f>IFERROR(Inv_SY_B!CR29/Inv_SY_B!$IS29-1,"")</f>
        <v>8.5859100793685972E-3</v>
      </c>
      <c r="CS29" s="62">
        <f>IFERROR(Inv_SY_B!CS29/Inv_SY_B!$IS29-1,"")</f>
        <v>1.1807271859811674E-3</v>
      </c>
      <c r="CT29" s="62">
        <f>IFERROR(Inv_SY_B!CT29/Inv_SY_B!$IS29-1,"")</f>
        <v>3.4763338829311152E-3</v>
      </c>
      <c r="CU29" s="62">
        <f>IFERROR(Inv_SY_B!CU29/Inv_SY_B!$IS29-1,"")</f>
        <v>-6.9649739967450053E-3</v>
      </c>
      <c r="CV29" s="62">
        <f>IFERROR(Inv_SY_B!CV29/Inv_SY_B!$IS29-1,"")</f>
        <v>1.9212454753199104E-3</v>
      </c>
      <c r="CW29" s="62">
        <f>IFERROR(Inv_SY_B!CW29/Inv_SY_B!$IS29-1,"")</f>
        <v>-2.5218642607125474E-3</v>
      </c>
      <c r="CX29" s="62">
        <f>IFERROR(Inv_SY_B!CX29/Inv_SY_B!$IS29-1,"")</f>
        <v>-2.5218642607125474E-3</v>
      </c>
      <c r="CY29" s="62">
        <f>IFERROR(Inv_SY_B!CY29/Inv_SY_B!$IS29-1,"")</f>
        <v>6.8086661849555696E-3</v>
      </c>
      <c r="CZ29" s="62">
        <f>IFERROR(Inv_SY_B!CZ29/Inv_SY_B!$IS29-1,"")</f>
        <v>1.4584108223012482E-2</v>
      </c>
      <c r="DA29" s="62">
        <f>IFERROR(Inv_SY_B!DA29/Inv_SY_B!$IS29-1,"")</f>
        <v>1.9212454753199104E-3</v>
      </c>
      <c r="DB29" s="62">
        <f>IFERROR(Inv_SY_B!DB29/Inv_SY_B!$IS29-1,"")</f>
        <v>3.9206448565345386E-3</v>
      </c>
      <c r="DC29" s="62">
        <f>IFERROR(Inv_SY_B!DC29/Inv_SY_B!$IS29-1,"")</f>
        <v>-1.066756544343872E-2</v>
      </c>
      <c r="DD29" s="62">
        <f>IFERROR(Inv_SY_B!DD29/Inv_SY_B!$IS29-1,"")</f>
        <v>-2.5218642607125474E-3</v>
      </c>
      <c r="DE29" s="62">
        <f>IFERROR(Inv_SY_B!DE29/Inv_SY_B!$IS29-1,"")</f>
        <v>-1.6591711758148664E-2</v>
      </c>
      <c r="DF29" s="62">
        <f>IFERROR(Inv_SY_B!DF29/Inv_SY_B!$IS29-1,"")</f>
        <v>-1.3723287283754604E-2</v>
      </c>
      <c r="DG29" s="62">
        <f>IFERROR(Inv_SY_B!DG29/Inv_SY_B!$IS29-1,"")</f>
        <v>-1.1408083732777463E-2</v>
      </c>
      <c r="DH29" s="62">
        <f>IFERROR(Inv_SY_B!DH29/Inv_SY_B!$IS29-1,"")</f>
        <v>-1.066756544343872E-2</v>
      </c>
      <c r="DI29" s="62">
        <f>IFERROR(Inv_SY_B!DI29/Inv_SY_B!$IS29-1,"")</f>
        <v>-2.3882968760868595E-2</v>
      </c>
      <c r="DJ29" s="62">
        <f>IFERROR(Inv_SY_B!DJ29/Inv_SY_B!$IS29-1,"")</f>
        <v>1.3439153021804096E-2</v>
      </c>
      <c r="DK29" s="62">
        <f>IFERROR(Inv_SY_B!DK29/Inv_SY_B!$IS29-1,"")</f>
        <v>-2.0541142634621923E-2</v>
      </c>
      <c r="DL29" s="62">
        <f>IFERROR(Inv_SY_B!DL29/Inv_SY_B!$IS29-1,"")</f>
        <v>1.3781987298049359E-3</v>
      </c>
      <c r="DM29" s="62">
        <f>IFERROR(Inv_SY_B!DM29/Inv_SY_B!$IS29-1,"")</f>
        <v>5.0314222905425421E-3</v>
      </c>
      <c r="DN29" s="62">
        <f>IFERROR(Inv_SY_B!DN29/Inv_SY_B!$IS29-1,"")</f>
        <v>-1.8294903823627862E-2</v>
      </c>
      <c r="DO29" s="62">
        <f>IFERROR(Inv_SY_B!DO29/Inv_SY_B!$IS29-1,"")</f>
        <v>-1.8165261644437214E-3</v>
      </c>
      <c r="DP29" s="62">
        <f>IFERROR(Inv_SY_B!DP29/Inv_SY_B!$IS29-1,"")</f>
        <v>3.1554426242177414E-3</v>
      </c>
      <c r="DQ29" s="62">
        <f>IFERROR(Inv_SY_B!DQ29/Inv_SY_B!$IS29-1,"")</f>
        <v>-1.8368955652561691E-2</v>
      </c>
      <c r="DR29" s="62">
        <f>IFERROR(Inv_SY_B!DR29/Inv_SY_B!$IS29-1,"")</f>
        <v>-9.1865288647612342E-3</v>
      </c>
      <c r="DS29" s="62">
        <f>IFERROR(Inv_SY_B!DS29/Inv_SY_B!$IS29-1,"")</f>
        <v>6.3643552113523683E-3</v>
      </c>
      <c r="DT29" s="62">
        <f>IFERROR(Inv_SY_B!DT29/Inv_SY_B!$IS29-1,"")</f>
        <v>-1.066756544343872E-2</v>
      </c>
      <c r="DU29" s="62">
        <f>IFERROR(Inv_SY_B!DU29/Inv_SY_B!$IS29-1,"")</f>
        <v>-6.7181345669654613E-3</v>
      </c>
      <c r="DV29" s="62">
        <f>IFERROR(Inv_SY_B!DV29/Inv_SY_B!$IS29-1,"")</f>
        <v>1.9212454753199104E-3</v>
      </c>
      <c r="DW29" s="62">
        <f>IFERROR(Inv_SY_B!DW29/Inv_SY_B!$IS29-1,"")</f>
        <v>6.3643552113523683E-3</v>
      </c>
      <c r="DX29" s="62">
        <f>IFERROR(Inv_SY_B!DX29/Inv_SY_B!$IS29-1,"")</f>
        <v>-1.066756544343872E-2</v>
      </c>
      <c r="DY29" s="62">
        <f>IFERROR(Inv_SY_B!DY29/Inv_SY_B!$IS29-1,"")</f>
        <v>-4.7434191287287764E-3</v>
      </c>
      <c r="DZ29" s="62">
        <f>IFERROR(Inv_SY_B!DZ29/Inv_SY_B!$IS29-1,"")</f>
        <v>6.3643552113523683E-3</v>
      </c>
      <c r="EA29" s="62">
        <f>IFERROR(Inv_SY_B!EA29/Inv_SY_B!$IS29-1,"")</f>
        <v>-1.7974012564914377E-2</v>
      </c>
      <c r="EB29" s="62">
        <f>IFERROR(Inv_SY_B!EB29/Inv_SY_B!$IS29-1,"")</f>
        <v>-2.8440004387568552E-2</v>
      </c>
      <c r="EC29" s="62">
        <f>IFERROR(Inv_SY_B!EC29/Inv_SY_B!$IS29-1,"")</f>
        <v>-1.8551237077629734E-2</v>
      </c>
      <c r="ED29" s="62">
        <f>IFERROR(Inv_SY_B!ED29/Inv_SY_B!$IS29-1,"")</f>
        <v>-2.1012036316047755E-2</v>
      </c>
      <c r="EE29" s="62">
        <f>IFERROR(Inv_SY_B!EE29/Inv_SY_B!$IS29-1,"")</f>
        <v>-7.8877737111516799E-3</v>
      </c>
      <c r="EF29" s="62">
        <f>IFERROR(Inv_SY_B!EF29/Inv_SY_B!$IS29-1,"")</f>
        <v>-1.027363713138052E-3</v>
      </c>
      <c r="EG29" s="62">
        <f>IFERROR(Inv_SY_B!EG29/Inv_SY_B!$IS29-1,"")</f>
        <v>-2.3160575045045206E-2</v>
      </c>
      <c r="EH29" s="62">
        <f>IFERROR(Inv_SY_B!EH29/Inv_SY_B!$IS29-1,"")</f>
        <v>-1.6938667879727087E-2</v>
      </c>
      <c r="EI29" s="62">
        <f>IFERROR(Inv_SY_B!EI29/Inv_SY_B!$IS29-1,"")</f>
        <v>-2.1086605989939056E-2</v>
      </c>
      <c r="EJ29" s="62">
        <f>IFERROR(Inv_SY_B!EJ29/Inv_SY_B!$IS29-1,"")</f>
        <v>4.8380071988864959E-3</v>
      </c>
      <c r="EK29" s="62">
        <f>IFERROR(Inv_SY_B!EK29/Inv_SY_B!$IS29-1,"")</f>
        <v>4.4982491222187448E-3</v>
      </c>
      <c r="EL29" s="62">
        <f>IFERROR(Inv_SY_B!EL29/Inv_SY_B!$IS29-1,"")</f>
        <v>-2.0294303204842379E-2</v>
      </c>
      <c r="EM29" s="62">
        <f>IFERROR(Inv_SY_B!EM29/Inv_SY_B!$IS29-1,"")</f>
        <v>-1.8551237077629734E-2</v>
      </c>
      <c r="EN29" s="62">
        <f>IFERROR(Inv_SY_B!EN29/Inv_SY_B!$IS29-1,"")</f>
        <v>2.7756896553261523E-3</v>
      </c>
      <c r="EO29" s="62">
        <f>IFERROR(Inv_SY_B!EO29/Inv_SY_B!$IS29-1,"")</f>
        <v>8.5859100793685972E-3</v>
      </c>
      <c r="EP29" s="62">
        <f>IFERROR(Inv_SY_B!EP29/Inv_SY_B!$IS29-1,"")</f>
        <v>1.5284752450617445E-2</v>
      </c>
      <c r="EQ29" s="62">
        <f>IFERROR(Inv_SY_B!EQ29/Inv_SY_B!$IS29-1,"")</f>
        <v>1.0807464947384826E-2</v>
      </c>
      <c r="ER29" s="62">
        <f>IFERROR(Inv_SY_B!ER29/Inv_SY_B!$IS29-1,"")</f>
        <v>-2.3882968760868595E-2</v>
      </c>
      <c r="ES29" s="62">
        <f>IFERROR(Inv_SY_B!ES29/Inv_SY_B!$IS29-1,"")</f>
        <v>-1.0963772759174262E-2</v>
      </c>
      <c r="ET29" s="62">
        <f>IFERROR(Inv_SY_B!ET29/Inv_SY_B!$IS29-1,"")</f>
        <v>3.8196650898063567E-3</v>
      </c>
      <c r="EU29" s="62">
        <f>IFERROR(Inv_SY_B!EU29/Inv_SY_B!$IS29-1,"")</f>
        <v>1.5452900361170308E-3</v>
      </c>
      <c r="EV29" s="62">
        <f>IFERROR(Inv_SY_B!EV29/Inv_SY_B!$IS29-1,"")</f>
        <v>8.3124879417664221E-3</v>
      </c>
      <c r="EW29" s="62">
        <f>IFERROR(Inv_SY_B!EW29/Inv_SY_B!$IS29-1,"")</f>
        <v>-1.9781636696838745E-2</v>
      </c>
      <c r="EX29" s="62">
        <f>IFERROR(Inv_SY_B!EX29/Inv_SY_B!$IS29-1,"")</f>
        <v>-9.1865288647612342E-3</v>
      </c>
      <c r="EY29" s="62">
        <f>IFERROR(Inv_SY_B!EY29/Inv_SY_B!$IS29-1,"")</f>
        <v>-1.8566427196385349E-2</v>
      </c>
      <c r="EZ29" s="62">
        <f>IFERROR(Inv_SY_B!EZ29/Inv_SY_B!$IS29-1,"")</f>
        <v>6.3643552113523683E-3</v>
      </c>
      <c r="FA29" s="62">
        <f>IFERROR(Inv_SY_B!FA29/Inv_SY_B!$IS29-1,"")</f>
        <v>7.6972881321619724E-3</v>
      </c>
      <c r="FB29" s="62">
        <f>IFERROR(Inv_SY_B!FB29/Inv_SY_B!$IS29-1,"")</f>
        <v>-1.0075150811967637E-2</v>
      </c>
      <c r="FC29" s="62">
        <f>IFERROR(Inv_SY_B!FC29/Inv_SY_B!$IS29-1,"")</f>
        <v>9.4745320265749999E-3</v>
      </c>
      <c r="FD29" s="62">
        <f>IFERROR(Inv_SY_B!FD29/Inv_SY_B!$IS29-1,"")</f>
        <v>5.7867509456681621E-3</v>
      </c>
      <c r="FE29" s="62">
        <f>IFERROR(Inv_SY_B!FE29/Inv_SY_B!$IS29-1,"")</f>
        <v>-4.6676843036828064E-3</v>
      </c>
      <c r="FF29" s="62">
        <f>IFERROR(Inv_SY_B!FF29/Inv_SY_B!$IS29-1,"")</f>
        <v>-6.2344464622599016E-4</v>
      </c>
      <c r="FG29" s="62">
        <f>IFERROR(Inv_SY_B!FG29/Inv_SY_B!$IS29-1,"")</f>
        <v>-7.4137729599805802E-3</v>
      </c>
      <c r="FH29" s="62">
        <f>IFERROR(Inv_SY_B!FH29/Inv_SY_B!$IS29-1,"")</f>
        <v>6.5663147448082881E-3</v>
      </c>
      <c r="FI29" s="62">
        <f>IFERROR(Inv_SY_B!FI29/Inv_SY_B!$IS29-1,"")</f>
        <v>-1.7399549891972788E-2</v>
      </c>
      <c r="FJ29" s="62">
        <f>IFERROR(Inv_SY_B!FJ29/Inv_SY_B!$IS29-1,"")</f>
        <v>-1.3405239119175905E-2</v>
      </c>
      <c r="FK29" s="62">
        <f>IFERROR(Inv_SY_B!FK29/Inv_SY_B!$IS29-1,"")</f>
        <v>2.5720039720116272E-3</v>
      </c>
      <c r="FL29" s="62">
        <f>IFERROR(Inv_SY_B!FL29/Inv_SY_B!$IS29-1,"")</f>
        <v>-2.5068626575742825E-2</v>
      </c>
      <c r="FM29" s="62">
        <f>IFERROR(Inv_SY_B!FM29/Inv_SY_B!$IS29-1,"")</f>
        <v>-9.1612839230793552E-3</v>
      </c>
      <c r="FN29" s="62">
        <f>IFERROR(Inv_SY_B!FN29/Inv_SY_B!$IS29-1,"")</f>
        <v>-2.1393860664769671E-2</v>
      </c>
      <c r="FO29" s="62">
        <f>IFERROR(Inv_SY_B!FO29/Inv_SY_B!$IS29-1,"")</f>
        <v>-1.7408468428636859E-4</v>
      </c>
      <c r="FP29" s="62">
        <f>IFERROR(Inv_SY_B!FP29/Inv_SY_B!$IS29-1,"")</f>
        <v>5.1283628666014547E-3</v>
      </c>
      <c r="FQ29" s="62">
        <f>IFERROR(Inv_SY_B!FQ29/Inv_SY_B!$IS29-1,"")</f>
        <v>-2.2911698758432464E-2</v>
      </c>
      <c r="FR29" s="62">
        <f>IFERROR(Inv_SY_B!FR29/Inv_SY_B!$IS29-1,"")</f>
        <v>8.1450723198095432E-4</v>
      </c>
      <c r="FS29" s="62">
        <f>IFERROR(Inv_SY_B!FS29/Inv_SY_B!$IS29-1,"")</f>
        <v>5.748485856129637E-4</v>
      </c>
      <c r="FT29" s="62">
        <f>IFERROR(Inv_SY_B!FT29/Inv_SY_B!$IS29-1,"")</f>
        <v>-5.6562762199501293E-3</v>
      </c>
      <c r="FU29" s="62">
        <f>IFERROR(Inv_SY_B!FU29/Inv_SY_B!$IS29-1,"")</f>
        <v>-6.0157641895017822E-3</v>
      </c>
      <c r="FV29" s="62">
        <f>IFERROR(Inv_SY_B!FV29/Inv_SY_B!$IS29-1,"")</f>
        <v>-1.3654883542475793E-2</v>
      </c>
      <c r="FW29" s="62">
        <f>IFERROR(Inv_SY_B!FW29/Inv_SY_B!$IS29-1,"")</f>
        <v>-2.4208844939845875E-3</v>
      </c>
      <c r="FX29" s="62">
        <f>IFERROR(Inv_SY_B!FX29/Inv_SY_B!$IS29-1,"")</f>
        <v>4.3195149351100692E-3</v>
      </c>
      <c r="FY29" s="62">
        <f>IFERROR(Inv_SY_B!FY29/Inv_SY_B!$IS29-1,"")</f>
        <v>4.5691593584098467E-3</v>
      </c>
      <c r="FZ29" s="62">
        <f>IFERROR(Inv_SY_B!FZ29/Inv_SY_B!$IS29-1,"")</f>
        <v>-6.9144841133810253E-3</v>
      </c>
      <c r="GA29" s="62">
        <f>IFERROR(Inv_SY_B!GA29/Inv_SY_B!$IS29-1,"")</f>
        <v>3.8010226713336426E-3</v>
      </c>
      <c r="GB29" s="62">
        <f>IFERROR(Inv_SY_B!GB29/Inv_SY_B!$IS29-1,"")</f>
        <v>-1.1408083732777463E-2</v>
      </c>
      <c r="GC29" s="62">
        <f>IFERROR(Inv_SY_B!GC29/Inv_SY_B!$IS29-1,"")</f>
        <v>-2.5388171437566442E-2</v>
      </c>
      <c r="GD29" s="62">
        <f>IFERROR(Inv_SY_B!GD29/Inv_SY_B!$IS29-1,"")</f>
        <v>-4.3621195295638904E-3</v>
      </c>
      <c r="GE29" s="62">
        <f>IFERROR(Inv_SY_B!GE29/Inv_SY_B!$IS29-1,"")</f>
        <v>-1.2790729769514897E-2</v>
      </c>
      <c r="GF29" s="62">
        <f>IFERROR(Inv_SY_B!GF29/Inv_SY_B!$IS29-1,"")</f>
        <v>-2.7385326823964995E-2</v>
      </c>
      <c r="GG29" s="62">
        <f>IFERROR(Inv_SY_B!GG29/Inv_SY_B!$IS29-1,"")</f>
        <v>-5.6562762199501293E-3</v>
      </c>
      <c r="GH29" s="62">
        <f>IFERROR(Inv_SY_B!GH29/Inv_SY_B!$IS29-1,"")</f>
        <v>-2.7225554393053075E-2</v>
      </c>
      <c r="GI29" s="62">
        <f>IFERROR(Inv_SY_B!GI29/Inv_SY_B!$IS29-1,"")</f>
        <v>-1.8166457560349847E-2</v>
      </c>
      <c r="GJ29" s="62">
        <f>IFERROR(Inv_SY_B!GJ29/Inv_SY_B!$IS29-1,"")</f>
        <v>-1.6938667879727087E-2</v>
      </c>
      <c r="GK29" s="62">
        <f>IFERROR(Inv_SY_B!GK29/Inv_SY_B!$IS29-1,"")</f>
        <v>2.2293913412696043E-2</v>
      </c>
      <c r="GL29" s="62">
        <f>IFERROR(Inv_SY_B!GL29/Inv_SY_B!$IS29-1,"")</f>
        <v>4.7688748970498018E-3</v>
      </c>
      <c r="GM29" s="62">
        <f>IFERROR(Inv_SY_B!GM29/Inv_SY_B!$IS29-1,"")</f>
        <v>4.3195149351100692E-3</v>
      </c>
      <c r="GN29" s="62">
        <f>IFERROR(Inv_SY_B!GN29/Inv_SY_B!$IS29-1,"")</f>
        <v>1.3306714173902945E-2</v>
      </c>
      <c r="GO29" s="62">
        <f>IFERROR(Inv_SY_B!GO29/Inv_SY_B!$IS29-1,"")</f>
        <v>6.5663147448082881E-3</v>
      </c>
      <c r="GP29" s="62">
        <f>IFERROR(Inv_SY_B!GP29/Inv_SY_B!$IS29-1,"")</f>
        <v>-2.4208844939845875E-3</v>
      </c>
      <c r="GQ29" s="62">
        <f>IFERROR(Inv_SY_B!GQ29/Inv_SY_B!$IS29-1,"")</f>
        <v>2.7236872994032213E-2</v>
      </c>
      <c r="GR29" s="62">
        <f>IFERROR(Inv_SY_B!GR29/Inv_SY_B!$IS29-1,"")</f>
        <v>1.3306714173902945E-2</v>
      </c>
      <c r="GS29" s="62" t="str">
        <f>IFERROR(Inv_SY_B!GS29/Inv_SY_B!$IS29-1,"")</f>
        <v/>
      </c>
      <c r="GT29" s="62" t="str">
        <f>IFERROR(Inv_SY_B!GT29/Inv_SY_B!$IS29-1,"")</f>
        <v/>
      </c>
      <c r="GU29" s="62">
        <f>IFERROR(Inv_SY_B!GU29/Inv_SY_B!$IS29-1,"")</f>
        <v>-1.5581558841029741E-2</v>
      </c>
      <c r="GV29" s="62">
        <f>IFERROR(Inv_SY_B!GV29/Inv_SY_B!$IS29-1,"")</f>
        <v>-1.8419373919069892E-2</v>
      </c>
      <c r="GW29" s="62">
        <f>IFERROR(Inv_SY_B!GW29/Inv_SY_B!$IS29-1,"")</f>
        <v>1.0511914410619827E-2</v>
      </c>
      <c r="GX29" s="62" t="str">
        <f>IFERROR(Inv_SY_B!GX29/Inv_SY_B!$IS29-1,"")</f>
        <v/>
      </c>
      <c r="GY29" s="62">
        <f>IFERROR(Inv_SY_B!GY29/Inv_SY_B!$IS29-1,"")</f>
        <v>7.5123357173128014E-3</v>
      </c>
      <c r="GZ29" s="62">
        <f>IFERROR(Inv_SY_B!GZ29/Inv_SY_B!$IS29-1,"")</f>
        <v>-1.3629638600793692E-2</v>
      </c>
      <c r="HA29" s="62">
        <f>IFERROR(Inv_SY_B!HA29/Inv_SY_B!$IS29-1,"")</f>
        <v>-4.7434191287287764E-3</v>
      </c>
      <c r="HB29" s="62">
        <f>IFERROR(Inv_SY_B!HB29/Inv_SY_B!$IS29-1,"")</f>
        <v>1.1918242381393052E-2</v>
      </c>
      <c r="HC29" s="62">
        <f>IFERROR(Inv_SY_B!HC29/Inv_SY_B!$IS29-1,"")</f>
        <v>1.7472129551433513E-2</v>
      </c>
      <c r="HD29" s="62">
        <f>IFERROR(Inv_SY_B!HD29/Inv_SY_B!$IS29-1,"")</f>
        <v>-2.5218642607125474E-3</v>
      </c>
      <c r="HE29" s="62">
        <f>IFERROR(Inv_SY_B!HE29/Inv_SY_B!$IS29-1,"")</f>
        <v>2.3655564489231118E-3</v>
      </c>
      <c r="HF29" s="62">
        <f>IFERROR(Inv_SY_B!HF29/Inv_SY_B!$IS29-1,"")</f>
        <v>4.1428003433361393E-3</v>
      </c>
      <c r="HG29" s="62">
        <f>IFERROR(Inv_SY_B!HG29/Inv_SY_B!$IS29-1,"")</f>
        <v>3.4133791061555119E-2</v>
      </c>
      <c r="HH29" s="62">
        <f>IFERROR(Inv_SY_B!HH29/Inv_SY_B!$IS29-1,"")</f>
        <v>1.3029019815401055E-2</v>
      </c>
      <c r="HI29" s="62">
        <f>IFERROR(Inv_SY_B!HI29/Inv_SY_B!$IS29-1,"")</f>
        <v>-2.5218642607125474E-3</v>
      </c>
      <c r="HJ29" s="62">
        <f>IFERROR(Inv_SY_B!HJ29/Inv_SY_B!$IS29-1,"")</f>
        <v>2.7469126457506432E-2</v>
      </c>
      <c r="HK29" s="62">
        <f>IFERROR(Inv_SY_B!HK29/Inv_SY_B!$IS29-1,"")</f>
        <v>-6.7181345669654613E-3</v>
      </c>
      <c r="HL29" s="62">
        <f>IFERROR(Inv_SY_B!HL29/Inv_SY_B!$IS29-1,"")</f>
        <v>1.7570865323345286E-2</v>
      </c>
      <c r="HM29" s="62">
        <f>IFERROR(Inv_SY_B!HM29/Inv_SY_B!$IS29-1,"")</f>
        <v>3.861918296592215E-2</v>
      </c>
      <c r="HN29" s="62">
        <f>IFERROR(Inv_SY_B!HN29/Inv_SY_B!$IS29-1,"")</f>
        <v>2.7993922782127534E-2</v>
      </c>
      <c r="HO29" s="62">
        <f>IFERROR(Inv_SY_B!HO29/Inv_SY_B!$IS29-1,"")</f>
        <v>2.9189264552804461E-2</v>
      </c>
      <c r="HP29" s="62">
        <f>IFERROR(Inv_SY_B!HP29/Inv_SY_B!$IS29-1,"")</f>
        <v>5.6150862269183088E-2</v>
      </c>
      <c r="HQ29" s="62">
        <f>IFERROR(Inv_SY_B!HQ29/Inv_SY_B!$IS29-1,"")</f>
        <v>-1.4223068007854778E-3</v>
      </c>
      <c r="HR29" s="62">
        <f>IFERROR(Inv_SY_B!HR29/Inv_SY_B!$IS29-1,"")</f>
        <v>-1.7509485050857143E-2</v>
      </c>
      <c r="HS29" s="62">
        <f>IFERROR(Inv_SY_B!HS29/Inv_SY_B!$IS29-1,"")</f>
        <v>5.7778647261961247E-3</v>
      </c>
      <c r="HT29" s="62">
        <f>IFERROR(Inv_SY_B!HT29/Inv_SY_B!$IS29-1,"")</f>
        <v>1.5201206797461397E-2</v>
      </c>
      <c r="HU29" s="62">
        <f>IFERROR(Inv_SY_B!HU29/Inv_SY_B!$IS29-1,"")</f>
        <v>5.1995702010954048E-4</v>
      </c>
      <c r="HV29" s="62">
        <f>IFERROR(Inv_SY_B!HV29/Inv_SY_B!$IS29-1,"")</f>
        <v>-1.1578972568778712E-2</v>
      </c>
      <c r="HW29" s="62">
        <f>IFERROR(Inv_SY_B!HW29/Inv_SY_B!$IS29-1,"")</f>
        <v>1.4095366152048872E-2</v>
      </c>
      <c r="HX29" s="62">
        <f>IFERROR(Inv_SY_B!HX29/Inv_SY_B!$IS29-1,"")</f>
        <v>-5.4269744727337699E-3</v>
      </c>
      <c r="HY29" s="62">
        <f>IFERROR(Inv_SY_B!HY29/Inv_SY_B!$IS29-1,"")</f>
        <v>-1.066756544343872E-2</v>
      </c>
      <c r="HZ29" s="62">
        <f>IFERROR(Inv_SY_B!HZ29/Inv_SY_B!$IS29-1,"")</f>
        <v>-1.8566427196385349E-2</v>
      </c>
      <c r="IA29" s="62">
        <f>IFERROR(Inv_SY_B!IA29/Inv_SY_B!$IS29-1,"")</f>
        <v>-2.293013403892219E-2</v>
      </c>
      <c r="IB29" s="62">
        <f>IFERROR(Inv_SY_B!IB29/Inv_SY_B!$IS29-1,"")</f>
        <v>-1.3547893075347206E-2</v>
      </c>
      <c r="IC29" s="62">
        <f>IFERROR(Inv_SY_B!IC29/Inv_SY_B!$IS29-1,"")</f>
        <v>1.1636016879512212E-2</v>
      </c>
      <c r="ID29" s="62">
        <f>IFERROR(Inv_SY_B!ID29/Inv_SY_B!$IS29-1,"")</f>
        <v>-1.0298552962556218E-2</v>
      </c>
      <c r="IE29" s="62">
        <f>IFERROR(Inv_SY_B!IE29/Inv_SY_B!$IS29-1,"")</f>
        <v>-1.4044328842823584E-2</v>
      </c>
      <c r="IF29" s="62" t="str">
        <f>IFERROR(Inv_SY_B!IF29/Inv_SY_B!$IS29-1,"")</f>
        <v/>
      </c>
      <c r="IG29" s="62">
        <f>IFERROR(Inv_SY_B!IG29/Inv_SY_B!$IS29-1,"")</f>
        <v>2.7486418492284281E-2</v>
      </c>
      <c r="IH29" s="62">
        <f>IFERROR(Inv_SY_B!IH29/Inv_SY_B!$IS29-1,"")</f>
        <v>-6.2430266989885741E-3</v>
      </c>
      <c r="II29" s="62">
        <f>IFERROR(Inv_SY_B!II29/Inv_SY_B!$IS29-1,"")</f>
        <v>-1.4359104378351306E-2</v>
      </c>
      <c r="IJ29" s="62">
        <f>IFERROR(Inv_SY_B!IJ29/Inv_SY_B!$IS29-1,"")</f>
        <v>3.0158162800999477E-3</v>
      </c>
      <c r="IK29" s="62">
        <f>IFERROR(Inv_SY_B!IK29/Inv_SY_B!$IS29-1,"")</f>
        <v>-4.4948535490905162E-3</v>
      </c>
      <c r="IL29" s="62" t="str">
        <f>IFERROR(Inv_SY_B!IL29/Inv_SY_B!$IS29-1,"")</f>
        <v/>
      </c>
      <c r="IM29" s="62" t="str">
        <f>IFERROR(Inv_SY_B!IM29/Inv_SY_B!$IS29-1,"")</f>
        <v/>
      </c>
      <c r="IN29" s="62">
        <f>IFERROR(Inv_SY_B!IN29/Inv_SY_B!$IS29-1,"")</f>
        <v>3.1358588506995799E-2</v>
      </c>
      <c r="IO29" s="62">
        <f>IFERROR(Inv_SY_B!IO29/Inv_SY_B!$IS29-1,"")</f>
        <v>3.4302671016255504E-2</v>
      </c>
      <c r="IP29" s="62">
        <f>IFERROR(Inv_SY_B!IP29/Inv_SY_B!$IS29-1,"")</f>
        <v>0.11543101240338838</v>
      </c>
      <c r="IQ29" s="62">
        <f>IFERROR(Inv_SY_B!IQ29/Inv_SY_B!$IS29-1,"")</f>
        <v>-4.4948535490905162E-3</v>
      </c>
      <c r="IR29" s="62">
        <f>IFERROR(Inv_SY_B!IR29/Inv_SY_B!$IS29-1,"")</f>
        <v>1.0288266938319865</v>
      </c>
    </row>
    <row r="30" spans="2:252" ht="14.5" x14ac:dyDescent="0.35">
      <c r="B30" s="85">
        <f t="shared" si="0"/>
        <v>45862</v>
      </c>
      <c r="C30" s="62">
        <f>IFERROR(Inv_SY_B!C30/Inv_SY_B!$IS30-1,"")</f>
        <v>6.9250879513829133E-3</v>
      </c>
      <c r="D30" s="62">
        <f>IFERROR(Inv_SY_B!D30/Inv_SY_B!$IS30-1,"")</f>
        <v>1.1129393697340006E-3</v>
      </c>
      <c r="E30" s="62">
        <f>IFERROR(Inv_SY_B!E30/Inv_SY_B!$IS30-1,"")</f>
        <v>1.0140933054201273E-3</v>
      </c>
      <c r="F30" s="62">
        <f>IFERROR(Inv_SY_B!F30/Inv_SY_B!$IS30-1,"")</f>
        <v>3.5840909775779473E-3</v>
      </c>
      <c r="G30" s="62">
        <f>IFERROR(Inv_SY_B!G30/Inv_SY_B!$IS30-1,"")</f>
        <v>1.1129393697340006E-3</v>
      </c>
      <c r="H30" s="62">
        <f>IFERROR(Inv_SY_B!H30/Inv_SY_B!$IS30-1,"")</f>
        <v>6.0255887661275764E-3</v>
      </c>
      <c r="I30" s="62">
        <f>IFERROR(Inv_SY_B!I30/Inv_SY_B!$IS30-1,"")</f>
        <v>7.4390874858145661E-3</v>
      </c>
      <c r="J30" s="62">
        <f>IFERROR(Inv_SY_B!J30/Inv_SY_B!$IS30-1,"")</f>
        <v>-2.709055306585606E-4</v>
      </c>
      <c r="K30" s="62">
        <f>IFERROR(Inv_SY_B!K30/Inv_SY_B!$IS30-1,"")</f>
        <v>1.3031402420429661E-2</v>
      </c>
      <c r="L30" s="62">
        <f>IFERROR(Inv_SY_B!L30/Inv_SY_B!$IS30-1,"")</f>
        <v>1.2784682643902423E-2</v>
      </c>
      <c r="M30" s="62">
        <f>IFERROR(Inv_SY_B!M30/Inv_SY_B!$IS30-1,"")</f>
        <v>8.724086321893143E-3</v>
      </c>
      <c r="N30" s="62">
        <f>IFERROR(Inv_SY_B!N30/Inv_SY_B!$IS30-1,"")</f>
        <v>9.3665857399327646E-3</v>
      </c>
      <c r="O30" s="62">
        <f>IFERROR(Inv_SY_B!O30/Inv_SY_B!$IS30-1,"")</f>
        <v>1.6434079338366381E-2</v>
      </c>
      <c r="P30" s="62">
        <f>IFERROR(Inv_SY_B!P30/Inv_SY_B!$IS30-1,"")</f>
        <v>1.4915444350273255E-2</v>
      </c>
      <c r="Q30" s="62">
        <f>IFERROR(Inv_SY_B!Q30/Inv_SY_B!$IS30-1,"")</f>
        <v>1.0009085157972164E-2</v>
      </c>
      <c r="R30" s="62">
        <f>IFERROR(Inv_SY_B!R30/Inv_SY_B!$IS30-1,"")</f>
        <v>-6.6958997110527774E-3</v>
      </c>
      <c r="S30" s="62">
        <f>IFERROR(Inv_SY_B!S30/Inv_SY_B!$IS30-1,"")</f>
        <v>-1.8774888770193954E-2</v>
      </c>
      <c r="T30" s="62">
        <f>IFERROR(Inv_SY_B!T30/Inv_SY_B!$IS30-1,"")</f>
        <v>-1.1835895055368195E-2</v>
      </c>
      <c r="U30" s="62">
        <f>IFERROR(Inv_SY_B!U30/Inv_SY_B!$IS30-1,"")</f>
        <v>1.4279235136326562E-2</v>
      </c>
      <c r="V30" s="62">
        <f>IFERROR(Inv_SY_B!V30/Inv_SY_B!$IS30-1,"")</f>
        <v>5.383089348088399E-3</v>
      </c>
      <c r="W30" s="62">
        <f>IFERROR(Inv_SY_B!W30/Inv_SY_B!$IS30-1,"")</f>
        <v>1.6434079338366381E-2</v>
      </c>
      <c r="X30" s="62">
        <f>IFERROR(Inv_SY_B!X30/Inv_SY_B!$IS30-1,"")</f>
        <v>-1.3120893891447105E-2</v>
      </c>
      <c r="Y30" s="62">
        <f>IFERROR(Inv_SY_B!Y30/Inv_SY_B!$IS30-1,"")</f>
        <v>2.1277536489740401E-2</v>
      </c>
      <c r="Z30" s="62">
        <f>IFERROR(Inv_SY_B!Z30/Inv_SY_B!$IS30-1,"")</f>
        <v>1.3150193423942635E-2</v>
      </c>
      <c r="AA30" s="62">
        <f>IFERROR(Inv_SY_B!AA30/Inv_SY_B!$IS30-1,"")</f>
        <v>-7.3213402031147012E-5</v>
      </c>
      <c r="AB30" s="62">
        <f>IFERROR(Inv_SY_B!AB30/Inv_SY_B!$IS30-1,"")</f>
        <v>1.5346772630915106E-2</v>
      </c>
      <c r="AC30" s="62">
        <f>IFERROR(Inv_SY_B!AC30/Inv_SY_B!$IS30-1,"")</f>
        <v>-1.2171971674035054E-2</v>
      </c>
      <c r="AD30" s="62">
        <f>IFERROR(Inv_SY_B!AD30/Inv_SY_B!$IS30-1,"")</f>
        <v>-5.5646082756499737E-4</v>
      </c>
      <c r="AE30" s="62">
        <f>IFERROR(Inv_SY_B!AE30/Inv_SY_B!$IS30-1,"")</f>
        <v>-8.5520091409445609E-3</v>
      </c>
      <c r="AF30" s="62">
        <f>IFERROR(Inv_SY_B!AF30/Inv_SY_B!$IS30-1,"")</f>
        <v>2.73137361505007E-2</v>
      </c>
      <c r="AG30" s="62">
        <f>IFERROR(Inv_SY_B!AG30/Inv_SY_B!$IS30-1,"")</f>
        <v>-5.5646082756499737E-4</v>
      </c>
      <c r="AH30" s="62">
        <f>IFERROR(Inv_SY_B!AH30/Inv_SY_B!$IS30-1,"")</f>
        <v>8.8097529109651962E-3</v>
      </c>
      <c r="AI30" s="62">
        <f>IFERROR(Inv_SY_B!AI30/Inv_SY_B!$IS30-1,"")</f>
        <v>-2.3582724038013425E-2</v>
      </c>
      <c r="AJ30" s="62">
        <f>IFERROR(Inv_SY_B!AJ30/Inv_SY_B!$IS30-1,"")</f>
        <v>1.5285435183742591E-2</v>
      </c>
      <c r="AK30" s="62">
        <f>IFERROR(Inv_SY_B!AK30/Inv_SY_B!$IS30-1,"")</f>
        <v>-2.211588574399892E-2</v>
      </c>
      <c r="AL30" s="62">
        <f>IFERROR(Inv_SY_B!AL30/Inv_SY_B!$IS30-1,"")</f>
        <v>-3.6594504707634368E-3</v>
      </c>
      <c r="AM30" s="62">
        <f>IFERROR(Inv_SY_B!AM30/Inv_SY_B!$IS30-1,"")</f>
        <v>-1.1193395637328796E-2</v>
      </c>
      <c r="AN30" s="62">
        <f>IFERROR(Inv_SY_B!AN30/Inv_SY_B!$IS30-1,"")</f>
        <v>-2.4685883416156629E-2</v>
      </c>
      <c r="AO30" s="62">
        <f>IFERROR(Inv_SY_B!AO30/Inv_SY_B!$IS30-1,"")</f>
        <v>-1.9545888071841211E-2</v>
      </c>
      <c r="AP30" s="62">
        <f>IFERROR(Inv_SY_B!AP30/Inv_SY_B!$IS30-1,"")</f>
        <v>-1.5690891563604814E-2</v>
      </c>
      <c r="AQ30" s="62">
        <f>IFERROR(Inv_SY_B!AQ30/Inv_SY_B!$IS30-1,"")</f>
        <v>-9.2658973832104863E-3</v>
      </c>
      <c r="AR30" s="62">
        <f>IFERROR(Inv_SY_B!AR30/Inv_SY_B!$IS30-1,"")</f>
        <v>-1.6975890399683502E-2</v>
      </c>
      <c r="AS30" s="62">
        <f>IFERROR(Inv_SY_B!AS30/Inv_SY_B!$IS30-1,"")</f>
        <v>-2.5970882252235539E-2</v>
      </c>
      <c r="AT30" s="62">
        <f>IFERROR(Inv_SY_B!AT30/Inv_SY_B!$IS30-1,"")</f>
        <v>-9.2658973832104863E-3</v>
      </c>
      <c r="AU30" s="62">
        <f>IFERROR(Inv_SY_B!AU30/Inv_SY_B!$IS30-1,"")</f>
        <v>1.5149080502287582E-2</v>
      </c>
      <c r="AV30" s="62">
        <f>IFERROR(Inv_SY_B!AV30/Inv_SY_B!$IS30-1,"")</f>
        <v>3.5840909775779473E-3</v>
      </c>
      <c r="AW30" s="62">
        <f>IFERROR(Inv_SY_B!AW30/Inv_SY_B!$IS30-1,"")</f>
        <v>-1.7865504978507363E-2</v>
      </c>
      <c r="AX30" s="62">
        <f>IFERROR(Inv_SY_B!AX30/Inv_SY_B!$IS30-1,"")</f>
        <v>-7.9808985471316873E-3</v>
      </c>
      <c r="AY30" s="62">
        <f>IFERROR(Inv_SY_B!AY30/Inv_SY_B!$IS30-1,"")</f>
        <v>-1.5588091656718484E-2</v>
      </c>
      <c r="AZ30" s="62">
        <f>IFERROR(Inv_SY_B!AZ30/Inv_SY_B!$IS30-1,"")</f>
        <v>-1.188729500881136E-2</v>
      </c>
      <c r="BA30" s="62">
        <f>IFERROR(Inv_SY_B!BA30/Inv_SY_B!$IS30-1,"")</f>
        <v>1.2964582480953446E-2</v>
      </c>
      <c r="BB30" s="62">
        <f>IFERROR(Inv_SY_B!BB30/Inv_SY_B!$IS30-1,"")</f>
        <v>-1.1835895055368195E-2</v>
      </c>
      <c r="BC30" s="62">
        <f>IFERROR(Inv_SY_B!BC30/Inv_SY_B!$IS30-1,"")</f>
        <v>1.3378637661467963E-2</v>
      </c>
      <c r="BD30" s="62">
        <f>IFERROR(Inv_SY_B!BD30/Inv_SY_B!$IS30-1,"")</f>
        <v>-1.5405336266698266E-2</v>
      </c>
      <c r="BE30" s="62">
        <f>IFERROR(Inv_SY_B!BE30/Inv_SY_B!$IS30-1,"")</f>
        <v>-1.0748588347916921E-2</v>
      </c>
      <c r="BF30" s="62">
        <f>IFERROR(Inv_SY_B!BF30/Inv_SY_B!$IS30-1,"")</f>
        <v>8.8097529109651962E-3</v>
      </c>
      <c r="BG30" s="62">
        <f>IFERROR(Inv_SY_B!BG30/Inv_SY_B!$IS30-1,"")</f>
        <v>1.0979973167454027E-2</v>
      </c>
      <c r="BH30" s="62">
        <f>IFERROR(Inv_SY_B!BH30/Inv_SY_B!$IS30-1,"")</f>
        <v>2.260207375154466E-2</v>
      </c>
      <c r="BI30" s="62">
        <f>IFERROR(Inv_SY_B!BI30/Inv_SY_B!$IS30-1,"")</f>
        <v>2.2744851399998156E-2</v>
      </c>
      <c r="BJ30" s="62">
        <f>IFERROR(Inv_SY_B!BJ30/Inv_SY_B!$IS30-1,"")</f>
        <v>2.5828848606587185E-2</v>
      </c>
      <c r="BK30" s="62">
        <f>IFERROR(Inv_SY_B!BK30/Inv_SY_B!$IS30-1,"")</f>
        <v>-2.4942883183372566E-2</v>
      </c>
      <c r="BL30" s="62">
        <f>IFERROR(Inv_SY_B!BL30/Inv_SY_B!$IS30-1,"")</f>
        <v>1.1607057949442501E-2</v>
      </c>
      <c r="BM30" s="62">
        <f>IFERROR(Inv_SY_B!BM30/Inv_SY_B!$IS30-1,"")</f>
        <v>3.5840909775779473E-3</v>
      </c>
      <c r="BN30" s="62">
        <f>IFERROR(Inv_SY_B!BN30/Inv_SY_B!$IS30-1,"")</f>
        <v>5.2638543463705556E-3</v>
      </c>
      <c r="BO30" s="62">
        <f>IFERROR(Inv_SY_B!BO30/Inv_SY_B!$IS30-1,"")</f>
        <v>2.8987529506213416E-2</v>
      </c>
      <c r="BP30" s="62">
        <f>IFERROR(Inv_SY_B!BP30/Inv_SY_B!$IS30-1,"")</f>
        <v>2.3293996201741107E-2</v>
      </c>
      <c r="BQ30" s="62">
        <f>IFERROR(Inv_SY_B!BQ30/Inv_SY_B!$IS30-1,"")</f>
        <v>3.4443832256332962E-2</v>
      </c>
      <c r="BR30" s="62">
        <f>IFERROR(Inv_SY_B!BR30/Inv_SY_B!$IS30-1,"")</f>
        <v>1.0246315712325149E-2</v>
      </c>
      <c r="BS30" s="62">
        <f>IFERROR(Inv_SY_B!BS30/Inv_SY_B!$IS30-1,"")</f>
        <v>2.260207375154466E-2</v>
      </c>
      <c r="BT30" s="62">
        <f>IFERROR(Inv_SY_B!BT30/Inv_SY_B!$IS30-1,"")</f>
        <v>1.9903576195779316E-2</v>
      </c>
      <c r="BU30" s="62">
        <f>IFERROR(Inv_SY_B!BU30/Inv_SY_B!$IS30-1,"")</f>
        <v>2.6328570376173532E-2</v>
      </c>
      <c r="BV30" s="62">
        <f>IFERROR(Inv_SY_B!BV30/Inv_SY_B!$IS30-1,"")</f>
        <v>1.9775076312171347E-2</v>
      </c>
      <c r="BW30" s="62">
        <f>IFERROR(Inv_SY_B!BW30/Inv_SY_B!$IS30-1,"")</f>
        <v>-1.6975890399683502E-2</v>
      </c>
      <c r="BX30" s="62">
        <f>IFERROR(Inv_SY_B!BX30/Inv_SY_B!$IS30-1,"")</f>
        <v>1.6819578989190065E-2</v>
      </c>
      <c r="BY30" s="62">
        <f>IFERROR(Inv_SY_B!BY30/Inv_SY_B!$IS30-1,"")</f>
        <v>1.6576856986819433E-2</v>
      </c>
      <c r="BZ30" s="62">
        <f>IFERROR(Inv_SY_B!BZ30/Inv_SY_B!$IS30-1,"")</f>
        <v>2.6628403437925163E-2</v>
      </c>
      <c r="CA30" s="62">
        <f>IFERROR(Inv_SY_B!CA30/Inv_SY_B!$IS30-1,"")</f>
        <v>6.296866298188819E-3</v>
      </c>
      <c r="CB30" s="62">
        <f>IFERROR(Inv_SY_B!CB30/Inv_SY_B!$IS30-1,"")</f>
        <v>1.5149080502287582E-2</v>
      </c>
      <c r="CC30" s="62">
        <f>IFERROR(Inv_SY_B!CC30/Inv_SY_B!$IS30-1,"")</f>
        <v>1.7847578058053148E-2</v>
      </c>
      <c r="CD30" s="62">
        <f>IFERROR(Inv_SY_B!CD30/Inv_SY_B!$IS30-1,"")</f>
        <v>2.1277536489740401E-2</v>
      </c>
      <c r="CE30" s="62">
        <f>IFERROR(Inv_SY_B!CE30/Inv_SY_B!$IS30-1,"")</f>
        <v>1.6562579221974127E-2</v>
      </c>
      <c r="CF30" s="62">
        <f>IFERROR(Inv_SY_B!CF30/Inv_SY_B!$IS30-1,"")</f>
        <v>1.771907817444518E-2</v>
      </c>
      <c r="CG30" s="62">
        <f>IFERROR(Inv_SY_B!CG30/Inv_SY_B!$IS30-1,"")</f>
        <v>6.1540886497355451E-3</v>
      </c>
      <c r="CH30" s="62">
        <f>IFERROR(Inv_SY_B!CH30/Inv_SY_B!$IS30-1,"")</f>
        <v>3.5840909775779473E-3</v>
      </c>
      <c r="CI30" s="62">
        <f>IFERROR(Inv_SY_B!CI30/Inv_SY_B!$IS30-1,"")</f>
        <v>1.6819578989190065E-2</v>
      </c>
      <c r="CJ30" s="62">
        <f>IFERROR(Inv_SY_B!CJ30/Inv_SY_B!$IS30-1,"")</f>
        <v>1.2579082830129984E-2</v>
      </c>
      <c r="CK30" s="62">
        <f>IFERROR(Inv_SY_B!CK30/Inv_SY_B!$IS30-1,"")</f>
        <v>-3.2264028536399536E-3</v>
      </c>
      <c r="CL30" s="62">
        <f>IFERROR(Inv_SY_B!CL30/Inv_SY_B!$IS30-1,"")</f>
        <v>-4.8969013405424366E-3</v>
      </c>
      <c r="CM30" s="62">
        <f>IFERROR(Inv_SY_B!CM30/Inv_SY_B!$IS30-1,"")</f>
        <v>1.7333578523621718E-2</v>
      </c>
      <c r="CN30" s="62">
        <f>IFERROR(Inv_SY_B!CN30/Inv_SY_B!$IS30-1,"")</f>
        <v>1.1936583412090584E-2</v>
      </c>
      <c r="CO30" s="62">
        <f>IFERROR(Inv_SY_B!CO30/Inv_SY_B!$IS30-1,"")</f>
        <v>6.2466085659333981E-3</v>
      </c>
      <c r="CP30" s="62">
        <f>IFERROR(Inv_SY_B!CP30/Inv_SY_B!$IS30-1,"")</f>
        <v>1.9616922609269283E-2</v>
      </c>
      <c r="CQ30" s="62">
        <f>IFERROR(Inv_SY_B!CQ30/Inv_SY_B!$IS30-1,"")</f>
        <v>1.0009085157972164E-2</v>
      </c>
      <c r="CR30" s="62">
        <f>IFERROR(Inv_SY_B!CR30/Inv_SY_B!$IS30-1,"")</f>
        <v>1.771907817444518E-2</v>
      </c>
      <c r="CS30" s="62">
        <f>IFERROR(Inv_SY_B!CS30/Inv_SY_B!$IS30-1,"")</f>
        <v>1.2236416473842215E-2</v>
      </c>
      <c r="CT30" s="62">
        <f>IFERROR(Inv_SY_B!CT30/Inv_SY_B!$IS30-1,"")</f>
        <v>1.7976077941661117E-2</v>
      </c>
      <c r="CU30" s="62">
        <f>IFERROR(Inv_SY_B!CU30/Inv_SY_B!$IS30-1,"")</f>
        <v>1.7333578523621718E-2</v>
      </c>
      <c r="CV30" s="62">
        <f>IFERROR(Inv_SY_B!CV30/Inv_SY_B!$IS30-1,"")</f>
        <v>2.3501572936799997E-2</v>
      </c>
      <c r="CW30" s="62">
        <f>IFERROR(Inv_SY_B!CW30/Inv_SY_B!$IS30-1,"")</f>
        <v>2.1188575031858115E-2</v>
      </c>
      <c r="CX30" s="62">
        <f>IFERROR(Inv_SY_B!CX30/Inv_SY_B!$IS30-1,"")</f>
        <v>-3.0979029700320959E-3</v>
      </c>
      <c r="CY30" s="62">
        <f>IFERROR(Inv_SY_B!CY30/Inv_SY_B!$IS30-1,"")</f>
        <v>1.7847578058053148E-2</v>
      </c>
      <c r="CZ30" s="62">
        <f>IFERROR(Inv_SY_B!CZ30/Inv_SY_B!$IS30-1,"")</f>
        <v>2.2859073518760598E-2</v>
      </c>
      <c r="DA30" s="62">
        <f>IFERROR(Inv_SY_B!DA30/Inv_SY_B!$IS30-1,"")</f>
        <v>1.0140933054201273E-3</v>
      </c>
      <c r="DB30" s="62">
        <f>IFERROR(Inv_SY_B!DB30/Inv_SY_B!$IS30-1,"")</f>
        <v>1.6562579221974127E-2</v>
      </c>
      <c r="DC30" s="62">
        <f>IFERROR(Inv_SY_B!DC30/Inv_SY_B!$IS30-1,"")</f>
        <v>1.3150193423942635E-2</v>
      </c>
      <c r="DD30" s="62">
        <f>IFERROR(Inv_SY_B!DD30/Inv_SY_B!$IS30-1,"")</f>
        <v>-1.1835895055368195E-2</v>
      </c>
      <c r="DE30" s="62">
        <f>IFERROR(Inv_SY_B!DE30/Inv_SY_B!$IS30-1,"")</f>
        <v>1.7279815476862748E-3</v>
      </c>
      <c r="DF30" s="62">
        <f>IFERROR(Inv_SY_B!DF30/Inv_SY_B!$IS30-1,"")</f>
        <v>-2.3173032662004323E-2</v>
      </c>
      <c r="DG30" s="62">
        <f>IFERROR(Inv_SY_B!DG30/Inv_SY_B!$IS30-1,"")</f>
        <v>-1.9545888071841211E-2</v>
      </c>
      <c r="DH30" s="62">
        <f>IFERROR(Inv_SY_B!DH30/Inv_SY_B!$IS30-1,"")</f>
        <v>-2.4543105767703466E-2</v>
      </c>
      <c r="DI30" s="62">
        <f>IFERROR(Inv_SY_B!DI30/Inv_SY_B!$IS30-1,"")</f>
        <v>-1.1934741119681957E-2</v>
      </c>
      <c r="DJ30" s="62">
        <f>IFERROR(Inv_SY_B!DJ30/Inv_SY_B!$IS30-1,"")</f>
        <v>1.771907817444518E-2</v>
      </c>
      <c r="DK30" s="62">
        <f>IFERROR(Inv_SY_B!DK30/Inv_SY_B!$IS30-1,"")</f>
        <v>-1.426311507907263E-2</v>
      </c>
      <c r="DL30" s="62">
        <f>IFERROR(Inv_SY_B!DL30/Inv_SY_B!$IS30-1,"")</f>
        <v>4.1266460417002104E-3</v>
      </c>
      <c r="DM30" s="62">
        <f>IFERROR(Inv_SY_B!DM30/Inv_SY_B!$IS30-1,"")</f>
        <v>4.7405899300489995E-3</v>
      </c>
      <c r="DN30" s="62">
        <f>IFERROR(Inv_SY_B!DN30/Inv_SY_B!$IS30-1,"")</f>
        <v>-2.5970882252235539E-2</v>
      </c>
      <c r="DO30" s="62">
        <f>IFERROR(Inv_SY_B!DO30/Inv_SY_B!$IS30-1,"")</f>
        <v>-1.1694454902450802E-2</v>
      </c>
      <c r="DP30" s="62">
        <f>IFERROR(Inv_SY_B!DP30/Inv_SY_B!$IS30-1,"")</f>
        <v>6.296866298188819E-3</v>
      </c>
      <c r="DQ30" s="62">
        <f>IFERROR(Inv_SY_B!DQ30/Inv_SY_B!$IS30-1,"")</f>
        <v>-1.1275714213778709E-3</v>
      </c>
      <c r="DR30" s="62">
        <f>IFERROR(Inv_SY_B!DR30/Inv_SY_B!$IS30-1,"")</f>
        <v>6.1540886497355451E-3</v>
      </c>
      <c r="DS30" s="62">
        <f>IFERROR(Inv_SY_B!DS30/Inv_SY_B!$IS30-1,"")</f>
        <v>-9.2658973832104863E-3</v>
      </c>
      <c r="DT30" s="62">
        <f>IFERROR(Inv_SY_B!DT30/Inv_SY_B!$IS30-1,"")</f>
        <v>-3.9831243904419056E-3</v>
      </c>
      <c r="DU30" s="62">
        <f>IFERROR(Inv_SY_B!DU30/Inv_SY_B!$IS30-1,"")</f>
        <v>1.0865751048691363E-2</v>
      </c>
      <c r="DV30" s="62">
        <f>IFERROR(Inv_SY_B!DV30/Inv_SY_B!$IS30-1,"")</f>
        <v>-1.5690891563604814E-2</v>
      </c>
      <c r="DW30" s="62">
        <f>IFERROR(Inv_SY_B!DW30/Inv_SY_B!$IS30-1,"")</f>
        <v>-1.3120893891447105E-2</v>
      </c>
      <c r="DX30" s="62">
        <f>IFERROR(Inv_SY_B!DX30/Inv_SY_B!$IS30-1,"")</f>
        <v>5.154645110563072E-3</v>
      </c>
      <c r="DY30" s="62">
        <f>IFERROR(Inv_SY_B!DY30/Inv_SY_B!$IS30-1,"")</f>
        <v>-2.0830886907920232E-2</v>
      </c>
      <c r="DZ30" s="62">
        <f>IFERROR(Inv_SY_B!DZ30/Inv_SY_B!$IS30-1,"")</f>
        <v>-2.7255881088314338E-2</v>
      </c>
      <c r="EA30" s="62">
        <f>IFERROR(Inv_SY_B!EA30/Inv_SY_B!$IS30-1,"")</f>
        <v>-2.8409032028162695E-3</v>
      </c>
      <c r="EB30" s="62">
        <f>IFERROR(Inv_SY_B!EB30/Inv_SY_B!$IS30-1,"")</f>
        <v>-2.7969769330580374E-2</v>
      </c>
      <c r="EC30" s="62">
        <f>IFERROR(Inv_SY_B!EC30/Inv_SY_B!$IS30-1,"")</f>
        <v>-7.1901300326215889E-3</v>
      </c>
      <c r="ED30" s="62">
        <f>IFERROR(Inv_SY_B!ED30/Inv_SY_B!$IS30-1,"")</f>
        <v>3.1293990817347073E-3</v>
      </c>
      <c r="EE30" s="62">
        <f>IFERROR(Inv_SY_B!EE30/Inv_SY_B!$IS30-1,"")</f>
        <v>8.2298560003244425E-3</v>
      </c>
      <c r="EF30" s="62">
        <f>IFERROR(Inv_SY_B!EF30/Inv_SY_B!$IS30-1,"")</f>
        <v>-1.592452771561903E-2</v>
      </c>
      <c r="EG30" s="62">
        <f>IFERROR(Inv_SY_B!EG30/Inv_SY_B!$IS30-1,"")</f>
        <v>-9.1041492779698752E-3</v>
      </c>
      <c r="EH30" s="62">
        <f>IFERROR(Inv_SY_B!EH30/Inv_SY_B!$IS30-1,"")</f>
        <v>-1.4142602756217593E-2</v>
      </c>
      <c r="EI30" s="62">
        <f>IFERROR(Inv_SY_B!EI30/Inv_SY_B!$IS30-1,"")</f>
        <v>-1.1503412839040106E-2</v>
      </c>
      <c r="EJ30" s="62">
        <f>IFERROR(Inv_SY_B!EJ30/Inv_SY_B!$IS30-1,"")</f>
        <v>1.6925367468465513E-3</v>
      </c>
      <c r="EK30" s="62">
        <f>IFERROR(Inv_SY_B!EK30/Inv_SY_B!$IS30-1,"")</f>
        <v>2.2653473704987936E-2</v>
      </c>
      <c r="EL30" s="62">
        <f>IFERROR(Inv_SY_B!EL30/Inv_SY_B!$IS30-1,"")</f>
        <v>3.5840909775779473E-3</v>
      </c>
      <c r="EM30" s="62">
        <f>IFERROR(Inv_SY_B!EM30/Inv_SY_B!$IS30-1,"")</f>
        <v>5.5017046252647805E-3</v>
      </c>
      <c r="EN30" s="62">
        <f>IFERROR(Inv_SY_B!EN30/Inv_SY_B!$IS30-1,"")</f>
        <v>-2.2372885511214746E-2</v>
      </c>
      <c r="EO30" s="62">
        <f>IFERROR(Inv_SY_B!EO30/Inv_SY_B!$IS30-1,"")</f>
        <v>1.2707582713737731E-2</v>
      </c>
      <c r="EP30" s="62">
        <f>IFERROR(Inv_SY_B!EP30/Inv_SY_B!$IS30-1,"")</f>
        <v>9.4160087720895902E-3</v>
      </c>
      <c r="EQ30" s="62">
        <f>IFERROR(Inv_SY_B!EQ30/Inv_SY_B!$IS30-1,"")</f>
        <v>-2.9825878760472047E-2</v>
      </c>
      <c r="ER30" s="62">
        <f>IFERROR(Inv_SY_B!ER30/Inv_SY_B!$IS30-1,"")</f>
        <v>-1.9051657750272399E-2</v>
      </c>
      <c r="ES30" s="62">
        <f>IFERROR(Inv_SY_B!ES30/Inv_SY_B!$IS30-1,"")</f>
        <v>-2.4554035519926964E-3</v>
      </c>
      <c r="ET30" s="62">
        <f>IFERROR(Inv_SY_B!ET30/Inv_SY_B!$IS30-1,"")</f>
        <v>1.5476171115107684E-2</v>
      </c>
      <c r="EU30" s="62">
        <f>IFERROR(Inv_SY_B!EU30/Inv_SY_B!$IS30-1,"")</f>
        <v>1.5346772630915106E-2</v>
      </c>
      <c r="EV30" s="62">
        <f>IFERROR(Inv_SY_B!EV30/Inv_SY_B!$IS30-1,"")</f>
        <v>2.2990921414991483E-3</v>
      </c>
      <c r="EW30" s="62">
        <f>IFERROR(Inv_SY_B!EW30/Inv_SY_B!$IS30-1,"")</f>
        <v>1.4160619859149959E-2</v>
      </c>
      <c r="EX30" s="62">
        <f>IFERROR(Inv_SY_B!EX30/Inv_SY_B!$IS30-1,"")</f>
        <v>6.7965880677751667E-3</v>
      </c>
      <c r="EY30" s="62">
        <f>IFERROR(Inv_SY_B!EY30/Inv_SY_B!$IS30-1,"")</f>
        <v>8.5813086734400912E-3</v>
      </c>
      <c r="EZ30" s="62">
        <f>IFERROR(Inv_SY_B!EZ30/Inv_SY_B!$IS30-1,"")</f>
        <v>2.2990921414991483E-3</v>
      </c>
      <c r="FA30" s="62">
        <f>IFERROR(Inv_SY_B!FA30/Inv_SY_B!$IS30-1,"")</f>
        <v>4.8690898136567462E-3</v>
      </c>
      <c r="FB30" s="62">
        <f>IFERROR(Inv_SY_B!FB30/Inv_SY_B!$IS30-1,"")</f>
        <v>-3.9940541426652931E-4</v>
      </c>
      <c r="FC30" s="62">
        <f>IFERROR(Inv_SY_B!FC30/Inv_SY_B!$IS30-1,"")</f>
        <v>-7.9808985471316873E-3</v>
      </c>
      <c r="FD30" s="62">
        <f>IFERROR(Inv_SY_B!FD30/Inv_SY_B!$IS30-1,"")</f>
        <v>-1.1835895055368195E-2</v>
      </c>
      <c r="FE30" s="62">
        <f>IFERROR(Inv_SY_B!FE30/Inv_SY_B!$IS30-1,"")</f>
        <v>-1.1003566263817044E-2</v>
      </c>
      <c r="FF30" s="62">
        <f>IFERROR(Inv_SY_B!FF30/Inv_SY_B!$IS30-1,"")</f>
        <v>-9.7039651682374606E-3</v>
      </c>
      <c r="FG30" s="62">
        <f>IFERROR(Inv_SY_B!FG30/Inv_SY_B!$IS30-1,"")</f>
        <v>-2.4779337876962293E-2</v>
      </c>
      <c r="FH30" s="62">
        <f>IFERROR(Inv_SY_B!FH30/Inv_SY_B!$IS30-1,"")</f>
        <v>-9.7039651682374606E-3</v>
      </c>
      <c r="FI30" s="62">
        <f>IFERROR(Inv_SY_B!FI30/Inv_SY_B!$IS30-1,"")</f>
        <v>-2.501037807173212E-2</v>
      </c>
      <c r="FJ30" s="62">
        <f>IFERROR(Inv_SY_B!FJ30/Inv_SY_B!$IS30-1,"")</f>
        <v>-2.7320780019429391E-2</v>
      </c>
      <c r="FK30" s="62">
        <f>IFERROR(Inv_SY_B!FK30/Inv_SY_B!$IS30-1,"")</f>
        <v>6.1800482221816555E-3</v>
      </c>
      <c r="FL30" s="62">
        <f>IFERROR(Inv_SY_B!FL30/Inv_SY_B!$IS30-1,"")</f>
        <v>-1.0514916251879169E-2</v>
      </c>
      <c r="FM30" s="62">
        <f>IFERROR(Inv_SY_B!FM30/Inv_SY_B!$IS30-1,"")</f>
        <v>-1.7501571741715849E-2</v>
      </c>
      <c r="FN30" s="62">
        <f>IFERROR(Inv_SY_B!FN30/Inv_SY_B!$IS30-1,"")</f>
        <v>-2.3855177097883429E-2</v>
      </c>
      <c r="FO30" s="62">
        <f>IFERROR(Inv_SY_B!FO30/Inv_SY_B!$IS30-1,"")</f>
        <v>-1.2563087578512877E-2</v>
      </c>
      <c r="FP30" s="62">
        <f>IFERROR(Inv_SY_B!FP30/Inv_SY_B!$IS30-1,"")</f>
        <v>-1.3134912060567938E-2</v>
      </c>
      <c r="FQ30" s="62">
        <f>IFERROR(Inv_SY_B!FQ30/Inv_SY_B!$IS30-1,"")</f>
        <v>-1.9747282434877667E-2</v>
      </c>
      <c r="FR30" s="62">
        <f>IFERROR(Inv_SY_B!FR30/Inv_SY_B!$IS30-1,"")</f>
        <v>-3.0292139413398145E-3</v>
      </c>
      <c r="FS30" s="62">
        <f>IFERROR(Inv_SY_B!FS30/Inv_SY_B!$IS30-1,"")</f>
        <v>-2.2699976124034738E-2</v>
      </c>
      <c r="FT30" s="62">
        <f>IFERROR(Inv_SY_B!FT30/Inv_SY_B!$IS30-1,"")</f>
        <v>-2.186823142286376E-2</v>
      </c>
      <c r="FU30" s="62">
        <f>IFERROR(Inv_SY_B!FU30/Inv_SY_B!$IS30-1,"")</f>
        <v>7.6818094881847543E-3</v>
      </c>
      <c r="FV30" s="62">
        <f>IFERROR(Inv_SY_B!FV30/Inv_SY_B!$IS30-1,"")</f>
        <v>-2.0100773932875349E-2</v>
      </c>
      <c r="FW30" s="62">
        <f>IFERROR(Inv_SY_B!FW30/Inv_SY_B!$IS30-1,"")</f>
        <v>-2.0100773932875349E-2</v>
      </c>
      <c r="FX30" s="62">
        <f>IFERROR(Inv_SY_B!FX30/Inv_SY_B!$IS30-1,"")</f>
        <v>-2.3999577219614543E-2</v>
      </c>
      <c r="FY30" s="62">
        <f>IFERROR(Inv_SY_B!FY30/Inv_SY_B!$IS30-1,"")</f>
        <v>-2.3855177097883429E-2</v>
      </c>
      <c r="FZ30" s="62">
        <f>IFERROR(Inv_SY_B!FZ30/Inv_SY_B!$IS30-1,"")</f>
        <v>-1.6201970646136155E-2</v>
      </c>
      <c r="GA30" s="62">
        <f>IFERROR(Inv_SY_B!GA30/Inv_SY_B!$IS30-1,"")</f>
        <v>-4.3056221558293029E-3</v>
      </c>
      <c r="GB30" s="62">
        <f>IFERROR(Inv_SY_B!GB30/Inv_SY_B!$IS30-1,"")</f>
        <v>-2.6743179532505157E-2</v>
      </c>
      <c r="GC30" s="62">
        <f>IFERROR(Inv_SY_B!GC30/Inv_SY_B!$IS30-1,"")</f>
        <v>-2.1544775150186268E-2</v>
      </c>
      <c r="GD30" s="62">
        <f>IFERROR(Inv_SY_B!GD30/Inv_SY_B!$IS30-1,"")</f>
        <v>1.7681229117818997E-2</v>
      </c>
      <c r="GE30" s="62">
        <f>IFERROR(Inv_SY_B!GE30/Inv_SY_B!$IS30-1,"")</f>
        <v>-2.5898994205461823E-2</v>
      </c>
      <c r="GF30" s="62">
        <f>IFERROR(Inv_SY_B!GF30/Inv_SY_B!$IS30-1,"")</f>
        <v>-2.501037807173212E-2</v>
      </c>
      <c r="GG30" s="62">
        <f>IFERROR(Inv_SY_B!GG30/Inv_SY_B!$IS30-1,"")</f>
        <v>-2.5611082578133493E-2</v>
      </c>
      <c r="GH30" s="62">
        <f>IFERROR(Inv_SY_B!GH30/Inv_SY_B!$IS30-1,"")</f>
        <v>-1.3134912060567938E-2</v>
      </c>
      <c r="GI30" s="62">
        <f>IFERROR(Inv_SY_B!GI30/Inv_SY_B!$IS30-1,"")</f>
        <v>1.8429799348872677E-2</v>
      </c>
      <c r="GJ30" s="62">
        <f>IFERROR(Inv_SY_B!GJ30/Inv_SY_B!$IS30-1,"")</f>
        <v>-2.1820246151642353E-2</v>
      </c>
      <c r="GK30" s="62">
        <f>IFERROR(Inv_SY_B!GK30/Inv_SY_B!$IS30-1,"")</f>
        <v>3.2920457875600384E-3</v>
      </c>
      <c r="GL30" s="62">
        <f>IFERROR(Inv_SY_B!GL30/Inv_SY_B!$IS30-1,"")</f>
        <v>-6.0675749917915578E-4</v>
      </c>
      <c r="GM30" s="62">
        <f>IFERROR(Inv_SY_B!GM30/Inv_SY_B!$IS30-1,"")</f>
        <v>2.0836660577886468E-2</v>
      </c>
      <c r="GN30" s="62">
        <f>IFERROR(Inv_SY_B!GN30/Inv_SY_B!$IS30-1,"")</f>
        <v>1.992444691980344E-3</v>
      </c>
      <c r="GO30" s="62">
        <f>IFERROR(Inv_SY_B!GO30/Inv_SY_B!$IS30-1,"")</f>
        <v>-1.9063585947589612E-3</v>
      </c>
      <c r="GP30" s="62">
        <f>IFERROR(Inv_SY_B!GP30/Inv_SY_B!$IS30-1,"")</f>
        <v>-4.505560785918461E-3</v>
      </c>
      <c r="GQ30" s="62">
        <f>IFERROR(Inv_SY_B!GQ30/Inv_SY_B!$IS30-1,"")</f>
        <v>-1.2823007797628683E-2</v>
      </c>
      <c r="GR30" s="62">
        <f>IFERROR(Inv_SY_B!GR30/Inv_SY_B!$IS30-1,"")</f>
        <v>8.490450169879038E-3</v>
      </c>
      <c r="GS30" s="62" t="str">
        <f>IFERROR(Inv_SY_B!GS30/Inv_SY_B!$IS30-1,"")</f>
        <v/>
      </c>
      <c r="GT30" s="62" t="str">
        <f>IFERROR(Inv_SY_B!GT30/Inv_SY_B!$IS30-1,"")</f>
        <v/>
      </c>
      <c r="GU30" s="62">
        <f>IFERROR(Inv_SY_B!GU30/Inv_SY_B!$IS30-1,"")</f>
        <v>1.2385824429980596E-2</v>
      </c>
      <c r="GV30" s="62">
        <f>IFERROR(Inv_SY_B!GV30/Inv_SY_B!$IS30-1,"")</f>
        <v>-6.8548790784794811E-3</v>
      </c>
      <c r="GW30" s="62">
        <f>IFERROR(Inv_SY_B!GW30/Inv_SY_B!$IS30-1,"")</f>
        <v>-1.9910588406693019E-2</v>
      </c>
      <c r="GX30" s="62" t="str">
        <f>IFERROR(Inv_SY_B!GX30/Inv_SY_B!$IS30-1,"")</f>
        <v/>
      </c>
      <c r="GY30" s="62">
        <f>IFERROR(Inv_SY_B!GY30/Inv_SY_B!$IS30-1,"")</f>
        <v>-1.5625455874412775E-2</v>
      </c>
      <c r="GZ30" s="62">
        <f>IFERROR(Inv_SY_B!GZ30/Inv_SY_B!$IS30-1,"")</f>
        <v>-2.8409032028162695E-3</v>
      </c>
      <c r="HA30" s="62">
        <f>IFERROR(Inv_SY_B!HA30/Inv_SY_B!$IS30-1,"")</f>
        <v>-7.9808985471316873E-3</v>
      </c>
      <c r="HB30" s="62">
        <f>IFERROR(Inv_SY_B!HB30/Inv_SY_B!$IS30-1,"")</f>
        <v>-1.5559043667375816E-3</v>
      </c>
      <c r="HC30" s="62">
        <f>IFERROR(Inv_SY_B!HC30/Inv_SY_B!$IS30-1,"")</f>
        <v>-1.3120893891447105E-2</v>
      </c>
      <c r="HD30" s="62">
        <f>IFERROR(Inv_SY_B!HD30/Inv_SY_B!$IS30-1,"")</f>
        <v>-6.6958997110527774E-3</v>
      </c>
      <c r="HE30" s="62">
        <f>IFERROR(Inv_SY_B!HE30/Inv_SY_B!$IS30-1,"")</f>
        <v>-3.2264028536399536E-3</v>
      </c>
      <c r="HF30" s="62">
        <f>IFERROR(Inv_SY_B!HF30/Inv_SY_B!$IS30-1,"")</f>
        <v>-1.5690891563604814E-2</v>
      </c>
      <c r="HG30" s="62">
        <f>IFERROR(Inv_SY_B!HG30/Inv_SY_B!$IS30-1,"")</f>
        <v>-6.6958997110527774E-3</v>
      </c>
      <c r="HH30" s="62">
        <f>IFERROR(Inv_SY_B!HH30/Inv_SY_B!$IS30-1,"")</f>
        <v>3.5840909775779473E-3</v>
      </c>
      <c r="HI30" s="62">
        <f>IFERROR(Inv_SY_B!HI30/Inv_SY_B!$IS30-1,"")</f>
        <v>-1.5690891563604814E-2</v>
      </c>
      <c r="HJ30" s="62">
        <f>IFERROR(Inv_SY_B!HJ30/Inv_SY_B!$IS30-1,"")</f>
        <v>3.5840909775779473E-3</v>
      </c>
      <c r="HK30" s="62">
        <f>IFERROR(Inv_SY_B!HK30/Inv_SY_B!$IS30-1,"")</f>
        <v>-2.4543105767703466E-2</v>
      </c>
      <c r="HL30" s="62">
        <f>IFERROR(Inv_SY_B!HL30/Inv_SY_B!$IS30-1,"")</f>
        <v>-5.0111234593051002E-3</v>
      </c>
      <c r="HM30" s="62">
        <f>IFERROR(Inv_SY_B!HM30/Inv_SY_B!$IS30-1,"")</f>
        <v>3.0974189320992496E-2</v>
      </c>
      <c r="HN30" s="62">
        <f>IFERROR(Inv_SY_B!HN30/Inv_SY_B!$IS30-1,"")</f>
        <v>4.633893133769873E-2</v>
      </c>
      <c r="HO30" s="62">
        <f>IFERROR(Inv_SY_B!HO30/Inv_SY_B!$IS30-1,"")</f>
        <v>3.9680876463792814E-2</v>
      </c>
      <c r="HP30" s="62">
        <f>IFERROR(Inv_SY_B!HP30/Inv_SY_B!$IS30-1,"")</f>
        <v>5.4021302346052069E-2</v>
      </c>
      <c r="HQ30" s="62">
        <f>IFERROR(Inv_SY_B!HQ30/Inv_SY_B!$IS30-1,"")</f>
        <v>-8.1774495956515869E-3</v>
      </c>
      <c r="HR30" s="62">
        <f>IFERROR(Inv_SY_B!HR30/Inv_SY_B!$IS30-1,"")</f>
        <v>-2.1364606190962032E-2</v>
      </c>
      <c r="HS30" s="62">
        <f>IFERROR(Inv_SY_B!HS30/Inv_SY_B!$IS30-1,"")</f>
        <v>4.1494904654526543E-3</v>
      </c>
      <c r="HT30" s="62">
        <f>IFERROR(Inv_SY_B!HT30/Inv_SY_B!$IS30-1,"")</f>
        <v>-1.3006671772684553E-2</v>
      </c>
      <c r="HU30" s="62">
        <f>IFERROR(Inv_SY_B!HU30/Inv_SY_B!$IS30-1,"")</f>
        <v>1.2974467087384811E-2</v>
      </c>
      <c r="HV30" s="62">
        <f>IFERROR(Inv_SY_B!HV30/Inv_SY_B!$IS30-1,"")</f>
        <v>-2.6168574380863063E-2</v>
      </c>
      <c r="HW30" s="62">
        <f>IFERROR(Inv_SY_B!HW30/Inv_SY_B!$IS30-1,"")</f>
        <v>5.9998887894061603E-3</v>
      </c>
      <c r="HX30" s="62">
        <f>IFERROR(Inv_SY_B!HX30/Inv_SY_B!$IS30-1,"")</f>
        <v>1.1129393697340006E-3</v>
      </c>
      <c r="HY30" s="62">
        <f>IFERROR(Inv_SY_B!HY30/Inv_SY_B!$IS30-1,"")</f>
        <v>-1.1407562110008596E-2</v>
      </c>
      <c r="HZ30" s="62">
        <f>IFERROR(Inv_SY_B!HZ30/Inv_SY_B!$IS30-1,"")</f>
        <v>-2.6027993311616759E-2</v>
      </c>
      <c r="IA30" s="62">
        <f>IFERROR(Inv_SY_B!IA30/Inv_SY_B!$IS30-1,"")</f>
        <v>1.3022392451900622E-2</v>
      </c>
      <c r="IB30" s="62">
        <f>IFERROR(Inv_SY_B!IB30/Inv_SY_B!$IS30-1,"")</f>
        <v>-1.2303167359396849E-2</v>
      </c>
      <c r="IC30" s="62">
        <f>IFERROR(Inv_SY_B!IC30/Inv_SY_B!$IS30-1,"")</f>
        <v>7.6906956495224055E-3</v>
      </c>
      <c r="ID30" s="62">
        <f>IFERROR(Inv_SY_B!ID30/Inv_SY_B!$IS30-1,"")</f>
        <v>-2.5780512054297988E-2</v>
      </c>
      <c r="IE30" s="62">
        <f>IFERROR(Inv_SY_B!IE30/Inv_SY_B!$IS30-1,"")</f>
        <v>-9.9465573727455237E-3</v>
      </c>
      <c r="IF30" s="62" t="str">
        <f>IFERROR(Inv_SY_B!IF30/Inv_SY_B!$IS30-1,"")</f>
        <v/>
      </c>
      <c r="IG30" s="62">
        <f>IFERROR(Inv_SY_B!IG30/Inv_SY_B!$IS30-1,"")</f>
        <v>2.5011164691440602E-2</v>
      </c>
      <c r="IH30" s="62">
        <f>IFERROR(Inv_SY_B!IH30/Inv_SY_B!$IS30-1,"")</f>
        <v>-2.7002103888712603E-2</v>
      </c>
      <c r="II30" s="62">
        <f>IFERROR(Inv_SY_B!II30/Inv_SY_B!$IS30-1,"")</f>
        <v>-9.9755236061196406E-3</v>
      </c>
      <c r="IJ30" s="62">
        <f>IFERROR(Inv_SY_B!IJ30/Inv_SY_B!$IS30-1,"")</f>
        <v>-1.4228502315811409E-2</v>
      </c>
      <c r="IK30" s="62">
        <f>IFERROR(Inv_SY_B!IK30/Inv_SY_B!$IS30-1,"")</f>
        <v>-2.1633636763559005E-2</v>
      </c>
      <c r="IL30" s="62" t="str">
        <f>IFERROR(Inv_SY_B!IL30/Inv_SY_B!$IS30-1,"")</f>
        <v/>
      </c>
      <c r="IM30" s="62" t="str">
        <f>IFERROR(Inv_SY_B!IM30/Inv_SY_B!$IS30-1,"")</f>
        <v/>
      </c>
      <c r="IN30" s="62">
        <f>IFERROR(Inv_SY_B!IN30/Inv_SY_B!$IS30-1,"")</f>
        <v>3.3944706110889067E-2</v>
      </c>
      <c r="IO30" s="62">
        <f>IFERROR(Inv_SY_B!IO30/Inv_SY_B!$IS30-1,"")</f>
        <v>3.6543908302048678E-2</v>
      </c>
      <c r="IP30" s="62">
        <f>IFERROR(Inv_SY_B!IP30/Inv_SY_B!$IS30-1,"")</f>
        <v>9.4374871631252244E-2</v>
      </c>
      <c r="IQ30" s="62">
        <f>IFERROR(Inv_SY_B!IQ30/Inv_SY_B!$IS30-1,"")</f>
        <v>-6.971470557018411E-3</v>
      </c>
      <c r="IR30" s="62">
        <f>IFERROR(Inv_SY_B!IR30/Inv_SY_B!$IS30-1,"")</f>
        <v>0.99711834031179314</v>
      </c>
    </row>
    <row r="31" spans="2:252" ht="14.5" x14ac:dyDescent="0.35">
      <c r="B31" s="85">
        <f t="shared" si="0"/>
        <v>45863</v>
      </c>
      <c r="C31" s="62">
        <f>IFERROR(Inv_SY_B!C31/Inv_SY_B!$IS31-1,"")</f>
        <v>2.1451570419787735E-2</v>
      </c>
      <c r="D31" s="62">
        <f>IFERROR(Inv_SY_B!D31/Inv_SY_B!$IS31-1,"")</f>
        <v>1.4043036817468213E-2</v>
      </c>
      <c r="E31" s="62">
        <f>IFERROR(Inv_SY_B!E31/Inv_SY_B!$IS31-1,"")</f>
        <v>1.3271314567226744E-2</v>
      </c>
      <c r="F31" s="62">
        <f>IFERROR(Inv_SY_B!F31/Inv_SY_B!$IS31-1,"")</f>
        <v>1.5478440202917776E-2</v>
      </c>
      <c r="G31" s="62">
        <f>IFERROR(Inv_SY_B!G31/Inv_SY_B!$IS31-1,"")</f>
        <v>1.520363131193303E-4</v>
      </c>
      <c r="H31" s="62">
        <f>IFERROR(Inv_SY_B!H31/Inv_SY_B!$IS31-1,"")</f>
        <v>3.0382775290229702E-3</v>
      </c>
      <c r="I31" s="62">
        <f>IFERROR(Inv_SY_B!I31/Inv_SY_B!$IS31-1,"")</f>
        <v>5.245403164714002E-3</v>
      </c>
      <c r="J31" s="62">
        <f>IFERROR(Inv_SY_B!J31/Inv_SY_B!$IS31-1,"")</f>
        <v>-6.793463939055E-3</v>
      </c>
      <c r="K31" s="62">
        <f>IFERROR(Inv_SY_B!K31/Inv_SY_B!$IS31-1,"")</f>
        <v>1.5406207000294936E-2</v>
      </c>
      <c r="L31" s="62">
        <f>IFERROR(Inv_SY_B!L31/Inv_SY_B!$IS31-1,"")</f>
        <v>1.9258644473501008E-2</v>
      </c>
      <c r="M31" s="62">
        <f>IFERROR(Inv_SY_B!M31/Inv_SY_B!$IS31-1,"")</f>
        <v>2.4306942745681459E-2</v>
      </c>
      <c r="N31" s="62">
        <f>IFERROR(Inv_SY_B!N31/Inv_SY_B!$IS31-1,"")</f>
        <v>4.5431359169940677E-3</v>
      </c>
      <c r="O31" s="62">
        <f>IFERROR(Inv_SY_B!O31/Inv_SY_B!$IS31-1,"")</f>
        <v>7.251881015342132E-3</v>
      </c>
      <c r="P31" s="62">
        <f>IFERROR(Inv_SY_B!P31/Inv_SY_B!$IS31-1,"")</f>
        <v>-7.3406851710445808E-3</v>
      </c>
      <c r="Q31" s="62">
        <f>IFERROR(Inv_SY_B!Q31/Inv_SY_B!$IS31-1,"")</f>
        <v>-2.780508237798629E-3</v>
      </c>
      <c r="R31" s="62">
        <f>IFERROR(Inv_SY_B!R31/Inv_SY_B!$IS31-1,"")</f>
        <v>1.4776172955197842E-2</v>
      </c>
      <c r="S31" s="62">
        <f>IFERROR(Inv_SY_B!S31/Inv_SY_B!$IS31-1,"")</f>
        <v>-2.7961805263182371E-2</v>
      </c>
      <c r="T31" s="62">
        <f>IFERROR(Inv_SY_B!T31/Inv_SY_B!$IS31-1,"")</f>
        <v>2.2920853814345499E-4</v>
      </c>
      <c r="U31" s="62">
        <f>IFERROR(Inv_SY_B!U31/Inv_SY_B!$IS31-1,"")</f>
        <v>4.2267297943952009E-3</v>
      </c>
      <c r="V31" s="62">
        <f>IFERROR(Inv_SY_B!V31/Inv_SY_B!$IS31-1,"")</f>
        <v>9.4127033160185114E-3</v>
      </c>
      <c r="W31" s="62">
        <f>IFERROR(Inv_SY_B!W31/Inv_SY_B!$IS31-1,"")</f>
        <v>1.23244746345752E-3</v>
      </c>
      <c r="X31" s="62">
        <f>IFERROR(Inv_SY_B!X31/Inv_SY_B!$IS31-1,"")</f>
        <v>-2.2443991173954791E-2</v>
      </c>
      <c r="Y31" s="62">
        <f>IFERROR(Inv_SY_B!Y31/Inv_SY_B!$IS31-1,"")</f>
        <v>1.9599437019207855E-2</v>
      </c>
      <c r="Z31" s="62">
        <f>IFERROR(Inv_SY_B!Z31/Inv_SY_B!$IS31-1,"")</f>
        <v>3.23892531408565E-3</v>
      </c>
      <c r="AA31" s="62">
        <f>IFERROR(Inv_SY_B!AA31/Inv_SY_B!$IS31-1,"")</f>
        <v>8.4866366157287931E-3</v>
      </c>
      <c r="AB31" s="62">
        <f>IFERROR(Inv_SY_B!AB31/Inv_SY_B!$IS31-1,"")</f>
        <v>6.4492898750909688E-3</v>
      </c>
      <c r="AC31" s="62">
        <f>IFERROR(Inv_SY_B!AC31/Inv_SY_B!$IS31-1,"")</f>
        <v>-2.4110911234476728E-2</v>
      </c>
      <c r="AD31" s="62">
        <f>IFERROR(Inv_SY_B!AD31/Inv_SY_B!$IS31-1,"")</f>
        <v>9.838008022818423E-3</v>
      </c>
      <c r="AE31" s="62">
        <f>IFERROR(Inv_SY_B!AE31/Inv_SY_B!$IS31-1,"")</f>
        <v>-2.7081184428739857E-2</v>
      </c>
      <c r="AF31" s="62">
        <f>IFERROR(Inv_SY_B!AF31/Inv_SY_B!$IS31-1,"")</f>
        <v>1.0373068782985939E-2</v>
      </c>
      <c r="AG31" s="62">
        <f>IFERROR(Inv_SY_B!AG31/Inv_SY_B!$IS31-1,"")</f>
        <v>-1.2812897490939501E-2</v>
      </c>
      <c r="AH31" s="62">
        <f>IFERROR(Inv_SY_B!AH31/Inv_SY_B!$IS31-1,"")</f>
        <v>-1.0761831243630837E-2</v>
      </c>
      <c r="AI31" s="62">
        <f>IFERROR(Inv_SY_B!AI31/Inv_SY_B!$IS31-1,"")</f>
        <v>-1.8671434234047268E-2</v>
      </c>
      <c r="AJ31" s="62">
        <f>IFERROR(Inv_SY_B!AJ31/Inv_SY_B!$IS31-1,"")</f>
        <v>1.4451331058367156E-2</v>
      </c>
      <c r="AK31" s="62">
        <f>IFERROR(Inv_SY_B!AK31/Inv_SY_B!$IS31-1,"")</f>
        <v>-5.790225013740935E-3</v>
      </c>
      <c r="AL31" s="62">
        <f>IFERROR(Inv_SY_B!AL31/Inv_SY_B!$IS31-1,"")</f>
        <v>-1.0629871070650831E-2</v>
      </c>
      <c r="AM31" s="62">
        <f>IFERROR(Inv_SY_B!AM31/Inv_SY_B!$IS31-1,"")</f>
        <v>-1.2110630243219678E-2</v>
      </c>
      <c r="AN31" s="62">
        <f>IFERROR(Inv_SY_B!AN31/Inv_SY_B!$IS31-1,"")</f>
        <v>4.242164239399937E-3</v>
      </c>
      <c r="AO31" s="62">
        <f>IFERROR(Inv_SY_B!AO31/Inv_SY_B!$IS31-1,"")</f>
        <v>-1.6825853192195872E-2</v>
      </c>
      <c r="AP31" s="62">
        <f>IFERROR(Inv_SY_B!AP31/Inv_SY_B!$IS31-1,"")</f>
        <v>-1.8832331042824113E-2</v>
      </c>
      <c r="AQ31" s="62">
        <f>IFERROR(Inv_SY_B!AQ31/Inv_SY_B!$IS31-1,"")</f>
        <v>-9.803180714997306E-3</v>
      </c>
      <c r="AR31" s="62">
        <f>IFERROR(Inv_SY_B!AR31/Inv_SY_B!$IS31-1,"")</f>
        <v>-1.9835569968138178E-2</v>
      </c>
      <c r="AS31" s="62">
        <f>IFERROR(Inv_SY_B!AS31/Inv_SY_B!$IS31-1,"")</f>
        <v>-2.2845286744080373E-2</v>
      </c>
      <c r="AT31" s="62">
        <f>IFERROR(Inv_SY_B!AT31/Inv_SY_B!$IS31-1,"")</f>
        <v>-1.4819375341567742E-2</v>
      </c>
      <c r="AU31" s="62">
        <f>IFERROR(Inv_SY_B!AU31/Inv_SY_B!$IS31-1,"")</f>
        <v>-6.793463939055E-3</v>
      </c>
      <c r="AV31" s="62">
        <f>IFERROR(Inv_SY_B!AV31/Inv_SY_B!$IS31-1,"")</f>
        <v>-2.1842047818766419E-2</v>
      </c>
      <c r="AW31" s="62">
        <f>IFERROR(Inv_SY_B!AW31/Inv_SY_B!$IS31-1,"")</f>
        <v>-1.5591097591809322E-2</v>
      </c>
      <c r="AX31" s="62">
        <f>IFERROR(Inv_SY_B!AX31/Inv_SY_B!$IS31-1,"")</f>
        <v>-2.1842047818766419E-2</v>
      </c>
      <c r="AY31" s="62">
        <f>IFERROR(Inv_SY_B!AY31/Inv_SY_B!$IS31-1,"")</f>
        <v>-0.11105005305769478</v>
      </c>
      <c r="AZ31" s="62">
        <f>IFERROR(Inv_SY_B!AZ31/Inv_SY_B!$IS31-1,"")</f>
        <v>-1.4739116227542537E-2</v>
      </c>
      <c r="BA31" s="62">
        <f>IFERROR(Inv_SY_B!BA31/Inv_SY_B!$IS31-1,"")</f>
        <v>1.9591719796705265E-2</v>
      </c>
      <c r="BB31" s="62">
        <f>IFERROR(Inv_SY_B!BB31/Inv_SY_B!$IS31-1,"")</f>
        <v>-2.2845286744080373E-2</v>
      </c>
      <c r="BC31" s="62">
        <f>IFERROR(Inv_SY_B!BC31/Inv_SY_B!$IS31-1,"")</f>
        <v>1.2156604650211067E-2</v>
      </c>
      <c r="BD31" s="62">
        <f>IFERROR(Inv_SY_B!BD31/Inv_SY_B!$IS31-1,"")</f>
        <v>-2.6189416495127404E-2</v>
      </c>
      <c r="BE31" s="62">
        <f>IFERROR(Inv_SY_B!BE31/Inv_SY_B!$IS31-1,"")</f>
        <v>-2.2999631194128733E-2</v>
      </c>
      <c r="BF31" s="62">
        <f>IFERROR(Inv_SY_B!BF31/Inv_SY_B!$IS31-1,"")</f>
        <v>8.7678865024833907E-3</v>
      </c>
      <c r="BG31" s="62">
        <f>IFERROR(Inv_SY_B!BG31/Inv_SY_B!$IS31-1,"")</f>
        <v>5.2899915613944248E-3</v>
      </c>
      <c r="BH31" s="62">
        <f>IFERROR(Inv_SY_B!BH31/Inv_SY_B!$IS31-1,"")</f>
        <v>1.8989776441517003E-2</v>
      </c>
      <c r="BI31" s="62">
        <f>IFERROR(Inv_SY_B!BI31/Inv_SY_B!$IS31-1,"")</f>
        <v>1.6437090731550974E-2</v>
      </c>
      <c r="BJ31" s="62">
        <f>IFERROR(Inv_SY_B!BJ31/Inv_SY_B!$IS31-1,"")</f>
        <v>1.8577333772221261E-2</v>
      </c>
      <c r="BK31" s="62">
        <f>IFERROR(Inv_SY_B!BK31/Inv_SY_B!$IS31-1,"")</f>
        <v>-1.8832331042824113E-2</v>
      </c>
      <c r="BL31" s="62">
        <f>IFERROR(Inv_SY_B!BL31/Inv_SY_B!$IS31-1,"")</f>
        <v>-5.031659466457894E-4</v>
      </c>
      <c r="BM31" s="62">
        <f>IFERROR(Inv_SY_B!BM31/Inv_SY_B!$IS31-1,"")</f>
        <v>-1.5822614266881918E-2</v>
      </c>
      <c r="BN31" s="62">
        <f>IFERROR(Inv_SY_B!BN31/Inv_SY_B!$IS31-1,"")</f>
        <v>8.7614568277269989E-3</v>
      </c>
      <c r="BO31" s="62">
        <f>IFERROR(Inv_SY_B!BO31/Inv_SY_B!$IS31-1,"")</f>
        <v>1.9599437019207855E-2</v>
      </c>
      <c r="BP31" s="62">
        <f>IFERROR(Inv_SY_B!BP31/Inv_SY_B!$IS31-1,"")</f>
        <v>9.4127033160185114E-3</v>
      </c>
      <c r="BQ31" s="62">
        <f>IFERROR(Inv_SY_B!BQ31/Inv_SY_B!$IS31-1,"")</f>
        <v>2.7934037321817096E-2</v>
      </c>
      <c r="BR31" s="62">
        <f>IFERROR(Inv_SY_B!BR31/Inv_SY_B!$IS31-1,"")</f>
        <v>1.9506830349178994E-2</v>
      </c>
      <c r="BS31" s="62">
        <f>IFERROR(Inv_SY_B!BS31/Inv_SY_B!$IS31-1,"")</f>
        <v>-1.1809658565625547E-2</v>
      </c>
      <c r="BT31" s="62">
        <f>IFERROR(Inv_SY_B!BT31/Inv_SY_B!$IS31-1,"")</f>
        <v>-2.1842047818766419E-2</v>
      </c>
      <c r="BU31" s="62">
        <f>IFERROR(Inv_SY_B!BU31/Inv_SY_B!$IS31-1,"")</f>
        <v>-6.793463939055E-3</v>
      </c>
      <c r="BV31" s="62">
        <f>IFERROR(Inv_SY_B!BV31/Inv_SY_B!$IS31-1,"")</f>
        <v>1.5277792417854874E-2</v>
      </c>
      <c r="BW31" s="62">
        <f>IFERROR(Inv_SY_B!BW31/Inv_SY_B!$IS31-1,"")</f>
        <v>1.23244746345752E-3</v>
      </c>
      <c r="BX31" s="62">
        <f>IFERROR(Inv_SY_B!BX31/Inv_SY_B!$IS31-1,"")</f>
        <v>6.248642090028067E-3</v>
      </c>
      <c r="BY31" s="62">
        <f>IFERROR(Inv_SY_B!BY31/Inv_SY_B!$IS31-1,"")</f>
        <v>1.2156604650211067E-2</v>
      </c>
      <c r="BZ31" s="62">
        <f>IFERROR(Inv_SY_B!BZ31/Inv_SY_B!$IS31-1,"")</f>
        <v>1.9290748119111134E-2</v>
      </c>
      <c r="CA31" s="62">
        <f>IFERROR(Inv_SY_B!CA31/Inv_SY_B!$IS31-1,"")</f>
        <v>2.2857819853561168E-2</v>
      </c>
      <c r="CB31" s="62">
        <f>IFERROR(Inv_SY_B!CB31/Inv_SY_B!$IS31-1,"")</f>
        <v>9.258358865970262E-3</v>
      </c>
      <c r="CC31" s="62">
        <f>IFERROR(Inv_SY_B!CC31/Inv_SY_B!$IS31-1,"")</f>
        <v>-1.777269312484675E-3</v>
      </c>
      <c r="CD31" s="62">
        <f>IFERROR(Inv_SY_B!CD31/Inv_SY_B!$IS31-1,"")</f>
        <v>1.9599437019207855E-2</v>
      </c>
      <c r="CE31" s="62">
        <f>IFERROR(Inv_SY_B!CE31/Inv_SY_B!$IS31-1,"")</f>
        <v>6.248642090028067E-3</v>
      </c>
      <c r="CF31" s="62">
        <f>IFERROR(Inv_SY_B!CF31/Inv_SY_B!$IS31-1,"")</f>
        <v>4.242164239399937E-3</v>
      </c>
      <c r="CG31" s="62">
        <f>IFERROR(Inv_SY_B!CG31/Inv_SY_B!$IS31-1,"")</f>
        <v>1.2268075641912679E-2</v>
      </c>
      <c r="CH31" s="62">
        <f>IFERROR(Inv_SY_B!CH31/Inv_SY_B!$IS31-1,"")</f>
        <v>-6.793463939055E-3</v>
      </c>
      <c r="CI31" s="62">
        <f>IFERROR(Inv_SY_B!CI31/Inv_SY_B!$IS31-1,"")</f>
        <v>-2.780508237798629E-3</v>
      </c>
      <c r="CJ31" s="62">
        <f>IFERROR(Inv_SY_B!CJ31/Inv_SY_B!$IS31-1,"")</f>
        <v>1.1264836716598392E-2</v>
      </c>
      <c r="CK31" s="62">
        <f>IFERROR(Inv_SY_B!CK31/Inv_SY_B!$IS31-1,"")</f>
        <v>5.5463748423081327E-3</v>
      </c>
      <c r="CL31" s="62">
        <f>IFERROR(Inv_SY_B!CL31/Inv_SY_B!$IS31-1,"")</f>
        <v>-1.2812897490939501E-2</v>
      </c>
      <c r="CM31" s="62">
        <f>IFERROR(Inv_SY_B!CM31/Inv_SY_B!$IS31-1,"")</f>
        <v>5.245403164714002E-3</v>
      </c>
      <c r="CN31" s="62">
        <f>IFERROR(Inv_SY_B!CN31/Inv_SY_B!$IS31-1,"")</f>
        <v>-7.796702864369176E-3</v>
      </c>
      <c r="CO31" s="62">
        <f>IFERROR(Inv_SY_B!CO31/Inv_SY_B!$IS31-1,"")</f>
        <v>1.6465627305426889E-2</v>
      </c>
      <c r="CP31" s="62">
        <f>IFERROR(Inv_SY_B!CP31/Inv_SY_B!$IS31-1,"")</f>
        <v>1.5895170218048094E-2</v>
      </c>
      <c r="CQ31" s="62">
        <f>IFERROR(Inv_SY_B!CQ31/Inv_SY_B!$IS31-1,"")</f>
        <v>3.23892531408565E-3</v>
      </c>
      <c r="CR31" s="62">
        <f>IFERROR(Inv_SY_B!CR31/Inv_SY_B!$IS31-1,"")</f>
        <v>2.4306942745681459E-2</v>
      </c>
      <c r="CS31" s="62">
        <f>IFERROR(Inv_SY_B!CS31/Inv_SY_B!$IS31-1,"")</f>
        <v>1.4118494104158552E-2</v>
      </c>
      <c r="CT31" s="62">
        <f>IFERROR(Inv_SY_B!CT31/Inv_SY_B!$IS31-1,"")</f>
        <v>6.248642090028067E-3</v>
      </c>
      <c r="CU31" s="62">
        <f>IFERROR(Inv_SY_B!CU31/Inv_SY_B!$IS31-1,"")</f>
        <v>-6.793463939055E-3</v>
      </c>
      <c r="CV31" s="62">
        <f>IFERROR(Inv_SY_B!CV31/Inv_SY_B!$IS31-1,"")</f>
        <v>1.2268075641912679E-2</v>
      </c>
      <c r="CW31" s="62">
        <f>IFERROR(Inv_SY_B!CW31/Inv_SY_B!$IS31-1,"")</f>
        <v>-9.803180714997306E-3</v>
      </c>
      <c r="CX31" s="62">
        <f>IFERROR(Inv_SY_B!CX31/Inv_SY_B!$IS31-1,"")</f>
        <v>-2.780508237798629E-3</v>
      </c>
      <c r="CY31" s="62">
        <f>IFERROR(Inv_SY_B!CY31/Inv_SY_B!$IS31-1,"")</f>
        <v>6.248642090028067E-3</v>
      </c>
      <c r="CZ31" s="62">
        <f>IFERROR(Inv_SY_B!CZ31/Inv_SY_B!$IS31-1,"")</f>
        <v>-8.799941789683241E-3</v>
      </c>
      <c r="DA31" s="62">
        <f>IFERROR(Inv_SY_B!DA31/Inv_SY_B!$IS31-1,"")</f>
        <v>-1.5822614266881918E-2</v>
      </c>
      <c r="DB31" s="62">
        <f>IFERROR(Inv_SY_B!DB31/Inv_SY_B!$IS31-1,"")</f>
        <v>-7.7403038717061001E-4</v>
      </c>
      <c r="DC31" s="62">
        <f>IFERROR(Inv_SY_B!DC31/Inv_SY_B!$IS31-1,"")</f>
        <v>1.6615444318273553E-2</v>
      </c>
      <c r="DD31" s="62">
        <f>IFERROR(Inv_SY_B!DD31/Inv_SY_B!$IS31-1,"")</f>
        <v>-2.585500352002279E-2</v>
      </c>
      <c r="DE31" s="62">
        <f>IFERROR(Inv_SY_B!DE31/Inv_SY_B!$IS31-1,"")</f>
        <v>1.1264836716598392E-2</v>
      </c>
      <c r="DF31" s="62">
        <f>IFERROR(Inv_SY_B!DF31/Inv_SY_B!$IS31-1,"")</f>
        <v>-1.3318376855784964E-2</v>
      </c>
      <c r="DG31" s="62">
        <f>IFERROR(Inv_SY_B!DG31/Inv_SY_B!$IS31-1,"")</f>
        <v>-1.4618727556504951E-2</v>
      </c>
      <c r="DH31" s="62">
        <f>IFERROR(Inv_SY_B!DH31/Inv_SY_B!$IS31-1,"")</f>
        <v>-1.8163505092614662E-2</v>
      </c>
      <c r="DI31" s="62">
        <f>IFERROR(Inv_SY_B!DI31/Inv_SY_B!$IS31-1,"")</f>
        <v>-3.5522304880403199E-3</v>
      </c>
      <c r="DJ31" s="62">
        <f>IFERROR(Inv_SY_B!DJ31/Inv_SY_B!$IS31-1,"")</f>
        <v>1.1264836716598392E-2</v>
      </c>
      <c r="DK31" s="62">
        <f>IFERROR(Inv_SY_B!DK31/Inv_SY_B!$IS31-1,"")</f>
        <v>1.1264836716598392E-2</v>
      </c>
      <c r="DL31" s="62">
        <f>IFERROR(Inv_SY_B!DL31/Inv_SY_B!$IS31-1,"")</f>
        <v>1.4207670897519842E-2</v>
      </c>
      <c r="DM31" s="62">
        <f>IFERROR(Inv_SY_B!DM31/Inv_SY_B!$IS31-1,"")</f>
        <v>1.23244746345752E-3</v>
      </c>
      <c r="DN31" s="62">
        <f>IFERROR(Inv_SY_B!DN31/Inv_SY_B!$IS31-1,"")</f>
        <v>-1.3214193061065194E-2</v>
      </c>
      <c r="DO31" s="62">
        <f>IFERROR(Inv_SY_B!DO31/Inv_SY_B!$IS31-1,"")</f>
        <v>-1.3318376855784964E-2</v>
      </c>
      <c r="DP31" s="62">
        <f>IFERROR(Inv_SY_B!DP31/Inv_SY_B!$IS31-1,"")</f>
        <v>-1.8163505092614662E-2</v>
      </c>
      <c r="DQ31" s="62">
        <f>IFERROR(Inv_SY_B!DQ31/Inv_SY_B!$IS31-1,"")</f>
        <v>2.9713949340020029E-3</v>
      </c>
      <c r="DR31" s="62">
        <f>IFERROR(Inv_SY_B!DR31/Inv_SY_B!$IS31-1,"")</f>
        <v>-6.793463939055E-3</v>
      </c>
      <c r="DS31" s="62">
        <f>IFERROR(Inv_SY_B!DS31/Inv_SY_B!$IS31-1,"")</f>
        <v>1.3271314567226744E-2</v>
      </c>
      <c r="DT31" s="62">
        <f>IFERROR(Inv_SY_B!DT31/Inv_SY_B!$IS31-1,"")</f>
        <v>1.5723676384661101E-2</v>
      </c>
      <c r="DU31" s="62">
        <f>IFERROR(Inv_SY_B!DU31/Inv_SY_B!$IS31-1,"")</f>
        <v>2.1074283986336262E-2</v>
      </c>
      <c r="DV31" s="62">
        <f>IFERROR(Inv_SY_B!DV31/Inv_SY_B!$IS31-1,"")</f>
        <v>-7.796702864369176E-3</v>
      </c>
      <c r="DW31" s="62">
        <f>IFERROR(Inv_SY_B!DW31/Inv_SY_B!$IS31-1,"")</f>
        <v>-2.0838808893452243E-2</v>
      </c>
      <c r="DX31" s="62">
        <f>IFERROR(Inv_SY_B!DX31/Inv_SY_B!$IS31-1,"")</f>
        <v>1.4553894468607442E-3</v>
      </c>
      <c r="DY31" s="62">
        <f>IFERROR(Inv_SY_B!DY31/Inv_SY_B!$IS31-1,"")</f>
        <v>-2.0838808893452243E-2</v>
      </c>
      <c r="DZ31" s="62">
        <f>IFERROR(Inv_SY_B!DZ31/Inv_SY_B!$IS31-1,"")</f>
        <v>-1.3816136416253677E-2</v>
      </c>
      <c r="EA31" s="62">
        <f>IFERROR(Inv_SY_B!EA31/Inv_SY_B!$IS31-1,"")</f>
        <v>1.0818952749792166E-2</v>
      </c>
      <c r="EB31" s="62">
        <f>IFERROR(Inv_SY_B!EB31/Inv_SY_B!$IS31-1,"")</f>
        <v>-1.2367013524133386E-2</v>
      </c>
      <c r="EC31" s="62">
        <f>IFERROR(Inv_SY_B!EC31/Inv_SY_B!$IS31-1,"")</f>
        <v>-8.6455973396348806E-3</v>
      </c>
      <c r="ED31" s="62">
        <f>IFERROR(Inv_SY_B!ED31/Inv_SY_B!$IS31-1,"")</f>
        <v>1.7376876938511865E-2</v>
      </c>
      <c r="EE31" s="62">
        <f>IFERROR(Inv_SY_B!EE31/Inv_SY_B!$IS31-1,"")</f>
        <v>1.0338770016308452E-2</v>
      </c>
      <c r="EF31" s="62">
        <f>IFERROR(Inv_SY_B!EF31/Inv_SY_B!$IS31-1,"")</f>
        <v>1.6737049036493534E-2</v>
      </c>
      <c r="EG31" s="62">
        <f>IFERROR(Inv_SY_B!EG31/Inv_SY_B!$IS31-1,"")</f>
        <v>-2.2199846316605654E-2</v>
      </c>
      <c r="EH31" s="62">
        <f>IFERROR(Inv_SY_B!EH31/Inv_SY_B!$IS31-1,"")</f>
        <v>-6.1841541442053671E-3</v>
      </c>
      <c r="EI31" s="62">
        <f>IFERROR(Inv_SY_B!EI31/Inv_SY_B!$IS31-1,"")</f>
        <v>-2.45413217804068E-2</v>
      </c>
      <c r="EJ31" s="62">
        <f>IFERROR(Inv_SY_B!EJ31/Inv_SY_B!$IS31-1,"")</f>
        <v>3.0880886924475881E-3</v>
      </c>
      <c r="EK31" s="62">
        <f>IFERROR(Inv_SY_B!EK31/Inv_SY_B!$IS31-1,"")</f>
        <v>1.6080383558106259E-2</v>
      </c>
      <c r="EL31" s="62">
        <f>IFERROR(Inv_SY_B!EL31/Inv_SY_B!$IS31-1,"")</f>
        <v>-1.777269312484675E-3</v>
      </c>
      <c r="EM31" s="62">
        <f>IFERROR(Inv_SY_B!EM31/Inv_SY_B!$IS31-1,"")</f>
        <v>5.7084365148589722E-3</v>
      </c>
      <c r="EN31" s="62">
        <f>IFERROR(Inv_SY_B!EN31/Inv_SY_B!$IS31-1,"")</f>
        <v>-8.5529906696060198E-3</v>
      </c>
      <c r="EO31" s="62">
        <f>IFERROR(Inv_SY_B!EO31/Inv_SY_B!$IS31-1,"")</f>
        <v>-3.783747163112805E-3</v>
      </c>
      <c r="EP31" s="62">
        <f>IFERROR(Inv_SY_B!EP31/Inv_SY_B!$IS31-1,"")</f>
        <v>1.9599437019207855E-2</v>
      </c>
      <c r="EQ31" s="62">
        <f>IFERROR(Inv_SY_B!EQ31/Inv_SY_B!$IS31-1,"")</f>
        <v>-1.7829092117510048E-2</v>
      </c>
      <c r="ER31" s="62">
        <f>IFERROR(Inv_SY_B!ER31/Inv_SY_B!$IS31-1,"")</f>
        <v>-1.9943611083171997E-2</v>
      </c>
      <c r="ES31" s="62">
        <f>IFERROR(Inv_SY_B!ES31/Inv_SY_B!$IS31-1,"")</f>
        <v>2.2902408250241812E-2</v>
      </c>
      <c r="ET31" s="62">
        <f>IFERROR(Inv_SY_B!ET31/Inv_SY_B!$IS31-1,"")</f>
        <v>-1.3907339954918552E-2</v>
      </c>
      <c r="EU31" s="62">
        <f>IFERROR(Inv_SY_B!EU31/Inv_SY_B!$IS31-1,"")</f>
        <v>2.2377637120077676E-2</v>
      </c>
      <c r="EV31" s="62">
        <f>IFERROR(Inv_SY_B!EV31/Inv_SY_B!$IS31-1,"")</f>
        <v>2.6081903921237437E-2</v>
      </c>
      <c r="EW31" s="62">
        <f>IFERROR(Inv_SY_B!EW31/Inv_SY_B!$IS31-1,"")</f>
        <v>1.9599437019207855E-2</v>
      </c>
      <c r="EX31" s="62">
        <f>IFERROR(Inv_SY_B!EX31/Inv_SY_B!$IS31-1,"")</f>
        <v>4.3424881319313879E-3</v>
      </c>
      <c r="EY31" s="62">
        <f>IFERROR(Inv_SY_B!EY31/Inv_SY_B!$IS31-1,"")</f>
        <v>1.4831908451048426E-2</v>
      </c>
      <c r="EZ31" s="62">
        <f>IFERROR(Inv_SY_B!EZ31/Inv_SY_B!$IS31-1,"")</f>
        <v>-2.780508237798629E-3</v>
      </c>
      <c r="FA31" s="62">
        <f>IFERROR(Inv_SY_B!FA31/Inv_SY_B!$IS31-1,"")</f>
        <v>7.251881015342132E-3</v>
      </c>
      <c r="FB31" s="62">
        <f>IFERROR(Inv_SY_B!FB31/Inv_SY_B!$IS31-1,"")</f>
        <v>2.2920853814345499E-4</v>
      </c>
      <c r="FC31" s="62">
        <f>IFERROR(Inv_SY_B!FC31/Inv_SY_B!$IS31-1,"")</f>
        <v>6.248642090028067E-3</v>
      </c>
      <c r="FD31" s="62">
        <f>IFERROR(Inv_SY_B!FD31/Inv_SY_B!$IS31-1,"")</f>
        <v>-1.1809658565625547E-2</v>
      </c>
      <c r="FE31" s="62">
        <f>IFERROR(Inv_SY_B!FE31/Inv_SY_B!$IS31-1,"")</f>
        <v>-4.6387803380963932E-3</v>
      </c>
      <c r="FF31" s="62">
        <f>IFERROR(Inv_SY_B!FF31/Inv_SY_B!$IS31-1,"")</f>
        <v>4.3441650013953392E-4</v>
      </c>
      <c r="FG31" s="62">
        <f>IFERROR(Inv_SY_B!FG31/Inv_SY_B!$IS31-1,"")</f>
        <v>-1.4401865809012815E-2</v>
      </c>
      <c r="FH31" s="62">
        <f>IFERROR(Inv_SY_B!FH31/Inv_SY_B!$IS31-1,"")</f>
        <v>-7.6826984410379717E-3</v>
      </c>
      <c r="FI31" s="62">
        <f>IFERROR(Inv_SY_B!FI31/Inv_SY_B!$IS31-1,"")</f>
        <v>-9.7196438209024349E-2</v>
      </c>
      <c r="FJ31" s="62">
        <f>IFERROR(Inv_SY_B!FJ31/Inv_SY_B!$IS31-1,"")</f>
        <v>-1.0613878836463142E-2</v>
      </c>
      <c r="FK31" s="62">
        <f>IFERROR(Inv_SY_B!FK31/Inv_SY_B!$IS31-1,"")</f>
        <v>-6.1043705358089229E-3</v>
      </c>
      <c r="FL31" s="62">
        <f>IFERROR(Inv_SY_B!FL31/Inv_SY_B!$IS31-1,"")</f>
        <v>-2.0881127335392713E-2</v>
      </c>
      <c r="FM31" s="62">
        <f>IFERROR(Inv_SY_B!FM31/Inv_SY_B!$IS31-1,"")</f>
        <v>-9.7119771763324314E-3</v>
      </c>
      <c r="FN31" s="62">
        <f>IFERROR(Inv_SY_B!FN31/Inv_SY_B!$IS31-1,"")</f>
        <v>-2.414240373842591E-2</v>
      </c>
      <c r="FO31" s="62">
        <f>IFERROR(Inv_SY_B!FO31/Inv_SY_B!$IS31-1,"")</f>
        <v>4.4929739707284533E-3</v>
      </c>
      <c r="FP31" s="62">
        <f>IFERROR(Inv_SY_B!FP31/Inv_SY_B!$IS31-1,"")</f>
        <v>-2.1075938093981006E-2</v>
      </c>
      <c r="FQ31" s="62">
        <f>IFERROR(Inv_SY_B!FQ31/Inv_SY_B!$IS31-1,"")</f>
        <v>-2.4679937127863982E-2</v>
      </c>
      <c r="FR31" s="62">
        <f>IFERROR(Inv_SY_B!FR31/Inv_SY_B!$IS31-1,"")</f>
        <v>-1.3026460972723752E-3</v>
      </c>
      <c r="FS31" s="62">
        <f>IFERROR(Inv_SY_B!FS31/Inv_SY_B!$IS31-1,"")</f>
        <v>-1.0613878836463142E-2</v>
      </c>
      <c r="FT31" s="62">
        <f>IFERROR(Inv_SY_B!FT31/Inv_SY_B!$IS31-1,"")</f>
        <v>-2.3998099472804957E-2</v>
      </c>
      <c r="FU31" s="62">
        <f>IFERROR(Inv_SY_B!FU31/Inv_SY_B!$IS31-1,"")</f>
        <v>-7.0062721959398555E-3</v>
      </c>
      <c r="FV31" s="62">
        <f>IFERROR(Inv_SY_B!FV31/Inv_SY_B!$IS31-1,"")</f>
        <v>-1.174125591162678E-2</v>
      </c>
      <c r="FW31" s="62">
        <f>IFERROR(Inv_SY_B!FW31/Inv_SY_B!$IS31-1,"")</f>
        <v>-4.6387803380963932E-3</v>
      </c>
      <c r="FX31" s="62">
        <f>IFERROR(Inv_SY_B!FX31/Inv_SY_B!$IS31-1,"")</f>
        <v>-1.6814452749862818E-2</v>
      </c>
      <c r="FY31" s="62">
        <f>IFERROR(Inv_SY_B!FY31/Inv_SY_B!$IS31-1,"")</f>
        <v>-2.5044305398556732E-2</v>
      </c>
      <c r="FZ31" s="62">
        <f>IFERROR(Inv_SY_B!FZ31/Inv_SY_B!$IS31-1,"")</f>
        <v>-1.8843731485157167E-2</v>
      </c>
      <c r="GA31" s="62">
        <f>IFERROR(Inv_SY_B!GA31/Inv_SY_B!$IS31-1,"")</f>
        <v>-6.5827204963431196E-4</v>
      </c>
      <c r="GB31" s="62">
        <f>IFERROR(Inv_SY_B!GB31/Inv_SY_B!$IS31-1,"")</f>
        <v>-9.7119771763324314E-3</v>
      </c>
      <c r="GC31" s="62">
        <f>IFERROR(Inv_SY_B!GC31/Inv_SY_B!$IS31-1,"")</f>
        <v>-7.0062721959398555E-3</v>
      </c>
      <c r="GD31" s="62">
        <f>IFERROR(Inv_SY_B!GD31/Inv_SY_B!$IS31-1,"")</f>
        <v>1.6912159830730245E-2</v>
      </c>
      <c r="GE31" s="62">
        <f>IFERROR(Inv_SY_B!GE31/Inv_SY_B!$IS31-1,"")</f>
        <v>-1.8453485574523754E-2</v>
      </c>
      <c r="GF31" s="62">
        <f>IFERROR(Inv_SY_B!GF31/Inv_SY_B!$IS31-1,"")</f>
        <v>-1.1515780496594075E-2</v>
      </c>
      <c r="GG31" s="62">
        <f>IFERROR(Inv_SY_B!GG31/Inv_SY_B!$IS31-1,"")</f>
        <v>-1.4257561543391861E-2</v>
      </c>
      <c r="GH31" s="62">
        <f>IFERROR(Inv_SY_B!GH31/Inv_SY_B!$IS31-1,"")</f>
        <v>-7.4391849928026055E-3</v>
      </c>
      <c r="GI31" s="62">
        <f>IFERROR(Inv_SY_B!GI31/Inv_SY_B!$IS31-1,"")</f>
        <v>2.2039475573163436E-3</v>
      </c>
      <c r="GJ31" s="62">
        <f>IFERROR(Inv_SY_B!GJ31/Inv_SY_B!$IS31-1,"")</f>
        <v>-1.5643715017962134E-2</v>
      </c>
      <c r="GK31" s="62">
        <f>IFERROR(Inv_SY_B!GK31/Inv_SY_B!$IS31-1,"")</f>
        <v>2.4785761323672384E-2</v>
      </c>
      <c r="GL31" s="62">
        <f>IFERROR(Inv_SY_B!GL31/Inv_SY_B!$IS31-1,"")</f>
        <v>2.0727203853083687E-2</v>
      </c>
      <c r="GM31" s="62">
        <f>IFERROR(Inv_SY_B!GM31/Inv_SY_B!$IS31-1,"")</f>
        <v>4.4929739707284533E-3</v>
      </c>
      <c r="GN31" s="62">
        <f>IFERROR(Inv_SY_B!GN31/Inv_SY_B!$IS31-1,"")</f>
        <v>1.058081017661161E-2</v>
      </c>
      <c r="GO31" s="62">
        <f>IFERROR(Inv_SY_B!GO31/Inv_SY_B!$IS31-1,"")</f>
        <v>1.5654007014847648E-2</v>
      </c>
      <c r="GP31" s="62">
        <f>IFERROR(Inv_SY_B!GP31/Inv_SY_B!$IS31-1,"")</f>
        <v>5.5076133383755721E-3</v>
      </c>
      <c r="GQ31" s="62">
        <f>IFERROR(Inv_SY_B!GQ31/Inv_SY_B!$IS31-1,"")</f>
        <v>-2.4728639817510945E-2</v>
      </c>
      <c r="GR31" s="62">
        <f>IFERROR(Inv_SY_B!GR31/Inv_SY_B!$IS31-1,"")</f>
        <v>1.058081017661161E-2</v>
      </c>
      <c r="GS31" s="62" t="str">
        <f>IFERROR(Inv_SY_B!GS31/Inv_SY_B!$IS31-1,"")</f>
        <v/>
      </c>
      <c r="GT31" s="62" t="str">
        <f>IFERROR(Inv_SY_B!GT31/Inv_SY_B!$IS31-1,"")</f>
        <v/>
      </c>
      <c r="GU31" s="62">
        <f>IFERROR(Inv_SY_B!GU31/Inv_SY_B!$IS31-1,"")</f>
        <v>-5.5784595413791438E-3</v>
      </c>
      <c r="GV31" s="62">
        <f>IFERROR(Inv_SY_B!GV31/Inv_SY_B!$IS31-1,"")</f>
        <v>4.7568281798091583E-3</v>
      </c>
      <c r="GW31" s="62">
        <f>IFERROR(Inv_SY_B!GW31/Inv_SY_B!$IS31-1,"")</f>
        <v>-1.7235156877911773E-2</v>
      </c>
      <c r="GX31" s="62" t="str">
        <f>IFERROR(Inv_SY_B!GX31/Inv_SY_B!$IS31-1,"")</f>
        <v/>
      </c>
      <c r="GY31" s="62">
        <f>IFERROR(Inv_SY_B!GY31/Inv_SY_B!$IS31-1,"")</f>
        <v>1.7080605223494416E-2</v>
      </c>
      <c r="GZ31" s="62">
        <f>IFERROR(Inv_SY_B!GZ31/Inv_SY_B!$IS31-1,"")</f>
        <v>-3.783747163112805E-3</v>
      </c>
      <c r="HA31" s="62">
        <f>IFERROR(Inv_SY_B!HA31/Inv_SY_B!$IS31-1,"")</f>
        <v>8.4557677257190988E-3</v>
      </c>
      <c r="HB31" s="62">
        <f>IFERROR(Inv_SY_B!HB31/Inv_SY_B!$IS31-1,"")</f>
        <v>1.1264836716598392E-2</v>
      </c>
      <c r="HC31" s="62">
        <f>IFERROR(Inv_SY_B!HC31/Inv_SY_B!$IS31-1,"")</f>
        <v>1.5277792417854874E-2</v>
      </c>
      <c r="HD31" s="62">
        <f>IFERROR(Inv_SY_B!HD31/Inv_SY_B!$IS31-1,"")</f>
        <v>-5.790225013740935E-3</v>
      </c>
      <c r="HE31" s="62">
        <f>IFERROR(Inv_SY_B!HE31/Inv_SY_B!$IS31-1,"")</f>
        <v>1.0261597791284327E-2</v>
      </c>
      <c r="HF31" s="62">
        <f>IFERROR(Inv_SY_B!HF31/Inv_SY_B!$IS31-1,"")</f>
        <v>7.251881015342132E-3</v>
      </c>
      <c r="HG31" s="62">
        <f>IFERROR(Inv_SY_B!HG31/Inv_SY_B!$IS31-1,"")</f>
        <v>1.23244746345752E-3</v>
      </c>
      <c r="HH31" s="62">
        <f>IFERROR(Inv_SY_B!HH31/Inv_SY_B!$IS31-1,"")</f>
        <v>-1.1809658565625547E-2</v>
      </c>
      <c r="HI31" s="62">
        <f>IFERROR(Inv_SY_B!HI31/Inv_SY_B!$IS31-1,"")</f>
        <v>7.251881015342132E-3</v>
      </c>
      <c r="HJ31" s="62">
        <f>IFERROR(Inv_SY_B!HJ31/Inv_SY_B!$IS31-1,"")</f>
        <v>-3.783747163112805E-3</v>
      </c>
      <c r="HK31" s="62">
        <f>IFERROR(Inv_SY_B!HK31/Inv_SY_B!$IS31-1,"")</f>
        <v>-3.2814642036427255E-4</v>
      </c>
      <c r="HL31" s="62">
        <f>IFERROR(Inv_SY_B!HL31/Inv_SY_B!$IS31-1,"")</f>
        <v>1.7863919425331165E-2</v>
      </c>
      <c r="HM31" s="62">
        <f>IFERROR(Inv_SY_B!HM31/Inv_SY_B!$IS31-1,"")</f>
        <v>2.9234180226165085E-2</v>
      </c>
      <c r="HN31" s="62">
        <f>IFERROR(Inv_SY_B!HN31/Inv_SY_B!$IS31-1,"")</f>
        <v>2.9833967044478715E-2</v>
      </c>
      <c r="HO31" s="62">
        <f>IFERROR(Inv_SY_B!HO31/Inv_SY_B!$IS31-1,"")</f>
        <v>3.7031408864242055E-2</v>
      </c>
      <c r="HP31" s="62">
        <f>IFERROR(Inv_SY_B!HP31/Inv_SY_B!$IS31-1,"")</f>
        <v>4.2909319683715585E-2</v>
      </c>
      <c r="HQ31" s="62">
        <f>IFERROR(Inv_SY_B!HQ31/Inv_SY_B!$IS31-1,"")</f>
        <v>-2.1952071135250995E-2</v>
      </c>
      <c r="HR31" s="62">
        <f>IFERROR(Inv_SY_B!HR31/Inv_SY_B!$IS31-1,"")</f>
        <v>2.2030539299833229E-3</v>
      </c>
      <c r="HS31" s="62">
        <f>IFERROR(Inv_SY_B!HS31/Inv_SY_B!$IS31-1,"")</f>
        <v>1.5309896063465001E-2</v>
      </c>
      <c r="HT31" s="62">
        <f>IFERROR(Inv_SY_B!HT31/Inv_SY_B!$IS31-1,"")</f>
        <v>6.8059970485359056E-3</v>
      </c>
      <c r="HU31" s="62">
        <f>IFERROR(Inv_SY_B!HU31/Inv_SY_B!$IS31-1,"")</f>
        <v>1.0338770016308452E-2</v>
      </c>
      <c r="HV31" s="62">
        <f>IFERROR(Inv_SY_B!HV31/Inv_SY_B!$IS31-1,"")</f>
        <v>-1.1886830790649561E-2</v>
      </c>
      <c r="HW31" s="62">
        <f>IFERROR(Inv_SY_B!HW31/Inv_SY_B!$IS31-1,"")</f>
        <v>2.2051661641575571E-2</v>
      </c>
      <c r="HX31" s="62">
        <f>IFERROR(Inv_SY_B!HX31/Inv_SY_B!$IS31-1,"")</f>
        <v>1.9599437019207855E-2</v>
      </c>
      <c r="HY31" s="62">
        <f>IFERROR(Inv_SY_B!HY31/Inv_SY_B!$IS31-1,"")</f>
        <v>8.5895329157608113E-3</v>
      </c>
      <c r="HZ31" s="62">
        <f>IFERROR(Inv_SY_B!HZ31/Inv_SY_B!$IS31-1,"")</f>
        <v>-8.7107649963220624E-3</v>
      </c>
      <c r="IA31" s="62">
        <f>IFERROR(Inv_SY_B!IA31/Inv_SY_B!$IS31-1,"")</f>
        <v>-1.7620960965171961E-2</v>
      </c>
      <c r="IB31" s="62">
        <f>IFERROR(Inv_SY_B!IB31/Inv_SY_B!$IS31-1,"")</f>
        <v>-1.0968197345800235E-2</v>
      </c>
      <c r="IC31" s="62">
        <f>IFERROR(Inv_SY_B!IC31/Inv_SY_B!$IS31-1,"")</f>
        <v>1.0476744600442789E-2</v>
      </c>
      <c r="ID31" s="62">
        <f>IFERROR(Inv_SY_B!ID31/Inv_SY_B!$IS31-1,"")</f>
        <v>-1.0914512723173564E-2</v>
      </c>
      <c r="IE31" s="62">
        <f>IFERROR(Inv_SY_B!IE31/Inv_SY_B!$IS31-1,"")</f>
        <v>2.1931247373947471E-3</v>
      </c>
      <c r="IF31" s="62" t="str">
        <f>IFERROR(Inv_SY_B!IF31/Inv_SY_B!$IS31-1,"")</f>
        <v/>
      </c>
      <c r="IG31" s="62">
        <f>IFERROR(Inv_SY_B!IG31/Inv_SY_B!$IS31-1,"")</f>
        <v>4.4013076824374497E-2</v>
      </c>
      <c r="IH31" s="62">
        <f>IFERROR(Inv_SY_B!IH31/Inv_SY_B!$IS31-1,"")</f>
        <v>-4.4871675590226756E-3</v>
      </c>
      <c r="II31" s="62">
        <f>IFERROR(Inv_SY_B!II31/Inv_SY_B!$IS31-1,"")</f>
        <v>-1.1165788807588117E-2</v>
      </c>
      <c r="IJ31" s="62">
        <f>IFERROR(Inv_SY_B!IJ31/Inv_SY_B!$IS31-1,"")</f>
        <v>-2.0935642280182853E-2</v>
      </c>
      <c r="IK31" s="62">
        <f>IFERROR(Inv_SY_B!IK31/Inv_SY_B!$IS31-1,"")</f>
        <v>-5.8615508580814879E-3</v>
      </c>
      <c r="IL31" s="62" t="str">
        <f>IFERROR(Inv_SY_B!IL31/Inv_SY_B!$IS31-1,"")</f>
        <v/>
      </c>
      <c r="IM31" s="62" t="str">
        <f>IFERROR(Inv_SY_B!IM31/Inv_SY_B!$IS31-1,"")</f>
        <v/>
      </c>
      <c r="IN31" s="62">
        <f>IFERROR(Inv_SY_B!IN31/Inv_SY_B!$IS31-1,"")</f>
        <v>4.4588722774993705E-2</v>
      </c>
      <c r="IO31" s="62">
        <f>IFERROR(Inv_SY_B!IO31/Inv_SY_B!$IS31-1,"")</f>
        <v>4.0180289660388446E-2</v>
      </c>
      <c r="IP31" s="62">
        <f>IFERROR(Inv_SY_B!IP31/Inv_SY_B!$IS31-1,"")</f>
        <v>7.5029852647559014E-2</v>
      </c>
      <c r="IQ31" s="62">
        <f>IFERROR(Inv_SY_B!IQ31/Inv_SY_B!$IS31-1,"")</f>
        <v>1.0476744600442789E-2</v>
      </c>
      <c r="IR31" s="62">
        <f>IFERROR(Inv_SY_B!IR31/Inv_SY_B!$IS31-1,"")</f>
        <v>0.97900108304680833</v>
      </c>
    </row>
    <row r="32" spans="2:252" ht="14.5" x14ac:dyDescent="0.35">
      <c r="B32" s="85">
        <f>B31+1</f>
        <v>45864</v>
      </c>
      <c r="C32" s="62">
        <f>IFERROR(Inv_SY_B!C32/Inv_SY_B!$IS32-1,"")</f>
        <v>-1.1512325297352577E-3</v>
      </c>
      <c r="D32" s="62">
        <f>IFERROR(Inv_SY_B!D32/Inv_SY_B!$IS32-1,"")</f>
        <v>9.9061338998247539E-3</v>
      </c>
      <c r="E32" s="62">
        <f>IFERROR(Inv_SY_B!E32/Inv_SY_B!$IS32-1,"")</f>
        <v>-1.1747875358063653E-2</v>
      </c>
      <c r="F32" s="62">
        <f>IFERROR(Inv_SY_B!F32/Inv_SY_B!$IS32-1,"")</f>
        <v>1.2209751905983168E-2</v>
      </c>
      <c r="G32" s="62">
        <f>IFERROR(Inv_SY_B!G32/Inv_SY_B!$IS32-1,"")</f>
        <v>8.7082525366226626E-3</v>
      </c>
      <c r="H32" s="62">
        <f>IFERROR(Inv_SY_B!H32/Inv_SY_B!$IS32-1,"")</f>
        <v>3.6249354696997749E-3</v>
      </c>
      <c r="I32" s="62">
        <f>IFERROR(Inv_SY_B!I32/Inv_SY_B!$IS32-1,"")</f>
        <v>4.2238761513009315E-3</v>
      </c>
      <c r="J32" s="62">
        <f>IFERROR(Inv_SY_B!J32/Inv_SY_B!$IS32-1,"")</f>
        <v>-1.0749640888728429E-2</v>
      </c>
      <c r="K32" s="62">
        <f>IFERROR(Inv_SY_B!K32/Inv_SY_B!$IS32-1,"")</f>
        <v>4.7051454660018699E-4</v>
      </c>
      <c r="L32" s="62">
        <f>IFERROR(Inv_SY_B!L32/Inv_SY_B!$IS32-1,"")</f>
        <v>1.5324243450309361E-2</v>
      </c>
      <c r="M32" s="62">
        <f>IFERROR(Inv_SY_B!M32/Inv_SY_B!$IS32-1,"")</f>
        <v>1.5204455313989174E-2</v>
      </c>
      <c r="N32" s="62">
        <f>IFERROR(Inv_SY_B!N32/Inv_SY_B!$IS32-1,"")</f>
        <v>1.7282899779627048E-3</v>
      </c>
      <c r="O32" s="62">
        <f>IFERROR(Inv_SY_B!O32/Inv_SY_B!$IS32-1,"")</f>
        <v>1.0213282967312498E-2</v>
      </c>
      <c r="P32" s="62">
        <f>IFERROR(Inv_SY_B!P32/Inv_SY_B!$IS32-1,"")</f>
        <v>-5.7584685420520865E-3</v>
      </c>
      <c r="Q32" s="62">
        <f>IFERROR(Inv_SY_B!Q32/Inv_SY_B!$IS32-1,"")</f>
        <v>-1.7655306647108571E-3</v>
      </c>
      <c r="R32" s="62">
        <f>IFERROR(Inv_SY_B!R32/Inv_SY_B!$IS32-1,"")</f>
        <v>1.2509222246783747E-2</v>
      </c>
      <c r="S32" s="62">
        <f>IFERROR(Inv_SY_B!S32/Inv_SY_B!$IS32-1,"")</f>
        <v>-2.0731985582081336E-2</v>
      </c>
      <c r="T32" s="62">
        <f>IFERROR(Inv_SY_B!T32/Inv_SY_B!$IS32-1,"")</f>
        <v>-1.0749640888728429E-2</v>
      </c>
      <c r="U32" s="62">
        <f>IFERROR(Inv_SY_B!U32/Inv_SY_B!$IS32-1,"")</f>
        <v>-9.6285467923981072E-3</v>
      </c>
      <c r="V32" s="62">
        <f>IFERROR(Inv_SY_B!V32/Inv_SY_B!$IS32-1,"")</f>
        <v>5.8517662089860867E-3</v>
      </c>
      <c r="W32" s="62">
        <f>IFERROR(Inv_SY_B!W32/Inv_SY_B!$IS32-1,"")</f>
        <v>1.2291727432949262E-3</v>
      </c>
      <c r="X32" s="62">
        <f>IFERROR(Inv_SY_B!X32/Inv_SY_B!$IS32-1,"")</f>
        <v>-2.2928101414618984E-2</v>
      </c>
      <c r="Y32" s="62">
        <f>IFERROR(Inv_SY_B!Y32/Inv_SY_B!$IS32-1,"")</f>
        <v>2.4557144418992038E-2</v>
      </c>
      <c r="Z32" s="62">
        <f>IFERROR(Inv_SY_B!Z32/Inv_SY_B!$IS32-1,"")</f>
        <v>5.6879533729927712E-3</v>
      </c>
      <c r="AA32" s="62">
        <f>IFERROR(Inv_SY_B!AA32/Inv_SY_B!$IS32-1,"")</f>
        <v>6.9166187519131839E-4</v>
      </c>
      <c r="AB32" s="62">
        <f>IFERROR(Inv_SY_B!AB32/Inv_SY_B!$IS32-1,"")</f>
        <v>8.7082525366226626E-3</v>
      </c>
      <c r="AC32" s="62">
        <f>IFERROR(Inv_SY_B!AC32/Inv_SY_B!$IS32-1,"")</f>
        <v>-1.8658729376538785E-2</v>
      </c>
      <c r="AD32" s="62">
        <f>IFERROR(Inv_SY_B!AD32/Inv_SY_B!$IS32-1,"")</f>
        <v>-1.3566880391074676E-2</v>
      </c>
      <c r="AE32" s="62">
        <f>IFERROR(Inv_SY_B!AE32/Inv_SY_B!$IS32-1,"")</f>
        <v>-2.3061199343863636E-2</v>
      </c>
      <c r="AF32" s="62">
        <f>IFERROR(Inv_SY_B!AF32/Inv_SY_B!$IS32-1,"")</f>
        <v>-1.8802065608033214E-2</v>
      </c>
      <c r="AG32" s="62">
        <f>IFERROR(Inv_SY_B!AG32/Inv_SY_B!$IS32-1,"")</f>
        <v>-1.5962643117479414E-2</v>
      </c>
      <c r="AH32" s="62">
        <f>IFERROR(Inv_SY_B!AH32/Inv_SY_B!$IS32-1,"")</f>
        <v>-1.0638725947691219E-2</v>
      </c>
      <c r="AI32" s="62">
        <f>IFERROR(Inv_SY_B!AI32/Inv_SY_B!$IS32-1,"")</f>
        <v>-2.0423568800281955E-2</v>
      </c>
      <c r="AJ32" s="62">
        <f>IFERROR(Inv_SY_B!AJ32/Inv_SY_B!$IS32-1,"")</f>
        <v>1.257765598629712E-2</v>
      </c>
      <c r="AK32" s="62">
        <f>IFERROR(Inv_SY_B!AK32/Inv_SY_B!$IS32-1,"")</f>
        <v>2.309382739595911E-4</v>
      </c>
      <c r="AL32" s="62">
        <f>IFERROR(Inv_SY_B!AL32/Inv_SY_B!$IS32-1,"")</f>
        <v>-1.1106654153271611E-2</v>
      </c>
      <c r="AM32" s="62">
        <f>IFERROR(Inv_SY_B!AM32/Inv_SY_B!$IS32-1,"")</f>
        <v>-1.1747875358063653E-2</v>
      </c>
      <c r="AN32" s="62">
        <f>IFERROR(Inv_SY_B!AN32/Inv_SY_B!$IS32-1,"")</f>
        <v>1.0213282967312498E-2</v>
      </c>
      <c r="AO32" s="62">
        <f>IFERROR(Inv_SY_B!AO32/Inv_SY_B!$IS32-1,"")</f>
        <v>-1.4742578766069658E-2</v>
      </c>
      <c r="AP32" s="62">
        <f>IFERROR(Inv_SY_B!AP32/Inv_SY_B!$IS32-1,"")</f>
        <v>-1.0749640888728429E-2</v>
      </c>
      <c r="AQ32" s="62">
        <f>IFERROR(Inv_SY_B!AQ32/Inv_SY_B!$IS32-1,"")</f>
        <v>2.309382739595911E-4</v>
      </c>
      <c r="AR32" s="62">
        <f>IFERROR(Inv_SY_B!AR32/Inv_SY_B!$IS32-1,"")</f>
        <v>-8.7531719500578697E-3</v>
      </c>
      <c r="AS32" s="62">
        <f>IFERROR(Inv_SY_B!AS32/Inv_SY_B!$IS32-1,"")</f>
        <v>-1.2746109827399099E-2</v>
      </c>
      <c r="AT32" s="62">
        <f>IFERROR(Inv_SY_B!AT32/Inv_SY_B!$IS32-1,"")</f>
        <v>-6.7567030113873106E-3</v>
      </c>
      <c r="AU32" s="62">
        <f>IFERROR(Inv_SY_B!AU32/Inv_SY_B!$IS32-1,"")</f>
        <v>3.2256416819655964E-3</v>
      </c>
      <c r="AV32" s="62">
        <f>IFERROR(Inv_SY_B!AV32/Inv_SY_B!$IS32-1,"")</f>
        <v>-1.8735516643410777E-2</v>
      </c>
      <c r="AW32" s="62">
        <f>IFERROR(Inv_SY_B!AW32/Inv_SY_B!$IS32-1,"")</f>
        <v>-1.6815834971612098E-2</v>
      </c>
      <c r="AX32" s="62">
        <f>IFERROR(Inv_SY_B!AX32/Inv_SY_B!$IS32-1,"")</f>
        <v>-2.1730220051416671E-2</v>
      </c>
      <c r="AY32" s="62">
        <f>IFERROR(Inv_SY_B!AY32/Inv_SY_B!$IS32-1,"")</f>
        <v>-2.1570502536323088E-2</v>
      </c>
      <c r="AZ32" s="62">
        <f>IFERROR(Inv_SY_B!AZ32/Inv_SY_B!$IS32-1,"")</f>
        <v>-1.3904061811828017E-2</v>
      </c>
      <c r="BA32" s="62">
        <f>IFERROR(Inv_SY_B!BA32/Inv_SY_B!$IS32-1,"")</f>
        <v>2.5186800007341859E-2</v>
      </c>
      <c r="BB32" s="62">
        <f>IFERROR(Inv_SY_B!BB32/Inv_SY_B!$IS32-1,"")</f>
        <v>-1.0749640888728429E-2</v>
      </c>
      <c r="BC32" s="62">
        <f>IFERROR(Inv_SY_B!BC32/Inv_SY_B!$IS32-1,"")</f>
        <v>1.4206220844653838E-2</v>
      </c>
      <c r="BD32" s="62">
        <f>IFERROR(Inv_SY_B!BD32/Inv_SY_B!$IS32-1,"")</f>
        <v>-1.8624601702373567E-2</v>
      </c>
      <c r="BE32" s="62">
        <f>IFERROR(Inv_SY_B!BE32/Inv_SY_B!$IS32-1,"")</f>
        <v>-1.6815834971612098E-2</v>
      </c>
      <c r="BF32" s="62">
        <f>IFERROR(Inv_SY_B!BF32/Inv_SY_B!$IS32-1,"")</f>
        <v>1.5093540372951741E-2</v>
      </c>
      <c r="BG32" s="62">
        <f>IFERROR(Inv_SY_B!BG32/Inv_SY_B!$IS32-1,"")</f>
        <v>8.8823036748655326E-3</v>
      </c>
      <c r="BH32" s="62">
        <f>IFERROR(Inv_SY_B!BH32/Inv_SY_B!$IS32-1,"")</f>
        <v>1.919739319133007E-2</v>
      </c>
      <c r="BI32" s="62">
        <f>IFERROR(Inv_SY_B!BI32/Inv_SY_B!$IS32-1,"")</f>
        <v>2.1304777071038172E-2</v>
      </c>
      <c r="BJ32" s="62">
        <f>IFERROR(Inv_SY_B!BJ32/Inv_SY_B!$IS32-1,"")</f>
        <v>1.9530138014441922E-2</v>
      </c>
      <c r="BK32" s="62">
        <f>IFERROR(Inv_SY_B!BK32/Inv_SY_B!$IS32-1,"")</f>
        <v>-1.3744344296734323E-2</v>
      </c>
      <c r="BL32" s="62">
        <f>IFERROR(Inv_SY_B!BL32/Inv_SY_B!$IS32-1,"")</f>
        <v>-2.1896717741306526E-3</v>
      </c>
      <c r="BM32" s="62">
        <f>IFERROR(Inv_SY_B!BM32/Inv_SY_B!$IS32-1,"")</f>
        <v>-5.7584685420520865E-3</v>
      </c>
      <c r="BN32" s="62">
        <f>IFERROR(Inv_SY_B!BN32/Inv_SY_B!$IS32-1,"")</f>
        <v>1.5983641467169241E-2</v>
      </c>
      <c r="BO32" s="62">
        <f>IFERROR(Inv_SY_B!BO32/Inv_SY_B!$IS32-1,"")</f>
        <v>2.4649289139238251E-2</v>
      </c>
      <c r="BP32" s="62">
        <f>IFERROR(Inv_SY_B!BP32/Inv_SY_B!$IS32-1,"")</f>
        <v>1.4513369912141583E-2</v>
      </c>
      <c r="BQ32" s="62">
        <f>IFERROR(Inv_SY_B!BQ32/Inv_SY_B!$IS32-1,"")</f>
        <v>3.2020866758945221E-2</v>
      </c>
      <c r="BR32" s="62">
        <f>IFERROR(Inv_SY_B!BR32/Inv_SY_B!$IS32-1,"")</f>
        <v>2.7413630746628392E-2</v>
      </c>
      <c r="BS32" s="62">
        <f>IFERROR(Inv_SY_B!BS32/Inv_SY_B!$IS32-1,"")</f>
        <v>2.309382739595911E-4</v>
      </c>
      <c r="BT32" s="62">
        <f>IFERROR(Inv_SY_B!BT32/Inv_SY_B!$IS32-1,"")</f>
        <v>-6.7567030113873106E-3</v>
      </c>
      <c r="BU32" s="62">
        <f>IFERROR(Inv_SY_B!BU32/Inv_SY_B!$IS32-1,"")</f>
        <v>5.2221106206362666E-3</v>
      </c>
      <c r="BV32" s="62">
        <f>IFERROR(Inv_SY_B!BV32/Inv_SY_B!$IS32-1,"")</f>
        <v>1.2209751905983168E-2</v>
      </c>
      <c r="BW32" s="62">
        <f>IFERROR(Inv_SY_B!BW32/Inv_SY_B!$IS32-1,"")</f>
        <v>-6.7567030113873106E-3</v>
      </c>
      <c r="BX32" s="62">
        <f>IFERROR(Inv_SY_B!BX32/Inv_SY_B!$IS32-1,"")</f>
        <v>6.2203450899713797E-3</v>
      </c>
      <c r="BY32" s="62">
        <f>IFERROR(Inv_SY_B!BY32/Inv_SY_B!$IS32-1,"")</f>
        <v>1.0656942731461561E-2</v>
      </c>
      <c r="BZ32" s="62">
        <f>IFERROR(Inv_SY_B!BZ32/Inv_SY_B!$IS32-1,"")</f>
        <v>1.0656942731461561E-2</v>
      </c>
      <c r="CA32" s="62">
        <f>IFERROR(Inv_SY_B!CA32/Inv_SY_B!$IS32-1,"")</f>
        <v>9.7696232031634356E-3</v>
      </c>
      <c r="CB32" s="62">
        <f>IFERROR(Inv_SY_B!CB32/Inv_SY_B!$IS32-1,"")</f>
        <v>2.2274072126302613E-3</v>
      </c>
      <c r="CC32" s="62">
        <f>IFERROR(Inv_SY_B!CC32/Inv_SY_B!$IS32-1,"")</f>
        <v>-1.0749640888728429E-2</v>
      </c>
      <c r="CD32" s="62">
        <f>IFERROR(Inv_SY_B!CD32/Inv_SY_B!$IS32-1,"")</f>
        <v>2.3727841936775018E-2</v>
      </c>
      <c r="CE32" s="62">
        <f>IFERROR(Inv_SY_B!CE32/Inv_SY_B!$IS32-1,"")</f>
        <v>4.2238761513009315E-3</v>
      </c>
      <c r="CF32" s="62">
        <f>IFERROR(Inv_SY_B!CF32/Inv_SY_B!$IS32-1,"")</f>
        <v>-4.7602340727167514E-3</v>
      </c>
      <c r="CG32" s="62">
        <f>IFERROR(Inv_SY_B!CG32/Inv_SY_B!$IS32-1,"")</f>
        <v>1.6202689783324287E-2</v>
      </c>
      <c r="CH32" s="62">
        <f>IFERROR(Inv_SY_B!CH32/Inv_SY_B!$IS32-1,"")</f>
        <v>8.2168140286420499E-3</v>
      </c>
      <c r="CI32" s="62">
        <f>IFERROR(Inv_SY_B!CI32/Inv_SY_B!$IS32-1,"")</f>
        <v>4.2238761513009315E-3</v>
      </c>
      <c r="CJ32" s="62">
        <f>IFERROR(Inv_SY_B!CJ32/Inv_SY_B!$IS32-1,"")</f>
        <v>1.2209751905983168E-2</v>
      </c>
      <c r="CK32" s="62">
        <f>IFERROR(Inv_SY_B!CK32/Inv_SY_B!$IS32-1,"")</f>
        <v>1.0213282967312498E-2</v>
      </c>
      <c r="CL32" s="62">
        <f>IFERROR(Inv_SY_B!CL32/Inv_SY_B!$IS32-1,"")</f>
        <v>-4.7602340727167514E-3</v>
      </c>
      <c r="CM32" s="62">
        <f>IFERROR(Inv_SY_B!CM32/Inv_SY_B!$IS32-1,"")</f>
        <v>-5.7584685420520865E-3</v>
      </c>
      <c r="CN32" s="62">
        <f>IFERROR(Inv_SY_B!CN32/Inv_SY_B!$IS32-1,"")</f>
        <v>7.2185795593067148E-3</v>
      </c>
      <c r="CO32" s="62">
        <f>IFERROR(Inv_SY_B!CO32/Inv_SY_B!$IS32-1,"")</f>
        <v>2.251153162952324E-2</v>
      </c>
      <c r="CP32" s="62">
        <f>IFERROR(Inv_SY_B!CP32/Inv_SY_B!$IS32-1,"")</f>
        <v>2.2806394734311786E-2</v>
      </c>
      <c r="CQ32" s="62">
        <f>IFERROR(Inv_SY_B!CQ32/Inv_SY_B!$IS32-1,"")</f>
        <v>1.7200924252659622E-2</v>
      </c>
      <c r="CR32" s="62">
        <f>IFERROR(Inv_SY_B!CR32/Inv_SY_B!$IS32-1,"")</f>
        <v>3.0177972354018534E-2</v>
      </c>
      <c r="CS32" s="62">
        <f>IFERROR(Inv_SY_B!CS32/Inv_SY_B!$IS32-1,"")</f>
        <v>1.5980859901249866E-2</v>
      </c>
      <c r="CT32" s="62">
        <f>IFERROR(Inv_SY_B!CT32/Inv_SY_B!$IS32-1,"")</f>
        <v>1.919739319133007E-2</v>
      </c>
      <c r="CU32" s="62">
        <f>IFERROR(Inv_SY_B!CU32/Inv_SY_B!$IS32-1,"")</f>
        <v>8.2168140286420499E-3</v>
      </c>
      <c r="CV32" s="62">
        <f>IFERROR(Inv_SY_B!CV32/Inv_SY_B!$IS32-1,"")</f>
        <v>1.919739319133007E-2</v>
      </c>
      <c r="CW32" s="62">
        <f>IFERROR(Inv_SY_B!CW32/Inv_SY_B!$IS32-1,"")</f>
        <v>7.2185795593067148E-3</v>
      </c>
      <c r="CX32" s="62">
        <f>IFERROR(Inv_SY_B!CX32/Inv_SY_B!$IS32-1,"")</f>
        <v>1.0213282967312498E-2</v>
      </c>
      <c r="CY32" s="62">
        <f>IFERROR(Inv_SY_B!CY32/Inv_SY_B!$IS32-1,"")</f>
        <v>1.919739319133007E-2</v>
      </c>
      <c r="CZ32" s="62">
        <f>IFERROR(Inv_SY_B!CZ32/Inv_SY_B!$IS32-1,"")</f>
        <v>2.2274072126302613E-3</v>
      </c>
      <c r="DA32" s="62">
        <f>IFERROR(Inv_SY_B!DA32/Inv_SY_B!$IS32-1,"")</f>
        <v>-3.7619996033815273E-3</v>
      </c>
      <c r="DB32" s="62">
        <f>IFERROR(Inv_SY_B!DB32/Inv_SY_B!$IS32-1,"")</f>
        <v>1.0213282967312498E-2</v>
      </c>
      <c r="DC32" s="62">
        <f>IFERROR(Inv_SY_B!DC32/Inv_SY_B!$IS32-1,"")</f>
        <v>3.372725046721059E-2</v>
      </c>
      <c r="DD32" s="62">
        <f>IFERROR(Inv_SY_B!DD32/Inv_SY_B!$IS32-1,"")</f>
        <v>-7.6729619537552196E-4</v>
      </c>
      <c r="DE32" s="62">
        <f>IFERROR(Inv_SY_B!DE32/Inv_SY_B!$IS32-1,"")</f>
        <v>3.1420219693635731E-2</v>
      </c>
      <c r="DF32" s="62">
        <f>IFERROR(Inv_SY_B!DF32/Inv_SY_B!$IS32-1,"")</f>
        <v>-1.8240240056584311E-2</v>
      </c>
      <c r="DG32" s="62">
        <f>IFERROR(Inv_SY_B!DG32/Inv_SY_B!$IS32-1,"")</f>
        <v>1.0812223648913877E-2</v>
      </c>
      <c r="DH32" s="62">
        <f>IFERROR(Inv_SY_B!DH32/Inv_SY_B!$IS32-1,"")</f>
        <v>-1.7648550221245785E-2</v>
      </c>
      <c r="DI32" s="62">
        <f>IFERROR(Inv_SY_B!DI32/Inv_SY_B!$IS32-1,"")</f>
        <v>1.5250527674112169E-2</v>
      </c>
      <c r="DJ32" s="62">
        <f>IFERROR(Inv_SY_B!DJ32/Inv_SY_B!$IS32-1,"")</f>
        <v>3.7088826372493555E-2</v>
      </c>
      <c r="DK32" s="62">
        <f>IFERROR(Inv_SY_B!DK32/Inv_SY_B!$IS32-1,"")</f>
        <v>3.6211745146444985E-2</v>
      </c>
      <c r="DL32" s="62">
        <f>IFERROR(Inv_SY_B!DL32/Inv_SY_B!$IS32-1,"")</f>
        <v>2.8314601344592516E-2</v>
      </c>
      <c r="DM32" s="62">
        <f>IFERROR(Inv_SY_B!DM32/Inv_SY_B!$IS32-1,"")</f>
        <v>1.6901453911859043E-2</v>
      </c>
      <c r="DN32" s="62">
        <f>IFERROR(Inv_SY_B!DN32/Inv_SY_B!$IS32-1,"")</f>
        <v>-4.7602340727167514E-3</v>
      </c>
      <c r="DO32" s="62">
        <f>IFERROR(Inv_SY_B!DO32/Inv_SY_B!$IS32-1,"")</f>
        <v>-2.5106316488522795E-2</v>
      </c>
      <c r="DP32" s="62">
        <f>IFERROR(Inv_SY_B!DP32/Inv_SY_B!$IS32-1,"")</f>
        <v>9.1083918851708745E-6</v>
      </c>
      <c r="DQ32" s="62">
        <f>IFERROR(Inv_SY_B!DQ32/Inv_SY_B!$IS32-1,"")</f>
        <v>4.4457060333753518E-3</v>
      </c>
      <c r="DR32" s="62">
        <f>IFERROR(Inv_SY_B!DR32/Inv_SY_B!$IS32-1,"")</f>
        <v>1.0712400201980277E-2</v>
      </c>
      <c r="DS32" s="62">
        <f>IFERROR(Inv_SY_B!DS32/Inv_SY_B!$IS32-1,"")</f>
        <v>3.1176206823353647E-2</v>
      </c>
      <c r="DT32" s="62">
        <f>IFERROR(Inv_SY_B!DT32/Inv_SY_B!$IS32-1,"")</f>
        <v>2.6007570571017657E-2</v>
      </c>
      <c r="DU32" s="62">
        <f>IFERROR(Inv_SY_B!DU32/Inv_SY_B!$IS32-1,"")</f>
        <v>2.2369560504995611E-2</v>
      </c>
      <c r="DV32" s="62">
        <f>IFERROR(Inv_SY_B!DV32/Inv_SY_B!$IS32-1,"")</f>
        <v>2.309382739595911E-4</v>
      </c>
      <c r="DW32" s="62">
        <f>IFERROR(Inv_SY_B!DW32/Inv_SY_B!$IS32-1,"")</f>
        <v>2.309382739595911E-4</v>
      </c>
      <c r="DX32" s="62">
        <f>IFERROR(Inv_SY_B!DX32/Inv_SY_B!$IS32-1,"")</f>
        <v>2.9290652825720409E-2</v>
      </c>
      <c r="DY32" s="62">
        <f>IFERROR(Inv_SY_B!DY32/Inv_SY_B!$IS32-1,"")</f>
        <v>-1.0749640888728429E-2</v>
      </c>
      <c r="DZ32" s="62">
        <f>IFERROR(Inv_SY_B!DZ32/Inv_SY_B!$IS32-1,"")</f>
        <v>-7.6729619537552196E-4</v>
      </c>
      <c r="EA32" s="62">
        <f>IFERROR(Inv_SY_B!EA32/Inv_SY_B!$IS32-1,"")</f>
        <v>1.4206220844653838E-2</v>
      </c>
      <c r="EB32" s="62">
        <f>IFERROR(Inv_SY_B!EB32/Inv_SY_B!$IS32-1,"")</f>
        <v>-1.4188004060883386E-2</v>
      </c>
      <c r="EC32" s="62">
        <f>IFERROR(Inv_SY_B!EC32/Inv_SY_B!$IS32-1,"")</f>
        <v>5.2988978875081472E-3</v>
      </c>
      <c r="ED32" s="62">
        <f>IFERROR(Inv_SY_B!ED32/Inv_SY_B!$IS32-1,"")</f>
        <v>2.4649289139238251E-2</v>
      </c>
      <c r="EE32" s="62">
        <f>IFERROR(Inv_SY_B!EE32/Inv_SY_B!$IS32-1,"")</f>
        <v>2.1884947531848331E-2</v>
      </c>
      <c r="EF32" s="62">
        <f>IFERROR(Inv_SY_B!EF32/Inv_SY_B!$IS32-1,"")</f>
        <v>2.9088989296561785E-2</v>
      </c>
      <c r="EG32" s="62">
        <f>IFERROR(Inv_SY_B!EG32/Inv_SY_B!$IS32-1,"")</f>
        <v>-5.6432876417440436E-3</v>
      </c>
      <c r="EH32" s="62">
        <f>IFERROR(Inv_SY_B!EH32/Inv_SY_B!$IS32-1,"")</f>
        <v>3.6758942922601179E-3</v>
      </c>
      <c r="EI32" s="62">
        <f>IFERROR(Inv_SY_B!EI32/Inv_SY_B!$IS32-1,"")</f>
        <v>-6.575205835144593E-3</v>
      </c>
      <c r="EJ32" s="62">
        <f>IFERROR(Inv_SY_B!EJ32/Inv_SY_B!$IS32-1,"")</f>
        <v>1.4858912613065156E-2</v>
      </c>
      <c r="EK32" s="62">
        <f>IFERROR(Inv_SY_B!EK32/Inv_SY_B!$IS32-1,"")</f>
        <v>2.9219667263456595E-2</v>
      </c>
      <c r="EL32" s="62">
        <f>IFERROR(Inv_SY_B!EL32/Inv_SY_B!$IS32-1,"")</f>
        <v>1.0213282967312498E-2</v>
      </c>
      <c r="EM32" s="62">
        <f>IFERROR(Inv_SY_B!EM32/Inv_SY_B!$IS32-1,"")</f>
        <v>2.1884947531848331E-2</v>
      </c>
      <c r="EN32" s="62">
        <f>IFERROR(Inv_SY_B!EN32/Inv_SY_B!$IS32-1,"")</f>
        <v>6.2203450899713797E-3</v>
      </c>
      <c r="EO32" s="62">
        <f>IFERROR(Inv_SY_B!EO32/Inv_SY_B!$IS32-1,"")</f>
        <v>1.3207986375318503E-2</v>
      </c>
      <c r="EP32" s="62">
        <f>IFERROR(Inv_SY_B!EP32/Inv_SY_B!$IS32-1,"")</f>
        <v>2.9256525151555079E-2</v>
      </c>
      <c r="EQ32" s="62">
        <f>IFERROR(Inv_SY_B!EQ32/Inv_SY_B!$IS32-1,"")</f>
        <v>7.2185795593067148E-3</v>
      </c>
      <c r="ER32" s="62">
        <f>IFERROR(Inv_SY_B!ER32/Inv_SY_B!$IS32-1,"")</f>
        <v>-1.3130046161758835E-2</v>
      </c>
      <c r="ES32" s="62">
        <f>IFERROR(Inv_SY_B!ES32/Inv_SY_B!$IS32-1,"")</f>
        <v>3.3172675762024317E-2</v>
      </c>
      <c r="ET32" s="62">
        <f>IFERROR(Inv_SY_B!ET32/Inv_SY_B!$IS32-1,"")</f>
        <v>-6.8474515995086138E-3</v>
      </c>
      <c r="EU32" s="62">
        <f>IFERROR(Inv_SY_B!EU32/Inv_SY_B!$IS32-1,"")</f>
        <v>2.6492183544164938E-2</v>
      </c>
      <c r="EV32" s="62">
        <f>IFERROR(Inv_SY_B!EV32/Inv_SY_B!$IS32-1,"")</f>
        <v>3.4785208366335141E-2</v>
      </c>
      <c r="EW32" s="62">
        <f>IFERROR(Inv_SY_B!EW32/Inv_SY_B!$IS32-1,"")</f>
        <v>3.2942313961408454E-2</v>
      </c>
      <c r="EX32" s="62">
        <f>IFERROR(Inv_SY_B!EX32/Inv_SY_B!$IS32-1,"")</f>
        <v>9.215048497977385E-3</v>
      </c>
      <c r="EY32" s="62">
        <f>IFERROR(Inv_SY_B!EY32/Inv_SY_B!$IS32-1,"")</f>
        <v>1.5093540372951741E-2</v>
      </c>
      <c r="EZ32" s="62">
        <f>IFERROR(Inv_SY_B!EZ32/Inv_SY_B!$IS32-1,"")</f>
        <v>-1.1049111229529007E-2</v>
      </c>
      <c r="FA32" s="62">
        <f>IFERROR(Inv_SY_B!FA32/Inv_SY_B!$IS32-1,"")</f>
        <v>-1.6040283576205461E-2</v>
      </c>
      <c r="FB32" s="62">
        <f>IFERROR(Inv_SY_B!FB32/Inv_SY_B!$IS32-1,"")</f>
        <v>2.309382739595911E-4</v>
      </c>
      <c r="FC32" s="62">
        <f>IFERROR(Inv_SY_B!FC32/Inv_SY_B!$IS32-1,"")</f>
        <v>-8.4537016092572914E-3</v>
      </c>
      <c r="FD32" s="62">
        <f>IFERROR(Inv_SY_B!FD32/Inv_SY_B!$IS32-1,"")</f>
        <v>-4.9598809665838406E-3</v>
      </c>
      <c r="FE32" s="62">
        <f>IFERROR(Inv_SY_B!FE32/Inv_SY_B!$IS32-1,"")</f>
        <v>1.2606776979014356E-2</v>
      </c>
      <c r="FF32" s="62">
        <f>IFERROR(Inv_SY_B!FF32/Inv_SY_B!$IS32-1,"")</f>
        <v>8.5684648076125303E-3</v>
      </c>
      <c r="FG32" s="62">
        <f>IFERROR(Inv_SY_B!FG32/Inv_SY_B!$IS32-1,"")</f>
        <v>-4.7804004256325472E-3</v>
      </c>
      <c r="FH32" s="62">
        <f>IFERROR(Inv_SY_B!FH32/Inv_SY_B!$IS32-1,"")</f>
        <v>7.5588867647620184E-3</v>
      </c>
      <c r="FI32" s="62">
        <f>IFERROR(Inv_SY_B!FI32/Inv_SY_B!$IS32-1,"")</f>
        <v>4.1936266219271268E-3</v>
      </c>
      <c r="FJ32" s="62">
        <f>IFERROR(Inv_SY_B!FJ32/Inv_SY_B!$IS32-1,"")</f>
        <v>-1.1062219358924263E-2</v>
      </c>
      <c r="FK32" s="62">
        <f>IFERROR(Inv_SY_B!FK32/Inv_SY_B!$IS32-1,"")</f>
        <v>-2.0881923113647005E-3</v>
      </c>
      <c r="FL32" s="62">
        <f>IFERROR(Inv_SY_B!FL32/Inv_SY_B!$IS32-1,"")</f>
        <v>-1.6267155046508996E-2</v>
      </c>
      <c r="FM32" s="62">
        <f>IFERROR(Inv_SY_B!FM32/Inv_SY_B!$IS32-1,"")</f>
        <v>1.5014185076591691E-3</v>
      </c>
      <c r="FN32" s="62">
        <f>IFERROR(Inv_SY_B!FN32/Inv_SY_B!$IS32-1,"")</f>
        <v>-1.3754427473192332E-2</v>
      </c>
      <c r="FO32" s="62">
        <f>IFERROR(Inv_SY_B!FO32/Inv_SY_B!$IS32-1,"")</f>
        <v>1.9673823278967495E-2</v>
      </c>
      <c r="FP32" s="62">
        <f>IFERROR(Inv_SY_B!FP32/Inv_SY_B!$IS32-1,"")</f>
        <v>-1.6267155046508996E-2</v>
      </c>
      <c r="FQ32" s="62">
        <f>IFERROR(Inv_SY_B!FQ32/Inv_SY_B!$IS32-1,"")</f>
        <v>-1.917473980991824E-2</v>
      </c>
      <c r="FR32" s="62">
        <f>IFERROR(Inv_SY_B!FR32/Inv_SY_B!$IS32-1,"")</f>
        <v>9.9011078241750816E-3</v>
      </c>
      <c r="FS32" s="62">
        <f>IFERROR(Inv_SY_B!FS32/Inv_SY_B!$IS32-1,"")</f>
        <v>6.0401580290325718E-4</v>
      </c>
      <c r="FT32" s="62">
        <f>IFERROR(Inv_SY_B!FT32/Inv_SY_B!$IS32-1,"")</f>
        <v>-1.0451985519690288E-2</v>
      </c>
      <c r="FU32" s="62">
        <f>IFERROR(Inv_SY_B!FU32/Inv_SY_B!$IS32-1,"")</f>
        <v>-1.1907896066087886E-3</v>
      </c>
      <c r="FV32" s="62">
        <f>IFERROR(Inv_SY_B!FV32/Inv_SY_B!$IS32-1,"")</f>
        <v>1.5014185076591691E-3</v>
      </c>
      <c r="FW32" s="62">
        <f>IFERROR(Inv_SY_B!FW32/Inv_SY_B!$IS32-1,"")</f>
        <v>1.0587620893313332E-2</v>
      </c>
      <c r="FX32" s="62">
        <f>IFERROR(Inv_SY_B!FX32/Inv_SY_B!$IS32-1,"")</f>
        <v>1.7654667193266693E-2</v>
      </c>
      <c r="FY32" s="62">
        <f>IFERROR(Inv_SY_B!FY32/Inv_SY_B!$IS32-1,"")</f>
        <v>2.1296004009883074E-3</v>
      </c>
      <c r="FZ32" s="62">
        <f>IFERROR(Inv_SY_B!FZ32/Inv_SY_B!$IS32-1,"")</f>
        <v>-5.5656277922940811E-3</v>
      </c>
      <c r="GA32" s="62">
        <f>IFERROR(Inv_SY_B!GA32/Inv_SY_B!$IS32-1,"")</f>
        <v>3.6758942922601179E-3</v>
      </c>
      <c r="GB32" s="62">
        <f>IFERROR(Inv_SY_B!GB32/Inv_SY_B!$IS32-1,"")</f>
        <v>4.1936266219271268E-3</v>
      </c>
      <c r="GC32" s="62">
        <f>IFERROR(Inv_SY_B!GC32/Inv_SY_B!$IS32-1,"")</f>
        <v>-4.7804004256325472E-3</v>
      </c>
      <c r="GD32" s="62">
        <f>IFERROR(Inv_SY_B!GD32/Inv_SY_B!$IS32-1,"")</f>
        <v>3.1223396089176791E-2</v>
      </c>
      <c r="GE32" s="62">
        <f>IFERROR(Inv_SY_B!GE32/Inv_SY_B!$IS32-1,"")</f>
        <v>-1.1234796802146674E-2</v>
      </c>
      <c r="GF32" s="62">
        <f>IFERROR(Inv_SY_B!GF32/Inv_SY_B!$IS32-1,"")</f>
        <v>-4.7804004256325472E-3</v>
      </c>
      <c r="GG32" s="62">
        <f>IFERROR(Inv_SY_B!GG32/Inv_SY_B!$IS32-1,"")</f>
        <v>-6.575205835144593E-3</v>
      </c>
      <c r="GH32" s="62">
        <f>IFERROR(Inv_SY_B!GH32/Inv_SY_B!$IS32-1,"")</f>
        <v>-4.6368159928716901E-3</v>
      </c>
      <c r="GI32" s="62">
        <f>IFERROR(Inv_SY_B!GI32/Inv_SY_B!$IS32-1,"")</f>
        <v>9.9011078241750816E-3</v>
      </c>
      <c r="GJ32" s="62">
        <f>IFERROR(Inv_SY_B!GJ32/Inv_SY_B!$IS32-1,"")</f>
        <v>-2.8475330615428396E-3</v>
      </c>
      <c r="GK32" s="62">
        <f>IFERROR(Inv_SY_B!GK32/Inv_SY_B!$IS32-1,"")</f>
        <v>3.077918175032246E-2</v>
      </c>
      <c r="GL32" s="62">
        <f>IFERROR(Inv_SY_B!GL32/Inv_SY_B!$IS32-1,"")</f>
        <v>2.5731291536070344E-2</v>
      </c>
      <c r="GM32" s="62">
        <f>IFERROR(Inv_SY_B!GM32/Inv_SY_B!$IS32-1,"")</f>
        <v>1.0587620893313332E-2</v>
      </c>
      <c r="GN32" s="62">
        <f>IFERROR(Inv_SY_B!GN32/Inv_SY_B!$IS32-1,"")</f>
        <v>4.9184046480865717E-4</v>
      </c>
      <c r="GO32" s="62">
        <f>IFERROR(Inv_SY_B!GO32/Inv_SY_B!$IS32-1,"")</f>
        <v>6.5493087219115065E-3</v>
      </c>
      <c r="GP32" s="62">
        <f>IFERROR(Inv_SY_B!GP32/Inv_SY_B!$IS32-1,"")</f>
        <v>-1.5273156208922556E-3</v>
      </c>
      <c r="GQ32" s="62">
        <f>IFERROR(Inv_SY_B!GQ32/Inv_SY_B!$IS32-1,"")</f>
        <v>-2.1113129652191143E-2</v>
      </c>
      <c r="GR32" s="62">
        <f>IFERROR(Inv_SY_B!GR32/Inv_SY_B!$IS32-1,"")</f>
        <v>1.0587620893313332E-2</v>
      </c>
      <c r="GS32" s="62" t="str">
        <f>IFERROR(Inv_SY_B!GS32/Inv_SY_B!$IS32-1,"")</f>
        <v/>
      </c>
      <c r="GT32" s="62" t="str">
        <f>IFERROR(Inv_SY_B!GT32/Inv_SY_B!$IS32-1,"")</f>
        <v/>
      </c>
      <c r="GU32" s="62">
        <f>IFERROR(Inv_SY_B!GU32/Inv_SY_B!$IS32-1,"")</f>
        <v>3.2914882828452008E-3</v>
      </c>
      <c r="GV32" s="62">
        <f>IFERROR(Inv_SY_B!GV32/Inv_SY_B!$IS32-1,"")</f>
        <v>6.7458144560201827E-3</v>
      </c>
      <c r="GW32" s="62">
        <f>IFERROR(Inv_SY_B!GW32/Inv_SY_B!$IS32-1,"")</f>
        <v>-1.8000674417647411E-2</v>
      </c>
      <c r="GX32" s="62" t="str">
        <f>IFERROR(Inv_SY_B!GX32/Inv_SY_B!$IS32-1,"")</f>
        <v/>
      </c>
      <c r="GY32" s="62">
        <f>IFERROR(Inv_SY_B!GY32/Inv_SY_B!$IS32-1,"")</f>
        <v>2.1389346870577919E-2</v>
      </c>
      <c r="GZ32" s="62">
        <f>IFERROR(Inv_SY_B!GZ32/Inv_SY_B!$IS32-1,"")</f>
        <v>-3.7619996033815273E-3</v>
      </c>
      <c r="HA32" s="62">
        <f>IFERROR(Inv_SY_B!HA32/Inv_SY_B!$IS32-1,"")</f>
        <v>7.2185795593067148E-3</v>
      </c>
      <c r="HB32" s="62">
        <f>IFERROR(Inv_SY_B!HB32/Inv_SY_B!$IS32-1,"")</f>
        <v>1.2209751905983168E-2</v>
      </c>
      <c r="HC32" s="62">
        <f>IFERROR(Inv_SY_B!HC32/Inv_SY_B!$IS32-1,"")</f>
        <v>2.6185034476677194E-2</v>
      </c>
      <c r="HD32" s="62">
        <f>IFERROR(Inv_SY_B!HD32/Inv_SY_B!$IS32-1,"")</f>
        <v>-4.7602340727167514E-3</v>
      </c>
      <c r="HE32" s="62">
        <f>IFERROR(Inv_SY_B!HE32/Inv_SY_B!$IS32-1,"")</f>
        <v>1.5204455313989174E-2</v>
      </c>
      <c r="HF32" s="62">
        <f>IFERROR(Inv_SY_B!HF32/Inv_SY_B!$IS32-1,"")</f>
        <v>1.919739319133007E-2</v>
      </c>
      <c r="HG32" s="62">
        <f>IFERROR(Inv_SY_B!HG32/Inv_SY_B!$IS32-1,"")</f>
        <v>7.2185795593067148E-3</v>
      </c>
      <c r="HH32" s="62">
        <f>IFERROR(Inv_SY_B!HH32/Inv_SY_B!$IS32-1,"")</f>
        <v>-1.3544697402867234E-2</v>
      </c>
      <c r="HI32" s="62">
        <f>IFERROR(Inv_SY_B!HI32/Inv_SY_B!$IS32-1,"")</f>
        <v>-1.0749640888728429E-2</v>
      </c>
      <c r="HJ32" s="62">
        <f>IFERROR(Inv_SY_B!HJ32/Inv_SY_B!$IS32-1,"")</f>
        <v>-4.7602340727167514E-3</v>
      </c>
      <c r="HK32" s="62">
        <f>IFERROR(Inv_SY_B!HK32/Inv_SY_B!$IS32-1,"")</f>
        <v>-1.3034488674095956E-2</v>
      </c>
      <c r="HL32" s="62">
        <f>IFERROR(Inv_SY_B!HL32/Inv_SY_B!$IS32-1,"")</f>
        <v>3.026670430684808E-2</v>
      </c>
      <c r="HM32" s="62">
        <f>IFERROR(Inv_SY_B!HM32/Inv_SY_B!$IS32-1,"")</f>
        <v>3.9616719593402738E-2</v>
      </c>
      <c r="HN32" s="62">
        <f>IFERROR(Inv_SY_B!HN32/Inv_SY_B!$IS32-1,"")</f>
        <v>1.9325692919363924E-2</v>
      </c>
      <c r="HO32" s="62">
        <f>IFERROR(Inv_SY_B!HO32/Inv_SY_B!$IS32-1,"")</f>
        <v>4.0213514495580416E-2</v>
      </c>
      <c r="HP32" s="62">
        <f>IFERROR(Inv_SY_B!HP32/Inv_SY_B!$IS32-1,"")</f>
        <v>5.1075181715212858E-2</v>
      </c>
      <c r="HQ32" s="62">
        <f>IFERROR(Inv_SY_B!HQ32/Inv_SY_B!$IS32-1,"")</f>
        <v>-7.8239221829228156E-2</v>
      </c>
      <c r="HR32" s="62">
        <f>IFERROR(Inv_SY_B!HR32/Inv_SY_B!$IS32-1,"")</f>
        <v>-7.5263561484493424E-2</v>
      </c>
      <c r="HS32" s="62">
        <f>IFERROR(Inv_SY_B!HS32/Inv_SY_B!$IS32-1,"")</f>
        <v>-7.5235587607788146E-2</v>
      </c>
      <c r="HT32" s="62">
        <f>IFERROR(Inv_SY_B!HT32/Inv_SY_B!$IS32-1,"")</f>
        <v>-8.6948205381322197E-2</v>
      </c>
      <c r="HU32" s="62">
        <f>IFERROR(Inv_SY_B!HU32/Inv_SY_B!$IS32-1,"")</f>
        <v>-6.8416878309559448E-2</v>
      </c>
      <c r="HV32" s="62">
        <f>IFERROR(Inv_SY_B!HV32/Inv_SY_B!$IS32-1,"")</f>
        <v>-8.6845822358826319E-2</v>
      </c>
      <c r="HW32" s="62">
        <f>IFERROR(Inv_SY_B!HW32/Inv_SY_B!$IS32-1,"")</f>
        <v>-7.7152197788911914E-2</v>
      </c>
      <c r="HX32" s="62">
        <f>IFERROR(Inv_SY_B!HX32/Inv_SY_B!$IS32-1,"")</f>
        <v>-7.0259772714486135E-2</v>
      </c>
      <c r="HY32" s="62">
        <f>IFERROR(Inv_SY_B!HY32/Inv_SY_B!$IS32-1,"")</f>
        <v>-8.8722844437918225E-2</v>
      </c>
      <c r="HZ32" s="62">
        <f>IFERROR(Inv_SY_B!HZ32/Inv_SY_B!$IS32-1,"")</f>
        <v>-8.8722844437918225E-2</v>
      </c>
      <c r="IA32" s="62">
        <f>IFERROR(Inv_SY_B!IA32/Inv_SY_B!$IS32-1,"")</f>
        <v>-8.7755635126914977E-2</v>
      </c>
      <c r="IB32" s="62">
        <f>IFERROR(Inv_SY_B!IB32/Inv_SY_B!$IS32-1,"")</f>
        <v>-8.0803229557102396E-2</v>
      </c>
      <c r="IC32" s="62">
        <f>IFERROR(Inv_SY_B!IC32/Inv_SY_B!$IS32-1,"")</f>
        <v>-7.94719178522445E-2</v>
      </c>
      <c r="ID32" s="62">
        <f>IFERROR(Inv_SY_B!ID32/Inv_SY_B!$IS32-1,"")</f>
        <v>-7.9663670566936018E-2</v>
      </c>
      <c r="IE32" s="62">
        <f>IFERROR(Inv_SY_B!IE32/Inv_SY_B!$IS32-1,"")</f>
        <v>-7.8187941674670691E-2</v>
      </c>
      <c r="IF32" s="62" t="str">
        <f>IFERROR(Inv_SY_B!IF32/Inv_SY_B!$IS32-1,"")</f>
        <v/>
      </c>
      <c r="IG32" s="62">
        <f>IFERROR(Inv_SY_B!IG32/Inv_SY_B!$IS32-1,"")</f>
        <v>4.5594803824386521E-2</v>
      </c>
      <c r="IH32" s="62">
        <f>IFERROR(Inv_SY_B!IH32/Inv_SY_B!$IS32-1,"")</f>
        <v>-7.2661579380395303E-4</v>
      </c>
      <c r="II32" s="62">
        <f>IFERROR(Inv_SY_B!II32/Inv_SY_B!$IS32-1,"")</f>
        <v>-2.8382602436980431E-3</v>
      </c>
      <c r="IJ32" s="62">
        <f>IFERROR(Inv_SY_B!IJ32/Inv_SY_B!$IS32-1,"")</f>
        <v>-1.8839709466809462E-2</v>
      </c>
      <c r="IK32" s="62">
        <f>IFERROR(Inv_SY_B!IK32/Inv_SY_B!$IS32-1,"")</f>
        <v>-1.6308573632882184E-2</v>
      </c>
      <c r="IL32" s="62" t="str">
        <f>IFERROR(Inv_SY_B!IL32/Inv_SY_B!$IS32-1,"")</f>
        <v/>
      </c>
      <c r="IM32" s="62" t="str">
        <f>IFERROR(Inv_SY_B!IM32/Inv_SY_B!$IS32-1,"")</f>
        <v/>
      </c>
      <c r="IN32" s="62">
        <f>IFERROR(Inv_SY_B!IN32/Inv_SY_B!$IS32-1,"")</f>
        <v>4.8290138838384067E-2</v>
      </c>
      <c r="IO32" s="62">
        <f>IFERROR(Inv_SY_B!IO32/Inv_SY_B!$IS32-1,"")</f>
        <v>3.2902776943904755E-2</v>
      </c>
      <c r="IP32" s="62">
        <f>IFERROR(Inv_SY_B!IP32/Inv_SY_B!$IS32-1,"")</f>
        <v>-9.003384017710947E-3</v>
      </c>
      <c r="IQ32" s="62">
        <f>IFERROR(Inv_SY_B!IQ32/Inv_SY_B!$IS32-1,"")</f>
        <v>1.1648972169130634E-2</v>
      </c>
      <c r="IR32" s="62">
        <f>IFERROR(Inv_SY_B!IR32/Inv_SY_B!$IS32-1,"")</f>
        <v>0.99122944929172885</v>
      </c>
    </row>
    <row r="33" spans="2:252" ht="14.5" x14ac:dyDescent="0.35">
      <c r="B33" s="85">
        <f t="shared" si="0"/>
        <v>45865</v>
      </c>
      <c r="C33" s="62">
        <f>IFERROR(Inv_SY_B!C33/Inv_SY_B!$IS33-1,"")</f>
        <v>-8.3643679131251147E-3</v>
      </c>
      <c r="D33" s="62">
        <f>IFERROR(Inv_SY_B!D33/Inv_SY_B!$IS33-1,"")</f>
        <v>7.1805669383206983E-4</v>
      </c>
      <c r="E33" s="62">
        <f>IFERROR(Inv_SY_B!E33/Inv_SY_B!$IS33-1,"")</f>
        <v>2.713437857481793E-3</v>
      </c>
      <c r="F33" s="62">
        <f>IFERROR(Inv_SY_B!F33/Inv_SY_B!$IS33-1,"")</f>
        <v>9.244754348991524E-4</v>
      </c>
      <c r="G33" s="62">
        <f>IFERROR(Inv_SY_B!G33/Inv_SY_B!$IS33-1,"")</f>
        <v>-1.076182704368156E-4</v>
      </c>
      <c r="H33" s="62">
        <f>IFERROR(Inv_SY_B!H33/Inv_SY_B!$IS33-1,"")</f>
        <v>6.7386033082923458E-3</v>
      </c>
      <c r="I33" s="62">
        <f>IFERROR(Inv_SY_B!I33/Inv_SY_B!$IS33-1,"")</f>
        <v>9.8692875478116893E-3</v>
      </c>
      <c r="J33" s="62">
        <f>IFERROR(Inv_SY_B!J33/Inv_SY_B!$IS33-1,"")</f>
        <v>1.1658249970394108E-2</v>
      </c>
      <c r="K33" s="62">
        <f>IFERROR(Inv_SY_B!K33/Inv_SY_B!$IS33-1,"")</f>
        <v>1.7304215376064525E-2</v>
      </c>
      <c r="L33" s="62">
        <f>IFERROR(Inv_SY_B!L33/Inv_SY_B!$IS33-1,"")</f>
        <v>1.7475955768632589E-2</v>
      </c>
      <c r="M33" s="62">
        <f>IFERROR(Inv_SY_B!M33/Inv_SY_B!$IS33-1,"")</f>
        <v>2.713437857481793E-3</v>
      </c>
      <c r="N33" s="62">
        <f>IFERROR(Inv_SY_B!N33/Inv_SY_B!$IS33-1,"")</f>
        <v>1.237383493942712E-2</v>
      </c>
      <c r="O33" s="62">
        <f>IFERROR(Inv_SY_B!O33/Inv_SY_B!$IS33-1,"")</f>
        <v>4.5024002800642116E-3</v>
      </c>
      <c r="P33" s="62">
        <f>IFERROR(Inv_SY_B!P33/Inv_SY_B!$IS33-1,"")</f>
        <v>-2.3226517269964164E-2</v>
      </c>
      <c r="Q33" s="62">
        <f>IFERROR(Inv_SY_B!Q33/Inv_SY_B!$IS33-1,"")</f>
        <v>9.8692875478116893E-3</v>
      </c>
      <c r="R33" s="62">
        <f>IFERROR(Inv_SY_B!R33/Inv_SY_B!$IS33-1,"")</f>
        <v>1.7919618449433017E-2</v>
      </c>
      <c r="S33" s="62">
        <f>IFERROR(Inv_SY_B!S33/Inv_SY_B!$IS33-1,"")</f>
        <v>-2.2600380422060362E-2</v>
      </c>
      <c r="T33" s="62">
        <f>IFERROR(Inv_SY_B!T33/Inv_SY_B!$IS33-1,"")</f>
        <v>7.1858439139380614E-3</v>
      </c>
      <c r="U33" s="62">
        <f>IFERROR(Inv_SY_B!U33/Inv_SY_B!$IS33-1,"")</f>
        <v>5.6721064794451603E-3</v>
      </c>
      <c r="V33" s="62">
        <f>IFERROR(Inv_SY_B!V33/Inv_SY_B!$IS33-1,"")</f>
        <v>8.97480633652048E-3</v>
      </c>
      <c r="W33" s="62">
        <f>IFERROR(Inv_SY_B!W33/Inv_SY_B!$IS33-1,"")</f>
        <v>9.8692875478116893E-3</v>
      </c>
      <c r="X33" s="62">
        <f>IFERROR(Inv_SY_B!X33/Inv_SY_B!$IS33-1,"")</f>
        <v>-1.6786252548667169E-2</v>
      </c>
      <c r="Y33" s="62">
        <f>IFERROR(Inv_SY_B!Y33/Inv_SY_B!$IS33-1,"")</f>
        <v>1.6405881014939894E-2</v>
      </c>
      <c r="Z33" s="62">
        <f>IFERROR(Inv_SY_B!Z33/Inv_SY_B!$IS33-1,"")</f>
        <v>4.9993342863372536E-3</v>
      </c>
      <c r="AA33" s="62">
        <f>IFERROR(Inv_SY_B!AA33/Inv_SY_B!$IS33-1,"")</f>
        <v>-1.7589681989743644E-3</v>
      </c>
      <c r="AB33" s="62">
        <f>IFERROR(Inv_SY_B!AB33/Inv_SY_B!$IS33-1,"")</f>
        <v>-3.4103181275120242E-3</v>
      </c>
      <c r="AC33" s="62">
        <f>IFERROR(Inv_SY_B!AC33/Inv_SY_B!$IS33-1,"")</f>
        <v>-1.8355034980777951E-2</v>
      </c>
      <c r="AD33" s="62">
        <f>IFERROR(Inv_SY_B!AD33/Inv_SY_B!$IS33-1,"")</f>
        <v>-5.6632658391952972E-4</v>
      </c>
      <c r="AE33" s="62">
        <f>IFERROR(Inv_SY_B!AE33/Inv_SY_B!$IS33-1,"")</f>
        <v>-1.885349801476266E-2</v>
      </c>
      <c r="AF33" s="62">
        <f>IFERROR(Inv_SY_B!AF33/Inv_SY_B!$IS33-1,"")</f>
        <v>-2.9516098140293101E-3</v>
      </c>
      <c r="AG33" s="62">
        <f>IFERROR(Inv_SY_B!AG33/Inv_SY_B!$IS33-1,"")</f>
        <v>-2.2828970064945886E-2</v>
      </c>
      <c r="AH33" s="62">
        <f>IFERROR(Inv_SY_B!AH33/Inv_SY_B!$IS33-1,"")</f>
        <v>4.5222776403153198E-3</v>
      </c>
      <c r="AI33" s="62">
        <f>IFERROR(Inv_SY_B!AI33/Inv_SY_B!$IS33-1,"")</f>
        <v>-2.8359236107397212E-2</v>
      </c>
      <c r="AJ33" s="62">
        <f>IFERROR(Inv_SY_B!AJ33/Inv_SY_B!$IS33-1,"")</f>
        <v>5.8481994661452319E-3</v>
      </c>
      <c r="AK33" s="62">
        <f>IFERROR(Inv_SY_B!AK33/Inv_SY_B!$IS33-1,"")</f>
        <v>-2.3226517269964164E-2</v>
      </c>
      <c r="AL33" s="62">
        <f>IFERROR(Inv_SY_B!AL33/Inv_SY_B!$IS33-1,"")</f>
        <v>-6.8206126311523008E-3</v>
      </c>
      <c r="AM33" s="62">
        <f>IFERROR(Inv_SY_B!AM33/Inv_SY_B!$IS33-1,"")</f>
        <v>-4.1740674694608071E-3</v>
      </c>
      <c r="AN33" s="62">
        <f>IFERROR(Inv_SY_B!AN33/Inv_SY_B!$IS33-1,"")</f>
        <v>-2.7698923326420322E-2</v>
      </c>
      <c r="AO33" s="62">
        <f>IFERROR(Inv_SY_B!AO33/Inv_SY_B!$IS33-1,"")</f>
        <v>-1.8754111213508007E-2</v>
      </c>
      <c r="AP33" s="62">
        <f>IFERROR(Inv_SY_B!AP33/Inv_SY_B!$IS33-1,"")</f>
        <v>-1.6965148790925588E-2</v>
      </c>
      <c r="AQ33" s="62">
        <f>IFERROR(Inv_SY_B!AQ33/Inv_SY_B!$IS33-1,"")</f>
        <v>-1.9648592424799216E-2</v>
      </c>
      <c r="AR33" s="62">
        <f>IFERROR(Inv_SY_B!AR33/Inv_SY_B!$IS33-1,"")</f>
        <v>-1.1598261523178111E-2</v>
      </c>
      <c r="AS33" s="62">
        <f>IFERROR(Inv_SY_B!AS33/Inv_SY_B!$IS33-1,"")</f>
        <v>-2.0364177393832117E-2</v>
      </c>
      <c r="AT33" s="62">
        <f>IFERROR(Inv_SY_B!AT33/Inv_SY_B!$IS33-1,"")</f>
        <v>-2.6357201509483508E-2</v>
      </c>
      <c r="AU33" s="62">
        <f>IFERROR(Inv_SY_B!AU33/Inv_SY_B!$IS33-1,"")</f>
        <v>-1.5176186368343059E-2</v>
      </c>
      <c r="AV33" s="62">
        <f>IFERROR(Inv_SY_B!AV33/Inv_SY_B!$IS33-1,"")</f>
        <v>-1.1598261523178111E-2</v>
      </c>
      <c r="AW33" s="62">
        <f>IFERROR(Inv_SY_B!AW33/Inv_SY_B!$IS33-1,"")</f>
        <v>-2.240084230569539E-2</v>
      </c>
      <c r="AX33" s="62">
        <f>IFERROR(Inv_SY_B!AX33/Inv_SY_B!$IS33-1,"")</f>
        <v>-1.9201351819153611E-2</v>
      </c>
      <c r="AY33" s="62">
        <f>IFERROR(Inv_SY_B!AY33/Inv_SY_B!$IS33-1,"")</f>
        <v>-2.1938464325704898E-2</v>
      </c>
      <c r="AZ33" s="62">
        <f>IFERROR(Inv_SY_B!AZ33/Inv_SY_B!$IS33-1,"")</f>
        <v>-2.7090676102742406E-2</v>
      </c>
      <c r="BA33" s="62">
        <f>IFERROR(Inv_SY_B!BA33/Inv_SY_B!$IS33-1,"")</f>
        <v>1.7025137238141808E-2</v>
      </c>
      <c r="BB33" s="62">
        <f>IFERROR(Inv_SY_B!BB33/Inv_SY_B!$IS33-1,"")</f>
        <v>-2.0543073636090647E-2</v>
      </c>
      <c r="BC33" s="62">
        <f>IFERROR(Inv_SY_B!BC33/Inv_SY_B!$IS33-1,"")</f>
        <v>1.9470052549004357E-2</v>
      </c>
      <c r="BD33" s="62">
        <f>IFERROR(Inv_SY_B!BD33/Inv_SY_B!$IS33-1,"")</f>
        <v>-2.3067498387956853E-2</v>
      </c>
      <c r="BE33" s="62">
        <f>IFERROR(Inv_SY_B!BE33/Inv_SY_B!$IS33-1,"")</f>
        <v>-2.4052192234233161E-2</v>
      </c>
      <c r="BF33" s="62">
        <f>IFERROR(Inv_SY_B!BF33/Inv_SY_B!$IS33-1,"")</f>
        <v>7.384617516447145E-3</v>
      </c>
      <c r="BG33" s="62">
        <f>IFERROR(Inv_SY_B!BG33/Inv_SY_B!$IS33-1,"")</f>
        <v>5.3968814913554208E-3</v>
      </c>
      <c r="BH33" s="62">
        <f>IFERROR(Inv_SY_B!BH33/Inv_SY_B!$IS33-1,"")</f>
        <v>2.713437857481793E-3</v>
      </c>
      <c r="BI33" s="62">
        <f>IFERROR(Inv_SY_B!BI33/Inv_SY_B!$IS33-1,"")</f>
        <v>1.3586353914732952E-2</v>
      </c>
      <c r="BJ33" s="62">
        <f>IFERROR(Inv_SY_B!BJ33/Inv_SY_B!$IS33-1,"")</f>
        <v>1.5812618262835754E-2</v>
      </c>
      <c r="BK33" s="62">
        <f>IFERROR(Inv_SY_B!BK33/Inv_SY_B!$IS33-1,"")</f>
        <v>-1.4728945762697454E-2</v>
      </c>
      <c r="BL33" s="62">
        <f>IFERROR(Inv_SY_B!BL33/Inv_SY_B!$IS33-1,"")</f>
        <v>6.1234791430835323E-3</v>
      </c>
      <c r="BM33" s="62">
        <f>IFERROR(Inv_SY_B!BM33/Inv_SY_B!$IS33-1,"")</f>
        <v>-1.2492742734469209E-2</v>
      </c>
      <c r="BN33" s="62">
        <f>IFERROR(Inv_SY_B!BN33/Inv_SY_B!$IS33-1,"")</f>
        <v>8.2121138930371096E-3</v>
      </c>
      <c r="BO33" s="62">
        <f>IFERROR(Inv_SY_B!BO33/Inv_SY_B!$IS33-1,"")</f>
        <v>1.392885612213357E-2</v>
      </c>
      <c r="BP33" s="62">
        <f>IFERROR(Inv_SY_B!BP33/Inv_SY_B!$IS33-1,"")</f>
        <v>1.8057230943477665E-2</v>
      </c>
      <c r="BQ33" s="62">
        <f>IFERROR(Inv_SY_B!BQ33/Inv_SY_B!$IS33-1,"")</f>
        <v>1.4754531086402345E-2</v>
      </c>
      <c r="BR33" s="62">
        <f>IFERROR(Inv_SY_B!BR33/Inv_SY_B!$IS33-1,"")</f>
        <v>1.5910476036378851E-2</v>
      </c>
      <c r="BS33" s="62">
        <f>IFERROR(Inv_SY_B!BS33/Inv_SY_B!$IS33-1,"")</f>
        <v>2.713437857481793E-3</v>
      </c>
      <c r="BT33" s="62">
        <f>IFERROR(Inv_SY_B!BT33/Inv_SY_B!$IS33-1,"")</f>
        <v>-8.0203366780130514E-3</v>
      </c>
      <c r="BU33" s="62">
        <f>IFERROR(Inv_SY_B!BU33/Inv_SY_B!$IS33-1,"")</f>
        <v>-1.0703780311886901E-2</v>
      </c>
      <c r="BV33" s="62">
        <f>IFERROR(Inv_SY_B!BV33/Inv_SY_B!$IS33-1,"")</f>
        <v>-1.7589681989743644E-3</v>
      </c>
      <c r="BW33" s="62">
        <f>IFERROR(Inv_SY_B!BW33/Inv_SY_B!$IS33-1,"")</f>
        <v>2.713437857481793E-3</v>
      </c>
      <c r="BX33" s="62">
        <f>IFERROR(Inv_SY_B!BX33/Inv_SY_B!$IS33-1,"")</f>
        <v>-9.809299100595692E-3</v>
      </c>
      <c r="BY33" s="62">
        <f>IFERROR(Inv_SY_B!BY33/Inv_SY_B!$IS33-1,"")</f>
        <v>9.6903913055534918E-3</v>
      </c>
      <c r="BZ33" s="62">
        <f>IFERROR(Inv_SY_B!BZ33/Inv_SY_B!$IS33-1,"")</f>
        <v>1.4925838511370415E-4</v>
      </c>
      <c r="CA33" s="62">
        <f>IFERROR(Inv_SY_B!CA33/Inv_SY_B!$IS33-1,"")</f>
        <v>1.1678127330645216E-2</v>
      </c>
      <c r="CB33" s="62">
        <f>IFERROR(Inv_SY_B!CB33/Inv_SY_B!$IS33-1,"")</f>
        <v>2.713437857481793E-3</v>
      </c>
      <c r="CC33" s="62">
        <f>IFERROR(Inv_SY_B!CC33/Inv_SY_B!$IS33-1,"")</f>
        <v>9.8692875478116893E-3</v>
      </c>
      <c r="CD33" s="62">
        <f>IFERROR(Inv_SY_B!CD33/Inv_SY_B!$IS33-1,"")</f>
        <v>1.22775061935958E-2</v>
      </c>
      <c r="CE33" s="62">
        <f>IFERROR(Inv_SY_B!CE33/Inv_SY_B!$IS33-1,"")</f>
        <v>9.8692875478116893E-3</v>
      </c>
      <c r="CF33" s="62">
        <f>IFERROR(Inv_SY_B!CF33/Inv_SY_B!$IS33-1,"")</f>
        <v>4.5024002800642116E-3</v>
      </c>
      <c r="CG33" s="62">
        <f>IFERROR(Inv_SY_B!CG33/Inv_SY_B!$IS33-1,"")</f>
        <v>-5.3368930441393125E-3</v>
      </c>
      <c r="CH33" s="62">
        <f>IFERROR(Inv_SY_B!CH33/Inv_SY_B!$IS33-1,"")</f>
        <v>2.713437857481793E-3</v>
      </c>
      <c r="CI33" s="62">
        <f>IFERROR(Inv_SY_B!CI33/Inv_SY_B!$IS33-1,"")</f>
        <v>-1.0703780311886901E-2</v>
      </c>
      <c r="CJ33" s="62">
        <f>IFERROR(Inv_SY_B!CJ33/Inv_SY_B!$IS33-1,"")</f>
        <v>2.713437857481793E-3</v>
      </c>
      <c r="CK33" s="62">
        <f>IFERROR(Inv_SY_B!CK33/Inv_SY_B!$IS33-1,"")</f>
        <v>-7.1258554667218421E-3</v>
      </c>
      <c r="CL33" s="62">
        <f>IFERROR(Inv_SY_B!CL33/Inv_SY_B!$IS33-1,"")</f>
        <v>-1.2492742734469209E-2</v>
      </c>
      <c r="CM33" s="62">
        <f>IFERROR(Inv_SY_B!CM33/Inv_SY_B!$IS33-1,"")</f>
        <v>-4.4424118328481033E-3</v>
      </c>
      <c r="CN33" s="62">
        <f>IFERROR(Inv_SY_B!CN33/Inv_SY_B!$IS33-1,"")</f>
        <v>9.2431506999077762E-3</v>
      </c>
      <c r="CO33" s="62">
        <f>IFERROR(Inv_SY_B!CO33/Inv_SY_B!$IS33-1,"")</f>
        <v>1.8592268320324123E-2</v>
      </c>
      <c r="CP33" s="62">
        <f>IFERROR(Inv_SY_B!CP33/Inv_SY_B!$IS33-1,"")</f>
        <v>2.2846145736237E-2</v>
      </c>
      <c r="CQ33" s="62">
        <f>IFERROR(Inv_SY_B!CQ33/Inv_SY_B!$IS33-1,"")</f>
        <v>8.0803251252292707E-3</v>
      </c>
      <c r="CR33" s="62">
        <f>IFERROR(Inv_SY_B!CR33/Inv_SY_B!$IS33-1,"")</f>
        <v>1.9708580872015213E-2</v>
      </c>
      <c r="CS33" s="62">
        <f>IFERROR(Inv_SY_B!CS33/Inv_SY_B!$IS33-1,"")</f>
        <v>1.2234693417670695E-2</v>
      </c>
      <c r="CT33" s="62">
        <f>IFERROR(Inv_SY_B!CT33/Inv_SY_B!$IS33-1,"")</f>
        <v>9.8692875478116893E-3</v>
      </c>
      <c r="CU33" s="62">
        <f>IFERROR(Inv_SY_B!CU33/Inv_SY_B!$IS33-1,"")</f>
        <v>1.3447212392976748E-2</v>
      </c>
      <c r="CV33" s="62">
        <f>IFERROR(Inv_SY_B!CV33/Inv_SY_B!$IS33-1,"")</f>
        <v>7.1858439139380614E-3</v>
      </c>
      <c r="CW33" s="62">
        <f>IFERROR(Inv_SY_B!CW33/Inv_SY_B!$IS33-1,"")</f>
        <v>1.6130656026850376E-2</v>
      </c>
      <c r="CX33" s="62">
        <f>IFERROR(Inv_SY_B!CX33/Inv_SY_B!$IS33-1,"")</f>
        <v>1.8545755297336708E-2</v>
      </c>
      <c r="CY33" s="62">
        <f>IFERROR(Inv_SY_B!CY33/Inv_SY_B!$IS33-1,"")</f>
        <v>-6.4102704976889413E-3</v>
      </c>
      <c r="CZ33" s="62">
        <f>IFERROR(Inv_SY_B!CZ33/Inv_SY_B!$IS33-1,"")</f>
        <v>2.713437857481793E-3</v>
      </c>
      <c r="DA33" s="62">
        <f>IFERROR(Inv_SY_B!DA33/Inv_SY_B!$IS33-1,"")</f>
        <v>1.2284386818298021E-2</v>
      </c>
      <c r="DB33" s="62">
        <f>IFERROR(Inv_SY_B!DB33/Inv_SY_B!$IS33-1,"")</f>
        <v>1.8814099660724226E-2</v>
      </c>
      <c r="DC33" s="62">
        <f>IFERROR(Inv_SY_B!DC33/Inv_SY_B!$IS33-1,"")</f>
        <v>2.5035713419261141E-2</v>
      </c>
      <c r="DD33" s="62">
        <f>IFERROR(Inv_SY_B!DD33/Inv_SY_B!$IS33-1,"")</f>
        <v>2.0603062083306423E-2</v>
      </c>
      <c r="DE33" s="62">
        <f>IFERROR(Inv_SY_B!DE33/Inv_SY_B!$IS33-1,"")</f>
        <v>1.0962542361612204E-2</v>
      </c>
      <c r="DF33" s="62">
        <f>IFERROR(Inv_SY_B!DF33/Inv_SY_B!$IS33-1,"")</f>
        <v>-2.4399008867769134E-2</v>
      </c>
      <c r="DG33" s="62">
        <f>IFERROR(Inv_SY_B!DG33/Inv_SY_B!$IS33-1,"")</f>
        <v>-9.809299100595692E-3</v>
      </c>
      <c r="DH33" s="62">
        <f>IFERROR(Inv_SY_B!DH33/Inv_SY_B!$IS33-1,"")</f>
        <v>-1.4878025964579211E-2</v>
      </c>
      <c r="DI33" s="62">
        <f>IFERROR(Inv_SY_B!DI33/Inv_SY_B!$IS33-1,"")</f>
        <v>-2.4877867198501824E-2</v>
      </c>
      <c r="DJ33" s="62">
        <f>IFERROR(Inv_SY_B!DJ33/Inv_SY_B!$IS33-1,"")</f>
        <v>2.8295600500411355E-2</v>
      </c>
      <c r="DK33" s="62">
        <f>IFERROR(Inv_SY_B!DK33/Inv_SY_B!$IS33-1,"")</f>
        <v>2.5115222860264685E-2</v>
      </c>
      <c r="DL33" s="62">
        <f>IFERROR(Inv_SY_B!DL33/Inv_SY_B!$IS33-1,"")</f>
        <v>8.736278013509402E-3</v>
      </c>
      <c r="DM33" s="62">
        <f>IFERROR(Inv_SY_B!DM33/Inv_SY_B!$IS33-1,"")</f>
        <v>2.9100633590573466E-2</v>
      </c>
      <c r="DN33" s="62">
        <f>IFERROR(Inv_SY_B!DN33/Inv_SY_B!$IS33-1,"")</f>
        <v>-1.7412389396571193E-2</v>
      </c>
      <c r="DO33" s="62">
        <f>IFERROR(Inv_SY_B!DO33/Inv_SY_B!$IS33-1,"")</f>
        <v>-8.4186486526629523E-3</v>
      </c>
      <c r="DP33" s="62">
        <f>IFERROR(Inv_SY_B!DP33/Inv_SY_B!$IS33-1,"")</f>
        <v>1.0564995156593815E-2</v>
      </c>
      <c r="DQ33" s="62">
        <f>IFERROR(Inv_SY_B!DQ33/Inv_SY_B!$IS33-1,"")</f>
        <v>-2.0443686834835884E-2</v>
      </c>
      <c r="DR33" s="62">
        <f>IFERROR(Inv_SY_B!DR33/Inv_SY_B!$IS33-1,"")</f>
        <v>1.5236174815559167E-2</v>
      </c>
      <c r="DS33" s="62">
        <f>IFERROR(Inv_SY_B!DS33/Inv_SY_B!$IS33-1,"")</f>
        <v>1.7919618449433017E-2</v>
      </c>
      <c r="DT33" s="62">
        <f>IFERROR(Inv_SY_B!DT33/Inv_SY_B!$IS33-1,"")</f>
        <v>2.5115222860264685E-2</v>
      </c>
      <c r="DU33" s="62">
        <f>IFERROR(Inv_SY_B!DU33/Inv_SY_B!$IS33-1,"")</f>
        <v>2.3047977394169417E-2</v>
      </c>
      <c r="DV33" s="62">
        <f>IFERROR(Inv_SY_B!DV33/Inv_SY_B!$IS33-1,"")</f>
        <v>8.0803251252292707E-3</v>
      </c>
      <c r="DW33" s="62">
        <f>IFERROR(Inv_SY_B!DW33/Inv_SY_B!$IS33-1,"")</f>
        <v>1.1658249970394108E-2</v>
      </c>
      <c r="DX33" s="62">
        <f>IFERROR(Inv_SY_B!DX33/Inv_SY_B!$IS33-1,"")</f>
        <v>2.4161109568220596E-2</v>
      </c>
      <c r="DY33" s="62">
        <f>IFERROR(Inv_SY_B!DY33/Inv_SY_B!$IS33-1,"")</f>
        <v>8.97480633652048E-3</v>
      </c>
      <c r="DZ33" s="62">
        <f>IFERROR(Inv_SY_B!DZ33/Inv_SY_B!$IS33-1,"")</f>
        <v>7.1858439139380614E-3</v>
      </c>
      <c r="EA33" s="62">
        <f>IFERROR(Inv_SY_B!EA33/Inv_SY_B!$IS33-1,"")</f>
        <v>1.2473221740681772E-2</v>
      </c>
      <c r="EB33" s="62">
        <f>IFERROR(Inv_SY_B!EB33/Inv_SY_B!$IS33-1,"")</f>
        <v>-3.2696475780442658E-3</v>
      </c>
      <c r="EC33" s="62">
        <f>IFERROR(Inv_SY_B!EC33/Inv_SY_B!$IS33-1,"")</f>
        <v>-2.1162329859292228E-2</v>
      </c>
      <c r="ED33" s="62">
        <f>IFERROR(Inv_SY_B!ED33/Inv_SY_B!$IS33-1,"")</f>
        <v>6.8280514294214445E-3</v>
      </c>
      <c r="EE33" s="62">
        <f>IFERROR(Inv_SY_B!EE33/Inv_SY_B!$IS33-1,"")</f>
        <v>2.3506685707651798E-2</v>
      </c>
      <c r="EF33" s="62">
        <f>IFERROR(Inv_SY_B!EF33/Inv_SY_B!$IS33-1,"")</f>
        <v>1.3853794761745419E-2</v>
      </c>
      <c r="EG33" s="62">
        <f>IFERROR(Inv_SY_B!EG33/Inv_SY_B!$IS33-1,"")</f>
        <v>2.9042188151346959E-3</v>
      </c>
      <c r="EH33" s="62">
        <f>IFERROR(Inv_SY_B!EH33/Inv_SY_B!$IS33-1,"")</f>
        <v>-2.3817625483020355E-2</v>
      </c>
      <c r="EI33" s="62">
        <f>IFERROR(Inv_SY_B!EI33/Inv_SY_B!$IS33-1,"")</f>
        <v>-1.6302106774164105E-2</v>
      </c>
      <c r="EJ33" s="62">
        <f>IFERROR(Inv_SY_B!EJ33/Inv_SY_B!$IS33-1,"")</f>
        <v>1.8686808103732577E-2</v>
      </c>
      <c r="EK33" s="62">
        <f>IFERROR(Inv_SY_B!EK33/Inv_SY_B!$IS33-1,"")</f>
        <v>-3.3046317320857277E-3</v>
      </c>
      <c r="EL33" s="62">
        <f>IFERROR(Inv_SY_B!EL33/Inv_SY_B!$IS33-1,"")</f>
        <v>2.4180986928471482E-2</v>
      </c>
      <c r="EM33" s="62">
        <f>IFERROR(Inv_SY_B!EM33/Inv_SY_B!$IS33-1,"")</f>
        <v>6.7454839329945671E-3</v>
      </c>
      <c r="EN33" s="62">
        <f>IFERROR(Inv_SY_B!EN33/Inv_SY_B!$IS33-1,"")</f>
        <v>-2.1575167341426504E-2</v>
      </c>
      <c r="EO33" s="62">
        <f>IFERROR(Inv_SY_B!EO33/Inv_SY_B!$IS33-1,"")</f>
        <v>2.4270435049600581E-2</v>
      </c>
      <c r="EP33" s="62">
        <f>IFERROR(Inv_SY_B!EP33/Inv_SY_B!$IS33-1,"")</f>
        <v>2.8047898011130501E-2</v>
      </c>
      <c r="EQ33" s="62">
        <f>IFERROR(Inv_SY_B!EQ33/Inv_SY_B!$IS33-1,"")</f>
        <v>1.0137631911199207E-2</v>
      </c>
      <c r="ER33" s="62">
        <f>IFERROR(Inv_SY_B!ER33/Inv_SY_B!$IS33-1,"")</f>
        <v>-1.8272467484351296E-2</v>
      </c>
      <c r="ES33" s="62">
        <f>IFERROR(Inv_SY_B!ES33/Inv_SY_B!$IS33-1,"")</f>
        <v>1.4341693604267958E-2</v>
      </c>
      <c r="ET33" s="62">
        <f>IFERROR(Inv_SY_B!ET33/Inv_SY_B!$IS33-1,"")</f>
        <v>1.5512650826321916E-2</v>
      </c>
      <c r="EU33" s="62">
        <f>IFERROR(Inv_SY_B!EU33/Inv_SY_B!$IS33-1,"")</f>
        <v>1.6818718497074503E-2</v>
      </c>
      <c r="EV33" s="62">
        <f>IFERROR(Inv_SY_B!EV33/Inv_SY_B!$IS33-1,"")</f>
        <v>1.9708580872015213E-2</v>
      </c>
      <c r="EW33" s="62">
        <f>IFERROR(Inv_SY_B!EW33/Inv_SY_B!$IS33-1,"")</f>
        <v>1.1451831229327025E-2</v>
      </c>
      <c r="EX33" s="62">
        <f>IFERROR(Inv_SY_B!EX33/Inv_SY_B!$IS33-1,"")</f>
        <v>2.7132774925732628E-2</v>
      </c>
      <c r="EY33" s="62">
        <f>IFERROR(Inv_SY_B!EY33/Inv_SY_B!$IS33-1,"")</f>
        <v>1.1360089566630371E-2</v>
      </c>
      <c r="EZ33" s="62">
        <f>IFERROR(Inv_SY_B!EZ33/Inv_SY_B!$IS33-1,"")</f>
        <v>1.4341693604267958E-2</v>
      </c>
      <c r="FA33" s="62">
        <f>IFERROR(Inv_SY_B!FA33/Inv_SY_B!$IS33-1,"")</f>
        <v>6.2913627026468522E-3</v>
      </c>
      <c r="FB33" s="62">
        <f>IFERROR(Inv_SY_B!FB33/Inv_SY_B!$IS33-1,"")</f>
        <v>7.8119807618417525E-3</v>
      </c>
      <c r="FC33" s="62">
        <f>IFERROR(Inv_SY_B!FC33/Inv_SY_B!$IS33-1,"")</f>
        <v>1.0763768759102899E-2</v>
      </c>
      <c r="FD33" s="62">
        <f>IFERROR(Inv_SY_B!FD33/Inv_SY_B!$IS33-1,"")</f>
        <v>7.1858439139380614E-3</v>
      </c>
      <c r="FE33" s="62">
        <f>IFERROR(Inv_SY_B!FE33/Inv_SY_B!$IS33-1,"")</f>
        <v>-3.9850066679831819E-3</v>
      </c>
      <c r="FF33" s="62">
        <f>IFERROR(Inv_SY_B!FF33/Inv_SY_B!$IS33-1,"")</f>
        <v>-6.9703377106677955E-3</v>
      </c>
      <c r="FG33" s="62">
        <f>IFERROR(Inv_SY_B!FG33/Inv_SY_B!$IS33-1,"")</f>
        <v>-3.6834580778130066E-3</v>
      </c>
      <c r="FH33" s="62">
        <f>IFERROR(Inv_SY_B!FH33/Inv_SY_B!$IS33-1,"")</f>
        <v>-7.7845189041273466E-3</v>
      </c>
      <c r="FI33" s="62">
        <f>IFERROR(Inv_SY_B!FI33/Inv_SY_B!$IS33-1,"")</f>
        <v>-2.3786697422490066E-2</v>
      </c>
      <c r="FJ33" s="62">
        <f>IFERROR(Inv_SY_B!FJ33/Inv_SY_B!$IS33-1,"")</f>
        <v>-2.0570179127341714E-2</v>
      </c>
      <c r="FK33" s="62">
        <f>IFERROR(Inv_SY_B!FK33/Inv_SY_B!$IS33-1,"")</f>
        <v>-4.669397826648769E-4</v>
      </c>
      <c r="FL33" s="62">
        <f>IFERROR(Inv_SY_B!FL33/Inv_SY_B!$IS33-1,"")</f>
        <v>-8.3055948679412461E-3</v>
      </c>
      <c r="FM33" s="62">
        <f>IFERROR(Inv_SY_B!FM33/Inv_SY_B!$IS33-1,"")</f>
        <v>-2.0630488845375772E-2</v>
      </c>
      <c r="FN33" s="62">
        <f>IFERROR(Inv_SY_B!FN33/Inv_SY_B!$IS33-1,"")</f>
        <v>-1.6549531258406414E-2</v>
      </c>
      <c r="FO33" s="62">
        <f>IFERROR(Inv_SY_B!FO33/Inv_SY_B!$IS33-1,"")</f>
        <v>1.7997885555420812E-2</v>
      </c>
      <c r="FP33" s="62">
        <f>IFERROR(Inv_SY_B!FP33/Inv_SY_B!$IS33-1,"")</f>
        <v>-1.9508728089942862E-2</v>
      </c>
      <c r="FQ33" s="62">
        <f>IFERROR(Inv_SY_B!FQ33/Inv_SY_B!$IS33-1,"")</f>
        <v>-4.5712171272740409E-3</v>
      </c>
      <c r="FR33" s="62">
        <f>IFERROR(Inv_SY_B!FR33/Inv_SY_B!$IS33-1,"")</f>
        <v>5.1555341972544522E-3</v>
      </c>
      <c r="FS33" s="62">
        <f>IFERROR(Inv_SY_B!FS33/Inv_SY_B!$IS33-1,"")</f>
        <v>-2.6199086143851136E-2</v>
      </c>
      <c r="FT33" s="62">
        <f>IFERROR(Inv_SY_B!FT33/Inv_SY_B!$IS33-1,"")</f>
        <v>-2.645640760746315E-2</v>
      </c>
      <c r="FU33" s="62">
        <f>IFERROR(Inv_SY_B!FU33/Inv_SY_B!$IS33-1,"")</f>
        <v>7.574355955205947E-3</v>
      </c>
      <c r="FV33" s="62">
        <f>IFERROR(Inv_SY_B!FV33/Inv_SY_B!$IS33-1,"")</f>
        <v>-1.3031464373087887E-2</v>
      </c>
      <c r="FW33" s="62">
        <f>IFERROR(Inv_SY_B!FW33/Inv_SY_B!$IS33-1,"")</f>
        <v>-1.6650047455129768E-2</v>
      </c>
      <c r="FX33" s="62">
        <f>IFERROR(Inv_SY_B!FX33/Inv_SY_B!$IS33-1,"")</f>
        <v>-2.4791859389723947E-2</v>
      </c>
      <c r="FY33" s="62">
        <f>IFERROR(Inv_SY_B!FY33/Inv_SY_B!$IS33-1,"")</f>
        <v>-2.3786697422490066E-2</v>
      </c>
      <c r="FZ33" s="62">
        <f>IFERROR(Inv_SY_B!FZ33/Inv_SY_B!$IS33-1,"")</f>
        <v>5.3822218456889281E-4</v>
      </c>
      <c r="GA33" s="62">
        <f>IFERROR(Inv_SY_B!GA33/Inv_SY_B!$IS33-1,"")</f>
        <v>-1.7972222042798913E-2</v>
      </c>
      <c r="GB33" s="62">
        <f>IFERROR(Inv_SY_B!GB33/Inv_SY_B!$IS33-1,"")</f>
        <v>-1.8157790405980645E-2</v>
      </c>
      <c r="GC33" s="62">
        <f>IFERROR(Inv_SY_B!GC33/Inv_SY_B!$IS33-1,"")</f>
        <v>-1.172475381568383E-2</v>
      </c>
      <c r="GD33" s="62">
        <f>IFERROR(Inv_SY_B!GD33/Inv_SY_B!$IS33-1,"")</f>
        <v>2.7127570671412471E-2</v>
      </c>
      <c r="GE33" s="62">
        <f>IFERROR(Inv_SY_B!GE33/Inv_SY_B!$IS33-1,"")</f>
        <v>-2.3817625483020355E-2</v>
      </c>
      <c r="GF33" s="62">
        <f>IFERROR(Inv_SY_B!GF33/Inv_SY_B!$IS33-1,"")</f>
        <v>-1.9766049553554654E-2</v>
      </c>
      <c r="GG33" s="62">
        <f>IFERROR(Inv_SY_B!GG33/Inv_SY_B!$IS33-1,"")</f>
        <v>-2.1245647969322823E-2</v>
      </c>
      <c r="GH33" s="62">
        <f>IFERROR(Inv_SY_B!GH33/Inv_SY_B!$IS33-1,"")</f>
        <v>-2.645640760746315E-2</v>
      </c>
      <c r="GI33" s="62">
        <f>IFERROR(Inv_SY_B!GI33/Inv_SY_B!$IS33-1,"")</f>
        <v>5.2423801912233614E-3</v>
      </c>
      <c r="GJ33" s="62">
        <f>IFERROR(Inv_SY_B!GJ33/Inv_SY_B!$IS33-1,"")</f>
        <v>-1.6302106774164105E-2</v>
      </c>
      <c r="GK33" s="62">
        <f>IFERROR(Inv_SY_B!GK33/Inv_SY_B!$IS33-1,"")</f>
        <v>2.025949998169696E-2</v>
      </c>
      <c r="GL33" s="62">
        <f>IFERROR(Inv_SY_B!GL33/Inv_SY_B!$IS33-1,"")</f>
        <v>6.8707425781422415E-3</v>
      </c>
      <c r="GM33" s="62">
        <f>IFERROR(Inv_SY_B!GM33/Inv_SY_B!$IS33-1,"")</f>
        <v>1.3203262971715368E-2</v>
      </c>
      <c r="GN33" s="62">
        <f>IFERROR(Inv_SY_B!GN33/Inv_SY_B!$IS33-1,"")</f>
        <v>3.2521594961003597E-3</v>
      </c>
      <c r="GO33" s="62">
        <f>IFERROR(Inv_SY_B!GO33/Inv_SY_B!$IS33-1,"")</f>
        <v>7.7753883486526565E-3</v>
      </c>
      <c r="GP33" s="62">
        <f>IFERROR(Inv_SY_B!GP33/Inv_SY_B!$IS33-1,"")</f>
        <v>2.8903011878962381E-3</v>
      </c>
      <c r="GQ33" s="62">
        <f>IFERROR(Inv_SY_B!GQ33/Inv_SY_B!$IS33-1,"")</f>
        <v>-9.9556687533522981E-3</v>
      </c>
      <c r="GR33" s="62">
        <f>IFERROR(Inv_SY_B!GR33/Inv_SY_B!$IS33-1,"")</f>
        <v>-3.6642358594152213E-4</v>
      </c>
      <c r="GS33" s="62" t="str">
        <f>IFERROR(Inv_SY_B!GS33/Inv_SY_B!$IS33-1,"")</f>
        <v/>
      </c>
      <c r="GT33" s="62" t="str">
        <f>IFERROR(Inv_SY_B!GT33/Inv_SY_B!$IS33-1,"")</f>
        <v/>
      </c>
      <c r="GU33" s="62">
        <f>IFERROR(Inv_SY_B!GU33/Inv_SY_B!$IS33-1,"")</f>
        <v>9.2887007985302805E-3</v>
      </c>
      <c r="GV33" s="62">
        <f>IFERROR(Inv_SY_B!GV33/Inv_SY_B!$IS33-1,"")</f>
        <v>-7.5558267345606778E-3</v>
      </c>
      <c r="GW33" s="62">
        <f>IFERROR(Inv_SY_B!GW33/Inv_SY_B!$IS33-1,"")</f>
        <v>-1.2371374507280652E-4</v>
      </c>
      <c r="GX33" s="62" t="str">
        <f>IFERROR(Inv_SY_B!GX33/Inv_SY_B!$IS33-1,"")</f>
        <v/>
      </c>
      <c r="GY33" s="62">
        <f>IFERROR(Inv_SY_B!GY33/Inv_SY_B!$IS33-1,"")</f>
        <v>9.9111685888051415E-3</v>
      </c>
      <c r="GZ33" s="62">
        <f>IFERROR(Inv_SY_B!GZ33/Inv_SY_B!$IS33-1,"")</f>
        <v>-7.1258554667218421E-3</v>
      </c>
      <c r="HA33" s="62">
        <f>IFERROR(Inv_SY_B!HA33/Inv_SY_B!$IS33-1,"")</f>
        <v>-2.6534494102656847E-3</v>
      </c>
      <c r="HB33" s="62">
        <f>IFERROR(Inv_SY_B!HB33/Inv_SY_B!$IS33-1,"")</f>
        <v>2.713437857481793E-3</v>
      </c>
      <c r="HC33" s="62">
        <f>IFERROR(Inv_SY_B!HC33/Inv_SY_B!$IS33-1,"")</f>
        <v>9.244754348991524E-4</v>
      </c>
      <c r="HD33" s="62">
        <f>IFERROR(Inv_SY_B!HD33/Inv_SY_B!$IS33-1,"")</f>
        <v>-8.0203366780130514E-3</v>
      </c>
      <c r="HE33" s="62">
        <f>IFERROR(Inv_SY_B!HE33/Inv_SY_B!$IS33-1,"")</f>
        <v>2.9994223608165171E-5</v>
      </c>
      <c r="HF33" s="62">
        <f>IFERROR(Inv_SY_B!HF33/Inv_SY_B!$IS33-1,"")</f>
        <v>-7.1258554667218421E-3</v>
      </c>
      <c r="HG33" s="62">
        <f>IFERROR(Inv_SY_B!HG33/Inv_SY_B!$IS33-1,"")</f>
        <v>-1.4281705157051849E-2</v>
      </c>
      <c r="HH33" s="62">
        <f>IFERROR(Inv_SY_B!HH33/Inv_SY_B!$IS33-1,"")</f>
        <v>-1.1956054007694727E-2</v>
      </c>
      <c r="HI33" s="62">
        <f>IFERROR(Inv_SY_B!HI33/Inv_SY_B!$IS33-1,"")</f>
        <v>-2.2868724785447658E-2</v>
      </c>
      <c r="HJ33" s="62">
        <f>IFERROR(Inv_SY_B!HJ33/Inv_SY_B!$IS33-1,"")</f>
        <v>8.97480633652048E-3</v>
      </c>
      <c r="HK33" s="62">
        <f>IFERROR(Inv_SY_B!HK33/Inv_SY_B!$IS33-1,"")</f>
        <v>-2.1238781244872662E-2</v>
      </c>
      <c r="HL33" s="62">
        <f>IFERROR(Inv_SY_B!HL33/Inv_SY_B!$IS33-1,"")</f>
        <v>8.0206930444766122E-3</v>
      </c>
      <c r="HM33" s="62">
        <f>IFERROR(Inv_SY_B!HM33/Inv_SY_B!$IS33-1,"")</f>
        <v>3.4237391231860093E-2</v>
      </c>
      <c r="HN33" s="62">
        <f>IFERROR(Inv_SY_B!HN33/Inv_SY_B!$IS33-1,"")</f>
        <v>2.4611603722980213E-2</v>
      </c>
      <c r="HO33" s="62">
        <f>IFERROR(Inv_SY_B!HO33/Inv_SY_B!$IS33-1,"")</f>
        <v>3.4415646556098523E-2</v>
      </c>
      <c r="HP33" s="62">
        <f>IFERROR(Inv_SY_B!HP33/Inv_SY_B!$IS33-1,"")</f>
        <v>4.9638651246067589E-2</v>
      </c>
      <c r="HQ33" s="62">
        <f>IFERROR(Inv_SY_B!HQ33/Inv_SY_B!$IS33-1,"")</f>
        <v>-1.1609878162285869E-2</v>
      </c>
      <c r="HR33" s="62">
        <f>IFERROR(Inv_SY_B!HR33/Inv_SY_B!$IS33-1,"")</f>
        <v>4.9037604899679899E-3</v>
      </c>
      <c r="HS33" s="62">
        <f>IFERROR(Inv_SY_B!HS33/Inv_SY_B!$IS33-1,"")</f>
        <v>-2.6231974139902858E-2</v>
      </c>
      <c r="HT33" s="62">
        <f>IFERROR(Inv_SY_B!HT33/Inv_SY_B!$IS33-1,"")</f>
        <v>-1.2015686088447386E-2</v>
      </c>
      <c r="HU33" s="62">
        <f>IFERROR(Inv_SY_B!HU33/Inv_SY_B!$IS33-1,"")</f>
        <v>-1.7199090030801667E-2</v>
      </c>
      <c r="HV33" s="62">
        <f>IFERROR(Inv_SY_B!HV33/Inv_SY_B!$IS33-1,"")</f>
        <v>-2.6529217127039595E-2</v>
      </c>
      <c r="HW33" s="62">
        <f>IFERROR(Inv_SY_B!HW33/Inv_SY_B!$IS33-1,"")</f>
        <v>-7.3405309574317013E-3</v>
      </c>
      <c r="HX33" s="62">
        <f>IFERROR(Inv_SY_B!HX33/Inv_SY_B!$IS33-1,"")</f>
        <v>-8.3643679131251147E-3</v>
      </c>
      <c r="HY33" s="62">
        <f>IFERROR(Inv_SY_B!HY33/Inv_SY_B!$IS33-1,"")</f>
        <v>-6.6885535412019026E-3</v>
      </c>
      <c r="HZ33" s="62">
        <f>IFERROR(Inv_SY_B!HZ33/Inv_SY_B!$IS33-1,"")</f>
        <v>-2.9189725345239115E-2</v>
      </c>
      <c r="IA33" s="62">
        <f>IFERROR(Inv_SY_B!IA33/Inv_SY_B!$IS33-1,"")</f>
        <v>-1.5559833321437622E-2</v>
      </c>
      <c r="IB33" s="62">
        <f>IFERROR(Inv_SY_B!IB33/Inv_SY_B!$IS33-1,"")</f>
        <v>7.2584479083608322E-3</v>
      </c>
      <c r="IC33" s="62">
        <f>IFERROR(Inv_SY_B!IC33/Inv_SY_B!$IS33-1,"")</f>
        <v>-1.0456703333942774E-2</v>
      </c>
      <c r="ID33" s="62">
        <f>IFERROR(Inv_SY_B!ID33/Inv_SY_B!$IS33-1,"")</f>
        <v>-1.7353660832193474E-2</v>
      </c>
      <c r="IE33" s="62">
        <f>IFERROR(Inv_SY_B!IE33/Inv_SY_B!$IS33-1,"")</f>
        <v>1.1369847543480915E-2</v>
      </c>
      <c r="IF33" s="62" t="str">
        <f>IFERROR(Inv_SY_B!IF33/Inv_SY_B!$IS33-1,"")</f>
        <v/>
      </c>
      <c r="IG33" s="62">
        <f>IFERROR(Inv_SY_B!IG33/Inv_SY_B!$IS33-1,"")</f>
        <v>7.897783106168621E-3</v>
      </c>
      <c r="IH33" s="62">
        <f>IFERROR(Inv_SY_B!IH33/Inv_SY_B!$IS33-1,"")</f>
        <v>1.5572484547992094E-3</v>
      </c>
      <c r="II33" s="62">
        <f>IFERROR(Inv_SY_B!II33/Inv_SY_B!$IS33-1,"")</f>
        <v>-1.3801088386805827E-2</v>
      </c>
      <c r="IJ33" s="62">
        <f>IFERROR(Inv_SY_B!IJ33/Inv_SY_B!$IS33-1,"")</f>
        <v>1.4454131197606523E-2</v>
      </c>
      <c r="IK33" s="62">
        <f>IFERROR(Inv_SY_B!IK33/Inv_SY_B!$IS33-1,"")</f>
        <v>-1.194125023939574E-2</v>
      </c>
      <c r="IL33" s="62" t="str">
        <f>IFERROR(Inv_SY_B!IL33/Inv_SY_B!$IS33-1,"")</f>
        <v/>
      </c>
      <c r="IM33" s="62" t="str">
        <f>IFERROR(Inv_SY_B!IM33/Inv_SY_B!$IS33-1,"")</f>
        <v/>
      </c>
      <c r="IN33" s="62">
        <f>IFERROR(Inv_SY_B!IN33/Inv_SY_B!$IS33-1,"")</f>
        <v>3.9157238180843157E-2</v>
      </c>
      <c r="IO33" s="62">
        <f>IFERROR(Inv_SY_B!IO33/Inv_SY_B!$IS33-1,"")</f>
        <v>2.7552816572915972E-2</v>
      </c>
      <c r="IP33" s="62">
        <f>IFERROR(Inv_SY_B!IP33/Inv_SY_B!$IS33-1,"")</f>
        <v>-1.4222513113076873E-2</v>
      </c>
      <c r="IQ33" s="62">
        <f>IFERROR(Inv_SY_B!IQ33/Inv_SY_B!$IS33-1,"")</f>
        <v>-2.1126884216886466E-2</v>
      </c>
      <c r="IR33" s="62">
        <f>IFERROR(Inv_SY_B!IR33/Inv_SY_B!$IS33-1,"")</f>
        <v>0.30503028665280141</v>
      </c>
    </row>
    <row r="34" spans="2:252" ht="14.5" x14ac:dyDescent="0.35">
      <c r="B34" s="85">
        <f t="shared" si="0"/>
        <v>45866</v>
      </c>
      <c r="C34" s="62">
        <f>IFERROR(Inv_SY_B!C34/Inv_SY_B!$IS34-1,"")</f>
        <v>2.1499183821981793E-2</v>
      </c>
      <c r="D34" s="62">
        <f>IFERROR(Inv_SY_B!D34/Inv_SY_B!$IS34-1,"")</f>
        <v>4.9727140542451087E-2</v>
      </c>
      <c r="E34" s="62">
        <f>IFERROR(Inv_SY_B!E34/Inv_SY_B!$IS34-1,"")</f>
        <v>1.5095619565949514E-2</v>
      </c>
      <c r="F34" s="62">
        <f>IFERROR(Inv_SY_B!F34/Inv_SY_B!$IS34-1,"")</f>
        <v>8.7247265561212206E-3</v>
      </c>
      <c r="G34" s="62">
        <f>IFERROR(Inv_SY_B!G34/Inv_SY_B!$IS34-1,"")</f>
        <v>1.1501782483482215E-2</v>
      </c>
      <c r="H34" s="62">
        <f>IFERROR(Inv_SY_B!H34/Inv_SY_B!$IS34-1,"")</f>
        <v>3.4156490479311241E-3</v>
      </c>
      <c r="I34" s="62">
        <f>IFERROR(Inv_SY_B!I34/Inv_SY_B!$IS34-1,"")</f>
        <v>1.5095619565949514E-2</v>
      </c>
      <c r="J34" s="62">
        <f>IFERROR(Inv_SY_B!J34/Inv_SY_B!$IS34-1,"")</f>
        <v>7.6629110544832457E-3</v>
      </c>
      <c r="K34" s="62">
        <f>IFERROR(Inv_SY_B!K34/Inv_SY_B!$IS34-1,"")</f>
        <v>9.1494527567765882E-3</v>
      </c>
      <c r="L34" s="62">
        <f>IFERROR(Inv_SY_B!L34/Inv_SY_B!$IS34-1,"")</f>
        <v>2.0362224454073985E-2</v>
      </c>
      <c r="M34" s="62">
        <f>IFERROR(Inv_SY_B!M34/Inv_SY_B!$IS34-1,"")</f>
        <v>1.4033804064311539E-2</v>
      </c>
      <c r="N34" s="62">
        <f>IFERROR(Inv_SY_B!N34/Inv_SY_B!$IS34-1,"")</f>
        <v>7.6629110544832457E-3</v>
      </c>
      <c r="O34" s="62">
        <f>IFERROR(Inv_SY_B!O34/Inv_SY_B!$IS34-1,"")</f>
        <v>8.7247265561212206E-3</v>
      </c>
      <c r="P34" s="62">
        <f>IFERROR(Inv_SY_B!P34/Inv_SY_B!$IS34-1,"")</f>
        <v>7.7594397364504353E-3</v>
      </c>
      <c r="Q34" s="62">
        <f>IFERROR(Inv_SY_B!Q34/Inv_SY_B!$IS34-1,"")</f>
        <v>1.2971988562673342E-2</v>
      </c>
      <c r="R34" s="62">
        <f>IFERROR(Inv_SY_B!R34/Inv_SY_B!$IS34-1,"")</f>
        <v>9.7865420577594175E-3</v>
      </c>
      <c r="S34" s="62">
        <f>IFERROR(Inv_SY_B!S34/Inv_SY_B!$IS34-1,"")</f>
        <v>2.9961036588881829E-2</v>
      </c>
      <c r="T34" s="62">
        <f>IFERROR(Inv_SY_B!T34/Inv_SY_B!$IS34-1,"")</f>
        <v>5.5392800512072959E-3</v>
      </c>
      <c r="U34" s="62">
        <f>IFERROR(Inv_SY_B!U34/Inv_SY_B!$IS34-1,"")</f>
        <v>8.5613703250999595E-3</v>
      </c>
      <c r="V34" s="62">
        <f>IFERROR(Inv_SY_B!V34/Inv_SY_B!$IS34-1,"")</f>
        <v>1.700408622208327E-3</v>
      </c>
      <c r="W34" s="62">
        <f>IFERROR(Inv_SY_B!W34/Inv_SY_B!$IS34-1,"")</f>
        <v>1.2920180446551743E-3</v>
      </c>
      <c r="X34" s="62">
        <f>IFERROR(Inv_SY_B!X34/Inv_SY_B!$IS34-1,"")</f>
        <v>3.4156490479311241E-3</v>
      </c>
      <c r="Y34" s="62">
        <f>IFERROR(Inv_SY_B!Y34/Inv_SY_B!$IS34-1,"")</f>
        <v>-2.2201409223013835E-3</v>
      </c>
      <c r="Z34" s="62">
        <f>IFERROR(Inv_SY_B!Z34/Inv_SY_B!$IS34-1,"")</f>
        <v>-3.3091824624429389E-3</v>
      </c>
      <c r="AA34" s="62">
        <f>IFERROR(Inv_SY_B!AA34/Inv_SY_B!$IS34-1,"")</f>
        <v>1.3462057255737125E-2</v>
      </c>
      <c r="AB34" s="62">
        <f>IFERROR(Inv_SY_B!AB34/Inv_SY_B!$IS34-1,"")</f>
        <v>2.4243568503138579E-2</v>
      </c>
      <c r="AC34" s="62">
        <f>IFERROR(Inv_SY_B!AC34/Inv_SY_B!$IS34-1,"")</f>
        <v>2.6791925707069675E-2</v>
      </c>
      <c r="AD34" s="62">
        <f>IFERROR(Inv_SY_B!AD34/Inv_SY_B!$IS34-1,"")</f>
        <v>9.9045215579414148E-3</v>
      </c>
      <c r="AE34" s="62">
        <f>IFERROR(Inv_SY_B!AE34/Inv_SY_B!$IS34-1,"")</f>
        <v>5.1853415506610823E-3</v>
      </c>
      <c r="AF34" s="62">
        <f>IFERROR(Inv_SY_B!AF34/Inv_SY_B!$IS34-1,"")</f>
        <v>9.9045215579414148E-3</v>
      </c>
      <c r="AG34" s="62">
        <f>IFERROR(Inv_SY_B!AG34/Inv_SY_B!$IS34-1,"")</f>
        <v>1.0848357559397392E-2</v>
      </c>
      <c r="AH34" s="62">
        <f>IFERROR(Inv_SY_B!AH34/Inv_SY_B!$IS34-1,"")</f>
        <v>3.2976695477491269E-3</v>
      </c>
      <c r="AI34" s="62">
        <f>IFERROR(Inv_SY_B!AI34/Inv_SY_B!$IS34-1,"")</f>
        <v>4.0792837364549417E-3</v>
      </c>
      <c r="AJ34" s="62">
        <f>IFERROR(Inv_SY_B!AJ34/Inv_SY_B!$IS34-1,"")</f>
        <v>1.7752776756119415E-2</v>
      </c>
      <c r="AK34" s="62">
        <f>IFERROR(Inv_SY_B!AK34/Inv_SY_B!$IS34-1,"")</f>
        <v>2.3538335462931492E-3</v>
      </c>
      <c r="AL34" s="62">
        <f>IFERROR(Inv_SY_B!AL34/Inv_SY_B!$IS34-1,"")</f>
        <v>1.6092483032577043E-3</v>
      </c>
      <c r="AM34" s="62">
        <f>IFERROR(Inv_SY_B!AM34/Inv_SY_B!$IS34-1,"")</f>
        <v>2.0404697074139611E-2</v>
      </c>
      <c r="AN34" s="62">
        <f>IFERROR(Inv_SY_B!AN34/Inv_SY_B!$IS34-1,"")</f>
        <v>1.9342881572501414E-2</v>
      </c>
      <c r="AO34" s="62">
        <f>IFERROR(Inv_SY_B!AO34/Inv_SY_B!$IS34-1,"")</f>
        <v>1.2920180446551743E-3</v>
      </c>
      <c r="AP34" s="62">
        <f>IFERROR(Inv_SY_B!AP34/Inv_SY_B!$IS34-1,"")</f>
        <v>5.5392800512072959E-3</v>
      </c>
      <c r="AQ34" s="62">
        <f>IFERROR(Inv_SY_B!AQ34/Inv_SY_B!$IS34-1,"")</f>
        <v>1.8281066070863661E-2</v>
      </c>
      <c r="AR34" s="62">
        <f>IFERROR(Inv_SY_B!AR34/Inv_SY_B!$IS34-1,"")</f>
        <v>4.4774645495693211E-3</v>
      </c>
      <c r="AS34" s="62">
        <f>IFERROR(Inv_SY_B!AS34/Inv_SY_B!$IS34-1,"")</f>
        <v>1.7219250569225464E-2</v>
      </c>
      <c r="AT34" s="62">
        <f>IFERROR(Inv_SY_B!AT34/Inv_SY_B!$IS34-1,"")</f>
        <v>5.5392800512072959E-3</v>
      </c>
      <c r="AU34" s="62">
        <f>IFERROR(Inv_SY_B!AU34/Inv_SY_B!$IS34-1,"")</f>
        <v>2.3020254301719945E-4</v>
      </c>
      <c r="AV34" s="62">
        <f>IFERROR(Inv_SY_B!AV34/Inv_SY_B!$IS34-1,"")</f>
        <v>8.7247265561212206E-3</v>
      </c>
      <c r="AW34" s="62">
        <f>IFERROR(Inv_SY_B!AW34/Inv_SY_B!$IS34-1,"")</f>
        <v>1.1501782483482215E-2</v>
      </c>
      <c r="AX34" s="62">
        <f>IFERROR(Inv_SY_B!AX34/Inv_SY_B!$IS34-1,"")</f>
        <v>9.7865420577594175E-3</v>
      </c>
      <c r="AY34" s="62">
        <f>IFERROR(Inv_SY_B!AY34/Inv_SY_B!$IS34-1,"")</f>
        <v>-0.14375197947909868</v>
      </c>
      <c r="AZ34" s="62">
        <f>IFERROR(Inv_SY_B!AZ34/Inv_SY_B!$IS34-1,"")</f>
        <v>1.016879563834916E-2</v>
      </c>
      <c r="BA34" s="62">
        <f>IFERROR(Inv_SY_B!BA34/Inv_SY_B!$IS34-1,"")</f>
        <v>1.2920180446551743E-3</v>
      </c>
      <c r="BB34" s="62">
        <f>IFERROR(Inv_SY_B!BB34/Inv_SY_B!$IS34-1,"")</f>
        <v>1.5095619565949514E-2</v>
      </c>
      <c r="BC34" s="62">
        <f>IFERROR(Inv_SY_B!BC34/Inv_SY_B!$IS34-1,"")</f>
        <v>1.7172058769152621E-2</v>
      </c>
      <c r="BD34" s="62">
        <f>IFERROR(Inv_SY_B!BD34/Inv_SY_B!$IS34-1,"")</f>
        <v>-1.2747542477003049E-2</v>
      </c>
      <c r="BE34" s="62">
        <f>IFERROR(Inv_SY_B!BE34/Inv_SY_B!$IS34-1,"")</f>
        <v>2.2283293730883669E-2</v>
      </c>
      <c r="BF34" s="62">
        <f>IFERROR(Inv_SY_B!BF34/Inv_SY_B!$IS34-1,"")</f>
        <v>1.1697809960707906E-2</v>
      </c>
      <c r="BG34" s="62">
        <f>IFERROR(Inv_SY_B!BG34/Inv_SY_B!$IS34-1,"")</f>
        <v>1.9342881572501414E-2</v>
      </c>
      <c r="BH34" s="62">
        <f>IFERROR(Inv_SY_B!BH34/Inv_SY_B!$IS34-1,"")</f>
        <v>1.2920180446551743E-3</v>
      </c>
      <c r="BI34" s="62">
        <f>IFERROR(Inv_SY_B!BI34/Inv_SY_B!$IS34-1,"")</f>
        <v>5.1853415506610823E-3</v>
      </c>
      <c r="BJ34" s="62">
        <f>IFERROR(Inv_SY_B!BJ34/Inv_SY_B!$IS34-1,"")</f>
        <v>7.0730135535732597E-3</v>
      </c>
      <c r="BK34" s="62">
        <f>IFERROR(Inv_SY_B!BK34/Inv_SY_B!$IS34-1,"")</f>
        <v>-8.3161295862088647E-4</v>
      </c>
      <c r="BL34" s="62">
        <f>IFERROR(Inv_SY_B!BL34/Inv_SY_B!$IS34-1,"")</f>
        <v>-5.0302069411767292E-3</v>
      </c>
      <c r="BM34" s="62">
        <f>IFERROR(Inv_SY_B!BM34/Inv_SY_B!$IS34-1,"")</f>
        <v>-4.0170594635349222E-3</v>
      </c>
      <c r="BN34" s="62">
        <f>IFERROR(Inv_SY_B!BN34/Inv_SY_B!$IS34-1,"")</f>
        <v>-4.6228601572594341E-3</v>
      </c>
      <c r="BO34" s="62">
        <f>IFERROR(Inv_SY_B!BO34/Inv_SY_B!$IS34-1,"")</f>
        <v>-2.5986615004658375E-4</v>
      </c>
      <c r="BP34" s="62">
        <f>IFERROR(Inv_SY_B!BP34/Inv_SY_B!$IS34-1,"")</f>
        <v>4.6408207805905821E-3</v>
      </c>
      <c r="BQ34" s="62">
        <f>IFERROR(Inv_SY_B!BQ34/Inv_SY_B!$IS34-1,"")</f>
        <v>1.052164509735487E-2</v>
      </c>
      <c r="BR34" s="62">
        <f>IFERROR(Inv_SY_B!BR34/Inv_SY_B!$IS34-1,"")</f>
        <v>2.6805460083356714E-3</v>
      </c>
      <c r="BS34" s="62">
        <f>IFERROR(Inv_SY_B!BS34/Inv_SY_B!$IS34-1,"")</f>
        <v>-8.2643214700870438E-3</v>
      </c>
      <c r="BT34" s="62">
        <f>IFERROR(Inv_SY_B!BT34/Inv_SY_B!$IS34-1,"")</f>
        <v>-8.3161295862088647E-4</v>
      </c>
      <c r="BU34" s="62">
        <f>IFERROR(Inv_SY_B!BU34/Inv_SY_B!$IS34-1,"")</f>
        <v>3.4156490479311241E-3</v>
      </c>
      <c r="BV34" s="62">
        <f>IFERROR(Inv_SY_B!BV34/Inv_SY_B!$IS34-1,"")</f>
        <v>-4.0170594635349222E-3</v>
      </c>
      <c r="BW34" s="62">
        <f>IFERROR(Inv_SY_B!BW34/Inv_SY_B!$IS34-1,"")</f>
        <v>-8.3161295862088647E-4</v>
      </c>
      <c r="BX34" s="62">
        <f>IFERROR(Inv_SY_B!BX34/Inv_SY_B!$IS34-1,"")</f>
        <v>8.7247265561212206E-3</v>
      </c>
      <c r="BY34" s="62">
        <f>IFERROR(Inv_SY_B!BY34/Inv_SY_B!$IS34-1,"")</f>
        <v>-1.8410558485739248E-2</v>
      </c>
      <c r="BZ34" s="62">
        <f>IFERROR(Inv_SY_B!BZ34/Inv_SY_B!$IS34-1,"")</f>
        <v>4.6616154338119387E-4</v>
      </c>
      <c r="CA34" s="62">
        <f>IFERROR(Inv_SY_B!CA34/Inv_SY_B!$IS34-1,"")</f>
        <v>1.0848357559397392E-2</v>
      </c>
      <c r="CB34" s="62">
        <f>IFERROR(Inv_SY_B!CB34/Inv_SY_B!$IS34-1,"")</f>
        <v>2.3020254301719945E-4</v>
      </c>
      <c r="CC34" s="62">
        <f>IFERROR(Inv_SY_B!CC34/Inv_SY_B!$IS34-1,"")</f>
        <v>-1.8934284602588614E-3</v>
      </c>
      <c r="CD34" s="62">
        <f>IFERROR(Inv_SY_B!CD34/Inv_SY_B!$IS34-1,"")</f>
        <v>3.6606833944630157E-3</v>
      </c>
      <c r="CE34" s="62">
        <f>IFERROR(Inv_SY_B!CE34/Inv_SY_B!$IS34-1,"")</f>
        <v>-2.9552439618969473E-3</v>
      </c>
      <c r="CF34" s="62">
        <f>IFERROR(Inv_SY_B!CF34/Inv_SY_B!$IS34-1,"")</f>
        <v>2.3538335462931492E-3</v>
      </c>
      <c r="CG34" s="62">
        <f>IFERROR(Inv_SY_B!CG34/Inv_SY_B!$IS34-1,"")</f>
        <v>-8.3161295862088647E-4</v>
      </c>
      <c r="CH34" s="62">
        <f>IFERROR(Inv_SY_B!CH34/Inv_SY_B!$IS34-1,"")</f>
        <v>-2.9552439618969473E-3</v>
      </c>
      <c r="CI34" s="62">
        <f>IFERROR(Inv_SY_B!CI34/Inv_SY_B!$IS34-1,"")</f>
        <v>2.3538335462931492E-3</v>
      </c>
      <c r="CJ34" s="62">
        <f>IFERROR(Inv_SY_B!CJ34/Inv_SY_B!$IS34-1,"")</f>
        <v>2.3538335462931492E-3</v>
      </c>
      <c r="CK34" s="62">
        <f>IFERROR(Inv_SY_B!CK34/Inv_SY_B!$IS34-1,"")</f>
        <v>-6.140690466810983E-3</v>
      </c>
      <c r="CL34" s="62">
        <f>IFERROR(Inv_SY_B!CL34/Inv_SY_B!$IS34-1,"")</f>
        <v>1.2920180446551743E-3</v>
      </c>
      <c r="CM34" s="62">
        <f>IFERROR(Inv_SY_B!CM34/Inv_SY_B!$IS34-1,"")</f>
        <v>-6.140690466810983E-3</v>
      </c>
      <c r="CN34" s="62">
        <f>IFERROR(Inv_SY_B!CN34/Inv_SY_B!$IS34-1,"")</f>
        <v>1.0848357559397392E-2</v>
      </c>
      <c r="CO34" s="62">
        <f>IFERROR(Inv_SY_B!CO34/Inv_SY_B!$IS34-1,"")</f>
        <v>-2.0633189405210306E-3</v>
      </c>
      <c r="CP34" s="62">
        <f>IFERROR(Inv_SY_B!CP34/Inv_SY_B!$IS34-1,"")</f>
        <v>6.6010955528452708E-3</v>
      </c>
      <c r="CQ34" s="62">
        <f>IFERROR(Inv_SY_B!CQ34/Inv_SY_B!$IS34-1,"")</f>
        <v>9.7865420577594175E-3</v>
      </c>
      <c r="CR34" s="62">
        <f>IFERROR(Inv_SY_B!CR34/Inv_SY_B!$IS34-1,"")</f>
        <v>-4.0170594635349222E-3</v>
      </c>
      <c r="CS34" s="62">
        <f>IFERROR(Inv_SY_B!CS34/Inv_SY_B!$IS34-1,"")</f>
        <v>-8.0283624697230493E-3</v>
      </c>
      <c r="CT34" s="62">
        <f>IFERROR(Inv_SY_B!CT34/Inv_SY_B!$IS34-1,"")</f>
        <v>3.4156490479311241E-3</v>
      </c>
      <c r="CU34" s="62">
        <f>IFERROR(Inv_SY_B!CU34/Inv_SY_B!$IS34-1,"")</f>
        <v>8.7247265561212206E-3</v>
      </c>
      <c r="CV34" s="62">
        <f>IFERROR(Inv_SY_B!CV34/Inv_SY_B!$IS34-1,"")</f>
        <v>7.6629110544832457E-3</v>
      </c>
      <c r="CW34" s="62">
        <f>IFERROR(Inv_SY_B!CW34/Inv_SY_B!$IS34-1,"")</f>
        <v>-1.8934284602588614E-3</v>
      </c>
      <c r="CX34" s="62">
        <f>IFERROR(Inv_SY_B!CX34/Inv_SY_B!$IS34-1,"")</f>
        <v>-2.9552439618969473E-3</v>
      </c>
      <c r="CY34" s="62">
        <f>IFERROR(Inv_SY_B!CY34/Inv_SY_B!$IS34-1,"")</f>
        <v>-4.0170594635349222E-3</v>
      </c>
      <c r="CZ34" s="62">
        <f>IFERROR(Inv_SY_B!CZ34/Inv_SY_B!$IS34-1,"")</f>
        <v>-8.3161295862088647E-4</v>
      </c>
      <c r="DA34" s="62">
        <f>IFERROR(Inv_SY_B!DA34/Inv_SY_B!$IS34-1,"")</f>
        <v>-2.9552439618969473E-3</v>
      </c>
      <c r="DB34" s="62">
        <f>IFERROR(Inv_SY_B!DB34/Inv_SY_B!$IS34-1,"")</f>
        <v>2.3538335462931492E-3</v>
      </c>
      <c r="DC34" s="62">
        <f>IFERROR(Inv_SY_B!DC34/Inv_SY_B!$IS34-1,"")</f>
        <v>-1.5579050481371093E-2</v>
      </c>
      <c r="DD34" s="62">
        <f>IFERROR(Inv_SY_B!DD34/Inv_SY_B!$IS34-1,"")</f>
        <v>3.4156490479311241E-3</v>
      </c>
      <c r="DE34" s="62">
        <f>IFERROR(Inv_SY_B!DE34/Inv_SY_B!$IS34-1,"")</f>
        <v>1.4099975448371715E-3</v>
      </c>
      <c r="DF34" s="62">
        <f>IFERROR(Inv_SY_B!DF34/Inv_SY_B!$IS34-1,"")</f>
        <v>2.5577419096054488E-3</v>
      </c>
      <c r="DG34" s="62">
        <f>IFERROR(Inv_SY_B!DG34/Inv_SY_B!$IS34-1,"")</f>
        <v>4.4774645495693211E-3</v>
      </c>
      <c r="DH34" s="62">
        <f>IFERROR(Inv_SY_B!DH34/Inv_SY_B!$IS34-1,"")</f>
        <v>-1.9354394487195337E-2</v>
      </c>
      <c r="DI34" s="62">
        <f>IFERROR(Inv_SY_B!DI34/Inv_SY_B!$IS34-1,"")</f>
        <v>1.444219464186447E-2</v>
      </c>
      <c r="DJ34" s="62">
        <f>IFERROR(Inv_SY_B!DJ34/Inv_SY_B!$IS34-1,"")</f>
        <v>7.202712360807606E-4</v>
      </c>
      <c r="DK34" s="62">
        <f>IFERROR(Inv_SY_B!DK34/Inv_SY_B!$IS34-1,"")</f>
        <v>-1.0859870474091093E-2</v>
      </c>
      <c r="DL34" s="62">
        <f>IFERROR(Inv_SY_B!DL34/Inv_SY_B!$IS34-1,"")</f>
        <v>2.3538335462931492E-3</v>
      </c>
      <c r="DM34" s="62">
        <f>IFERROR(Inv_SY_B!DM34/Inv_SY_B!$IS34-1,"")</f>
        <v>1.5095619565949514E-2</v>
      </c>
      <c r="DN34" s="62">
        <f>IFERROR(Inv_SY_B!DN34/Inv_SY_B!$IS34-1,"")</f>
        <v>1.9342881572501414E-2</v>
      </c>
      <c r="DO34" s="62">
        <f>IFERROR(Inv_SY_B!DO34/Inv_SY_B!$IS34-1,"")</f>
        <v>2.5577419096054488E-3</v>
      </c>
      <c r="DP34" s="62">
        <f>IFERROR(Inv_SY_B!DP34/Inv_SY_B!$IS34-1,"")</f>
        <v>1.3679865563765325E-2</v>
      </c>
      <c r="DQ34" s="62">
        <f>IFERROR(Inv_SY_B!DQ34/Inv_SY_B!$IS34-1,"")</f>
        <v>1.4099975448371715E-3</v>
      </c>
      <c r="DR34" s="62">
        <f>IFERROR(Inv_SY_B!DR34/Inv_SY_B!$IS34-1,"")</f>
        <v>-1.8934284602588614E-3</v>
      </c>
      <c r="DS34" s="62">
        <f>IFERROR(Inv_SY_B!DS34/Inv_SY_B!$IS34-1,"")</f>
        <v>-4.0170594635349222E-3</v>
      </c>
      <c r="DT34" s="62">
        <f>IFERROR(Inv_SY_B!DT34/Inv_SY_B!$IS34-1,"")</f>
        <v>-1.3691378478459137E-2</v>
      </c>
      <c r="DU34" s="62">
        <f>IFERROR(Inv_SY_B!DU34/Inv_SY_B!$IS34-1,"")</f>
        <v>-2.3653464609869612E-3</v>
      </c>
      <c r="DV34" s="62">
        <f>IFERROR(Inv_SY_B!DV34/Inv_SY_B!$IS34-1,"")</f>
        <v>-5.0788749651730081E-3</v>
      </c>
      <c r="DW34" s="62">
        <f>IFERROR(Inv_SY_B!DW34/Inv_SY_B!$IS34-1,"")</f>
        <v>2.3020254301719945E-4</v>
      </c>
      <c r="DX34" s="62">
        <f>IFERROR(Inv_SY_B!DX34/Inv_SY_B!$IS34-1,"")</f>
        <v>-3.3091824624429389E-3</v>
      </c>
      <c r="DY34" s="62">
        <f>IFERROR(Inv_SY_B!DY34/Inv_SY_B!$IS34-1,"")</f>
        <v>-7.2025059684490689E-3</v>
      </c>
      <c r="DZ34" s="62">
        <f>IFERROR(Inv_SY_B!DZ34/Inv_SY_B!$IS34-1,"")</f>
        <v>-1.2511583476639165E-2</v>
      </c>
      <c r="EA34" s="62">
        <f>IFERROR(Inv_SY_B!EA34/Inv_SY_B!$IS34-1,"")</f>
        <v>1.4099975448371715E-3</v>
      </c>
      <c r="EB34" s="62">
        <f>IFERROR(Inv_SY_B!EB34/Inv_SY_B!$IS34-1,"")</f>
        <v>-8.0283624697230493E-3</v>
      </c>
      <c r="EC34" s="62">
        <f>IFERROR(Inv_SY_B!EC34/Inv_SY_B!$IS34-1,"")</f>
        <v>-1.0061240011320582E-2</v>
      </c>
      <c r="ED34" s="62">
        <f>IFERROR(Inv_SY_B!ED34/Inv_SY_B!$IS34-1,"")</f>
        <v>-6.140690466810983E-3</v>
      </c>
      <c r="EE34" s="62">
        <f>IFERROR(Inv_SY_B!EE34/Inv_SY_B!$IS34-1,"")</f>
        <v>3.6606833944630157E-3</v>
      </c>
      <c r="EF34" s="62">
        <f>IFERROR(Inv_SY_B!EF34/Inv_SY_B!$IS34-1,"")</f>
        <v>-1.5073137323904362E-3</v>
      </c>
      <c r="EG34" s="62">
        <f>IFERROR(Inv_SY_B!EG34/Inv_SY_B!$IS34-1,"")</f>
        <v>-1.8637442139935345E-2</v>
      </c>
      <c r="EH34" s="62">
        <f>IFERROR(Inv_SY_B!EH34/Inv_SY_B!$IS34-1,"")</f>
        <v>-5.7508630973285291E-3</v>
      </c>
      <c r="EI34" s="62">
        <f>IFERROR(Inv_SY_B!EI34/Inv_SY_B!$IS34-1,"")</f>
        <v>-1.8637442139935345E-2</v>
      </c>
      <c r="EJ34" s="62">
        <f>IFERROR(Inv_SY_B!EJ34/Inv_SY_B!$IS34-1,"")</f>
        <v>-7.9448654247971096E-4</v>
      </c>
      <c r="EK34" s="62">
        <f>IFERROR(Inv_SY_B!EK34/Inv_SY_B!$IS34-1,"")</f>
        <v>-1.4295433519390999E-2</v>
      </c>
      <c r="EL34" s="62">
        <f>IFERROR(Inv_SY_B!EL34/Inv_SY_B!$IS34-1,"")</f>
        <v>-8.2643214700870438E-3</v>
      </c>
      <c r="EM34" s="62">
        <f>IFERROR(Inv_SY_B!EM34/Inv_SY_B!$IS34-1,"")</f>
        <v>-1.3001652169702838E-2</v>
      </c>
      <c r="EN34" s="62">
        <f>IFERROR(Inv_SY_B!EN34/Inv_SY_B!$IS34-1,"")</f>
        <v>-1.0061240011320582E-2</v>
      </c>
      <c r="EO34" s="62">
        <f>IFERROR(Inv_SY_B!EO34/Inv_SY_B!$IS34-1,"")</f>
        <v>-2.9552439618969473E-3</v>
      </c>
      <c r="EP34" s="62">
        <f>IFERROR(Inv_SY_B!EP34/Inv_SY_B!$IS34-1,"")</f>
        <v>-1.2400035361740391E-3</v>
      </c>
      <c r="EQ34" s="62">
        <f>IFERROR(Inv_SY_B!EQ34/Inv_SY_B!$IS34-1,"")</f>
        <v>1.2971988562673342E-2</v>
      </c>
      <c r="ER34" s="62">
        <f>IFERROR(Inv_SY_B!ER34/Inv_SY_B!$IS34-1,"")</f>
        <v>-1.8882476486467237E-2</v>
      </c>
      <c r="ES34" s="62">
        <f>IFERROR(Inv_SY_B!ES34/Inv_SY_B!$IS34-1,"")</f>
        <v>-8.2643214700870438E-3</v>
      </c>
      <c r="ET34" s="62">
        <f>IFERROR(Inv_SY_B!ET34/Inv_SY_B!$IS34-1,"")</f>
        <v>-3.8240020996007651E-3</v>
      </c>
      <c r="EU34" s="62">
        <f>IFERROR(Inv_SY_B!EU34/Inv_SY_B!$IS34-1,"")</f>
        <v>-7.1208278529383273E-3</v>
      </c>
      <c r="EV34" s="62">
        <f>IFERROR(Inv_SY_B!EV34/Inv_SY_B!$IS34-1,"")</f>
        <v>-1.0061240011320582E-2</v>
      </c>
      <c r="EW34" s="62">
        <f>IFERROR(Inv_SY_B!EW34/Inv_SY_B!$IS34-1,"")</f>
        <v>2.6805460083356714E-3</v>
      </c>
      <c r="EX34" s="62">
        <f>IFERROR(Inv_SY_B!EX34/Inv_SY_B!$IS34-1,"")</f>
        <v>-1.2511583476639165E-2</v>
      </c>
      <c r="EY34" s="62">
        <f>IFERROR(Inv_SY_B!EY34/Inv_SY_B!$IS34-1,"")</f>
        <v>1.4099975448371715E-3</v>
      </c>
      <c r="EZ34" s="62">
        <f>IFERROR(Inv_SY_B!EZ34/Inv_SY_B!$IS34-1,"")</f>
        <v>-6.140690466810983E-3</v>
      </c>
      <c r="FA34" s="62">
        <f>IFERROR(Inv_SY_B!FA34/Inv_SY_B!$IS34-1,"")</f>
        <v>-8.3161295862088647E-4</v>
      </c>
      <c r="FB34" s="62">
        <f>IFERROR(Inv_SY_B!FB34/Inv_SY_B!$IS34-1,"")</f>
        <v>2.3538335462931492E-3</v>
      </c>
      <c r="FC34" s="62">
        <f>IFERROR(Inv_SY_B!FC34/Inv_SY_B!$IS34-1,"")</f>
        <v>8.7247265561212206E-3</v>
      </c>
      <c r="FD34" s="62">
        <f>IFERROR(Inv_SY_B!FD34/Inv_SY_B!$IS34-1,"")</f>
        <v>1.2971988562673342E-2</v>
      </c>
      <c r="FE34" s="62">
        <f>IFERROR(Inv_SY_B!FE34/Inv_SY_B!$IS34-1,"")</f>
        <v>-1.2901241979644817E-3</v>
      </c>
      <c r="FF34" s="62">
        <f>IFERROR(Inv_SY_B!FF34/Inv_SY_B!$IS34-1,"")</f>
        <v>-6.6595321323841272E-3</v>
      </c>
      <c r="FG34" s="62">
        <f>IFERROR(Inv_SY_B!FG34/Inv_SY_B!$IS34-1,"")</f>
        <v>-5.347010192859436E-3</v>
      </c>
      <c r="FH34" s="62">
        <f>IFERROR(Inv_SY_B!FH34/Inv_SY_B!$IS34-1,"")</f>
        <v>7.30092849710684E-3</v>
      </c>
      <c r="FI34" s="62">
        <f>IFERROR(Inv_SY_B!FI34/Inv_SY_B!$IS34-1,"")</f>
        <v>-7.2561330139863101E-3</v>
      </c>
      <c r="FJ34" s="62">
        <f>IFERROR(Inv_SY_B!FJ34/Inv_SY_B!$IS34-1,"")</f>
        <v>-7.2561330139863101E-3</v>
      </c>
      <c r="FK34" s="62">
        <f>IFERROR(Inv_SY_B!FK34/Inv_SY_B!$IS34-1,"")</f>
        <v>-7.2561330139863101E-3</v>
      </c>
      <c r="FL34" s="62">
        <f>IFERROR(Inv_SY_B!FL34/Inv_SY_B!$IS34-1,"")</f>
        <v>1.0294600297047207E-3</v>
      </c>
      <c r="FM34" s="62">
        <f>IFERROR(Inv_SY_B!FM34/Inv_SY_B!$IS34-1,"")</f>
        <v>-6.6595321323841272E-3</v>
      </c>
      <c r="FN34" s="62">
        <f>IFERROR(Inv_SY_B!FN34/Inv_SY_B!$IS34-1,"")</f>
        <v>-8.2106944245498026E-3</v>
      </c>
      <c r="FO34" s="62">
        <f>IFERROR(Inv_SY_B!FO34/Inv_SY_B!$IS34-1,"")</f>
        <v>-1.2028940066803662E-2</v>
      </c>
      <c r="FP34" s="62">
        <f>IFERROR(Inv_SY_B!FP34/Inv_SY_B!$IS34-1,"")</f>
        <v>2.0603863531132305E-3</v>
      </c>
      <c r="FQ34" s="62">
        <f>IFERROR(Inv_SY_B!FQ34/Inv_SY_B!$IS34-1,"")</f>
        <v>8.2459442935645111E-3</v>
      </c>
      <c r="FR34" s="62">
        <f>IFERROR(Inv_SY_B!FR34/Inv_SY_B!$IS34-1,"")</f>
        <v>1.0307796940381531E-2</v>
      </c>
      <c r="FS34" s="62">
        <f>IFERROR(Inv_SY_B!FS34/Inv_SY_B!$IS34-1,"")</f>
        <v>-4.3924487822959435E-3</v>
      </c>
      <c r="FT34" s="62">
        <f>IFERROR(Inv_SY_B!FT34/Inv_SY_B!$IS34-1,"")</f>
        <v>1.0294600297047207E-3</v>
      </c>
      <c r="FU34" s="62">
        <f>IFERROR(Inv_SY_B!FU34/Inv_SY_B!$IS34-1,"")</f>
        <v>-4.3924487822959435E-3</v>
      </c>
      <c r="FV34" s="62">
        <f>IFERROR(Inv_SY_B!FV34/Inv_SY_B!$IS34-1,"")</f>
        <v>9.4486916708744761E-3</v>
      </c>
      <c r="FW34" s="62">
        <f>IFERROR(Inv_SY_B!FW34/Inv_SY_B!$IS34-1,"")</f>
        <v>8.5763897580326542E-4</v>
      </c>
      <c r="FX34" s="62">
        <f>IFERROR(Inv_SY_B!FX34/Inv_SY_B!$IS34-1,"")</f>
        <v>-1.2028940066803662E-2</v>
      </c>
      <c r="FY34" s="62">
        <f>IFERROR(Inv_SY_B!FY34/Inv_SY_B!$IS34-1,"")</f>
        <v>-7.2561330139863101E-3</v>
      </c>
      <c r="FZ34" s="62">
        <f>IFERROR(Inv_SY_B!FZ34/Inv_SY_B!$IS34-1,"")</f>
        <v>-1.0955058479919733E-2</v>
      </c>
      <c r="GA34" s="62">
        <f>IFERROR(Inv_SY_B!GA34/Inv_SY_B!$IS34-1,"")</f>
        <v>-1.8637442139935345E-2</v>
      </c>
      <c r="GB34" s="62">
        <f>IFERROR(Inv_SY_B!GB34/Inv_SY_B!$IS34-1,"")</f>
        <v>-1.2028940066803662E-2</v>
      </c>
      <c r="GC34" s="62">
        <f>IFERROR(Inv_SY_B!GC34/Inv_SY_B!$IS34-1,"")</f>
        <v>-8.2106944245498026E-3</v>
      </c>
      <c r="GD34" s="62">
        <f>IFERROR(Inv_SY_B!GD34/Inv_SY_B!$IS34-1,"")</f>
        <v>-1.9589066438466474E-2</v>
      </c>
      <c r="GE34" s="62">
        <f>IFERROR(Inv_SY_B!GE34/Inv_SY_B!$IS34-1,"")</f>
        <v>-1.0707239652177347E-2</v>
      </c>
      <c r="GF34" s="62">
        <f>IFERROR(Inv_SY_B!GF34/Inv_SY_B!$IS34-1,"")</f>
        <v>-7.2561330139863101E-3</v>
      </c>
      <c r="GG34" s="62">
        <f>IFERROR(Inv_SY_B!GG34/Inv_SY_B!$IS34-1,"")</f>
        <v>-1.4434434821423592E-2</v>
      </c>
      <c r="GH34" s="62">
        <f>IFERROR(Inv_SY_B!GH34/Inv_SY_B!$IS34-1,"")</f>
        <v>-3.0942452639294293E-3</v>
      </c>
      <c r="GI34" s="62">
        <f>IFERROR(Inv_SY_B!GI34/Inv_SY_B!$IS34-1,"")</f>
        <v>-3.0942452639294293E-3</v>
      </c>
      <c r="GJ34" s="62">
        <f>IFERROR(Inv_SY_B!GJ34/Inv_SY_B!$IS34-1,"")</f>
        <v>1.2092092500127327E-2</v>
      </c>
      <c r="GK34" s="62">
        <f>IFERROR(Inv_SY_B!GK34/Inv_SY_B!$IS34-1,"")</f>
        <v>5.1531653233387598E-3</v>
      </c>
      <c r="GL34" s="62">
        <f>IFERROR(Inv_SY_B!GL34/Inv_SY_B!$IS34-1,"")</f>
        <v>1.9315205626870835E-3</v>
      </c>
      <c r="GM34" s="62">
        <f>IFERROR(Inv_SY_B!GM34/Inv_SY_B!$IS34-1,"")</f>
        <v>-2.1624261108066367E-4</v>
      </c>
      <c r="GN34" s="62">
        <f>IFERROR(Inv_SY_B!GN34/Inv_SY_B!$IS34-1,"")</f>
        <v>-1.2901241979644817E-3</v>
      </c>
      <c r="GO34" s="62">
        <f>IFERROR(Inv_SY_B!GO34/Inv_SY_B!$IS34-1,"")</f>
        <v>8.5763897580326542E-4</v>
      </c>
      <c r="GP34" s="62">
        <f>IFERROR(Inv_SY_B!GP34/Inv_SY_B!$IS34-1,"")</f>
        <v>4.0792837364549417E-3</v>
      </c>
      <c r="GQ34" s="62">
        <f>IFERROR(Inv_SY_B!GQ34/Inv_SY_B!$IS34-1,"")</f>
        <v>-1.417670324057152E-2</v>
      </c>
      <c r="GR34" s="62">
        <f>IFERROR(Inv_SY_B!GR34/Inv_SY_B!$IS34-1,"")</f>
        <v>-6.6595321323841272E-3</v>
      </c>
      <c r="GS34" s="62" t="str">
        <f>IFERROR(Inv_SY_B!GS34/Inv_SY_B!$IS34-1,"")</f>
        <v/>
      </c>
      <c r="GT34" s="62" t="str">
        <f>IFERROR(Inv_SY_B!GT34/Inv_SY_B!$IS34-1,"")</f>
        <v/>
      </c>
      <c r="GU34" s="62">
        <f>IFERROR(Inv_SY_B!GU34/Inv_SY_B!$IS34-1,"")</f>
        <v>-1.3751280175068326E-3</v>
      </c>
      <c r="GV34" s="62">
        <f>IFERROR(Inv_SY_B!GV34/Inv_SY_B!$IS34-1,"")</f>
        <v>5.335953678553329E-3</v>
      </c>
      <c r="GW34" s="62">
        <f>IFERROR(Inv_SY_B!GW34/Inv_SY_B!$IS34-1,"")</f>
        <v>-3.6474252423439602E-3</v>
      </c>
      <c r="GX34" s="62" t="str">
        <f>IFERROR(Inv_SY_B!GX34/Inv_SY_B!$IS34-1,"")</f>
        <v/>
      </c>
      <c r="GY34" s="62">
        <f>IFERROR(Inv_SY_B!GY34/Inv_SY_B!$IS34-1,"")</f>
        <v>-6.8613895735277763E-3</v>
      </c>
      <c r="GZ34" s="62">
        <f>IFERROR(Inv_SY_B!GZ34/Inv_SY_B!$IS34-1,"")</f>
        <v>-2.2067922991381272E-2</v>
      </c>
      <c r="HA34" s="62">
        <f>IFERROR(Inv_SY_B!HA34/Inv_SY_B!$IS34-1,"")</f>
        <v>-8.2643214700870438E-3</v>
      </c>
      <c r="HB34" s="62">
        <f>IFERROR(Inv_SY_B!HB34/Inv_SY_B!$IS34-1,"")</f>
        <v>-1.144976797500119E-2</v>
      </c>
      <c r="HC34" s="62">
        <f>IFERROR(Inv_SY_B!HC34/Inv_SY_B!$IS34-1,"")</f>
        <v>-1.8934284602588614E-3</v>
      </c>
      <c r="HD34" s="62">
        <f>IFERROR(Inv_SY_B!HD34/Inv_SY_B!$IS34-1,"")</f>
        <v>-8.3161295862088647E-4</v>
      </c>
      <c r="HE34" s="62">
        <f>IFERROR(Inv_SY_B!HE34/Inv_SY_B!$IS34-1,"")</f>
        <v>-6.140690466810983E-3</v>
      </c>
      <c r="HF34" s="62">
        <f>IFERROR(Inv_SY_B!HF34/Inv_SY_B!$IS34-1,"")</f>
        <v>-1.0387952473363105E-2</v>
      </c>
      <c r="HG34" s="62">
        <f>IFERROR(Inv_SY_B!HG34/Inv_SY_B!$IS34-1,"")</f>
        <v>-6.140690466810983E-3</v>
      </c>
      <c r="HH34" s="62">
        <f>IFERROR(Inv_SY_B!HH34/Inv_SY_B!$IS34-1,"")</f>
        <v>2.3538335462931492E-3</v>
      </c>
      <c r="HI34" s="62">
        <f>IFERROR(Inv_SY_B!HI34/Inv_SY_B!$IS34-1,"")</f>
        <v>-1.2511583476639165E-2</v>
      </c>
      <c r="HJ34" s="62">
        <f>IFERROR(Inv_SY_B!HJ34/Inv_SY_B!$IS34-1,"")</f>
        <v>1.2920180446551743E-3</v>
      </c>
      <c r="HK34" s="62">
        <f>IFERROR(Inv_SY_B!HK34/Inv_SY_B!$IS34-1,"")</f>
        <v>-4.2530184638990276E-3</v>
      </c>
      <c r="HL34" s="62">
        <f>IFERROR(Inv_SY_B!HL34/Inv_SY_B!$IS34-1,"")</f>
        <v>1.0848357559397392E-2</v>
      </c>
      <c r="HM34" s="62">
        <f>IFERROR(Inv_SY_B!HM34/Inv_SY_B!$IS34-1,"")</f>
        <v>1.696057272198348E-2</v>
      </c>
      <c r="HN34" s="62">
        <f>IFERROR(Inv_SY_B!HN34/Inv_SY_B!$IS34-1,"")</f>
        <v>1.696057272198348E-2</v>
      </c>
      <c r="HO34" s="62">
        <f>IFERROR(Inv_SY_B!HO34/Inv_SY_B!$IS34-1,"")</f>
        <v>7.2268676980111746E-3</v>
      </c>
      <c r="HP34" s="62">
        <f>IFERROR(Inv_SY_B!HP34/Inv_SY_B!$IS34-1,"")</f>
        <v>4.8700915191458805E-2</v>
      </c>
      <c r="HQ34" s="62">
        <f>IFERROR(Inv_SY_B!HQ34/Inv_SY_B!$IS34-1,"")</f>
        <v>-1.4074428803725447E-2</v>
      </c>
      <c r="HR34" s="62">
        <f>IFERROR(Inv_SY_B!HR34/Inv_SY_B!$IS34-1,"")</f>
        <v>-1.6363874912940557E-2</v>
      </c>
      <c r="HS34" s="62">
        <f>IFERROR(Inv_SY_B!HS34/Inv_SY_B!$IS34-1,"")</f>
        <v>-1.0218061993101046E-2</v>
      </c>
      <c r="HT34" s="62">
        <f>IFERROR(Inv_SY_B!HT34/Inv_SY_B!$IS34-1,"")</f>
        <v>-8.0283624697230493E-3</v>
      </c>
      <c r="HU34" s="62">
        <f>IFERROR(Inv_SY_B!HU34/Inv_SY_B!$IS34-1,"")</f>
        <v>-6.140690466810983E-3</v>
      </c>
      <c r="HV34" s="62">
        <f>IFERROR(Inv_SY_B!HV34/Inv_SY_B!$IS34-1,"")</f>
        <v>7.202712360807606E-4</v>
      </c>
      <c r="HW34" s="62">
        <f>IFERROR(Inv_SY_B!HW34/Inv_SY_B!$IS34-1,"")</f>
        <v>-1.1237404874673507E-2</v>
      </c>
      <c r="HX34" s="62">
        <f>IFERROR(Inv_SY_B!HX34/Inv_SY_B!$IS34-1,"")</f>
        <v>7.202712360807606E-4</v>
      </c>
      <c r="HY34" s="62">
        <f>IFERROR(Inv_SY_B!HY34/Inv_SY_B!$IS34-1,"")</f>
        <v>-1.4635214479915115E-2</v>
      </c>
      <c r="HZ34" s="62">
        <f>IFERROR(Inv_SY_B!HZ34/Inv_SY_B!$IS34-1,"")</f>
        <v>-1.3691378478459137E-2</v>
      </c>
      <c r="IA34" s="62">
        <f>IFERROR(Inv_SY_B!IA34/Inv_SY_B!$IS34-1,"")</f>
        <v>-7.623272018049021E-3</v>
      </c>
      <c r="IB34" s="62">
        <f>IFERROR(Inv_SY_B!IB34/Inv_SY_B!$IS34-1,"")</f>
        <v>-6.9152182244992533E-3</v>
      </c>
      <c r="IC34" s="62">
        <f>IFERROR(Inv_SY_B!IC34/Inv_SY_B!$IS34-1,"")</f>
        <v>-1.9738859152123922E-2</v>
      </c>
      <c r="ID34" s="62">
        <f>IFERROR(Inv_SY_B!ID34/Inv_SY_B!$IS34-1,"")</f>
        <v>-2.3165489856710964E-2</v>
      </c>
      <c r="IE34" s="62">
        <f>IFERROR(Inv_SY_B!IE34/Inv_SY_B!$IS34-1,"")</f>
        <v>-2.176546645455113E-2</v>
      </c>
      <c r="IF34" s="62" t="str">
        <f>IFERROR(Inv_SY_B!IF34/Inv_SY_B!$IS34-1,"")</f>
        <v/>
      </c>
      <c r="IG34" s="62">
        <f>IFERROR(Inv_SY_B!IG34/Inv_SY_B!$IS34-1,"")</f>
        <v>-9.7796551126737574E-3</v>
      </c>
      <c r="IH34" s="62">
        <f>IFERROR(Inv_SY_B!IH34/Inv_SY_B!$IS34-1,"")</f>
        <v>-1.8447542655075422E-2</v>
      </c>
      <c r="II34" s="62">
        <f>IFERROR(Inv_SY_B!II34/Inv_SY_B!$IS34-1,"")</f>
        <v>1.4346499777111443E-3</v>
      </c>
      <c r="IJ34" s="62">
        <f>IFERROR(Inv_SY_B!IJ34/Inv_SY_B!$IS34-1,"")</f>
        <v>-1.0438004382531285E-2</v>
      </c>
      <c r="IK34" s="62">
        <f>IFERROR(Inv_SY_B!IK34/Inv_SY_B!$IS34-1,"")</f>
        <v>-2.084027616431261E-2</v>
      </c>
      <c r="IL34" s="62" t="str">
        <f>IFERROR(Inv_SY_B!IL34/Inv_SY_B!$IS34-1,"")</f>
        <v/>
      </c>
      <c r="IM34" s="62" t="str">
        <f>IFERROR(Inv_SY_B!IM34/Inv_SY_B!$IS34-1,"")</f>
        <v/>
      </c>
      <c r="IN34" s="62">
        <f>IFERROR(Inv_SY_B!IN34/Inv_SY_B!$IS34-1,"")</f>
        <v>3.0926323408552614E-2</v>
      </c>
      <c r="IO34" s="62">
        <f>IFERROR(Inv_SY_B!IO34/Inv_SY_B!$IS34-1,"")</f>
        <v>2.314993950353128E-2</v>
      </c>
      <c r="IP34" s="62">
        <f>IFERROR(Inv_SY_B!IP34/Inv_SY_B!$IS34-1,"")</f>
        <v>-1.2211053861439503E-3</v>
      </c>
      <c r="IQ34" s="62">
        <f>IFERROR(Inv_SY_B!IQ34/Inv_SY_B!$IS34-1,"")</f>
        <v>-7.623272018049021E-3</v>
      </c>
      <c r="IR34" s="62">
        <f>IFERROR(Inv_SY_B!IR34/Inv_SY_B!$IS34-1,"")</f>
        <v>0.32819384328029755</v>
      </c>
    </row>
    <row r="35" spans="2:252" ht="14.5" x14ac:dyDescent="0.35">
      <c r="B35" s="85">
        <f t="shared" si="0"/>
        <v>45867</v>
      </c>
      <c r="C35" s="62">
        <f>IFERROR(Inv_SY_B!C35/Inv_SY_B!$IS35-1,"")</f>
        <v>1.06414402181636E-2</v>
      </c>
      <c r="D35" s="62">
        <f>IFERROR(Inv_SY_B!D35/Inv_SY_B!$IS35-1,"")</f>
        <v>-2.3990944943289572E-3</v>
      </c>
      <c r="E35" s="62">
        <f>IFERROR(Inv_SY_B!E35/Inv_SY_B!$IS35-1,"")</f>
        <v>6.5662731205096136E-3</v>
      </c>
      <c r="F35" s="62">
        <f>IFERROR(Inv_SY_B!F35/Inv_SY_B!$IS35-1,"")</f>
        <v>-1.1092784302657255E-2</v>
      </c>
      <c r="G35" s="62">
        <f>IFERROR(Inv_SY_B!G35/Inv_SY_B!$IS35-1,"")</f>
        <v>-1.869976288494446E-2</v>
      </c>
      <c r="H35" s="62">
        <f>IFERROR(Inv_SY_B!H35/Inv_SY_B!$IS35-1,"")</f>
        <v>-7.5609728180239255E-3</v>
      </c>
      <c r="I35" s="62">
        <f>IFERROR(Inv_SY_B!I35/Inv_SY_B!$IS35-1,"")</f>
        <v>-4.9734984875715593E-4</v>
      </c>
      <c r="J35" s="62">
        <f>IFERROR(Inv_SY_B!J35/Inv_SY_B!$IS35-1,"")</f>
        <v>-1.8156407271923802E-2</v>
      </c>
      <c r="K35" s="62">
        <f>IFERROR(Inv_SY_B!K35/Inv_SY_B!$IS35-1,"")</f>
        <v>-1.3353143652822586E-2</v>
      </c>
      <c r="L35" s="62">
        <f>IFERROR(Inv_SY_B!L35/Inv_SY_B!$IS35-1,"")</f>
        <v>-1.3353143652822586E-2</v>
      </c>
      <c r="M35" s="62">
        <f>IFERROR(Inv_SY_B!M35/Inv_SY_B!$IS35-1,"")</f>
        <v>-7.5609728180239255E-3</v>
      </c>
      <c r="N35" s="62">
        <f>IFERROR(Inv_SY_B!N35/Inv_SY_B!$IS35-1,"")</f>
        <v>-2.1688218756557243E-2</v>
      </c>
      <c r="O35" s="62">
        <f>IFERROR(Inv_SY_B!O35/Inv_SY_B!$IS35-1,"")</f>
        <v>-7.5609728180239255E-3</v>
      </c>
      <c r="P35" s="62">
        <f>IFERROR(Inv_SY_B!P35/Inv_SY_B!$IS35-1,"")</f>
        <v>-1.7514259729263348E-2</v>
      </c>
      <c r="Q35" s="62">
        <f>IFERROR(Inv_SY_B!Q35/Inv_SY_B!$IS35-1,"")</f>
        <v>-1.4624595787290473E-2</v>
      </c>
      <c r="R35" s="62">
        <f>IFERROR(Inv_SY_B!R35/Inv_SY_B!$IS35-1,"")</f>
        <v>-2.5220030241190572E-2</v>
      </c>
      <c r="S35" s="62">
        <f>IFERROR(Inv_SY_B!S35/Inv_SY_B!$IS35-1,"")</f>
        <v>1.0098084605143054E-2</v>
      </c>
      <c r="T35" s="62">
        <f>IFERROR(Inv_SY_B!T35/Inv_SY_B!$IS35-1,"")</f>
        <v>-4.9734984875715593E-4</v>
      </c>
      <c r="U35" s="62">
        <f>IFERROR(Inv_SY_B!U35/Inv_SY_B!$IS35-1,"")</f>
        <v>7.3813065400405442E-3</v>
      </c>
      <c r="V35" s="62">
        <f>IFERROR(Inv_SY_B!V35/Inv_SY_B!$IS35-1,"")</f>
        <v>-2.5220030241190572E-2</v>
      </c>
      <c r="W35" s="62">
        <f>IFERROR(Inv_SY_B!W35/Inv_SY_B!$IS35-1,"")</f>
        <v>-4.0291613333904852E-3</v>
      </c>
      <c r="X35" s="62">
        <f>IFERROR(Inv_SY_B!X35/Inv_SY_B!$IS35-1,"")</f>
        <v>-1.1092784302657255E-2</v>
      </c>
      <c r="Y35" s="62">
        <f>IFERROR(Inv_SY_B!Y35/Inv_SY_B!$IS35-1,"")</f>
        <v>3.0202242286902159E-2</v>
      </c>
      <c r="Z35" s="62">
        <f>IFERROR(Inv_SY_B!Z35/Inv_SY_B!$IS35-1,"")</f>
        <v>-2.9929112220701715E-2</v>
      </c>
      <c r="AA35" s="62">
        <f>IFERROR(Inv_SY_B!AA35/Inv_SY_B!$IS35-1,"")</f>
        <v>8.6103918379420996E-4</v>
      </c>
      <c r="AB35" s="62">
        <f>IFERROR(Inv_SY_B!AB35/Inv_SY_B!$IS35-1,"")</f>
        <v>7.3813065400405442E-3</v>
      </c>
      <c r="AC35" s="62">
        <f>IFERROR(Inv_SY_B!AC35/Inv_SY_B!$IS35-1,"")</f>
        <v>-1.869976288494446E-2</v>
      </c>
      <c r="AD35" s="62">
        <f>IFERROR(Inv_SY_B!AD35/Inv_SY_B!$IS35-1,"")</f>
        <v>-1.4232172288997869E-2</v>
      </c>
      <c r="AE35" s="62">
        <f>IFERROR(Inv_SY_B!AE35/Inv_SY_B!$IS35-1,"")</f>
        <v>-1.1092784302657255E-2</v>
      </c>
      <c r="AF35" s="62">
        <f>IFERROR(Inv_SY_B!AF35/Inv_SY_B!$IS35-1,"")</f>
        <v>-1.6746203436349694E-3</v>
      </c>
      <c r="AG35" s="62">
        <f>IFERROR(Inv_SY_B!AG35/Inv_SY_B!$IS35-1,"")</f>
        <v>-9.271687194751721E-2</v>
      </c>
      <c r="AH35" s="62">
        <f>IFERROR(Inv_SY_B!AH35/Inv_SY_B!$IS35-1,"")</f>
        <v>-2.9929112220701715E-2</v>
      </c>
      <c r="AI35" s="62">
        <f>IFERROR(Inv_SY_B!AI35/Inv_SY_B!$IS35-1,"")</f>
        <v>-2.8835139166499268E-2</v>
      </c>
      <c r="AJ35" s="62">
        <f>IFERROR(Inv_SY_B!AJ35/Inv_SY_B!$IS35-1,"")</f>
        <v>3.4460246802388461E-2</v>
      </c>
      <c r="AK35" s="62">
        <f>IFERROR(Inv_SY_B!AK35/Inv_SY_B!$IS35-1,"")</f>
        <v>-1.8156407271923802E-2</v>
      </c>
      <c r="AL35" s="62">
        <f>IFERROR(Inv_SY_B!AL35/Inv_SY_B!$IS35-1,"")</f>
        <v>-6.2127637501192545E-3</v>
      </c>
      <c r="AM35" s="62">
        <f>IFERROR(Inv_SY_B!AM35/Inv_SY_B!$IS35-1,"")</f>
        <v>-2.5573211389654071E-2</v>
      </c>
      <c r="AN35" s="62">
        <f>IFERROR(Inv_SY_B!AN35/Inv_SY_B!$IS35-1,"")</f>
        <v>-2.3454124498873963E-2</v>
      </c>
      <c r="AO35" s="62">
        <f>IFERROR(Inv_SY_B!AO35/Inv_SY_B!$IS35-1,"")</f>
        <v>-1.4624595787290473E-2</v>
      </c>
      <c r="AP35" s="62">
        <f>IFERROR(Inv_SY_B!AP35/Inv_SY_B!$IS35-1,"")</f>
        <v>-2.0628675311167188E-2</v>
      </c>
      <c r="AQ35" s="62">
        <f>IFERROR(Inv_SY_B!AQ35/Inv_SY_B!$IS35-1,"")</f>
        <v>2.4225330543676593E-2</v>
      </c>
      <c r="AR35" s="62">
        <f>IFERROR(Inv_SY_B!AR35/Inv_SY_B!$IS35-1,"")</f>
        <v>-1.8156407271923802E-2</v>
      </c>
      <c r="AS35" s="62">
        <f>IFERROR(Inv_SY_B!AS35/Inv_SY_B!$IS35-1,"")</f>
        <v>-7.5609728180239255E-3</v>
      </c>
      <c r="AT35" s="62">
        <f>IFERROR(Inv_SY_B!AT35/Inv_SY_B!$IS35-1,"")</f>
        <v>-1.1092784302657255E-2</v>
      </c>
      <c r="AU35" s="62">
        <f>IFERROR(Inv_SY_B!AU35/Inv_SY_B!$IS35-1,"")</f>
        <v>-4.0291613333904852E-3</v>
      </c>
      <c r="AV35" s="62">
        <f>IFERROR(Inv_SY_B!AV35/Inv_SY_B!$IS35-1,"")</f>
        <v>6.5662731205096136E-3</v>
      </c>
      <c r="AW35" s="62">
        <f>IFERROR(Inv_SY_B!AW35/Inv_SY_B!$IS35-1,"")</f>
        <v>-2.8480163919313739E-2</v>
      </c>
      <c r="AX35" s="62">
        <f>IFERROR(Inv_SY_B!AX35/Inv_SY_B!$IS35-1,"")</f>
        <v>-5.7950670757070943E-3</v>
      </c>
      <c r="AY35" s="62">
        <f>IFERROR(Inv_SY_B!AY35/Inv_SY_B!$IS35-1,"")</f>
        <v>2.0552246599657709E-2</v>
      </c>
      <c r="AZ35" s="62">
        <f>IFERROR(Inv_SY_B!AZ35/Inv_SY_B!$IS35-1,"")</f>
        <v>4.0895480751145907E-2</v>
      </c>
      <c r="BA35" s="62">
        <f>IFERROR(Inv_SY_B!BA35/Inv_SY_B!$IS35-1,"")</f>
        <v>-2.8751841725823901E-2</v>
      </c>
      <c r="BB35" s="62">
        <f>IFERROR(Inv_SY_B!BB35/Inv_SY_B!$IS35-1,"")</f>
        <v>-1.8156407271923802E-2</v>
      </c>
      <c r="BC35" s="62">
        <f>IFERROR(Inv_SY_B!BC35/Inv_SY_B!$IS35-1,"")</f>
        <v>-1.6746203436349694E-3</v>
      </c>
      <c r="BD35" s="62">
        <f>IFERROR(Inv_SY_B!BD35/Inv_SY_B!$IS35-1,"")</f>
        <v>-1.4232172288997869E-2</v>
      </c>
      <c r="BE35" s="62">
        <f>IFERROR(Inv_SY_B!BE35/Inv_SY_B!$IS35-1,"")</f>
        <v>-2.3263950034316583E-2</v>
      </c>
      <c r="BF35" s="62">
        <f>IFERROR(Inv_SY_B!BF35/Inv_SY_B!$IS35-1,"")</f>
        <v>-2.3650336248020265E-2</v>
      </c>
      <c r="BG35" s="62">
        <f>IFERROR(Inv_SY_B!BG35/Inv_SY_B!$IS35-1,"")</f>
        <v>-2.9929112220701715E-2</v>
      </c>
      <c r="BH35" s="62">
        <f>IFERROR(Inv_SY_B!BH35/Inv_SY_B!$IS35-1,"")</f>
        <v>2.0693519059043153E-2</v>
      </c>
      <c r="BI35" s="62">
        <f>IFERROR(Inv_SY_B!BI35/Inv_SY_B!$IS35-1,"")</f>
        <v>2.0301095560750548E-2</v>
      </c>
      <c r="BJ35" s="62">
        <f>IFERROR(Inv_SY_B!BJ35/Inv_SY_B!$IS35-1,"")</f>
        <v>-2.6789724234361101E-2</v>
      </c>
      <c r="BK35" s="62">
        <f>IFERROR(Inv_SY_B!BK35/Inv_SY_B!$IS35-1,"")</f>
        <v>3.835257648220991E-2</v>
      </c>
      <c r="BL35" s="62">
        <f>IFERROR(Inv_SY_B!BL35/Inv_SY_B!$IS35-1,"")</f>
        <v>3.2518765951177198E-3</v>
      </c>
      <c r="BM35" s="62">
        <f>IFERROR(Inv_SY_B!BM35/Inv_SY_B!$IS35-1,"")</f>
        <v>-1.1092784302657255E-2</v>
      </c>
      <c r="BN35" s="62">
        <f>IFERROR(Inv_SY_B!BN35/Inv_SY_B!$IS35-1,"")</f>
        <v>3.2661820673114184E-2</v>
      </c>
      <c r="BO35" s="62">
        <f>IFERROR(Inv_SY_B!BO35/Inv_SY_B!$IS35-1,"")</f>
        <v>-5.6592281724521243E-3</v>
      </c>
      <c r="BP35" s="62">
        <f>IFERROR(Inv_SY_B!BP35/Inv_SY_B!$IS35-1,"")</f>
        <v>4.1211728619172661E-3</v>
      </c>
      <c r="BQ35" s="62">
        <f>IFERROR(Inv_SY_B!BQ35/Inv_SY_B!$IS35-1,"")</f>
        <v>-8.9193618505750694E-3</v>
      </c>
      <c r="BR35" s="62">
        <f>IFERROR(Inv_SY_B!BR35/Inv_SY_B!$IS35-1,"")</f>
        <v>7.3813065400405442E-3</v>
      </c>
      <c r="BS35" s="62">
        <f>IFERROR(Inv_SY_B!BS35/Inv_SY_B!$IS35-1,"")</f>
        <v>-2.5220030241190572E-2</v>
      </c>
      <c r="BT35" s="62">
        <f>IFERROR(Inv_SY_B!BT35/Inv_SY_B!$IS35-1,"")</f>
        <v>1.0098084605143054E-2</v>
      </c>
      <c r="BU35" s="62">
        <f>IFERROR(Inv_SY_B!BU35/Inv_SY_B!$IS35-1,"")</f>
        <v>-7.5609728180239255E-3</v>
      </c>
      <c r="BV35" s="62">
        <f>IFERROR(Inv_SY_B!BV35/Inv_SY_B!$IS35-1,"")</f>
        <v>9.3917223082162771E-3</v>
      </c>
      <c r="BW35" s="62">
        <f>IFERROR(Inv_SY_B!BW35/Inv_SY_B!$IS35-1,"")</f>
        <v>-2.1688218756557243E-2</v>
      </c>
      <c r="BX35" s="62">
        <f>IFERROR(Inv_SY_B!BX35/Inv_SY_B!$IS35-1,"")</f>
        <v>-4.9734984875715593E-4</v>
      </c>
      <c r="BY35" s="62">
        <f>IFERROR(Inv_SY_B!BY35/Inv_SY_B!$IS35-1,"")</f>
        <v>-4.8140083299755831E-3</v>
      </c>
      <c r="BZ35" s="62">
        <f>IFERROR(Inv_SY_B!BZ35/Inv_SY_B!$IS35-1,"")</f>
        <v>1.4647676427059775E-3</v>
      </c>
      <c r="CA35" s="62">
        <f>IFERROR(Inv_SY_B!CA35/Inv_SY_B!$IS35-1,"")</f>
        <v>-4.8140083299755831E-3</v>
      </c>
      <c r="CB35" s="62">
        <f>IFERROR(Inv_SY_B!CB35/Inv_SY_B!$IS35-1,"")</f>
        <v>2.0693519059043153E-2</v>
      </c>
      <c r="CC35" s="62">
        <f>IFERROR(Inv_SY_B!CC35/Inv_SY_B!$IS35-1,"")</f>
        <v>6.5662731205096136E-3</v>
      </c>
      <c r="CD35" s="62">
        <f>IFERROR(Inv_SY_B!CD35/Inv_SY_B!$IS35-1,"")</f>
        <v>-1.869976288494446E-2</v>
      </c>
      <c r="CE35" s="62">
        <f>IFERROR(Inv_SY_B!CE35/Inv_SY_B!$IS35-1,"")</f>
        <v>-4.0291613333904852E-3</v>
      </c>
      <c r="CF35" s="62">
        <f>IFERROR(Inv_SY_B!CF35/Inv_SY_B!$IS35-1,"")</f>
        <v>2.0693519059043153E-2</v>
      </c>
      <c r="CG35" s="62">
        <f>IFERROR(Inv_SY_B!CG35/Inv_SY_B!$IS35-1,"")</f>
        <v>-1.1092784302657255E-2</v>
      </c>
      <c r="CH35" s="62">
        <f>IFERROR(Inv_SY_B!CH35/Inv_SY_B!$IS35-1,"")</f>
        <v>3.0344616358761733E-3</v>
      </c>
      <c r="CI35" s="62">
        <f>IFERROR(Inv_SY_B!CI35/Inv_SY_B!$IS35-1,"")</f>
        <v>-4.0291613333904852E-3</v>
      </c>
      <c r="CJ35" s="62">
        <f>IFERROR(Inv_SY_B!CJ35/Inv_SY_B!$IS35-1,"")</f>
        <v>-7.5609728180239255E-3</v>
      </c>
      <c r="CK35" s="62">
        <f>IFERROR(Inv_SY_B!CK35/Inv_SY_B!$IS35-1,"")</f>
        <v>-1.2152327748047198E-2</v>
      </c>
      <c r="CL35" s="62">
        <f>IFERROR(Inv_SY_B!CL35/Inv_SY_B!$IS35-1,"")</f>
        <v>-1.1092784302657255E-2</v>
      </c>
      <c r="CM35" s="62">
        <f>IFERROR(Inv_SY_B!CM35/Inv_SY_B!$IS35-1,"")</f>
        <v>-4.9734984875715593E-4</v>
      </c>
      <c r="CN35" s="62">
        <f>IFERROR(Inv_SY_B!CN35/Inv_SY_B!$IS35-1,"")</f>
        <v>3.0344616358761733E-3</v>
      </c>
      <c r="CO35" s="62">
        <f>IFERROR(Inv_SY_B!CO35/Inv_SY_B!$IS35-1,"")</f>
        <v>-9.9626046275744784E-3</v>
      </c>
      <c r="CP35" s="62">
        <f>IFERROR(Inv_SY_B!CP35/Inv_SY_B!$IS35-1,"")</f>
        <v>-5.6592281724521243E-3</v>
      </c>
      <c r="CQ35" s="62">
        <f>IFERROR(Inv_SY_B!CQ35/Inv_SY_B!$IS35-1,"")</f>
        <v>-1.4624595787290473E-2</v>
      </c>
      <c r="CR35" s="62">
        <f>IFERROR(Inv_SY_B!CR35/Inv_SY_B!$IS35-1,"")</f>
        <v>3.0344616358761733E-3</v>
      </c>
      <c r="CS35" s="62">
        <f>IFERROR(Inv_SY_B!CS35/Inv_SY_B!$IS35-1,"")</f>
        <v>-1.4232172288997869E-2</v>
      </c>
      <c r="CT35" s="62">
        <f>IFERROR(Inv_SY_B!CT35/Inv_SY_B!$IS35-1,"")</f>
        <v>1.0098084605143054E-2</v>
      </c>
      <c r="CU35" s="62">
        <f>IFERROR(Inv_SY_B!CU35/Inv_SY_B!$IS35-1,"")</f>
        <v>-1.4624595787290473E-2</v>
      </c>
      <c r="CV35" s="62">
        <f>IFERROR(Inv_SY_B!CV35/Inv_SY_B!$IS35-1,"")</f>
        <v>3.835257648220991E-2</v>
      </c>
      <c r="CW35" s="62">
        <f>IFERROR(Inv_SY_B!CW35/Inv_SY_B!$IS35-1,"")</f>
        <v>-7.5609728180239255E-3</v>
      </c>
      <c r="CX35" s="62">
        <f>IFERROR(Inv_SY_B!CX35/Inv_SY_B!$IS35-1,"")</f>
        <v>-1.8156407271923802E-2</v>
      </c>
      <c r="CY35" s="62">
        <f>IFERROR(Inv_SY_B!CY35/Inv_SY_B!$IS35-1,"")</f>
        <v>-4.9734984875715593E-4</v>
      </c>
      <c r="CZ35" s="62">
        <f>IFERROR(Inv_SY_B!CZ35/Inv_SY_B!$IS35-1,"")</f>
        <v>-1.4624595787290473E-2</v>
      </c>
      <c r="DA35" s="62">
        <f>IFERROR(Inv_SY_B!DA35/Inv_SY_B!$IS35-1,"")</f>
        <v>6.5662731205096136E-3</v>
      </c>
      <c r="DB35" s="62">
        <f>IFERROR(Inv_SY_B!DB35/Inv_SY_B!$IS35-1,"")</f>
        <v>-4.9734984875715593E-4</v>
      </c>
      <c r="DC35" s="62">
        <f>IFERROR(Inv_SY_B!DC35/Inv_SY_B!$IS35-1,"")</f>
        <v>-7.953396316316419E-3</v>
      </c>
      <c r="DD35" s="62">
        <f>IFERROR(Inv_SY_B!DD35/Inv_SY_B!$IS35-1,"")</f>
        <v>-4.0291613333904852E-3</v>
      </c>
      <c r="DE35" s="62">
        <f>IFERROR(Inv_SY_B!DE35/Inv_SY_B!$IS35-1,"")</f>
        <v>1.4647676427059775E-3</v>
      </c>
      <c r="DF35" s="62">
        <f>IFERROR(Inv_SY_B!DF35/Inv_SY_B!$IS35-1,"")</f>
        <v>2.5336037400670586E-2</v>
      </c>
      <c r="DG35" s="62">
        <f>IFERROR(Inv_SY_B!DG35/Inv_SY_B!$IS35-1,"")</f>
        <v>-7.5609728180239255E-3</v>
      </c>
      <c r="DH35" s="62">
        <f>IFERROR(Inv_SY_B!DH35/Inv_SY_B!$IS35-1,"")</f>
        <v>2.9719259519772834E-2</v>
      </c>
      <c r="DI35" s="62">
        <f>IFERROR(Inv_SY_B!DI35/Inv_SY_B!$IS35-1,"")</f>
        <v>-1.869976288494446E-2</v>
      </c>
      <c r="DJ35" s="62">
        <f>IFERROR(Inv_SY_B!DJ35/Inv_SY_B!$IS35-1,"")</f>
        <v>4.6502910677517661E-2</v>
      </c>
      <c r="DK35" s="62">
        <f>IFERROR(Inv_SY_B!DK35/Inv_SY_B!$IS35-1,"")</f>
        <v>-7.953396316316419E-3</v>
      </c>
      <c r="DL35" s="62">
        <f>IFERROR(Inv_SY_B!DL35/Inv_SY_B!$IS35-1,"")</f>
        <v>-2.3024979409029811E-3</v>
      </c>
      <c r="DM35" s="62">
        <f>IFERROR(Inv_SY_B!DM35/Inv_SY_B!$IS35-1,"")</f>
        <v>-4.0291613333904852E-3</v>
      </c>
      <c r="DN35" s="62">
        <f>IFERROR(Inv_SY_B!DN35/Inv_SY_B!$IS35-1,"")</f>
        <v>1.7161707574409713E-2</v>
      </c>
      <c r="DO35" s="62">
        <f>IFERROR(Inv_SY_B!DO35/Inv_SY_B!$IS35-1,"")</f>
        <v>9.6996480038802346E-5</v>
      </c>
      <c r="DP35" s="62">
        <f>IFERROR(Inv_SY_B!DP35/Inv_SY_B!$IS35-1,"")</f>
        <v>-2.9929112220701715E-2</v>
      </c>
      <c r="DQ35" s="62">
        <f>IFERROR(Inv_SY_B!DQ35/Inv_SY_B!$IS35-1,"")</f>
        <v>-1.4232172288997869E-2</v>
      </c>
      <c r="DR35" s="62">
        <f>IFERROR(Inv_SY_B!DR35/Inv_SY_B!$IS35-1,"")</f>
        <v>-2.8751841725823901E-2</v>
      </c>
      <c r="DS35" s="62">
        <f>IFERROR(Inv_SY_B!DS35/Inv_SY_B!$IS35-1,"")</f>
        <v>-4.9734984875715593E-4</v>
      </c>
      <c r="DT35" s="62">
        <f>IFERROR(Inv_SY_B!DT35/Inv_SY_B!$IS35-1,"")</f>
        <v>-1.4232172288997869E-2</v>
      </c>
      <c r="DU35" s="62">
        <f>IFERROR(Inv_SY_B!DU35/Inv_SY_B!$IS35-1,"")</f>
        <v>-4.8140083299755831E-3</v>
      </c>
      <c r="DV35" s="62">
        <f>IFERROR(Inv_SY_B!DV35/Inv_SY_B!$IS35-1,"")</f>
        <v>-2.5220030241190572E-2</v>
      </c>
      <c r="DW35" s="62">
        <f>IFERROR(Inv_SY_B!DW35/Inv_SY_B!$IS35-1,"")</f>
        <v>-1.1092784302657255E-2</v>
      </c>
      <c r="DX35" s="62">
        <f>IFERROR(Inv_SY_B!DX35/Inv_SY_B!$IS35-1,"")</f>
        <v>2.6579871533431998E-2</v>
      </c>
      <c r="DY35" s="62">
        <f>IFERROR(Inv_SY_B!DY35/Inv_SY_B!$IS35-1,"")</f>
        <v>-1.8156407271923802E-2</v>
      </c>
      <c r="DZ35" s="62">
        <f>IFERROR(Inv_SY_B!DZ35/Inv_SY_B!$IS35-1,"")</f>
        <v>1.7161707574409713E-2</v>
      </c>
      <c r="EA35" s="62">
        <f>IFERROR(Inv_SY_B!EA35/Inv_SY_B!$IS35-1,"")</f>
        <v>-1.4232172288997869E-2</v>
      </c>
      <c r="EB35" s="62">
        <f>IFERROR(Inv_SY_B!EB35/Inv_SY_B!$IS35-1,"")</f>
        <v>-0.13352891576994719</v>
      </c>
      <c r="EC35" s="62">
        <f>IFERROR(Inv_SY_B!EC35/Inv_SY_B!$IS35-1,"")</f>
        <v>5.3023178033763996E-2</v>
      </c>
      <c r="ED35" s="62">
        <f>IFERROR(Inv_SY_B!ED35/Inv_SY_B!$IS35-1,"")</f>
        <v>3.3462375965025215E-2</v>
      </c>
      <c r="EE35" s="62">
        <f>IFERROR(Inv_SY_B!EE35/Inv_SY_B!$IS35-1,"")</f>
        <v>-1.5439629206821293E-2</v>
      </c>
      <c r="EF35" s="62">
        <f>IFERROR(Inv_SY_B!EF35/Inv_SY_B!$IS35-1,"")</f>
        <v>-2.5220030241190572E-2</v>
      </c>
      <c r="EG35" s="62">
        <f>IFERROR(Inv_SY_B!EG35/Inv_SY_B!$IS35-1,"")</f>
        <v>2.872036334230077E-2</v>
      </c>
      <c r="EH35" s="62">
        <f>IFERROR(Inv_SY_B!EH35/Inv_SY_B!$IS35-1,"")</f>
        <v>4.8503447252729703E-2</v>
      </c>
      <c r="EI35" s="62">
        <f>IFERROR(Inv_SY_B!EI35/Inv_SY_B!$IS35-1,"")</f>
        <v>1.5531640735348073E-2</v>
      </c>
      <c r="EJ35" s="62">
        <f>IFERROR(Inv_SY_B!EJ35/Inv_SY_B!$IS35-1,"")</f>
        <v>5.5097808556205941E-2</v>
      </c>
      <c r="EK35" s="62">
        <f>IFERROR(Inv_SY_B!EK35/Inv_SY_B!$IS35-1,"")</f>
        <v>-2.691529975381457E-2</v>
      </c>
      <c r="EL35" s="62">
        <f>IFERROR(Inv_SY_B!EL35/Inv_SY_B!$IS35-1,"")</f>
        <v>-7.5609728180239255E-3</v>
      </c>
      <c r="EM35" s="62">
        <f>IFERROR(Inv_SY_B!EM35/Inv_SY_B!$IS35-1,"")</f>
        <v>4.9763044355640718E-2</v>
      </c>
      <c r="EN35" s="62">
        <f>IFERROR(Inv_SY_B!EN35/Inv_SY_B!$IS35-1,"")</f>
        <v>8.6103918379420996E-4</v>
      </c>
      <c r="EO35" s="62">
        <f>IFERROR(Inv_SY_B!EO35/Inv_SY_B!$IS35-1,"")</f>
        <v>-2.8751841725823901E-2</v>
      </c>
      <c r="EP35" s="62">
        <f>IFERROR(Inv_SY_B!EP35/Inv_SY_B!$IS35-1,"")</f>
        <v>5.6283311711887052E-2</v>
      </c>
      <c r="EQ35" s="62">
        <f>IFERROR(Inv_SY_B!EQ35/Inv_SY_B!$IS35-1,"")</f>
        <v>-1.8156407271923802E-2</v>
      </c>
      <c r="ER35" s="62">
        <f>IFERROR(Inv_SY_B!ER35/Inv_SY_B!$IS35-1,"")</f>
        <v>-1.869976288494446E-2</v>
      </c>
      <c r="ES35" s="62">
        <f>IFERROR(Inv_SY_B!ES35/Inv_SY_B!$IS35-1,"")</f>
        <v>3.0344616358761733E-3</v>
      </c>
      <c r="ET35" s="62">
        <f>IFERROR(Inv_SY_B!ET35/Inv_SY_B!$IS35-1,"")</f>
        <v>-1.7514259729263348E-2</v>
      </c>
      <c r="EU35" s="62">
        <f>IFERROR(Inv_SY_B!EU35/Inv_SY_B!$IS35-1,"")</f>
        <v>-1.2179495528698236E-2</v>
      </c>
      <c r="EV35" s="62">
        <f>IFERROR(Inv_SY_B!EV35/Inv_SY_B!$IS35-1,"")</f>
        <v>-1.869976288494446E-2</v>
      </c>
      <c r="EW35" s="62">
        <f>IFERROR(Inv_SY_B!EW35/Inv_SY_B!$IS35-1,"")</f>
        <v>-2.8480163919313739E-2</v>
      </c>
      <c r="EX35" s="62">
        <f>IFERROR(Inv_SY_B!EX35/Inv_SY_B!$IS35-1,"")</f>
        <v>-1.4624595787290473E-2</v>
      </c>
      <c r="EY35" s="62">
        <f>IFERROR(Inv_SY_B!EY35/Inv_SY_B!$IS35-1,"")</f>
        <v>7.7435436153874271E-3</v>
      </c>
      <c r="EZ35" s="62">
        <f>IFERROR(Inv_SY_B!EZ35/Inv_SY_B!$IS35-1,"")</f>
        <v>-1.1092784302657255E-2</v>
      </c>
      <c r="FA35" s="62">
        <f>IFERROR(Inv_SY_B!FA35/Inv_SY_B!$IS35-1,"")</f>
        <v>-2.1688218756557243E-2</v>
      </c>
      <c r="FB35" s="62">
        <f>IFERROR(Inv_SY_B!FB35/Inv_SY_B!$IS35-1,"")</f>
        <v>-4.9734984875715593E-4</v>
      </c>
      <c r="FC35" s="62">
        <f>IFERROR(Inv_SY_B!FC35/Inv_SY_B!$IS35-1,"")</f>
        <v>-7.5609728180239255E-3</v>
      </c>
      <c r="FD35" s="62">
        <f>IFERROR(Inv_SY_B!FD35/Inv_SY_B!$IS35-1,"")</f>
        <v>2.4225330543676593E-2</v>
      </c>
      <c r="FE35" s="62">
        <f>IFERROR(Inv_SY_B!FE35/Inv_SY_B!$IS35-1,"")</f>
        <v>2.872036334230077E-2</v>
      </c>
      <c r="FF35" s="62">
        <f>IFERROR(Inv_SY_B!FF35/Inv_SY_B!$IS35-1,"")</f>
        <v>7.288689106002888E-3</v>
      </c>
      <c r="FG35" s="62">
        <f>IFERROR(Inv_SY_B!FG35/Inv_SY_B!$IS35-1,"")</f>
        <v>9.669986243369344E-3</v>
      </c>
      <c r="FH35" s="62">
        <f>IFERROR(Inv_SY_B!FH35/Inv_SY_B!$IS35-1,"")</f>
        <v>1.4479769390352004E-4</v>
      </c>
      <c r="FI35" s="62">
        <f>IFERROR(Inv_SY_B!FI35/Inv_SY_B!$IS35-1,"")</f>
        <v>-0.11733252774950742</v>
      </c>
      <c r="FJ35" s="62">
        <f>IFERROR(Inv_SY_B!FJ35/Inv_SY_B!$IS35-1,"")</f>
        <v>2.872036334230077E-2</v>
      </c>
      <c r="FK35" s="62">
        <f>IFERROR(Inv_SY_B!FK35/Inv_SY_B!$IS35-1,"")</f>
        <v>1.9195174792835168E-2</v>
      </c>
      <c r="FL35" s="62">
        <f>IFERROR(Inv_SY_B!FL35/Inv_SY_B!$IS35-1,"")</f>
        <v>-2.1412475579682955E-3</v>
      </c>
      <c r="FM35" s="62">
        <f>IFERROR(Inv_SY_B!FM35/Inv_SY_B!$IS35-1,"")</f>
        <v>-0.12487330201783442</v>
      </c>
      <c r="FN35" s="62">
        <f>IFERROR(Inv_SY_B!FN35/Inv_SY_B!$IS35-1,"")</f>
        <v>2.5545300492478829E-2</v>
      </c>
      <c r="FO35" s="62">
        <f>IFERROR(Inv_SY_B!FO35/Inv_SY_B!$IS35-1,"")</f>
        <v>-0.12487330201783442</v>
      </c>
      <c r="FP35" s="62">
        <f>IFERROR(Inv_SY_B!FP35/Inv_SY_B!$IS35-1,"")</f>
        <v>2.1862227586685545E-2</v>
      </c>
      <c r="FQ35" s="62">
        <f>IFERROR(Inv_SY_B!FQ35/Inv_SY_B!$IS35-1,"")</f>
        <v>8.1459560754548743E-3</v>
      </c>
      <c r="FR35" s="62">
        <f>IFERROR(Inv_SY_B!FR35/Inv_SY_B!$IS35-1,"")</f>
        <v>2.872036334230077E-2</v>
      </c>
      <c r="FS35" s="62">
        <f>IFERROR(Inv_SY_B!FS35/Inv_SY_B!$IS35-1,"")</f>
        <v>1.2845049093191285E-2</v>
      </c>
      <c r="FT35" s="62">
        <f>IFERROR(Inv_SY_B!FT35/Inv_SY_B!$IS35-1,"")</f>
        <v>1.8433159708877822E-2</v>
      </c>
      <c r="FU35" s="62">
        <f>IFERROR(Inv_SY_B!FU35/Inv_SY_B!$IS35-1,"")</f>
        <v>5.0945803291054137E-2</v>
      </c>
      <c r="FV35" s="62">
        <f>IFERROR(Inv_SY_B!FV35/Inv_SY_B!$IS35-1,"")</f>
        <v>3.716743399953204E-3</v>
      </c>
      <c r="FW35" s="62">
        <f>IFERROR(Inv_SY_B!FW35/Inv_SY_B!$IS35-1,"")</f>
        <v>-3.4271480121460529E-3</v>
      </c>
      <c r="FX35" s="62">
        <f>IFERROR(Inv_SY_B!FX35/Inv_SY_B!$IS35-1,"")</f>
        <v>-6.9990937181958479E-3</v>
      </c>
      <c r="FY35" s="62">
        <f>IFERROR(Inv_SY_B!FY35/Inv_SY_B!$IS35-1,"")</f>
        <v>2.5545300492478829E-2</v>
      </c>
      <c r="FZ35" s="62">
        <f>IFERROR(Inv_SY_B!FZ35/Inv_SY_B!$IS35-1,"")</f>
        <v>3.9436200460449822E-2</v>
      </c>
      <c r="GA35" s="62">
        <f>IFERROR(Inv_SY_B!GA35/Inv_SY_B!$IS35-1,"")</f>
        <v>-0.11965276598591568</v>
      </c>
      <c r="GB35" s="62">
        <f>IFERROR(Inv_SY_B!GB35/Inv_SY_B!$IS35-1,"")</f>
        <v>1.4479769390352004E-4</v>
      </c>
      <c r="GC35" s="62">
        <f>IFERROR(Inv_SY_B!GC35/Inv_SY_B!$IS35-1,"")</f>
        <v>-6.2053280057403626E-3</v>
      </c>
      <c r="GD35" s="62">
        <f>IFERROR(Inv_SY_B!GD35/Inv_SY_B!$IS35-1,"")</f>
        <v>4.2436634853531441E-2</v>
      </c>
      <c r="GE35" s="62">
        <f>IFERROR(Inv_SY_B!GE35/Inv_SY_B!$IS35-1,"")</f>
        <v>3.8611905297515348E-2</v>
      </c>
      <c r="GF35" s="62">
        <f>IFERROR(Inv_SY_B!GF35/Inv_SY_B!$IS35-1,"")</f>
        <v>1.9195174792835168E-2</v>
      </c>
      <c r="GG35" s="62">
        <f>IFERROR(Inv_SY_B!GG35/Inv_SY_B!$IS35-1,"")</f>
        <v>-2.6144722702621914E-2</v>
      </c>
      <c r="GH35" s="62">
        <f>IFERROR(Inv_SY_B!GH35/Inv_SY_B!$IS35-1,"")</f>
        <v>-2.1412475579682955E-3</v>
      </c>
      <c r="GI35" s="62">
        <f>IFERROR(Inv_SY_B!GI35/Inv_SY_B!$IS35-1,"")</f>
        <v>2.872036334230077E-2</v>
      </c>
      <c r="GJ35" s="62">
        <f>IFERROR(Inv_SY_B!GJ35/Inv_SY_B!$IS35-1,"")</f>
        <v>-0.10646404337896309</v>
      </c>
      <c r="GK35" s="62">
        <f>IFERROR(Inv_SY_B!GK35/Inv_SY_B!$IS35-1,"")</f>
        <v>1.800452622415194E-2</v>
      </c>
      <c r="GL35" s="62">
        <f>IFERROR(Inv_SY_B!GL35/Inv_SY_B!$IS35-1,"")</f>
        <v>7.288689106002888E-3</v>
      </c>
      <c r="GM35" s="62">
        <f>IFERROR(Inv_SY_B!GM35/Inv_SY_B!$IS35-1,"")</f>
        <v>1.4479769390352004E-4</v>
      </c>
      <c r="GN35" s="62">
        <f>IFERROR(Inv_SY_B!GN35/Inv_SY_B!$IS35-1,"")</f>
        <v>3.9436200460449822E-2</v>
      </c>
      <c r="GO35" s="62">
        <f>IFERROR(Inv_SY_B!GO35/Inv_SY_B!$IS35-1,"")</f>
        <v>1.0860634812052572E-2</v>
      </c>
      <c r="GP35" s="62">
        <f>IFERROR(Inv_SY_B!GP35/Inv_SY_B!$IS35-1,"")</f>
        <v>2.1576471930201402E-2</v>
      </c>
      <c r="GQ35" s="62">
        <f>IFERROR(Inv_SY_B!GQ35/Inv_SY_B!$IS35-1,"")</f>
        <v>4.5865702731339164E-2</v>
      </c>
      <c r="GR35" s="62">
        <f>IFERROR(Inv_SY_B!GR35/Inv_SY_B!$IS35-1,"")</f>
        <v>4.6580091872548968E-2</v>
      </c>
      <c r="GS35" s="62" t="str">
        <f>IFERROR(Inv_SY_B!GS35/Inv_SY_B!$IS35-1,"")</f>
        <v/>
      </c>
      <c r="GT35" s="62" t="str">
        <f>IFERROR(Inv_SY_B!GT35/Inv_SY_B!$IS35-1,"")</f>
        <v/>
      </c>
      <c r="GU35" s="62">
        <f>IFERROR(Inv_SY_B!GU35/Inv_SY_B!$IS35-1,"")</f>
        <v>2.8418774258940349E-2</v>
      </c>
      <c r="GV35" s="62">
        <f>IFERROR(Inv_SY_B!GV35/Inv_SY_B!$IS35-1,"")</f>
        <v>-4.2462466728714343E-3</v>
      </c>
      <c r="GW35" s="62">
        <f>IFERROR(Inv_SY_B!GW35/Inv_SY_B!$IS35-1,"")</f>
        <v>4.8932348800923231E-2</v>
      </c>
      <c r="GX35" s="62" t="str">
        <f>IFERROR(Inv_SY_B!GX35/Inv_SY_B!$IS35-1,"")</f>
        <v/>
      </c>
      <c r="GY35" s="62">
        <f>IFERROR(Inv_SY_B!GY35/Inv_SY_B!$IS35-1,"")</f>
        <v>1.196176093196244E-2</v>
      </c>
      <c r="GZ35" s="62">
        <f>IFERROR(Inv_SY_B!GZ35/Inv_SY_B!$IS35-1,"")</f>
        <v>2.7757142028309811E-2</v>
      </c>
      <c r="HA35" s="62">
        <f>IFERROR(Inv_SY_B!HA35/Inv_SY_B!$IS35-1,"")</f>
        <v>2.0693519059043153E-2</v>
      </c>
      <c r="HB35" s="62">
        <f>IFERROR(Inv_SY_B!HB35/Inv_SY_B!$IS35-1,"")</f>
        <v>-4.9734984875715593E-4</v>
      </c>
      <c r="HC35" s="62">
        <f>IFERROR(Inv_SY_B!HC35/Inv_SY_B!$IS35-1,"")</f>
        <v>3.0344616358761733E-3</v>
      </c>
      <c r="HD35" s="62">
        <f>IFERROR(Inv_SY_B!HD35/Inv_SY_B!$IS35-1,"")</f>
        <v>2.4225330543676593E-2</v>
      </c>
      <c r="HE35" s="62">
        <f>IFERROR(Inv_SY_B!HE35/Inv_SY_B!$IS35-1,"")</f>
        <v>4.1884387966843351E-2</v>
      </c>
      <c r="HF35" s="62">
        <f>IFERROR(Inv_SY_B!HF35/Inv_SY_B!$IS35-1,"")</f>
        <v>1.0098084605143054E-2</v>
      </c>
      <c r="HG35" s="62">
        <f>IFERROR(Inv_SY_B!HG35/Inv_SY_B!$IS35-1,"")</f>
        <v>2.0693519059043153E-2</v>
      </c>
      <c r="HH35" s="62">
        <f>IFERROR(Inv_SY_B!HH35/Inv_SY_B!$IS35-1,"")</f>
        <v>3.835257648220991E-2</v>
      </c>
      <c r="HI35" s="62">
        <f>IFERROR(Inv_SY_B!HI35/Inv_SY_B!$IS35-1,"")</f>
        <v>2.7757142028309811E-2</v>
      </c>
      <c r="HJ35" s="62">
        <f>IFERROR(Inv_SY_B!HJ35/Inv_SY_B!$IS35-1,"")</f>
        <v>1.3629896089776272E-2</v>
      </c>
      <c r="HK35" s="62">
        <f>IFERROR(Inv_SY_B!HK35/Inv_SY_B!$IS35-1,"")</f>
        <v>-1.6746203436349694E-3</v>
      </c>
      <c r="HL35" s="62">
        <f>IFERROR(Inv_SY_B!HL35/Inv_SY_B!$IS35-1,"")</f>
        <v>4.8555587437817405E-2</v>
      </c>
      <c r="HM35" s="62">
        <f>IFERROR(Inv_SY_B!HM35/Inv_SY_B!$IS35-1,"")</f>
        <v>3.463254933852089E-2</v>
      </c>
      <c r="HN35" s="62">
        <f>IFERROR(Inv_SY_B!HN35/Inv_SY_B!$IS35-1,"")</f>
        <v>5.1524509327721235E-2</v>
      </c>
      <c r="HO35" s="62">
        <f>IFERROR(Inv_SY_B!HO35/Inv_SY_B!$IS35-1,"")</f>
        <v>6.4193479319621494E-2</v>
      </c>
      <c r="HP35" s="62">
        <f>IFERROR(Inv_SY_B!HP35/Inv_SY_B!$IS35-1,"")</f>
        <v>0.10735243709202846</v>
      </c>
      <c r="HQ35" s="62">
        <f>IFERROR(Inv_SY_B!HQ35/Inv_SY_B!$IS35-1,"")</f>
        <v>1.6020111943013005E-2</v>
      </c>
      <c r="HR35" s="62">
        <f>IFERROR(Inv_SY_B!HR35/Inv_SY_B!$IS35-1,"")</f>
        <v>2.636091296766252E-2</v>
      </c>
      <c r="HS35" s="62">
        <f>IFERROR(Inv_SY_B!HS35/Inv_SY_B!$IS35-1,"")</f>
        <v>-2.691529975381457E-2</v>
      </c>
      <c r="HT35" s="62">
        <f>IFERROR(Inv_SY_B!HT35/Inv_SY_B!$IS35-1,"")</f>
        <v>-1.1092784302657255E-2</v>
      </c>
      <c r="HU35" s="62">
        <f>IFERROR(Inv_SY_B!HU35/Inv_SY_B!$IS35-1,"")</f>
        <v>7.3813065400405442E-3</v>
      </c>
      <c r="HV35" s="62">
        <f>IFERROR(Inv_SY_B!HV35/Inv_SY_B!$IS35-1,"")</f>
        <v>8.6103918379420996E-4</v>
      </c>
      <c r="HW35" s="62">
        <f>IFERROR(Inv_SY_B!HW35/Inv_SY_B!$IS35-1,"")</f>
        <v>-2.0134221703318578E-2</v>
      </c>
      <c r="HX35" s="62">
        <f>IFERROR(Inv_SY_B!HX35/Inv_SY_B!$IS35-1,"")</f>
        <v>1.3901573896286656E-2</v>
      </c>
      <c r="HY35" s="62">
        <f>IFERROR(Inv_SY_B!HY35/Inv_SY_B!$IS35-1,"")</f>
        <v>7.7435436153874271E-3</v>
      </c>
      <c r="HZ35" s="62">
        <f>IFERROR(Inv_SY_B!HZ35/Inv_SY_B!$IS35-1,"")</f>
        <v>7.7435436153874271E-3</v>
      </c>
      <c r="IA35" s="62">
        <f>IFERROR(Inv_SY_B!IA35/Inv_SY_B!$IS35-1,"")</f>
        <v>1.1135399866364137E-2</v>
      </c>
      <c r="IB35" s="62">
        <f>IFERROR(Inv_SY_B!IB35/Inv_SY_B!$IS35-1,"")</f>
        <v>-1.0060761466238244E-2</v>
      </c>
      <c r="IC35" s="62">
        <f>IFERROR(Inv_SY_B!IC35/Inv_SY_B!$IS35-1,"")</f>
        <v>1.8462467981337882E-2</v>
      </c>
      <c r="ID35" s="62">
        <f>IFERROR(Inv_SY_B!ID35/Inv_SY_B!$IS35-1,"")</f>
        <v>1.9547959553926297E-2</v>
      </c>
      <c r="IE35" s="62">
        <f>IFERROR(Inv_SY_B!IE35/Inv_SY_B!$IS35-1,"")</f>
        <v>5.9200966700591051E-2</v>
      </c>
      <c r="IF35" s="62" t="str">
        <f>IFERROR(Inv_SY_B!IF35/Inv_SY_B!$IS35-1,"")</f>
        <v/>
      </c>
      <c r="IG35" s="62">
        <f>IFERROR(Inv_SY_B!IG35/Inv_SY_B!$IS35-1,"")</f>
        <v>4.3618804305886272E-2</v>
      </c>
      <c r="IH35" s="62">
        <f>IFERROR(Inv_SY_B!IH35/Inv_SY_B!$IS35-1,"")</f>
        <v>5.762438376826573E-2</v>
      </c>
      <c r="II35" s="62">
        <f>IFERROR(Inv_SY_B!II35/Inv_SY_B!$IS35-1,"")</f>
        <v>-0.16491108149907763</v>
      </c>
      <c r="IJ35" s="62">
        <f>IFERROR(Inv_SY_B!IJ35/Inv_SY_B!$IS35-1,"")</f>
        <v>-1.9258364166119368E-2</v>
      </c>
      <c r="IK35" s="62">
        <f>IFERROR(Inv_SY_B!IK35/Inv_SY_B!$IS35-1,"")</f>
        <v>1.8462467981337882E-2</v>
      </c>
      <c r="IL35" s="62" t="str">
        <f>IFERROR(Inv_SY_B!IL35/Inv_SY_B!$IS35-1,"")</f>
        <v/>
      </c>
      <c r="IM35" s="62" t="str">
        <f>IFERROR(Inv_SY_B!IM35/Inv_SY_B!$IS35-1,"")</f>
        <v/>
      </c>
      <c r="IN35" s="62">
        <f>IFERROR(Inv_SY_B!IN35/Inv_SY_B!$IS35-1,"")</f>
        <v>5.2369107327181252E-2</v>
      </c>
      <c r="IO35" s="62">
        <f>IFERROR(Inv_SY_B!IO35/Inv_SY_B!$IS35-1,"")</f>
        <v>3.8327665586158632E-2</v>
      </c>
      <c r="IP35" s="62">
        <f>IFERROR(Inv_SY_B!IP35/Inv_SY_B!$IS35-1,"")</f>
        <v>2.357798590117044E-2</v>
      </c>
      <c r="IQ35" s="62">
        <f>IFERROR(Inv_SY_B!IQ35/Inv_SY_B!$IS35-1,"")</f>
        <v>-0.11708829214567484</v>
      </c>
      <c r="IR35" s="62">
        <f>IFERROR(Inv_SY_B!IR35/Inv_SY_B!$IS35-1,"")</f>
        <v>2.4313186550756871E-2</v>
      </c>
    </row>
    <row r="36" spans="2:252" ht="14.5" x14ac:dyDescent="0.35">
      <c r="B36" s="85">
        <f t="shared" si="0"/>
        <v>45868</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ht="14.5" x14ac:dyDescent="0.35">
      <c r="B37" s="85">
        <f t="shared" si="0"/>
        <v>45869</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ht="14.5" x14ac:dyDescent="0.35">
      <c r="B38" s="85">
        <f t="shared" si="0"/>
        <v>45870</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ht="14.5" x14ac:dyDescent="0.35">
      <c r="B39" s="85">
        <f t="shared" si="0"/>
        <v>45871</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ht="14.5" x14ac:dyDescent="0.35">
      <c r="B40" s="85">
        <f t="shared" si="0"/>
        <v>45872</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ht="14.5" x14ac:dyDescent="0.35">
      <c r="B41" s="85">
        <f t="shared" si="0"/>
        <v>45873</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ht="14.5" x14ac:dyDescent="0.35">
      <c r="B42" s="85">
        <f t="shared" si="0"/>
        <v>45874</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ht="14.5" x14ac:dyDescent="0.35">
      <c r="B43" s="85">
        <f t="shared" si="0"/>
        <v>45875</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ht="14.5" x14ac:dyDescent="0.35">
      <c r="B44" s="85">
        <f t="shared" si="0"/>
        <v>45876</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ht="14.5" x14ac:dyDescent="0.35">
      <c r="B45" s="85">
        <f t="shared" si="0"/>
        <v>45877</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ht="14.5" x14ac:dyDescent="0.35">
      <c r="B46" s="85">
        <f t="shared" si="0"/>
        <v>45878</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ht="14.5" x14ac:dyDescent="0.35">
      <c r="B47" s="85">
        <f t="shared" si="0"/>
        <v>45879</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ht="14.5" x14ac:dyDescent="0.35">
      <c r="B48" s="85">
        <f t="shared" si="0"/>
        <v>45880</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ht="14.5" x14ac:dyDescent="0.35">
      <c r="B49" s="85">
        <f t="shared" si="0"/>
        <v>45881</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ht="14.5" x14ac:dyDescent="0.35">
      <c r="B50" s="85">
        <f t="shared" si="0"/>
        <v>45882</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ht="14.5" x14ac:dyDescent="0.35">
      <c r="B51" s="85">
        <f t="shared" si="0"/>
        <v>45883</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ht="14.5" x14ac:dyDescent="0.35">
      <c r="B52" s="85">
        <f t="shared" si="0"/>
        <v>45884</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ht="14.5" x14ac:dyDescent="0.35">
      <c r="B53" s="85">
        <f t="shared" si="0"/>
        <v>45885</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ht="14.5" x14ac:dyDescent="0.35">
      <c r="B54" s="85">
        <f t="shared" si="0"/>
        <v>45886</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ht="14.5" x14ac:dyDescent="0.35">
      <c r="B55" s="85">
        <f t="shared" si="0"/>
        <v>45887</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ht="14.5" x14ac:dyDescent="0.35">
      <c r="B56" s="85">
        <f t="shared" si="0"/>
        <v>45888</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ht="14.5" x14ac:dyDescent="0.35">
      <c r="B57" s="85">
        <f t="shared" ref="B57:B62" si="1">B56+1</f>
        <v>45889</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ht="14.5" x14ac:dyDescent="0.35">
      <c r="B58" s="85">
        <f t="shared" si="1"/>
        <v>45890</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ht="14.5" x14ac:dyDescent="0.35">
      <c r="B59" s="85">
        <f t="shared" si="1"/>
        <v>45891</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ht="14.5" x14ac:dyDescent="0.35">
      <c r="B60" s="85">
        <f t="shared" si="1"/>
        <v>45892</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ht="14.5" x14ac:dyDescent="0.35">
      <c r="B61" s="85">
        <f t="shared" si="1"/>
        <v>45893</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ht="14.5" x14ac:dyDescent="0.35">
      <c r="B62" s="85">
        <f t="shared" si="1"/>
        <v>45894</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Mod_CL</vt:lpstr>
      <vt:lpstr>Raw_Data</vt:lpstr>
      <vt:lpstr>Daily KPI</vt:lpstr>
      <vt:lpstr>PA</vt:lpstr>
      <vt:lpstr>Modelling New</vt:lpstr>
      <vt:lpstr>Basic Data </vt:lpstr>
      <vt:lpstr>GA</vt:lpstr>
      <vt:lpstr>Inv_SY_B</vt:lpstr>
      <vt:lpstr>Inv_SY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2025-07-30T05:22:15Z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