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85EE2F7F-02CF-4EFE-ADDA-8C22118563FD}" xr6:coauthVersionLast="47" xr6:coauthVersionMax="47" xr10:uidLastSave="{00000000-0000-0000-0000-000000000000}"/>
  <bookViews>
    <workbookView xWindow="-120" yWindow="-120" windowWidth="20730" windowHeight="11160" firstSheet="9" activeTab="14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7" i="14" l="1"/>
  <c r="A128" i="14" s="1"/>
  <c r="A129" i="14" s="1"/>
  <c r="W126" i="14"/>
  <c r="W127" i="14"/>
  <c r="M45" i="11"/>
  <c r="P45" i="11"/>
  <c r="Y45" i="11"/>
  <c r="AB45" i="11" s="1"/>
  <c r="AD45" i="11"/>
  <c r="AI128" i="1"/>
  <c r="AJ128" i="1"/>
  <c r="AK128" i="1"/>
  <c r="AL128" i="1"/>
  <c r="AM128" i="1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AE52" i="3"/>
  <c r="B52" i="3"/>
  <c r="C52" i="3"/>
  <c r="B53" i="3"/>
  <c r="C53" i="3"/>
  <c r="B38" i="16"/>
  <c r="C38" i="16"/>
  <c r="F38" i="16"/>
  <c r="B39" i="16"/>
  <c r="C39" i="16"/>
  <c r="F39" i="16"/>
  <c r="B40" i="16"/>
  <c r="C40" i="16"/>
  <c r="F40" i="16"/>
  <c r="H40" i="16"/>
  <c r="G40" i="16"/>
  <c r="H39" i="16"/>
  <c r="G39" i="16"/>
  <c r="H38" i="16"/>
  <c r="G38" i="16"/>
  <c r="AI127" i="1"/>
  <c r="AJ127" i="1"/>
  <c r="AK127" i="1"/>
  <c r="AL127" i="1"/>
  <c r="AM127" i="1"/>
  <c r="I127" i="6"/>
  <c r="J127" i="6"/>
  <c r="K127" i="6"/>
  <c r="L127" i="6"/>
  <c r="AA127" i="6" s="1"/>
  <c r="M127" i="6"/>
  <c r="N127" i="6"/>
  <c r="O127" i="6"/>
  <c r="P127" i="6"/>
  <c r="Q127" i="6"/>
  <c r="R127" i="6"/>
  <c r="S127" i="6"/>
  <c r="T127" i="6"/>
  <c r="U127" i="6"/>
  <c r="V127" i="6"/>
  <c r="W127" i="6"/>
  <c r="X127" i="6"/>
  <c r="Z127" i="6" s="1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I129" i="6"/>
  <c r="J129" i="6"/>
  <c r="AB129" i="6" s="1"/>
  <c r="K129" i="6"/>
  <c r="L129" i="6"/>
  <c r="M129" i="6"/>
  <c r="N129" i="6"/>
  <c r="O129" i="6"/>
  <c r="P129" i="6"/>
  <c r="Q129" i="6"/>
  <c r="R129" i="6"/>
  <c r="S129" i="6"/>
  <c r="T129" i="6"/>
  <c r="U129" i="6"/>
  <c r="V129" i="6"/>
  <c r="Y129" i="6" s="1"/>
  <c r="W129" i="6"/>
  <c r="Z129" i="6" s="1"/>
  <c r="X129" i="6"/>
  <c r="AA129" i="6"/>
  <c r="I130" i="6"/>
  <c r="J130" i="6"/>
  <c r="K130" i="6"/>
  <c r="L130" i="6"/>
  <c r="AA130" i="6" s="1"/>
  <c r="M130" i="6"/>
  <c r="N130" i="6"/>
  <c r="O130" i="6"/>
  <c r="P130" i="6"/>
  <c r="Q130" i="6"/>
  <c r="R130" i="6"/>
  <c r="S130" i="6"/>
  <c r="T130" i="6"/>
  <c r="U130" i="6"/>
  <c r="V130" i="6"/>
  <c r="W130" i="6"/>
  <c r="Y130" i="6" s="1"/>
  <c r="X130" i="6"/>
  <c r="AB130" i="6"/>
  <c r="I131" i="6"/>
  <c r="J131" i="6"/>
  <c r="K131" i="6"/>
  <c r="L131" i="6"/>
  <c r="AA131" i="6" s="1"/>
  <c r="M131" i="6"/>
  <c r="AB131" i="6" s="1"/>
  <c r="N131" i="6"/>
  <c r="O131" i="6"/>
  <c r="P131" i="6"/>
  <c r="Q131" i="6"/>
  <c r="R131" i="6"/>
  <c r="S131" i="6"/>
  <c r="T131" i="6"/>
  <c r="U131" i="6"/>
  <c r="V131" i="6"/>
  <c r="W131" i="6"/>
  <c r="X131" i="6"/>
  <c r="Z131" i="6" s="1"/>
  <c r="Y131" i="6"/>
  <c r="I132" i="6"/>
  <c r="J132" i="6"/>
  <c r="AA132" i="6" s="1"/>
  <c r="K132" i="6"/>
  <c r="L132" i="6"/>
  <c r="M132" i="6"/>
  <c r="N132" i="6"/>
  <c r="O132" i="6"/>
  <c r="P132" i="6"/>
  <c r="Q132" i="6"/>
  <c r="R132" i="6"/>
  <c r="S132" i="6"/>
  <c r="T132" i="6"/>
  <c r="U132" i="6"/>
  <c r="V132" i="6"/>
  <c r="Y132" i="6" s="1"/>
  <c r="W132" i="6"/>
  <c r="X132" i="6"/>
  <c r="Z132" i="6"/>
  <c r="I133" i="6"/>
  <c r="J133" i="6"/>
  <c r="AB133" i="6" s="1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Z133" i="6" s="1"/>
  <c r="X133" i="6"/>
  <c r="AA133" i="6"/>
  <c r="I134" i="6"/>
  <c r="J134" i="6"/>
  <c r="K134" i="6"/>
  <c r="L134" i="6"/>
  <c r="AA134" i="6" s="1"/>
  <c r="M134" i="6"/>
  <c r="N134" i="6"/>
  <c r="O134" i="6"/>
  <c r="P134" i="6"/>
  <c r="Q134" i="6"/>
  <c r="R134" i="6"/>
  <c r="S134" i="6"/>
  <c r="T134" i="6"/>
  <c r="U134" i="6"/>
  <c r="V134" i="6"/>
  <c r="W134" i="6"/>
  <c r="Y134" i="6" s="1"/>
  <c r="X134" i="6"/>
  <c r="AB134" i="6"/>
  <c r="I135" i="6"/>
  <c r="J135" i="6"/>
  <c r="K135" i="6"/>
  <c r="L135" i="6"/>
  <c r="AA135" i="6" s="1"/>
  <c r="M135" i="6"/>
  <c r="AB135" i="6" s="1"/>
  <c r="N135" i="6"/>
  <c r="O135" i="6"/>
  <c r="P135" i="6"/>
  <c r="Q135" i="6"/>
  <c r="R135" i="6"/>
  <c r="S135" i="6"/>
  <c r="T135" i="6"/>
  <c r="U135" i="6"/>
  <c r="V135" i="6"/>
  <c r="W135" i="6"/>
  <c r="X135" i="6"/>
  <c r="Z135" i="6" s="1"/>
  <c r="Y135" i="6"/>
  <c r="I136" i="6"/>
  <c r="J136" i="6"/>
  <c r="AA136" i="6" s="1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Z136" i="6"/>
  <c r="I137" i="6"/>
  <c r="J137" i="6"/>
  <c r="AB137" i="6" s="1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Z137" i="6" s="1"/>
  <c r="X137" i="6"/>
  <c r="AA137" i="6"/>
  <c r="AI125" i="1"/>
  <c r="AI126" i="1"/>
  <c r="AJ126" i="1"/>
  <c r="AK126" i="1"/>
  <c r="AL126" i="1"/>
  <c r="AM126" i="1"/>
  <c r="A125" i="15"/>
  <c r="A126" i="15" s="1"/>
  <c r="A127" i="15" s="1"/>
  <c r="A128" i="15" s="1"/>
  <c r="A129" i="15" s="1"/>
  <c r="A130" i="15" s="1"/>
  <c r="C125" i="15"/>
  <c r="C126" i="15"/>
  <c r="C127" i="15"/>
  <c r="C128" i="15"/>
  <c r="C129" i="15"/>
  <c r="C130" i="15"/>
  <c r="F125" i="15"/>
  <c r="G125" i="15" s="1"/>
  <c r="F126" i="15"/>
  <c r="F127" i="15"/>
  <c r="F128" i="15"/>
  <c r="F129" i="15"/>
  <c r="F130" i="15"/>
  <c r="G126" i="15"/>
  <c r="G127" i="15"/>
  <c r="G128" i="15"/>
  <c r="G129" i="15"/>
  <c r="G130" i="15"/>
  <c r="N125" i="15"/>
  <c r="N126" i="15"/>
  <c r="N127" i="15"/>
  <c r="N128" i="15"/>
  <c r="N129" i="15"/>
  <c r="N130" i="15"/>
  <c r="H125" i="15"/>
  <c r="H126" i="15" s="1"/>
  <c r="H127" i="15" s="1"/>
  <c r="H128" i="15" s="1"/>
  <c r="H129" i="15" s="1"/>
  <c r="H130" i="15" s="1"/>
  <c r="W125" i="14"/>
  <c r="B54" i="3"/>
  <c r="F52" i="3"/>
  <c r="G52" i="3" s="1"/>
  <c r="F53" i="3"/>
  <c r="F54" i="3"/>
  <c r="G54" i="3" s="1"/>
  <c r="G53" i="3"/>
  <c r="I52" i="3"/>
  <c r="I53" i="3"/>
  <c r="I54" i="3"/>
  <c r="J52" i="3"/>
  <c r="J53" i="3"/>
  <c r="J54" i="3"/>
  <c r="M52" i="3"/>
  <c r="M53" i="3"/>
  <c r="M54" i="3"/>
  <c r="N52" i="3"/>
  <c r="N53" i="3"/>
  <c r="N54" i="3"/>
  <c r="W52" i="3"/>
  <c r="W53" i="3"/>
  <c r="W54" i="3"/>
  <c r="X52" i="3"/>
  <c r="X53" i="3"/>
  <c r="X54" i="3"/>
  <c r="Y52" i="3"/>
  <c r="Y53" i="3"/>
  <c r="Y54" i="3"/>
  <c r="Z52" i="3"/>
  <c r="Z53" i="3"/>
  <c r="AC53" i="3" s="1"/>
  <c r="Z54" i="3"/>
  <c r="AC54" i="3"/>
  <c r="AE53" i="3"/>
  <c r="AE54" i="3"/>
  <c r="C124" i="15"/>
  <c r="F124" i="15"/>
  <c r="G124" i="15"/>
  <c r="H124" i="15"/>
  <c r="N124" i="15"/>
  <c r="W124" i="14"/>
  <c r="A123" i="14"/>
  <c r="A124" i="14"/>
  <c r="A125" i="14" s="1"/>
  <c r="A126" i="14" s="1"/>
  <c r="AJ125" i="1"/>
  <c r="AK125" i="1"/>
  <c r="AL125" i="1"/>
  <c r="AM125" i="1"/>
  <c r="W122" i="14"/>
  <c r="W123" i="14"/>
  <c r="M51" i="3"/>
  <c r="N51" i="3"/>
  <c r="W51" i="3"/>
  <c r="X51" i="3"/>
  <c r="Y51" i="3"/>
  <c r="Z51" i="3"/>
  <c r="AC51" i="3" s="1"/>
  <c r="AE51" i="3"/>
  <c r="B51" i="3"/>
  <c r="C51" i="3"/>
  <c r="F51" i="3"/>
  <c r="G51" i="3" s="1"/>
  <c r="I51" i="3"/>
  <c r="J51" i="3"/>
  <c r="I44" i="11"/>
  <c r="J44" i="11"/>
  <c r="M44" i="11"/>
  <c r="P44" i="11"/>
  <c r="Y44" i="11"/>
  <c r="AI124" i="1"/>
  <c r="AJ124" i="1"/>
  <c r="AK124" i="1"/>
  <c r="AL124" i="1"/>
  <c r="AM124" i="1"/>
  <c r="AI123" i="1"/>
  <c r="AJ123" i="1"/>
  <c r="AL123" i="1" s="1"/>
  <c r="AK123" i="1"/>
  <c r="AM123" i="1"/>
  <c r="Y128" i="6" l="1"/>
  <c r="R126" i="7" s="1"/>
  <c r="Z128" i="6"/>
  <c r="AE126" i="7" s="1"/>
  <c r="U126" i="7"/>
  <c r="Q126" i="7"/>
  <c r="P126" i="7"/>
  <c r="AA128" i="6"/>
  <c r="AC52" i="3"/>
  <c r="Y127" i="6"/>
  <c r="AB127" i="6"/>
  <c r="AB136" i="6"/>
  <c r="Z134" i="6"/>
  <c r="AB132" i="6"/>
  <c r="Z130" i="6"/>
  <c r="AB128" i="6"/>
  <c r="K54" i="3"/>
  <c r="K52" i="3"/>
  <c r="K53" i="3"/>
  <c r="K44" i="11"/>
  <c r="K51" i="3"/>
  <c r="AB44" i="11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I122" i="1"/>
  <c r="AJ122" i="1"/>
  <c r="AK122" i="1"/>
  <c r="AL122" i="1"/>
  <c r="AM122" i="1"/>
  <c r="A120" i="14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AG126" i="7" l="1"/>
  <c r="T126" i="7"/>
  <c r="AF126" i="7"/>
  <c r="AM126" i="7"/>
  <c r="AJ126" i="7"/>
  <c r="M126" i="7"/>
  <c r="J126" i="7"/>
  <c r="AH126" i="7"/>
  <c r="N126" i="7"/>
  <c r="O126" i="7"/>
  <c r="AD126" i="7"/>
  <c r="L126" i="7"/>
  <c r="AI126" i="7"/>
  <c r="K126" i="7"/>
  <c r="S126" i="7"/>
  <c r="Z126" i="7"/>
  <c r="AK126" i="7"/>
  <c r="AL126" i="7"/>
  <c r="Y126" i="7"/>
  <c r="AA126" i="7"/>
  <c r="W126" i="7"/>
  <c r="AB126" i="7"/>
  <c r="AC126" i="7"/>
  <c r="V126" i="7"/>
  <c r="X126" i="7"/>
  <c r="AE50" i="3"/>
  <c r="AE49" i="3"/>
  <c r="K49" i="3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H116" i="7"/>
  <c r="F116" i="7" s="1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Y119" i="6" l="1"/>
  <c r="AH117" i="7"/>
  <c r="N117" i="7"/>
  <c r="AI116" i="7"/>
  <c r="O116" i="7"/>
  <c r="Z117" i="6"/>
  <c r="AM115" i="7"/>
  <c r="AJ115" i="7"/>
  <c r="AB115" i="7"/>
  <c r="U117" i="7"/>
  <c r="AG117" i="7"/>
  <c r="Q117" i="7"/>
  <c r="M117" i="7"/>
  <c r="Y117" i="7"/>
  <c r="Y118" i="6"/>
  <c r="AH116" i="7" s="1"/>
  <c r="AK116" i="7"/>
  <c r="R116" i="7"/>
  <c r="Z116" i="7"/>
  <c r="J116" i="7"/>
  <c r="AL115" i="7"/>
  <c r="S115" i="7"/>
  <c r="AE115" i="7"/>
  <c r="AA115" i="7"/>
  <c r="K115" i="7"/>
  <c r="W115" i="7"/>
  <c r="AJ117" i="7"/>
  <c r="T117" i="7"/>
  <c r="P117" i="7"/>
  <c r="L117" i="7"/>
  <c r="Z118" i="6"/>
  <c r="AA116" i="7" s="1"/>
  <c r="U116" i="7"/>
  <c r="AG116" i="7"/>
  <c r="Q116" i="7"/>
  <c r="AC116" i="7"/>
  <c r="M116" i="7"/>
  <c r="Y116" i="7"/>
  <c r="AK115" i="7"/>
  <c r="AD115" i="7"/>
  <c r="Z115" i="7"/>
  <c r="V115" i="7"/>
  <c r="R117" i="7"/>
  <c r="J117" i="7"/>
  <c r="V117" i="7"/>
  <c r="S116" i="7"/>
  <c r="AE116" i="7"/>
  <c r="K116" i="7"/>
  <c r="W116" i="7"/>
  <c r="AF115" i="7"/>
  <c r="AA117" i="6"/>
  <c r="L115" i="7"/>
  <c r="X115" i="7"/>
  <c r="Y120" i="6"/>
  <c r="AI117" i="7"/>
  <c r="S117" i="7"/>
  <c r="O117" i="7"/>
  <c r="AA117" i="7"/>
  <c r="K117" i="7"/>
  <c r="AM116" i="7"/>
  <c r="AJ116" i="7"/>
  <c r="T116" i="7"/>
  <c r="AF116" i="7"/>
  <c r="P116" i="7"/>
  <c r="AB116" i="7"/>
  <c r="L116" i="7"/>
  <c r="X116" i="7"/>
  <c r="Y117" i="6"/>
  <c r="P115" i="7" s="1"/>
  <c r="U115" i="7"/>
  <c r="AG115" i="7"/>
  <c r="AC115" i="7"/>
  <c r="AB117" i="6"/>
  <c r="Y115" i="7"/>
  <c r="Z126" i="6"/>
  <c r="AL124" i="7" s="1"/>
  <c r="AH124" i="7"/>
  <c r="AI124" i="7"/>
  <c r="R124" i="7"/>
  <c r="N124" i="7"/>
  <c r="U124" i="7"/>
  <c r="Q124" i="7"/>
  <c r="M124" i="7"/>
  <c r="AJ124" i="7"/>
  <c r="T124" i="7"/>
  <c r="P124" i="7"/>
  <c r="L124" i="7"/>
  <c r="S124" i="7"/>
  <c r="O124" i="7"/>
  <c r="K124" i="7"/>
  <c r="AD124" i="7"/>
  <c r="AC124" i="7"/>
  <c r="AE124" i="7"/>
  <c r="AM124" i="7"/>
  <c r="AG124" i="7"/>
  <c r="AA126" i="6"/>
  <c r="J124" i="7"/>
  <c r="AI123" i="7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AB123" i="7"/>
  <c r="AA125" i="6"/>
  <c r="J123" i="7"/>
  <c r="AB125" i="6"/>
  <c r="AE47" i="3"/>
  <c r="Y124" i="6"/>
  <c r="N122" i="7" s="1"/>
  <c r="AB124" i="6"/>
  <c r="AA124" i="6"/>
  <c r="Y123" i="6"/>
  <c r="U121" i="7" s="1"/>
  <c r="Z123" i="6"/>
  <c r="V121" i="7" s="1"/>
  <c r="AA123" i="6"/>
  <c r="AB123" i="6"/>
  <c r="Y122" i="6"/>
  <c r="AH120" i="7" s="1"/>
  <c r="Z122" i="6"/>
  <c r="AD120" i="7" s="1"/>
  <c r="U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Z117" i="7" s="1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M42" i="11"/>
  <c r="P42" i="11"/>
  <c r="Y42" i="11"/>
  <c r="AD42" i="11"/>
  <c r="A112" i="15"/>
  <c r="C112" i="15"/>
  <c r="H112" i="15"/>
  <c r="H113" i="15" s="1"/>
  <c r="F112" i="15"/>
  <c r="G112" i="15" s="1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AD123" i="7" l="1"/>
  <c r="AA123" i="7"/>
  <c r="R115" i="7"/>
  <c r="AG123" i="7"/>
  <c r="W123" i="7"/>
  <c r="V124" i="7"/>
  <c r="Y124" i="7"/>
  <c r="W124" i="7"/>
  <c r="Z124" i="7"/>
  <c r="Q115" i="7"/>
  <c r="W117" i="7"/>
  <c r="AE117" i="7"/>
  <c r="AD117" i="7"/>
  <c r="AH115" i="7"/>
  <c r="O115" i="7"/>
  <c r="N116" i="7"/>
  <c r="AC117" i="7"/>
  <c r="AL116" i="7"/>
  <c r="AK117" i="7"/>
  <c r="AM121" i="7"/>
  <c r="AF121" i="7"/>
  <c r="AL117" i="7"/>
  <c r="J115" i="7"/>
  <c r="AB117" i="7"/>
  <c r="AM117" i="7"/>
  <c r="AI115" i="7"/>
  <c r="M120" i="7"/>
  <c r="AA121" i="7"/>
  <c r="Y123" i="7"/>
  <c r="X124" i="7"/>
  <c r="AK124" i="7"/>
  <c r="M115" i="7"/>
  <c r="T115" i="7"/>
  <c r="N115" i="7"/>
  <c r="X117" i="7"/>
  <c r="AF117" i="7"/>
  <c r="V116" i="7"/>
  <c r="AD116" i="7"/>
  <c r="AB124" i="7"/>
  <c r="AA124" i="7"/>
  <c r="AF124" i="7"/>
  <c r="V123" i="7"/>
  <c r="Z123" i="7"/>
  <c r="X123" i="7"/>
  <c r="AL123" i="7"/>
  <c r="AC123" i="7"/>
  <c r="AM123" i="7"/>
  <c r="AK123" i="7"/>
  <c r="AF123" i="7"/>
  <c r="AC44" i="3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F106" i="7"/>
  <c r="W105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AA100" i="6"/>
  <c r="Y106" i="6"/>
  <c r="AJ104" i="7" s="1"/>
  <c r="AB106" i="6"/>
  <c r="Y103" i="6"/>
  <c r="J101" i="7" s="1"/>
  <c r="AA103" i="6"/>
  <c r="Z101" i="6"/>
  <c r="AL99" i="7" s="1"/>
  <c r="AA104" i="6"/>
  <c r="AB36" i="11"/>
  <c r="AA105" i="6"/>
  <c r="Y102" i="6"/>
  <c r="AJ100" i="7" s="1"/>
  <c r="AB102" i="6"/>
  <c r="AA108" i="6"/>
  <c r="AB107" i="6"/>
  <c r="AB39" i="11"/>
  <c r="AA101" i="6"/>
  <c r="AI100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Z107" i="6"/>
  <c r="AM105" i="7" s="1"/>
  <c r="AB105" i="6"/>
  <c r="Z103" i="6"/>
  <c r="AM101" i="7" s="1"/>
  <c r="AB101" i="6"/>
  <c r="P102" i="7"/>
  <c r="Z99" i="7"/>
  <c r="H101" i="15"/>
  <c r="AB38" i="11"/>
  <c r="AB37" i="11"/>
  <c r="T102" i="7" l="1"/>
  <c r="J102" i="7"/>
  <c r="AC99" i="7"/>
  <c r="U102" i="7"/>
  <c r="AG106" i="7"/>
  <c r="W99" i="7"/>
  <c r="AH102" i="7"/>
  <c r="S102" i="7"/>
  <c r="Q102" i="7"/>
  <c r="AD104" i="7"/>
  <c r="AK106" i="7"/>
  <c r="F124" i="7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R96" i="7"/>
  <c r="AA98" i="6"/>
  <c r="O95" i="7"/>
  <c r="Q95" i="7"/>
  <c r="L95" i="7"/>
  <c r="AB97" i="6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F83" i="15"/>
  <c r="F84" i="15"/>
  <c r="F85" i="15"/>
  <c r="G85" i="15" s="1"/>
  <c r="G78" i="15"/>
  <c r="G79" i="15"/>
  <c r="G80" i="15"/>
  <c r="G82" i="15"/>
  <c r="G83" i="15"/>
  <c r="G84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AF90" i="7" l="1"/>
  <c r="AK90" i="7"/>
  <c r="U96" i="7"/>
  <c r="AA90" i="7"/>
  <c r="P95" i="7"/>
  <c r="AI95" i="7"/>
  <c r="J95" i="7"/>
  <c r="M95" i="7"/>
  <c r="H134" i="7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W51" i="7"/>
  <c r="AB53" i="6"/>
  <c r="AK51" i="7"/>
  <c r="AF51" i="7"/>
  <c r="Y51" i="7"/>
  <c r="AM51" i="7"/>
  <c r="AK48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A50" i="6"/>
  <c r="AB50" i="6"/>
  <c r="Q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AH51" i="7" l="1"/>
  <c r="AB48" i="7"/>
  <c r="J51" i="7"/>
  <c r="AE48" i="7"/>
  <c r="L51" i="7"/>
  <c r="U51" i="7"/>
  <c r="K51" i="7"/>
  <c r="F148" i="7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AD43" i="11" s="1"/>
  <c r="F44" i="11"/>
  <c r="AD44" i="11" s="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138" i="11"/>
  <c r="I642" i="11"/>
  <c r="J457" i="11"/>
  <c r="I644" i="11"/>
  <c r="J554" i="11"/>
  <c r="I611" i="11"/>
  <c r="J656" i="11"/>
  <c r="I584" i="11"/>
  <c r="I489" i="11"/>
  <c r="J76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D24" i="13" s="1"/>
  <c r="E22" i="17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D21" i="13" s="1"/>
  <c r="E21" i="17" s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D12" i="13" s="1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H127" i="6" s="1"/>
  <c r="F127" i="6" l="1"/>
  <c r="G127" i="6" s="1"/>
  <c r="H128" i="6"/>
  <c r="C127" i="6"/>
  <c r="F126" i="6"/>
  <c r="G126" i="6" s="1"/>
  <c r="C126" i="6"/>
  <c r="H129" i="6" l="1"/>
  <c r="F128" i="6"/>
  <c r="G128" i="6" s="1"/>
  <c r="C128" i="6"/>
  <c r="H130" i="6" l="1"/>
  <c r="C129" i="6"/>
  <c r="F129" i="6"/>
  <c r="G129" i="6" s="1"/>
  <c r="C130" i="6" l="1"/>
  <c r="H131" i="6"/>
  <c r="F130" i="6"/>
  <c r="G130" i="6" s="1"/>
  <c r="F131" i="6" l="1"/>
  <c r="G131" i="6" s="1"/>
  <c r="H132" i="6"/>
  <c r="C131" i="6"/>
  <c r="H133" i="6" l="1"/>
  <c r="C132" i="6"/>
  <c r="F132" i="6"/>
  <c r="G132" i="6" s="1"/>
  <c r="F133" i="6" l="1"/>
  <c r="G133" i="6" s="1"/>
  <c r="H134" i="6"/>
  <c r="C133" i="6"/>
  <c r="C134" i="6" l="1"/>
  <c r="H135" i="6"/>
  <c r="F134" i="6"/>
  <c r="G134" i="6" s="1"/>
  <c r="F135" i="6" l="1"/>
  <c r="G135" i="6" s="1"/>
  <c r="H136" i="6"/>
  <c r="C135" i="6"/>
  <c r="H137" i="6" l="1"/>
  <c r="F136" i="6"/>
  <c r="G136" i="6" s="1"/>
  <c r="C136" i="6"/>
  <c r="F137" i="6" l="1"/>
  <c r="G137" i="6" s="1"/>
  <c r="C13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<sst xmlns="http://schemas.openxmlformats.org/spreadsheetml/2006/main" count="4020" uniqueCount="1119">
  <si>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</si>
  <si>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</si>
  <si>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</si>
  <si>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</si>
  <si>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</si>
  <si>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</si>
  <si>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</si>
  <si>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</si>
  <si>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</si>
  <si>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</si>
  <si>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</si>
  <si>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</si>
  <si>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</si>
  <si>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</si>
  <si>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</si>
  <si>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</si>
  <si>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</si>
  <si>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</si>
  <si>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</si>
  <si>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</si>
  <si>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</si>
  <si>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</si>
  <si>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</si>
  <si>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</si>
  <si>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</si>
  <si>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</si>
  <si>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</si>
  <si>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</si>
  <si>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</si>
  <si>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</si>
  <si>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</si>
  <si>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</si>
  <si>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</si>
  <si>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</si>
  <si>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</si>
  <si>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</si>
  <si>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</si>
  <si>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</si>
  <si>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</si>
  <si>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</si>
  <si>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</si>
  <si>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</si>
  <si>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</si>
  <si>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</si>
  <si>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</si>
  <si>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</si>
  <si>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</si>
  <si>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</si>
  <si>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</si>
  <si>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</si>
  <si>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</si>
  <si>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</si>
  <si>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</si>
  <si>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</si>
  <si>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</si>
  <si>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</si>
  <si>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</si>
  <si>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</si>
  <si>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</si>
  <si>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</si>
  <si>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</si>
  <si>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</si>
  <si>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</si>
  <si>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</si>
  <si>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</si>
  <si>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</si>
  <si>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</si>
  <si>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</si>
  <si>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</si>
  <si>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</si>
  <si>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</si>
  <si>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</si>
  <si>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</si>
  <si>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</si>
  <si>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</si>
  <si>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</si>
  <si>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</si>
  <si>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</si>
  <si>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</si>
  <si>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</si>
  <si>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</si>
  <si>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</si>
  <si>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</si>
  <si>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</si>
  <si>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</si>
  <si>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</si>
  <si>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</si>
  <si>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</si>
  <si>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</si>
  <si>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</si>
  <si>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</si>
  <si>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</si>
  <si>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</si>
  <si>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</si>
  <si>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</si>
  <si>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</si>
  <si>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</si>
  <si>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</si>
  <si>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</si>
  <si>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</si>
  <si>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</si>
  <si>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</si>
  <si>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</si>
  <si>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</si>
  <si>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</si>
  <si>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</si>
  <si>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</si>
  <si>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</si>
  <si>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</si>
  <si>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</si>
  <si>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</si>
  <si>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</si>
  <si>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</si>
  <si>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</si>
  <si>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</si>
  <si>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</si>
  <si>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</si>
  <si>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</si>
  <si>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</si>
  <si>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</si>
  <si>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</si>
  <si>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</si>
  <si>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</si>
  <si>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</si>
  <si>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</si>
  <si>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</si>
  <si>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</si>
  <si>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</si>
  <si>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</si>
  <si>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</si>
  <si>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</si>
  <si>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</si>
  <si>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</si>
  <si>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</si>
  <si>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</si>
  <si>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</si>
  <si>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</si>
  <si>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</si>
  <si>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</si>
  <si>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</si>
  <si>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</si>
  <si>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</si>
  <si>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</si>
  <si>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</si>
  <si>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</si>
  <si>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</si>
  <si>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</si>
  <si>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</si>
  <si>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</si>
  <si>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</si>
  <si>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</si>
  <si>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</si>
  <si>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</si>
  <si>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</si>
  <si>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</si>
  <si>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</si>
  <si>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</si>
  <si>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</si>
  <si>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</si>
  <si>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</si>
  <si>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</si>
  <si>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</si>
  <si>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</si>
  <si>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</si>
  <si>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</si>
  <si>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</si>
  <si>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</si>
  <si>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</si>
  <si>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</si>
  <si>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</si>
  <si>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</si>
  <si>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</si>
  <si>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</si>
  <si>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</si>
  <si>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</si>
  <si>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</si>
  <si>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</si>
  <si>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</si>
  <si>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</si>
  <si>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</si>
  <si>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</si>
  <si>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</si>
  <si>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</si>
  <si>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</si>
  <si>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</si>
  <si>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</si>
  <si>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</si>
  <si>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</si>
  <si>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</si>
  <si>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</si>
  <si>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</si>
  <si>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</si>
  <si>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</si>
  <si>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</si>
  <si>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</si>
  <si>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</si>
  <si>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</si>
  <si>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</si>
  <si>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</si>
  <si>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</si>
  <si>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</si>
  <si>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</si>
  <si>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</si>
  <si>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</si>
  <si>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</si>
  <si>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</si>
  <si>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</si>
  <si>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</si>
  <si>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</si>
  <si>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</si>
  <si>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</si>
  <si>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</si>
  <si>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</si>
  <si>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</si>
  <si>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</si>
  <si>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</si>
  <si>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</si>
  <si>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</si>
  <si>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</si>
  <si>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</si>
  <si>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</si>
  <si>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</si>
  <si>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</si>
  <si>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</si>
  <si>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</si>
  <si>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</si>
  <si>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</si>
  <si>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</si>
  <si>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</si>
  <si>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</si>
  <si>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</si>
  <si>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</si>
  <si>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</si>
  <si>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</si>
  <si>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</si>
  <si>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</si>
  <si>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</si>
  <si>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</si>
  <si>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</si>
  <si>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</si>
  <si>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</si>
  <si>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</si>
  <si>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</si>
  <si>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</si>
  <si>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</si>
  <si>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</si>
  <si>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</si>
  <si>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</si>
  <si>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</si>
  <si>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</si>
  <si>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</si>
  <si>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</si>
  <si>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</si>
  <si>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</si>
  <si>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</si>
  <si>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</si>
  <si>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</si>
  <si>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</si>
  <si>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</si>
  <si>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</si>
  <si>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</si>
  <si>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</si>
  <si>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</si>
  <si>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</si>
  <si>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</si>
  <si>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</si>
  <si>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</si>
  <si>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</si>
  <si>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</si>
  <si>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</si>
  <si>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</si>
  <si>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</si>
  <si>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</si>
  <si>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</si>
  <si>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</si>
  <si>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</si>
  <si>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</si>
  <si>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</si>
  <si>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</si>
  <si>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</si>
  <si>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</si>
  <si>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</si>
  <si>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</si>
  <si>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</si>
  <si>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</si>
  <si>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</si>
  <si>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</si>
  <si>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</si>
  <si>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</si>
  <si>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</si>
  <si>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</si>
  <si>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</si>
  <si>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</si>
  <si>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</si>
  <si>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</si>
  <si>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</si>
  <si>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</si>
  <si>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</si>
  <si>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</si>
  <si>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</si>
  <si>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</si>
  <si>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</si>
  <si>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</si>
  <si>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</si>
  <si>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</si>
  <si>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</si>
  <si>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</si>
  <si>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</si>
  <si>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</si>
  <si>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</si>
  <si>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</si>
  <si>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</si>
  <si>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</si>
  <si>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</si>
  <si>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</si>
  <si>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</si>
  <si>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</si>
  <si>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</si>
  <si>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</si>
  <si>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</si>
  <si>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</si>
  <si>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</si>
  <si>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</si>
  <si>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</si>
  <si>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</si>
  <si>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</si>
  <si>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</si>
  <si>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</si>
  <si>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</si>
  <si>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</si>
  <si>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</si>
  <si>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</si>
  <si>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</si>
  <si>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</si>
  <si>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</si>
  <si>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</si>
  <si>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</si>
  <si>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</si>
  <si>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</si>
  <si>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</si>
  <si>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</si>
  <si>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</si>
  <si>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</si>
  <si>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</si>
  <si>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</si>
  <si>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</si>
  <si>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</si>
  <si>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</si>
  <si>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</si>
  <si>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</si>
  <si>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</si>
  <si>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</si>
  <si>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</si>
  <si>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</si>
  <si>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</si>
  <si>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</si>
  <si>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</si>
  <si>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</si>
  <si>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</si>
  <si>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</si>
  <si>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</si>
  <si>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</si>
  <si>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</si>
  <si>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</si>
  <si>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</si>
  <si>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</si>
  <si>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</si>
  <si>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</si>
  <si>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</si>
  <si>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</si>
  <si>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</si>
  <si>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</si>
  <si>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</si>
  <si>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</si>
  <si>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</si>
  <si>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</si>
  <si>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</si>
  <si>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</si>
  <si>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</si>
  <si>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</si>
  <si>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</si>
  <si>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</si>
  <si>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</si>
  <si>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</si>
  <si>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</si>
  <si>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</si>
  <si>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</si>
  <si>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</si>
  <si>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</si>
  <si>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</si>
  <si>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</si>
  <si>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</si>
  <si>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</si>
  <si>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</si>
  <si>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</si>
  <si>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</si>
  <si>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</si>
  <si>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</si>
  <si>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</si>
  <si>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</si>
  <si>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</si>
  <si>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</si>
  <si>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</si>
  <si>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</si>
  <si>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</si>
  <si>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</si>
  <si>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</si>
  <si>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</si>
  <si>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</si>
  <si>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</si>
  <si>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</si>
  <si>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</si>
  <si>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</si>
  <si>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</si>
  <si>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</si>
  <si>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</si>
  <si>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</si>
  <si>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</si>
  <si>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</si>
  <si>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</si>
  <si>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</si>
  <si>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</si>
  <si>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</si>
  <si>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</si>
  <si>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</si>
  <si>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</si>
  <si>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</si>
  <si>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</si>
  <si>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</si>
  <si>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</si>
  <si>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</si>
  <si>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</si>
  <si>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</si>
  <si>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</si>
  <si>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</si>
  <si>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</si>
  <si>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</si>
  <si>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</si>
  <si>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</si>
  <si>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</si>
  <si>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</si>
  <si>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</si>
  <si>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</si>
  <si>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</si>
  <si>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</si>
  <si>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</si>
  <si>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</si>
  <si>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</si>
  <si>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</si>
  <si>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</si>
  <si>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</si>
  <si>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</si>
  <si>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</si>
  <si>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</si>
  <si>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</si>
  <si>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</si>
  <si>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</si>
  <si>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</si>
  <si>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</si>
  <si>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</si>
  <si>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</si>
  <si>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</si>
  <si>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</si>
  <si>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</si>
  <si>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</si>
  <si>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</si>
  <si>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</si>
  <si>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</si>
  <si>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</si>
  <si>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</si>
  <si>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</si>
  <si>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</si>
  <si>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</si>
  <si>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</si>
  <si>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</si>
  <si>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</si>
  <si>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</si>
  <si>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</si>
  <si>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</si>
  <si>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</si>
  <si>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</si>
  <si>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</si>
  <si>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</si>
  <si>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</si>
  <si>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</si>
  <si>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</si>
  <si>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</si>
  <si>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</si>
  <si>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</si>
  <si>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</si>
  <si>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</si>
  <si>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</si>
  <si>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</si>
  <si>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</si>
  <si>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</si>
  <si>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</si>
  <si>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</si>
  <si>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</si>
  <si>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</si>
  <si>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</si>
  <si>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</si>
  <si>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</si>
  <si>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</si>
  <si>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</si>
  <si>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</si>
  <si>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</si>
  <si>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</si>
  <si>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</si>
  <si>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</si>
  <si>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</si>
  <si>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</si>
  <si>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</si>
  <si>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</si>
  <si>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</si>
  <si>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</si>
  <si>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</si>
  <si>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</si>
  <si>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</si>
  <si>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</si>
  <si>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</si>
  <si>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</si>
  <si>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</si>
  <si>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</si>
  <si>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</si>
  <si>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</si>
  <si>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</si>
  <si>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</si>
  <si>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</si>
  <si>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</si>
  <si>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</si>
  <si>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</si>
  <si>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</si>
  <si>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</si>
  <si>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</si>
  <si>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</si>
  <si>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</si>
  <si>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</si>
  <si>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</si>
  <si>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</si>
  <si>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</si>
  <si>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</si>
  <si>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</si>
  <si>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</si>
  <si>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</si>
  <si>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</si>
  <si>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</si>
  <si>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</si>
  <si>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</si>
  <si>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</si>
  <si>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</si>
  <si>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</si>
  <si>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</si>
  <si>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</si>
  <si>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</si>
  <si>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</si>
  <si>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</si>
  <si>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</si>
  <si>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</si>
  <si>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</si>
  <si>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</si>
  <si>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</si>
  <si>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</si>
  <si>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</si>
  <si>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</si>
  <si>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</si>
  <si>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</si>
  <si>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</si>
  <si>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</si>
  <si>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</si>
  <si>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</si>
  <si>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</si>
  <si>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</si>
  <si>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</si>
  <si>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</si>
  <si>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</si>
  <si>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</si>
  <si>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</si>
  <si>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</si>
  <si>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</si>
  <si>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</si>
  <si>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</si>
  <si>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</si>
  <si>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</si>
  <si>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</si>
  <si>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</si>
  <si>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</si>
  <si>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</si>
  <si>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</si>
  <si>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</si>
  <si>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</si>
  <si>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</si>
  <si>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</si>
  <si>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</si>
  <si>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</si>
  <si>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</si>
  <si>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</si>
  <si>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</si>
  <si>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</si>
  <si>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</si>
  <si>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</si>
  <si>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</si>
  <si>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</si>
  <si>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</si>
  <si>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</si>
  <si>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</si>
  <si>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</si>
  <si>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</si>
  <si>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</si>
  <si>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</si>
  <si>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</si>
  <si>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</si>
  <si>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</si>
  <si>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</si>
  <si>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</si>
  <si>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</si>
  <si>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</si>
  <si>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</si>
  <si>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</si>
  <si>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</si>
  <si>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</si>
  <si>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</si>
  <si>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</si>
  <si>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</si>
  <si>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</si>
  <si>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</si>
  <si>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</si>
  <si>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</si>
  <si>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</si>
  <si>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</si>
  <si>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</si>
  <si>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</si>
  <si>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</si>
  <si>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</si>
  <si>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</si>
  <si>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</si>
  <si>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</si>
  <si>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</si>
  <si>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</si>
  <si>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</si>
  <si>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</si>
  <si>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</si>
  <si>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</si>
  <si>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</si>
  <si>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</si>
  <si>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</si>
  <si>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</si>
  <si>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</si>
  <si>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</si>
  <si>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</si>
  <si>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</si>
  <si>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</si>
  <si>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</si>
  <si>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</si>
  <si>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</si>
  <si>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</si>
  <si>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</si>
  <si>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</si>
  <si>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</si>
  <si>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</si>
  <si>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</si>
  <si>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</si>
  <si>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</si>
  <si>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</si>
  <si>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</si>
  <si>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</si>
  <si>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</si>
  <si>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</si>
  <si>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</si>
  <si>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</si>
  <si>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</si>
  <si>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</si>
  <si>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</si>
  <si>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</si>
  <si>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</si>
  <si>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</si>
  <si>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</si>
  <si>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</si>
  <si>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</si>
  <si>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</si>
  <si>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</si>
  <si>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</si>
  <si>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</si>
  <si>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</si>
  <si>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</si>
  <si>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</si>
  <si>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</si>
  <si>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</si>
  <si>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</si>
  <si>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</si>
  <si>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</si>
  <si>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</si>
  <si>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</si>
  <si>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</si>
  <si>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</si>
  <si>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</si>
  <si>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</si>
  <si>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</si>
  <si>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</si>
  <si>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</si>
  <si>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</si>
  <si>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</si>
  <si>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</si>
  <si>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</si>
  <si>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</si>
  <si>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</si>
  <si>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</si>
  <si>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</si>
  <si>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</si>
  <si>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</si>
  <si>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</si>
  <si>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</si>
  <si>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</si>
  <si>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</si>
  <si>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</si>
  <si>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</si>
  <si>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</si>
  <si>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</si>
  <si>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</si>
  <si>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</si>
  <si>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</si>
  <si>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</si>
  <si>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</si>
  <si>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</si>
  <si>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</si>
  <si>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</si>
  <si>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</si>
  <si>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</si>
  <si>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</si>
  <si>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</si>
  <si>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</si>
  <si>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</si>
  <si>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</si>
  <si>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</si>
  <si>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</si>
  <si>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</si>
  <si>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</si>
  <si>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</si>
  <si>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</si>
  <si>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</si>
  <si>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</si>
  <si>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</si>
  <si>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</si>
  <si>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</si>
  <si>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</si>
  <si>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</si>
  <si>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</si>
  <si>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</si>
  <si>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</si>
  <si>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</si>
  <si>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</si>
  <si>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</si>
  <si>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</si>
  <si>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</si>
  <si>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</si>
  <si>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</si>
  <si>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</si>
  <si>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</si>
  <si>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</si>
  <si>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</si>
  <si>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</si>
  <si>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</si>
  <si>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</si>
  <si>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</si>
  <si>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</si>
  <si>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</si>
  <si>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</si>
  <si>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</si>
  <si>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</si>
  <si>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</si>
  <si>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</si>
  <si>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</si>
  <si>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</si>
  <si>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</si>
  <si>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</si>
  <si>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</si>
  <si>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</si>
  <si>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</si>
  <si>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</si>
  <si>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</si>
  <si>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</si>
  <si>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</si>
  <si>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</si>
  <si>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</si>
  <si>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</si>
  <si>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</si>
  <si>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</si>
  <si>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</si>
  <si>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</si>
  <si>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</si>
  <si>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</si>
  <si>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</si>
  <si>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</si>
  <si>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</si>
  <si>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</si>
  <si>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</si>
  <si>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</si>
  <si>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</si>
  <si>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</si>
  <si>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</si>
  <si>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</si>
  <si>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</si>
  <si>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</si>
  <si>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</si>
  <si>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</si>
  <si>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</si>
  <si>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</si>
  <si>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</si>
  <si>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</si>
  <si>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</si>
  <si>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</si>
  <si>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</si>
  <si>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</si>
  <si>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</si>
  <si>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</si>
  <si>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</si>
  <si>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</si>
  <si>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</si>
  <si>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</si>
  <si>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</si>
  <si>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</si>
  <si>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</si>
  <si>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</si>
  <si>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</si>
  <si>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</si>
  <si>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</si>
  <si>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</si>
  <si>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</si>
  <si>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</si>
  <si>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</si>
  <si>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</si>
  <si>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</si>
  <si>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</si>
  <si>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</si>
  <si>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</si>
  <si>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</si>
  <si>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</si>
  <si>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</si>
  <si>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</si>
  <si>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</si>
  <si>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</si>
  <si>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</si>
  <si>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</si>
  <si>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</si>
  <si>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</si>
  <si>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</si>
  <si>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</si>
  <si>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</si>
  <si>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</si>
  <si>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</si>
  <si>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</si>
  <si>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</si>
  <si>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</si>
  <si>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</si>
  <si>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</si>
  <si>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</si>
  <si>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</si>
  <si>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</si>
  <si>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</si>
  <si>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</si>
  <si>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</si>
  <si>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</si>
  <si>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</si>
  <si>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</si>
  <si>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</si>
  <si>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</si>
  <si>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</si>
  <si>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</si>
  <si>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</si>
  <si>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</si>
  <si>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</si>
  <si>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</si>
  <si>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</si>
  <si>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</si>
  <si>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</si>
  <si>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</si>
  <si>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</si>
  <si>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</si>
  <si>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</si>
  <si>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</si>
  <si>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</si>
  <si>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</si>
  <si>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</si>
  <si>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</si>
  <si>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</si>
  <si>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</si>
  <si>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</si>
  <si>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</si>
  <si>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</si>
  <si>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</si>
  <si>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</si>
  <si>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</si>
  <si>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</si>
  <si>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</si>
  <si>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</si>
  <si>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</si>
  <si>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</si>
  <si>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</si>
  <si>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</si>
  <si>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</si>
  <si>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</si>
  <si>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</si>
  <si>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</si>
  <si>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</si>
  <si>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</si>
  <si>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</si>
  <si>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</si>
  <si>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</si>
  <si>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</si>
  <si>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</si>
  <si>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</si>
  <si>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</si>
  <si>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</si>
  <si>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</si>
  <si>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</si>
  <si>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</si>
  <si>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</si>
  <si>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</si>
  <si>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</si>
  <si>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</si>
  <si>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</si>
  <si>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</si>
  <si>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</si>
  <si>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</si>
  <si>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</si>
  <si>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</si>
  <si>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</si>
  <si>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</si>
  <si>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</si>
  <si>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</si>
  <si>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</si>
  <si>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</si>
  <si>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</si>
  <si>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</si>
  <si>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</si>
  <si>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</si>
  <si>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</si>
  <si>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</si>
  <si>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</si>
  <si>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</si>
  <si>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</si>
  <si>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</si>
  <si>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</si>
  <si>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</si>
  <si>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</si>
  <si>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</si>
  <si>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</si>
  <si>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</si>
  <si>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</si>
  <si>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</si>
  <si>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</si>
  <si>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</si>
  <si>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</si>
  <si>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</si>
  <si>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</si>
  <si>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</si>
  <si>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</si>
  <si>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</si>
  <si>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</si>
  <si>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</si>
  <si>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</si>
  <si>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</si>
  <si>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</si>
  <si>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</si>
  <si>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</si>
  <si>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</si>
  <si>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</si>
  <si>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</si>
  <si>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</si>
  <si>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</si>
  <si>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</si>
  <si>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</si>
  <si>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</si>
  <si>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</si>
  <si>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</si>
  <si>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</si>
  <si>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</si>
  <si>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</si>
  <si>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</si>
  <si>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</si>
  <si>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</si>
  <si>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</si>
  <si>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</si>
  <si>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</si>
  <si>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</si>
  <si>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</si>
  <si>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</si>
  <si>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</si>
  <si>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</si>
  <si>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</si>
  <si>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</si>
  <si>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</si>
  <si>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</si>
  <si>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</si>
  <si>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</si>
  <si>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</si>
  <si>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</si>
  <si>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</si>
  <si>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</si>
  <si>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</si>
  <si>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</si>
  <si>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</si>
  <si>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</si>
  <si>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</si>
  <si>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</si>
  <si>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</si>
  <si>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</si>
  <si>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</si>
  <si>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</si>
  <si>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</si>
  <si>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</si>
  <si>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</si>
  <si>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</si>
  <si>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</si>
  <si>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</si>
  <si>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</si>
  <si>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</si>
  <si>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</si>
  <si>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</si>
  <si>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</si>
  <si>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</si>
  <si>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</si>
  <si>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</si>
  <si>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</si>
  <si>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</si>
  <si>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</si>
  <si>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</si>
  <si>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</si>
  <si>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</si>
  <si>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</si>
  <si>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</si>
  <si>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</si>
  <si>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</si>
  <si>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</si>
  <si>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</si>
  <si>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</si>
  <si>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</si>
  <si>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</si>
  <si>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</si>
  <si>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</si>
  <si>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</si>
  <si>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</si>
  <si>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</si>
  <si>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</si>
  <si>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</si>
  <si>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</si>
  <si>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</si>
  <si>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</si>
  <si>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</si>
  <si>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</si>
  <si>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</si>
  <si>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</si>
  <si>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</si>
  <si>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</si>
  <si>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</si>
  <si>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</si>
  <si>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</si>
  <si>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</si>
  <si>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</si>
  <si>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</si>
  <si>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</si>
  <si>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</si>
  <si>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</si>
  <si>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</si>
  <si>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</si>
  <si>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</si>
  <si>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</si>
  <si>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</si>
  <si>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</si>
  <si>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</si>
  <si>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</si>
  <si>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</si>
  <si>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</si>
  <si>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</si>
  <si>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</si>
  <si>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</si>
  <si>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</si>
  <si>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</si>
  <si>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</si>
  <si>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</si>
  <si>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</si>
  <si>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</si>
  <si>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</si>
  <si>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</si>
  <si>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</si>
  <si>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</si>
  <si>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</si>
  <si>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</si>
  <si>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</si>
  <si>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</si>
  <si>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</si>
  <si>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</si>
  <si>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</si>
  <si>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</si>
  <si>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</si>
  <si>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</si>
  <si>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</si>
  <si>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</si>
  <si>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</si>
  <si>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</si>
  <si>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</si>
  <si>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</si>
  <si>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</si>
  <si>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</si>
  <si>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</si>
  <si>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</si>
  <si>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</si>
  <si>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</si>
  <si>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</si>
  <si>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</si>
  <si>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</si>
  <si>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</si>
  <si>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</si>
  <si>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</si>
  <si>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</si>
  <si>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</si>
  <si>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</si>
  <si>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</si>
  <si>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</si>
  <si>
    <t>String Cable Ground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</si>
</sst>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170" fontId="0" fillId="0" borderId="22" xfId="0" applyNumberFormat="1" applyBorder="1" applyAlignment="1">
      <alignment horizont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37" totalsRowShown="0" headerRowDxfId="423" dataDxfId="422" headerRowCellStyle="Normal 26">
  <autoFilter ref="A3:AB137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4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30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40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H9" sqref="H9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3" t="s">
        <v>0</v>
      </c>
      <c r="B1" s="244"/>
      <c r="C1" s="244"/>
      <c r="D1" s="244"/>
      <c r="E1" s="244"/>
      <c r="F1" s="245"/>
    </row>
    <row r="2" spans="1:6" x14ac:dyDescent="0.25">
      <c r="A2" s="93" t="s">
        <v>1</v>
      </c>
      <c r="B2" s="246">
        <v>45839</v>
      </c>
      <c r="C2" s="246"/>
      <c r="D2" s="246"/>
      <c r="E2" s="246"/>
      <c r="F2" s="247"/>
    </row>
    <row r="3" spans="1:6" x14ac:dyDescent="0.25">
      <c r="A3" s="93" t="s">
        <v>2</v>
      </c>
      <c r="B3" s="248">
        <v>45869</v>
      </c>
      <c r="C3" s="248"/>
      <c r="D3" s="248"/>
      <c r="E3" s="248"/>
      <c r="F3" s="249"/>
    </row>
    <row r="4" spans="1:6" x14ac:dyDescent="0.25">
      <c r="A4" s="93" t="s">
        <v>3</v>
      </c>
      <c r="B4" s="250" t="s">
        <v>4</v>
      </c>
      <c r="C4" s="250"/>
      <c r="D4" s="250"/>
      <c r="E4" s="250"/>
      <c r="F4" s="251"/>
    </row>
    <row r="5" spans="1:6" x14ac:dyDescent="0.25">
      <c r="A5" s="93" t="s">
        <v>5</v>
      </c>
      <c r="B5" s="252">
        <v>45748</v>
      </c>
      <c r="C5" s="252"/>
      <c r="D5" s="252"/>
      <c r="E5" s="252"/>
      <c r="F5" s="253"/>
    </row>
    <row r="6" spans="1:6" ht="15.75" thickBot="1" x14ac:dyDescent="0.3">
      <c r="A6" s="94" t="s">
        <v>6</v>
      </c>
      <c r="B6" s="241">
        <v>46112</v>
      </c>
      <c r="C6" s="241"/>
      <c r="D6" s="241"/>
      <c r="E6" s="241"/>
      <c r="F6" s="242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54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23.69999999999964</v>
      </c>
      <c r="E9" s="153">
        <f>-(C9-D9)/C9</f>
        <v>0.16777438565877892</v>
      </c>
      <c r="F9" s="171"/>
    </row>
    <row r="10" spans="1:6" x14ac:dyDescent="0.25">
      <c r="A10" s="255"/>
      <c r="B10" s="90" t="s">
        <v>14</v>
      </c>
      <c r="C10" s="183">
        <f>_xlfn.XLOOKUP($B$2,'Modelling New'!$D:$D,'Modelling New'!U:U)</f>
        <v>629.14550021194464</v>
      </c>
      <c r="D10" s="184">
        <f>'Monthly KPI'!$F$4</f>
        <v>681.69999999999959</v>
      </c>
      <c r="E10" s="154">
        <f t="shared" ref="E10:E11" si="0">-(C10-D10)/C10</f>
        <v>8.3533141014837664E-2</v>
      </c>
      <c r="F10" s="172"/>
    </row>
    <row r="11" spans="1:6" ht="15.75" thickBot="1" x14ac:dyDescent="0.3">
      <c r="A11" s="256"/>
      <c r="B11" s="92" t="s">
        <v>15</v>
      </c>
      <c r="C11" s="183">
        <f>_xlfn.XLOOKUP($B$2,'Modelling New'!$D:$D,'Modelling New'!V:V)</f>
        <v>3157.672369711604</v>
      </c>
      <c r="D11" s="185">
        <f>'Annual KPI'!$F$4</f>
        <v>3208.2000000000007</v>
      </c>
      <c r="E11" s="155">
        <f t="shared" si="0"/>
        <v>1.600154302677434E-2</v>
      </c>
      <c r="F11" s="173"/>
    </row>
    <row r="12" spans="1:6" x14ac:dyDescent="0.25">
      <c r="A12" s="254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0.13910018030200375</v>
      </c>
      <c r="E12" s="153">
        <f t="shared" ref="E12:E26" si="1">-(C12-D12)/C12</f>
        <v>0.16777438565877889</v>
      </c>
      <c r="F12" s="174"/>
    </row>
    <row r="13" spans="1:6" x14ac:dyDescent="0.25">
      <c r="A13" s="255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0.12906573147118189</v>
      </c>
      <c r="E13" s="154">
        <f t="shared" si="1"/>
        <v>8.3533141014837567E-2</v>
      </c>
      <c r="F13" s="172"/>
    </row>
    <row r="14" spans="1:6" ht="15.75" thickBot="1" x14ac:dyDescent="0.3">
      <c r="A14" s="256"/>
      <c r="B14" s="92" t="s">
        <v>18</v>
      </c>
      <c r="C14" s="190">
        <f>_xlfn.XLOOKUP($B$2,'Modelling New'!$D:$D,'Modelling New'!Y:Y)</f>
        <v>0.15191007676611548</v>
      </c>
      <c r="D14" s="191">
        <f>'Annual KPI'!$J$4</f>
        <v>0.15434087239568905</v>
      </c>
      <c r="E14" s="155">
        <f t="shared" si="1"/>
        <v>1.6001543026774232E-2</v>
      </c>
      <c r="F14" s="173"/>
    </row>
    <row r="15" spans="1:6" x14ac:dyDescent="0.25">
      <c r="A15" s="254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0.7057937266909281</v>
      </c>
      <c r="E15" s="153">
        <f t="shared" si="1"/>
        <v>-3.6345218136041357E-2</v>
      </c>
      <c r="F15" s="175"/>
    </row>
    <row r="16" spans="1:6" x14ac:dyDescent="0.25">
      <c r="A16" s="255"/>
      <c r="B16" s="90" t="s">
        <v>20</v>
      </c>
      <c r="C16" s="188">
        <f>'Monthly KPI'!$G$4</f>
        <v>0.73241345342129649</v>
      </c>
      <c r="D16" s="193">
        <f>'Monthly KPI'!$H$4</f>
        <v>0.76740113653447894</v>
      </c>
      <c r="E16" s="154">
        <f t="shared" si="1"/>
        <v>4.7770399287104512E-2</v>
      </c>
      <c r="F16" s="176"/>
    </row>
    <row r="17" spans="1:6" ht="15.75" thickBot="1" x14ac:dyDescent="0.3">
      <c r="A17" s="256"/>
      <c r="B17" s="92" t="s">
        <v>21</v>
      </c>
      <c r="C17" s="188">
        <f>'Annual KPI'!$G$4</f>
        <v>0.697604618524445</v>
      </c>
      <c r="D17" s="194">
        <f>'Annual KPI'!$H$4</f>
        <v>0.76208717579483209</v>
      </c>
      <c r="E17" s="155">
        <f t="shared" si="1"/>
        <v>9.2434246503096423E-2</v>
      </c>
      <c r="F17" s="177"/>
    </row>
    <row r="18" spans="1:6" x14ac:dyDescent="0.25">
      <c r="A18" s="254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4.7300000000000004</v>
      </c>
      <c r="E18" s="153">
        <f t="shared" si="1"/>
        <v>0.21181818181818191</v>
      </c>
      <c r="F18" s="178"/>
    </row>
    <row r="19" spans="1:6" x14ac:dyDescent="0.25">
      <c r="A19" s="255"/>
      <c r="B19" s="90" t="s">
        <v>23</v>
      </c>
      <c r="C19" s="197">
        <f>'Monthly KPI'!$C$4</f>
        <v>121</v>
      </c>
      <c r="D19" s="198">
        <f>'Monthly KPI'!$D$4</f>
        <v>125.13</v>
      </c>
      <c r="E19" s="154">
        <f t="shared" si="1"/>
        <v>3.4132231404958642E-2</v>
      </c>
      <c r="F19" s="176"/>
    </row>
    <row r="20" spans="1:6" ht="15.75" thickBot="1" x14ac:dyDescent="0.3">
      <c r="A20" s="256"/>
      <c r="B20" s="92" t="s">
        <v>24</v>
      </c>
      <c r="C20" s="199">
        <f>'Annual KPI'!$C$4</f>
        <v>637.59999999999991</v>
      </c>
      <c r="D20" s="200">
        <f>'Annual KPI'!$D$4</f>
        <v>592.99000000000012</v>
      </c>
      <c r="E20" s="155">
        <f t="shared" si="1"/>
        <v>-6.9965495608531672E-2</v>
      </c>
      <c r="F20" s="179"/>
    </row>
    <row r="21" spans="1:6" x14ac:dyDescent="0.25">
      <c r="A21" s="254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55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0.99840885934116885</v>
      </c>
      <c r="E22" s="154">
        <f>-(C22-D22)/C22</f>
        <v>1.8368889576875564E-2</v>
      </c>
      <c r="F22" s="176"/>
    </row>
    <row r="23" spans="1:6" ht="15.75" thickBot="1" x14ac:dyDescent="0.3">
      <c r="A23" s="256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0.99477438636820337</v>
      </c>
      <c r="E23" s="155">
        <f>-(C23-D23)/C23</f>
        <v>1.4661756801512972E-2</v>
      </c>
      <c r="F23" s="177"/>
    </row>
    <row r="24" spans="1:6" x14ac:dyDescent="0.25">
      <c r="A24" s="254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0.90798925422996346</v>
      </c>
      <c r="E24" s="153">
        <f t="shared" si="1"/>
        <v>-7.3480352826567882E-2</v>
      </c>
      <c r="F24" s="175"/>
    </row>
    <row r="25" spans="1:6" x14ac:dyDescent="0.25">
      <c r="A25" s="255"/>
      <c r="B25" s="90" t="s">
        <v>29</v>
      </c>
      <c r="C25" s="193">
        <f>_xlfn.XLOOKUP($B$2,'Modelling New'!$D:$D,'Modelling New'!AF:AF)</f>
        <v>0.98</v>
      </c>
      <c r="D25" s="193">
        <f>'Monthly KPI'!$L$4</f>
        <v>0.97654412562769999</v>
      </c>
      <c r="E25" s="154">
        <f t="shared" si="1"/>
        <v>-3.5264024207142799E-3</v>
      </c>
      <c r="F25" s="180"/>
    </row>
    <row r="26" spans="1:6" ht="15.75" thickBot="1" x14ac:dyDescent="0.3">
      <c r="A26" s="256"/>
      <c r="B26" s="92" t="s">
        <v>30</v>
      </c>
      <c r="C26" s="194">
        <f>_xlfn.XLOOKUP($B$2,'Modelling New'!$D:$D,'Modelling New'!AF:AF)</f>
        <v>0.98</v>
      </c>
      <c r="D26" s="194">
        <f>'Annual KPI'!$L$4</f>
        <v>0.98612034442997332</v>
      </c>
      <c r="E26" s="155">
        <f t="shared" si="1"/>
        <v>6.2452494183401373E-3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45869</v>
      </c>
      <c r="D7" s="110">
        <f>'Daily Dashboard'!C9</f>
        <v>20.295016135869183</v>
      </c>
      <c r="E7" s="110">
        <f>'Daily Dashboard'!D9</f>
        <v>23.69999999999964</v>
      </c>
      <c r="F7" s="110">
        <f>D7-E7</f>
        <v>-3.4049838641304575</v>
      </c>
    </row>
    <row r="8" spans="2:6" x14ac:dyDescent="0.25">
      <c r="B8" s="108" t="s">
        <v>37</v>
      </c>
      <c r="C8" s="109">
        <f t="shared" ref="C8:C30" si="0">$C$7</f>
        <v>45869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45869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45869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45869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45869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45869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45869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45869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45869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45869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45869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45869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45869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45869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45869</v>
      </c>
      <c r="D22" s="108">
        <f>'Daily Dashboard'!C24*100</f>
        <v>98</v>
      </c>
      <c r="E22" s="108">
        <f>'Daily Dashboard'!D24*100</f>
        <v>90.798925422996348</v>
      </c>
      <c r="F22" s="108">
        <f>E22-D22</f>
        <v>-7.2010745770036522</v>
      </c>
      <c r="G22" s="111">
        <f>(F22/100)*$D$7</f>
        <v>-1.4614592473588648</v>
      </c>
    </row>
    <row r="23" spans="2:7" x14ac:dyDescent="0.25">
      <c r="B23" s="108" t="s">
        <v>52</v>
      </c>
      <c r="C23" s="109">
        <f t="shared" si="0"/>
        <v>45869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45869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45869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45869</v>
      </c>
      <c r="D26" s="112">
        <f>'Daily Dashboard'!$D$9</f>
        <v>23.69999999999964</v>
      </c>
      <c r="E26" s="112">
        <f>'Daily Dashboard'!$D$9</f>
        <v>23.69999999999964</v>
      </c>
      <c r="F26" s="112">
        <f>'Daily Dashboard'!$D$9</f>
        <v>23.69999999999964</v>
      </c>
    </row>
    <row r="27" spans="2:7" x14ac:dyDescent="0.25">
      <c r="B27" s="108" t="s">
        <v>55</v>
      </c>
      <c r="C27" s="109">
        <f t="shared" si="0"/>
        <v>45869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45869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45869</v>
      </c>
      <c r="D29" s="108">
        <v>0</v>
      </c>
      <c r="E29" s="110">
        <f>-(F7+G30)+(SUM(G21:G23))</f>
        <v>-1.957546484835847</v>
      </c>
      <c r="F29" s="110">
        <f>E29</f>
        <v>-1.957546484835847</v>
      </c>
    </row>
    <row r="30" spans="2:7" x14ac:dyDescent="0.25">
      <c r="B30" s="108" t="s">
        <v>58</v>
      </c>
      <c r="C30" s="109">
        <f t="shared" si="0"/>
        <v>45869</v>
      </c>
      <c r="D30" s="108">
        <f>'Daily Dashboard'!C18</f>
        <v>3.903225806451613</v>
      </c>
      <c r="E30" s="113">
        <f>'Daily Dashboard'!D18</f>
        <v>4.7300000000000004</v>
      </c>
      <c r="F30" s="108">
        <f>E30-D30</f>
        <v>0.82677419354838744</v>
      </c>
      <c r="G30" s="107">
        <f>(F30/D30)*D7</f>
        <v>4.2988534178704745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45869</v>
      </c>
      <c r="C1" s="28">
        <f>'Daily Dashboard'!B2</f>
        <v>45839</v>
      </c>
      <c r="D1" s="64"/>
      <c r="E1" s="64"/>
      <c r="F1" s="64"/>
    </row>
    <row r="2" spans="1:14" ht="21" x14ac:dyDescent="0.25">
      <c r="A2" s="257" t="s">
        <v>60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122</v>
      </c>
      <c r="C4" s="31">
        <f>_xlfn.XLOOKUP($C$1,'Modelling New'!$D:$D,'Modelling New'!$S:$S)</f>
        <v>637.59999999999991</v>
      </c>
      <c r="D4" s="32">
        <f>SUMIFS('Daily KPI'!$I:$I,'Daily KPI'!$B:$B,'Annual KPI'!$A$4,'Daily KPI'!$A:$A,"&lt;="&amp;'Annual KPI'!$B$1)</f>
        <v>592.99000000000012</v>
      </c>
      <c r="E4" s="31">
        <f>_xlfn.XLOOKUP($C$1,'Modelling New'!$D:$D,'Modelling New'!V:V)</f>
        <v>3157.672369711604</v>
      </c>
      <c r="F4" s="32">
        <f>SUMIFS('Daily KPI'!$AA:$AA,'Daily KPI'!$B:$B,'Annual KPI'!A4,'Daily KPI'!$A:$A,"&lt;="&amp;'Annual KPI'!$B$1)/1000</f>
        <v>3208.2000000000007</v>
      </c>
      <c r="G4" s="33">
        <f>IFERROR(E4/C4/'Modelling New'!$AO$1,"")</f>
        <v>0.697604618524445</v>
      </c>
      <c r="H4" s="34">
        <f>IFERROR(F4/D4/'Modelling New'!$AO$1,"")</f>
        <v>0.76208717579483209</v>
      </c>
      <c r="I4" s="33">
        <f>IFERROR(E4/(B4*24*'Modelling New'!$AO$1),"")</f>
        <v>0.15191007676611548</v>
      </c>
      <c r="J4" s="34">
        <f>IFERROR(F4/(B4*24*'Modelling New'!$AO$1),"")</f>
        <v>0.15434087239568905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0.98612034442997332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0.99477438636820337</v>
      </c>
    </row>
    <row r="8" spans="1:14" ht="21" x14ac:dyDescent="0.25">
      <c r="A8" s="257" t="s">
        <v>75</v>
      </c>
      <c r="B8" s="257"/>
      <c r="C8" s="257"/>
      <c r="D8" s="257"/>
      <c r="E8" s="257"/>
      <c r="F8" s="257"/>
      <c r="G8" s="257"/>
      <c r="H8" s="257"/>
      <c r="I8" s="257"/>
      <c r="J8" s="257"/>
      <c r="K8" s="257"/>
      <c r="L8" s="257"/>
      <c r="M8" s="257"/>
      <c r="N8" s="257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121</v>
      </c>
      <c r="D13" s="25">
        <f>SUMIF('Daily KPI'!$D:$D,A13,'Daily KPI'!$I:$I)</f>
        <v>125.13</v>
      </c>
      <c r="E13" s="31">
        <f>_xlfn.XLOOKUP($A13,'Modelling New'!$D:$D,'Modelling New'!$U:$U)</f>
        <v>629.14550021194464</v>
      </c>
      <c r="F13" s="25">
        <f>SUMIF('Daily KPI'!$D:$D,$A13,'Daily KPI'!$AA:$AA)/1000</f>
        <v>681.69999999999959</v>
      </c>
      <c r="G13" s="26">
        <f>IFERROR(E13/C13/'Modelling New'!$AO$1,"")</f>
        <v>0.73241345342129649</v>
      </c>
      <c r="H13" s="27">
        <f>IFERROR(F13/D13/'Modelling New'!$AO$1,"")</f>
        <v>0.76740113653447894</v>
      </c>
      <c r="I13" s="26">
        <f>IFERROR(E13/(B13*24*'Modelling New'!$AO$1),"")</f>
        <v>0.11911562884943129</v>
      </c>
      <c r="J13" s="27">
        <f>IFERROR(F13/(B13*24*'Modelling New'!$AO$1),"")</f>
        <v>0.12906573147118189</v>
      </c>
      <c r="K13" s="26">
        <f>_xlfn.XLOOKUP($A13,'Modelling New'!$D:$D,'Modelling New'!AF:AF)</f>
        <v>0.98</v>
      </c>
      <c r="L13" s="27">
        <f>IFERROR(AVERAGEIF('Daily KPI'!$D:$D,A13,'Daily KPI'!R:R),"")</f>
        <v>0.97654412562769999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0.99840885934116885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45869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7" t="s">
        <v>76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31</v>
      </c>
      <c r="C4" s="24">
        <f>_xlfn.XLOOKUP($A$4,'Modelling New'!$D:$D,'Modelling New'!R:R)</f>
        <v>121</v>
      </c>
      <c r="D4" s="78">
        <f>SUMIF('Daily KPI'!$D:$D,'Monthly KPI'!A4,'Daily KPI'!$I:$I)</f>
        <v>125.13</v>
      </c>
      <c r="E4" s="24">
        <f>_xlfn.XLOOKUP($A$4,'Modelling New'!$D:$D,'Modelling New'!U:U)</f>
        <v>629.14550021194464</v>
      </c>
      <c r="F4" s="78">
        <f>SUMIF('Daily KPI'!$D:$D,'Monthly KPI'!A4,'Daily KPI'!$AA:$AA)/1000</f>
        <v>681.69999999999959</v>
      </c>
      <c r="G4" s="26">
        <f>IFERROR(E4/C4/'Modelling New'!$AO$1,"")</f>
        <v>0.73241345342129649</v>
      </c>
      <c r="H4" s="27">
        <f>IFERROR(F4/D4/'Modelling New'!$AO$1,"")</f>
        <v>0.76740113653447894</v>
      </c>
      <c r="I4" s="26">
        <f>IFERROR(E4/(B4*24*'Modelling New'!$AO$1),"")</f>
        <v>0.11911562884943129</v>
      </c>
      <c r="J4" s="27">
        <f>IFERROR(F4/(B4*24*'Modelling New'!$AO$1),"")</f>
        <v>0.12906573147118189</v>
      </c>
      <c r="K4" s="26">
        <f>_xlfn.XLOOKUP($A$4,'Modelling New'!$D:$D,'Modelling New'!AF:AF)</f>
        <v>0.98</v>
      </c>
      <c r="L4" s="27">
        <f>IFERROR(AVERAGEIF('Daily KPI'!$D:$D,'Monthly KPI'!A4,'Daily KPI'!R:R),"")</f>
        <v>0.97654412562769999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0.99840885934116885</v>
      </c>
    </row>
    <row r="7" spans="1:14" x14ac:dyDescent="0.25">
      <c r="A7" s="39" t="s">
        <v>78</v>
      </c>
      <c r="B7" s="40">
        <f>B8-6</f>
        <v>45863</v>
      </c>
    </row>
    <row r="8" spans="1:14" x14ac:dyDescent="0.25">
      <c r="A8" s="39" t="s">
        <v>79</v>
      </c>
      <c r="B8" s="40">
        <f>B1</f>
        <v>45869</v>
      </c>
    </row>
    <row r="10" spans="1:14" ht="21" x14ac:dyDescent="0.25">
      <c r="A10" s="257" t="s">
        <v>76</v>
      </c>
      <c r="B10" s="257"/>
      <c r="C10" s="257"/>
      <c r="D10" s="257"/>
      <c r="E10" s="257"/>
      <c r="F10" s="257"/>
      <c r="G10" s="257"/>
      <c r="H10" s="257"/>
      <c r="I10" s="257"/>
      <c r="J10" s="257"/>
      <c r="K10" s="257"/>
      <c r="L10" s="257"/>
      <c r="M10" s="257"/>
      <c r="N10" s="257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26.110000000000003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137.89999999999927</v>
      </c>
      <c r="G12" s="26">
        <f>IFERROR(E12/C12/'Modelling New'!$AO$1,"")</f>
        <v>0.7324134534212966</v>
      </c>
      <c r="H12" s="27">
        <f>IFERROR(F12/D12/'Modelling New'!$AO$1,"")</f>
        <v>0.74395725440648874</v>
      </c>
      <c r="I12" s="26">
        <f>IFERROR(E12/(B12*24*'Modelling New'!$AO$1),"")</f>
        <v>0.11911562884943128</v>
      </c>
      <c r="J12" s="27">
        <f>IFERROR(F12/(B12*24*'Modelling New'!$AO$1),"")</f>
        <v>0.1156233566223418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0.96050354097473423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37"/>
  <sheetViews>
    <sheetView topLeftCell="F1" workbookViewId="0">
      <pane xSplit="3" ySplit="3" topLeftCell="O123" activePane="bottomRight" state="frozen"/>
      <selection pane="topRight" activeCell="I1" sqref="I1"/>
      <selection pane="bottomLeft" activeCell="F4" sqref="F4"/>
      <selection pane="bottomRight" activeCell="T133" sqref="T133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37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3.6151675485008816</v>
      </c>
      <c r="K126" s="1">
        <f>IFERROR('Raw Data'!L126/Inv_SY!K$2,"")</f>
        <v>2.9476778365667249</v>
      </c>
      <c r="L126" s="1">
        <f>IFERROR('Raw Data'!M126/Inv_SY!L$2,"")</f>
        <v>3.5348549186128801</v>
      </c>
      <c r="M126" s="1">
        <f>IFERROR('Raw Data'!N126/Inv_SY!M$2,"")</f>
        <v>3.5347442680776009</v>
      </c>
      <c r="N126" s="1">
        <f>IFERROR('Raw Data'!O126/Inv_SY!N$2,"")</f>
        <v>3.0353942652329753</v>
      </c>
      <c r="O126" s="1">
        <f>IFERROR('Raw Data'!P126/Inv_SY!O$2,"")</f>
        <v>3.5619047619047612</v>
      </c>
      <c r="P126" s="1">
        <f>IFERROR('Raw Data'!Q126/Inv_SY!P$2,"")</f>
        <v>3.0347428846211639</v>
      </c>
      <c r="Q126" s="1">
        <f>IFERROR('Raw Data'!R126/Inv_SY!Q$2,"")</f>
        <v>4.6117804551539496</v>
      </c>
      <c r="R126" s="1">
        <f>IFERROR('Raw Data'!S126/Inv_SY!R$2,"")</f>
        <v>3.6384423008217222</v>
      </c>
      <c r="S126" s="1">
        <f>IFERROR('Raw Data'!T126/Inv_SY!S$2,"")</f>
        <v>3.0156619385342793</v>
      </c>
      <c r="T126" s="1">
        <f>IFERROR('Raw Data'!U126/Inv_SY!T$2,"")</f>
        <v>4.4732901748359541</v>
      </c>
      <c r="U126" s="1">
        <f>IFERROR('Raw Data'!V126/Inv_SY!U$2,"")</f>
        <v>2.9938107869142354</v>
      </c>
      <c r="V126" s="1">
        <f>IFERROR('Raw Data'!W126/Inv_SY!V$2,"")</f>
        <v>3.386073289628508</v>
      </c>
      <c r="W126" s="1">
        <f>IFERROR('Raw Data'!X126/Inv_SY!W$2,"")</f>
        <v>3.4628509186217693</v>
      </c>
      <c r="X126" s="1">
        <f>IFERROR('Raw Data'!Y126/Inv_SY!X$2,"")</f>
        <v>3.4359357458195112</v>
      </c>
      <c r="Y126" s="1">
        <f t="shared" si="20"/>
        <v>3.4282866513565966</v>
      </c>
      <c r="Z126" s="1">
        <f>IFERROR(_xlfn.MAXIFS(V126:X126,Inv_SY[[#This Row],[Inv1]:[Inv3]],"&gt;"&amp;0),"")</f>
        <v>3.4628509186217693</v>
      </c>
      <c r="AA126" s="1">
        <f t="shared" si="21"/>
        <v>3.4997893449814277</v>
      </c>
      <c r="AB126" s="1">
        <f>IFERROR(_xlfn.MAXIFS(J126:U126,Inv_SY[[#This Row],[Inv 1 (630kw) unit 1]:[Inv 3 (630kw) unit 4]],"&gt;"&amp;0),"")</f>
        <v>4.6117804551539496</v>
      </c>
    </row>
    <row r="127" spans="1:28" x14ac:dyDescent="0.25">
      <c r="A127" s="230"/>
      <c r="B127" s="230"/>
      <c r="C127" s="230">
        <f>YEAR(Inv_SY[[#This Row],[Date]])</f>
        <v>2025</v>
      </c>
      <c r="D127" s="230"/>
      <c r="E127" s="230"/>
      <c r="F127" s="231" t="str">
        <f>TEXT(Inv_SY[[#This Row],[Date]],"mmm-yy")</f>
        <v>Jul-25</v>
      </c>
      <c r="G127" s="230">
        <f>DAY(EOMONTH(Inv_SY[[#This Row],[Month Year]],0))</f>
        <v>31</v>
      </c>
      <c r="H127" s="232">
        <f t="shared" si="19"/>
        <v>45868</v>
      </c>
      <c r="I127" s="233">
        <f>'Modelling New'!$AO$1</f>
        <v>7.0991999999999997</v>
      </c>
      <c r="J127" s="1">
        <f>IFERROR('Raw Data'!K127/Inv_SY!J$2,"")</f>
        <v>3.3172839506172833</v>
      </c>
      <c r="K127" s="1">
        <f>IFERROR('Raw Data'!L127/Inv_SY!K$2,"")</f>
        <v>2.7473544973544968</v>
      </c>
      <c r="L127" s="1">
        <f>IFERROR('Raw Data'!M127/Inv_SY!L$2,"")</f>
        <v>3.2931705590941256</v>
      </c>
      <c r="M127" s="1">
        <f>IFERROR('Raw Data'!N127/Inv_SY!M$2,"")</f>
        <v>3.3860670194003522</v>
      </c>
      <c r="N127" s="1">
        <f>IFERROR('Raw Data'!O127/Inv_SY!N$2,"")</f>
        <v>2.8130227001194745</v>
      </c>
      <c r="O127" s="1">
        <f>IFERROR('Raw Data'!P127/Inv_SY!O$2,"")</f>
        <v>3.3005291005291002</v>
      </c>
      <c r="P127" s="1">
        <f>IFERROR('Raw Data'!Q127/Inv_SY!P$2,"")</f>
        <v>2.8895801400534968</v>
      </c>
      <c r="Q127" s="1">
        <f>IFERROR('Raw Data'!R127/Inv_SY!Q$2,"")</f>
        <v>4.2108433734939759</v>
      </c>
      <c r="R127" s="1">
        <f>IFERROR('Raw Data'!S127/Inv_SY!R$2,"")</f>
        <v>3.441586280814577</v>
      </c>
      <c r="S127" s="1">
        <f>IFERROR('Raw Data'!T127/Inv_SY!S$2,"")</f>
        <v>2.8528368794326244</v>
      </c>
      <c r="T127" s="1">
        <f>IFERROR('Raw Data'!U127/Inv_SY!T$2,"")</f>
        <v>4.2337164750957861</v>
      </c>
      <c r="U127" s="1">
        <f>IFERROR('Raw Data'!V127/Inv_SY!U$2,"")</f>
        <v>2.8325965222516949</v>
      </c>
      <c r="V127" s="1">
        <f>IFERROR('Raw Data'!W127/Inv_SY!V$2,"")</f>
        <v>3.164985711884349</v>
      </c>
      <c r="W127" s="1">
        <f>IFERROR('Raw Data'!X127/Inv_SY!W$2,"")</f>
        <v>3.2188779113800172</v>
      </c>
      <c r="X127" s="1">
        <f>IFERROR('Raw Data'!Y127/Inv_SY!X$2,"")</f>
        <v>3.2508209037115825</v>
      </c>
      <c r="Y127" s="1">
        <f t="shared" ref="Y127:Y137" si="22">IFERROR(AVERAGEIF(V127:X127,"&gt;"&amp;0,V127:X127),"")</f>
        <v>3.2115615089919829</v>
      </c>
      <c r="Z127" s="1">
        <f>IFERROR(_xlfn.MAXIFS(V127:X127,Inv_SY[[#This Row],[Inv1]:[Inv3]],"&gt;"&amp;0),"")</f>
        <v>3.2508209037115825</v>
      </c>
      <c r="AA127" s="1">
        <f t="shared" ref="AA127:AA137" si="23">IFERROR(AVERAGEIF(J127:U127,"&gt;"&amp;0,J127:U127),"")</f>
        <v>3.2765489581880822</v>
      </c>
      <c r="AB127" s="1">
        <f>IFERROR(_xlfn.MAXIFS(J127:U127,Inv_SY[[#This Row],[Inv 1 (630kw) unit 1]:[Inv 3 (630kw) unit 4]],"&gt;"&amp;0),"")</f>
        <v>4.2337164750957861</v>
      </c>
    </row>
    <row r="128" spans="1:28" x14ac:dyDescent="0.25">
      <c r="A128" s="230"/>
      <c r="B128" s="230"/>
      <c r="C128" s="230">
        <f>YEAR(Inv_SY[[#This Row],[Date]])</f>
        <v>2025</v>
      </c>
      <c r="D128" s="230"/>
      <c r="E128" s="230"/>
      <c r="F128" s="231" t="str">
        <f>TEXT(Inv_SY[[#This Row],[Date]],"mmm-yy")</f>
        <v>Jul-25</v>
      </c>
      <c r="G128" s="230">
        <f>DAY(EOMONTH(Inv_SY[[#This Row],[Month Year]],0))</f>
        <v>31</v>
      </c>
      <c r="H128" s="232">
        <f t="shared" si="19"/>
        <v>45869</v>
      </c>
      <c r="I128" s="233">
        <f>'Modelling New'!$AO$1</f>
        <v>7.0991999999999997</v>
      </c>
      <c r="J128" s="1">
        <f>IFERROR('Raw Data'!K128/Inv_SY!J$2,"")</f>
        <v>3.6641975308641968</v>
      </c>
      <c r="K128" s="1">
        <f>IFERROR('Raw Data'!L128/Inv_SY!K$2,"")</f>
        <v>2.9069664902998236</v>
      </c>
      <c r="L128" s="1">
        <f>IFERROR('Raw Data'!M128/Inv_SY!L$2,"")</f>
        <v>3.4872611464968148</v>
      </c>
      <c r="M128" s="1">
        <f>IFERROR('Raw Data'!N128/Inv_SY!M$2,"")</f>
        <v>3.4851851851851845</v>
      </c>
      <c r="N128" s="1">
        <f>IFERROR('Raw Data'!O128/Inv_SY!N$2,"")</f>
        <v>2.9708781362007173</v>
      </c>
      <c r="O128" s="1">
        <f>IFERROR('Raw Data'!P128/Inv_SY!O$2,"")</f>
        <v>3.4869488536155195</v>
      </c>
      <c r="P128" s="1">
        <f>IFERROR('Raw Data'!Q128/Inv_SY!P$2,"")</f>
        <v>2.9722297358218377</v>
      </c>
      <c r="Q128" s="1">
        <f>IFERROR('Raw Data'!R128/Inv_SY!Q$2,"")</f>
        <v>4.6367692994199015</v>
      </c>
      <c r="R128" s="1">
        <f>IFERROR('Raw Data'!S128/Inv_SY!R$2,"")</f>
        <v>3.5909253304751703</v>
      </c>
      <c r="S128" s="1">
        <f>IFERROR('Raw Data'!T128/Inv_SY!S$2,"")</f>
        <v>2.979018912529551</v>
      </c>
      <c r="T128" s="1">
        <f>IFERROR('Raw Data'!U128/Inv_SY!T$2,"")</f>
        <v>4.4189016602809703</v>
      </c>
      <c r="U128" s="1">
        <f>IFERROR('Raw Data'!V128/Inv_SY!U$2,"")</f>
        <v>2.9562334217506634</v>
      </c>
      <c r="V128" s="1">
        <f>IFERROR('Raw Data'!W128/Inv_SY!V$2,"")</f>
        <v>3.363002185241216</v>
      </c>
      <c r="W128" s="1">
        <f>IFERROR('Raw Data'!X128/Inv_SY!W$2,"")</f>
        <v>3.4134521287006541</v>
      </c>
      <c r="X128" s="1">
        <f>IFERROR('Raw Data'!Y128/Inv_SY!X$2,"")</f>
        <v>3.393054605924013</v>
      </c>
      <c r="Y128" s="1">
        <f t="shared" si="22"/>
        <v>3.389836306621961</v>
      </c>
      <c r="Z128" s="1">
        <f>IFERROR(_xlfn.MAXIFS(V128:X128,Inv_SY[[#This Row],[Inv1]:[Inv3]],"&gt;"&amp;0),"")</f>
        <v>3.4134521287006541</v>
      </c>
      <c r="AA128" s="1">
        <f t="shared" si="23"/>
        <v>3.4629596419116955</v>
      </c>
      <c r="AB128" s="1">
        <f>IFERROR(_xlfn.MAXIFS(J128:U128,Inv_SY[[#This Row],[Inv 1 (630kw) unit 1]:[Inv 3 (630kw) unit 4]],"&gt;"&amp;0),"")</f>
        <v>4.6367692994199015</v>
      </c>
    </row>
    <row r="129" spans="1:28" x14ac:dyDescent="0.25">
      <c r="A129" s="230"/>
      <c r="B129" s="230"/>
      <c r="C129" s="230">
        <f>YEAR(Inv_SY[[#This Row],[Date]])</f>
        <v>2025</v>
      </c>
      <c r="D129" s="230"/>
      <c r="E129" s="230"/>
      <c r="F129" s="231" t="str">
        <f>TEXT(Inv_SY[[#This Row],[Date]],"mmm-yy")</f>
        <v>Aug-25</v>
      </c>
      <c r="G129" s="230">
        <f>DAY(EOMONTH(Inv_SY[[#This Row],[Month Year]],0))</f>
        <v>31</v>
      </c>
      <c r="H129" s="232">
        <f t="shared" si="19"/>
        <v>45870</v>
      </c>
      <c r="I129" s="233">
        <f>'Modelling New'!$AO$1</f>
        <v>7.0991999999999997</v>
      </c>
      <c r="J129" s="1">
        <f>IFERROR('Raw Data'!K129/Inv_SY!J$2,"")</f>
        <v>0</v>
      </c>
      <c r="K129" s="1">
        <f>IFERROR('Raw Data'!L129/Inv_SY!K$2,"")</f>
        <v>0</v>
      </c>
      <c r="L129" s="1">
        <f>IFERROR('Raw Data'!M129/Inv_SY!L$2,"")</f>
        <v>0</v>
      </c>
      <c r="M129" s="1">
        <f>IFERROR('Raw Data'!N129/Inv_SY!M$2,"")</f>
        <v>0</v>
      </c>
      <c r="N129" s="1">
        <f>IFERROR('Raw Data'!O129/Inv_SY!N$2,"")</f>
        <v>0</v>
      </c>
      <c r="O129" s="1">
        <f>IFERROR('Raw Data'!P129/Inv_SY!O$2,"")</f>
        <v>0</v>
      </c>
      <c r="P129" s="1">
        <f>IFERROR('Raw Data'!Q129/Inv_SY!P$2,"")</f>
        <v>0</v>
      </c>
      <c r="Q129" s="1">
        <f>IFERROR('Raw Data'!R129/Inv_SY!Q$2,"")</f>
        <v>0</v>
      </c>
      <c r="R129" s="1">
        <f>IFERROR('Raw Data'!S129/Inv_SY!R$2,"")</f>
        <v>0</v>
      </c>
      <c r="S129" s="1">
        <f>IFERROR('Raw Data'!T129/Inv_SY!S$2,"")</f>
        <v>0</v>
      </c>
      <c r="T129" s="1">
        <f>IFERROR('Raw Data'!U129/Inv_SY!T$2,"")</f>
        <v>0</v>
      </c>
      <c r="U129" s="1">
        <f>IFERROR('Raw Data'!V129/Inv_SY!U$2,"")</f>
        <v>0</v>
      </c>
      <c r="V129" s="1">
        <f>IFERROR('Raw Data'!W129/Inv_SY!V$2,"")</f>
        <v>0</v>
      </c>
      <c r="W129" s="1">
        <f>IFERROR('Raw Data'!X129/Inv_SY!W$2,"")</f>
        <v>0</v>
      </c>
      <c r="X129" s="1">
        <f>IFERROR('Raw Data'!Y129/Inv_SY!X$2,"")</f>
        <v>0</v>
      </c>
      <c r="Y129" s="1" t="str">
        <f t="shared" si="22"/>
        <v/>
      </c>
      <c r="Z129" s="1">
        <f>IFERROR(_xlfn.MAXIFS(V129:X129,Inv_SY[[#This Row],[Inv1]:[Inv3]],"&gt;"&amp;0),"")</f>
        <v>0</v>
      </c>
      <c r="AA129" s="1" t="str">
        <f t="shared" si="23"/>
        <v/>
      </c>
      <c r="AB129" s="1">
        <f>IFERROR(_xlfn.MAXIFS(J129:U129,Inv_SY[[#This Row],[Inv 1 (630kw) unit 1]:[Inv 3 (630kw) unit 4]],"&gt;"&amp;0),"")</f>
        <v>0</v>
      </c>
    </row>
    <row r="130" spans="1:28" x14ac:dyDescent="0.25">
      <c r="A130" s="230"/>
      <c r="B130" s="230"/>
      <c r="C130" s="230">
        <f>YEAR(Inv_SY[[#This Row],[Date]])</f>
        <v>2025</v>
      </c>
      <c r="D130" s="230"/>
      <c r="E130" s="230"/>
      <c r="F130" s="231" t="str">
        <f>TEXT(Inv_SY[[#This Row],[Date]],"mmm-yy")</f>
        <v>Aug-25</v>
      </c>
      <c r="G130" s="230">
        <f>DAY(EOMONTH(Inv_SY[[#This Row],[Month Year]],0))</f>
        <v>31</v>
      </c>
      <c r="H130" s="232">
        <f t="shared" si="19"/>
        <v>45871</v>
      </c>
      <c r="I130" s="233">
        <f>'Modelling New'!$AO$1</f>
        <v>7.0991999999999997</v>
      </c>
      <c r="J130" s="1">
        <f>IFERROR('Raw Data'!K130/Inv_SY!J$2,"")</f>
        <v>0</v>
      </c>
      <c r="K130" s="1">
        <f>IFERROR('Raw Data'!L130/Inv_SY!K$2,"")</f>
        <v>0</v>
      </c>
      <c r="L130" s="1">
        <f>IFERROR('Raw Data'!M130/Inv_SY!L$2,"")</f>
        <v>0</v>
      </c>
      <c r="M130" s="1">
        <f>IFERROR('Raw Data'!N130/Inv_SY!M$2,"")</f>
        <v>0</v>
      </c>
      <c r="N130" s="1">
        <f>IFERROR('Raw Data'!O130/Inv_SY!N$2,"")</f>
        <v>0</v>
      </c>
      <c r="O130" s="1">
        <f>IFERROR('Raw Data'!P130/Inv_SY!O$2,"")</f>
        <v>0</v>
      </c>
      <c r="P130" s="1">
        <f>IFERROR('Raw Data'!Q130/Inv_SY!P$2,"")</f>
        <v>0</v>
      </c>
      <c r="Q130" s="1">
        <f>IFERROR('Raw Data'!R130/Inv_SY!Q$2,"")</f>
        <v>0</v>
      </c>
      <c r="R130" s="1">
        <f>IFERROR('Raw Data'!S130/Inv_SY!R$2,"")</f>
        <v>0</v>
      </c>
      <c r="S130" s="1">
        <f>IFERROR('Raw Data'!T130/Inv_SY!S$2,"")</f>
        <v>0</v>
      </c>
      <c r="T130" s="1">
        <f>IFERROR('Raw Data'!U130/Inv_SY!T$2,"")</f>
        <v>0</v>
      </c>
      <c r="U130" s="1">
        <f>IFERROR('Raw Data'!V130/Inv_SY!U$2,"")</f>
        <v>0</v>
      </c>
      <c r="V130" s="1">
        <f>IFERROR('Raw Data'!W130/Inv_SY!V$2,"")</f>
        <v>0</v>
      </c>
      <c r="W130" s="1">
        <f>IFERROR('Raw Data'!X130/Inv_SY!W$2,"")</f>
        <v>0</v>
      </c>
      <c r="X130" s="1">
        <f>IFERROR('Raw Data'!Y130/Inv_SY!X$2,"")</f>
        <v>0</v>
      </c>
      <c r="Y130" s="1" t="str">
        <f t="shared" si="22"/>
        <v/>
      </c>
      <c r="Z130" s="1">
        <f>IFERROR(_xlfn.MAXIFS(V130:X130,Inv_SY[[#This Row],[Inv1]:[Inv3]],"&gt;"&amp;0),"")</f>
        <v>0</v>
      </c>
      <c r="AA130" s="1" t="str">
        <f t="shared" si="23"/>
        <v/>
      </c>
      <c r="AB130" s="1">
        <f>IFERROR(_xlfn.MAXIFS(J130:U130,Inv_SY[[#This Row],[Inv 1 (630kw) unit 1]:[Inv 3 (630kw) unit 4]],"&gt;"&amp;0),"")</f>
        <v>0</v>
      </c>
    </row>
    <row r="131" spans="1:28" x14ac:dyDescent="0.25">
      <c r="A131" s="230"/>
      <c r="B131" s="230"/>
      <c r="C131" s="230">
        <f>YEAR(Inv_SY[[#This Row],[Date]])</f>
        <v>2025</v>
      </c>
      <c r="D131" s="230"/>
      <c r="E131" s="230"/>
      <c r="F131" s="231" t="str">
        <f>TEXT(Inv_SY[[#This Row],[Date]],"mmm-yy")</f>
        <v>Aug-25</v>
      </c>
      <c r="G131" s="230">
        <f>DAY(EOMONTH(Inv_SY[[#This Row],[Month Year]],0))</f>
        <v>31</v>
      </c>
      <c r="H131" s="232">
        <f t="shared" si="19"/>
        <v>45872</v>
      </c>
      <c r="I131" s="233">
        <f>'Modelling New'!$AO$1</f>
        <v>7.0991999999999997</v>
      </c>
      <c r="J131" s="1">
        <f>IFERROR('Raw Data'!K131/Inv_SY!J$2,"")</f>
        <v>0</v>
      </c>
      <c r="K131" s="1">
        <f>IFERROR('Raw Data'!L131/Inv_SY!K$2,"")</f>
        <v>0</v>
      </c>
      <c r="L131" s="1">
        <f>IFERROR('Raw Data'!M131/Inv_SY!L$2,"")</f>
        <v>0</v>
      </c>
      <c r="M131" s="1">
        <f>IFERROR('Raw Data'!N131/Inv_SY!M$2,"")</f>
        <v>0</v>
      </c>
      <c r="N131" s="1">
        <f>IFERROR('Raw Data'!O131/Inv_SY!N$2,"")</f>
        <v>0</v>
      </c>
      <c r="O131" s="1">
        <f>IFERROR('Raw Data'!P131/Inv_SY!O$2,"")</f>
        <v>0</v>
      </c>
      <c r="P131" s="1">
        <f>IFERROR('Raw Data'!Q131/Inv_SY!P$2,"")</f>
        <v>0</v>
      </c>
      <c r="Q131" s="1">
        <f>IFERROR('Raw Data'!R131/Inv_SY!Q$2,"")</f>
        <v>0</v>
      </c>
      <c r="R131" s="1">
        <f>IFERROR('Raw Data'!S131/Inv_SY!R$2,"")</f>
        <v>0</v>
      </c>
      <c r="S131" s="1">
        <f>IFERROR('Raw Data'!T131/Inv_SY!S$2,"")</f>
        <v>0</v>
      </c>
      <c r="T131" s="1">
        <f>IFERROR('Raw Data'!U131/Inv_SY!T$2,"")</f>
        <v>0</v>
      </c>
      <c r="U131" s="1">
        <f>IFERROR('Raw Data'!V131/Inv_SY!U$2,"")</f>
        <v>0</v>
      </c>
      <c r="V131" s="1">
        <f>IFERROR('Raw Data'!W131/Inv_SY!V$2,"")</f>
        <v>0</v>
      </c>
      <c r="W131" s="1">
        <f>IFERROR('Raw Data'!X131/Inv_SY!W$2,"")</f>
        <v>0</v>
      </c>
      <c r="X131" s="1">
        <f>IFERROR('Raw Data'!Y131/Inv_SY!X$2,"")</f>
        <v>0</v>
      </c>
      <c r="Y131" s="1" t="str">
        <f t="shared" si="22"/>
        <v/>
      </c>
      <c r="Z131" s="1">
        <f>IFERROR(_xlfn.MAXIFS(V131:X131,Inv_SY[[#This Row],[Inv1]:[Inv3]],"&gt;"&amp;0),"")</f>
        <v>0</v>
      </c>
      <c r="AA131" s="1" t="str">
        <f t="shared" si="23"/>
        <v/>
      </c>
      <c r="AB131" s="1">
        <f>IFERROR(_xlfn.MAXIFS(J131:U131,Inv_SY[[#This Row],[Inv 1 (630kw) unit 1]:[Inv 3 (630kw) unit 4]],"&gt;"&amp;0),"")</f>
        <v>0</v>
      </c>
    </row>
    <row r="132" spans="1:28" x14ac:dyDescent="0.25">
      <c r="A132" s="230"/>
      <c r="B132" s="230"/>
      <c r="C132" s="230">
        <f>YEAR(Inv_SY[[#This Row],[Date]])</f>
        <v>2025</v>
      </c>
      <c r="D132" s="230"/>
      <c r="E132" s="230"/>
      <c r="F132" s="231" t="str">
        <f>TEXT(Inv_SY[[#This Row],[Date]],"mmm-yy")</f>
        <v>Aug-25</v>
      </c>
      <c r="G132" s="230">
        <f>DAY(EOMONTH(Inv_SY[[#This Row],[Month Year]],0))</f>
        <v>31</v>
      </c>
      <c r="H132" s="232">
        <f t="shared" si="19"/>
        <v>45873</v>
      </c>
      <c r="I132" s="233">
        <f>'Modelling New'!$AO$1</f>
        <v>7.0991999999999997</v>
      </c>
      <c r="J132" s="1">
        <f>IFERROR('Raw Data'!K132/Inv_SY!J$2,"")</f>
        <v>0</v>
      </c>
      <c r="K132" s="1">
        <f>IFERROR('Raw Data'!L132/Inv_SY!K$2,"")</f>
        <v>0</v>
      </c>
      <c r="L132" s="1">
        <f>IFERROR('Raw Data'!M132/Inv_SY!L$2,"")</f>
        <v>0</v>
      </c>
      <c r="M132" s="1">
        <f>IFERROR('Raw Data'!N132/Inv_SY!M$2,"")</f>
        <v>0</v>
      </c>
      <c r="N132" s="1">
        <f>IFERROR('Raw Data'!O132/Inv_SY!N$2,"")</f>
        <v>0</v>
      </c>
      <c r="O132" s="1">
        <f>IFERROR('Raw Data'!P132/Inv_SY!O$2,"")</f>
        <v>0</v>
      </c>
      <c r="P132" s="1">
        <f>IFERROR('Raw Data'!Q132/Inv_SY!P$2,"")</f>
        <v>0</v>
      </c>
      <c r="Q132" s="1">
        <f>IFERROR('Raw Data'!R132/Inv_SY!Q$2,"")</f>
        <v>0</v>
      </c>
      <c r="R132" s="1">
        <f>IFERROR('Raw Data'!S132/Inv_SY!R$2,"")</f>
        <v>0</v>
      </c>
      <c r="S132" s="1">
        <f>IFERROR('Raw Data'!T132/Inv_SY!S$2,"")</f>
        <v>0</v>
      </c>
      <c r="T132" s="1">
        <f>IFERROR('Raw Data'!U132/Inv_SY!T$2,"")</f>
        <v>0</v>
      </c>
      <c r="U132" s="1">
        <f>IFERROR('Raw Data'!V132/Inv_SY!U$2,"")</f>
        <v>0</v>
      </c>
      <c r="V132" s="1">
        <f>IFERROR('Raw Data'!W132/Inv_SY!V$2,"")</f>
        <v>0</v>
      </c>
      <c r="W132" s="1">
        <f>IFERROR('Raw Data'!X132/Inv_SY!W$2,"")</f>
        <v>0</v>
      </c>
      <c r="X132" s="1">
        <f>IFERROR('Raw Data'!Y132/Inv_SY!X$2,"")</f>
        <v>0</v>
      </c>
      <c r="Y132" s="1" t="str">
        <f t="shared" si="22"/>
        <v/>
      </c>
      <c r="Z132" s="1">
        <f>IFERROR(_xlfn.MAXIFS(V132:X132,Inv_SY[[#This Row],[Inv1]:[Inv3]],"&gt;"&amp;0),"")</f>
        <v>0</v>
      </c>
      <c r="AA132" s="1" t="str">
        <f t="shared" si="23"/>
        <v/>
      </c>
      <c r="AB132" s="1">
        <f>IFERROR(_xlfn.MAXIFS(J132:U132,Inv_SY[[#This Row],[Inv 1 (630kw) unit 1]:[Inv 3 (630kw) unit 4]],"&gt;"&amp;0),"")</f>
        <v>0</v>
      </c>
    </row>
    <row r="133" spans="1:28" x14ac:dyDescent="0.25">
      <c r="A133" s="230"/>
      <c r="B133" s="230"/>
      <c r="C133" s="230">
        <f>YEAR(Inv_SY[[#This Row],[Date]])</f>
        <v>2025</v>
      </c>
      <c r="D133" s="230"/>
      <c r="E133" s="230"/>
      <c r="F133" s="231" t="str">
        <f>TEXT(Inv_SY[[#This Row],[Date]],"mmm-yy")</f>
        <v>Aug-25</v>
      </c>
      <c r="G133" s="230">
        <f>DAY(EOMONTH(Inv_SY[[#This Row],[Month Year]],0))</f>
        <v>31</v>
      </c>
      <c r="H133" s="232">
        <f t="shared" si="19"/>
        <v>45874</v>
      </c>
      <c r="I133" s="233">
        <f>'Modelling New'!$AO$1</f>
        <v>7.0991999999999997</v>
      </c>
      <c r="J133" s="1">
        <f>IFERROR('Raw Data'!K133/Inv_SY!J$2,"")</f>
        <v>0</v>
      </c>
      <c r="K133" s="1">
        <f>IFERROR('Raw Data'!L133/Inv_SY!K$2,"")</f>
        <v>0</v>
      </c>
      <c r="L133" s="1">
        <f>IFERROR('Raw Data'!M133/Inv_SY!L$2,"")</f>
        <v>0</v>
      </c>
      <c r="M133" s="1">
        <f>IFERROR('Raw Data'!N133/Inv_SY!M$2,"")</f>
        <v>0</v>
      </c>
      <c r="N133" s="1">
        <f>IFERROR('Raw Data'!O133/Inv_SY!N$2,"")</f>
        <v>0</v>
      </c>
      <c r="O133" s="1">
        <f>IFERROR('Raw Data'!P133/Inv_SY!O$2,"")</f>
        <v>0</v>
      </c>
      <c r="P133" s="1">
        <f>IFERROR('Raw Data'!Q133/Inv_SY!P$2,"")</f>
        <v>0</v>
      </c>
      <c r="Q133" s="1">
        <f>IFERROR('Raw Data'!R133/Inv_SY!Q$2,"")</f>
        <v>0</v>
      </c>
      <c r="R133" s="1">
        <f>IFERROR('Raw Data'!S133/Inv_SY!R$2,"")</f>
        <v>0</v>
      </c>
      <c r="S133" s="1">
        <f>IFERROR('Raw Data'!T133/Inv_SY!S$2,"")</f>
        <v>0</v>
      </c>
      <c r="T133" s="1">
        <f>IFERROR('Raw Data'!U133/Inv_SY!T$2,"")</f>
        <v>0</v>
      </c>
      <c r="U133" s="1">
        <f>IFERROR('Raw Data'!V133/Inv_SY!U$2,"")</f>
        <v>0</v>
      </c>
      <c r="V133" s="1">
        <f>IFERROR('Raw Data'!W133/Inv_SY!V$2,"")</f>
        <v>0</v>
      </c>
      <c r="W133" s="1">
        <f>IFERROR('Raw Data'!X133/Inv_SY!W$2,"")</f>
        <v>0</v>
      </c>
      <c r="X133" s="1">
        <f>IFERROR('Raw Data'!Y133/Inv_SY!X$2,"")</f>
        <v>0</v>
      </c>
      <c r="Y133" s="1" t="str">
        <f t="shared" si="22"/>
        <v/>
      </c>
      <c r="Z133" s="1">
        <f>IFERROR(_xlfn.MAXIFS(V133:X133,Inv_SY[[#This Row],[Inv1]:[Inv3]],"&gt;"&amp;0),"")</f>
        <v>0</v>
      </c>
      <c r="AA133" s="1" t="str">
        <f t="shared" si="23"/>
        <v/>
      </c>
      <c r="AB133" s="1">
        <f>IFERROR(_xlfn.MAXIFS(J133:U133,Inv_SY[[#This Row],[Inv 1 (630kw) unit 1]:[Inv 3 (630kw) unit 4]],"&gt;"&amp;0),"")</f>
        <v>0</v>
      </c>
    </row>
    <row r="134" spans="1:28" x14ac:dyDescent="0.25">
      <c r="A134" s="230"/>
      <c r="B134" s="230"/>
      <c r="C134" s="230">
        <f>YEAR(Inv_SY[[#This Row],[Date]])</f>
        <v>2025</v>
      </c>
      <c r="D134" s="230"/>
      <c r="E134" s="230"/>
      <c r="F134" s="231" t="str">
        <f>TEXT(Inv_SY[[#This Row],[Date]],"mmm-yy")</f>
        <v>Aug-25</v>
      </c>
      <c r="G134" s="230">
        <f>DAY(EOMONTH(Inv_SY[[#This Row],[Month Year]],0))</f>
        <v>31</v>
      </c>
      <c r="H134" s="232">
        <f t="shared" si="19"/>
        <v>45875</v>
      </c>
      <c r="I134" s="233">
        <f>'Modelling New'!$AO$1</f>
        <v>7.0991999999999997</v>
      </c>
      <c r="J134" s="1">
        <f>IFERROR('Raw Data'!K134/Inv_SY!J$2,"")</f>
        <v>0</v>
      </c>
      <c r="K134" s="1">
        <f>IFERROR('Raw Data'!L134/Inv_SY!K$2,"")</f>
        <v>0</v>
      </c>
      <c r="L134" s="1">
        <f>IFERROR('Raw Data'!M134/Inv_SY!L$2,"")</f>
        <v>0</v>
      </c>
      <c r="M134" s="1">
        <f>IFERROR('Raw Data'!N134/Inv_SY!M$2,"")</f>
        <v>0</v>
      </c>
      <c r="N134" s="1">
        <f>IFERROR('Raw Data'!O134/Inv_SY!N$2,"")</f>
        <v>0</v>
      </c>
      <c r="O134" s="1">
        <f>IFERROR('Raw Data'!P134/Inv_SY!O$2,"")</f>
        <v>0</v>
      </c>
      <c r="P134" s="1">
        <f>IFERROR('Raw Data'!Q134/Inv_SY!P$2,"")</f>
        <v>0</v>
      </c>
      <c r="Q134" s="1">
        <f>IFERROR('Raw Data'!R134/Inv_SY!Q$2,"")</f>
        <v>0</v>
      </c>
      <c r="R134" s="1">
        <f>IFERROR('Raw Data'!S134/Inv_SY!R$2,"")</f>
        <v>0</v>
      </c>
      <c r="S134" s="1">
        <f>IFERROR('Raw Data'!T134/Inv_SY!S$2,"")</f>
        <v>0</v>
      </c>
      <c r="T134" s="1">
        <f>IFERROR('Raw Data'!U134/Inv_SY!T$2,"")</f>
        <v>0</v>
      </c>
      <c r="U134" s="1">
        <f>IFERROR('Raw Data'!V134/Inv_SY!U$2,"")</f>
        <v>0</v>
      </c>
      <c r="V134" s="1">
        <f>IFERROR('Raw Data'!W134/Inv_SY!V$2,"")</f>
        <v>0</v>
      </c>
      <c r="W134" s="1">
        <f>IFERROR('Raw Data'!X134/Inv_SY!W$2,"")</f>
        <v>0</v>
      </c>
      <c r="X134" s="1">
        <f>IFERROR('Raw Data'!Y134/Inv_SY!X$2,"")</f>
        <v>0</v>
      </c>
      <c r="Y134" s="1" t="str">
        <f t="shared" si="22"/>
        <v/>
      </c>
      <c r="Z134" s="1">
        <f>IFERROR(_xlfn.MAXIFS(V134:X134,Inv_SY[[#This Row],[Inv1]:[Inv3]],"&gt;"&amp;0),"")</f>
        <v>0</v>
      </c>
      <c r="AA134" s="1" t="str">
        <f t="shared" si="23"/>
        <v/>
      </c>
      <c r="AB134" s="1">
        <f>IFERROR(_xlfn.MAXIFS(J134:U134,Inv_SY[[#This Row],[Inv 1 (630kw) unit 1]:[Inv 3 (630kw) unit 4]],"&gt;"&amp;0),"")</f>
        <v>0</v>
      </c>
    </row>
    <row r="135" spans="1:28" x14ac:dyDescent="0.25">
      <c r="A135" s="230"/>
      <c r="B135" s="230"/>
      <c r="C135" s="230">
        <f>YEAR(Inv_SY[[#This Row],[Date]])</f>
        <v>2025</v>
      </c>
      <c r="D135" s="230"/>
      <c r="E135" s="230"/>
      <c r="F135" s="231" t="str">
        <f>TEXT(Inv_SY[[#This Row],[Date]],"mmm-yy")</f>
        <v>Aug-25</v>
      </c>
      <c r="G135" s="230">
        <f>DAY(EOMONTH(Inv_SY[[#This Row],[Month Year]],0))</f>
        <v>31</v>
      </c>
      <c r="H135" s="232">
        <f t="shared" si="19"/>
        <v>45876</v>
      </c>
      <c r="I135" s="233">
        <f>'Modelling New'!$AO$1</f>
        <v>7.0991999999999997</v>
      </c>
      <c r="J135" s="1">
        <f>IFERROR('Raw Data'!K135/Inv_SY!J$2,"")</f>
        <v>0</v>
      </c>
      <c r="K135" s="1">
        <f>IFERROR('Raw Data'!L135/Inv_SY!K$2,"")</f>
        <v>0</v>
      </c>
      <c r="L135" s="1">
        <f>IFERROR('Raw Data'!M135/Inv_SY!L$2,"")</f>
        <v>0</v>
      </c>
      <c r="M135" s="1">
        <f>IFERROR('Raw Data'!N135/Inv_SY!M$2,"")</f>
        <v>0</v>
      </c>
      <c r="N135" s="1">
        <f>IFERROR('Raw Data'!O135/Inv_SY!N$2,"")</f>
        <v>0</v>
      </c>
      <c r="O135" s="1">
        <f>IFERROR('Raw Data'!P135/Inv_SY!O$2,"")</f>
        <v>0</v>
      </c>
      <c r="P135" s="1">
        <f>IFERROR('Raw Data'!Q135/Inv_SY!P$2,"")</f>
        <v>0</v>
      </c>
      <c r="Q135" s="1">
        <f>IFERROR('Raw Data'!R135/Inv_SY!Q$2,"")</f>
        <v>0</v>
      </c>
      <c r="R135" s="1">
        <f>IFERROR('Raw Data'!S135/Inv_SY!R$2,"")</f>
        <v>0</v>
      </c>
      <c r="S135" s="1">
        <f>IFERROR('Raw Data'!T135/Inv_SY!S$2,"")</f>
        <v>0</v>
      </c>
      <c r="T135" s="1">
        <f>IFERROR('Raw Data'!U135/Inv_SY!T$2,"")</f>
        <v>0</v>
      </c>
      <c r="U135" s="1">
        <f>IFERROR('Raw Data'!V135/Inv_SY!U$2,"")</f>
        <v>0</v>
      </c>
      <c r="V135" s="1">
        <f>IFERROR('Raw Data'!W135/Inv_SY!V$2,"")</f>
        <v>0</v>
      </c>
      <c r="W135" s="1">
        <f>IFERROR('Raw Data'!X135/Inv_SY!W$2,"")</f>
        <v>0</v>
      </c>
      <c r="X135" s="1">
        <f>IFERROR('Raw Data'!Y135/Inv_SY!X$2,"")</f>
        <v>0</v>
      </c>
      <c r="Y135" s="1" t="str">
        <f t="shared" si="22"/>
        <v/>
      </c>
      <c r="Z135" s="1">
        <f>IFERROR(_xlfn.MAXIFS(V135:X135,Inv_SY[[#This Row],[Inv1]:[Inv3]],"&gt;"&amp;0),"")</f>
        <v>0</v>
      </c>
      <c r="AA135" s="1" t="str">
        <f t="shared" si="23"/>
        <v/>
      </c>
      <c r="AB135" s="1">
        <f>IFERROR(_xlfn.MAXIFS(J135:U135,Inv_SY[[#This Row],[Inv 1 (630kw) unit 1]:[Inv 3 (630kw) unit 4]],"&gt;"&amp;0),"")</f>
        <v>0</v>
      </c>
    </row>
    <row r="136" spans="1:28" x14ac:dyDescent="0.25">
      <c r="A136" s="230"/>
      <c r="B136" s="230"/>
      <c r="C136" s="230">
        <f>YEAR(Inv_SY[[#This Row],[Date]])</f>
        <v>2025</v>
      </c>
      <c r="D136" s="230"/>
      <c r="E136" s="230"/>
      <c r="F136" s="231" t="str">
        <f>TEXT(Inv_SY[[#This Row],[Date]],"mmm-yy")</f>
        <v>Aug-25</v>
      </c>
      <c r="G136" s="230">
        <f>DAY(EOMONTH(Inv_SY[[#This Row],[Month Year]],0))</f>
        <v>31</v>
      </c>
      <c r="H136" s="232">
        <f t="shared" si="19"/>
        <v>45877</v>
      </c>
      <c r="I136" s="233">
        <f>'Modelling New'!$AO$1</f>
        <v>7.0991999999999997</v>
      </c>
      <c r="J136" s="1">
        <f>IFERROR('Raw Data'!K136/Inv_SY!J$2,"")</f>
        <v>0</v>
      </c>
      <c r="K136" s="1">
        <f>IFERROR('Raw Data'!L136/Inv_SY!K$2,"")</f>
        <v>0</v>
      </c>
      <c r="L136" s="1">
        <f>IFERROR('Raw Data'!M136/Inv_SY!L$2,"")</f>
        <v>0</v>
      </c>
      <c r="M136" s="1">
        <f>IFERROR('Raw Data'!N136/Inv_SY!M$2,"")</f>
        <v>0</v>
      </c>
      <c r="N136" s="1">
        <f>IFERROR('Raw Data'!O136/Inv_SY!N$2,"")</f>
        <v>0</v>
      </c>
      <c r="O136" s="1">
        <f>IFERROR('Raw Data'!P136/Inv_SY!O$2,"")</f>
        <v>0</v>
      </c>
      <c r="P136" s="1">
        <f>IFERROR('Raw Data'!Q136/Inv_SY!P$2,"")</f>
        <v>0</v>
      </c>
      <c r="Q136" s="1">
        <f>IFERROR('Raw Data'!R136/Inv_SY!Q$2,"")</f>
        <v>0</v>
      </c>
      <c r="R136" s="1">
        <f>IFERROR('Raw Data'!S136/Inv_SY!R$2,"")</f>
        <v>0</v>
      </c>
      <c r="S136" s="1">
        <f>IFERROR('Raw Data'!T136/Inv_SY!S$2,"")</f>
        <v>0</v>
      </c>
      <c r="T136" s="1">
        <f>IFERROR('Raw Data'!U136/Inv_SY!T$2,"")</f>
        <v>0</v>
      </c>
      <c r="U136" s="1">
        <f>IFERROR('Raw Data'!V136/Inv_SY!U$2,"")</f>
        <v>0</v>
      </c>
      <c r="V136" s="1">
        <f>IFERROR('Raw Data'!W136/Inv_SY!V$2,"")</f>
        <v>0</v>
      </c>
      <c r="W136" s="1">
        <f>IFERROR('Raw Data'!X136/Inv_SY!W$2,"")</f>
        <v>0</v>
      </c>
      <c r="X136" s="1">
        <f>IFERROR('Raw Data'!Y136/Inv_SY!X$2,"")</f>
        <v>0</v>
      </c>
      <c r="Y136" s="1" t="str">
        <f t="shared" si="22"/>
        <v/>
      </c>
      <c r="Z136" s="1">
        <f>IFERROR(_xlfn.MAXIFS(V136:X136,Inv_SY[[#This Row],[Inv1]:[Inv3]],"&gt;"&amp;0),"")</f>
        <v>0</v>
      </c>
      <c r="AA136" s="1" t="str">
        <f t="shared" si="23"/>
        <v/>
      </c>
      <c r="AB136" s="1">
        <f>IFERROR(_xlfn.MAXIFS(J136:U136,Inv_SY[[#This Row],[Inv 1 (630kw) unit 1]:[Inv 3 (630kw) unit 4]],"&gt;"&amp;0),"")</f>
        <v>0</v>
      </c>
    </row>
    <row r="137" spans="1:28" x14ac:dyDescent="0.25">
      <c r="A137" s="230"/>
      <c r="B137" s="230"/>
      <c r="C137" s="230">
        <f>YEAR(Inv_SY[[#This Row],[Date]])</f>
        <v>2025</v>
      </c>
      <c r="D137" s="230"/>
      <c r="E137" s="230"/>
      <c r="F137" s="231" t="str">
        <f>TEXT(Inv_SY[[#This Row],[Date]],"mmm-yy")</f>
        <v>Aug-25</v>
      </c>
      <c r="G137" s="230">
        <f>DAY(EOMONTH(Inv_SY[[#This Row],[Month Year]],0))</f>
        <v>31</v>
      </c>
      <c r="H137" s="232">
        <f t="shared" si="19"/>
        <v>45878</v>
      </c>
      <c r="I137" s="233">
        <f>'Modelling New'!$AO$1</f>
        <v>7.0991999999999997</v>
      </c>
      <c r="J137" s="1">
        <f>IFERROR('Raw Data'!K137/Inv_SY!J$2,"")</f>
        <v>0</v>
      </c>
      <c r="K137" s="1">
        <f>IFERROR('Raw Data'!L137/Inv_SY!K$2,"")</f>
        <v>0</v>
      </c>
      <c r="L137" s="1">
        <f>IFERROR('Raw Data'!M137/Inv_SY!L$2,"")</f>
        <v>0</v>
      </c>
      <c r="M137" s="1">
        <f>IFERROR('Raw Data'!N137/Inv_SY!M$2,"")</f>
        <v>0</v>
      </c>
      <c r="N137" s="1">
        <f>IFERROR('Raw Data'!O137/Inv_SY!N$2,"")</f>
        <v>0</v>
      </c>
      <c r="O137" s="1">
        <f>IFERROR('Raw Data'!P137/Inv_SY!O$2,"")</f>
        <v>0</v>
      </c>
      <c r="P137" s="1">
        <f>IFERROR('Raw Data'!Q137/Inv_SY!P$2,"")</f>
        <v>0</v>
      </c>
      <c r="Q137" s="1">
        <f>IFERROR('Raw Data'!R137/Inv_SY!Q$2,"")</f>
        <v>0</v>
      </c>
      <c r="R137" s="1">
        <f>IFERROR('Raw Data'!S137/Inv_SY!R$2,"")</f>
        <v>0</v>
      </c>
      <c r="S137" s="1">
        <f>IFERROR('Raw Data'!T137/Inv_SY!S$2,"")</f>
        <v>0</v>
      </c>
      <c r="T137" s="1">
        <f>IFERROR('Raw Data'!U137/Inv_SY!T$2,"")</f>
        <v>0</v>
      </c>
      <c r="U137" s="1">
        <f>IFERROR('Raw Data'!V137/Inv_SY!U$2,"")</f>
        <v>0</v>
      </c>
      <c r="V137" s="1">
        <f>IFERROR('Raw Data'!W137/Inv_SY!V$2,"")</f>
        <v>0</v>
      </c>
      <c r="W137" s="1">
        <f>IFERROR('Raw Data'!X137/Inv_SY!W$2,"")</f>
        <v>0</v>
      </c>
      <c r="X137" s="1">
        <f>IFERROR('Raw Data'!Y137/Inv_SY!X$2,"")</f>
        <v>0</v>
      </c>
      <c r="Y137" s="1" t="str">
        <f t="shared" si="22"/>
        <v/>
      </c>
      <c r="Z137" s="1">
        <f>IFERROR(_xlfn.MAXIFS(V137:X137,Inv_SY[[#This Row],[Inv1]:[Inv3]],"&gt;"&amp;0),"")</f>
        <v>0</v>
      </c>
      <c r="AA137" s="1" t="str">
        <f t="shared" si="23"/>
        <v/>
      </c>
      <c r="AB137" s="1">
        <f>IFERROR(_xlfn.MAXIFS(J137:U137,Inv_SY[[#This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0.95067463957623444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12.900000000000002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1.06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30.23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>
        <f>IFERROR(1-SUMIF('Plant BD'!$F:$F,$A121,'Plant BD'!AE:AE)/($AA121+SUMIF('Plant BD'!$F:$F,$A121,'Plant BD'!AE:AE)),"")</f>
        <v>1</v>
      </c>
      <c r="P121" s="122"/>
      <c r="Q121" s="121"/>
      <c r="R121" s="122">
        <f>IFERROR(1-SUMIF('Grid BD'!$H:$H,$A121,'Grid BD'!$AD:$AD)/($AA121+SUMIF('Grid BD'!$H:$H,$A121,'Plant BD'!$AE:$AE)),"")</f>
        <v>1</v>
      </c>
      <c r="T121" s="121"/>
      <c r="U121" s="120">
        <f t="shared" si="9"/>
        <v>0.83719239159554582</v>
      </c>
      <c r="V121" s="120"/>
      <c r="W121" s="115">
        <f t="shared" si="8"/>
        <v>3.6975997295469944E-2</v>
      </c>
      <c r="X121" s="118">
        <f>IFERROR(_xlfn.XLOOKUP($A121,'Raw Data'!$G:$G,'Raw Data'!AI:AI),"")</f>
        <v>6581.2</v>
      </c>
      <c r="Y121" s="118">
        <f>IFERROR(_xlfn.XLOOKUP($A121,'Raw Data'!$G:$G,'Raw Data'!AJ:AJ),"")</f>
        <v>6500</v>
      </c>
      <c r="Z121" s="118">
        <f>IFERROR(_xlfn.XLOOKUP($A121,'Raw Data'!$G:$G,'Raw Data'!AK:AK),"")</f>
        <v>199.99999999999574</v>
      </c>
      <c r="AA121" s="118">
        <f>IFERROR(_xlfn.XLOOKUP($A121,'Raw Data'!$G:$G,'Raw Data'!AL:AL),"")</f>
        <v>6300.0000000000045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12.883333333333333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4.91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40.340000000000003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>
        <f>IFERROR(1-SUMIF('Plant BD'!$F:$F,$A122,'Plant BD'!AE:AE)/($AA122+SUMIF('Plant BD'!$F:$F,$A122,'Plant BD'!AE:AE)),"")</f>
        <v>1</v>
      </c>
      <c r="P122" s="122"/>
      <c r="Q122" s="121"/>
      <c r="R122" s="122">
        <f>IFERROR(1-SUMIF('Grid BD'!$H:$H,$A122,'Grid BD'!$AD:$AD)/($AA122+SUMIF('Grid BD'!$H:$H,$A122,'Plant BD'!$AE:$AE)),"")</f>
        <v>0.81974970864667229</v>
      </c>
      <c r="T122" s="121"/>
      <c r="U122" s="120">
        <f t="shared" si="9"/>
        <v>0.619673390811462</v>
      </c>
      <c r="V122" s="120"/>
      <c r="W122" s="115">
        <f t="shared" si="8"/>
        <v>0.12677484787017826</v>
      </c>
      <c r="X122" s="118">
        <f>IFERROR(_xlfn.XLOOKUP($A122,'Raw Data'!$G:$G,'Raw Data'!AI:AI),"")</f>
        <v>21871.4</v>
      </c>
      <c r="Y122" s="118">
        <f>IFERROR(_xlfn.XLOOKUP($A122,'Raw Data'!$G:$G,'Raw Data'!AJ:AJ),"")</f>
        <v>21799.999999999272</v>
      </c>
      <c r="Z122" s="118">
        <f>IFERROR(_xlfn.XLOOKUP($A122,'Raw Data'!$G:$G,'Raw Data'!AK:AK),"")</f>
        <v>200.00000000000284</v>
      </c>
      <c r="AA122" s="118">
        <f>IFERROR(_xlfn.XLOOKUP($A122,'Raw Data'!$G:$G,'Raw Data'!AL:AL),"")</f>
        <v>21599.999999999269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13.166666666666664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4.9800000000000004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39.79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>
        <f>IFERROR(1-SUMIF('Plant BD'!$F:$F,$A123,'Plant BD'!AE:AE)/($AA123+SUMIF('Plant BD'!$F:$F,$A123,'Plant BD'!AE:AE)),"")</f>
        <v>1</v>
      </c>
      <c r="P123" s="122"/>
      <c r="Q123" s="121"/>
      <c r="R123" s="122">
        <f>IFERROR(1-SUMIF('Grid BD'!$H:$H,$A123,'Grid BD'!$AD:$AD)/($AA123+SUMIF('Grid BD'!$H:$H,$A123,'Plant BD'!$AE:$AE)),"")</f>
        <v>1</v>
      </c>
      <c r="T123" s="121"/>
      <c r="U123" s="120">
        <f t="shared" si="9"/>
        <v>0.77218950175279577</v>
      </c>
      <c r="V123" s="120"/>
      <c r="W123" s="115">
        <f t="shared" si="8"/>
        <v>0.16022932161370512</v>
      </c>
      <c r="X123" s="118">
        <f>IFERROR(_xlfn.XLOOKUP($A123,'Raw Data'!$G:$G,'Raw Data'!AI:AI),"")</f>
        <v>27752.199999999997</v>
      </c>
      <c r="Y123" s="118">
        <f>IFERROR(_xlfn.XLOOKUP($A123,'Raw Data'!$G:$G,'Raw Data'!AJ:AJ),"")</f>
        <v>27600.000000000364</v>
      </c>
      <c r="Z123" s="118">
        <f>IFERROR(_xlfn.XLOOKUP($A123,'Raw Data'!$G:$G,'Raw Data'!AK:AK),"")</f>
        <v>299.99999999999716</v>
      </c>
      <c r="AA123" s="118">
        <f>IFERROR(_xlfn.XLOOKUP($A123,'Raw Data'!$G:$G,'Raw Data'!AL:AL),"")</f>
        <v>27300.000000000367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13.083333333333332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4.32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39.08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>
        <f>IFERROR(1-SUMIF('Plant BD'!$F:$F,$A124,'Plant BD'!AE:AE)/($AA124+SUMIF('Plant BD'!$F:$F,$A124,'Plant BD'!AE:AE)),"")</f>
        <v>1</v>
      </c>
      <c r="P124" s="122"/>
      <c r="Q124" s="121"/>
      <c r="R124" s="122">
        <f>IFERROR(1-SUMIF('Grid BD'!$H:$H,$A124,'Grid BD'!$AD:$AD)/($AA124+SUMIF('Grid BD'!$H:$H,$A124,'Plant BD'!$AE:$AE)),"")</f>
        <v>1</v>
      </c>
      <c r="T124" s="121"/>
      <c r="U124" s="120">
        <f t="shared" si="9"/>
        <v>0.79234279918862915</v>
      </c>
      <c r="V124" s="120"/>
      <c r="W124" s="115">
        <f t="shared" si="8"/>
        <v>0.14262170385395326</v>
      </c>
      <c r="X124" s="118">
        <f>IFERROR(_xlfn.XLOOKUP($A124,'Raw Data'!$G:$G,'Raw Data'!AI:AI),"")</f>
        <v>24337</v>
      </c>
      <c r="Y124" s="118">
        <f>IFERROR(_xlfn.XLOOKUP($A124,'Raw Data'!$G:$G,'Raw Data'!AJ:AJ),"")</f>
        <v>24399.999999999636</v>
      </c>
      <c r="Z124" s="118">
        <f>IFERROR(_xlfn.XLOOKUP($A124,'Raw Data'!$G:$G,'Raw Data'!AK:AK),"")</f>
        <v>100.00000000000142</v>
      </c>
      <c r="AA124" s="118">
        <f>IFERROR(_xlfn.XLOOKUP($A124,'Raw Data'!$G:$G,'Raw Data'!AL:AL),"")</f>
        <v>24299.999999999636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12.916666666666666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4.05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37.78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>
        <f>IFERROR(1-SUMIF('Plant BD'!$F:$F,$A125,'Plant BD'!AE:AE)/($AA125+SUMIF('Plant BD'!$F:$F,$A125,'Plant BD'!AE:AE)),"")</f>
        <v>1</v>
      </c>
      <c r="P125" s="122"/>
      <c r="Q125" s="121"/>
      <c r="R125" s="122">
        <f>IFERROR(1-SUMIF('Grid BD'!$H:$H,$A125,'Grid BD'!$AD:$AD)/($AA125+SUMIF('Grid BD'!$H:$H,$A125,'Plant BD'!$AE:$AE)),"")</f>
        <v>1</v>
      </c>
      <c r="T125" s="121"/>
      <c r="U125" s="120">
        <f t="shared" si="9"/>
        <v>0.77908274136958444</v>
      </c>
      <c r="V125" s="120"/>
      <c r="W125" s="115">
        <f t="shared" si="8"/>
        <v>0.13147021260611735</v>
      </c>
      <c r="X125" s="118">
        <f>IFERROR(_xlfn.XLOOKUP($A125,'Raw Data'!$G:$G,'Raw Data'!AI:AI),"")</f>
        <v>22798.899999999998</v>
      </c>
      <c r="Y125" s="118">
        <f>IFERROR(_xlfn.XLOOKUP($A125,'Raw Data'!$G:$G,'Raw Data'!AJ:AJ),"")</f>
        <v>22600.000000000364</v>
      </c>
      <c r="Z125" s="118">
        <f>IFERROR(_xlfn.XLOOKUP($A125,'Raw Data'!$G:$G,'Raw Data'!AK:AK),"")</f>
        <v>200.00000000000284</v>
      </c>
      <c r="AA125" s="118">
        <f>IFERROR(_xlfn.XLOOKUP($A125,'Raw Data'!$G:$G,'Raw Data'!AL:AL),"")</f>
        <v>22400.00000000036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13.100000000000001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4.7300000000000004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41.05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>
        <f>IFERROR(1-SUMIF('Plant BD'!$F:$F,$A126,'Plant BD'!AE:AE)/($AA126+SUMIF('Plant BD'!$F:$F,$A126,'Plant BD'!AE:AE)),"")</f>
        <v>1</v>
      </c>
      <c r="P126" s="122"/>
      <c r="Q126" s="121"/>
      <c r="R126" s="122">
        <f>IFERROR(1-SUMIF('Grid BD'!$H:$H,$A126,'Grid BD'!$AD:$AD)/($AA126+SUMIF('Grid BD'!$H:$H,$A126,'Plant BD'!$AE:$AE)),"")</f>
        <v>0.90798925422996346</v>
      </c>
      <c r="T126" s="121"/>
      <c r="U126" s="120">
        <f t="shared" si="9"/>
        <v>0.7057937266909281</v>
      </c>
      <c r="V126" s="120"/>
      <c r="W126" s="115">
        <f t="shared" si="8"/>
        <v>0.13910018030200375</v>
      </c>
      <c r="X126" s="118">
        <f>IFERROR(_xlfn.XLOOKUP($A126,'Raw Data'!$G:$G,'Raw Data'!AI:AI),"")</f>
        <v>24064.400000000001</v>
      </c>
      <c r="Y126" s="118">
        <f>IFERROR(_xlfn.XLOOKUP($A126,'Raw Data'!$G:$G,'Raw Data'!AJ:AJ),"")</f>
        <v>23899.999999999636</v>
      </c>
      <c r="Z126" s="118">
        <f>IFERROR(_xlfn.XLOOKUP($A126,'Raw Data'!$G:$G,'Raw Data'!AK:AK),"")</f>
        <v>199.99999999999574</v>
      </c>
      <c r="AA126" s="118">
        <f>IFERROR(_xlfn.XLOOKUP($A126,'Raw Data'!$G:$G,'Raw Data'!AL:AL),"")</f>
        <v>23699.99999999964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Y115" activePane="bottomRight" state="frozen"/>
      <selection pane="topRight" activeCell="H1" sqref="H1"/>
      <selection pane="bottomLeft" activeCell="A4" sqref="A4"/>
      <selection pane="bottomRight" activeCell="AI128" sqref="AI128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>
        <v>2025</v>
      </c>
      <c r="C123" s="81" t="s">
        <v>4</v>
      </c>
      <c r="D123" s="81" t="s">
        <v>4</v>
      </c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>
        <v>0.23472222222222222</v>
      </c>
      <c r="J123" s="41">
        <v>0.77222222222222225</v>
      </c>
      <c r="K123" s="80">
        <v>509.3</v>
      </c>
      <c r="L123" s="80">
        <v>506.4</v>
      </c>
      <c r="M123" s="80">
        <v>665.6</v>
      </c>
      <c r="N123" s="80">
        <v>505.7</v>
      </c>
      <c r="O123" s="80">
        <v>517</v>
      </c>
      <c r="P123" s="80">
        <v>513.20000000000005</v>
      </c>
      <c r="Q123" s="80">
        <v>657.2</v>
      </c>
      <c r="R123" s="80">
        <v>521.29999999999995</v>
      </c>
      <c r="S123" s="80">
        <v>549.79999999999995</v>
      </c>
      <c r="T123" s="80">
        <v>544.4</v>
      </c>
      <c r="U123" s="80">
        <v>545.29999999999995</v>
      </c>
      <c r="V123" s="80">
        <v>546</v>
      </c>
      <c r="W123" s="80">
        <v>2187</v>
      </c>
      <c r="X123" s="80">
        <v>2208.6999999999998</v>
      </c>
      <c r="Y123" s="80">
        <v>2185.5</v>
      </c>
      <c r="Z123" s="81">
        <v>5090.6000000000004</v>
      </c>
      <c r="AA123" s="81">
        <v>37.799999999999997</v>
      </c>
      <c r="AB123" s="81"/>
      <c r="AC123" s="81">
        <v>1.06</v>
      </c>
      <c r="AD123" s="81">
        <v>0</v>
      </c>
      <c r="AE123" s="81">
        <v>30.23</v>
      </c>
      <c r="AF123" s="81">
        <v>0</v>
      </c>
      <c r="AG123" s="81">
        <v>0</v>
      </c>
      <c r="AH123" s="81"/>
      <c r="AI123" s="11">
        <f>SUM(Raw_Data[[#This Row],[Inv1]:[Inv3]])</f>
        <v>6581.2</v>
      </c>
      <c r="AJ123" s="11">
        <f>(Raw_Data[[#This Row],[33 kV Outgoinng Export Reading]]-Z122)*1000</f>
        <v>6500</v>
      </c>
      <c r="AK123" s="11">
        <f>(Raw_Data[[#This Row],[33 kV Outgoinng Import Reading]]-AA122)*1000</f>
        <v>199.99999999999574</v>
      </c>
      <c r="AL123" s="11">
        <f>Raw_Data[[#This Row],[Export  (kWh)]]-Raw_Data[[#This Row],[Import (kWh)]]</f>
        <v>6300.0000000000045</v>
      </c>
      <c r="AM123" s="21">
        <f t="shared" ref="AM123" si="114">IFERROR((J123-I123)*24,"")</f>
        <v>12.900000000000002</v>
      </c>
    </row>
    <row r="124" spans="1:39" x14ac:dyDescent="0.25">
      <c r="A124" s="164">
        <f>YEAR(Raw_Data[[#This Row],[Date]])+IF(MONTH(Raw_Data[[#This Row],[Date]])&gt;=4,1,0)</f>
        <v>2026</v>
      </c>
      <c r="B124" s="42">
        <v>2025</v>
      </c>
      <c r="C124" s="81" t="s">
        <v>4</v>
      </c>
      <c r="D124" s="81" t="s">
        <v>4</v>
      </c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>
        <v>0.23402777777777778</v>
      </c>
      <c r="J124" s="41">
        <v>0.77083333333333337</v>
      </c>
      <c r="K124" s="80">
        <v>1777.4</v>
      </c>
      <c r="L124" s="80" t="s">
        <v>1116</v>
      </c>
      <c r="M124" s="80">
        <v>1759.3</v>
      </c>
      <c r="N124" s="80">
        <v>1765.6</v>
      </c>
      <c r="O124" s="80">
        <v>1838.7</v>
      </c>
      <c r="P124" s="80">
        <v>1900.9</v>
      </c>
      <c r="Q124" s="80">
        <v>1827.7</v>
      </c>
      <c r="R124" s="80" t="s">
        <v>1117</v>
      </c>
      <c r="S124" s="80">
        <v>1830.3</v>
      </c>
      <c r="T124" s="80">
        <v>1834.4</v>
      </c>
      <c r="U124" s="80">
        <v>1827.5</v>
      </c>
      <c r="V124" s="80">
        <v>1826.6</v>
      </c>
      <c r="W124" s="80">
        <v>7144</v>
      </c>
      <c r="X124" s="80">
        <v>7408.6</v>
      </c>
      <c r="Y124" s="80">
        <v>7318.8</v>
      </c>
      <c r="Z124" s="81">
        <v>5112.3999999999996</v>
      </c>
      <c r="AA124" s="81">
        <v>38</v>
      </c>
      <c r="AB124" s="81"/>
      <c r="AC124" s="81">
        <v>4.91</v>
      </c>
      <c r="AD124" s="81">
        <v>0</v>
      </c>
      <c r="AE124" s="81">
        <v>40.340000000000003</v>
      </c>
      <c r="AF124" s="81">
        <v>0</v>
      </c>
      <c r="AG124" s="81">
        <v>0</v>
      </c>
      <c r="AH124" s="81"/>
      <c r="AI124" s="11">
        <f>SUM(Raw_Data[[#This Row],[Inv1]:[Inv3]])</f>
        <v>21871.4</v>
      </c>
      <c r="AJ124" s="11">
        <f>(Raw_Data[[#This Row],[33 kV Outgoinng Export Reading]]-Z123)*1000</f>
        <v>21799.999999999272</v>
      </c>
      <c r="AK124" s="11">
        <f>(Raw_Data[[#This Row],[33 kV Outgoinng Import Reading]]-AA123)*1000</f>
        <v>200.00000000000284</v>
      </c>
      <c r="AL124" s="11">
        <f>Raw_Data[[#This Row],[Export  (kWh)]]-Raw_Data[[#This Row],[Import (kWh)]]</f>
        <v>21599.999999999269</v>
      </c>
      <c r="AM124" s="21">
        <f t="shared" ref="AM124" si="115">IFERROR((J124-I124)*24,"")</f>
        <v>12.883333333333333</v>
      </c>
    </row>
    <row r="125" spans="1:39" x14ac:dyDescent="0.25">
      <c r="A125" s="164">
        <f>YEAR(Raw_Data[[#This Row],[Date]])+IF(MONTH(Raw_Data[[#This Row],[Date]])&gt;=4,1,0)</f>
        <v>2026</v>
      </c>
      <c r="B125" s="42">
        <v>2025</v>
      </c>
      <c r="C125" s="81" t="s">
        <v>4</v>
      </c>
      <c r="D125" s="81" t="s">
        <v>4</v>
      </c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>
        <v>0.24097222222222223</v>
      </c>
      <c r="J125" s="41">
        <v>0.7895833333333333</v>
      </c>
      <c r="K125" s="80">
        <v>2307.4</v>
      </c>
      <c r="L125" s="80">
        <v>2293.9</v>
      </c>
      <c r="M125" s="80">
        <v>2286.3000000000002</v>
      </c>
      <c r="N125" s="80">
        <v>2358.4</v>
      </c>
      <c r="O125" s="80">
        <v>2299.9</v>
      </c>
      <c r="P125" s="80">
        <v>2285.6</v>
      </c>
      <c r="Q125" s="80">
        <v>2354.1999999999998</v>
      </c>
      <c r="R125" s="80">
        <v>2302.9</v>
      </c>
      <c r="S125" s="80">
        <v>2316</v>
      </c>
      <c r="T125" s="80">
        <v>2323</v>
      </c>
      <c r="U125" s="80">
        <v>2312.9</v>
      </c>
      <c r="V125" s="80">
        <v>2311.6999999999998</v>
      </c>
      <c r="W125" s="80">
        <v>9246</v>
      </c>
      <c r="X125" s="80">
        <v>9242.6</v>
      </c>
      <c r="Y125" s="80">
        <v>9263.6</v>
      </c>
      <c r="Z125" s="81">
        <v>5140</v>
      </c>
      <c r="AA125" s="81">
        <v>38.299999999999997</v>
      </c>
      <c r="AB125" s="81"/>
      <c r="AC125" s="81">
        <v>4.9800000000000004</v>
      </c>
      <c r="AD125" s="81">
        <v>0</v>
      </c>
      <c r="AE125" s="81">
        <v>39.79</v>
      </c>
      <c r="AF125" s="81">
        <v>0</v>
      </c>
      <c r="AG125" s="81">
        <v>0</v>
      </c>
      <c r="AH125" s="81"/>
      <c r="AI125" s="11">
        <f>SUM(Raw_Data[[#This Row],[Inv1]:[Inv3]])</f>
        <v>27752.199999999997</v>
      </c>
      <c r="AJ125" s="11">
        <f>(Raw_Data[[#This Row],[33 kV Outgoinng Export Reading]]-Z124)*1000</f>
        <v>27600.000000000364</v>
      </c>
      <c r="AK125" s="11">
        <f>(Raw_Data[[#This Row],[33 kV Outgoinng Import Reading]]-AA124)*1000</f>
        <v>299.99999999999716</v>
      </c>
      <c r="AL125" s="11">
        <f>Raw_Data[[#This Row],[Export  (kWh)]]-Raw_Data[[#This Row],[Import (kWh)]]</f>
        <v>27300.000000000367</v>
      </c>
      <c r="AM125" s="21">
        <f t="shared" ref="AM125" si="116">IFERROR((J125-I125)*24,"")</f>
        <v>13.166666666666664</v>
      </c>
    </row>
    <row r="126" spans="1:39" x14ac:dyDescent="0.25">
      <c r="A126" s="164">
        <f>YEAR(Raw_Data[[#This Row],[Date]])+IF(MONTH(Raw_Data[[#This Row],[Date]])&gt;=4,1,0)</f>
        <v>2026</v>
      </c>
      <c r="B126" s="42">
        <v>2025</v>
      </c>
      <c r="C126" s="81" t="s">
        <v>4</v>
      </c>
      <c r="D126" s="81" t="s">
        <v>4</v>
      </c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>
        <v>0.23541666666666666</v>
      </c>
      <c r="J126" s="41">
        <v>0.78055555555555556</v>
      </c>
      <c r="K126" s="80">
        <v>2049.8000000000002</v>
      </c>
      <c r="L126" s="80">
        <v>2005.6</v>
      </c>
      <c r="M126" s="80">
        <v>1997.9</v>
      </c>
      <c r="N126" s="80">
        <v>2004.2</v>
      </c>
      <c r="O126" s="80">
        <v>2032.5</v>
      </c>
      <c r="P126" s="80">
        <v>2019.6</v>
      </c>
      <c r="Q126" s="80">
        <v>2019.5</v>
      </c>
      <c r="R126" s="80">
        <v>2067</v>
      </c>
      <c r="S126" s="80">
        <v>2036.8</v>
      </c>
      <c r="T126" s="80">
        <v>2041</v>
      </c>
      <c r="U126" s="80">
        <v>2031.5</v>
      </c>
      <c r="V126" s="80">
        <v>2031.6</v>
      </c>
      <c r="W126" s="80">
        <v>8057.5</v>
      </c>
      <c r="X126" s="80">
        <v>8138.6</v>
      </c>
      <c r="Y126" s="80">
        <v>8140.9</v>
      </c>
      <c r="Z126" s="81">
        <v>5164.3999999999996</v>
      </c>
      <c r="AA126" s="81">
        <v>38.4</v>
      </c>
      <c r="AB126" s="81"/>
      <c r="AC126" s="81">
        <v>4.32</v>
      </c>
      <c r="AD126" s="81">
        <v>0</v>
      </c>
      <c r="AE126" s="81">
        <v>39.08</v>
      </c>
      <c r="AF126" s="81">
        <v>0</v>
      </c>
      <c r="AG126" s="81">
        <v>0</v>
      </c>
      <c r="AH126" s="81"/>
      <c r="AI126" s="11">
        <f>SUM(Raw_Data[[#This Row],[Inv1]:[Inv3]])</f>
        <v>24337</v>
      </c>
      <c r="AJ126" s="11">
        <f>(Raw_Data[[#This Row],[33 kV Outgoinng Export Reading]]-Z125)*1000</f>
        <v>24399.999999999636</v>
      </c>
      <c r="AK126" s="11">
        <f>(Raw_Data[[#This Row],[33 kV Outgoinng Import Reading]]-AA125)*1000</f>
        <v>100.00000000000142</v>
      </c>
      <c r="AL126" s="11">
        <f>Raw_Data[[#This Row],[Export  (kWh)]]-Raw_Data[[#This Row],[Import (kWh)]]</f>
        <v>24299.999999999636</v>
      </c>
      <c r="AM126" s="21">
        <f t="shared" ref="AM126" si="117">IFERROR((J126-I126)*24,"")</f>
        <v>13.083333333333332</v>
      </c>
    </row>
    <row r="127" spans="1:39" x14ac:dyDescent="0.25">
      <c r="A127" s="164">
        <f>YEAR(Raw_Data[[#This Row],[Date]])+IF(MONTH(Raw_Data[[#This Row],[Date]])&gt;=4,1,0)</f>
        <v>2026</v>
      </c>
      <c r="B127" s="42">
        <v>2025</v>
      </c>
      <c r="C127" s="81" t="s">
        <v>4</v>
      </c>
      <c r="D127" s="81" t="s">
        <v>4</v>
      </c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>
        <v>0.24305555555555555</v>
      </c>
      <c r="J127" s="41">
        <v>0.78125</v>
      </c>
      <c r="K127" s="80">
        <v>1880.9</v>
      </c>
      <c r="L127" s="80">
        <v>1869.3</v>
      </c>
      <c r="M127" s="80">
        <v>1861.3</v>
      </c>
      <c r="N127" s="80">
        <v>1919.9</v>
      </c>
      <c r="O127" s="80">
        <v>1883.6</v>
      </c>
      <c r="P127" s="80">
        <v>1871.4</v>
      </c>
      <c r="Q127" s="80">
        <v>1922.9</v>
      </c>
      <c r="R127" s="80">
        <v>1887.3</v>
      </c>
      <c r="S127" s="80">
        <v>1926.6</v>
      </c>
      <c r="T127" s="80">
        <v>1930.8</v>
      </c>
      <c r="U127" s="80">
        <v>1922.7</v>
      </c>
      <c r="V127" s="80">
        <v>1922.2</v>
      </c>
      <c r="W127" s="80">
        <v>7531.4</v>
      </c>
      <c r="X127" s="80">
        <v>7565.2</v>
      </c>
      <c r="Y127" s="80">
        <v>7702.3</v>
      </c>
      <c r="Z127" s="81">
        <v>5187</v>
      </c>
      <c r="AA127" s="81">
        <v>38.6</v>
      </c>
      <c r="AB127" s="81"/>
      <c r="AC127" s="81">
        <v>4.05</v>
      </c>
      <c r="AD127" s="81">
        <v>0</v>
      </c>
      <c r="AE127" s="81">
        <v>37.78</v>
      </c>
      <c r="AF127" s="81">
        <v>0</v>
      </c>
      <c r="AG127" s="81">
        <v>0</v>
      </c>
      <c r="AH127" s="81"/>
      <c r="AI127" s="11">
        <f>SUM(Raw_Data[[#This Row],[Inv1]:[Inv3]])</f>
        <v>22798.899999999998</v>
      </c>
      <c r="AJ127" s="11">
        <f>(Raw_Data[[#This Row],[33 kV Outgoinng Export Reading]]-Z126)*1000</f>
        <v>22600.000000000364</v>
      </c>
      <c r="AK127" s="11">
        <f>(Raw_Data[[#This Row],[33 kV Outgoinng Import Reading]]-AA126)*1000</f>
        <v>200.00000000000284</v>
      </c>
      <c r="AL127" s="11">
        <f>Raw_Data[[#This Row],[Export  (kWh)]]-Raw_Data[[#This Row],[Import (kWh)]]</f>
        <v>22400.00000000036</v>
      </c>
      <c r="AM127" s="21">
        <f t="shared" ref="AM127" si="118">IFERROR((J127-I127)*24,"")</f>
        <v>12.916666666666666</v>
      </c>
    </row>
    <row r="128" spans="1:39" x14ac:dyDescent="0.25">
      <c r="A128" s="164">
        <f>YEAR(Raw_Data[[#This Row],[Date]])+IF(MONTH(Raw_Data[[#This Row],[Date]])&gt;=4,1,0)</f>
        <v>2026</v>
      </c>
      <c r="B128" s="42">
        <v>2025</v>
      </c>
      <c r="C128" s="81" t="s">
        <v>4</v>
      </c>
      <c r="D128" s="81" t="s">
        <v>4</v>
      </c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>
        <v>0.23541666666666666</v>
      </c>
      <c r="J128" s="41">
        <v>0.78125</v>
      </c>
      <c r="K128" s="80">
        <v>2077.6</v>
      </c>
      <c r="L128" s="80">
        <v>1977.9</v>
      </c>
      <c r="M128" s="80">
        <v>1971</v>
      </c>
      <c r="N128" s="80">
        <v>1976.1</v>
      </c>
      <c r="O128" s="80">
        <v>1989.3</v>
      </c>
      <c r="P128" s="80">
        <v>1977.1</v>
      </c>
      <c r="Q128" s="80">
        <v>1977.9</v>
      </c>
      <c r="R128" s="80">
        <v>2078.1999999999998</v>
      </c>
      <c r="S128" s="80">
        <v>2010.2</v>
      </c>
      <c r="T128" s="80">
        <v>2016.2</v>
      </c>
      <c r="U128" s="80">
        <v>2006.8</v>
      </c>
      <c r="V128" s="80">
        <v>2006.1</v>
      </c>
      <c r="W128" s="80">
        <v>8002.6</v>
      </c>
      <c r="X128" s="80">
        <v>8022.5</v>
      </c>
      <c r="Y128" s="80">
        <v>8039.3</v>
      </c>
      <c r="Z128" s="81">
        <v>5210.8999999999996</v>
      </c>
      <c r="AA128" s="81">
        <v>38.799999999999997</v>
      </c>
      <c r="AB128" s="81"/>
      <c r="AC128" s="81">
        <v>4.7300000000000004</v>
      </c>
      <c r="AD128" s="81">
        <v>0</v>
      </c>
      <c r="AE128" s="81">
        <v>41.05</v>
      </c>
      <c r="AF128" s="81">
        <v>0</v>
      </c>
      <c r="AG128" s="81">
        <v>0</v>
      </c>
      <c r="AH128" s="81"/>
      <c r="AI128" s="11">
        <f>SUM(Raw_Data[[#This Row],[Inv1]:[Inv3]])</f>
        <v>24064.400000000001</v>
      </c>
      <c r="AJ128" s="11">
        <f>(Raw_Data[[#This Row],[33 kV Outgoinng Export Reading]]-Z127)*1000</f>
        <v>23899.999999999636</v>
      </c>
      <c r="AK128" s="11">
        <f>(Raw_Data[[#This Row],[33 kV Outgoinng Import Reading]]-AA127)*1000</f>
        <v>199.99999999999574</v>
      </c>
      <c r="AL128" s="11">
        <f>Raw_Data[[#This Row],[Export  (kWh)]]-Raw_Data[[#This Row],[Import (kWh)]]</f>
        <v>23699.99999999964</v>
      </c>
      <c r="AM128" s="21">
        <f t="shared" ref="AM128" si="119">IFERROR((J128-I128)*24,"")</f>
        <v>13.100000000000001</v>
      </c>
    </row>
    <row r="129" spans="1:39" x14ac:dyDescent="0.25">
      <c r="A129" s="164">
        <f>YEAR(Raw_Data[[#This Row],[Date]])+IF(MONTH(Raw_Data[[#This Row],[Date]])&gt;=4,1,0)</f>
        <v>2026</v>
      </c>
      <c r="B129" s="42">
        <v>2025</v>
      </c>
      <c r="C129" s="81" t="s">
        <v>4</v>
      </c>
      <c r="D129" s="81" t="s">
        <v>4</v>
      </c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ref="AM128:AM134" si="120">IFERROR((J129-I129)*24,"")</f>
        <v>0</v>
      </c>
    </row>
    <row r="130" spans="1:39" x14ac:dyDescent="0.25">
      <c r="A130" s="164">
        <f>YEAR(Raw_Data[[#This Row],[Date]])+IF(MONTH(Raw_Data[[#This Row],[Date]])&gt;=4,1,0)</f>
        <v>2026</v>
      </c>
      <c r="B130" s="42">
        <v>2025</v>
      </c>
      <c r="C130" s="81" t="s">
        <v>4</v>
      </c>
      <c r="D130" s="81" t="s">
        <v>4</v>
      </c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20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20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20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21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20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21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20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31</v>
      </c>
      <c r="R89" s="141">
        <f t="shared" si="37"/>
        <v>121</v>
      </c>
      <c r="S89" s="149">
        <f>SUMIF($F$2:F89,F89,$R$2:R89)</f>
        <v>637.59999999999991</v>
      </c>
      <c r="T89" s="140">
        <f t="shared" si="38"/>
        <v>20.295016135869183</v>
      </c>
      <c r="U89" s="141">
        <f t="shared" si="39"/>
        <v>629.14550021194464</v>
      </c>
      <c r="V89" s="149">
        <f>SUMIF($F$2:F89,F89,$U$2:U89)</f>
        <v>3157.672369711604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0.15191007676611548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637.59999999999991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3157.672369711604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0.15191007676611548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637.59999999999991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3157.672369711604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0.15191007676611548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637.59999999999991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3157.672369711604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0.15191007676611548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637.59999999999991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3157.672369711604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0.15191007676611548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637.59999999999991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3157.672369711604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0.15191007676611548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637.59999999999991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3157.672369711604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0.15191007676611548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637.59999999999991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3157.672369711604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0.15191007676611548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637.59999999999991</v>
      </c>
      <c r="T97" s="140">
        <f>M97/G97</f>
        <v>33.827192387794739</v>
      </c>
      <c r="U97" s="141">
        <f>M97/G97*Q97</f>
        <v>0</v>
      </c>
      <c r="V97" s="149">
        <f>SUMIF($F$2:F97,F97,$U$2:U97)</f>
        <v>3157.672369711604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0.15191007676611548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E115" activePane="bottomRight" state="frozen"/>
      <selection pane="topRight" activeCell="I1" sqref="I1"/>
      <selection pane="bottomLeft" activeCell="A2" sqref="A2"/>
      <selection pane="bottomRight" activeCell="J124" sqref="J124:AM130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>
        <f>IFERROR(Inv_SY!J123/Inv_SY!$Y123-1,"")</f>
        <v>-3.1112092666032543E-2</v>
      </c>
      <c r="K121" s="239">
        <f>IFERROR(Inv_SY!K123/Inv_SY!$Y123-1,"")</f>
        <v>-0.19719085628326283</v>
      </c>
      <c r="L121" s="239">
        <f>IFERROR(Inv_SY!L123/Inv_SY!$Y123-1,"")</f>
        <v>0.270264258069143</v>
      </c>
      <c r="M121" s="239">
        <f>IFERROR(Inv_SY!M123/Inv_SY!$Y123-1,"")</f>
        <v>-3.7960701474990644E-2</v>
      </c>
      <c r="N121" s="239">
        <f>IFERROR(Inv_SY!N123/Inv_SY!$Y123-1,"")</f>
        <v>-0.16716682528162563</v>
      </c>
      <c r="O121" s="239">
        <f>IFERROR(Inv_SY!O123/Inv_SY!$Y123-1,"")</f>
        <v>-2.3692766456328118E-2</v>
      </c>
      <c r="P121" s="239">
        <f>IFERROR(Inv_SY!P123/Inv_SY!$Y123-1,"")</f>
        <v>6.5267107273808023E-2</v>
      </c>
      <c r="Q121" s="239">
        <f>IFERROR(Inv_SY!Q123/Inv_SY!$Y123-1,"")</f>
        <v>0.25458124521929948</v>
      </c>
      <c r="R121" s="239">
        <f>IFERROR(Inv_SY!R123/Inv_SY!$Y123-1,"")</f>
        <v>5.9387293494998383E-2</v>
      </c>
      <c r="S121" s="239">
        <f>IFERROR(Inv_SY!S123/Inv_SY!$Y123-1,"")</f>
        <v>-0.13235776432257484</v>
      </c>
      <c r="T121" s="239">
        <f>IFERROR(Inv_SY!T123/Inv_SY!$Y123-1,"")</f>
        <v>0.29517561854307295</v>
      </c>
      <c r="U121" s="239">
        <f>IFERROR(Inv_SY!U123/Inv_SY!$Y123-1,"")</f>
        <v>-0.13211595265791498</v>
      </c>
      <c r="V121" s="239">
        <f>IFERROR(Inv_SY!J123/Inv_SY!$Z123-1,"")</f>
        <v>-4.4193905630044439E-2</v>
      </c>
      <c r="W121" s="239">
        <f>IFERROR(Inv_SY!K123/Inv_SY!$Z123-1,"")</f>
        <v>-0.20803029290374786</v>
      </c>
      <c r="X121" s="239">
        <f>IFERROR(Inv_SY!L123/Inv_SY!$Z123-1,"")</f>
        <v>0.25311329631892887</v>
      </c>
      <c r="Y121" s="239">
        <f>IFERROR(Inv_SY!M123/Inv_SY!$Z123-1,"")</f>
        <v>-5.0950045311434433E-2</v>
      </c>
      <c r="Z121" s="239">
        <f>IFERROR(Inv_SY!N123/Inv_SY!$Z123-1,"")</f>
        <v>-0.17841164291163314</v>
      </c>
      <c r="AA121" s="239">
        <f>IFERROR(Inv_SY!O123/Inv_SY!$Z123-1,"")</f>
        <v>-3.6874754308538815E-2</v>
      </c>
      <c r="AB121" s="239">
        <f>IFERROR(Inv_SY!P123/Inv_SY!$Z123-1,"")</f>
        <v>5.0883993449613696E-2</v>
      </c>
      <c r="AC121" s="239">
        <f>IFERROR(Inv_SY!Q123/Inv_SY!$Z123-1,"")</f>
        <v>0.23764203370279247</v>
      </c>
      <c r="AD121" s="239">
        <f>IFERROR(Inv_SY!R123/Inv_SY!$Z123-1,"")</f>
        <v>4.5083568239425276E-2</v>
      </c>
      <c r="AE121" s="239">
        <f>IFERROR(Inv_SY!S123/Inv_SY!$Z123-1,"")</f>
        <v>-0.14407256988562622</v>
      </c>
      <c r="AF121" s="239">
        <f>IFERROR(Inv_SY!T123/Inv_SY!$Z123-1,"")</f>
        <v>0.27768830647211251</v>
      </c>
      <c r="AG121" s="239">
        <f>IFERROR(Inv_SY!U123/Inv_SY!$Z123-1,"")</f>
        <v>-0.14383402313421967</v>
      </c>
      <c r="AH121" s="239">
        <f>IFERROR(Inv_SY!V123/Inv_SY!$Y123-1,"")</f>
        <v>-8.648333431002353E-3</v>
      </c>
      <c r="AI121" s="239">
        <f>IFERROR(Inv_SY!W123/Inv_SY!$Y123-1,"")</f>
        <v>1.3686680845695021E-2</v>
      </c>
      <c r="AJ121" s="239">
        <f>IFERROR(Inv_SY!X123/Inv_SY!$Y123-1,"")</f>
        <v>-5.0383474146927787E-3</v>
      </c>
      <c r="AK121" s="239">
        <f>IFERROR(Inv_SY!V123/Inv_SY!$Z123-1,"")</f>
        <v>-2.2033449485657441E-2</v>
      </c>
      <c r="AL121" s="239">
        <f>IFERROR(Inv_SY!W123/Inv_SY!$Z123-1,"")</f>
        <v>0</v>
      </c>
      <c r="AM121" s="239">
        <f>IFERROR(Inv_SY!X123/Inv_SY!$Z123-1,"")</f>
        <v>-1.8472205084874904E-2</v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>
        <f>IFERROR(Inv_SY!J124/Inv_SY!$Y124-1,"")</f>
        <v>1.7400437510759037E-2</v>
      </c>
      <c r="K122" s="239" t="str">
        <f>IFERROR(Inv_SY!K124/Inv_SY!$Y124-1,"")</f>
        <v/>
      </c>
      <c r="L122" s="239">
        <f>IFERROR(Inv_SY!L124/Inv_SY!$Y124-1,"")</f>
        <v>1.0246960885924805E-2</v>
      </c>
      <c r="M122" s="239">
        <f>IFERROR(Inv_SY!M124/Inv_SY!$Y124-1,"")</f>
        <v>1.0646006790253182E-2</v>
      </c>
      <c r="N122" s="239">
        <f>IFERROR(Inv_SY!N124/Inv_SY!$Y124-1,"")</f>
        <v>-0.10877936344425476</v>
      </c>
      <c r="O122" s="239">
        <f>IFERROR(Inv_SY!O124/Inv_SY!$Y124-1,"")</f>
        <v>8.8092996322832295E-2</v>
      </c>
      <c r="P122" s="239">
        <f>IFERROR(Inv_SY!P124/Inv_SY!$Y124-1,"")</f>
        <v>-0.10859973414574675</v>
      </c>
      <c r="Q122" s="239" t="str">
        <f>IFERROR(Inv_SY!Q124/Inv_SY!$Y124-1,"")</f>
        <v/>
      </c>
      <c r="R122" s="239">
        <f>IFERROR(Inv_SY!R124/Inv_SY!$Y124-1,"")</f>
        <v>6.1155889296048871E-2</v>
      </c>
      <c r="S122" s="239">
        <f>IFERROR(Inv_SY!S124/Inv_SY!$Y124-1,"")</f>
        <v>-0.12032247795389162</v>
      </c>
      <c r="T122" s="239">
        <f>IFERROR(Inv_SY!T124/Inv_SY!$Y124-1,"")</f>
        <v>0.30604287156235643</v>
      </c>
      <c r="U122" s="239">
        <f>IFERROR(Inv_SY!U124/Inv_SY!$Y124-1,"")</f>
        <v>-0.12638637019873877</v>
      </c>
      <c r="V122" s="239">
        <f>IFERROR(Inv_SY!J124/Inv_SY!$Z124-1,"")</f>
        <v>-5.5524574829167728E-3</v>
      </c>
      <c r="W122" s="239" t="str">
        <f>IFERROR(Inv_SY!K124/Inv_SY!$Z124-1,"")</f>
        <v/>
      </c>
      <c r="X122" s="239">
        <f>IFERROR(Inv_SY!L124/Inv_SY!$Z124-1,"")</f>
        <v>-1.2544549276611083E-2</v>
      </c>
      <c r="Y122" s="239">
        <f>IFERROR(Inv_SY!M124/Inv_SY!$Z124-1,"")</f>
        <v>-1.2154505981679997E-2</v>
      </c>
      <c r="Z122" s="239">
        <f>IFERROR(Inv_SY!N124/Inv_SY!$Z124-1,"")</f>
        <v>-0.12888559982165426</v>
      </c>
      <c r="AA122" s="239">
        <f>IFERROR(Inv_SY!O124/Inv_SY!$Z124-1,"")</f>
        <v>6.3545253499900811E-2</v>
      </c>
      <c r="AB122" s="239">
        <f>IFERROR(Inv_SY!P124/Inv_SY!$Z124-1,"")</f>
        <v>-0.1287100230203484</v>
      </c>
      <c r="AC122" s="239" t="str">
        <f>IFERROR(Inv_SY!Q124/Inv_SY!$Z124-1,"")</f>
        <v/>
      </c>
      <c r="AD122" s="239">
        <f>IFERROR(Inv_SY!R124/Inv_SY!$Z124-1,"")</f>
        <v>3.7215856639364109E-2</v>
      </c>
      <c r="AE122" s="239">
        <f>IFERROR(Inv_SY!S124/Inv_SY!$Z124-1,"")</f>
        <v>-0.14016829779767148</v>
      </c>
      <c r="AF122" s="239">
        <f>IFERROR(Inv_SY!T124/Inv_SY!$Z124-1,"")</f>
        <v>0.27657810647777037</v>
      </c>
      <c r="AG122" s="239">
        <f>IFERROR(Inv_SY!U124/Inv_SY!$Z124-1,"")</f>
        <v>-0.14609538660031696</v>
      </c>
      <c r="AH122" s="239">
        <f>IFERROR(Inv_SY!V124/Inv_SY!$Y124-1,"")</f>
        <v>-2.5622405946475357E-2</v>
      </c>
      <c r="AI122" s="239">
        <f>IFERROR(Inv_SY!W124/Inv_SY!$Y124-1,"")</f>
        <v>2.3081051551074205E-2</v>
      </c>
      <c r="AJ122" s="239">
        <f>IFERROR(Inv_SY!X124/Inv_SY!$Y124-1,"")</f>
        <v>2.5413543954007078E-3</v>
      </c>
      <c r="AK122" s="239">
        <f>IFERROR(Inv_SY!V124/Inv_SY!$Z124-1,"")</f>
        <v>-4.7604691166658886E-2</v>
      </c>
      <c r="AL122" s="239">
        <f>IFERROR(Inv_SY!W124/Inv_SY!$Z124-1,"")</f>
        <v>0</v>
      </c>
      <c r="AM122" s="239">
        <f>IFERROR(Inv_SY!X124/Inv_SY!$Z124-1,"")</f>
        <v>-2.0076314701101716E-2</v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>
        <f>IFERROR(Inv_SY!J125/Inv_SY!$Y125-1,"")</f>
        <v>4.0976808508250695E-2</v>
      </c>
      <c r="K123" s="239">
        <f>IFERROR(Inv_SY!K125/Inv_SY!$Y125-1,"")</f>
        <v>-0.13759473106921338</v>
      </c>
      <c r="L123" s="239">
        <f>IFERROR(Inv_SY!L125/Inv_SY!$Y125-1,"")</f>
        <v>3.474250162052761E-2</v>
      </c>
      <c r="M123" s="239">
        <f>IFERROR(Inv_SY!M125/Inv_SY!$Y125-1,"")</f>
        <v>6.3985310386520888E-2</v>
      </c>
      <c r="N123" s="239">
        <f>IFERROR(Inv_SY!N125/Inv_SY!$Y125-1,"")</f>
        <v>-0.1213928503585473</v>
      </c>
      <c r="O123" s="239">
        <f>IFERROR(Inv_SY!O125/Inv_SY!$Y125-1,"")</f>
        <v>3.1141801823029391E-2</v>
      </c>
      <c r="P123" s="239">
        <f>IFERROR(Inv_SY!P125/Inv_SY!$Y125-1,"")</f>
        <v>-9.5054083948590606E-2</v>
      </c>
      <c r="Q123" s="239">
        <f>IFERROR(Inv_SY!Q125/Inv_SY!$Y125-1,"")</f>
        <v>0.31433009506832077</v>
      </c>
      <c r="R123" s="239">
        <f>IFERROR(Inv_SY!R125/Inv_SY!$Y125-1,"")</f>
        <v>5.8295344573058738E-2</v>
      </c>
      <c r="S123" s="239">
        <f>IFERROR(Inv_SY!S125/Inv_SY!$Y125-1,"")</f>
        <v>-0.12200895875496076</v>
      </c>
      <c r="T123" s="239">
        <f>IFERROR(Inv_SY!T125/Inv_SY!$Y125-1,"")</f>
        <v>0.30277172819388354</v>
      </c>
      <c r="U123" s="239">
        <f>IFERROR(Inv_SY!U125/Inv_SY!$Y125-1,"")</f>
        <v>-0.12859741798100743</v>
      </c>
      <c r="V123" s="239">
        <f>IFERROR(Inv_SY!J125/Inv_SY!$Z125-1,"")</f>
        <v>3.4812295997243892E-2</v>
      </c>
      <c r="W123" s="239">
        <f>IFERROR(Inv_SY!K125/Inv_SY!$Z125-1,"")</f>
        <v>-0.14270176902282594</v>
      </c>
      <c r="X123" s="239">
        <f>IFERROR(Inv_SY!L125/Inv_SY!$Z125-1,"")</f>
        <v>2.8614907763704567E-2</v>
      </c>
      <c r="Y123" s="239">
        <f>IFERROR(Inv_SY!M125/Inv_SY!$Z125-1,"")</f>
        <v>5.7684544890309386E-2</v>
      </c>
      <c r="Z123" s="239">
        <f>IFERROR(Inv_SY!N125/Inv_SY!$Z125-1,"")</f>
        <v>-0.12659583348166448</v>
      </c>
      <c r="AA123" s="239">
        <f>IFERROR(Inv_SY!O125/Inv_SY!$Z125-1,"")</f>
        <v>2.5035530784129456E-2</v>
      </c>
      <c r="AB123" s="239">
        <f>IFERROR(Inv_SY!P125/Inv_SY!$Z125-1,"")</f>
        <v>-0.10041304139671836</v>
      </c>
      <c r="AC123" s="239">
        <f>IFERROR(Inv_SY!Q125/Inv_SY!$Z125-1,"")</f>
        <v>0.3065468243475713</v>
      </c>
      <c r="AD123" s="239">
        <f>IFERROR(Inv_SY!R125/Inv_SY!$Z125-1,"")</f>
        <v>5.2028274222750248E-2</v>
      </c>
      <c r="AE123" s="239">
        <f>IFERROR(Inv_SY!S125/Inv_SY!$Z125-1,"")</f>
        <v>-0.1272082933742047</v>
      </c>
      <c r="AF123" s="239">
        <f>IFERROR(Inv_SY!T125/Inv_SY!$Z125-1,"")</f>
        <v>0.29505690443239563</v>
      </c>
      <c r="AG123" s="239">
        <f>IFERROR(Inv_SY!U125/Inv_SY!$Z125-1,"")</f>
        <v>-0.13375773670768276</v>
      </c>
      <c r="AH123" s="239">
        <f>IFERROR(Inv_SY!V125/Inv_SY!$Y125-1,"")</f>
        <v>-6.0806319088231309E-3</v>
      </c>
      <c r="AI123" s="239">
        <f>IFERROR(Inv_SY!W125/Inv_SY!$Y125-1,"")</f>
        <v>5.9571310998640659E-3</v>
      </c>
      <c r="AJ123" s="239">
        <f>IFERROR(Inv_SY!X125/Inv_SY!$Y125-1,"")</f>
        <v>1.2350080895928706E-4</v>
      </c>
      <c r="AK123" s="239">
        <f>IFERROR(Inv_SY!V125/Inv_SY!$Z125-1,"")</f>
        <v>-1.196647713558685E-2</v>
      </c>
      <c r="AL123" s="239">
        <f>IFERROR(Inv_SY!W125/Inv_SY!$Z125-1,"")</f>
        <v>0</v>
      </c>
      <c r="AM123" s="239">
        <f>IFERROR(Inv_SY!X125/Inv_SY!$Z125-1,"")</f>
        <v>-5.7990843849642371E-3</v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>
        <f>IFERROR(Inv_SY!J126/Inv_SY!$Y126-1,"")</f>
        <v>5.4511456056434149E-2</v>
      </c>
      <c r="K124" s="239">
        <f>IFERROR(Inv_SY!K126/Inv_SY!$Y126-1,"")</f>
        <v>-0.14018921509952831</v>
      </c>
      <c r="L124" s="239">
        <f>IFERROR(Inv_SY!L126/Inv_SY!$Y126-1,"")</f>
        <v>3.1084993203270628E-2</v>
      </c>
      <c r="M124" s="239">
        <f>IFERROR(Inv_SY!M126/Inv_SY!$Y126-1,"")</f>
        <v>3.1052717449656209E-2</v>
      </c>
      <c r="N124" s="239">
        <f>IFERROR(Inv_SY!N126/Inv_SY!$Y126-1,"")</f>
        <v>-0.11460313155790258</v>
      </c>
      <c r="O124" s="239">
        <f>IFERROR(Inv_SY!O126/Inv_SY!$Y126-1,"")</f>
        <v>3.8975186189664557E-2</v>
      </c>
      <c r="P124" s="239">
        <f>IFERROR(Inv_SY!P126/Inv_SY!$Y126-1,"")</f>
        <v>-0.11479313335123387</v>
      </c>
      <c r="Q124" s="239">
        <f>IFERROR(Inv_SY!Q126/Inv_SY!$Y126-1,"")</f>
        <v>0.34521436628673863</v>
      </c>
      <c r="R124" s="239">
        <f>IFERROR(Inv_SY!R126/Inv_SY!$Y126-1,"")</f>
        <v>6.1300489380596401E-2</v>
      </c>
      <c r="S124" s="239">
        <f>IFERROR(Inv_SY!S126/Inv_SY!$Y126-1,"")</f>
        <v>-0.12035887158357628</v>
      </c>
      <c r="T124" s="239">
        <f>IFERROR(Inv_SY!T126/Inv_SY!$Y126-1,"")</f>
        <v>0.30481801253866636</v>
      </c>
      <c r="U124" s="239">
        <f>IFERROR(Inv_SY!U126/Inv_SY!$Y126-1,"")</f>
        <v>-0.12673265354588603</v>
      </c>
      <c r="V124" s="239">
        <f>IFERROR(Inv_SY!J126/Inv_SY!$Z126-1,"")</f>
        <v>4.3985904521623098E-2</v>
      </c>
      <c r="W124" s="239">
        <f>IFERROR(Inv_SY!K126/Inv_SY!$Z126-1,"")</f>
        <v>-0.14877137195963541</v>
      </c>
      <c r="X124" s="239">
        <f>IFERROR(Inv_SY!L126/Inv_SY!$Z126-1,"")</f>
        <v>2.0793271695267901E-2</v>
      </c>
      <c r="Y124" s="239">
        <f>IFERROR(Inv_SY!M126/Inv_SY!$Z126-1,"")</f>
        <v>2.0761318100418036E-2</v>
      </c>
      <c r="Z124" s="239">
        <f>IFERROR(Inv_SY!N126/Inv_SY!$Z126-1,"")</f>
        <v>-0.12344067458697405</v>
      </c>
      <c r="AA124" s="239">
        <f>IFERROR(Inv_SY!O126/Inv_SY!$Z126-1,"")</f>
        <v>2.8604709128632111E-2</v>
      </c>
      <c r="AB124" s="239">
        <f>IFERROR(Inv_SY!P126/Inv_SY!$Z126-1,"")</f>
        <v>-0.12362877988723653</v>
      </c>
      <c r="AC124" s="239">
        <f>IFERROR(Inv_SY!Q126/Inv_SY!$Z126-1,"")</f>
        <v>0.33178717869536811</v>
      </c>
      <c r="AD124" s="239">
        <f>IFERROR(Inv_SY!R126/Inv_SY!$Z126-1,"")</f>
        <v>5.0707173460946775E-2</v>
      </c>
      <c r="AE124" s="239">
        <f>IFERROR(Inv_SY!S126/Inv_SY!$Z126-1,"")</f>
        <v>-0.12913896399140201</v>
      </c>
      <c r="AF124" s="239">
        <f>IFERROR(Inv_SY!T126/Inv_SY!$Z126-1,"")</f>
        <v>0.29179403906199464</v>
      </c>
      <c r="AG124" s="239">
        <f>IFERROR(Inv_SY!U126/Inv_SY!$Z126-1,"")</f>
        <v>-0.13544912637885487</v>
      </c>
      <c r="AH124" s="239">
        <f>IFERROR(Inv_SY!V126/Inv_SY!$Y126-1,"")</f>
        <v>-1.2313253243098732E-2</v>
      </c>
      <c r="AI124" s="239">
        <f>IFERROR(Inv_SY!W126/Inv_SY!$Y126-1,"")</f>
        <v>1.0082082036954265E-2</v>
      </c>
      <c r="AJ124" s="239">
        <f>IFERROR(Inv_SY!X126/Inv_SY!$Y126-1,"")</f>
        <v>2.2311712061440225E-3</v>
      </c>
      <c r="AK124" s="239">
        <f>IFERROR(Inv_SY!V126/Inv_SY!$Z126-1,"")</f>
        <v>-2.2171797399761939E-2</v>
      </c>
      <c r="AL124" s="239">
        <f>IFERROR(Inv_SY!W126/Inv_SY!$Z126-1,"")</f>
        <v>0</v>
      </c>
      <c r="AM124" s="239">
        <f>IFERROR(Inv_SY!X126/Inv_SY!$Z126-1,"")</f>
        <v>-7.7725473705839709E-3</v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>
        <f>IFERROR(Inv_SY!J127/Inv_SY!$Y127-1,"")</f>
        <v>3.2919326417784722E-2</v>
      </c>
      <c r="K125" s="239">
        <f>IFERROR(Inv_SY!K127/Inv_SY!$Y127-1,"")</f>
        <v>-0.14454246332750054</v>
      </c>
      <c r="L125" s="239">
        <f>IFERROR(Inv_SY!L127/Inv_SY!$Y127-1,"")</f>
        <v>2.5411018868437552E-2</v>
      </c>
      <c r="M125" s="239">
        <f>IFERROR(Inv_SY!M127/Inv_SY!$Y127-1,"")</f>
        <v>5.4336655212666729E-2</v>
      </c>
      <c r="N125" s="239">
        <f>IFERROR(Inv_SY!N127/Inv_SY!$Y127-1,"")</f>
        <v>-0.12409502597308131</v>
      </c>
      <c r="O125" s="239">
        <f>IFERROR(Inv_SY!O127/Inv_SY!$Y127-1,"")</f>
        <v>2.7702284788262199E-2</v>
      </c>
      <c r="P125" s="239">
        <f>IFERROR(Inv_SY!P127/Inv_SY!$Y127-1,"")</f>
        <v>-0.10025695227601195</v>
      </c>
      <c r="Q125" s="239">
        <f>IFERROR(Inv_SY!Q127/Inv_SY!$Y127-1,"")</f>
        <v>0.31115140149242815</v>
      </c>
      <c r="R125" s="239">
        <f>IFERROR(Inv_SY!R127/Inv_SY!$Y127-1,"")</f>
        <v>7.162396584295605E-2</v>
      </c>
      <c r="S125" s="239">
        <f>IFERROR(Inv_SY!S127/Inv_SY!$Y127-1,"")</f>
        <v>-0.11169788545384329</v>
      </c>
      <c r="T125" s="239">
        <f>IFERROR(Inv_SY!T127/Inv_SY!$Y127-1,"")</f>
        <v>0.31827351375394586</v>
      </c>
      <c r="U125" s="239">
        <f>IFERROR(Inv_SY!U127/Inv_SY!$Y127-1,"")</f>
        <v>-0.11800022689250445</v>
      </c>
      <c r="V125" s="239">
        <f>IFERROR(Inv_SY!J127/Inv_SY!$Z127-1,"")</f>
        <v>2.0445004161815605E-2</v>
      </c>
      <c r="W125" s="239">
        <f>IFERROR(Inv_SY!K127/Inv_SY!$Z127-1,"")</f>
        <v>-0.1548736215465637</v>
      </c>
      <c r="X125" s="239">
        <f>IFERROR(Inv_SY!L127/Inv_SY!$Z127-1,"")</f>
        <v>1.3027372665836756E-2</v>
      </c>
      <c r="Y125" s="239">
        <f>IFERROR(Inv_SY!M127/Inv_SY!$Z127-1,"")</f>
        <v>4.160368094543565E-2</v>
      </c>
      <c r="Z125" s="239">
        <f>IFERROR(Inv_SY!N127/Inv_SY!$Z127-1,"")</f>
        <v>-0.13467312305401313</v>
      </c>
      <c r="AA125" s="239">
        <f>IFERROR(Inv_SY!O127/Inv_SY!$Z127-1,"")</f>
        <v>1.5290967509395514E-2</v>
      </c>
      <c r="AB125" s="239">
        <f>IFERROR(Inv_SY!P127/Inv_SY!$Z127-1,"")</f>
        <v>-0.11112293613149948</v>
      </c>
      <c r="AC125" s="239">
        <f>IFERROR(Inv_SY!Q127/Inv_SY!$Z127-1,"")</f>
        <v>0.29531693631177913</v>
      </c>
      <c r="AD125" s="239">
        <f>IFERROR(Inv_SY!R127/Inv_SY!$Z127-1,"")</f>
        <v>5.8682216816432708E-2</v>
      </c>
      <c r="AE125" s="239">
        <f>IFERROR(Inv_SY!S127/Inv_SY!$Z127-1,"")</f>
        <v>-0.12242569986693663</v>
      </c>
      <c r="AF125" s="239">
        <f>IFERROR(Inv_SY!T127/Inv_SY!$Z127-1,"")</f>
        <v>0.30235303650902301</v>
      </c>
      <c r="AG125" s="239">
        <f>IFERROR(Inv_SY!U127/Inv_SY!$Z127-1,"")</f>
        <v>-0.12865192941954606</v>
      </c>
      <c r="AH125" s="239">
        <f>IFERROR(Inv_SY!V127/Inv_SY!$Y127-1,"")</f>
        <v>-1.4502539333974274E-2</v>
      </c>
      <c r="AI125" s="239">
        <f>IFERROR(Inv_SY!W127/Inv_SY!$Y127-1,"")</f>
        <v>2.2781448736228782E-3</v>
      </c>
      <c r="AJ125" s="239">
        <f>IFERROR(Inv_SY!X127/Inv_SY!$Y127-1,"")</f>
        <v>1.2224394460351506E-2</v>
      </c>
      <c r="AK125" s="239">
        <f>IFERROR(Inv_SY!V127/Inv_SY!$Z127-1,"")</f>
        <v>-2.6404158940048772E-2</v>
      </c>
      <c r="AL125" s="239">
        <f>IFERROR(Inv_SY!W127/Inv_SY!$Z127-1,"")</f>
        <v>-9.8261310843346106E-3</v>
      </c>
      <c r="AM125" s="239">
        <f>IFERROR(Inv_SY!X127/Inv_SY!$Z127-1,"")</f>
        <v>0</v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>
        <f>IFERROR(Inv_SY!J128/Inv_SY!$Y128-1,"")</f>
        <v>8.0936422713473677E-2</v>
      </c>
      <c r="K126" s="239">
        <f>IFERROR(Inv_SY!K128/Inv_SY!$Y128-1,"")</f>
        <v>-0.14244635216717194</v>
      </c>
      <c r="L126" s="239">
        <f>IFERROR(Inv_SY!L128/Inv_SY!$Y128-1,"")</f>
        <v>2.8740278604172387E-2</v>
      </c>
      <c r="M126" s="239">
        <f>IFERROR(Inv_SY!M128/Inv_SY!$Y128-1,"")</f>
        <v>2.8127871064736132E-2</v>
      </c>
      <c r="N126" s="239">
        <f>IFERROR(Inv_SY!N128/Inv_SY!$Y128-1,"")</f>
        <v>-0.12359244887513277</v>
      </c>
      <c r="O126" s="239">
        <f>IFERROR(Inv_SY!O128/Inv_SY!$Y128-1,"")</f>
        <v>2.8648152361767876E-2</v>
      </c>
      <c r="P126" s="239">
        <f>IFERROR(Inv_SY!P128/Inv_SY!$Y128-1,"")</f>
        <v>-0.12319372766889636</v>
      </c>
      <c r="Q126" s="239">
        <f>IFERROR(Inv_SY!Q128/Inv_SY!$Y128-1,"")</f>
        <v>0.3678446036943106</v>
      </c>
      <c r="R126" s="239">
        <f>IFERROR(Inv_SY!R128/Inv_SY!$Y128-1,"")</f>
        <v>5.9321160570611209E-2</v>
      </c>
      <c r="S126" s="239">
        <f>IFERROR(Inv_SY!S128/Inv_SY!$Y128-1,"")</f>
        <v>-0.12119092396582354</v>
      </c>
      <c r="T126" s="239">
        <f>IFERROR(Inv_SY!T128/Inv_SY!$Y128-1,"")</f>
        <v>0.30357376008061387</v>
      </c>
      <c r="U126" s="239">
        <f>IFERROR(Inv_SY!U128/Inv_SY!$Y128-1,"")</f>
        <v>-0.12791263224842597</v>
      </c>
      <c r="V126" s="239">
        <f>IFERROR(Inv_SY!J128/Inv_SY!$Z128-1,"")</f>
        <v>7.3458010456701528E-2</v>
      </c>
      <c r="W126" s="239">
        <f>IFERROR(Inv_SY!K128/Inv_SY!$Z128-1,"")</f>
        <v>-0.14837930028145041</v>
      </c>
      <c r="X126" s="239">
        <f>IFERROR(Inv_SY!L128/Inv_SY!$Z128-1,"")</f>
        <v>2.162298313064559E-2</v>
      </c>
      <c r="Y126" s="239">
        <f>IFERROR(Inv_SY!M128/Inv_SY!$Z128-1,"")</f>
        <v>2.1014812506491953E-2</v>
      </c>
      <c r="Z126" s="239">
        <f>IFERROR(Inv_SY!N128/Inv_SY!$Z128-1,"")</f>
        <v>-0.12965583691030247</v>
      </c>
      <c r="AA126" s="239">
        <f>IFERROR(Inv_SY!O128/Inv_SY!$Z128-1,"")</f>
        <v>2.1531494259696027E-2</v>
      </c>
      <c r="AB126" s="239">
        <f>IFERROR(Inv_SY!P128/Inv_SY!$Z128-1,"")</f>
        <v>-0.12925987423962193</v>
      </c>
      <c r="AC126" s="239">
        <f>IFERROR(Inv_SY!Q128/Inv_SY!$Z128-1,"")</f>
        <v>0.35838122949886175</v>
      </c>
      <c r="AD126" s="239">
        <f>IFERROR(Inv_SY!R128/Inv_SY!$Z128-1,"")</f>
        <v>5.1992292577447641E-2</v>
      </c>
      <c r="AE126" s="239">
        <f>IFERROR(Inv_SY!S128/Inv_SY!$Z128-1,"")</f>
        <v>-0.12727092684802699</v>
      </c>
      <c r="AF126" s="239">
        <f>IFERROR(Inv_SY!T128/Inv_SY!$Z128-1,"")</f>
        <v>0.29455504095879759</v>
      </c>
      <c r="AG126" s="239">
        <f>IFERROR(Inv_SY!U128/Inv_SY!$Z128-1,"")</f>
        <v>-0.13394613128030974</v>
      </c>
      <c r="AH126" s="239">
        <f>IFERROR(Inv_SY!V128/Inv_SY!$Y128-1,"")</f>
        <v>-7.9160522672806488E-3</v>
      </c>
      <c r="AI126" s="239">
        <f>IFERROR(Inv_SY!W128/Inv_SY!$Y128-1,"")</f>
        <v>6.9666555970742117E-3</v>
      </c>
      <c r="AJ126" s="239">
        <f>IFERROR(Inv_SY!X128/Inv_SY!$Y128-1,"")</f>
        <v>9.4939667020654817E-4</v>
      </c>
      <c r="AK126" s="239">
        <f>IFERROR(Inv_SY!V128/Inv_SY!$Z128-1,"")</f>
        <v>-1.4779742488623127E-2</v>
      </c>
      <c r="AL126" s="239">
        <f>IFERROR(Inv_SY!W128/Inv_SY!$Z128-1,"")</f>
        <v>0</v>
      </c>
      <c r="AM126" s="239">
        <f>IFERROR(Inv_SY!X128/Inv_SY!$Z128-1,"")</f>
        <v>-5.9756287791871143E-3</v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IFERROR(Inv_SY!J144/Inv_SY!$Y144-1,"")</f>
        <v/>
      </c>
      <c r="K131" s="239" t="str">
        <f>IFERROR(Inv_SY!K144/Inv_SY!$Y144-1,"")</f>
        <v/>
      </c>
      <c r="L131" s="239" t="str">
        <f>IFERROR(Inv_SY!L144/Inv_SY!$Y144-1,"")</f>
        <v/>
      </c>
      <c r="M131" s="239" t="str">
        <f>IFERROR(Inv_SY!M144/Inv_SY!$Y144-1,"")</f>
        <v/>
      </c>
      <c r="N131" s="239" t="str">
        <f>IFERROR(Inv_SY!N144/Inv_SY!$Y144-1,"")</f>
        <v/>
      </c>
      <c r="O131" s="239" t="str">
        <f>IFERROR(Inv_SY!O144/Inv_SY!$Y144-1,"")</f>
        <v/>
      </c>
      <c r="P131" s="239" t="str">
        <f>IFERROR(Inv_SY!P144/Inv_SY!$Y144-1,"")</f>
        <v/>
      </c>
      <c r="Q131" s="239" t="str">
        <f>IFERROR(Inv_SY!Q144/Inv_SY!$Y144-1,"")</f>
        <v/>
      </c>
      <c r="R131" s="239" t="str">
        <f>IFERROR(Inv_SY!R144/Inv_SY!$Y144-1,"")</f>
        <v/>
      </c>
      <c r="S131" s="239" t="str">
        <f>IFERROR(Inv_SY!S144/Inv_SY!$Y144-1,"")</f>
        <v/>
      </c>
      <c r="T131" s="239" t="str">
        <f>IFERROR(Inv_SY!T144/Inv_SY!$Y144-1,"")</f>
        <v/>
      </c>
      <c r="U131" s="239" t="str">
        <f>IFERROR(Inv_SY!U144/Inv_SY!$Y144-1,"")</f>
        <v/>
      </c>
      <c r="V131" s="239" t="str">
        <f>IFERROR(Inv_SY!J144/Inv_SY!$Z144-1,"")</f>
        <v/>
      </c>
      <c r="W131" s="239" t="str">
        <f>IFERROR(Inv_SY!K144/Inv_SY!$Z144-1,"")</f>
        <v/>
      </c>
      <c r="X131" s="239" t="str">
        <f>IFERROR(Inv_SY!L144/Inv_SY!$Z144-1,"")</f>
        <v/>
      </c>
      <c r="Y131" s="239" t="str">
        <f>IFERROR(Inv_SY!M144/Inv_SY!$Z144-1,"")</f>
        <v/>
      </c>
      <c r="Z131" s="239" t="str">
        <f>IFERROR(Inv_SY!N144/Inv_SY!$Z144-1,"")</f>
        <v/>
      </c>
      <c r="AA131" s="239" t="str">
        <f>IFERROR(Inv_SY!O144/Inv_SY!$Z144-1,"")</f>
        <v/>
      </c>
      <c r="AB131" s="239" t="str">
        <f>IFERROR(Inv_SY!P144/Inv_SY!$Z144-1,"")</f>
        <v/>
      </c>
      <c r="AC131" s="239" t="str">
        <f>IFERROR(Inv_SY!Q144/Inv_SY!$Z144-1,"")</f>
        <v/>
      </c>
      <c r="AD131" s="239" t="str">
        <f>IFERROR(Inv_SY!R144/Inv_SY!$Z144-1,"")</f>
        <v/>
      </c>
      <c r="AE131" s="239" t="str">
        <f>IFERROR(Inv_SY!S144/Inv_SY!$Z144-1,"")</f>
        <v/>
      </c>
      <c r="AF131" s="239" t="str">
        <f>IFERROR(Inv_SY!T144/Inv_SY!$Z144-1,"")</f>
        <v/>
      </c>
      <c r="AG131" s="239" t="str">
        <f>IFERROR(Inv_SY!U144/Inv_SY!$Z144-1,"")</f>
        <v/>
      </c>
      <c r="AH131" s="239" t="str">
        <f>IFERROR(Inv_SY!V144/Inv_SY!$Y144-1,"")</f>
        <v/>
      </c>
      <c r="AI131" s="239" t="str">
        <f>IFERROR(Inv_SY!W144/Inv_SY!$Y144-1,"")</f>
        <v/>
      </c>
      <c r="AJ131" s="239" t="str">
        <f>IFERROR(Inv_SY!X144/Inv_SY!$Y144-1,"")</f>
        <v/>
      </c>
      <c r="AK131" s="239" t="str">
        <f>IFERROR(Inv_SY!V144/Inv_SY!$Z144-1,"")</f>
        <v/>
      </c>
      <c r="AL131" s="239" t="str">
        <f>IFERROR(Inv_SY!W144/Inv_SY!$Z144-1,"")</f>
        <v/>
      </c>
      <c r="AM131" s="239" t="str">
        <f>IFERROR(Inv_SY!X144/Inv_SY!$Z144-1,"")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IFERROR(Inv_SY!J145/Inv_SY!$Y145-1,"")</f>
        <v/>
      </c>
      <c r="K132" s="239" t="str">
        <f>IFERROR(Inv_SY!K145/Inv_SY!$Y145-1,"")</f>
        <v/>
      </c>
      <c r="L132" s="239" t="str">
        <f>IFERROR(Inv_SY!L145/Inv_SY!$Y145-1,"")</f>
        <v/>
      </c>
      <c r="M132" s="239" t="str">
        <f>IFERROR(Inv_SY!M145/Inv_SY!$Y145-1,"")</f>
        <v/>
      </c>
      <c r="N132" s="239" t="str">
        <f>IFERROR(Inv_SY!N145/Inv_SY!$Y145-1,"")</f>
        <v/>
      </c>
      <c r="O132" s="239" t="str">
        <f>IFERROR(Inv_SY!O145/Inv_SY!$Y145-1,"")</f>
        <v/>
      </c>
      <c r="P132" s="239" t="str">
        <f>IFERROR(Inv_SY!P145/Inv_SY!$Y145-1,"")</f>
        <v/>
      </c>
      <c r="Q132" s="239" t="str">
        <f>IFERROR(Inv_SY!Q145/Inv_SY!$Y145-1,"")</f>
        <v/>
      </c>
      <c r="R132" s="239" t="str">
        <f>IFERROR(Inv_SY!R145/Inv_SY!$Y145-1,"")</f>
        <v/>
      </c>
      <c r="S132" s="239" t="str">
        <f>IFERROR(Inv_SY!S145/Inv_SY!$Y145-1,"")</f>
        <v/>
      </c>
      <c r="T132" s="239" t="str">
        <f>IFERROR(Inv_SY!T145/Inv_SY!$Y145-1,"")</f>
        <v/>
      </c>
      <c r="U132" s="239" t="str">
        <f>IFERROR(Inv_SY!U145/Inv_SY!$Y145-1,"")</f>
        <v/>
      </c>
      <c r="V132" s="239" t="str">
        <f>IFERROR(Inv_SY!J145/Inv_SY!$Z145-1,"")</f>
        <v/>
      </c>
      <c r="W132" s="239" t="str">
        <f>IFERROR(Inv_SY!K145/Inv_SY!$Z145-1,"")</f>
        <v/>
      </c>
      <c r="X132" s="239" t="str">
        <f>IFERROR(Inv_SY!L145/Inv_SY!$Z145-1,"")</f>
        <v/>
      </c>
      <c r="Y132" s="239" t="str">
        <f>IFERROR(Inv_SY!M145/Inv_SY!$Z145-1,"")</f>
        <v/>
      </c>
      <c r="Z132" s="239" t="str">
        <f>IFERROR(Inv_SY!N145/Inv_SY!$Z145-1,"")</f>
        <v/>
      </c>
      <c r="AA132" s="239" t="str">
        <f>IFERROR(Inv_SY!O145/Inv_SY!$Z145-1,"")</f>
        <v/>
      </c>
      <c r="AB132" s="239" t="str">
        <f>IFERROR(Inv_SY!P145/Inv_SY!$Z145-1,"")</f>
        <v/>
      </c>
      <c r="AC132" s="239" t="str">
        <f>IFERROR(Inv_SY!Q145/Inv_SY!$Z145-1,"")</f>
        <v/>
      </c>
      <c r="AD132" s="239" t="str">
        <f>IFERROR(Inv_SY!R145/Inv_SY!$Z145-1,"")</f>
        <v/>
      </c>
      <c r="AE132" s="239" t="str">
        <f>IFERROR(Inv_SY!S145/Inv_SY!$Z145-1,"")</f>
        <v/>
      </c>
      <c r="AF132" s="239" t="str">
        <f>IFERROR(Inv_SY!T145/Inv_SY!$Z145-1,"")</f>
        <v/>
      </c>
      <c r="AG132" s="239" t="str">
        <f>IFERROR(Inv_SY!U145/Inv_SY!$Z145-1,"")</f>
        <v/>
      </c>
      <c r="AH132" s="239" t="str">
        <f>IFERROR(Inv_SY!V145/Inv_SY!$Y145-1,"")</f>
        <v/>
      </c>
      <c r="AI132" s="239" t="str">
        <f>IFERROR(Inv_SY!W145/Inv_SY!$Y145-1,"")</f>
        <v/>
      </c>
      <c r="AJ132" s="239" t="str">
        <f>IFERROR(Inv_SY!X145/Inv_SY!$Y145-1,"")</f>
        <v/>
      </c>
      <c r="AK132" s="239" t="str">
        <f>IFERROR(Inv_SY!V145/Inv_SY!$Z145-1,"")</f>
        <v/>
      </c>
      <c r="AL132" s="239" t="str">
        <f>IFERROR(Inv_SY!W145/Inv_SY!$Z145-1,"")</f>
        <v/>
      </c>
      <c r="AM132" s="239" t="str">
        <f>IFERROR(Inv_SY!X145/Inv_SY!$Z145-1,"")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IFERROR(Inv_SY!J146/Inv_SY!$Y146-1,"")</f>
        <v/>
      </c>
      <c r="K133" s="239" t="str">
        <f>IFERROR(Inv_SY!K146/Inv_SY!$Y146-1,"")</f>
        <v/>
      </c>
      <c r="L133" s="239" t="str">
        <f>IFERROR(Inv_SY!L146/Inv_SY!$Y146-1,"")</f>
        <v/>
      </c>
      <c r="M133" s="239" t="str">
        <f>IFERROR(Inv_SY!M146/Inv_SY!$Y146-1,"")</f>
        <v/>
      </c>
      <c r="N133" s="239" t="str">
        <f>IFERROR(Inv_SY!N146/Inv_SY!$Y146-1,"")</f>
        <v/>
      </c>
      <c r="O133" s="239" t="str">
        <f>IFERROR(Inv_SY!O146/Inv_SY!$Y146-1,"")</f>
        <v/>
      </c>
      <c r="P133" s="239" t="str">
        <f>IFERROR(Inv_SY!P146/Inv_SY!$Y146-1,"")</f>
        <v/>
      </c>
      <c r="Q133" s="239" t="str">
        <f>IFERROR(Inv_SY!Q146/Inv_SY!$Y146-1,"")</f>
        <v/>
      </c>
      <c r="R133" s="239" t="str">
        <f>IFERROR(Inv_SY!R146/Inv_SY!$Y146-1,"")</f>
        <v/>
      </c>
      <c r="S133" s="239" t="str">
        <f>IFERROR(Inv_SY!S146/Inv_SY!$Y146-1,"")</f>
        <v/>
      </c>
      <c r="T133" s="239" t="str">
        <f>IFERROR(Inv_SY!T146/Inv_SY!$Y146-1,"")</f>
        <v/>
      </c>
      <c r="U133" s="239" t="str">
        <f>IFERROR(Inv_SY!U146/Inv_SY!$Y146-1,"")</f>
        <v/>
      </c>
      <c r="V133" s="239" t="str">
        <f>IFERROR(Inv_SY!J146/Inv_SY!$Z146-1,"")</f>
        <v/>
      </c>
      <c r="W133" s="239" t="str">
        <f>IFERROR(Inv_SY!K146/Inv_SY!$Z146-1,"")</f>
        <v/>
      </c>
      <c r="X133" s="239" t="str">
        <f>IFERROR(Inv_SY!L146/Inv_SY!$Z146-1,"")</f>
        <v/>
      </c>
      <c r="Y133" s="239" t="str">
        <f>IFERROR(Inv_SY!M146/Inv_SY!$Z146-1,"")</f>
        <v/>
      </c>
      <c r="Z133" s="239" t="str">
        <f>IFERROR(Inv_SY!N146/Inv_SY!$Z146-1,"")</f>
        <v/>
      </c>
      <c r="AA133" s="239" t="str">
        <f>IFERROR(Inv_SY!O146/Inv_SY!$Z146-1,"")</f>
        <v/>
      </c>
      <c r="AB133" s="239" t="str">
        <f>IFERROR(Inv_SY!P146/Inv_SY!$Z146-1,"")</f>
        <v/>
      </c>
      <c r="AC133" s="239" t="str">
        <f>IFERROR(Inv_SY!Q146/Inv_SY!$Z146-1,"")</f>
        <v/>
      </c>
      <c r="AD133" s="239" t="str">
        <f>IFERROR(Inv_SY!R146/Inv_SY!$Z146-1,"")</f>
        <v/>
      </c>
      <c r="AE133" s="239" t="str">
        <f>IFERROR(Inv_SY!S146/Inv_SY!$Z146-1,"")</f>
        <v/>
      </c>
      <c r="AF133" s="239" t="str">
        <f>IFERROR(Inv_SY!T146/Inv_SY!$Z146-1,"")</f>
        <v/>
      </c>
      <c r="AG133" s="239" t="str">
        <f>IFERROR(Inv_SY!U146/Inv_SY!$Z146-1,"")</f>
        <v/>
      </c>
      <c r="AH133" s="239" t="str">
        <f>IFERROR(Inv_SY!V146/Inv_SY!$Y146-1,"")</f>
        <v/>
      </c>
      <c r="AI133" s="239" t="str">
        <f>IFERROR(Inv_SY!W146/Inv_SY!$Y146-1,"")</f>
        <v/>
      </c>
      <c r="AJ133" s="239" t="str">
        <f>IFERROR(Inv_SY!X146/Inv_SY!$Y146-1,"")</f>
        <v/>
      </c>
      <c r="AK133" s="239" t="str">
        <f>IFERROR(Inv_SY!V146/Inv_SY!$Z146-1,"")</f>
        <v/>
      </c>
      <c r="AL133" s="239" t="str">
        <f>IFERROR(Inv_SY!W146/Inv_SY!$Z146-1,"")</f>
        <v/>
      </c>
      <c r="AM133" s="239" t="str">
        <f>IFERROR(Inv_SY!X146/Inv_SY!$Z146-1,"")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IFERROR(Inv_SY!J147/Inv_SY!$Y147-1,"")</f>
        <v/>
      </c>
      <c r="K134" s="239" t="str">
        <f>IFERROR(Inv_SY!K147/Inv_SY!$Y147-1,"")</f>
        <v/>
      </c>
      <c r="L134" s="239" t="str">
        <f>IFERROR(Inv_SY!L147/Inv_SY!$Y147-1,"")</f>
        <v/>
      </c>
      <c r="M134" s="239" t="str">
        <f>IFERROR(Inv_SY!M147/Inv_SY!$Y147-1,"")</f>
        <v/>
      </c>
      <c r="N134" s="239" t="str">
        <f>IFERROR(Inv_SY!N147/Inv_SY!$Y147-1,"")</f>
        <v/>
      </c>
      <c r="O134" s="239" t="str">
        <f>IFERROR(Inv_SY!O147/Inv_SY!$Y147-1,"")</f>
        <v/>
      </c>
      <c r="P134" s="239" t="str">
        <f>IFERROR(Inv_SY!P147/Inv_SY!$Y147-1,"")</f>
        <v/>
      </c>
      <c r="Q134" s="239" t="str">
        <f>IFERROR(Inv_SY!Q147/Inv_SY!$Y147-1,"")</f>
        <v/>
      </c>
      <c r="R134" s="239" t="str">
        <f>IFERROR(Inv_SY!R147/Inv_SY!$Y147-1,"")</f>
        <v/>
      </c>
      <c r="S134" s="239" t="str">
        <f>IFERROR(Inv_SY!S147/Inv_SY!$Y147-1,"")</f>
        <v/>
      </c>
      <c r="T134" s="239" t="str">
        <f>IFERROR(Inv_SY!T147/Inv_SY!$Y147-1,"")</f>
        <v/>
      </c>
      <c r="U134" s="239" t="str">
        <f>IFERROR(Inv_SY!U147/Inv_SY!$Y147-1,"")</f>
        <v/>
      </c>
      <c r="V134" s="239" t="str">
        <f>IFERROR(Inv_SY!J147/Inv_SY!$Z147-1,"")</f>
        <v/>
      </c>
      <c r="W134" s="239" t="str">
        <f>IFERROR(Inv_SY!K147/Inv_SY!$Z147-1,"")</f>
        <v/>
      </c>
      <c r="X134" s="239" t="str">
        <f>IFERROR(Inv_SY!L147/Inv_SY!$Z147-1,"")</f>
        <v/>
      </c>
      <c r="Y134" s="239" t="str">
        <f>IFERROR(Inv_SY!M147/Inv_SY!$Z147-1,"")</f>
        <v/>
      </c>
      <c r="Z134" s="239" t="str">
        <f>IFERROR(Inv_SY!N147/Inv_SY!$Z147-1,"")</f>
        <v/>
      </c>
      <c r="AA134" s="239" t="str">
        <f>IFERROR(Inv_SY!O147/Inv_SY!$Z147-1,"")</f>
        <v/>
      </c>
      <c r="AB134" s="239" t="str">
        <f>IFERROR(Inv_SY!P147/Inv_SY!$Z147-1,"")</f>
        <v/>
      </c>
      <c r="AC134" s="239" t="str">
        <f>IFERROR(Inv_SY!Q147/Inv_SY!$Z147-1,"")</f>
        <v/>
      </c>
      <c r="AD134" s="239" t="str">
        <f>IFERROR(Inv_SY!R147/Inv_SY!$Z147-1,"")</f>
        <v/>
      </c>
      <c r="AE134" s="239" t="str">
        <f>IFERROR(Inv_SY!S147/Inv_SY!$Z147-1,"")</f>
        <v/>
      </c>
      <c r="AF134" s="239" t="str">
        <f>IFERROR(Inv_SY!T147/Inv_SY!$Z147-1,"")</f>
        <v/>
      </c>
      <c r="AG134" s="239" t="str">
        <f>IFERROR(Inv_SY!U147/Inv_SY!$Z147-1,"")</f>
        <v/>
      </c>
      <c r="AH134" s="239" t="str">
        <f>IFERROR(Inv_SY!V147/Inv_SY!$Y147-1,"")</f>
        <v/>
      </c>
      <c r="AI134" s="239" t="str">
        <f>IFERROR(Inv_SY!W147/Inv_SY!$Y147-1,"")</f>
        <v/>
      </c>
      <c r="AJ134" s="239" t="str">
        <f>IFERROR(Inv_SY!X147/Inv_SY!$Y147-1,"")</f>
        <v/>
      </c>
      <c r="AK134" s="239" t="str">
        <f>IFERROR(Inv_SY!V147/Inv_SY!$Z147-1,"")</f>
        <v/>
      </c>
      <c r="AL134" s="239" t="str">
        <f>IFERROR(Inv_SY!W147/Inv_SY!$Z147-1,"")</f>
        <v/>
      </c>
      <c r="AM134" s="239" t="str">
        <f>IFERROR(Inv_SY!X147/Inv_SY!$Z147-1,"")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IFERROR(Inv_SY!J148/Inv_SY!$Y148-1,"")</f>
        <v/>
      </c>
      <c r="K135" s="239" t="str">
        <f>IFERROR(Inv_SY!K148/Inv_SY!$Y148-1,"")</f>
        <v/>
      </c>
      <c r="L135" s="239" t="str">
        <f>IFERROR(Inv_SY!L148/Inv_SY!$Y148-1,"")</f>
        <v/>
      </c>
      <c r="M135" s="239" t="str">
        <f>IFERROR(Inv_SY!M148/Inv_SY!$Y148-1,"")</f>
        <v/>
      </c>
      <c r="N135" s="239" t="str">
        <f>IFERROR(Inv_SY!N148/Inv_SY!$Y148-1,"")</f>
        <v/>
      </c>
      <c r="O135" s="239" t="str">
        <f>IFERROR(Inv_SY!O148/Inv_SY!$Y148-1,"")</f>
        <v/>
      </c>
      <c r="P135" s="239" t="str">
        <f>IFERROR(Inv_SY!P148/Inv_SY!$Y148-1,"")</f>
        <v/>
      </c>
      <c r="Q135" s="239" t="str">
        <f>IFERROR(Inv_SY!Q148/Inv_SY!$Y148-1,"")</f>
        <v/>
      </c>
      <c r="R135" s="239" t="str">
        <f>IFERROR(Inv_SY!R148/Inv_SY!$Y148-1,"")</f>
        <v/>
      </c>
      <c r="S135" s="239" t="str">
        <f>IFERROR(Inv_SY!S148/Inv_SY!$Y148-1,"")</f>
        <v/>
      </c>
      <c r="T135" s="239" t="str">
        <f>IFERROR(Inv_SY!T148/Inv_SY!$Y148-1,"")</f>
        <v/>
      </c>
      <c r="U135" s="239" t="str">
        <f>IFERROR(Inv_SY!U148/Inv_SY!$Y148-1,"")</f>
        <v/>
      </c>
      <c r="V135" s="239" t="str">
        <f>IFERROR(Inv_SY!J148/Inv_SY!$Z148-1,"")</f>
        <v/>
      </c>
      <c r="W135" s="239" t="str">
        <f>IFERROR(Inv_SY!K148/Inv_SY!$Z148-1,"")</f>
        <v/>
      </c>
      <c r="X135" s="239" t="str">
        <f>IFERROR(Inv_SY!L148/Inv_SY!$Z148-1,"")</f>
        <v/>
      </c>
      <c r="Y135" s="239" t="str">
        <f>IFERROR(Inv_SY!M148/Inv_SY!$Z148-1,"")</f>
        <v/>
      </c>
      <c r="Z135" s="239" t="str">
        <f>IFERROR(Inv_SY!N148/Inv_SY!$Z148-1,"")</f>
        <v/>
      </c>
      <c r="AA135" s="239" t="str">
        <f>IFERROR(Inv_SY!O148/Inv_SY!$Z148-1,"")</f>
        <v/>
      </c>
      <c r="AB135" s="239" t="str">
        <f>IFERROR(Inv_SY!P148/Inv_SY!$Z148-1,"")</f>
        <v/>
      </c>
      <c r="AC135" s="239" t="str">
        <f>IFERROR(Inv_SY!Q148/Inv_SY!$Z148-1,"")</f>
        <v/>
      </c>
      <c r="AD135" s="239" t="str">
        <f>IFERROR(Inv_SY!R148/Inv_SY!$Z148-1,"")</f>
        <v/>
      </c>
      <c r="AE135" s="239" t="str">
        <f>IFERROR(Inv_SY!S148/Inv_SY!$Z148-1,"")</f>
        <v/>
      </c>
      <c r="AF135" s="239" t="str">
        <f>IFERROR(Inv_SY!T148/Inv_SY!$Z148-1,"")</f>
        <v/>
      </c>
      <c r="AG135" s="239" t="str">
        <f>IFERROR(Inv_SY!U148/Inv_SY!$Z148-1,"")</f>
        <v/>
      </c>
      <c r="AH135" s="239" t="str">
        <f>IFERROR(Inv_SY!V148/Inv_SY!$Y148-1,"")</f>
        <v/>
      </c>
      <c r="AI135" s="239" t="str">
        <f>IFERROR(Inv_SY!W148/Inv_SY!$Y148-1,"")</f>
        <v/>
      </c>
      <c r="AJ135" s="239" t="str">
        <f>IFERROR(Inv_SY!X148/Inv_SY!$Y148-1,"")</f>
        <v/>
      </c>
      <c r="AK135" s="239" t="str">
        <f>IFERROR(Inv_SY!V148/Inv_SY!$Z148-1,"")</f>
        <v/>
      </c>
      <c r="AL135" s="239" t="str">
        <f>IFERROR(Inv_SY!W148/Inv_SY!$Z148-1,"")</f>
        <v/>
      </c>
      <c r="AM135" s="239" t="str">
        <f>IFERROR(Inv_SY!X148/Inv_SY!$Z148-1,"")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IFERROR(Inv_SY!J149/Inv_SY!$Y149-1,"")</f>
        <v/>
      </c>
      <c r="K136" s="239" t="str">
        <f>IFERROR(Inv_SY!K149/Inv_SY!$Y149-1,"")</f>
        <v/>
      </c>
      <c r="L136" s="239" t="str">
        <f>IFERROR(Inv_SY!L149/Inv_SY!$Y149-1,"")</f>
        <v/>
      </c>
      <c r="M136" s="239" t="str">
        <f>IFERROR(Inv_SY!M149/Inv_SY!$Y149-1,"")</f>
        <v/>
      </c>
      <c r="N136" s="239" t="str">
        <f>IFERROR(Inv_SY!N149/Inv_SY!$Y149-1,"")</f>
        <v/>
      </c>
      <c r="O136" s="239" t="str">
        <f>IFERROR(Inv_SY!O149/Inv_SY!$Y149-1,"")</f>
        <v/>
      </c>
      <c r="P136" s="239" t="str">
        <f>IFERROR(Inv_SY!P149/Inv_SY!$Y149-1,"")</f>
        <v/>
      </c>
      <c r="Q136" s="239" t="str">
        <f>IFERROR(Inv_SY!Q149/Inv_SY!$Y149-1,"")</f>
        <v/>
      </c>
      <c r="R136" s="239" t="str">
        <f>IFERROR(Inv_SY!R149/Inv_SY!$Y149-1,"")</f>
        <v/>
      </c>
      <c r="S136" s="239" t="str">
        <f>IFERROR(Inv_SY!S149/Inv_SY!$Y149-1,"")</f>
        <v/>
      </c>
      <c r="T136" s="239" t="str">
        <f>IFERROR(Inv_SY!T149/Inv_SY!$Y149-1,"")</f>
        <v/>
      </c>
      <c r="U136" s="239" t="str">
        <f>IFERROR(Inv_SY!U149/Inv_SY!$Y149-1,"")</f>
        <v/>
      </c>
      <c r="V136" s="239" t="str">
        <f>IFERROR(Inv_SY!J149/Inv_SY!$Z149-1,"")</f>
        <v/>
      </c>
      <c r="W136" s="239" t="str">
        <f>IFERROR(Inv_SY!K149/Inv_SY!$Z149-1,"")</f>
        <v/>
      </c>
      <c r="X136" s="239" t="str">
        <f>IFERROR(Inv_SY!L149/Inv_SY!$Z149-1,"")</f>
        <v/>
      </c>
      <c r="Y136" s="239" t="str">
        <f>IFERROR(Inv_SY!M149/Inv_SY!$Z149-1,"")</f>
        <v/>
      </c>
      <c r="Z136" s="239" t="str">
        <f>IFERROR(Inv_SY!N149/Inv_SY!$Z149-1,"")</f>
        <v/>
      </c>
      <c r="AA136" s="239" t="str">
        <f>IFERROR(Inv_SY!O149/Inv_SY!$Z149-1,"")</f>
        <v/>
      </c>
      <c r="AB136" s="239" t="str">
        <f>IFERROR(Inv_SY!P149/Inv_SY!$Z149-1,"")</f>
        <v/>
      </c>
      <c r="AC136" s="239" t="str">
        <f>IFERROR(Inv_SY!Q149/Inv_SY!$Z149-1,"")</f>
        <v/>
      </c>
      <c r="AD136" s="239" t="str">
        <f>IFERROR(Inv_SY!R149/Inv_SY!$Z149-1,"")</f>
        <v/>
      </c>
      <c r="AE136" s="239" t="str">
        <f>IFERROR(Inv_SY!S149/Inv_SY!$Z149-1,"")</f>
        <v/>
      </c>
      <c r="AF136" s="239" t="str">
        <f>IFERROR(Inv_SY!T149/Inv_SY!$Z149-1,"")</f>
        <v/>
      </c>
      <c r="AG136" s="239" t="str">
        <f>IFERROR(Inv_SY!U149/Inv_SY!$Z149-1,"")</f>
        <v/>
      </c>
      <c r="AH136" s="239" t="str">
        <f>IFERROR(Inv_SY!V149/Inv_SY!$Y149-1,"")</f>
        <v/>
      </c>
      <c r="AI136" s="239" t="str">
        <f>IFERROR(Inv_SY!W149/Inv_SY!$Y149-1,"")</f>
        <v/>
      </c>
      <c r="AJ136" s="239" t="str">
        <f>IFERROR(Inv_SY!X149/Inv_SY!$Y149-1,"")</f>
        <v/>
      </c>
      <c r="AK136" s="239" t="str">
        <f>IFERROR(Inv_SY!V149/Inv_SY!$Z149-1,"")</f>
        <v/>
      </c>
      <c r="AL136" s="239" t="str">
        <f>IFERROR(Inv_SY!W149/Inv_SY!$Z149-1,"")</f>
        <v/>
      </c>
      <c r="AM136" s="239" t="str">
        <f>IFERROR(Inv_SY!X149/Inv_SY!$Z149-1,"")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IFERROR(Inv_SY!J150/Inv_SY!$Y150-1,"")</f>
        <v/>
      </c>
      <c r="K137" s="239" t="str">
        <f>IFERROR(Inv_SY!K150/Inv_SY!$Y150-1,"")</f>
        <v/>
      </c>
      <c r="L137" s="239" t="str">
        <f>IFERROR(Inv_SY!L150/Inv_SY!$Y150-1,"")</f>
        <v/>
      </c>
      <c r="M137" s="239" t="str">
        <f>IFERROR(Inv_SY!M150/Inv_SY!$Y150-1,"")</f>
        <v/>
      </c>
      <c r="N137" s="239" t="str">
        <f>IFERROR(Inv_SY!N150/Inv_SY!$Y150-1,"")</f>
        <v/>
      </c>
      <c r="O137" s="239" t="str">
        <f>IFERROR(Inv_SY!O150/Inv_SY!$Y150-1,"")</f>
        <v/>
      </c>
      <c r="P137" s="239" t="str">
        <f>IFERROR(Inv_SY!P150/Inv_SY!$Y150-1,"")</f>
        <v/>
      </c>
      <c r="Q137" s="239" t="str">
        <f>IFERROR(Inv_SY!Q150/Inv_SY!$Y150-1,"")</f>
        <v/>
      </c>
      <c r="R137" s="239" t="str">
        <f>IFERROR(Inv_SY!R150/Inv_SY!$Y150-1,"")</f>
        <v/>
      </c>
      <c r="S137" s="239" t="str">
        <f>IFERROR(Inv_SY!S150/Inv_SY!$Y150-1,"")</f>
        <v/>
      </c>
      <c r="T137" s="239" t="str">
        <f>IFERROR(Inv_SY!T150/Inv_SY!$Y150-1,"")</f>
        <v/>
      </c>
      <c r="U137" s="239" t="str">
        <f>IFERROR(Inv_SY!U150/Inv_SY!$Y150-1,"")</f>
        <v/>
      </c>
      <c r="V137" s="239" t="str">
        <f>IFERROR(Inv_SY!J150/Inv_SY!$Z150-1,"")</f>
        <v/>
      </c>
      <c r="W137" s="239" t="str">
        <f>IFERROR(Inv_SY!K150/Inv_SY!$Z150-1,"")</f>
        <v/>
      </c>
      <c r="X137" s="239" t="str">
        <f>IFERROR(Inv_SY!L150/Inv_SY!$Z150-1,"")</f>
        <v/>
      </c>
      <c r="Y137" s="239" t="str">
        <f>IFERROR(Inv_SY!M150/Inv_SY!$Z150-1,"")</f>
        <v/>
      </c>
      <c r="Z137" s="239" t="str">
        <f>IFERROR(Inv_SY!N150/Inv_SY!$Z150-1,"")</f>
        <v/>
      </c>
      <c r="AA137" s="239" t="str">
        <f>IFERROR(Inv_SY!O150/Inv_SY!$Z150-1,"")</f>
        <v/>
      </c>
      <c r="AB137" s="239" t="str">
        <f>IFERROR(Inv_SY!P150/Inv_SY!$Z150-1,"")</f>
        <v/>
      </c>
      <c r="AC137" s="239" t="str">
        <f>IFERROR(Inv_SY!Q150/Inv_SY!$Z150-1,"")</f>
        <v/>
      </c>
      <c r="AD137" s="239" t="str">
        <f>IFERROR(Inv_SY!R150/Inv_SY!$Z150-1,"")</f>
        <v/>
      </c>
      <c r="AE137" s="239" t="str">
        <f>IFERROR(Inv_SY!S150/Inv_SY!$Z150-1,"")</f>
        <v/>
      </c>
      <c r="AF137" s="239" t="str">
        <f>IFERROR(Inv_SY!T150/Inv_SY!$Z150-1,"")</f>
        <v/>
      </c>
      <c r="AG137" s="239" t="str">
        <f>IFERROR(Inv_SY!U150/Inv_SY!$Z150-1,"")</f>
        <v/>
      </c>
      <c r="AH137" s="239" t="str">
        <f>IFERROR(Inv_SY!V150/Inv_SY!$Y150-1,"")</f>
        <v/>
      </c>
      <c r="AI137" s="239" t="str">
        <f>IFERROR(Inv_SY!W150/Inv_SY!$Y150-1,"")</f>
        <v/>
      </c>
      <c r="AJ137" s="239" t="str">
        <f>IFERROR(Inv_SY!X150/Inv_SY!$Y150-1,"")</f>
        <v/>
      </c>
      <c r="AK137" s="239" t="str">
        <f>IFERROR(Inv_SY!V150/Inv_SY!$Z150-1,"")</f>
        <v/>
      </c>
      <c r="AL137" s="239" t="str">
        <f>IFERROR(Inv_SY!W150/Inv_SY!$Z150-1,"")</f>
        <v/>
      </c>
      <c r="AM137" s="239" t="str">
        <f>IFERROR(Inv_SY!X150/Inv_SY!$Z150-1,"")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IFERROR(Inv_SY!J151/Inv_SY!$Y151-1,"")</f>
        <v/>
      </c>
      <c r="K138" s="239" t="str">
        <f>IFERROR(Inv_SY!K151/Inv_SY!$Y151-1,"")</f>
        <v/>
      </c>
      <c r="L138" s="239" t="str">
        <f>IFERROR(Inv_SY!L151/Inv_SY!$Y151-1,"")</f>
        <v/>
      </c>
      <c r="M138" s="239" t="str">
        <f>IFERROR(Inv_SY!M151/Inv_SY!$Y151-1,"")</f>
        <v/>
      </c>
      <c r="N138" s="239" t="str">
        <f>IFERROR(Inv_SY!N151/Inv_SY!$Y151-1,"")</f>
        <v/>
      </c>
      <c r="O138" s="239" t="str">
        <f>IFERROR(Inv_SY!O151/Inv_SY!$Y151-1,"")</f>
        <v/>
      </c>
      <c r="P138" s="239" t="str">
        <f>IFERROR(Inv_SY!P151/Inv_SY!$Y151-1,"")</f>
        <v/>
      </c>
      <c r="Q138" s="239" t="str">
        <f>IFERROR(Inv_SY!Q151/Inv_SY!$Y151-1,"")</f>
        <v/>
      </c>
      <c r="R138" s="239" t="str">
        <f>IFERROR(Inv_SY!R151/Inv_SY!$Y151-1,"")</f>
        <v/>
      </c>
      <c r="S138" s="239" t="str">
        <f>IFERROR(Inv_SY!S151/Inv_SY!$Y151-1,"")</f>
        <v/>
      </c>
      <c r="T138" s="239" t="str">
        <f>IFERROR(Inv_SY!T151/Inv_SY!$Y151-1,"")</f>
        <v/>
      </c>
      <c r="U138" s="239" t="str">
        <f>IFERROR(Inv_SY!U151/Inv_SY!$Y151-1,"")</f>
        <v/>
      </c>
      <c r="V138" s="239" t="str">
        <f>IFERROR(Inv_SY!J151/Inv_SY!$Z151-1,"")</f>
        <v/>
      </c>
      <c r="W138" s="239" t="str">
        <f>IFERROR(Inv_SY!K151/Inv_SY!$Z151-1,"")</f>
        <v/>
      </c>
      <c r="X138" s="239" t="str">
        <f>IFERROR(Inv_SY!L151/Inv_SY!$Z151-1,"")</f>
        <v/>
      </c>
      <c r="Y138" s="239" t="str">
        <f>IFERROR(Inv_SY!M151/Inv_SY!$Z151-1,"")</f>
        <v/>
      </c>
      <c r="Z138" s="239" t="str">
        <f>IFERROR(Inv_SY!N151/Inv_SY!$Z151-1,"")</f>
        <v/>
      </c>
      <c r="AA138" s="239" t="str">
        <f>IFERROR(Inv_SY!O151/Inv_SY!$Z151-1,"")</f>
        <v/>
      </c>
      <c r="AB138" s="239" t="str">
        <f>IFERROR(Inv_SY!P151/Inv_SY!$Z151-1,"")</f>
        <v/>
      </c>
      <c r="AC138" s="239" t="str">
        <f>IFERROR(Inv_SY!Q151/Inv_SY!$Z151-1,"")</f>
        <v/>
      </c>
      <c r="AD138" s="239" t="str">
        <f>IFERROR(Inv_SY!R151/Inv_SY!$Z151-1,"")</f>
        <v/>
      </c>
      <c r="AE138" s="239" t="str">
        <f>IFERROR(Inv_SY!S151/Inv_SY!$Z151-1,"")</f>
        <v/>
      </c>
      <c r="AF138" s="239" t="str">
        <f>IFERROR(Inv_SY!T151/Inv_SY!$Z151-1,"")</f>
        <v/>
      </c>
      <c r="AG138" s="239" t="str">
        <f>IFERROR(Inv_SY!U151/Inv_SY!$Z151-1,"")</f>
        <v/>
      </c>
      <c r="AH138" s="239" t="str">
        <f>IFERROR(Inv_SY!V151/Inv_SY!$Y151-1,"")</f>
        <v/>
      </c>
      <c r="AI138" s="239" t="str">
        <f>IFERROR(Inv_SY!W151/Inv_SY!$Y151-1,"")</f>
        <v/>
      </c>
      <c r="AJ138" s="239" t="str">
        <f>IFERROR(Inv_SY!X151/Inv_SY!$Y151-1,"")</f>
        <v/>
      </c>
      <c r="AK138" s="239" t="str">
        <f>IFERROR(Inv_SY!V151/Inv_SY!$Z151-1,"")</f>
        <v/>
      </c>
      <c r="AL138" s="239" t="str">
        <f>IFERROR(Inv_SY!W151/Inv_SY!$Z151-1,"")</f>
        <v/>
      </c>
      <c r="AM138" s="239" t="str">
        <f>IFERROR(Inv_SY!X151/Inv_SY!$Z151-1,"")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IFERROR(Inv_SY!J152/Inv_SY!$Y152-1,"")</f>
        <v/>
      </c>
      <c r="K139" s="239" t="str">
        <f>IFERROR(Inv_SY!K152/Inv_SY!$Y152-1,"")</f>
        <v/>
      </c>
      <c r="L139" s="239" t="str">
        <f>IFERROR(Inv_SY!L152/Inv_SY!$Y152-1,"")</f>
        <v/>
      </c>
      <c r="M139" s="239" t="str">
        <f>IFERROR(Inv_SY!M152/Inv_SY!$Y152-1,"")</f>
        <v/>
      </c>
      <c r="N139" s="239" t="str">
        <f>IFERROR(Inv_SY!N152/Inv_SY!$Y152-1,"")</f>
        <v/>
      </c>
      <c r="O139" s="239" t="str">
        <f>IFERROR(Inv_SY!O152/Inv_SY!$Y152-1,"")</f>
        <v/>
      </c>
      <c r="P139" s="239" t="str">
        <f>IFERROR(Inv_SY!P152/Inv_SY!$Y152-1,"")</f>
        <v/>
      </c>
      <c r="Q139" s="239" t="str">
        <f>IFERROR(Inv_SY!Q152/Inv_SY!$Y152-1,"")</f>
        <v/>
      </c>
      <c r="R139" s="239" t="str">
        <f>IFERROR(Inv_SY!R152/Inv_SY!$Y152-1,"")</f>
        <v/>
      </c>
      <c r="S139" s="239" t="str">
        <f>IFERROR(Inv_SY!S152/Inv_SY!$Y152-1,"")</f>
        <v/>
      </c>
      <c r="T139" s="239" t="str">
        <f>IFERROR(Inv_SY!T152/Inv_SY!$Y152-1,"")</f>
        <v/>
      </c>
      <c r="U139" s="239" t="str">
        <f>IFERROR(Inv_SY!U152/Inv_SY!$Y152-1,"")</f>
        <v/>
      </c>
      <c r="V139" s="239" t="str">
        <f>IFERROR(Inv_SY!J152/Inv_SY!$Z152-1,"")</f>
        <v/>
      </c>
      <c r="W139" s="239" t="str">
        <f>IFERROR(Inv_SY!K152/Inv_SY!$Z152-1,"")</f>
        <v/>
      </c>
      <c r="X139" s="239" t="str">
        <f>IFERROR(Inv_SY!L152/Inv_SY!$Z152-1,"")</f>
        <v/>
      </c>
      <c r="Y139" s="239" t="str">
        <f>IFERROR(Inv_SY!M152/Inv_SY!$Z152-1,"")</f>
        <v/>
      </c>
      <c r="Z139" s="239" t="str">
        <f>IFERROR(Inv_SY!N152/Inv_SY!$Z152-1,"")</f>
        <v/>
      </c>
      <c r="AA139" s="239" t="str">
        <f>IFERROR(Inv_SY!O152/Inv_SY!$Z152-1,"")</f>
        <v/>
      </c>
      <c r="AB139" s="239" t="str">
        <f>IFERROR(Inv_SY!P152/Inv_SY!$Z152-1,"")</f>
        <v/>
      </c>
      <c r="AC139" s="239" t="str">
        <f>IFERROR(Inv_SY!Q152/Inv_SY!$Z152-1,"")</f>
        <v/>
      </c>
      <c r="AD139" s="239" t="str">
        <f>IFERROR(Inv_SY!R152/Inv_SY!$Z152-1,"")</f>
        <v/>
      </c>
      <c r="AE139" s="239" t="str">
        <f>IFERROR(Inv_SY!S152/Inv_SY!$Z152-1,"")</f>
        <v/>
      </c>
      <c r="AF139" s="239" t="str">
        <f>IFERROR(Inv_SY!T152/Inv_SY!$Z152-1,"")</f>
        <v/>
      </c>
      <c r="AG139" s="239" t="str">
        <f>IFERROR(Inv_SY!U152/Inv_SY!$Z152-1,"")</f>
        <v/>
      </c>
      <c r="AH139" s="239" t="str">
        <f>IFERROR(Inv_SY!V152/Inv_SY!$Y152-1,"")</f>
        <v/>
      </c>
      <c r="AI139" s="239" t="str">
        <f>IFERROR(Inv_SY!W152/Inv_SY!$Y152-1,"")</f>
        <v/>
      </c>
      <c r="AJ139" s="239" t="str">
        <f>IFERROR(Inv_SY!X152/Inv_SY!$Y152-1,"")</f>
        <v/>
      </c>
      <c r="AK139" s="239" t="str">
        <f>IFERROR(Inv_SY!V152/Inv_SY!$Z152-1,"")</f>
        <v/>
      </c>
      <c r="AL139" s="239" t="str">
        <f>IFERROR(Inv_SY!W152/Inv_SY!$Z152-1,"")</f>
        <v/>
      </c>
      <c r="AM139" s="239" t="str">
        <f>IFERROR(Inv_SY!X152/Inv_SY!$Z152-1,"")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IFERROR(Inv_SY!J153/Inv_SY!$Y153-1,"")</f>
        <v/>
      </c>
      <c r="K140" s="239" t="str">
        <f>IFERROR(Inv_SY!K153/Inv_SY!$Y153-1,"")</f>
        <v/>
      </c>
      <c r="L140" s="239" t="str">
        <f>IFERROR(Inv_SY!L153/Inv_SY!$Y153-1,"")</f>
        <v/>
      </c>
      <c r="M140" s="239" t="str">
        <f>IFERROR(Inv_SY!M153/Inv_SY!$Y153-1,"")</f>
        <v/>
      </c>
      <c r="N140" s="239" t="str">
        <f>IFERROR(Inv_SY!N153/Inv_SY!$Y153-1,"")</f>
        <v/>
      </c>
      <c r="O140" s="239" t="str">
        <f>IFERROR(Inv_SY!O153/Inv_SY!$Y153-1,"")</f>
        <v/>
      </c>
      <c r="P140" s="239" t="str">
        <f>IFERROR(Inv_SY!P153/Inv_SY!$Y153-1,"")</f>
        <v/>
      </c>
      <c r="Q140" s="239" t="str">
        <f>IFERROR(Inv_SY!Q153/Inv_SY!$Y153-1,"")</f>
        <v/>
      </c>
      <c r="R140" s="239" t="str">
        <f>IFERROR(Inv_SY!R153/Inv_SY!$Y153-1,"")</f>
        <v/>
      </c>
      <c r="S140" s="239" t="str">
        <f>IFERROR(Inv_SY!S153/Inv_SY!$Y153-1,"")</f>
        <v/>
      </c>
      <c r="T140" s="239" t="str">
        <f>IFERROR(Inv_SY!T153/Inv_SY!$Y153-1,"")</f>
        <v/>
      </c>
      <c r="U140" s="239" t="str">
        <f>IFERROR(Inv_SY!U153/Inv_SY!$Y153-1,"")</f>
        <v/>
      </c>
      <c r="V140" s="239" t="str">
        <f>IFERROR(Inv_SY!J153/Inv_SY!$Z153-1,"")</f>
        <v/>
      </c>
      <c r="W140" s="239" t="str">
        <f>IFERROR(Inv_SY!K153/Inv_SY!$Z153-1,"")</f>
        <v/>
      </c>
      <c r="X140" s="239" t="str">
        <f>IFERROR(Inv_SY!L153/Inv_SY!$Z153-1,"")</f>
        <v/>
      </c>
      <c r="Y140" s="239" t="str">
        <f>IFERROR(Inv_SY!M153/Inv_SY!$Z153-1,"")</f>
        <v/>
      </c>
      <c r="Z140" s="239" t="str">
        <f>IFERROR(Inv_SY!N153/Inv_SY!$Z153-1,"")</f>
        <v/>
      </c>
      <c r="AA140" s="239" t="str">
        <f>IFERROR(Inv_SY!O153/Inv_SY!$Z153-1,"")</f>
        <v/>
      </c>
      <c r="AB140" s="239" t="str">
        <f>IFERROR(Inv_SY!P153/Inv_SY!$Z153-1,"")</f>
        <v/>
      </c>
      <c r="AC140" s="239" t="str">
        <f>IFERROR(Inv_SY!Q153/Inv_SY!$Z153-1,"")</f>
        <v/>
      </c>
      <c r="AD140" s="239" t="str">
        <f>IFERROR(Inv_SY!R153/Inv_SY!$Z153-1,"")</f>
        <v/>
      </c>
      <c r="AE140" s="239" t="str">
        <f>IFERROR(Inv_SY!S153/Inv_SY!$Z153-1,"")</f>
        <v/>
      </c>
      <c r="AF140" s="239" t="str">
        <f>IFERROR(Inv_SY!T153/Inv_SY!$Z153-1,"")</f>
        <v/>
      </c>
      <c r="AG140" s="239" t="str">
        <f>IFERROR(Inv_SY!U153/Inv_SY!$Z153-1,"")</f>
        <v/>
      </c>
      <c r="AH140" s="239" t="str">
        <f>IFERROR(Inv_SY!V153/Inv_SY!$Y153-1,"")</f>
        <v/>
      </c>
      <c r="AI140" s="239" t="str">
        <f>IFERROR(Inv_SY!W153/Inv_SY!$Y153-1,"")</f>
        <v/>
      </c>
      <c r="AJ140" s="239" t="str">
        <f>IFERROR(Inv_SY!X153/Inv_SY!$Y153-1,"")</f>
        <v/>
      </c>
      <c r="AK140" s="239" t="str">
        <f>IFERROR(Inv_SY!V153/Inv_SY!$Z153-1,"")</f>
        <v/>
      </c>
      <c r="AL140" s="239" t="str">
        <f>IFERROR(Inv_SY!W153/Inv_SY!$Z153-1,"")</f>
        <v/>
      </c>
      <c r="AM140" s="239" t="str">
        <f>IFERROR(Inv_SY!X153/Inv_SY!$Z153-1,"")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IFERROR(Inv_SY!J154/Inv_SY!$Y154-1,"")</f>
        <v/>
      </c>
      <c r="K141" s="239" t="str">
        <f>IFERROR(Inv_SY!K154/Inv_SY!$Y154-1,"")</f>
        <v/>
      </c>
      <c r="L141" s="239" t="str">
        <f>IFERROR(Inv_SY!L154/Inv_SY!$Y154-1,"")</f>
        <v/>
      </c>
      <c r="M141" s="239" t="str">
        <f>IFERROR(Inv_SY!M154/Inv_SY!$Y154-1,"")</f>
        <v/>
      </c>
      <c r="N141" s="239" t="str">
        <f>IFERROR(Inv_SY!N154/Inv_SY!$Y154-1,"")</f>
        <v/>
      </c>
      <c r="O141" s="239" t="str">
        <f>IFERROR(Inv_SY!O154/Inv_SY!$Y154-1,"")</f>
        <v/>
      </c>
      <c r="P141" s="239" t="str">
        <f>IFERROR(Inv_SY!P154/Inv_SY!$Y154-1,"")</f>
        <v/>
      </c>
      <c r="Q141" s="239" t="str">
        <f>IFERROR(Inv_SY!Q154/Inv_SY!$Y154-1,"")</f>
        <v/>
      </c>
      <c r="R141" s="239" t="str">
        <f>IFERROR(Inv_SY!R154/Inv_SY!$Y154-1,"")</f>
        <v/>
      </c>
      <c r="S141" s="239" t="str">
        <f>IFERROR(Inv_SY!S154/Inv_SY!$Y154-1,"")</f>
        <v/>
      </c>
      <c r="T141" s="239" t="str">
        <f>IFERROR(Inv_SY!T154/Inv_SY!$Y154-1,"")</f>
        <v/>
      </c>
      <c r="U141" s="239" t="str">
        <f>IFERROR(Inv_SY!U154/Inv_SY!$Y154-1,"")</f>
        <v/>
      </c>
      <c r="V141" s="239" t="str">
        <f>IFERROR(Inv_SY!J154/Inv_SY!$Z154-1,"")</f>
        <v/>
      </c>
      <c r="W141" s="239" t="str">
        <f>IFERROR(Inv_SY!K154/Inv_SY!$Z154-1,"")</f>
        <v/>
      </c>
      <c r="X141" s="239" t="str">
        <f>IFERROR(Inv_SY!L154/Inv_SY!$Z154-1,"")</f>
        <v/>
      </c>
      <c r="Y141" s="239" t="str">
        <f>IFERROR(Inv_SY!M154/Inv_SY!$Z154-1,"")</f>
        <v/>
      </c>
      <c r="Z141" s="239" t="str">
        <f>IFERROR(Inv_SY!N154/Inv_SY!$Z154-1,"")</f>
        <v/>
      </c>
      <c r="AA141" s="239" t="str">
        <f>IFERROR(Inv_SY!O154/Inv_SY!$Z154-1,"")</f>
        <v/>
      </c>
      <c r="AB141" s="239" t="str">
        <f>IFERROR(Inv_SY!P154/Inv_SY!$Z154-1,"")</f>
        <v/>
      </c>
      <c r="AC141" s="239" t="str">
        <f>IFERROR(Inv_SY!Q154/Inv_SY!$Z154-1,"")</f>
        <v/>
      </c>
      <c r="AD141" s="239" t="str">
        <f>IFERROR(Inv_SY!R154/Inv_SY!$Z154-1,"")</f>
        <v/>
      </c>
      <c r="AE141" s="239" t="str">
        <f>IFERROR(Inv_SY!S154/Inv_SY!$Z154-1,"")</f>
        <v/>
      </c>
      <c r="AF141" s="239" t="str">
        <f>IFERROR(Inv_SY!T154/Inv_SY!$Z154-1,"")</f>
        <v/>
      </c>
      <c r="AG141" s="239" t="str">
        <f>IFERROR(Inv_SY!U154/Inv_SY!$Z154-1,"")</f>
        <v/>
      </c>
      <c r="AH141" s="239" t="str">
        <f>IFERROR(Inv_SY!V154/Inv_SY!$Y154-1,"")</f>
        <v/>
      </c>
      <c r="AI141" s="239" t="str">
        <f>IFERROR(Inv_SY!W154/Inv_SY!$Y154-1,"")</f>
        <v/>
      </c>
      <c r="AJ141" s="239" t="str">
        <f>IFERROR(Inv_SY!X154/Inv_SY!$Y154-1,"")</f>
        <v/>
      </c>
      <c r="AK141" s="239" t="str">
        <f>IFERROR(Inv_SY!V154/Inv_SY!$Z154-1,"")</f>
        <v/>
      </c>
      <c r="AL141" s="239" t="str">
        <f>IFERROR(Inv_SY!W154/Inv_SY!$Z154-1,"")</f>
        <v/>
      </c>
      <c r="AM141" s="239" t="str">
        <f>IFERROR(Inv_SY!X154/Inv_SY!$Z154-1,"")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IFERROR(Inv_SY!J155/Inv_SY!$Y155-1,"")</f>
        <v/>
      </c>
      <c r="K142" s="239" t="str">
        <f>IFERROR(Inv_SY!K155/Inv_SY!$Y155-1,"")</f>
        <v/>
      </c>
      <c r="L142" s="239" t="str">
        <f>IFERROR(Inv_SY!L155/Inv_SY!$Y155-1,"")</f>
        <v/>
      </c>
      <c r="M142" s="239" t="str">
        <f>IFERROR(Inv_SY!M155/Inv_SY!$Y155-1,"")</f>
        <v/>
      </c>
      <c r="N142" s="239" t="str">
        <f>IFERROR(Inv_SY!N155/Inv_SY!$Y155-1,"")</f>
        <v/>
      </c>
      <c r="O142" s="239" t="str">
        <f>IFERROR(Inv_SY!O155/Inv_SY!$Y155-1,"")</f>
        <v/>
      </c>
      <c r="P142" s="239" t="str">
        <f>IFERROR(Inv_SY!P155/Inv_SY!$Y155-1,"")</f>
        <v/>
      </c>
      <c r="Q142" s="239" t="str">
        <f>IFERROR(Inv_SY!Q155/Inv_SY!$Y155-1,"")</f>
        <v/>
      </c>
      <c r="R142" s="239" t="str">
        <f>IFERROR(Inv_SY!R155/Inv_SY!$Y155-1,"")</f>
        <v/>
      </c>
      <c r="S142" s="239" t="str">
        <f>IFERROR(Inv_SY!S155/Inv_SY!$Y155-1,"")</f>
        <v/>
      </c>
      <c r="T142" s="239" t="str">
        <f>IFERROR(Inv_SY!T155/Inv_SY!$Y155-1,"")</f>
        <v/>
      </c>
      <c r="U142" s="239" t="str">
        <f>IFERROR(Inv_SY!U155/Inv_SY!$Y155-1,"")</f>
        <v/>
      </c>
      <c r="V142" s="239" t="str">
        <f>IFERROR(Inv_SY!J155/Inv_SY!$Z155-1,"")</f>
        <v/>
      </c>
      <c r="W142" s="239" t="str">
        <f>IFERROR(Inv_SY!K155/Inv_SY!$Z155-1,"")</f>
        <v/>
      </c>
      <c r="X142" s="239" t="str">
        <f>IFERROR(Inv_SY!L155/Inv_SY!$Z155-1,"")</f>
        <v/>
      </c>
      <c r="Y142" s="239" t="str">
        <f>IFERROR(Inv_SY!M155/Inv_SY!$Z155-1,"")</f>
        <v/>
      </c>
      <c r="Z142" s="239" t="str">
        <f>IFERROR(Inv_SY!N155/Inv_SY!$Z155-1,"")</f>
        <v/>
      </c>
      <c r="AA142" s="239" t="str">
        <f>IFERROR(Inv_SY!O155/Inv_SY!$Z155-1,"")</f>
        <v/>
      </c>
      <c r="AB142" s="239" t="str">
        <f>IFERROR(Inv_SY!P155/Inv_SY!$Z155-1,"")</f>
        <v/>
      </c>
      <c r="AC142" s="239" t="str">
        <f>IFERROR(Inv_SY!Q155/Inv_SY!$Z155-1,"")</f>
        <v/>
      </c>
      <c r="AD142" s="239" t="str">
        <f>IFERROR(Inv_SY!R155/Inv_SY!$Z155-1,"")</f>
        <v/>
      </c>
      <c r="AE142" s="239" t="str">
        <f>IFERROR(Inv_SY!S155/Inv_SY!$Z155-1,"")</f>
        <v/>
      </c>
      <c r="AF142" s="239" t="str">
        <f>IFERROR(Inv_SY!T155/Inv_SY!$Z155-1,"")</f>
        <v/>
      </c>
      <c r="AG142" s="239" t="str">
        <f>IFERROR(Inv_SY!U155/Inv_SY!$Z155-1,"")</f>
        <v/>
      </c>
      <c r="AH142" s="239" t="str">
        <f>IFERROR(Inv_SY!V155/Inv_SY!$Y155-1,"")</f>
        <v/>
      </c>
      <c r="AI142" s="239" t="str">
        <f>IFERROR(Inv_SY!W155/Inv_SY!$Y155-1,"")</f>
        <v/>
      </c>
      <c r="AJ142" s="239" t="str">
        <f>IFERROR(Inv_SY!X155/Inv_SY!$Y155-1,"")</f>
        <v/>
      </c>
      <c r="AK142" s="239" t="str">
        <f>IFERROR(Inv_SY!V155/Inv_SY!$Z155-1,"")</f>
        <v/>
      </c>
      <c r="AL142" s="239" t="str">
        <f>IFERROR(Inv_SY!W155/Inv_SY!$Z155-1,"")</f>
        <v/>
      </c>
      <c r="AM142" s="239" t="str">
        <f>IFERROR(Inv_SY!X155/Inv_SY!$Z155-1,"")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IFERROR(Inv_SY!J156/Inv_SY!$Y156-1,"")</f>
        <v/>
      </c>
      <c r="K143" s="239" t="str">
        <f>IFERROR(Inv_SY!K156/Inv_SY!$Y156-1,"")</f>
        <v/>
      </c>
      <c r="L143" s="239" t="str">
        <f>IFERROR(Inv_SY!L156/Inv_SY!$Y156-1,"")</f>
        <v/>
      </c>
      <c r="M143" s="239" t="str">
        <f>IFERROR(Inv_SY!M156/Inv_SY!$Y156-1,"")</f>
        <v/>
      </c>
      <c r="N143" s="239" t="str">
        <f>IFERROR(Inv_SY!N156/Inv_SY!$Y156-1,"")</f>
        <v/>
      </c>
      <c r="O143" s="239" t="str">
        <f>IFERROR(Inv_SY!O156/Inv_SY!$Y156-1,"")</f>
        <v/>
      </c>
      <c r="P143" s="239" t="str">
        <f>IFERROR(Inv_SY!P156/Inv_SY!$Y156-1,"")</f>
        <v/>
      </c>
      <c r="Q143" s="239" t="str">
        <f>IFERROR(Inv_SY!Q156/Inv_SY!$Y156-1,"")</f>
        <v/>
      </c>
      <c r="R143" s="239" t="str">
        <f>IFERROR(Inv_SY!R156/Inv_SY!$Y156-1,"")</f>
        <v/>
      </c>
      <c r="S143" s="239" t="str">
        <f>IFERROR(Inv_SY!S156/Inv_SY!$Y156-1,"")</f>
        <v/>
      </c>
      <c r="T143" s="239" t="str">
        <f>IFERROR(Inv_SY!T156/Inv_SY!$Y156-1,"")</f>
        <v/>
      </c>
      <c r="U143" s="239" t="str">
        <f>IFERROR(Inv_SY!U156/Inv_SY!$Y156-1,"")</f>
        <v/>
      </c>
      <c r="V143" s="239" t="str">
        <f>IFERROR(Inv_SY!J156/Inv_SY!$Z156-1,"")</f>
        <v/>
      </c>
      <c r="W143" s="239" t="str">
        <f>IFERROR(Inv_SY!K156/Inv_SY!$Z156-1,"")</f>
        <v/>
      </c>
      <c r="X143" s="239" t="str">
        <f>IFERROR(Inv_SY!L156/Inv_SY!$Z156-1,"")</f>
        <v/>
      </c>
      <c r="Y143" s="239" t="str">
        <f>IFERROR(Inv_SY!M156/Inv_SY!$Z156-1,"")</f>
        <v/>
      </c>
      <c r="Z143" s="239" t="str">
        <f>IFERROR(Inv_SY!N156/Inv_SY!$Z156-1,"")</f>
        <v/>
      </c>
      <c r="AA143" s="239" t="str">
        <f>IFERROR(Inv_SY!O156/Inv_SY!$Z156-1,"")</f>
        <v/>
      </c>
      <c r="AB143" s="239" t="str">
        <f>IFERROR(Inv_SY!P156/Inv_SY!$Z156-1,"")</f>
        <v/>
      </c>
      <c r="AC143" s="239" t="str">
        <f>IFERROR(Inv_SY!Q156/Inv_SY!$Z156-1,"")</f>
        <v/>
      </c>
      <c r="AD143" s="239" t="str">
        <f>IFERROR(Inv_SY!R156/Inv_SY!$Z156-1,"")</f>
        <v/>
      </c>
      <c r="AE143" s="239" t="str">
        <f>IFERROR(Inv_SY!S156/Inv_SY!$Z156-1,"")</f>
        <v/>
      </c>
      <c r="AF143" s="239" t="str">
        <f>IFERROR(Inv_SY!T156/Inv_SY!$Z156-1,"")</f>
        <v/>
      </c>
      <c r="AG143" s="239" t="str">
        <f>IFERROR(Inv_SY!U156/Inv_SY!$Z156-1,"")</f>
        <v/>
      </c>
      <c r="AH143" s="239" t="str">
        <f>IFERROR(Inv_SY!V156/Inv_SY!$Y156-1,"")</f>
        <v/>
      </c>
      <c r="AI143" s="239" t="str">
        <f>IFERROR(Inv_SY!W156/Inv_SY!$Y156-1,"")</f>
        <v/>
      </c>
      <c r="AJ143" s="239" t="str">
        <f>IFERROR(Inv_SY!X156/Inv_SY!$Y156-1,"")</f>
        <v/>
      </c>
      <c r="AK143" s="239" t="str">
        <f>IFERROR(Inv_SY!V156/Inv_SY!$Z156-1,"")</f>
        <v/>
      </c>
      <c r="AL143" s="239" t="str">
        <f>IFERROR(Inv_SY!W156/Inv_SY!$Z156-1,"")</f>
        <v/>
      </c>
      <c r="AM143" s="239" t="str">
        <f>IFERROR(Inv_SY!X156/Inv_SY!$Z156-1,"")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IFERROR(Inv_SY!J157/Inv_SY!$Y157-1,"")</f>
        <v/>
      </c>
      <c r="K144" s="239" t="str">
        <f>IFERROR(Inv_SY!K157/Inv_SY!$Y157-1,"")</f>
        <v/>
      </c>
      <c r="L144" s="239" t="str">
        <f>IFERROR(Inv_SY!L157/Inv_SY!$Y157-1,"")</f>
        <v/>
      </c>
      <c r="M144" s="239" t="str">
        <f>IFERROR(Inv_SY!M157/Inv_SY!$Y157-1,"")</f>
        <v/>
      </c>
      <c r="N144" s="239" t="str">
        <f>IFERROR(Inv_SY!N157/Inv_SY!$Y157-1,"")</f>
        <v/>
      </c>
      <c r="O144" s="239" t="str">
        <f>IFERROR(Inv_SY!O157/Inv_SY!$Y157-1,"")</f>
        <v/>
      </c>
      <c r="P144" s="239" t="str">
        <f>IFERROR(Inv_SY!P157/Inv_SY!$Y157-1,"")</f>
        <v/>
      </c>
      <c r="Q144" s="239" t="str">
        <f>IFERROR(Inv_SY!Q157/Inv_SY!$Y157-1,"")</f>
        <v/>
      </c>
      <c r="R144" s="239" t="str">
        <f>IFERROR(Inv_SY!R157/Inv_SY!$Y157-1,"")</f>
        <v/>
      </c>
      <c r="S144" s="239" t="str">
        <f>IFERROR(Inv_SY!S157/Inv_SY!$Y157-1,"")</f>
        <v/>
      </c>
      <c r="T144" s="239" t="str">
        <f>IFERROR(Inv_SY!T157/Inv_SY!$Y157-1,"")</f>
        <v/>
      </c>
      <c r="U144" s="239" t="str">
        <f>IFERROR(Inv_SY!U157/Inv_SY!$Y157-1,"")</f>
        <v/>
      </c>
      <c r="V144" s="239" t="str">
        <f>IFERROR(Inv_SY!J157/Inv_SY!$Z157-1,"")</f>
        <v/>
      </c>
      <c r="W144" s="239" t="str">
        <f>IFERROR(Inv_SY!K157/Inv_SY!$Z157-1,"")</f>
        <v/>
      </c>
      <c r="X144" s="239" t="str">
        <f>IFERROR(Inv_SY!L157/Inv_SY!$Z157-1,"")</f>
        <v/>
      </c>
      <c r="Y144" s="239" t="str">
        <f>IFERROR(Inv_SY!M157/Inv_SY!$Z157-1,"")</f>
        <v/>
      </c>
      <c r="Z144" s="239" t="str">
        <f>IFERROR(Inv_SY!N157/Inv_SY!$Z157-1,"")</f>
        <v/>
      </c>
      <c r="AA144" s="239" t="str">
        <f>IFERROR(Inv_SY!O157/Inv_SY!$Z157-1,"")</f>
        <v/>
      </c>
      <c r="AB144" s="239" t="str">
        <f>IFERROR(Inv_SY!P157/Inv_SY!$Z157-1,"")</f>
        <v/>
      </c>
      <c r="AC144" s="239" t="str">
        <f>IFERROR(Inv_SY!Q157/Inv_SY!$Z157-1,"")</f>
        <v/>
      </c>
      <c r="AD144" s="239" t="str">
        <f>IFERROR(Inv_SY!R157/Inv_SY!$Z157-1,"")</f>
        <v/>
      </c>
      <c r="AE144" s="239" t="str">
        <f>IFERROR(Inv_SY!S157/Inv_SY!$Z157-1,"")</f>
        <v/>
      </c>
      <c r="AF144" s="239" t="str">
        <f>IFERROR(Inv_SY!T157/Inv_SY!$Z157-1,"")</f>
        <v/>
      </c>
      <c r="AG144" s="239" t="str">
        <f>IFERROR(Inv_SY!U157/Inv_SY!$Z157-1,"")</f>
        <v/>
      </c>
      <c r="AH144" s="239" t="str">
        <f>IFERROR(Inv_SY!V157/Inv_SY!$Y157-1,"")</f>
        <v/>
      </c>
      <c r="AI144" s="239" t="str">
        <f>IFERROR(Inv_SY!W157/Inv_SY!$Y157-1,"")</f>
        <v/>
      </c>
      <c r="AJ144" s="239" t="str">
        <f>IFERROR(Inv_SY!X157/Inv_SY!$Y157-1,"")</f>
        <v/>
      </c>
      <c r="AK144" s="239" t="str">
        <f>IFERROR(Inv_SY!V157/Inv_SY!$Z157-1,"")</f>
        <v/>
      </c>
      <c r="AL144" s="239" t="str">
        <f>IFERROR(Inv_SY!W157/Inv_SY!$Z157-1,"")</f>
        <v/>
      </c>
      <c r="AM144" s="239" t="str">
        <f>IFERROR(Inv_SY!X157/Inv_SY!$Z157-1,"")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IFERROR(Inv_SY!J158/Inv_SY!$Y158-1,"")</f>
        <v/>
      </c>
      <c r="K145" s="239" t="str">
        <f>IFERROR(Inv_SY!K158/Inv_SY!$Y158-1,"")</f>
        <v/>
      </c>
      <c r="L145" s="239" t="str">
        <f>IFERROR(Inv_SY!L158/Inv_SY!$Y158-1,"")</f>
        <v/>
      </c>
      <c r="M145" s="239" t="str">
        <f>IFERROR(Inv_SY!M158/Inv_SY!$Y158-1,"")</f>
        <v/>
      </c>
      <c r="N145" s="239" t="str">
        <f>IFERROR(Inv_SY!N158/Inv_SY!$Y158-1,"")</f>
        <v/>
      </c>
      <c r="O145" s="239" t="str">
        <f>IFERROR(Inv_SY!O158/Inv_SY!$Y158-1,"")</f>
        <v/>
      </c>
      <c r="P145" s="239" t="str">
        <f>IFERROR(Inv_SY!P158/Inv_SY!$Y158-1,"")</f>
        <v/>
      </c>
      <c r="Q145" s="239" t="str">
        <f>IFERROR(Inv_SY!Q158/Inv_SY!$Y158-1,"")</f>
        <v/>
      </c>
      <c r="R145" s="239" t="str">
        <f>IFERROR(Inv_SY!R158/Inv_SY!$Y158-1,"")</f>
        <v/>
      </c>
      <c r="S145" s="239" t="str">
        <f>IFERROR(Inv_SY!S158/Inv_SY!$Y158-1,"")</f>
        <v/>
      </c>
      <c r="T145" s="239" t="str">
        <f>IFERROR(Inv_SY!T158/Inv_SY!$Y158-1,"")</f>
        <v/>
      </c>
      <c r="U145" s="239" t="str">
        <f>IFERROR(Inv_SY!U158/Inv_SY!$Y158-1,"")</f>
        <v/>
      </c>
      <c r="V145" s="239" t="str">
        <f>IFERROR(Inv_SY!J158/Inv_SY!$Z158-1,"")</f>
        <v/>
      </c>
      <c r="W145" s="239" t="str">
        <f>IFERROR(Inv_SY!K158/Inv_SY!$Z158-1,"")</f>
        <v/>
      </c>
      <c r="X145" s="239" t="str">
        <f>IFERROR(Inv_SY!L158/Inv_SY!$Z158-1,"")</f>
        <v/>
      </c>
      <c r="Y145" s="239" t="str">
        <f>IFERROR(Inv_SY!M158/Inv_SY!$Z158-1,"")</f>
        <v/>
      </c>
      <c r="Z145" s="239" t="str">
        <f>IFERROR(Inv_SY!N158/Inv_SY!$Z158-1,"")</f>
        <v/>
      </c>
      <c r="AA145" s="239" t="str">
        <f>IFERROR(Inv_SY!O158/Inv_SY!$Z158-1,"")</f>
        <v/>
      </c>
      <c r="AB145" s="239" t="str">
        <f>IFERROR(Inv_SY!P158/Inv_SY!$Z158-1,"")</f>
        <v/>
      </c>
      <c r="AC145" s="239" t="str">
        <f>IFERROR(Inv_SY!Q158/Inv_SY!$Z158-1,"")</f>
        <v/>
      </c>
      <c r="AD145" s="239" t="str">
        <f>IFERROR(Inv_SY!R158/Inv_SY!$Z158-1,"")</f>
        <v/>
      </c>
      <c r="AE145" s="239" t="str">
        <f>IFERROR(Inv_SY!S158/Inv_SY!$Z158-1,"")</f>
        <v/>
      </c>
      <c r="AF145" s="239" t="str">
        <f>IFERROR(Inv_SY!T158/Inv_SY!$Z158-1,"")</f>
        <v/>
      </c>
      <c r="AG145" s="239" t="str">
        <f>IFERROR(Inv_SY!U158/Inv_SY!$Z158-1,"")</f>
        <v/>
      </c>
      <c r="AH145" s="239" t="str">
        <f>IFERROR(Inv_SY!V158/Inv_SY!$Y158-1,"")</f>
        <v/>
      </c>
      <c r="AI145" s="239" t="str">
        <f>IFERROR(Inv_SY!W158/Inv_SY!$Y158-1,"")</f>
        <v/>
      </c>
      <c r="AJ145" s="239" t="str">
        <f>IFERROR(Inv_SY!X158/Inv_SY!$Y158-1,"")</f>
        <v/>
      </c>
      <c r="AK145" s="239" t="str">
        <f>IFERROR(Inv_SY!V158/Inv_SY!$Z158-1,"")</f>
        <v/>
      </c>
      <c r="AL145" s="239" t="str">
        <f>IFERROR(Inv_SY!W158/Inv_SY!$Z158-1,"")</f>
        <v/>
      </c>
      <c r="AM145" s="239" t="str">
        <f>IFERROR(Inv_SY!X158/Inv_SY!$Z158-1,"")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IFERROR(Inv_SY!J159/Inv_SY!$Y159-1,"")</f>
        <v/>
      </c>
      <c r="K146" s="239" t="str">
        <f>IFERROR(Inv_SY!K159/Inv_SY!$Y159-1,"")</f>
        <v/>
      </c>
      <c r="L146" s="239" t="str">
        <f>IFERROR(Inv_SY!L159/Inv_SY!$Y159-1,"")</f>
        <v/>
      </c>
      <c r="M146" s="239" t="str">
        <f>IFERROR(Inv_SY!M159/Inv_SY!$Y159-1,"")</f>
        <v/>
      </c>
      <c r="N146" s="239" t="str">
        <f>IFERROR(Inv_SY!N159/Inv_SY!$Y159-1,"")</f>
        <v/>
      </c>
      <c r="O146" s="239" t="str">
        <f>IFERROR(Inv_SY!O159/Inv_SY!$Y159-1,"")</f>
        <v/>
      </c>
      <c r="P146" s="239" t="str">
        <f>IFERROR(Inv_SY!P159/Inv_SY!$Y159-1,"")</f>
        <v/>
      </c>
      <c r="Q146" s="239" t="str">
        <f>IFERROR(Inv_SY!Q159/Inv_SY!$Y159-1,"")</f>
        <v/>
      </c>
      <c r="R146" s="239" t="str">
        <f>IFERROR(Inv_SY!R159/Inv_SY!$Y159-1,"")</f>
        <v/>
      </c>
      <c r="S146" s="239" t="str">
        <f>IFERROR(Inv_SY!S159/Inv_SY!$Y159-1,"")</f>
        <v/>
      </c>
      <c r="T146" s="239" t="str">
        <f>IFERROR(Inv_SY!T159/Inv_SY!$Y159-1,"")</f>
        <v/>
      </c>
      <c r="U146" s="239" t="str">
        <f>IFERROR(Inv_SY!U159/Inv_SY!$Y159-1,"")</f>
        <v/>
      </c>
      <c r="V146" s="239" t="str">
        <f>IFERROR(Inv_SY!J159/Inv_SY!$Z159-1,"")</f>
        <v/>
      </c>
      <c r="W146" s="239" t="str">
        <f>IFERROR(Inv_SY!K159/Inv_SY!$Z159-1,"")</f>
        <v/>
      </c>
      <c r="X146" s="239" t="str">
        <f>IFERROR(Inv_SY!L159/Inv_SY!$Z159-1,"")</f>
        <v/>
      </c>
      <c r="Y146" s="239" t="str">
        <f>IFERROR(Inv_SY!M159/Inv_SY!$Z159-1,"")</f>
        <v/>
      </c>
      <c r="Z146" s="239" t="str">
        <f>IFERROR(Inv_SY!N159/Inv_SY!$Z159-1,"")</f>
        <v/>
      </c>
      <c r="AA146" s="239" t="str">
        <f>IFERROR(Inv_SY!O159/Inv_SY!$Z159-1,"")</f>
        <v/>
      </c>
      <c r="AB146" s="239" t="str">
        <f>IFERROR(Inv_SY!P159/Inv_SY!$Z159-1,"")</f>
        <v/>
      </c>
      <c r="AC146" s="239" t="str">
        <f>IFERROR(Inv_SY!Q159/Inv_SY!$Z159-1,"")</f>
        <v/>
      </c>
      <c r="AD146" s="239" t="str">
        <f>IFERROR(Inv_SY!R159/Inv_SY!$Z159-1,"")</f>
        <v/>
      </c>
      <c r="AE146" s="239" t="str">
        <f>IFERROR(Inv_SY!S159/Inv_SY!$Z159-1,"")</f>
        <v/>
      </c>
      <c r="AF146" s="239" t="str">
        <f>IFERROR(Inv_SY!T159/Inv_SY!$Z159-1,"")</f>
        <v/>
      </c>
      <c r="AG146" s="239" t="str">
        <f>IFERROR(Inv_SY!U159/Inv_SY!$Z159-1,"")</f>
        <v/>
      </c>
      <c r="AH146" s="239" t="str">
        <f>IFERROR(Inv_SY!V159/Inv_SY!$Y159-1,"")</f>
        <v/>
      </c>
      <c r="AI146" s="239" t="str">
        <f>IFERROR(Inv_SY!W159/Inv_SY!$Y159-1,"")</f>
        <v/>
      </c>
      <c r="AJ146" s="239" t="str">
        <f>IFERROR(Inv_SY!X159/Inv_SY!$Y159-1,"")</f>
        <v/>
      </c>
      <c r="AK146" s="239" t="str">
        <f>IFERROR(Inv_SY!V159/Inv_SY!$Z159-1,"")</f>
        <v/>
      </c>
      <c r="AL146" s="239" t="str">
        <f>IFERROR(Inv_SY!W159/Inv_SY!$Z159-1,"")</f>
        <v/>
      </c>
      <c r="AM146" s="239" t="str">
        <f>IFERROR(Inv_SY!X159/Inv_SY!$Z159-1,"")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IFERROR(Inv_SY!J160/Inv_SY!$Y160-1,"")</f>
        <v/>
      </c>
      <c r="K147" s="239" t="str">
        <f>IFERROR(Inv_SY!K160/Inv_SY!$Y160-1,"")</f>
        <v/>
      </c>
      <c r="L147" s="239" t="str">
        <f>IFERROR(Inv_SY!L160/Inv_SY!$Y160-1,"")</f>
        <v/>
      </c>
      <c r="M147" s="239" t="str">
        <f>IFERROR(Inv_SY!M160/Inv_SY!$Y160-1,"")</f>
        <v/>
      </c>
      <c r="N147" s="239" t="str">
        <f>IFERROR(Inv_SY!N160/Inv_SY!$Y160-1,"")</f>
        <v/>
      </c>
      <c r="O147" s="239" t="str">
        <f>IFERROR(Inv_SY!O160/Inv_SY!$Y160-1,"")</f>
        <v/>
      </c>
      <c r="P147" s="239" t="str">
        <f>IFERROR(Inv_SY!P160/Inv_SY!$Y160-1,"")</f>
        <v/>
      </c>
      <c r="Q147" s="239" t="str">
        <f>IFERROR(Inv_SY!Q160/Inv_SY!$Y160-1,"")</f>
        <v/>
      </c>
      <c r="R147" s="239" t="str">
        <f>IFERROR(Inv_SY!R160/Inv_SY!$Y160-1,"")</f>
        <v/>
      </c>
      <c r="S147" s="239" t="str">
        <f>IFERROR(Inv_SY!S160/Inv_SY!$Y160-1,"")</f>
        <v/>
      </c>
      <c r="T147" s="239" t="str">
        <f>IFERROR(Inv_SY!T160/Inv_SY!$Y160-1,"")</f>
        <v/>
      </c>
      <c r="U147" s="239" t="str">
        <f>IFERROR(Inv_SY!U160/Inv_SY!$Y160-1,"")</f>
        <v/>
      </c>
      <c r="V147" s="239" t="str">
        <f>IFERROR(Inv_SY!J160/Inv_SY!$Z160-1,"")</f>
        <v/>
      </c>
      <c r="W147" s="239" t="str">
        <f>IFERROR(Inv_SY!K160/Inv_SY!$Z160-1,"")</f>
        <v/>
      </c>
      <c r="X147" s="239" t="str">
        <f>IFERROR(Inv_SY!L160/Inv_SY!$Z160-1,"")</f>
        <v/>
      </c>
      <c r="Y147" s="239" t="str">
        <f>IFERROR(Inv_SY!M160/Inv_SY!$Z160-1,"")</f>
        <v/>
      </c>
      <c r="Z147" s="239" t="str">
        <f>IFERROR(Inv_SY!N160/Inv_SY!$Z160-1,"")</f>
        <v/>
      </c>
      <c r="AA147" s="239" t="str">
        <f>IFERROR(Inv_SY!O160/Inv_SY!$Z160-1,"")</f>
        <v/>
      </c>
      <c r="AB147" s="239" t="str">
        <f>IFERROR(Inv_SY!P160/Inv_SY!$Z160-1,"")</f>
        <v/>
      </c>
      <c r="AC147" s="239" t="str">
        <f>IFERROR(Inv_SY!Q160/Inv_SY!$Z160-1,"")</f>
        <v/>
      </c>
      <c r="AD147" s="239" t="str">
        <f>IFERROR(Inv_SY!R160/Inv_SY!$Z160-1,"")</f>
        <v/>
      </c>
      <c r="AE147" s="239" t="str">
        <f>IFERROR(Inv_SY!S160/Inv_SY!$Z160-1,"")</f>
        <v/>
      </c>
      <c r="AF147" s="239" t="str">
        <f>IFERROR(Inv_SY!T160/Inv_SY!$Z160-1,"")</f>
        <v/>
      </c>
      <c r="AG147" s="239" t="str">
        <f>IFERROR(Inv_SY!U160/Inv_SY!$Z160-1,"")</f>
        <v/>
      </c>
      <c r="AH147" s="239" t="str">
        <f>IFERROR(Inv_SY!V160/Inv_SY!$Y160-1,"")</f>
        <v/>
      </c>
      <c r="AI147" s="239" t="str">
        <f>IFERROR(Inv_SY!W160/Inv_SY!$Y160-1,"")</f>
        <v/>
      </c>
      <c r="AJ147" s="239" t="str">
        <f>IFERROR(Inv_SY!X160/Inv_SY!$Y160-1,"")</f>
        <v/>
      </c>
      <c r="AK147" s="239" t="str">
        <f>IFERROR(Inv_SY!V160/Inv_SY!$Z160-1,"")</f>
        <v/>
      </c>
      <c r="AL147" s="239" t="str">
        <f>IFERROR(Inv_SY!W160/Inv_SY!$Z160-1,"")</f>
        <v/>
      </c>
      <c r="AM147" s="239" t="str">
        <f>IFERROR(Inv_SY!X160/Inv_SY!$Z160-1,"")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IFERROR(Inv_SY!J161/Inv_SY!$Y161-1,"")</f>
        <v/>
      </c>
      <c r="K148" s="239" t="str">
        <f>IFERROR(Inv_SY!K161/Inv_SY!$Y161-1,"")</f>
        <v/>
      </c>
      <c r="L148" s="239" t="str">
        <f>IFERROR(Inv_SY!L161/Inv_SY!$Y161-1,"")</f>
        <v/>
      </c>
      <c r="M148" s="239" t="str">
        <f>IFERROR(Inv_SY!M161/Inv_SY!$Y161-1,"")</f>
        <v/>
      </c>
      <c r="N148" s="239" t="str">
        <f>IFERROR(Inv_SY!N161/Inv_SY!$Y161-1,"")</f>
        <v/>
      </c>
      <c r="O148" s="239" t="str">
        <f>IFERROR(Inv_SY!O161/Inv_SY!$Y161-1,"")</f>
        <v/>
      </c>
      <c r="P148" s="239" t="str">
        <f>IFERROR(Inv_SY!P161/Inv_SY!$Y161-1,"")</f>
        <v/>
      </c>
      <c r="Q148" s="239" t="str">
        <f>IFERROR(Inv_SY!Q161/Inv_SY!$Y161-1,"")</f>
        <v/>
      </c>
      <c r="R148" s="239" t="str">
        <f>IFERROR(Inv_SY!R161/Inv_SY!$Y161-1,"")</f>
        <v/>
      </c>
      <c r="S148" s="239" t="str">
        <f>IFERROR(Inv_SY!S161/Inv_SY!$Y161-1,"")</f>
        <v/>
      </c>
      <c r="T148" s="239" t="str">
        <f>IFERROR(Inv_SY!T161/Inv_SY!$Y161-1,"")</f>
        <v/>
      </c>
      <c r="U148" s="239" t="str">
        <f>IFERROR(Inv_SY!U161/Inv_SY!$Y161-1,"")</f>
        <v/>
      </c>
      <c r="V148" s="239" t="str">
        <f>IFERROR(Inv_SY!J161/Inv_SY!$Z161-1,"")</f>
        <v/>
      </c>
      <c r="W148" s="239" t="str">
        <f>IFERROR(Inv_SY!K161/Inv_SY!$Z161-1,"")</f>
        <v/>
      </c>
      <c r="X148" s="239" t="str">
        <f>IFERROR(Inv_SY!L161/Inv_SY!$Z161-1,"")</f>
        <v/>
      </c>
      <c r="Y148" s="239" t="str">
        <f>IFERROR(Inv_SY!M161/Inv_SY!$Z161-1,"")</f>
        <v/>
      </c>
      <c r="Z148" s="239" t="str">
        <f>IFERROR(Inv_SY!N161/Inv_SY!$Z161-1,"")</f>
        <v/>
      </c>
      <c r="AA148" s="239" t="str">
        <f>IFERROR(Inv_SY!O161/Inv_SY!$Z161-1,"")</f>
        <v/>
      </c>
      <c r="AB148" s="239" t="str">
        <f>IFERROR(Inv_SY!P161/Inv_SY!$Z161-1,"")</f>
        <v/>
      </c>
      <c r="AC148" s="239" t="str">
        <f>IFERROR(Inv_SY!Q161/Inv_SY!$Z161-1,"")</f>
        <v/>
      </c>
      <c r="AD148" s="239" t="str">
        <f>IFERROR(Inv_SY!R161/Inv_SY!$Z161-1,"")</f>
        <v/>
      </c>
      <c r="AE148" s="239" t="str">
        <f>IFERROR(Inv_SY!S161/Inv_SY!$Z161-1,"")</f>
        <v/>
      </c>
      <c r="AF148" s="239" t="str">
        <f>IFERROR(Inv_SY!T161/Inv_SY!$Z161-1,"")</f>
        <v/>
      </c>
      <c r="AG148" s="239" t="str">
        <f>IFERROR(Inv_SY!U161/Inv_SY!$Z161-1,"")</f>
        <v/>
      </c>
      <c r="AH148" s="239" t="str">
        <f>IFERROR(Inv_SY!V161/Inv_SY!$Y161-1,"")</f>
        <v/>
      </c>
      <c r="AI148" s="239" t="str">
        <f>IFERROR(Inv_SY!W161/Inv_SY!$Y161-1,"")</f>
        <v/>
      </c>
      <c r="AJ148" s="239" t="str">
        <f>IFERROR(Inv_SY!X161/Inv_SY!$Y161-1,"")</f>
        <v/>
      </c>
      <c r="AK148" s="239" t="str">
        <f>IFERROR(Inv_SY!V161/Inv_SY!$Z161-1,"")</f>
        <v/>
      </c>
      <c r="AL148" s="239" t="str">
        <f>IFERROR(Inv_SY!W161/Inv_SY!$Z161-1,"")</f>
        <v/>
      </c>
      <c r="AM148" s="239" t="str">
        <f>IFERROR(Inv_SY!X161/Inv_SY!$Z161-1,"")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IFERROR(Inv_SY!J162/Inv_SY!$Y162-1,"")</f>
        <v/>
      </c>
      <c r="K149" s="239" t="str">
        <f>IFERROR(Inv_SY!K162/Inv_SY!$Y162-1,"")</f>
        <v/>
      </c>
      <c r="L149" s="239" t="str">
        <f>IFERROR(Inv_SY!L162/Inv_SY!$Y162-1,"")</f>
        <v/>
      </c>
      <c r="M149" s="239" t="str">
        <f>IFERROR(Inv_SY!M162/Inv_SY!$Y162-1,"")</f>
        <v/>
      </c>
      <c r="N149" s="239" t="str">
        <f>IFERROR(Inv_SY!N162/Inv_SY!$Y162-1,"")</f>
        <v/>
      </c>
      <c r="O149" s="239" t="str">
        <f>IFERROR(Inv_SY!O162/Inv_SY!$Y162-1,"")</f>
        <v/>
      </c>
      <c r="P149" s="239" t="str">
        <f>IFERROR(Inv_SY!P162/Inv_SY!$Y162-1,"")</f>
        <v/>
      </c>
      <c r="Q149" s="239" t="str">
        <f>IFERROR(Inv_SY!Q162/Inv_SY!$Y162-1,"")</f>
        <v/>
      </c>
      <c r="R149" s="239" t="str">
        <f>IFERROR(Inv_SY!R162/Inv_SY!$Y162-1,"")</f>
        <v/>
      </c>
      <c r="S149" s="239" t="str">
        <f>IFERROR(Inv_SY!S162/Inv_SY!$Y162-1,"")</f>
        <v/>
      </c>
      <c r="T149" s="239" t="str">
        <f>IFERROR(Inv_SY!T162/Inv_SY!$Y162-1,"")</f>
        <v/>
      </c>
      <c r="U149" s="239" t="str">
        <f>IFERROR(Inv_SY!U162/Inv_SY!$Y162-1,"")</f>
        <v/>
      </c>
      <c r="V149" s="239" t="str">
        <f>IFERROR(Inv_SY!J162/Inv_SY!$Z162-1,"")</f>
        <v/>
      </c>
      <c r="W149" s="239" t="str">
        <f>IFERROR(Inv_SY!K162/Inv_SY!$Z162-1,"")</f>
        <v/>
      </c>
      <c r="X149" s="239" t="str">
        <f>IFERROR(Inv_SY!L162/Inv_SY!$Z162-1,"")</f>
        <v/>
      </c>
      <c r="Y149" s="239" t="str">
        <f>IFERROR(Inv_SY!M162/Inv_SY!$Z162-1,"")</f>
        <v/>
      </c>
      <c r="Z149" s="239" t="str">
        <f>IFERROR(Inv_SY!N162/Inv_SY!$Z162-1,"")</f>
        <v/>
      </c>
      <c r="AA149" s="239" t="str">
        <f>IFERROR(Inv_SY!O162/Inv_SY!$Z162-1,"")</f>
        <v/>
      </c>
      <c r="AB149" s="239" t="str">
        <f>IFERROR(Inv_SY!P162/Inv_SY!$Z162-1,"")</f>
        <v/>
      </c>
      <c r="AC149" s="239" t="str">
        <f>IFERROR(Inv_SY!Q162/Inv_SY!$Z162-1,"")</f>
        <v/>
      </c>
      <c r="AD149" s="239" t="str">
        <f>IFERROR(Inv_SY!R162/Inv_SY!$Z162-1,"")</f>
        <v/>
      </c>
      <c r="AE149" s="239" t="str">
        <f>IFERROR(Inv_SY!S162/Inv_SY!$Z162-1,"")</f>
        <v/>
      </c>
      <c r="AF149" s="239" t="str">
        <f>IFERROR(Inv_SY!T162/Inv_SY!$Z162-1,"")</f>
        <v/>
      </c>
      <c r="AG149" s="239" t="str">
        <f>IFERROR(Inv_SY!U162/Inv_SY!$Z162-1,"")</f>
        <v/>
      </c>
      <c r="AH149" s="239" t="str">
        <f>IFERROR(Inv_SY!V162/Inv_SY!$Y162-1,"")</f>
        <v/>
      </c>
      <c r="AI149" s="239" t="str">
        <f>IFERROR(Inv_SY!W162/Inv_SY!$Y162-1,"")</f>
        <v/>
      </c>
      <c r="AJ149" s="239" t="str">
        <f>IFERROR(Inv_SY!X162/Inv_SY!$Y162-1,"")</f>
        <v/>
      </c>
      <c r="AK149" s="239" t="str">
        <f>IFERROR(Inv_SY!V162/Inv_SY!$Z162-1,"")</f>
        <v/>
      </c>
      <c r="AL149" s="239" t="str">
        <f>IFERROR(Inv_SY!W162/Inv_SY!$Z162-1,"")</f>
        <v/>
      </c>
      <c r="AM149" s="239" t="str">
        <f>IFERROR(Inv_SY!X162/Inv_SY!$Z162-1,"")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I25" activePane="bottomRight" state="frozen"/>
      <selection pane="topRight" activeCell="I2" sqref="I2"/>
      <selection pane="bottomLeft" activeCell="A3" sqref="A3"/>
      <selection pane="bottomRight" activeCell="A45" sqref="A45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2026</v>
      </c>
      <c r="C44" s="54">
        <f>YEAR(Grid_BD[[#This Row],[Month Year]])</f>
        <v>2025</v>
      </c>
      <c r="D44" s="54" t="s">
        <v>4</v>
      </c>
      <c r="E44" s="70" t="s">
        <v>4</v>
      </c>
      <c r="F44" s="105">
        <f>Grid_BD[[#This Row],[Date]]-DAY(Grid_BD[[#This Row],[Date]])+1</f>
        <v>45839</v>
      </c>
      <c r="G44" s="46">
        <f>DAY(EOMONTH(Grid_BD[[#This Row],[Month Year]],0))</f>
        <v>31</v>
      </c>
      <c r="H44" s="57">
        <v>45865</v>
      </c>
      <c r="I44" s="48">
        <f>IFERROR(VLOOKUP(Grid_BD[[#This Row],[Date]],'Raw Data'!$G$4:$J$1048576,3,0),"")</f>
        <v>0.23402777777777778</v>
      </c>
      <c r="J44" s="72">
        <f>IFERROR(VLOOKUP(Grid_BD[[#This Row],[Date]],'Raw Data'!$G$4:$J$1048576,4,0),"")</f>
        <v>0.77083333333333337</v>
      </c>
      <c r="K44" s="47">
        <f>IFERROR((Grid_BD[[#This Row],[Sunset Time (POA&lt;20 W/m2)]]-Grid_BD[[#This Row],[Sunrise Time (POA&gt;20 W/m2)]])*24," ")</f>
        <v>12.883333333333333</v>
      </c>
      <c r="L44" s="54" t="s">
        <v>283</v>
      </c>
      <c r="M44" s="46">
        <f>IFERROR(VLOOKUP(Grid_BD[[#This Row],[Affceted Equipment]],'Basic Data'!$A$2:$B$108,2,0),"")</f>
        <v>7099.2000000000007</v>
      </c>
      <c r="N44" s="54" t="s">
        <v>1025</v>
      </c>
      <c r="O44" s="54" t="s">
        <v>200</v>
      </c>
      <c r="P44" s="49">
        <f>IFERROR(VLOOKUP(Grid_BD[[#This Row],[Affceted Equipment]],'Basic Data'!$A$2:$C$118,3,0),"")</f>
        <v>1</v>
      </c>
      <c r="Q44" s="54" t="s">
        <v>1026</v>
      </c>
      <c r="R44" s="54"/>
      <c r="S44" s="60">
        <v>0.40555555555555556</v>
      </c>
      <c r="T44" s="60" t="s">
        <v>1022</v>
      </c>
      <c r="U44" s="60" t="s">
        <v>1022</v>
      </c>
      <c r="V44" s="60">
        <v>0.46458333333333335</v>
      </c>
      <c r="W44" s="46"/>
      <c r="X44" s="46"/>
      <c r="Y44" s="59">
        <f>(Grid_BD[[#This Row],[Work Completiuon time on fualt]]-Grid_BD[[#This Row],[Fault Time]])*24</f>
        <v>1.416666666666667</v>
      </c>
      <c r="Z44" s="59" t="s">
        <v>1027</v>
      </c>
      <c r="AA44" s="54" t="s">
        <v>185</v>
      </c>
      <c r="AB44" s="86">
        <f>IFERROR(Grid_BD[[#This Row],[Plant Equivalent Weightage]]*Grid_BD[[#This Row],[Resolution Time]],"")</f>
        <v>1.416666666666667</v>
      </c>
      <c r="AC44" s="47">
        <v>0.75</v>
      </c>
      <c r="AD44" s="79">
        <f>IFERROR(_xlfn.XLOOKUP($F44,'Modelling New'!$D:$D,'Modelling New'!$O:$O)*Grid_BD[[#This Row],[Lost POA (kWh/m2)]]*Grid_BD[[#This Row],[DC Capacity Affceted (kW)]],"")</f>
        <v>3899.6621913963518</v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2026</v>
      </c>
      <c r="C45" s="54">
        <f>YEAR(Grid_BD[[#This Row],[Month Year]])</f>
        <v>2025</v>
      </c>
      <c r="D45" s="54" t="s">
        <v>4</v>
      </c>
      <c r="E45" s="70" t="s">
        <v>4</v>
      </c>
      <c r="F45" s="105">
        <f>Grid_BD[[#This Row],[Date]]-DAY(Grid_BD[[#This Row],[Date]])+1</f>
        <v>45839</v>
      </c>
      <c r="G45" s="46">
        <f>DAY(EOMONTH(Grid_BD[[#This Row],[Month Year]],0))</f>
        <v>31</v>
      </c>
      <c r="H45" s="57">
        <v>45869</v>
      </c>
      <c r="I45" s="48">
        <f>IFERROR(VLOOKUP(Grid_BD[[#This Row],[Date]],'Raw Data'!$G$4:$J$1048576,3,0),"")</f>
        <v>0.23541666666666666</v>
      </c>
      <c r="J45" s="72">
        <f>IFERROR(VLOOKUP(Grid_BD[[#This Row],[Date]],'Raw Data'!$G$4:$J$1048576,4,0),"")</f>
        <v>0.78125</v>
      </c>
      <c r="K45" s="47">
        <f>IFERROR((Grid_BD[[#This Row],[Sunset Time (POA&lt;20 W/m2)]]-Grid_BD[[#This Row],[Sunrise Time (POA&gt;20 W/m2)]])*24," ")</f>
        <v>13.100000000000001</v>
      </c>
      <c r="L45" s="54" t="s">
        <v>283</v>
      </c>
      <c r="M45" s="46">
        <f>IFERROR(VLOOKUP(Grid_BD[[#This Row],[Affceted Equipment]],'Basic Data'!$A$2:$B$108,2,0),"")</f>
        <v>7099.2000000000007</v>
      </c>
      <c r="N45" s="54" t="s">
        <v>1025</v>
      </c>
      <c r="O45" s="54" t="s">
        <v>200</v>
      </c>
      <c r="P45" s="49">
        <f>IFERROR(VLOOKUP(Grid_BD[[#This Row],[Affceted Equipment]],'Basic Data'!$A$2:$C$118,3,0),"")</f>
        <v>1</v>
      </c>
      <c r="Q45" s="54" t="s">
        <v>1026</v>
      </c>
      <c r="R45" s="54"/>
      <c r="S45" s="60">
        <v>0.58194444444444449</v>
      </c>
      <c r="T45" s="60" t="s">
        <v>1022</v>
      </c>
      <c r="U45" s="60" t="s">
        <v>1022</v>
      </c>
      <c r="V45" s="60">
        <v>0.61458333333333337</v>
      </c>
      <c r="W45" s="46"/>
      <c r="X45" s="46"/>
      <c r="Y45" s="59">
        <f>(Grid_BD[[#This Row],[Work Completiuon time on fualt]]-Grid_BD[[#This Row],[Fault Time]])*24</f>
        <v>0.78333333333333321</v>
      </c>
      <c r="Z45" s="59" t="s">
        <v>1027</v>
      </c>
      <c r="AA45" s="54" t="s">
        <v>185</v>
      </c>
      <c r="AB45" s="86">
        <f>IFERROR(Grid_BD[[#This Row],[Plant Equivalent Weightage]]*Grid_BD[[#This Row],[Resolution Time]],"")</f>
        <v>0.78333333333333321</v>
      </c>
      <c r="AC45" s="47">
        <v>0.42</v>
      </c>
      <c r="AD45" s="79">
        <f>IFERROR(_xlfn.XLOOKUP($F45,'Modelling New'!$D:$D,'Modelling New'!$O:$O)*Grid_BD[[#This Row],[Lost POA (kWh/m2)]]*Grid_BD[[#This Row],[DC Capacity Affceted (kW)]],"")</f>
        <v>2183.8108271819565</v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4"/>
  <sheetViews>
    <sheetView topLeftCell="A3" zoomScale="85" zoomScaleNormal="85" workbookViewId="0">
      <pane xSplit="8" ySplit="1" topLeftCell="I36" activePane="bottomRight" state="frozen"/>
      <selection pane="topRight" activeCell="I3" sqref="I3"/>
      <selection pane="bottomLeft" activeCell="A4" sqref="A4"/>
      <selection pane="bottomRight" activeCell="F52" sqref="F52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4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>
        <f t="shared" si="1"/>
        <v>47</v>
      </c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  <row r="51" spans="1:33" x14ac:dyDescent="0.25">
      <c r="A51" s="54">
        <f t="shared" si="1"/>
        <v>48</v>
      </c>
      <c r="B51" s="53">
        <f>YEAR(Plant_BD[[#This Row],[Date]])+IF(MONTH(Plant_BD[[#This Row],[Date]])&gt;=4,1,0)</f>
        <v>2026</v>
      </c>
      <c r="C51" s="54">
        <f>YEAR(Plant_BD[[#This Row],[Date]])</f>
        <v>2025</v>
      </c>
      <c r="D51" s="56" t="s">
        <v>4</v>
      </c>
      <c r="E51" s="56" t="s">
        <v>4</v>
      </c>
      <c r="F51" s="50">
        <f>Plant_BD[[#This Row],[Date]]-DAY(Plant_BD[[#This Row],[Date]])+1</f>
        <v>45839</v>
      </c>
      <c r="G51" s="46">
        <f>DAY(EOMONTH(Plant_BD[[#This Row],[Month Year]],0))</f>
        <v>31</v>
      </c>
      <c r="H51" s="156">
        <v>45865</v>
      </c>
      <c r="I51" s="48">
        <f>IFERROR(VLOOKUP(Plant_BD[[#This Row],[Date]],Raw_Data[[Date]:[Sunset Time (POA&lt;20 W/m2)]],3,0),"")</f>
        <v>0.23402777777777778</v>
      </c>
      <c r="J51" s="48">
        <f>IFERROR(VLOOKUP(Plant_BD[[#This Row],[Date]],Raw_Data[[Date]:[Sunset Time (POA&lt;20 W/m2)]],4,0),"")</f>
        <v>0.77083333333333337</v>
      </c>
      <c r="K51" s="59">
        <f>IFERROR((Plant_BD[[#This Row],[Sunset Time (POA&lt;20 W/m2)]]-Plant_BD[[#This Row],[Sunrise Time (POA&gt;20 W/m2)]])*24,"")</f>
        <v>12.883333333333333</v>
      </c>
      <c r="L51" s="79" t="s">
        <v>100</v>
      </c>
      <c r="M51" s="46">
        <f>VLOOKUP(Plant_BD[[#This Row],[Affceted Equipment]],'Basic Data'!$A$2:$C$724,2,0)</f>
        <v>2379.6000000000008</v>
      </c>
      <c r="N51" s="106">
        <f>IFERROR(VLOOKUP(Plant_BD[[#This Row],[Affceted Equipment]],'Basic Data'!$A$1:$C$724,3,0),"")</f>
        <v>0.33519269776876276</v>
      </c>
      <c r="O51" s="54" t="s">
        <v>1029</v>
      </c>
      <c r="P51" s="54" t="s">
        <v>1029</v>
      </c>
      <c r="Q51" s="54" t="s">
        <v>1029</v>
      </c>
      <c r="R51" s="54" t="s">
        <v>1029</v>
      </c>
      <c r="S51" s="60">
        <v>0.56805555555555554</v>
      </c>
      <c r="T51" s="69" t="s">
        <v>1022</v>
      </c>
      <c r="U51" s="69" t="s">
        <v>1022</v>
      </c>
      <c r="V51" s="60">
        <v>0.57847222222222228</v>
      </c>
      <c r="W51" s="47" t="str">
        <f>IF(Plant_BD[[#This Row],[Acknowledgemnet Time ]]="NA","",(Plant_BD[[#This Row],[Acknowledgemnet Time ]]-Plant_BD[[#This Row],[Fault Time]])*24)</f>
        <v/>
      </c>
      <c r="X51" s="47" t="str">
        <f>IF(Plant_BD[[#This Row],[Work Start time on Fault]]="NA","",(Plant_BD[[#This Row],[Work Start time on Fault]]-Plant_BD[[#This Row],[Fault Time]])*24)</f>
        <v/>
      </c>
      <c r="Y51" s="59">
        <f>(Plant_BD[[#This Row],[Work Completiuon time on fualt]]-Plant_BD[[#This Row],[Fault Time]])*24</f>
        <v>0.25000000000000178</v>
      </c>
      <c r="Z51" s="59">
        <f>IFERROR((Plant_BD[[#This Row],[Work Completiuon time on fualt]]-Plant_BD[[#This Row],[Fault Time]])*24,"")</f>
        <v>0.25000000000000178</v>
      </c>
      <c r="AA51" s="54" t="s">
        <v>1023</v>
      </c>
      <c r="AB51" s="56" t="s">
        <v>185</v>
      </c>
      <c r="AC51" s="47">
        <f>IFERROR(Plant_BD[[#This Row],[Breakdown Time]]*Plant_BD[[#This Row],[Plant Equivalent Weightage]],"")</f>
        <v>8.3798174442191287E-2</v>
      </c>
      <c r="AD51" s="54">
        <v>0.09</v>
      </c>
      <c r="AE51" s="213">
        <f>IFERROR((_xlfn.XLOOKUP($F51,'Modelling New'!$D:$D,'Modelling New'!$O:$O)*Plant_BD[[#This Row],[Lost PoA(kWh/m2)]]*Plant_BD[[#This Row],[DC Capacity Affceted (kW)]]),"")</f>
        <v>156.85659483851859</v>
      </c>
      <c r="AF51" s="215"/>
      <c r="AG51" s="215"/>
    </row>
    <row r="52" spans="1:33" x14ac:dyDescent="0.25">
      <c r="A52" s="54">
        <f t="shared" si="1"/>
        <v>49</v>
      </c>
      <c r="B52" s="53">
        <f>YEAR(Plant_BD[[#This Row],[Date]])+IF(MONTH(Plant_BD[[#This Row],[Date]])&gt;=4,1,0)</f>
        <v>2026</v>
      </c>
      <c r="C52" s="54">
        <f>YEAR(Plant_BD[[#This Row],[Date]])</f>
        <v>2025</v>
      </c>
      <c r="D52" s="56" t="s">
        <v>4</v>
      </c>
      <c r="E52" s="56" t="s">
        <v>4</v>
      </c>
      <c r="F52" s="50">
        <f>Plant_BD[[#This Row],[Date]]-DAY(Plant_BD[[#This Row],[Date]])+1</f>
        <v>45839</v>
      </c>
      <c r="G52" s="46">
        <f>DAY(EOMONTH(Plant_BD[[#This Row],[Month Year]],0))</f>
        <v>31</v>
      </c>
      <c r="H52" s="156">
        <v>45868</v>
      </c>
      <c r="I52" s="48">
        <f>IFERROR(VLOOKUP(Plant_BD[[#This Row],[Date]],Raw_Data[[Date]:[Sunset Time (POA&lt;20 W/m2)]],3,0),"")</f>
        <v>0.24305555555555555</v>
      </c>
      <c r="J52" s="48">
        <f>IFERROR(VLOOKUP(Plant_BD[[#This Row],[Date]],Raw_Data[[Date]:[Sunset Time (POA&lt;20 W/m2)]],4,0),"")</f>
        <v>0.78125</v>
      </c>
      <c r="K52" s="59">
        <f>IFERROR((Plant_BD[[#This Row],[Sunset Time (POA&lt;20 W/m2)]]-Plant_BD[[#This Row],[Sunrise Time (POA&gt;20 W/m2)]])*24,"")</f>
        <v>12.916666666666666</v>
      </c>
      <c r="L52" s="79" t="s">
        <v>603</v>
      </c>
      <c r="M52" s="46">
        <f>VLOOKUP(Plant_BD[[#This Row],[Affceted Equipment]],'Basic Data'!$A$2:$C$724,2,0)</f>
        <v>11.34</v>
      </c>
      <c r="N52" s="106">
        <f>IFERROR(VLOOKUP(Plant_BD[[#This Row],[Affceted Equipment]],'Basic Data'!$A$1:$C$724,3,0),"")</f>
        <v>1.5973630831643E-3</v>
      </c>
      <c r="O52" s="54" t="s">
        <v>1118</v>
      </c>
      <c r="P52" s="54" t="s">
        <v>1118</v>
      </c>
      <c r="Q52" s="54" t="s">
        <v>1118</v>
      </c>
      <c r="R52" s="54" t="s">
        <v>1118</v>
      </c>
      <c r="S52" s="60">
        <v>0.24305555555555555</v>
      </c>
      <c r="T52" s="69" t="s">
        <v>1022</v>
      </c>
      <c r="U52" s="69" t="s">
        <v>1022</v>
      </c>
      <c r="V52" s="60">
        <v>0.78125</v>
      </c>
      <c r="W52" s="47" t="str">
        <f>IF(Plant_BD[[#This Row],[Acknowledgemnet Time ]]="NA","",(Plant_BD[[#This Row],[Acknowledgemnet Time ]]-Plant_BD[[#This Row],[Fault Time]])*24)</f>
        <v/>
      </c>
      <c r="X52" s="47" t="str">
        <f>IF(Plant_BD[[#This Row],[Work Start time on Fault]]="NA","",(Plant_BD[[#This Row],[Work Start time on Fault]]-Plant_BD[[#This Row],[Fault Time]])*24)</f>
        <v/>
      </c>
      <c r="Y52" s="59">
        <f>(Plant_BD[[#This Row],[Work Completiuon time on fualt]]-Plant_BD[[#This Row],[Fault Time]])*24</f>
        <v>12.916666666666666</v>
      </c>
      <c r="Z52" s="59">
        <f>IFERROR((Plant_BD[[#This Row],[Work Completiuon time on fualt]]-Plant_BD[[#This Row],[Fault Time]])*24,"")</f>
        <v>12.916666666666666</v>
      </c>
      <c r="AA52" s="54" t="s">
        <v>1115</v>
      </c>
      <c r="AB52" s="54" t="s">
        <v>185</v>
      </c>
      <c r="AC52" s="47">
        <f>IFERROR(Plant_BD[[#This Row],[Breakdown Time]]*Plant_BD[[#This Row],[Plant Equivalent Weightage]],"")</f>
        <v>2.0632606490872205E-2</v>
      </c>
      <c r="AD52" s="54">
        <v>4.05</v>
      </c>
      <c r="AE52" s="213">
        <f>IFERROR((_xlfn.XLOOKUP($F52,'Modelling New'!$D:$D,'Modelling New'!$O:$O)*Plant_BD[[#This Row],[Lost PoA(kWh/m2)]]*Plant_BD[[#This Row],[DC Capacity Affceted (kW)]]),"")</f>
        <v>33.637552675279885</v>
      </c>
      <c r="AF52" s="215"/>
      <c r="AG52" s="215"/>
    </row>
    <row r="53" spans="1:33" x14ac:dyDescent="0.25">
      <c r="A53" s="54">
        <f t="shared" si="1"/>
        <v>50</v>
      </c>
      <c r="B53" s="53">
        <f>YEAR(Plant_BD[[#This Row],[Date]])+IF(MONTH(Plant_BD[[#This Row],[Date]])&gt;=4,1,0)</f>
        <v>1900</v>
      </c>
      <c r="C53" s="54">
        <f>YEAR(Plant_BD[[#This Row],[Date]])</f>
        <v>1900</v>
      </c>
      <c r="D53" s="56" t="s">
        <v>4</v>
      </c>
      <c r="E53" s="56" t="s">
        <v>4</v>
      </c>
      <c r="F53" s="50">
        <f>Plant_BD[[#This Row],[Date]]-DAY(Plant_BD[[#This Row],[Date]])+1</f>
        <v>1</v>
      </c>
      <c r="G53" s="46">
        <f>DAY(EOMONTH(Plant_BD[[#This Row],[Month Year]],0))</f>
        <v>31</v>
      </c>
      <c r="H53" s="156"/>
      <c r="I53" s="48" t="str">
        <f>IFERROR(VLOOKUP(Plant_BD[[#This Row],[Date]],Raw_Data[[Date]:[Sunset Time (POA&lt;20 W/m2)]],3,0),"")</f>
        <v/>
      </c>
      <c r="J53" s="48" t="str">
        <f>IFERROR(VLOOKUP(Plant_BD[[#This Row],[Date]],Raw_Data[[Date]:[Sunset Time (POA&lt;20 W/m2)]],4,0),"")</f>
        <v/>
      </c>
      <c r="K53" s="59" t="str">
        <f>IFERROR((Plant_BD[[#This Row],[Sunset Time (POA&lt;20 W/m2)]]-Plant_BD[[#This Row],[Sunrise Time (POA&gt;20 W/m2)]])*24,"")</f>
        <v/>
      </c>
      <c r="L53" s="79"/>
      <c r="M53" s="46" t="e">
        <f>VLOOKUP(Plant_BD[[#This Row],[Affceted Equipment]],'Basic Data'!$A$2:$C$724,2,0)</f>
        <v>#N/A</v>
      </c>
      <c r="N53" s="106" t="str">
        <f>IFERROR(VLOOKUP(Plant_BD[[#This Row],[Affceted Equipment]],'Basic Data'!$A$1:$C$724,3,0),"")</f>
        <v/>
      </c>
      <c r="O53" s="54"/>
      <c r="P53" s="54"/>
      <c r="Q53" s="54"/>
      <c r="R53" s="54"/>
      <c r="S53" s="60"/>
      <c r="T53" s="60"/>
      <c r="U53" s="60"/>
      <c r="V53" s="60"/>
      <c r="W53" s="47">
        <f>IF(Plant_BD[[#This Row],[Acknowledgemnet Time ]]="NA","",(Plant_BD[[#This Row],[Acknowledgemnet Time ]]-Plant_BD[[#This Row],[Fault Time]])*24)</f>
        <v>0</v>
      </c>
      <c r="X53" s="47">
        <f>IF(Plant_BD[[#This Row],[Work Start time on Fault]]="NA","",(Plant_BD[[#This Row],[Work Start time on Fault]]-Plant_BD[[#This Row],[Fault Time]])*24)</f>
        <v>0</v>
      </c>
      <c r="Y53" s="59">
        <f>(Plant_BD[[#This Row],[Work Completiuon time on fualt]]-Plant_BD[[#This Row],[Fault Time]])*24</f>
        <v>0</v>
      </c>
      <c r="Z53" s="59">
        <f>IFERROR((Plant_BD[[#This Row],[Work Completiuon time on fualt]]-Plant_BD[[#This Row],[Fault Time]])*24,"")</f>
        <v>0</v>
      </c>
      <c r="AA53" s="54"/>
      <c r="AB53" s="54"/>
      <c r="AC53" s="47" t="str">
        <f>IFERROR(Plant_BD[[#This Row],[Breakdown Time]]*Plant_BD[[#This Row],[Plant Equivalent Weightage]],"")</f>
        <v/>
      </c>
      <c r="AD53" s="54"/>
      <c r="AE53" s="240" t="str">
        <f>IFERROR(((VLOOKUP(Plant_BD[[#This Row],[Date]],#REF!,16,0))*Plant_BD[[#This Row],[Lost PoA(kWh/m2)]]*Plant_BD[[#This Row],[DC Capacity Affceted (kW)]]),"")</f>
        <v/>
      </c>
      <c r="AF53" s="215"/>
      <c r="AG53" s="215"/>
    </row>
    <row r="54" spans="1:33" x14ac:dyDescent="0.25">
      <c r="A54" s="54">
        <f t="shared" si="1"/>
        <v>51</v>
      </c>
      <c r="B54" s="44">
        <f>YEAR(Plant_BD[[#This Row],[Date]])+IF(MONTH(Plant_BD[[#This Row],[Date]])&gt;=4,1,0)</f>
        <v>1900</v>
      </c>
      <c r="C54" s="44"/>
      <c r="D54" s="44"/>
      <c r="E54" s="44"/>
      <c r="F54" s="50">
        <f>Plant_BD[[#This Row],[Date]]-DAY(Plant_BD[[#This Row],[Date]])+1</f>
        <v>1</v>
      </c>
      <c r="G54" s="46">
        <f>DAY(EOMONTH(Plant_BD[[#This Row],[Month Year]],0))</f>
        <v>31</v>
      </c>
      <c r="H54" s="156"/>
      <c r="I54" s="48" t="str">
        <f>IFERROR(VLOOKUP(Plant_BD[[#This Row],[Date]],Raw_Data[[Date]:[Sunset Time (POA&lt;20 W/m2)]],3,0),"")</f>
        <v/>
      </c>
      <c r="J54" s="48" t="str">
        <f>IFERROR(VLOOKUP(Plant_BD[[#This Row],[Date]],Raw_Data[[Date]:[Sunset Time (POA&lt;20 W/m2)]],4,0),"")</f>
        <v/>
      </c>
      <c r="K54" s="59" t="str">
        <f>IFERROR((Plant_BD[[#This Row],[Sunset Time (POA&lt;20 W/m2)]]-Plant_BD[[#This Row],[Sunrise Time (POA&gt;20 W/m2)]])*24,"")</f>
        <v/>
      </c>
      <c r="L54" s="79"/>
      <c r="M54" s="46" t="e">
        <f>VLOOKUP(Plant_BD[[#This Row],[Affceted Equipment]],'Basic Data'!$A$2:$C$724,2,0)</f>
        <v>#N/A</v>
      </c>
      <c r="N54" s="106" t="str">
        <f>IFERROR(VLOOKUP(Plant_BD[[#This Row],[Affceted Equipment]],'Basic Data'!$A$1:$C$724,3,0),"")</f>
        <v/>
      </c>
      <c r="O54" s="54"/>
      <c r="P54" s="54"/>
      <c r="Q54" s="54"/>
      <c r="R54" s="54"/>
      <c r="S54" s="60"/>
      <c r="T54" s="60"/>
      <c r="U54" s="60"/>
      <c r="V54" s="60"/>
      <c r="W54" s="47">
        <f>IF(Plant_BD[[#This Row],[Acknowledgemnet Time ]]="NA","",(Plant_BD[[#This Row],[Acknowledgemnet Time ]]-Plant_BD[[#This Row],[Fault Time]])*24)</f>
        <v>0</v>
      </c>
      <c r="X54" s="47">
        <f>IF(Plant_BD[[#This Row],[Work Start time on Fault]]="NA","",(Plant_BD[[#This Row],[Work Start time on Fault]]-Plant_BD[[#This Row],[Fault Time]])*24)</f>
        <v>0</v>
      </c>
      <c r="Y54" s="59">
        <f>(Plant_BD[[#This Row],[Work Completiuon time on fualt]]-Plant_BD[[#This Row],[Fault Time]])*24</f>
        <v>0</v>
      </c>
      <c r="Z54" s="59">
        <f>IFERROR((Plant_BD[[#This Row],[Work Completiuon time on fualt]]-Plant_BD[[#This Row],[Fault Time]])*24,"")</f>
        <v>0</v>
      </c>
      <c r="AA54" s="54"/>
      <c r="AB54" s="54"/>
      <c r="AC54" s="47" t="str">
        <f>IFERROR(Plant_BD[[#This Row],[Breakdown Time]]*Plant_BD[[#This Row],[Plant Equivalent Weightage]],"")</f>
        <v/>
      </c>
      <c r="AD54" s="54"/>
      <c r="AE54" s="240" t="str">
        <f>IFERROR(((VLOOKUP(Plant_BD[[#This Row],[Date]],#REF!,16,0))*Plant_BD[[#This Row],[Lost PoA(kWh/m2)]]*Plant_BD[[#This Row],[DC Capacity Affceted (kW)]]),"")</f>
        <v/>
      </c>
      <c r="AF54" s="215"/>
      <c r="AG54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13" activePane="bottomRight" state="frozen"/>
      <selection pane="topRight" activeCell="I2" sqref="I2"/>
      <selection pane="bottomLeft" activeCell="A3" sqref="A3"/>
      <selection pane="bottomRight" activeCell="A126" sqref="A126:E129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9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2">
        <f>SUM(Mod_CL[[#This Row],[Inv 1 (630kw) unit 1]:[Inv 3 (630kw) unit 4]])</f>
        <v>0</v>
      </c>
      <c r="X122" s="114">
        <v>0</v>
      </c>
      <c r="Y122" s="53">
        <v>0</v>
      </c>
      <c r="Z122" s="53">
        <v>0</v>
      </c>
      <c r="AA122" s="114">
        <v>0</v>
      </c>
      <c r="AB122" s="53">
        <v>0</v>
      </c>
      <c r="AC122" s="53">
        <v>0</v>
      </c>
      <c r="AD122" s="53" t="s">
        <v>1024</v>
      </c>
    </row>
    <row r="123" spans="1:30" x14ac:dyDescent="0.25">
      <c r="A123" s="53">
        <f t="shared" si="1"/>
        <v>121</v>
      </c>
      <c r="B123" s="53" t="s">
        <v>108</v>
      </c>
      <c r="C123" s="53">
        <v>2025</v>
      </c>
      <c r="D123" s="53" t="s">
        <v>4</v>
      </c>
      <c r="E123" s="53" t="s">
        <v>4</v>
      </c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2">
        <f>SUM(Mod_CL[[#This Row],[Inv 1 (630kw) unit 1]:[Inv 3 (630kw) unit 4]])</f>
        <v>0</v>
      </c>
      <c r="X123" s="114">
        <v>0</v>
      </c>
      <c r="Y123" s="53">
        <v>0</v>
      </c>
      <c r="Z123" s="53">
        <v>0</v>
      </c>
      <c r="AA123" s="114">
        <v>0</v>
      </c>
      <c r="AB123" s="53">
        <v>0</v>
      </c>
      <c r="AC123" s="53">
        <v>0</v>
      </c>
      <c r="AD123" s="53" t="s">
        <v>1024</v>
      </c>
    </row>
    <row r="124" spans="1:30" x14ac:dyDescent="0.25">
      <c r="A124" s="53">
        <f t="shared" si="1"/>
        <v>122</v>
      </c>
      <c r="B124" s="53" t="s">
        <v>108</v>
      </c>
      <c r="C124" s="53">
        <v>2025</v>
      </c>
      <c r="D124" s="53" t="s">
        <v>4</v>
      </c>
      <c r="E124" s="53" t="s">
        <v>4</v>
      </c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>
        <v>0</v>
      </c>
      <c r="J124" s="53">
        <v>0</v>
      </c>
      <c r="K124" s="53">
        <v>0</v>
      </c>
      <c r="L124" s="53">
        <v>0</v>
      </c>
      <c r="M124" s="53">
        <v>0</v>
      </c>
      <c r="N124" s="53">
        <v>0</v>
      </c>
      <c r="O124" s="53">
        <v>0</v>
      </c>
      <c r="P124" s="53">
        <v>0</v>
      </c>
      <c r="Q124" s="53">
        <v>0</v>
      </c>
      <c r="R124" s="53">
        <v>0</v>
      </c>
      <c r="S124" s="53">
        <v>0</v>
      </c>
      <c r="T124" s="53">
        <v>0</v>
      </c>
      <c r="U124" s="53">
        <v>0</v>
      </c>
      <c r="V124" s="53">
        <v>0</v>
      </c>
      <c r="W124" s="2">
        <f>SUM(Mod_CL[[#This Row],[Inv 1 (630kw) unit 1]:[Inv 3 (630kw) unit 4]])</f>
        <v>0</v>
      </c>
      <c r="X124" s="114">
        <v>0</v>
      </c>
      <c r="Y124" s="53">
        <v>0</v>
      </c>
      <c r="Z124" s="53">
        <v>0</v>
      </c>
      <c r="AA124" s="114">
        <v>0</v>
      </c>
      <c r="AB124" s="53">
        <v>0</v>
      </c>
      <c r="AC124" s="53">
        <v>0</v>
      </c>
      <c r="AD124" s="53" t="s">
        <v>1024</v>
      </c>
    </row>
    <row r="125" spans="1:30" x14ac:dyDescent="0.25">
      <c r="A125" s="53">
        <f t="shared" si="1"/>
        <v>123</v>
      </c>
      <c r="B125" s="53" t="s">
        <v>108</v>
      </c>
      <c r="C125" s="53">
        <v>2025</v>
      </c>
      <c r="D125" s="53" t="s">
        <v>4</v>
      </c>
      <c r="E125" s="53" t="s">
        <v>4</v>
      </c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>
        <v>0</v>
      </c>
      <c r="J125" s="53">
        <v>0</v>
      </c>
      <c r="K125" s="53">
        <v>0</v>
      </c>
      <c r="L125" s="53">
        <v>0</v>
      </c>
      <c r="M125" s="53">
        <v>0</v>
      </c>
      <c r="N125" s="53">
        <v>0</v>
      </c>
      <c r="O125" s="53">
        <v>0</v>
      </c>
      <c r="P125" s="53">
        <v>0</v>
      </c>
      <c r="Q125" s="53">
        <v>0</v>
      </c>
      <c r="R125" s="53">
        <v>0</v>
      </c>
      <c r="S125" s="53">
        <v>0</v>
      </c>
      <c r="T125" s="53">
        <v>0</v>
      </c>
      <c r="U125" s="53">
        <v>0</v>
      </c>
      <c r="V125" s="53">
        <v>0</v>
      </c>
      <c r="W125" s="2">
        <f>SUM(Mod_CL[[#This Row],[Inv 1 (630kw) unit 1]:[Inv 3 (630kw) unit 4]])</f>
        <v>0</v>
      </c>
      <c r="X125" s="114">
        <v>0</v>
      </c>
      <c r="Y125" s="53">
        <v>0</v>
      </c>
      <c r="Z125" s="53">
        <v>0</v>
      </c>
      <c r="AA125" s="114">
        <v>0</v>
      </c>
      <c r="AB125" s="53">
        <v>0</v>
      </c>
      <c r="AC125" s="53">
        <v>0</v>
      </c>
      <c r="AD125" s="53" t="s">
        <v>1024</v>
      </c>
    </row>
    <row r="126" spans="1:30" x14ac:dyDescent="0.25">
      <c r="A126" s="53">
        <f t="shared" si="1"/>
        <v>124</v>
      </c>
      <c r="B126" s="53" t="s">
        <v>108</v>
      </c>
      <c r="C126" s="53">
        <v>2025</v>
      </c>
      <c r="D126" s="53" t="s">
        <v>4</v>
      </c>
      <c r="E126" s="53" t="s">
        <v>4</v>
      </c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>
        <v>0</v>
      </c>
      <c r="J126" s="53">
        <v>0</v>
      </c>
      <c r="K126" s="53">
        <v>0</v>
      </c>
      <c r="L126" s="53">
        <v>0</v>
      </c>
      <c r="M126" s="53">
        <v>0</v>
      </c>
      <c r="N126" s="53">
        <v>0</v>
      </c>
      <c r="O126" s="53">
        <v>0</v>
      </c>
      <c r="P126" s="53">
        <v>0</v>
      </c>
      <c r="Q126" s="53">
        <v>0</v>
      </c>
      <c r="R126" s="53">
        <v>0</v>
      </c>
      <c r="S126" s="53">
        <v>0</v>
      </c>
      <c r="T126" s="53">
        <v>0</v>
      </c>
      <c r="U126" s="53">
        <v>0</v>
      </c>
      <c r="V126" s="53">
        <v>0</v>
      </c>
      <c r="W126" s="2">
        <f>SUM(Mod_CL[[#This Row],[Inv 1 (630kw) unit 1]:[Inv 3 (630kw) unit 4]])</f>
        <v>0</v>
      </c>
      <c r="X126" s="114">
        <v>0</v>
      </c>
      <c r="Y126" s="53">
        <v>0</v>
      </c>
      <c r="Z126" s="53">
        <v>0</v>
      </c>
      <c r="AA126" s="114">
        <v>0</v>
      </c>
      <c r="AB126" s="53">
        <v>0</v>
      </c>
      <c r="AC126" s="53">
        <v>0</v>
      </c>
      <c r="AD126" s="53" t="s">
        <v>1024</v>
      </c>
    </row>
    <row r="127" spans="1:30" x14ac:dyDescent="0.25">
      <c r="A127" s="53">
        <f t="shared" si="1"/>
        <v>125</v>
      </c>
      <c r="B127" s="53" t="s">
        <v>108</v>
      </c>
      <c r="C127" s="53">
        <v>2025</v>
      </c>
      <c r="D127" s="53" t="s">
        <v>4</v>
      </c>
      <c r="E127" s="53" t="s">
        <v>4</v>
      </c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>
        <v>0</v>
      </c>
      <c r="J127" s="53">
        <v>0</v>
      </c>
      <c r="K127" s="53">
        <v>0</v>
      </c>
      <c r="L127" s="53">
        <v>0</v>
      </c>
      <c r="M127" s="53">
        <v>0</v>
      </c>
      <c r="N127" s="53">
        <v>0</v>
      </c>
      <c r="O127" s="53">
        <v>0</v>
      </c>
      <c r="P127" s="53">
        <v>0</v>
      </c>
      <c r="Q127" s="53">
        <v>0</v>
      </c>
      <c r="R127" s="53">
        <v>0</v>
      </c>
      <c r="S127" s="53">
        <v>0</v>
      </c>
      <c r="T127" s="53">
        <v>0</v>
      </c>
      <c r="U127" s="53">
        <v>0</v>
      </c>
      <c r="V127" s="53">
        <v>0</v>
      </c>
      <c r="W127" s="2">
        <f>SUM(Mod_CL[[#This Row],[Inv 1 (630kw) unit 1]:[Inv 3 (630kw) unit 4]])</f>
        <v>0</v>
      </c>
      <c r="X127" s="114">
        <v>0</v>
      </c>
      <c r="Y127" s="53">
        <v>0</v>
      </c>
      <c r="Z127" s="53">
        <v>0</v>
      </c>
      <c r="AA127" s="114">
        <v>0</v>
      </c>
      <c r="AB127" s="53">
        <v>0</v>
      </c>
      <c r="AC127" s="53">
        <v>0</v>
      </c>
      <c r="AD127" s="53" t="s">
        <v>1024</v>
      </c>
    </row>
    <row r="128" spans="1:30" x14ac:dyDescent="0.25">
      <c r="A128" s="53">
        <f t="shared" si="1"/>
        <v>126</v>
      </c>
      <c r="B128" s="53" t="s">
        <v>108</v>
      </c>
      <c r="C128" s="53">
        <v>2025</v>
      </c>
      <c r="D128" s="53" t="s">
        <v>4</v>
      </c>
      <c r="E128" s="53" t="s">
        <v>4</v>
      </c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>
        <f t="shared" si="1"/>
        <v>127</v>
      </c>
      <c r="B129" s="53" t="s">
        <v>108</v>
      </c>
      <c r="C129" s="53">
        <v>2025</v>
      </c>
      <c r="D129" s="53" t="s">
        <v>4</v>
      </c>
      <c r="E129" s="53" t="s">
        <v>4</v>
      </c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10" activePane="bottomRight" state="frozen"/>
      <selection pane="topRight" activeCell="I2" sqref="I2"/>
      <selection pane="bottomLeft" activeCell="A3" sqref="A3"/>
      <selection pane="bottomRight" activeCell="O126" sqref="O126:O127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30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>
        <v>1</v>
      </c>
      <c r="J122" s="53">
        <v>0</v>
      </c>
      <c r="K122" s="53">
        <v>0</v>
      </c>
      <c r="L122" s="53">
        <v>0</v>
      </c>
      <c r="M122" s="53">
        <v>0</v>
      </c>
      <c r="N122" s="2">
        <f>SUM(GC[[#This Row],[Inv1]:[Inv3]])</f>
        <v>0</v>
      </c>
      <c r="O122" t="s">
        <v>1024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>
        <v>1</v>
      </c>
      <c r="J123" s="53">
        <v>0</v>
      </c>
      <c r="K123" s="53">
        <v>0</v>
      </c>
      <c r="L123" s="53">
        <v>0</v>
      </c>
      <c r="M123" s="53">
        <v>0</v>
      </c>
      <c r="N123" s="2">
        <f>SUM(GC[[#This Row],[Inv1]:[Inv3]])</f>
        <v>0</v>
      </c>
      <c r="O123" t="s">
        <v>1049</v>
      </c>
    </row>
    <row r="124" spans="1:15" x14ac:dyDescent="0.25">
      <c r="A124" s="53">
        <v>122</v>
      </c>
      <c r="B124" s="53" t="s">
        <v>1054</v>
      </c>
      <c r="C124" s="53">
        <f>YEAR(GC[[#This Row],[Date]])</f>
        <v>2025</v>
      </c>
      <c r="D124" s="53" t="s">
        <v>4</v>
      </c>
      <c r="E124" s="53" t="s">
        <v>4</v>
      </c>
      <c r="F124" s="105">
        <f>GC[[#This Row],[Date]]-DAY(GC[[#This Row],[Date]])+1</f>
        <v>45839</v>
      </c>
      <c r="G124" s="2">
        <f>DAY(EOMONTH(GC[[#This Row],[Month Year]],0))</f>
        <v>31</v>
      </c>
      <c r="H124" s="57">
        <f>H123+1</f>
        <v>45866</v>
      </c>
      <c r="I124" s="53">
        <v>1</v>
      </c>
      <c r="J124" s="53">
        <v>0</v>
      </c>
      <c r="K124" s="53">
        <v>0</v>
      </c>
      <c r="L124" s="53">
        <v>18</v>
      </c>
      <c r="M124" s="53">
        <v>0</v>
      </c>
      <c r="N124" s="2">
        <f>SUM(GC[[#This Row],[Inv1]:[Inv3]])</f>
        <v>18</v>
      </c>
      <c r="O124" t="s">
        <v>1109</v>
      </c>
    </row>
    <row r="125" spans="1:15" x14ac:dyDescent="0.25">
      <c r="A125" s="53">
        <f t="shared" si="6"/>
        <v>123</v>
      </c>
      <c r="B125" s="53" t="s">
        <v>1054</v>
      </c>
      <c r="C125" s="53">
        <f>YEAR(GC[[#This Row],[Date]])</f>
        <v>2025</v>
      </c>
      <c r="D125" s="53" t="s">
        <v>4</v>
      </c>
      <c r="E125" s="53" t="s">
        <v>4</v>
      </c>
      <c r="F125" s="105">
        <f>GC[[#This Row],[Date]]-DAY(GC[[#This Row],[Date]])+1</f>
        <v>45839</v>
      </c>
      <c r="G125" s="2">
        <f>DAY(EOMONTH(GC[[#This Row],[Month Year]],0))</f>
        <v>31</v>
      </c>
      <c r="H125" s="57">
        <f t="shared" ref="H125:H130" si="9">H124+1</f>
        <v>45867</v>
      </c>
      <c r="I125" s="53">
        <v>1</v>
      </c>
      <c r="J125" s="53">
        <v>0</v>
      </c>
      <c r="K125" s="53">
        <v>0</v>
      </c>
      <c r="L125" s="53">
        <v>10</v>
      </c>
      <c r="M125" s="53">
        <v>0</v>
      </c>
      <c r="N125" s="2">
        <f>SUM(GC[[#This Row],[Inv1]:[Inv3]])</f>
        <v>10</v>
      </c>
      <c r="O125" t="s">
        <v>1109</v>
      </c>
    </row>
    <row r="126" spans="1:15" x14ac:dyDescent="0.25">
      <c r="A126" s="53">
        <f t="shared" si="6"/>
        <v>124</v>
      </c>
      <c r="B126" s="53" t="s">
        <v>1054</v>
      </c>
      <c r="C126" s="53">
        <f>YEAR(GC[[#This Row],[Date]])</f>
        <v>2025</v>
      </c>
      <c r="D126" s="53" t="s">
        <v>4</v>
      </c>
      <c r="E126" s="53" t="s">
        <v>4</v>
      </c>
      <c r="F126" s="105">
        <f>GC[[#This Row],[Date]]-DAY(GC[[#This Row],[Date]])+1</f>
        <v>45839</v>
      </c>
      <c r="G126" s="2">
        <f>DAY(EOMONTH(GC[[#This Row],[Month Year]],0))</f>
        <v>31</v>
      </c>
      <c r="H126" s="57">
        <f t="shared" si="9"/>
        <v>45868</v>
      </c>
      <c r="I126" s="53">
        <v>1</v>
      </c>
      <c r="J126" s="53">
        <v>0</v>
      </c>
      <c r="K126" s="53">
        <v>0</v>
      </c>
      <c r="L126" s="53">
        <v>15</v>
      </c>
      <c r="M126" s="53">
        <v>4</v>
      </c>
      <c r="N126" s="2">
        <f>SUM(GC[[#This Row],[Inv1]:[Inv3]])</f>
        <v>19</v>
      </c>
      <c r="O126" t="s">
        <v>1109</v>
      </c>
    </row>
    <row r="127" spans="1:15" x14ac:dyDescent="0.25">
      <c r="A127" s="53">
        <f t="shared" si="6"/>
        <v>125</v>
      </c>
      <c r="B127" s="53" t="s">
        <v>1054</v>
      </c>
      <c r="C127" s="53">
        <f>YEAR(GC[[#This Row],[Date]])</f>
        <v>2025</v>
      </c>
      <c r="D127" s="53" t="s">
        <v>4</v>
      </c>
      <c r="E127" s="53" t="s">
        <v>4</v>
      </c>
      <c r="F127" s="105">
        <f>GC[[#This Row],[Date]]-DAY(GC[[#This Row],[Date]])+1</f>
        <v>45839</v>
      </c>
      <c r="G127" s="2">
        <f>DAY(EOMONTH(GC[[#This Row],[Month Year]],0))</f>
        <v>31</v>
      </c>
      <c r="H127" s="57">
        <f t="shared" si="9"/>
        <v>45869</v>
      </c>
      <c r="I127" s="53">
        <v>1</v>
      </c>
      <c r="J127" s="53">
        <v>0</v>
      </c>
      <c r="K127" s="53">
        <v>0</v>
      </c>
      <c r="L127" s="53">
        <v>0</v>
      </c>
      <c r="M127" s="53">
        <v>13</v>
      </c>
      <c r="N127" s="2">
        <f>SUM(GC[[#This Row],[Inv1]:[Inv3]])</f>
        <v>13</v>
      </c>
      <c r="O127" t="s">
        <v>1109</v>
      </c>
    </row>
    <row r="128" spans="1:15" x14ac:dyDescent="0.25">
      <c r="A128" s="53">
        <f t="shared" si="6"/>
        <v>126</v>
      </c>
      <c r="B128" s="53" t="s">
        <v>1054</v>
      </c>
      <c r="C128" s="53">
        <f>YEAR(GC[[#This Row],[Date]])</f>
        <v>2025</v>
      </c>
      <c r="D128" s="53" t="s">
        <v>4</v>
      </c>
      <c r="E128" s="53" t="s">
        <v>4</v>
      </c>
      <c r="F128" s="105">
        <f>GC[[#This Row],[Date]]-DAY(GC[[#This Row],[Date]])+1</f>
        <v>45870</v>
      </c>
      <c r="G128" s="2">
        <f>DAY(EOMONTH(GC[[#This Row],[Month Year]],0))</f>
        <v>31</v>
      </c>
      <c r="H128" s="57">
        <f t="shared" si="9"/>
        <v>45870</v>
      </c>
      <c r="I128" s="53"/>
      <c r="J128" s="53"/>
      <c r="K128" s="53"/>
      <c r="L128" s="53"/>
      <c r="M128" s="53"/>
      <c r="N128" s="2">
        <f>SUM(GC[[#This Row],[Inv1]:[Inv3]])</f>
        <v>0</v>
      </c>
    </row>
    <row r="129" spans="1:14" x14ac:dyDescent="0.25">
      <c r="A129" s="53">
        <f t="shared" si="6"/>
        <v>127</v>
      </c>
      <c r="B129" s="53" t="s">
        <v>1054</v>
      </c>
      <c r="C129" s="53">
        <f>YEAR(GC[[#This Row],[Date]])</f>
        <v>2025</v>
      </c>
      <c r="D129" s="53" t="s">
        <v>4</v>
      </c>
      <c r="E129" s="53" t="s">
        <v>4</v>
      </c>
      <c r="F129" s="105">
        <f>GC[[#This Row],[Date]]-DAY(GC[[#This Row],[Date]])+1</f>
        <v>45870</v>
      </c>
      <c r="G129" s="2">
        <f>DAY(EOMONTH(GC[[#This Row],[Month Year]],0))</f>
        <v>31</v>
      </c>
      <c r="H129" s="57">
        <f t="shared" si="9"/>
        <v>45871</v>
      </c>
      <c r="I129" s="53"/>
      <c r="J129" s="53"/>
      <c r="K129" s="53"/>
      <c r="L129" s="53"/>
      <c r="M129" s="53"/>
      <c r="N129" s="2">
        <f>SUM(GC[[#This Row],[Inv1]:[Inv3]])</f>
        <v>0</v>
      </c>
    </row>
    <row r="130" spans="1:14" x14ac:dyDescent="0.25">
      <c r="A130" s="53">
        <f t="shared" si="6"/>
        <v>128</v>
      </c>
      <c r="B130" s="53" t="s">
        <v>1054</v>
      </c>
      <c r="C130" s="53">
        <f>YEAR(GC[[#This Row],[Date]])</f>
        <v>2025</v>
      </c>
      <c r="D130" s="53" t="s">
        <v>4</v>
      </c>
      <c r="E130" s="53" t="s">
        <v>4</v>
      </c>
      <c r="F130" s="105">
        <f>GC[[#This Row],[Date]]-DAY(GC[[#This Row],[Date]])+1</f>
        <v>45870</v>
      </c>
      <c r="G130" s="2">
        <f>DAY(EOMONTH(GC[[#This Row],[Month Year]],0))</f>
        <v>31</v>
      </c>
      <c r="H130" s="57">
        <f t="shared" si="9"/>
        <v>45872</v>
      </c>
      <c r="I130" s="53"/>
      <c r="J130" s="53"/>
      <c r="K130" s="53"/>
      <c r="L130" s="53"/>
      <c r="M130" s="53"/>
      <c r="N130" s="2">
        <f>SUM(GC[[#This Row],[Inv1]:[Inv3]])</f>
        <v>0</v>
      </c>
    </row>
    <row r="131" spans="1:14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4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4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4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4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4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4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4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4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4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4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4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4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4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40"/>
  <sheetViews>
    <sheetView tabSelected="1" zoomScale="85" zoomScaleNormal="85" workbookViewId="0">
      <pane xSplit="8" ySplit="1" topLeftCell="I23" activePane="bottomRight" state="frozen"/>
      <selection pane="topRight" activeCell="I1" sqref="I1"/>
      <selection pane="bottomLeft" activeCell="A2" sqref="A2"/>
      <selection pane="bottomRight" activeCell="L37" sqref="L37:M38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548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549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550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551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552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553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554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A37" s="8">
        <v>555</v>
      </c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8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  <row r="38" spans="1:13" x14ac:dyDescent="0.25">
      <c r="A38" s="8">
        <v>555</v>
      </c>
      <c r="B38" s="8">
        <f>YEAR(Spare[[#This Row],[Date]])+IF(MONTH(Spare[[#This Row],[Date]])&gt;=4,1,0)</f>
        <v>2026</v>
      </c>
      <c r="C38" s="8">
        <f>YEAR(Spare[[#This Row],[Date]])</f>
        <v>2025</v>
      </c>
      <c r="D38" s="8" t="s">
        <v>1062</v>
      </c>
      <c r="E38" s="8">
        <v>2025</v>
      </c>
      <c r="F38" s="96">
        <f>Spare[[#This Row],[Date]]-DAY(Spare[[#This Row],[Date]])+1</f>
        <v>45839</v>
      </c>
      <c r="G38" s="8">
        <f>DAY(EOMONTH(Spare[[#This Row],[Month Year]],0))</f>
        <v>31</v>
      </c>
      <c r="H38" s="97">
        <f>H37+6</f>
        <v>45868</v>
      </c>
      <c r="I38" s="8" t="s">
        <v>1064</v>
      </c>
      <c r="J38" s="8">
        <v>4</v>
      </c>
      <c r="K38" s="8" t="s">
        <v>233</v>
      </c>
      <c r="L38" s="8" t="s">
        <v>1063</v>
      </c>
      <c r="M38" s="8" t="s">
        <v>1061</v>
      </c>
    </row>
    <row r="39" spans="1:13" x14ac:dyDescent="0.25">
      <c r="A39" s="8">
        <v>555</v>
      </c>
      <c r="B39" s="8">
        <f>YEAR(Spare[[#This Row],[Date]])+IF(MONTH(Spare[[#This Row],[Date]])&gt;=4,1,0)</f>
        <v>2026</v>
      </c>
      <c r="C39" s="8">
        <f>YEAR(Spare[[#This Row],[Date]])</f>
        <v>2025</v>
      </c>
      <c r="D39" s="8" t="s">
        <v>1062</v>
      </c>
      <c r="E39" s="8">
        <v>2025</v>
      </c>
      <c r="F39" s="96">
        <f>Spare[[#This Row],[Date]]-DAY(Spare[[#This Row],[Date]])+1</f>
        <v>45839</v>
      </c>
      <c r="G39" s="8">
        <f>DAY(EOMONTH(Spare[[#This Row],[Month Year]],0))</f>
        <v>31</v>
      </c>
      <c r="H39" s="97">
        <f>H38</f>
        <v>45868</v>
      </c>
      <c r="I39" s="8" t="s">
        <v>1105</v>
      </c>
      <c r="J39" s="8">
        <v>25</v>
      </c>
    </row>
    <row r="40" spans="1:13" x14ac:dyDescent="0.25">
      <c r="A40" s="8">
        <v>555</v>
      </c>
      <c r="B40" s="8">
        <f>YEAR(Spare[[#This Row],[Date]])+IF(MONTH(Spare[[#This Row],[Date]])&gt;=4,1,0)</f>
        <v>2026</v>
      </c>
      <c r="C40" s="8">
        <f>YEAR(Spare[[#This Row],[Date]])</f>
        <v>2025</v>
      </c>
      <c r="D40" s="8" t="s">
        <v>1062</v>
      </c>
      <c r="E40" s="8">
        <v>2025</v>
      </c>
      <c r="F40" s="96">
        <f>Spare[[#This Row],[Date]]-DAY(Spare[[#This Row],[Date]])+1</f>
        <v>45839</v>
      </c>
      <c r="G40" s="8">
        <f>DAY(EOMONTH(Spare[[#This Row],[Month Year]],0))</f>
        <v>31</v>
      </c>
      <c r="H40" s="97">
        <f>H39</f>
        <v>45868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2025-08-01T02:46:52Z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