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amol_dhorekar_o2power_in/Documents/Desktop/Daily report send/July-25/"/>
    </mc:Choice>
  </mc:AlternateContent>
  <xr:revisionPtr revIDLastSave="0" documentId="13_ncr:1_{25E329DB-79C2-4AB2-A07D-6E0B2FFB3CDC}" xr6:coauthVersionLast="47" xr6:coauthVersionMax="47" xr10:uidLastSave="{00000000-0000-0000-0000-000000000000}"/>
  <bookViews>
    <workbookView xWindow="-120" yWindow="-120" windowWidth="20730" windowHeight="1104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123" i="20" l="1"/>
  <c r="EV123" i="20"/>
  <c r="ET123" i="20"/>
  <c r="ER123" i="20"/>
  <c r="EO123" i="20"/>
  <c r="EN123" i="20"/>
  <c r="EM123" i="20"/>
  <c r="EL123" i="20"/>
  <c r="EK123" i="20"/>
  <c r="EJ123" i="20"/>
  <c r="EI123" i="20"/>
  <c r="AG120" i="27" l="1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V120" i="27" l="1"/>
  <c r="U120" i="27"/>
  <c r="AL120" i="27" s="1"/>
  <c r="AL119" i="27"/>
  <c r="AL121" i="27"/>
  <c r="AL122" i="27"/>
  <c r="AL123" i="27"/>
  <c r="AL124" i="27"/>
  <c r="AL125" i="27"/>
  <c r="AL126" i="27"/>
  <c r="AL127" i="27"/>
  <c r="AL128" i="27"/>
  <c r="AL129" i="27"/>
  <c r="V121" i="27"/>
  <c r="V122" i="27"/>
  <c r="V123" i="27"/>
  <c r="V124" i="27"/>
  <c r="V125" i="27"/>
  <c r="V126" i="27"/>
  <c r="V127" i="27"/>
  <c r="V128" i="27"/>
  <c r="V129" i="27"/>
  <c r="U121" i="27"/>
  <c r="U122" i="27"/>
  <c r="U123" i="27"/>
  <c r="U124" i="27"/>
  <c r="U125" i="27"/>
  <c r="U126" i="27"/>
  <c r="U127" i="27"/>
  <c r="U128" i="27"/>
  <c r="U129" i="27"/>
  <c r="AG119" i="27"/>
  <c r="AF119" i="27"/>
  <c r="AE119" i="27"/>
  <c r="AD119" i="27"/>
  <c r="S119" i="27"/>
  <c r="R119" i="27"/>
  <c r="T119" i="27" s="1"/>
  <c r="T121" i="27"/>
  <c r="T122" i="27"/>
  <c r="T123" i="27"/>
  <c r="T124" i="27"/>
  <c r="T125" i="27"/>
  <c r="T126" i="27"/>
  <c r="T127" i="27"/>
  <c r="T128" i="27"/>
  <c r="T129" i="27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U119" i="27" l="1"/>
  <c r="V119" i="27"/>
  <c r="FG119" i="20"/>
  <c r="C119" i="27"/>
  <c r="D119" i="27"/>
  <c r="G119" i="27"/>
  <c r="H119" i="27" s="1"/>
  <c r="C120" i="27"/>
  <c r="D120" i="27"/>
  <c r="G120" i="27"/>
  <c r="H120" i="27" s="1"/>
  <c r="I120" i="27"/>
  <c r="J120" i="27"/>
  <c r="C121" i="27"/>
  <c r="D121" i="27"/>
  <c r="G121" i="27"/>
  <c r="H121" i="27" s="1"/>
  <c r="I121" i="27"/>
  <c r="J121" i="27"/>
  <c r="R121" i="27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K123" i="27" l="1"/>
  <c r="K120" i="27"/>
  <c r="AJ119" i="27"/>
  <c r="K121" i="27"/>
  <c r="AJ120" i="27"/>
  <c r="AJ121" i="27"/>
  <c r="AJ122" i="27"/>
  <c r="K122" i="27"/>
  <c r="K124" i="27"/>
  <c r="AJ123" i="27"/>
  <c r="K125" i="27"/>
  <c r="K127" i="27"/>
  <c r="AJ124" i="27"/>
  <c r="AJ125" i="27"/>
  <c r="K126" i="27"/>
  <c r="AJ126" i="27"/>
  <c r="AJ127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V110" i="27" l="1"/>
  <c r="AJ110" i="27" s="1"/>
  <c r="C106" i="27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AJ128" i="27" s="1"/>
  <c r="S128" i="27"/>
  <c r="AD128" i="27"/>
  <c r="AE128" i="27"/>
  <c r="AF128" i="27"/>
  <c r="AG128" i="27"/>
  <c r="T114" i="27" l="1"/>
  <c r="T106" i="27"/>
  <c r="U106" i="27" s="1"/>
  <c r="AL106" i="27" s="1"/>
  <c r="T112" i="27"/>
  <c r="T115" i="27"/>
  <c r="V106" i="27"/>
  <c r="AJ106" i="27" s="1"/>
  <c r="U107" i="27"/>
  <c r="AL107" i="27" s="1"/>
  <c r="V107" i="27"/>
  <c r="AJ107" i="27" s="1"/>
  <c r="U108" i="27"/>
  <c r="AL108" i="27" s="1"/>
  <c r="V108" i="27"/>
  <c r="AJ108" i="27" s="1"/>
  <c r="U109" i="27"/>
  <c r="AL109" i="27" s="1"/>
  <c r="V109" i="27"/>
  <c r="AJ109" i="27" s="1"/>
  <c r="U111" i="27"/>
  <c r="AL111" i="27" s="1"/>
  <c r="V111" i="27"/>
  <c r="AJ111" i="27" s="1"/>
  <c r="U112" i="27"/>
  <c r="AL112" i="27" s="1"/>
  <c r="V112" i="27"/>
  <c r="AJ112" i="27" s="1"/>
  <c r="U113" i="27"/>
  <c r="AL113" i="27" s="1"/>
  <c r="V113" i="27"/>
  <c r="AJ113" i="27" s="1"/>
  <c r="U114" i="27"/>
  <c r="AL114" i="27" s="1"/>
  <c r="V114" i="27"/>
  <c r="AJ114" i="27" s="1"/>
  <c r="U115" i="27"/>
  <c r="AL115" i="27" s="1"/>
  <c r="V115" i="27"/>
  <c r="AJ115" i="27" s="1"/>
  <c r="U116" i="27"/>
  <c r="AL116" i="27" s="1"/>
  <c r="V116" i="27"/>
  <c r="AJ116" i="27" s="1"/>
  <c r="K128" i="27"/>
  <c r="V117" i="27"/>
  <c r="AJ117" i="27" s="1"/>
  <c r="V118" i="27"/>
  <c r="AJ118" i="27" s="1"/>
  <c r="U118" i="27"/>
  <c r="AL118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V101" i="27" l="1"/>
  <c r="AJ101" i="27" s="1"/>
  <c r="V100" i="27"/>
  <c r="AJ100" i="27" s="1"/>
  <c r="U100" i="27"/>
  <c r="AL100" i="27" s="1"/>
  <c r="V94" i="27"/>
  <c r="AJ94" i="27" s="1"/>
  <c r="U94" i="27"/>
  <c r="AL94" i="27" s="1"/>
  <c r="U95" i="27"/>
  <c r="AL95" i="27" s="1"/>
  <c r="V95" i="27"/>
  <c r="AJ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Y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U128" i="20"/>
  <c r="EU129" i="20"/>
  <c r="EU130" i="20"/>
  <c r="EU131" i="20"/>
  <c r="EU132" i="20"/>
  <c r="EU133" i="20"/>
  <c r="EU134" i="20"/>
  <c r="EU135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FA121" i="20"/>
  <c r="FA122" i="20"/>
  <c r="FA123" i="20"/>
  <c r="EW124" i="20"/>
  <c r="FA124" i="20" s="1"/>
  <c r="EW125" i="20"/>
  <c r="FA125" i="20" s="1"/>
  <c r="EW126" i="20"/>
  <c r="EW127" i="20"/>
  <c r="EW128" i="20"/>
  <c r="EW129" i="20"/>
  <c r="EW130" i="20"/>
  <c r="EW131" i="20"/>
  <c r="EW132" i="20"/>
  <c r="EW133" i="20"/>
  <c r="EW134" i="20"/>
  <c r="EW135" i="20"/>
  <c r="EX127" i="20"/>
  <c r="EX128" i="20"/>
  <c r="EX129" i="20"/>
  <c r="EX130" i="20"/>
  <c r="EX131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V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17" i="20"/>
  <c r="EY133" i="20"/>
  <c r="EY121" i="20"/>
  <c r="EY124" i="20"/>
  <c r="EY132" i="20"/>
  <c r="FB132" i="20" s="1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V58" i="27"/>
  <c r="AJ58" i="27" s="1"/>
  <c r="U56" i="27"/>
  <c r="AL56" i="27" s="1"/>
  <c r="V56" i="27"/>
  <c r="AJ56" i="27" s="1"/>
  <c r="K54" i="27"/>
  <c r="U54" i="27"/>
  <c r="AL54" i="27" s="1"/>
  <c r="V54" i="27"/>
  <c r="AJ54" i="27" s="1"/>
  <c r="K52" i="27"/>
  <c r="V52" i="27"/>
  <c r="AJ52" i="27" s="1"/>
  <c r="U52" i="27"/>
  <c r="AL52" i="27" s="1"/>
  <c r="V49" i="27"/>
  <c r="AJ49" i="27" s="1"/>
  <c r="V46" i="27"/>
  <c r="AJ46" i="27" s="1"/>
  <c r="AJ39" i="27"/>
  <c r="U39" i="27"/>
  <c r="AL39" i="27" s="1"/>
  <c r="V37" i="27"/>
  <c r="AJ37" i="27" s="1"/>
  <c r="U37" i="27"/>
  <c r="AL37" i="27" s="1"/>
  <c r="U34" i="27"/>
  <c r="AL34" i="27" s="1"/>
  <c r="V34" i="27"/>
  <c r="AJ34" i="27" s="1"/>
  <c r="FB127" i="20" l="1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V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V102" i="27" l="1"/>
  <c r="AJ102" i="27" s="1"/>
  <c r="U102" i="27"/>
  <c r="AL102" i="27" s="1"/>
  <c r="V98" i="27"/>
  <c r="AJ98" i="27" s="1"/>
  <c r="U98" i="27"/>
  <c r="AL98" i="27" s="1"/>
  <c r="U103" i="27"/>
  <c r="AL103" i="27" s="1"/>
  <c r="V103" i="27"/>
  <c r="AJ103" i="27" s="1"/>
  <c r="U104" i="27"/>
  <c r="AL104" i="27" s="1"/>
  <c r="V104" i="27"/>
  <c r="AJ104" i="27" s="1"/>
  <c r="V97" i="27"/>
  <c r="AJ97" i="27" s="1"/>
  <c r="U97" i="27"/>
  <c r="AL97" i="27" s="1"/>
  <c r="V99" i="27"/>
  <c r="AJ99" i="27" s="1"/>
  <c r="U99" i="27"/>
  <c r="AL99" i="27" s="1"/>
  <c r="T92" i="27"/>
  <c r="U92" i="27" s="1"/>
  <c r="AL92" i="27" s="1"/>
  <c r="V96" i="27"/>
  <c r="AJ96" i="27" s="1"/>
  <c r="U96" i="27"/>
  <c r="AL96" i="27" s="1"/>
  <c r="T93" i="27"/>
  <c r="AJ91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T650" i="22"/>
  <c r="T649" i="22"/>
  <c r="T648" i="22"/>
  <c r="T647" i="22"/>
  <c r="T646" i="22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V92" i="27" l="1"/>
  <c r="AJ92" i="27" s="1"/>
  <c r="V93" i="27"/>
  <c r="AJ93" i="27" s="1"/>
  <c r="U93" i="27"/>
  <c r="AL93" i="27" s="1"/>
  <c r="U88" i="27"/>
  <c r="AL88" i="27" s="1"/>
  <c r="V88" i="27"/>
  <c r="AJ88" i="27" s="1"/>
  <c r="V32" i="27"/>
  <c r="AJ32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V75" i="27" l="1"/>
  <c r="AJ75" i="27" s="1"/>
  <c r="U75" i="27"/>
  <c r="AL75" i="27" s="1"/>
  <c r="V76" i="27"/>
  <c r="AJ76" i="27" s="1"/>
  <c r="U76" i="27"/>
  <c r="AL76" i="27" s="1"/>
  <c r="V74" i="27"/>
  <c r="AJ74" i="27" s="1"/>
  <c r="U74" i="27"/>
  <c r="AL74" i="27" s="1"/>
  <c r="U79" i="27"/>
  <c r="AL79" i="27" s="1"/>
  <c r="V79" i="27"/>
  <c r="AJ79" i="27" s="1"/>
  <c r="V78" i="27"/>
  <c r="AJ78" i="27" s="1"/>
  <c r="U78" i="27"/>
  <c r="AL78" i="27" s="1"/>
  <c r="U82" i="27"/>
  <c r="AL82" i="27" s="1"/>
  <c r="V82" i="27"/>
  <c r="AJ82" i="27" s="1"/>
  <c r="U83" i="27"/>
  <c r="AL83" i="27" s="1"/>
  <c r="V83" i="27"/>
  <c r="AJ83" i="27" s="1"/>
  <c r="V77" i="27"/>
  <c r="AJ77" i="27" s="1"/>
  <c r="U77" i="27"/>
  <c r="AL77" i="27" s="1"/>
  <c r="V80" i="27"/>
  <c r="AJ80" i="27" s="1"/>
  <c r="U80" i="27"/>
  <c r="AL80" i="27" s="1"/>
  <c r="U81" i="27"/>
  <c r="AL81" i="27" s="1"/>
  <c r="V81" i="27"/>
  <c r="AJ81" i="27" s="1"/>
  <c r="U84" i="27"/>
  <c r="AL84" i="27" s="1"/>
  <c r="V84" i="27"/>
  <c r="AJ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V63" i="27" l="1"/>
  <c r="AJ63" i="27" s="1"/>
  <c r="U63" i="27"/>
  <c r="AL63" i="27" s="1"/>
  <c r="U50" i="27"/>
  <c r="AL50" i="27" s="1"/>
  <c r="V50" i="27"/>
  <c r="AJ50" i="27" s="1"/>
  <c r="V62" i="27"/>
  <c r="AJ62" i="27" s="1"/>
  <c r="U62" i="27"/>
  <c r="AL62" i="27" s="1"/>
  <c r="V35" i="27"/>
  <c r="AJ35" i="27" s="1"/>
  <c r="U35" i="27"/>
  <c r="AL35" i="27" s="1"/>
  <c r="V61" i="27"/>
  <c r="AJ61" i="27" s="1"/>
  <c r="U61" i="27"/>
  <c r="AL61" i="27" s="1"/>
  <c r="V21" i="27"/>
  <c r="AJ2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V105" i="27"/>
  <c r="AJ105" i="27" s="1"/>
  <c r="AJ129" i="27"/>
  <c r="V90" i="27"/>
  <c r="AJ90" i="27" s="1"/>
  <c r="U90" i="27"/>
  <c r="AL90" i="27" s="1"/>
  <c r="V89" i="27"/>
  <c r="AJ89" i="27" s="1"/>
  <c r="U89" i="27"/>
  <c r="AL89" i="27" s="1"/>
  <c r="V87" i="27"/>
  <c r="AJ87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V70" i="27" l="1"/>
  <c r="AJ70" i="27" s="1"/>
  <c r="U70" i="27"/>
  <c r="AL70" i="27" s="1"/>
  <c r="U67" i="27"/>
  <c r="AL67" i="27" s="1"/>
  <c r="V67" i="27"/>
  <c r="AJ67" i="27" s="1"/>
  <c r="U68" i="27"/>
  <c r="AL68" i="27" s="1"/>
  <c r="V68" i="27"/>
  <c r="AJ68" i="27" s="1"/>
  <c r="V64" i="27"/>
  <c r="AJ64" i="27" s="1"/>
  <c r="U64" i="27"/>
  <c r="AL64" i="27" s="1"/>
  <c r="U66" i="27"/>
  <c r="AL66" i="27" s="1"/>
  <c r="V66" i="27"/>
  <c r="AJ66" i="27" s="1"/>
  <c r="V72" i="27"/>
  <c r="AJ72" i="27" s="1"/>
  <c r="U72" i="27"/>
  <c r="AL72" i="27" s="1"/>
  <c r="U69" i="27"/>
  <c r="AL69" i="27" s="1"/>
  <c r="V69" i="27"/>
  <c r="AJ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V31" i="27" l="1"/>
  <c r="AJ31" i="27" s="1"/>
  <c r="U31" i="27"/>
  <c r="AL31" i="27" s="1"/>
  <c r="U51" i="27"/>
  <c r="AL51" i="27" s="1"/>
  <c r="V51" i="27"/>
  <c r="AJ51" i="27" s="1"/>
  <c r="V48" i="27"/>
  <c r="AJ48" i="27" s="1"/>
  <c r="U48" i="27"/>
  <c r="AL48" i="27" s="1"/>
  <c r="U15" i="27"/>
  <c r="AL15" i="27" s="1"/>
  <c r="V47" i="27"/>
  <c r="AJ47" i="27" s="1"/>
  <c r="U47" i="27"/>
  <c r="AL47" i="27" s="1"/>
  <c r="V59" i="27"/>
  <c r="AJ59" i="27" s="1"/>
  <c r="U59" i="27"/>
  <c r="AL59" i="27" s="1"/>
  <c r="U11" i="27"/>
  <c r="AL11" i="27" s="1"/>
  <c r="V38" i="27"/>
  <c r="AJ38" i="27" s="1"/>
  <c r="U38" i="27"/>
  <c r="AL38" i="27" s="1"/>
  <c r="V45" i="27"/>
  <c r="AJ45" i="27" s="1"/>
  <c r="U45" i="27"/>
  <c r="AL45" i="27" s="1"/>
  <c r="V57" i="27"/>
  <c r="AJ57" i="27" s="1"/>
  <c r="U57" i="27"/>
  <c r="AL57" i="27" s="1"/>
  <c r="U36" i="27"/>
  <c r="AL36" i="27" s="1"/>
  <c r="V36" i="27"/>
  <c r="AJ36" i="27" s="1"/>
  <c r="V55" i="27"/>
  <c r="AJ55" i="27" s="1"/>
  <c r="U55" i="27"/>
  <c r="AL55" i="27" s="1"/>
  <c r="U13" i="27"/>
  <c r="AL13" i="27" s="1"/>
  <c r="U17" i="27"/>
  <c r="AL17" i="27" s="1"/>
  <c r="U33" i="27"/>
  <c r="AL33" i="27" s="1"/>
  <c r="V33" i="27"/>
  <c r="AJ33" i="27" s="1"/>
  <c r="U53" i="27"/>
  <c r="AL53" i="27" s="1"/>
  <c r="V53" i="27"/>
  <c r="AJ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V4" i="27"/>
  <c r="AJ4" i="27" s="1"/>
  <c r="U4" i="27"/>
  <c r="AL4" i="27" s="1"/>
  <c r="V43" i="27"/>
  <c r="AJ43" i="27" s="1"/>
  <c r="U43" i="27"/>
  <c r="AL43" i="27" s="1"/>
  <c r="U23" i="27"/>
  <c r="AL23" i="27" s="1"/>
  <c r="V5" i="27"/>
  <c r="AJ5" i="27" s="1"/>
  <c r="U5" i="27"/>
  <c r="AL5" i="27" s="1"/>
  <c r="V41" i="27"/>
  <c r="AJ41" i="27" s="1"/>
  <c r="U41" i="27"/>
  <c r="AL41" i="27" s="1"/>
  <c r="U29" i="27"/>
  <c r="AL29" i="27" s="1"/>
  <c r="V42" i="27"/>
  <c r="AJ42" i="27" s="1"/>
  <c r="U42" i="27"/>
  <c r="AL42" i="27" s="1"/>
  <c r="V6" i="27"/>
  <c r="AJ6" i="27" s="1"/>
  <c r="U6" i="27"/>
  <c r="AL6" i="27" s="1"/>
  <c r="U8" i="27"/>
  <c r="AL8" i="27" s="1"/>
  <c r="V8" i="27"/>
  <c r="AJ8" i="27" s="1"/>
  <c r="V40" i="27"/>
  <c r="AJ40" i="27" s="1"/>
  <c r="U40" i="27"/>
  <c r="AL40" i="27" s="1"/>
  <c r="V7" i="27"/>
  <c r="AJ7" i="27" s="1"/>
  <c r="U7" i="27"/>
  <c r="AL7" i="27" s="1"/>
  <c r="V44" i="27"/>
  <c r="AJ44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V17" i="27" s="1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V19" i="27" s="1"/>
  <c r="AJ19" i="27" s="1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V13" i="27" s="1"/>
  <c r="AJ13" i="27" s="1"/>
  <c r="T55" i="22"/>
  <c r="T56" i="22"/>
  <c r="T57" i="22"/>
  <c r="V16" i="27" s="1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V73" i="27" s="1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B33" i="9" l="1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R19" i="35" l="1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P20" i="36"/>
  <c r="N21" i="35"/>
  <c r="AF21" i="35"/>
  <c r="AH19" i="36"/>
  <c r="AC21" i="35"/>
  <c r="AP19" i="36"/>
  <c r="BT19" i="36"/>
  <c r="AQ19" i="36"/>
  <c r="AG19" i="36"/>
  <c r="BA19" i="36"/>
  <c r="BJ21" i="35"/>
  <c r="AA21" i="35"/>
  <c r="S20" i="36"/>
  <c r="C19" i="36"/>
  <c r="AA20" i="36"/>
  <c r="AB19" i="36"/>
  <c r="AH21" i="35"/>
  <c r="BQ19" i="36"/>
  <c r="BO21" i="35"/>
  <c r="O21" i="35"/>
  <c r="AE19" i="36"/>
  <c r="BD21" i="35"/>
  <c r="AI19" i="36"/>
  <c r="AP21" i="35"/>
  <c r="BN21" i="35"/>
  <c r="N20" i="36"/>
  <c r="AT21" i="35"/>
  <c r="BW19" i="36"/>
  <c r="BE21" i="35"/>
  <c r="BN19" i="36"/>
  <c r="AG21" i="35"/>
  <c r="X20" i="36"/>
  <c r="E21" i="35"/>
  <c r="BF21" i="35"/>
  <c r="E20" i="36"/>
  <c r="AO21" i="35"/>
  <c r="AM19" i="36"/>
  <c r="G20" i="36"/>
  <c r="D20" i="36"/>
  <c r="Z20" i="36"/>
  <c r="O20" i="36"/>
  <c r="AR21" i="35"/>
  <c r="J20" i="36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BM20" i="36" l="1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A109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H22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G22" i="36"/>
  <c r="L23" i="35"/>
  <c r="BL23" i="35"/>
  <c r="AW23" i="35"/>
  <c r="AD23" i="35"/>
  <c r="F22" i="36"/>
  <c r="D23" i="35"/>
  <c r="G21" i="36"/>
  <c r="BO21" i="36"/>
  <c r="AB21" i="36"/>
  <c r="V21" i="36"/>
  <c r="BP23" i="35"/>
  <c r="S21" i="36"/>
  <c r="O23" i="35"/>
  <c r="AH23" i="35"/>
  <c r="F23" i="35"/>
  <c r="R22" i="36"/>
  <c r="H23" i="35"/>
  <c r="AT21" i="36"/>
  <c r="AT23" i="35"/>
  <c r="BC23" i="35"/>
  <c r="P23" i="35"/>
  <c r="AZ21" i="36"/>
  <c r="Z23" i="35"/>
  <c r="W22" i="36"/>
  <c r="M23" i="35"/>
  <c r="AP21" i="36"/>
  <c r="BX23" i="35"/>
  <c r="AB24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D109" i="20"/>
  <c r="C109" i="20"/>
  <c r="B109" i="20"/>
  <c r="E109" i="20"/>
  <c r="G106" i="39"/>
  <c r="Y106" i="39"/>
  <c r="U105" i="39"/>
  <c r="Q105" i="39"/>
  <c r="R105" i="39"/>
  <c r="O105" i="39"/>
  <c r="W105" i="39"/>
  <c r="A110" i="20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S22" i="36" l="1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S24" i="35"/>
  <c r="AO24" i="35"/>
  <c r="AV24" i="35"/>
  <c r="AY24" i="35"/>
  <c r="AE24" i="35"/>
  <c r="BC24" i="35"/>
  <c r="G24" i="35"/>
  <c r="AZ24" i="35"/>
  <c r="X24" i="35"/>
  <c r="BY23" i="35"/>
  <c r="X23" i="36" s="1"/>
  <c r="Q24" i="35"/>
  <c r="BD24" i="35"/>
  <c r="W24" i="35"/>
  <c r="Z24" i="35"/>
  <c r="V24" i="35"/>
  <c r="BT24" i="35"/>
  <c r="AN24" i="35"/>
  <c r="BM24" i="35"/>
  <c r="BR24" i="35"/>
  <c r="T24" i="35"/>
  <c r="AG24" i="35"/>
  <c r="E24" i="35"/>
  <c r="AU22" i="36"/>
  <c r="BJ24" i="35"/>
  <c r="BC22" i="36"/>
  <c r="BO22" i="36"/>
  <c r="BF24" i="35"/>
  <c r="AQ24" i="35"/>
  <c r="AC24" i="35"/>
  <c r="S24" i="35"/>
  <c r="AD24" i="35"/>
  <c r="BE24" i="35"/>
  <c r="AI24" i="35"/>
  <c r="BQ24" i="35"/>
  <c r="AP22" i="36"/>
  <c r="Y24" i="35"/>
  <c r="AJ24" i="35"/>
  <c r="J24" i="35"/>
  <c r="AU24" i="35"/>
  <c r="C24" i="35"/>
  <c r="O24" i="35"/>
  <c r="BP24" i="35"/>
  <c r="AL24" i="35"/>
  <c r="BL24" i="35"/>
  <c r="K24" i="35"/>
  <c r="U24" i="35"/>
  <c r="AF22" i="36"/>
  <c r="AM22" i="36"/>
  <c r="AG22" i="36"/>
  <c r="BG24" i="35"/>
  <c r="AS24" i="35"/>
  <c r="BN24" i="35"/>
  <c r="BA24" i="35"/>
  <c r="AF24" i="35"/>
  <c r="AR24" i="35"/>
  <c r="BI24" i="35"/>
  <c r="AK24" i="35"/>
  <c r="H24" i="35"/>
  <c r="AP24" i="35"/>
  <c r="AH24" i="35"/>
  <c r="BX24" i="35"/>
  <c r="BO24" i="35"/>
  <c r="BZ23" i="35"/>
  <c r="AF23" i="36" s="1"/>
  <c r="AB25" i="35"/>
  <c r="F24" i="35"/>
  <c r="BV24" i="35"/>
  <c r="AH22" i="36"/>
  <c r="AY22" i="36"/>
  <c r="BH24" i="35"/>
  <c r="AW24" i="35"/>
  <c r="AA24" i="35"/>
  <c r="D24" i="35"/>
  <c r="CA23" i="35"/>
  <c r="BC23" i="36" s="1"/>
  <c r="N24" i="35"/>
  <c r="AM24" i="35"/>
  <c r="BU24" i="35"/>
  <c r="AX24" i="35"/>
  <c r="BW25" i="35"/>
  <c r="I24" i="35"/>
  <c r="R24" i="35"/>
  <c r="BB24" i="35"/>
  <c r="BF22" i="36"/>
  <c r="L24" i="35"/>
  <c r="M24" i="35"/>
  <c r="AT24" i="35"/>
  <c r="P24" i="35"/>
  <c r="BW24" i="35"/>
  <c r="BV25" i="35"/>
  <c r="O22" i="36"/>
  <c r="BK24" i="35"/>
  <c r="C25" i="35"/>
  <c r="S25" i="35"/>
  <c r="C22" i="36"/>
  <c r="M22" i="36"/>
  <c r="BB25" i="35"/>
  <c r="R106" i="39"/>
  <c r="O106" i="39"/>
  <c r="U106" i="39"/>
  <c r="W106" i="39"/>
  <c r="C110" i="20"/>
  <c r="D110" i="20"/>
  <c r="B110" i="20"/>
  <c r="E110" i="20"/>
  <c r="A111" i="20"/>
  <c r="AM25" i="35" s="1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D25" i="35"/>
  <c r="AI25" i="35"/>
  <c r="BM25" i="35"/>
  <c r="BD23" i="36"/>
  <c r="AV25" i="35"/>
  <c r="BO23" i="36"/>
  <c r="BX23" i="36"/>
  <c r="AL25" i="35"/>
  <c r="BK23" i="36"/>
  <c r="AD25" i="35"/>
  <c r="BQ23" i="36"/>
  <c r="AG23" i="36"/>
  <c r="BY24" i="35"/>
  <c r="U24" i="36" s="1"/>
  <c r="E25" i="35"/>
  <c r="AX23" i="36"/>
  <c r="AR25" i="35"/>
  <c r="AP25" i="35"/>
  <c r="CA24" i="35"/>
  <c r="AY24" i="36" s="1"/>
  <c r="AR23" i="36"/>
  <c r="BL25" i="35"/>
  <c r="AF25" i="35"/>
  <c r="AZ25" i="35"/>
  <c r="BR25" i="35"/>
  <c r="AE23" i="36"/>
  <c r="AE25" i="35"/>
  <c r="AS23" i="36"/>
  <c r="BA23" i="36"/>
  <c r="Q25" i="35"/>
  <c r="BK25" i="35"/>
  <c r="BO25" i="35"/>
  <c r="L25" i="35"/>
  <c r="S23" i="36"/>
  <c r="N25" i="35"/>
  <c r="AU25" i="35"/>
  <c r="Y25" i="35"/>
  <c r="J25" i="35"/>
  <c r="BJ25" i="35"/>
  <c r="AK25" i="35"/>
  <c r="BC25" i="35"/>
  <c r="T25" i="35"/>
  <c r="BI23" i="36"/>
  <c r="AS25" i="35"/>
  <c r="BR23" i="36"/>
  <c r="AN23" i="36"/>
  <c r="F25" i="35"/>
  <c r="X25" i="35"/>
  <c r="BH25" i="35"/>
  <c r="AH25" i="35"/>
  <c r="AT23" i="36"/>
  <c r="BM23" i="36"/>
  <c r="BN23" i="36"/>
  <c r="H25" i="35"/>
  <c r="AU23" i="36"/>
  <c r="BS25" i="35"/>
  <c r="BN25" i="35"/>
  <c r="BX25" i="35"/>
  <c r="BG23" i="36"/>
  <c r="BD25" i="35"/>
  <c r="AA25" i="35"/>
  <c r="BT25" i="35"/>
  <c r="AT25" i="35"/>
  <c r="AY23" i="36"/>
  <c r="BG25" i="35"/>
  <c r="BT23" i="36"/>
  <c r="BI25" i="35"/>
  <c r="AM23" i="36"/>
  <c r="BQ25" i="35"/>
  <c r="BF23" i="36"/>
  <c r="AZ23" i="36"/>
  <c r="AX25" i="35"/>
  <c r="AY25" i="35"/>
  <c r="AL23" i="36"/>
  <c r="G25" i="35"/>
  <c r="O25" i="35"/>
  <c r="BU25" i="35"/>
  <c r="AK23" i="36"/>
  <c r="R25" i="35"/>
  <c r="I25" i="35"/>
  <c r="BW23" i="36"/>
  <c r="C23" i="36"/>
  <c r="F23" i="36"/>
  <c r="BF25" i="35"/>
  <c r="BH24" i="36"/>
  <c r="AJ23" i="36"/>
  <c r="K25" i="35"/>
  <c r="AH23" i="36"/>
  <c r="AJ25" i="35"/>
  <c r="BS23" i="36"/>
  <c r="BE25" i="35"/>
  <c r="BA25" i="35"/>
  <c r="BV23" i="36"/>
  <c r="BZ24" i="35"/>
  <c r="AN24" i="36" s="1"/>
  <c r="P25" i="35"/>
  <c r="AQ25" i="35"/>
  <c r="BP25" i="35"/>
  <c r="W25" i="35"/>
  <c r="AI23" i="36"/>
  <c r="BL24" i="36"/>
  <c r="AG25" i="35"/>
  <c r="AN25" i="35"/>
  <c r="AC25" i="35"/>
  <c r="V25" i="35"/>
  <c r="U25" i="35"/>
  <c r="AW25" i="35"/>
  <c r="Z25" i="35"/>
  <c r="AO23" i="36"/>
  <c r="AO25" i="35"/>
  <c r="BO26" i="35"/>
  <c r="AQ23" i="36"/>
  <c r="Y108" i="39"/>
  <c r="H108" i="39"/>
  <c r="M108" i="39"/>
  <c r="N108" i="39"/>
  <c r="X108" i="39"/>
  <c r="AA108" i="39"/>
  <c r="O108" i="39" s="1"/>
  <c r="C111" i="20"/>
  <c r="D111" i="20"/>
  <c r="B111" i="20"/>
  <c r="E111" i="20"/>
  <c r="A112" i="20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N24" i="36" l="1"/>
  <c r="BX24" i="36"/>
  <c r="BV24" i="36"/>
  <c r="BI24" i="36"/>
  <c r="BU24" i="36"/>
  <c r="AX24" i="36"/>
  <c r="BR24" i="36"/>
  <c r="BC24" i="36"/>
  <c r="BS24" i="36"/>
  <c r="BT24" i="36"/>
  <c r="BM24" i="36"/>
  <c r="BD24" i="36"/>
  <c r="AZ24" i="36"/>
  <c r="BQ24" i="36"/>
  <c r="BJ24" i="36"/>
  <c r="BN24" i="36"/>
  <c r="M24" i="36"/>
  <c r="L24" i="36"/>
  <c r="Y24" i="36"/>
  <c r="G24" i="36"/>
  <c r="F24" i="36"/>
  <c r="AA24" i="36"/>
  <c r="S24" i="36"/>
  <c r="K24" i="36"/>
  <c r="V24" i="36"/>
  <c r="X24" i="36"/>
  <c r="Q24" i="36"/>
  <c r="D24" i="36"/>
  <c r="BW24" i="36"/>
  <c r="J24" i="36"/>
  <c r="AD24" i="36"/>
  <c r="W24" i="36"/>
  <c r="E24" i="36"/>
  <c r="BK24" i="36"/>
  <c r="BF24" i="36"/>
  <c r="BG24" i="36"/>
  <c r="AP24" i="36"/>
  <c r="BO24" i="36"/>
  <c r="BA24" i="36"/>
  <c r="C26" i="35"/>
  <c r="AT26" i="35"/>
  <c r="BU26" i="35"/>
  <c r="U26" i="35"/>
  <c r="AL26" i="35"/>
  <c r="AA26" i="35"/>
  <c r="AF26" i="35"/>
  <c r="K26" i="35"/>
  <c r="AS26" i="35"/>
  <c r="BZ25" i="35"/>
  <c r="AM25" i="36" s="1"/>
  <c r="X26" i="35"/>
  <c r="AO24" i="36"/>
  <c r="O24" i="36"/>
  <c r="AB24" i="36"/>
  <c r="AM26" i="35"/>
  <c r="CA25" i="35"/>
  <c r="AW25" i="36" s="1"/>
  <c r="BH26" i="35"/>
  <c r="BC26" i="35"/>
  <c r="AH26" i="35"/>
  <c r="M26" i="35"/>
  <c r="H26" i="35"/>
  <c r="AR26" i="35"/>
  <c r="V26" i="35"/>
  <c r="AL24" i="36"/>
  <c r="S26" i="35"/>
  <c r="AF24" i="36"/>
  <c r="BN26" i="35"/>
  <c r="BQ26" i="35"/>
  <c r="BB24" i="36"/>
  <c r="AM24" i="36"/>
  <c r="L26" i="35"/>
  <c r="BR26" i="35"/>
  <c r="Y26" i="35"/>
  <c r="BG26" i="35"/>
  <c r="BK26" i="35"/>
  <c r="AP26" i="35"/>
  <c r="AR24" i="36"/>
  <c r="BP26" i="35"/>
  <c r="P24" i="36"/>
  <c r="AJ24" i="36"/>
  <c r="G26" i="35"/>
  <c r="AG26" i="35"/>
  <c r="AS24" i="36"/>
  <c r="AI26" i="35"/>
  <c r="O26" i="35"/>
  <c r="AI24" i="36"/>
  <c r="AE26" i="35"/>
  <c r="P26" i="35"/>
  <c r="I26" i="35"/>
  <c r="BJ26" i="35"/>
  <c r="R26" i="35"/>
  <c r="AU24" i="36"/>
  <c r="AT24" i="36"/>
  <c r="N26" i="35"/>
  <c r="BF26" i="35"/>
  <c r="AU26" i="35"/>
  <c r="AG24" i="36"/>
  <c r="AN26" i="35"/>
  <c r="AK24" i="36"/>
  <c r="BB26" i="35"/>
  <c r="J26" i="35"/>
  <c r="F26" i="35"/>
  <c r="AC26" i="35"/>
  <c r="BX26" i="35"/>
  <c r="AW26" i="35"/>
  <c r="Q26" i="35"/>
  <c r="AB26" i="35"/>
  <c r="BI26" i="35"/>
  <c r="AQ24" i="36"/>
  <c r="Z24" i="36"/>
  <c r="BE26" i="35"/>
  <c r="AE24" i="36"/>
  <c r="W26" i="35"/>
  <c r="BA26" i="35"/>
  <c r="AZ26" i="35"/>
  <c r="BW26" i="35"/>
  <c r="Z26" i="35"/>
  <c r="BE24" i="36"/>
  <c r="I24" i="36"/>
  <c r="H24" i="36"/>
  <c r="BL26" i="35"/>
  <c r="AJ26" i="35"/>
  <c r="AV26" i="35"/>
  <c r="BV26" i="35"/>
  <c r="AO26" i="35"/>
  <c r="AW24" i="36"/>
  <c r="BD26" i="35"/>
  <c r="R24" i="36"/>
  <c r="BS26" i="35"/>
  <c r="AQ26" i="35"/>
  <c r="AX26" i="35"/>
  <c r="AH24" i="36"/>
  <c r="T26" i="35"/>
  <c r="BL25" i="36"/>
  <c r="T24" i="36"/>
  <c r="AV24" i="36"/>
  <c r="BT26" i="35"/>
  <c r="AK26" i="35"/>
  <c r="AY26" i="35"/>
  <c r="E26" i="35"/>
  <c r="D26" i="35"/>
  <c r="AD26" i="35"/>
  <c r="BP24" i="36"/>
  <c r="C24" i="36"/>
  <c r="AC24" i="36"/>
  <c r="W108" i="39"/>
  <c r="Q108" i="39"/>
  <c r="R108" i="39"/>
  <c r="C112" i="20"/>
  <c r="D112" i="20"/>
  <c r="B112" i="20"/>
  <c r="E112" i="20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Y25" i="36" l="1"/>
  <c r="BG25" i="36"/>
  <c r="BA25" i="36"/>
  <c r="BQ25" i="36"/>
  <c r="AX25" i="36"/>
  <c r="BS25" i="36"/>
  <c r="BI25" i="36"/>
  <c r="AZ25" i="36"/>
  <c r="BT25" i="36"/>
  <c r="BJ25" i="36"/>
  <c r="AI25" i="36"/>
  <c r="AH25" i="36"/>
  <c r="AL25" i="36"/>
  <c r="AV25" i="36"/>
  <c r="AP25" i="36"/>
  <c r="AU25" i="36"/>
  <c r="AF25" i="36"/>
  <c r="BH25" i="36"/>
  <c r="BF25" i="36"/>
  <c r="BU25" i="36"/>
  <c r="BN25" i="36"/>
  <c r="AJ25" i="36"/>
  <c r="AQ25" i="36"/>
  <c r="AS25" i="36"/>
  <c r="AK25" i="36"/>
  <c r="BC25" i="36"/>
  <c r="BX25" i="36"/>
  <c r="AO25" i="36"/>
  <c r="AG25" i="36"/>
  <c r="BM25" i="36"/>
  <c r="BR25" i="36"/>
  <c r="BO25" i="36"/>
  <c r="AR25" i="36"/>
  <c r="BK27" i="35"/>
  <c r="BJ27" i="35"/>
  <c r="BT27" i="35"/>
  <c r="AZ27" i="35"/>
  <c r="M27" i="35"/>
  <c r="BD27" i="35"/>
  <c r="BZ26" i="35"/>
  <c r="AI26" i="36" s="1"/>
  <c r="BO27" i="35"/>
  <c r="AR27" i="35"/>
  <c r="BE27" i="35"/>
  <c r="BQ27" i="35"/>
  <c r="BB27" i="35"/>
  <c r="T27" i="35"/>
  <c r="C27" i="35"/>
  <c r="AU27" i="35"/>
  <c r="BP27" i="35"/>
  <c r="AV27" i="35"/>
  <c r="BG27" i="35"/>
  <c r="BL27" i="35"/>
  <c r="AB27" i="35"/>
  <c r="AX27" i="35"/>
  <c r="AG27" i="35"/>
  <c r="K27" i="35"/>
  <c r="AH27" i="35"/>
  <c r="BS27" i="35"/>
  <c r="BI27" i="35"/>
  <c r="AD27" i="35"/>
  <c r="BD25" i="36"/>
  <c r="AO27" i="35"/>
  <c r="I27" i="35"/>
  <c r="BA27" i="35"/>
  <c r="AE27" i="35"/>
  <c r="AQ27" i="35"/>
  <c r="AS27" i="35"/>
  <c r="X27" i="35"/>
  <c r="G27" i="35"/>
  <c r="O27" i="35"/>
  <c r="AN27" i="35"/>
  <c r="BR27" i="35"/>
  <c r="BM27" i="35"/>
  <c r="AW27" i="35"/>
  <c r="N27" i="35"/>
  <c r="AT25" i="36"/>
  <c r="AY27" i="35"/>
  <c r="AC27" i="35"/>
  <c r="BW27" i="35"/>
  <c r="E27" i="35"/>
  <c r="L27" i="35"/>
  <c r="AF27" i="35"/>
  <c r="AJ27" i="35"/>
  <c r="BU27" i="35"/>
  <c r="Q27" i="35"/>
  <c r="BC27" i="35"/>
  <c r="R27" i="35"/>
  <c r="BN27" i="35"/>
  <c r="BH27" i="35"/>
  <c r="BE25" i="36"/>
  <c r="F27" i="35"/>
  <c r="AM27" i="35"/>
  <c r="BP25" i="36"/>
  <c r="AA27" i="35"/>
  <c r="AK27" i="35"/>
  <c r="J27" i="35"/>
  <c r="W27" i="35"/>
  <c r="AL27" i="35"/>
  <c r="D27" i="35"/>
  <c r="AN25" i="36"/>
  <c r="AE25" i="36"/>
  <c r="BY26" i="35"/>
  <c r="J26" i="36" s="1"/>
  <c r="AI27" i="35"/>
  <c r="P27" i="35"/>
  <c r="BX27" i="35"/>
  <c r="S27" i="35"/>
  <c r="BF27" i="35"/>
  <c r="AP27" i="35"/>
  <c r="V27" i="35"/>
  <c r="AT27" i="35"/>
  <c r="Y27" i="35"/>
  <c r="Z27" i="35"/>
  <c r="BV27" i="35"/>
  <c r="BK25" i="36"/>
  <c r="BV25" i="36"/>
  <c r="BB25" i="36"/>
  <c r="BW25" i="36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U26" i="36" l="1"/>
  <c r="AL26" i="36"/>
  <c r="AT26" i="36"/>
  <c r="AV26" i="36"/>
  <c r="AS26" i="36"/>
  <c r="AG26" i="36"/>
  <c r="AR26" i="36"/>
  <c r="AH26" i="36"/>
  <c r="AN26" i="36"/>
  <c r="AP26" i="36"/>
  <c r="H26" i="36"/>
  <c r="F26" i="36"/>
  <c r="AF26" i="36"/>
  <c r="Z26" i="36"/>
  <c r="AO26" i="36"/>
  <c r="AM26" i="36"/>
  <c r="X26" i="36"/>
  <c r="AJ26" i="36"/>
  <c r="BB28" i="35"/>
  <c r="BS28" i="35"/>
  <c r="E28" i="35"/>
  <c r="AH28" i="35"/>
  <c r="BM28" i="35"/>
  <c r="AB28" i="35"/>
  <c r="BP28" i="35"/>
  <c r="BR28" i="35"/>
  <c r="AF28" i="35"/>
  <c r="AO28" i="35"/>
  <c r="C28" i="35"/>
  <c r="P28" i="35"/>
  <c r="C26" i="36"/>
  <c r="M28" i="35"/>
  <c r="D26" i="36"/>
  <c r="K28" i="35"/>
  <c r="AM28" i="35"/>
  <c r="W26" i="36"/>
  <c r="BF28" i="35"/>
  <c r="AP28" i="35"/>
  <c r="BH28" i="35"/>
  <c r="N26" i="36"/>
  <c r="BG28" i="35"/>
  <c r="AZ28" i="35"/>
  <c r="U26" i="36"/>
  <c r="AT28" i="35"/>
  <c r="I26" i="36"/>
  <c r="N28" i="35"/>
  <c r="AC28" i="35"/>
  <c r="AG28" i="35"/>
  <c r="AQ28" i="35"/>
  <c r="BU28" i="35"/>
  <c r="BW28" i="35"/>
  <c r="AL28" i="35"/>
  <c r="V28" i="35"/>
  <c r="AD28" i="35"/>
  <c r="BX28" i="35"/>
  <c r="O28" i="35"/>
  <c r="Q28" i="35"/>
  <c r="BZ27" i="35"/>
  <c r="AS27" i="36" s="1"/>
  <c r="BK28" i="35"/>
  <c r="T28" i="35"/>
  <c r="K26" i="36"/>
  <c r="AD26" i="36"/>
  <c r="AQ26" i="36"/>
  <c r="BL28" i="35"/>
  <c r="AK28" i="35"/>
  <c r="F28" i="35"/>
  <c r="CA27" i="35"/>
  <c r="BK27" i="36" s="1"/>
  <c r="BJ28" i="35"/>
  <c r="AB26" i="36"/>
  <c r="S26" i="36"/>
  <c r="BQ28" i="35"/>
  <c r="P26" i="36"/>
  <c r="BT28" i="35"/>
  <c r="BE28" i="35"/>
  <c r="AV28" i="35"/>
  <c r="U28" i="35"/>
  <c r="AU28" i="35"/>
  <c r="AJ28" i="35"/>
  <c r="O26" i="36"/>
  <c r="BN28" i="35"/>
  <c r="X28" i="35"/>
  <c r="T29" i="35"/>
  <c r="BA28" i="35"/>
  <c r="BC28" i="35"/>
  <c r="Y28" i="35"/>
  <c r="BD28" i="35"/>
  <c r="AK26" i="36"/>
  <c r="AY28" i="35"/>
  <c r="X29" i="35"/>
  <c r="AX29" i="35"/>
  <c r="T26" i="36"/>
  <c r="BI28" i="35"/>
  <c r="AN28" i="35"/>
  <c r="R26" i="36"/>
  <c r="H28" i="35"/>
  <c r="V29" i="35"/>
  <c r="AE26" i="36"/>
  <c r="I28" i="35"/>
  <c r="AU29" i="35"/>
  <c r="W28" i="35"/>
  <c r="V26" i="36"/>
  <c r="BO28" i="35"/>
  <c r="D28" i="35"/>
  <c r="AI28" i="35"/>
  <c r="AC26" i="36"/>
  <c r="AE28" i="35"/>
  <c r="AA28" i="35"/>
  <c r="L26" i="36"/>
  <c r="AK29" i="35"/>
  <c r="E26" i="36"/>
  <c r="Z28" i="35"/>
  <c r="Q26" i="36"/>
  <c r="L28" i="35"/>
  <c r="G28" i="35"/>
  <c r="BP29" i="35"/>
  <c r="AS28" i="35"/>
  <c r="AR28" i="35"/>
  <c r="Y26" i="36"/>
  <c r="R28" i="35"/>
  <c r="AX28" i="35"/>
  <c r="AA26" i="36"/>
  <c r="AW28" i="35"/>
  <c r="M26" i="36"/>
  <c r="S28" i="35"/>
  <c r="G26" i="36"/>
  <c r="BV28" i="35"/>
  <c r="J28" i="35"/>
  <c r="B114" i="20"/>
  <c r="E114" i="20"/>
  <c r="C114" i="20"/>
  <c r="D114" i="20"/>
  <c r="A115" i="20"/>
  <c r="BD29" i="35" s="1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V27" i="36" l="1"/>
  <c r="AN27" i="36"/>
  <c r="BU27" i="36"/>
  <c r="BM27" i="36"/>
  <c r="BH27" i="36"/>
  <c r="AJ27" i="36"/>
  <c r="AL27" i="36"/>
  <c r="BX27" i="36"/>
  <c r="BD27" i="36"/>
  <c r="AP27" i="36"/>
  <c r="AT27" i="36"/>
  <c r="AU27" i="36"/>
  <c r="BG27" i="36"/>
  <c r="AX27" i="36"/>
  <c r="BC27" i="36"/>
  <c r="BR27" i="36"/>
  <c r="BL27" i="36"/>
  <c r="AG27" i="36"/>
  <c r="BP27" i="36"/>
  <c r="AY27" i="36"/>
  <c r="AH27" i="36"/>
  <c r="AE27" i="36"/>
  <c r="AK27" i="36"/>
  <c r="BH29" i="35"/>
  <c r="Q29" i="35"/>
  <c r="BJ27" i="36"/>
  <c r="H29" i="35"/>
  <c r="BE27" i="36"/>
  <c r="BL29" i="35"/>
  <c r="BU29" i="35"/>
  <c r="M29" i="35"/>
  <c r="AR27" i="36"/>
  <c r="BR29" i="35"/>
  <c r="AI29" i="35"/>
  <c r="BS29" i="35"/>
  <c r="BQ27" i="36"/>
  <c r="BI27" i="36"/>
  <c r="AY29" i="35"/>
  <c r="AN29" i="35"/>
  <c r="AM29" i="35"/>
  <c r="Y29" i="35"/>
  <c r="AZ29" i="35"/>
  <c r="BT27" i="36"/>
  <c r="BN27" i="36"/>
  <c r="S29" i="35"/>
  <c r="BA29" i="35"/>
  <c r="L29" i="35"/>
  <c r="BC29" i="35"/>
  <c r="BE29" i="35"/>
  <c r="AA29" i="35"/>
  <c r="I29" i="35"/>
  <c r="BW29" i="35"/>
  <c r="W29" i="35"/>
  <c r="BX29" i="35"/>
  <c r="AC29" i="35"/>
  <c r="AJ29" i="35"/>
  <c r="BK29" i="35"/>
  <c r="Z29" i="35"/>
  <c r="BA27" i="36"/>
  <c r="AT29" i="35"/>
  <c r="BO27" i="36"/>
  <c r="AB29" i="35"/>
  <c r="J29" i="35"/>
  <c r="BB27" i="36"/>
  <c r="AS29" i="35"/>
  <c r="AF27" i="36"/>
  <c r="AE29" i="35"/>
  <c r="AQ29" i="35"/>
  <c r="CA28" i="35"/>
  <c r="BR28" i="36" s="1"/>
  <c r="BT29" i="35"/>
  <c r="BO29" i="35"/>
  <c r="AI27" i="36"/>
  <c r="BM29" i="35"/>
  <c r="P29" i="35"/>
  <c r="K29" i="35"/>
  <c r="AH29" i="35"/>
  <c r="R29" i="35"/>
  <c r="AW27" i="36"/>
  <c r="BI29" i="35"/>
  <c r="BV29" i="35"/>
  <c r="BG29" i="35"/>
  <c r="C29" i="35"/>
  <c r="BY28" i="35"/>
  <c r="Q28" i="36" s="1"/>
  <c r="AL30" i="35"/>
  <c r="G29" i="35"/>
  <c r="O30" i="35"/>
  <c r="U29" i="35"/>
  <c r="AQ27" i="36"/>
  <c r="O29" i="35"/>
  <c r="Q30" i="35"/>
  <c r="BN29" i="35"/>
  <c r="AV29" i="35"/>
  <c r="BJ29" i="35"/>
  <c r="L30" i="35"/>
  <c r="BF27" i="36"/>
  <c r="BS27" i="36"/>
  <c r="AW29" i="35"/>
  <c r="AM27" i="36"/>
  <c r="BV27" i="36"/>
  <c r="AR29" i="35"/>
  <c r="AP29" i="35"/>
  <c r="BW27" i="36"/>
  <c r="X30" i="35"/>
  <c r="AO27" i="36"/>
  <c r="E29" i="35"/>
  <c r="N29" i="35"/>
  <c r="BI30" i="35"/>
  <c r="BB29" i="35"/>
  <c r="BQ29" i="35"/>
  <c r="AO29" i="35"/>
  <c r="N30" i="35"/>
  <c r="BZ28" i="35"/>
  <c r="AL28" i="36" s="1"/>
  <c r="AD29" i="35"/>
  <c r="AG29" i="35"/>
  <c r="F29" i="35"/>
  <c r="BX30" i="35"/>
  <c r="AF29" i="35"/>
  <c r="D30" i="35"/>
  <c r="BF29" i="35"/>
  <c r="AL29" i="35"/>
  <c r="Z30" i="35"/>
  <c r="D29" i="35"/>
  <c r="BQ30" i="35"/>
  <c r="AZ27" i="36"/>
  <c r="AT30" i="35"/>
  <c r="B115" i="20"/>
  <c r="E115" i="20"/>
  <c r="C115" i="20"/>
  <c r="D115" i="20"/>
  <c r="A116" i="20"/>
  <c r="BG30" i="35" s="1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T28" i="36" l="1"/>
  <c r="BQ28" i="36"/>
  <c r="BK28" i="36"/>
  <c r="Z28" i="36"/>
  <c r="W28" i="36"/>
  <c r="R28" i="36"/>
  <c r="AA28" i="36"/>
  <c r="AC28" i="36"/>
  <c r="AM28" i="36"/>
  <c r="BB28" i="36"/>
  <c r="BF28" i="36"/>
  <c r="BC28" i="36"/>
  <c r="BS28" i="36"/>
  <c r="AB28" i="36"/>
  <c r="AX28" i="36"/>
  <c r="BA28" i="36"/>
  <c r="BI28" i="36"/>
  <c r="BM28" i="36"/>
  <c r="BU28" i="36"/>
  <c r="AQ28" i="36"/>
  <c r="BX28" i="36"/>
  <c r="BO28" i="36"/>
  <c r="AW30" i="35"/>
  <c r="P28" i="36"/>
  <c r="X28" i="36"/>
  <c r="H30" i="35"/>
  <c r="AI28" i="36"/>
  <c r="AK28" i="36"/>
  <c r="BW30" i="35"/>
  <c r="AD30" i="35"/>
  <c r="AK30" i="35"/>
  <c r="BK30" i="35"/>
  <c r="AB30" i="35"/>
  <c r="AR30" i="35"/>
  <c r="F30" i="35"/>
  <c r="BS30" i="35"/>
  <c r="Y28" i="36"/>
  <c r="M30" i="35"/>
  <c r="AO28" i="36"/>
  <c r="AN30" i="35"/>
  <c r="AR28" i="36"/>
  <c r="AZ28" i="36"/>
  <c r="AG28" i="36"/>
  <c r="K30" i="35"/>
  <c r="AF30" i="35"/>
  <c r="AO30" i="35"/>
  <c r="AF28" i="36"/>
  <c r="AV28" i="36"/>
  <c r="G30" i="35"/>
  <c r="AG30" i="35"/>
  <c r="BL30" i="35"/>
  <c r="AQ30" i="35"/>
  <c r="AN28" i="36"/>
  <c r="T30" i="35"/>
  <c r="AP30" i="35"/>
  <c r="N28" i="36"/>
  <c r="R30" i="35"/>
  <c r="AC30" i="35"/>
  <c r="T28" i="36"/>
  <c r="L28" i="36"/>
  <c r="O28" i="36"/>
  <c r="BW28" i="36"/>
  <c r="I28" i="36"/>
  <c r="BU30" i="35"/>
  <c r="BH28" i="36"/>
  <c r="BH30" i="35"/>
  <c r="U28" i="36"/>
  <c r="AD28" i="36"/>
  <c r="D28" i="36"/>
  <c r="AP28" i="36"/>
  <c r="P30" i="35"/>
  <c r="E30" i="35"/>
  <c r="BJ30" i="35"/>
  <c r="V30" i="35"/>
  <c r="AY30" i="35"/>
  <c r="V28" i="36"/>
  <c r="BM30" i="35"/>
  <c r="BR30" i="35"/>
  <c r="AZ30" i="35"/>
  <c r="AY28" i="36"/>
  <c r="BD28" i="36"/>
  <c r="Y30" i="35"/>
  <c r="AH28" i="36"/>
  <c r="G28" i="36"/>
  <c r="BL28" i="36"/>
  <c r="AE30" i="35"/>
  <c r="AU30" i="35"/>
  <c r="F28" i="36"/>
  <c r="I30" i="35"/>
  <c r="BA30" i="35"/>
  <c r="C28" i="36"/>
  <c r="BV28" i="36"/>
  <c r="AM30" i="35"/>
  <c r="AW28" i="36"/>
  <c r="BJ28" i="36"/>
  <c r="BO30" i="35"/>
  <c r="H28" i="36"/>
  <c r="AX30" i="35"/>
  <c r="U30" i="35"/>
  <c r="J30" i="35"/>
  <c r="AJ28" i="36"/>
  <c r="J28" i="36"/>
  <c r="BT30" i="35"/>
  <c r="AV30" i="35"/>
  <c r="BB30" i="35"/>
  <c r="BG28" i="36"/>
  <c r="AU28" i="36"/>
  <c r="AT28" i="36"/>
  <c r="BN30" i="35"/>
  <c r="W30" i="35"/>
  <c r="BP30" i="35"/>
  <c r="BV30" i="35"/>
  <c r="AS30" i="35"/>
  <c r="BC30" i="35"/>
  <c r="C30" i="35"/>
  <c r="BY29" i="35"/>
  <c r="Q29" i="36" s="1"/>
  <c r="BE30" i="35"/>
  <c r="BE28" i="36"/>
  <c r="BF30" i="35"/>
  <c r="BD30" i="35"/>
  <c r="AH30" i="35"/>
  <c r="AI30" i="35"/>
  <c r="AE28" i="36"/>
  <c r="E28" i="36"/>
  <c r="CA29" i="35"/>
  <c r="BE29" i="36" s="1"/>
  <c r="S30" i="35"/>
  <c r="BP28" i="36"/>
  <c r="BN28" i="36"/>
  <c r="BZ29" i="35"/>
  <c r="AH29" i="36" s="1"/>
  <c r="M28" i="36"/>
  <c r="S28" i="36"/>
  <c r="AS28" i="36"/>
  <c r="AJ30" i="35"/>
  <c r="K28" i="36"/>
  <c r="B116" i="20"/>
  <c r="E116" i="20"/>
  <c r="C116" i="20"/>
  <c r="D116" i="20"/>
  <c r="A117" i="20"/>
  <c r="AV31" i="35" s="1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AE29" i="36" l="1"/>
  <c r="BJ29" i="36"/>
  <c r="BM29" i="36"/>
  <c r="AW29" i="36"/>
  <c r="BX29" i="36"/>
  <c r="BH29" i="36"/>
  <c r="AG29" i="36"/>
  <c r="BQ29" i="36"/>
  <c r="AI29" i="36"/>
  <c r="AQ29" i="36"/>
  <c r="AY29" i="36"/>
  <c r="AA31" i="35"/>
  <c r="AB31" i="35"/>
  <c r="AL31" i="35"/>
  <c r="G29" i="36"/>
  <c r="F29" i="36"/>
  <c r="AH31" i="35"/>
  <c r="S29" i="36"/>
  <c r="I29" i="36"/>
  <c r="BR31" i="35"/>
  <c r="AZ31" i="35"/>
  <c r="BD31" i="35"/>
  <c r="AI31" i="35"/>
  <c r="BS31" i="35"/>
  <c r="BT29" i="36"/>
  <c r="BR29" i="36"/>
  <c r="AF31" i="35"/>
  <c r="BA31" i="35"/>
  <c r="BB29" i="36"/>
  <c r="BO29" i="36"/>
  <c r="AC29" i="36"/>
  <c r="AR29" i="36"/>
  <c r="BN31" i="35"/>
  <c r="BC31" i="35"/>
  <c r="BV29" i="36"/>
  <c r="BJ31" i="35"/>
  <c r="AS31" i="35"/>
  <c r="AJ29" i="36"/>
  <c r="AV29" i="36"/>
  <c r="BF31" i="35"/>
  <c r="C29" i="36"/>
  <c r="BU31" i="35"/>
  <c r="BT31" i="35"/>
  <c r="AN29" i="36"/>
  <c r="AY31" i="35"/>
  <c r="U31" i="35"/>
  <c r="BP31" i="35"/>
  <c r="AO31" i="35"/>
  <c r="Z29" i="36"/>
  <c r="BU29" i="36"/>
  <c r="BD29" i="36"/>
  <c r="BP29" i="36"/>
  <c r="AX29" i="36"/>
  <c r="BL31" i="35"/>
  <c r="R29" i="36"/>
  <c r="BZ30" i="35"/>
  <c r="AE30" i="36" s="1"/>
  <c r="BL29" i="36"/>
  <c r="P29" i="36"/>
  <c r="J29" i="36"/>
  <c r="BC29" i="36"/>
  <c r="V31" i="35"/>
  <c r="BF29" i="36"/>
  <c r="H29" i="36"/>
  <c r="AQ32" i="35"/>
  <c r="W29" i="36"/>
  <c r="AT31" i="35"/>
  <c r="AR31" i="35"/>
  <c r="BW29" i="36"/>
  <c r="AP29" i="36"/>
  <c r="AA29" i="36"/>
  <c r="P31" i="35"/>
  <c r="AD29" i="36"/>
  <c r="T31" i="35"/>
  <c r="M31" i="35"/>
  <c r="BE31" i="35"/>
  <c r="J31" i="35"/>
  <c r="K29" i="36"/>
  <c r="AN31" i="35"/>
  <c r="L31" i="35"/>
  <c r="G31" i="35"/>
  <c r="E29" i="36"/>
  <c r="I31" i="35"/>
  <c r="BG29" i="36"/>
  <c r="AM29" i="36"/>
  <c r="AK29" i="36"/>
  <c r="AU29" i="36"/>
  <c r="AL29" i="36"/>
  <c r="AT29" i="36"/>
  <c r="AF29" i="36"/>
  <c r="BS29" i="36"/>
  <c r="BN29" i="36"/>
  <c r="BK29" i="36"/>
  <c r="M29" i="36"/>
  <c r="O29" i="36"/>
  <c r="N31" i="35"/>
  <c r="Y31" i="35"/>
  <c r="AJ31" i="35"/>
  <c r="AM31" i="35"/>
  <c r="BW31" i="35"/>
  <c r="Q31" i="35"/>
  <c r="Z31" i="35"/>
  <c r="BB31" i="35"/>
  <c r="Y29" i="36"/>
  <c r="BX31" i="35"/>
  <c r="BO31" i="35"/>
  <c r="BV31" i="35"/>
  <c r="AC31" i="35"/>
  <c r="O31" i="35"/>
  <c r="AS29" i="36"/>
  <c r="BK31" i="35"/>
  <c r="AQ31" i="35"/>
  <c r="BM31" i="35"/>
  <c r="F31" i="35"/>
  <c r="BI29" i="36"/>
  <c r="AZ29" i="36"/>
  <c r="BU32" i="35"/>
  <c r="BI31" i="35"/>
  <c r="BA29" i="36"/>
  <c r="AO29" i="36"/>
  <c r="K31" i="35"/>
  <c r="CA30" i="35"/>
  <c r="BE30" i="36" s="1"/>
  <c r="U29" i="36"/>
  <c r="T29" i="36"/>
  <c r="V29" i="36"/>
  <c r="X29" i="36"/>
  <c r="D29" i="36"/>
  <c r="AW31" i="35"/>
  <c r="AU31" i="35"/>
  <c r="G32" i="35"/>
  <c r="BG31" i="35"/>
  <c r="L29" i="36"/>
  <c r="N29" i="36"/>
  <c r="AB29" i="36"/>
  <c r="R31" i="35"/>
  <c r="H31" i="35"/>
  <c r="AX31" i="35"/>
  <c r="W31" i="35"/>
  <c r="B117" i="20"/>
  <c r="E117" i="20"/>
  <c r="D117" i="20"/>
  <c r="C117" i="20"/>
  <c r="A118" i="20"/>
  <c r="BI32" i="35" s="1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AP30" i="36" l="1"/>
  <c r="AN30" i="36"/>
  <c r="AK30" i="36"/>
  <c r="AH30" i="36"/>
  <c r="AJ30" i="36"/>
  <c r="AI30" i="36"/>
  <c r="AR30" i="36"/>
  <c r="AZ30" i="36"/>
  <c r="BN30" i="36"/>
  <c r="BS30" i="36"/>
  <c r="BP30" i="36"/>
  <c r="AX30" i="36"/>
  <c r="AO30" i="36"/>
  <c r="AG30" i="36"/>
  <c r="BD30" i="36"/>
  <c r="BW30" i="36"/>
  <c r="AF30" i="36"/>
  <c r="BM30" i="36"/>
  <c r="BJ30" i="36"/>
  <c r="BU30" i="36"/>
  <c r="BH30" i="36"/>
  <c r="BA30" i="36"/>
  <c r="BB30" i="36"/>
  <c r="BV30" i="36"/>
  <c r="BR30" i="36"/>
  <c r="BC30" i="36"/>
  <c r="S32" i="35"/>
  <c r="BL30" i="36"/>
  <c r="AW30" i="36"/>
  <c r="K32" i="35"/>
  <c r="AU30" i="36"/>
  <c r="BF30" i="36"/>
  <c r="BG30" i="36"/>
  <c r="BQ30" i="36"/>
  <c r="BI30" i="36"/>
  <c r="BX30" i="36"/>
  <c r="BO30" i="36"/>
  <c r="AQ30" i="36"/>
  <c r="AV30" i="36"/>
  <c r="BK30" i="36"/>
  <c r="BT30" i="36"/>
  <c r="AS30" i="36"/>
  <c r="AY30" i="36"/>
  <c r="AM30" i="36"/>
  <c r="AL30" i="36"/>
  <c r="AT30" i="36"/>
  <c r="D118" i="20"/>
  <c r="B118" i="20"/>
  <c r="E118" i="20"/>
  <c r="C118" i="20"/>
  <c r="A119" i="20"/>
  <c r="BV33" i="35" s="1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D119" i="20" l="1"/>
  <c r="B119" i="20"/>
  <c r="E119" i="20"/>
  <c r="C119" i="20"/>
  <c r="A120" i="20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U35" i="35" l="1"/>
  <c r="A121" i="20"/>
  <c r="G35" i="35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8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F118" i="39"/>
  <c r="G110" i="39"/>
  <c r="V110" i="39"/>
  <c r="G112" i="39"/>
  <c r="N107" i="39"/>
  <c r="M116" i="39"/>
  <c r="Z108" i="39"/>
  <c r="L108" i="39"/>
  <c r="F108" i="39"/>
  <c r="J108" i="39"/>
  <c r="X116" i="39"/>
  <c r="V118" i="39"/>
  <c r="F107" i="39"/>
  <c r="L111" i="39"/>
  <c r="K109" i="39"/>
  <c r="G116" i="39"/>
  <c r="L114" i="39"/>
  <c r="H111" i="39"/>
  <c r="M115" i="39"/>
  <c r="M110" i="39"/>
  <c r="V116" i="39"/>
  <c r="V107" i="39"/>
  <c r="Y118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L118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X118" i="39"/>
  <c r="I114" i="39"/>
  <c r="J118" i="39"/>
  <c r="AA114" i="39"/>
  <c r="H114" i="39"/>
  <c r="L110" i="39"/>
  <c r="H118" i="39"/>
  <c r="Z109" i="39"/>
  <c r="I113" i="39"/>
  <c r="M118" i="39"/>
  <c r="L115" i="39"/>
  <c r="G118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AB118" i="39"/>
  <c r="AS118" i="39" s="1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K118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Z118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AA118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K37" i="27" l="1"/>
  <c r="B121" i="20"/>
  <c r="C121" i="20"/>
  <c r="D121" i="20"/>
  <c r="E121" i="20"/>
  <c r="K91" i="27"/>
  <c r="K49" i="27"/>
  <c r="A122" i="20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U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B122" i="20" l="1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G11" i="9" s="1"/>
  <c r="L119" i="39"/>
  <c r="AA119" i="39"/>
  <c r="D11" i="9" s="1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D14" i="9" s="1"/>
  <c r="L120" i="39"/>
  <c r="R120" i="39"/>
  <c r="Q120" i="39"/>
  <c r="Q119" i="39"/>
  <c r="R119" i="39"/>
  <c r="U119" i="39"/>
  <c r="O119" i="39"/>
  <c r="D20" i="9" s="1"/>
  <c r="E20" i="9" s="1"/>
  <c r="W119" i="39"/>
  <c r="D26" i="9" s="1"/>
  <c r="A124" i="20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D17" i="9" l="1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H123" i="39"/>
  <c r="Y123" i="39"/>
  <c r="Z123" i="39"/>
  <c r="J123" i="39"/>
  <c r="AA123" i="39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AA127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12" i="27" l="1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U276" i="39" s="1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K115" i="27" l="1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<sst xmlns="http://schemas.openxmlformats.org/spreadsheetml/2006/main" count="4949" uniqueCount="1329">
  <si>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</si>
  <si>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</si>
  <si>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</si>
  <si>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</si>
  <si>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</si>
  <si>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</si>
  <si>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</si>
  <si>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</si>
  <si>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</si>
  <si>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</si>
  <si>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</si>
  <si>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</si>
  <si>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</si>
  <si>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</si>
  <si>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</si>
  <si>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</si>
  <si>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</si>
  <si>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</si>
  <si>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</si>
  <si>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</si>
  <si>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</si>
  <si>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</si>
  <si>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</si>
  <si>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</si>
  <si>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</si>
  <si>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</si>
  <si>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</si>
  <si>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</si>
  <si>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</si>
  <si>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</si>
  <si>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</si>
  <si>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</si>
  <si>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</si>
  <si>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</si>
  <si>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</si>
  <si>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</si>
  <si>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</si>
  <si>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</si>
  <si>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</si>
  <si>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</si>
  <si>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</si>
  <si>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</si>
  <si>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</si>
  <si>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</si>
  <si>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</si>
  <si>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</si>
  <si>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</si>
  <si>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</si>
  <si>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</si>
  <si>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</si>
  <si>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</si>
  <si>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</si>
  <si>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</si>
  <si>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</si>
  <si>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</si>
  <si>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</si>
  <si>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</si>
  <si>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</si>
  <si>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</si>
  <si>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</si>
  <si>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</si>
  <si>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</si>
  <si>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</si>
  <si>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</si>
  <si>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</si>
  <si>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</si>
  <si>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</si>
  <si>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</si>
  <si>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</si>
  <si>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</si>
  <si>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</si>
  <si>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</si>
  <si>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</si>
  <si>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</si>
  <si>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</si>
  <si>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</si>
  <si>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</si>
  <si>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</si>
  <si>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</si>
  <si>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</si>
  <si>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</si>
  <si>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</si>
  <si>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</si>
  <si>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</si>
  <si>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</si>
  <si>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</si>
  <si>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</si>
  <si>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</si>
  <si>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</si>
  <si>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</si>
  <si>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</si>
  <si>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</si>
  <si>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</si>
  <si>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</si>
  <si>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</si>
  <si>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</si>
  <si>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</si>
  <si>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</si>
  <si>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</si>
  <si>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</si>
  <si>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</si>
  <si>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</si>
  <si>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</si>
  <si>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</si>
  <si>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</si>
  <si>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</si>
  <si>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</si>
  <si>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</si>
  <si>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</si>
  <si>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</si>
  <si>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</si>
  <si>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</si>
  <si>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</si>
  <si>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</si>
  <si>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</si>
  <si>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</si>
  <si>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</si>
  <si>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</si>
  <si>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</si>
  <si>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</si>
  <si>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</si>
  <si>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</si>
  <si>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</si>
  <si>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</si>
  <si>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</si>
  <si>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</si>
  <si>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</si>
  <si>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</si>
  <si>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</si>
  <si>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</si>
  <si>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</si>
  <si>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</si>
  <si>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</si>
  <si>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</si>
  <si>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</si>
  <si>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</si>
  <si>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</si>
  <si>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</si>
  <si>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</si>
  <si>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</si>
  <si>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</si>
  <si>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</si>
  <si>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</si>
  <si>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</si>
  <si>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</si>
  <si>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</si>
  <si>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</si>
  <si>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</si>
  <si>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</si>
  <si>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</si>
  <si>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</si>
  <si>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</si>
  <si>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</si>
  <si>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</si>
  <si>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</si>
  <si>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</si>
  <si>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</si>
  <si>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</si>
  <si>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</si>
  <si>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</si>
  <si>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</si>
  <si>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</si>
  <si>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</si>
  <si>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</si>
  <si>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</si>
  <si>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</si>
  <si>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</si>
  <si>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</si>
  <si>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</si>
  <si>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</si>
  <si>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</si>
  <si>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</si>
  <si>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</si>
  <si>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</si>
  <si>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</si>
  <si>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</si>
  <si>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</si>
  <si>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</si>
  <si>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</si>
  <si>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</si>
  <si>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</si>
  <si>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</si>
  <si>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</si>
  <si>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</si>
  <si>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</si>
  <si>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</si>
  <si>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</si>
  <si>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</si>
  <si>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</si>
  <si>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</si>
  <si>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</si>
  <si>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</si>
  <si>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</si>
  <si>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</si>
  <si>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</si>
  <si>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</si>
  <si>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</si>
  <si>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</si>
  <si>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</si>
  <si>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</si>
  <si>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</si>
  <si>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</si>
  <si>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</si>
  <si>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</si>
  <si>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</si>
  <si>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</si>
  <si>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</si>
  <si>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</si>
  <si>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</si>
  <si>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</si>
  <si>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</si>
  <si>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</si>
  <si>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</si>
  <si>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</si>
  <si>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</si>
  <si>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</si>
  <si>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</si>
  <si>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</si>
  <si>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</si>
  <si>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</si>
  <si>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</si>
  <si>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</si>
  <si>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</si>
  <si>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</si>
  <si>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</si>
  <si>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</si>
  <si>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</si>
  <si>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</si>
  <si>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</si>
  <si>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</si>
  <si>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</si>
  <si>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</si>
  <si>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</si>
  <si>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</si>
  <si>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</si>
  <si>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</si>
  <si>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</si>
  <si>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</si>
  <si>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</si>
  <si>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</si>
  <si>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</si>
  <si>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</si>
  <si>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</si>
  <si>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</si>
  <si>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</si>
  <si>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</si>
  <si>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</si>
  <si>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</si>
  <si>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</si>
  <si>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</si>
  <si>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</si>
  <si>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</si>
  <si>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</si>
  <si>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</si>
  <si>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</si>
  <si>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</si>
  <si>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</si>
  <si>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</si>
  <si>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</si>
  <si>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</si>
  <si>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</si>
  <si>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</si>
  <si>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</si>
  <si>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</si>
  <si>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</si>
  <si>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</si>
  <si>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</si>
  <si>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</si>
  <si>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</si>
  <si>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</si>
  <si>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</si>
  <si>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</si>
  <si>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</si>
  <si>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</si>
  <si>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</si>
  <si>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</si>
  <si>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</si>
  <si>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</si>
  <si>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</si>
  <si>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</si>
  <si>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</si>
  <si>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</si>
  <si>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</si>
  <si>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</si>
  <si>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</si>
  <si>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</si>
  <si>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</si>
  <si>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</si>
  <si>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</si>
  <si>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</si>
  <si>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</si>
  <si>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</si>
  <si>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</si>
  <si>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</si>
  <si>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</si>
  <si>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</si>
  <si>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</si>
  <si>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</si>
  <si>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</si>
  <si>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</si>
  <si>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</si>
  <si>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</si>
  <si>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</si>
  <si>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</si>
  <si>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</si>
  <si>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</si>
  <si>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</si>
  <si>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</si>
  <si>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</si>
  <si>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</si>
  <si>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</si>
  <si>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</si>
  <si>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</si>
  <si>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</si>
  <si>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</si>
  <si>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</si>
  <si>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</si>
  <si>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</si>
  <si>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</si>
  <si>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</si>
  <si>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</si>
  <si>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</si>
  <si>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</si>
  <si>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</si>
  <si>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</si>
  <si>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</si>
  <si>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</si>
  <si>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</si>
  <si>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</si>
  <si>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</si>
  <si>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</si>
  <si>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</si>
  <si>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</si>
  <si>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</si>
  <si>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</si>
  <si>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</si>
  <si>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</si>
  <si>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</si>
  <si>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</si>
  <si>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</si>
  <si>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</si>
  <si>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</si>
  <si>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</si>
  <si>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</si>
  <si>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</si>
  <si>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</si>
  <si>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</si>
  <si>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</si>
  <si>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</si>
  <si>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</si>
  <si>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</si>
  <si>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</si>
  <si>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</si>
  <si>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</si>
  <si>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</si>
  <si>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</si>
  <si>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</si>
  <si>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</si>
  <si>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</si>
  <si>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</si>
  <si>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</si>
  <si>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</si>
  <si>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</si>
  <si>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</si>
  <si>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</si>
  <si>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</si>
  <si>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</si>
  <si>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</si>
  <si>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</si>
  <si>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</si>
  <si>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</si>
  <si>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</si>
  <si>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</si>
  <si>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</si>
  <si>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</si>
  <si>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</si>
  <si>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</si>
  <si>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</si>
  <si>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</si>
  <si>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</si>
  <si>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</si>
  <si>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</si>
  <si>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</si>
  <si>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</si>
  <si>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</si>
  <si>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</si>
  <si>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</si>
  <si>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</si>
  <si>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</si>
  <si>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</si>
  <si>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</si>
  <si>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</si>
  <si>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</si>
  <si>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</si>
  <si>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</si>
  <si>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</si>
  <si>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</si>
  <si>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</si>
  <si>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</si>
  <si>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</si>
  <si>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</si>
  <si>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</si>
  <si>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</si>
  <si>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</si>
  <si>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</si>
  <si>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</si>
  <si>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</si>
  <si>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</si>
  <si>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</si>
  <si>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</si>
  <si>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</si>
  <si>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</si>
  <si>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</si>
  <si>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</si>
  <si>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</si>
  <si>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</si>
  <si>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</si>
  <si>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</si>
  <si>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</si>
  <si>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</si>
  <si>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</si>
  <si>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</si>
  <si>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</si>
  <si>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</si>
  <si>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</si>
  <si>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</si>
  <si>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</si>
  <si>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</si>
  <si>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</si>
  <si>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</si>
  <si>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</si>
  <si>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</si>
  <si>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</si>
  <si>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</si>
  <si>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</si>
  <si>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</si>
  <si>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</si>
  <si>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</si>
  <si>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</si>
  <si>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</si>
  <si>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</si>
  <si>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</si>
  <si>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</si>
  <si>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</si>
  <si>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</si>
  <si>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</si>
  <si>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</si>
  <si>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</si>
  <si>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</si>
  <si>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</si>
  <si>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</si>
  <si>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</si>
  <si>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</si>
  <si>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</si>
  <si>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</si>
  <si>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</si>
  <si>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</si>
  <si>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</si>
  <si>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</si>
  <si>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</si>
  <si>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</si>
  <si>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</si>
  <si>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</si>
  <si>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</si>
  <si>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</si>
  <si>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</si>
  <si>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</si>
  <si>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</si>
  <si>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</si>
  <si>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</si>
  <si>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</si>
  <si>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</si>
  <si>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</si>
  <si>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</si>
  <si>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</si>
  <si>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</si>
  <si>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</si>
  <si>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</si>
  <si>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</si>
  <si>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</si>
  <si>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</si>
  <si>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</si>
  <si>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</si>
  <si>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</si>
  <si>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</si>
  <si>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</si>
  <si>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</si>
  <si>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</si>
  <si>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</si>
  <si>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</si>
  <si>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</si>
  <si>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</si>
  <si>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</si>
  <si>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</si>
  <si>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</si>
  <si>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</si>
  <si>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</si>
  <si>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</si>
  <si>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</si>
  <si>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</si>
  <si>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</si>
  <si>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</si>
  <si>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</si>
  <si>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</si>
  <si>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</si>
  <si>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</si>
  <si>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</si>
  <si>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</si>
  <si>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</si>
  <si>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</si>
  <si>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</si>
  <si>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</si>
  <si>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</si>
  <si>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</si>
  <si>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</si>
  <si>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</si>
  <si>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</si>
  <si>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</si>
  <si>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</si>
  <si>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</si>
  <si>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</si>
  <si>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</si>
  <si>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</si>
  <si>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</si>
  <si>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</si>
  <si>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</si>
  <si>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</si>
  <si>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</si>
  <si>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</si>
  <si>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</si>
  <si>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</si>
  <si>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</si>
  <si>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</si>
  <si>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</si>
  <si>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</si>
  <si>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</si>
  <si>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</si>
  <si>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</si>
  <si>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</si>
  <si>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</si>
  <si>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</si>
  <si>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</si>
  <si>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</si>
  <si>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</si>
  <si>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</si>
  <si>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</si>
  <si>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</si>
  <si>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</si>
  <si>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</si>
  <si>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</si>
  <si>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</si>
  <si>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</si>
  <si>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</si>
  <si>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</si>
  <si>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</si>
  <si>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</si>
  <si>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</si>
  <si>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</si>
  <si>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</si>
  <si>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</si>
  <si>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</si>
  <si>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</si>
  <si>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</si>
  <si>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</si>
  <si>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</si>
  <si>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</si>
  <si>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</si>
  <si>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</si>
  <si>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</si>
  <si>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</si>
  <si>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</si>
  <si>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</si>
  <si>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</si>
  <si>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</si>
  <si>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</si>
  <si>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</si>
  <si>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</si>
  <si>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</si>
  <si>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</si>
  <si>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</si>
  <si>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</si>
  <si>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</si>
  <si>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</si>
  <si>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</si>
  <si>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</si>
  <si>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</si>
  <si>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</si>
  <si>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</si>
  <si>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</si>
  <si>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</si>
  <si>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</si>
  <si>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</si>
  <si>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</si>
  <si>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</si>
  <si>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</si>
  <si>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</si>
  <si>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</si>
  <si>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</si>
  <si>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</si>
  <si>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</si>
  <si>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</si>
  <si>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</si>
  <si>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</si>
  <si>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</si>
  <si>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</si>
  <si>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</si>
  <si>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</si>
  <si>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</si>
  <si>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</si>
  <si>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</si>
  <si>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</si>
  <si>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</si>
  <si>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</si>
  <si>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</si>
  <si>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</si>
  <si>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</si>
  <si>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</si>
  <si>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</si>
  <si>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</si>
  <si>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</si>
  <si>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</si>
  <si>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</si>
  <si>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</si>
  <si>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</si>
  <si>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</si>
  <si>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</si>
  <si>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</si>
  <si>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</si>
  <si>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</si>
  <si>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</si>
  <si>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</si>
  <si>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</si>
  <si>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</si>
  <si>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</si>
  <si>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</si>
  <si>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</si>
  <si>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</si>
  <si>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</si>
  <si>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</si>
  <si>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</si>
  <si>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</si>
  <si>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</si>
  <si>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</si>
  <si>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</si>
  <si>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</si>
  <si>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</si>
  <si>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</si>
  <si>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</si>
  <si>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</si>
  <si>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</si>
  <si>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</si>
  <si>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</si>
  <si>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</si>
  <si>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</si>
  <si>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</si>
  <si>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</si>
  <si>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</si>
  <si>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</si>
  <si>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</si>
  <si>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</si>
  <si>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</si>
  <si>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</si>
  <si>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</si>
  <si>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</si>
  <si>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</si>
  <si>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</si>
  <si>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</si>
  <si>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</si>
  <si>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</si>
  <si>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</si>
  <si>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</si>
  <si>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</si>
  <si>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</si>
  <si>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</si>
  <si>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</si>
  <si>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</si>
  <si>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</si>
  <si>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</si>
  <si>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</si>
  <si>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</si>
  <si>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</si>
  <si>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</si>
  <si>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</si>
  <si>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</si>
  <si>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</si>
  <si>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</si>
  <si>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</si>
  <si>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</si>
  <si>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</si>
  <si>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</si>
  <si>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</si>
  <si>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</si>
  <si>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</si>
  <si>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</si>
  <si>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</si>
  <si>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</si>
  <si>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</si>
  <si>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</si>
  <si>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</si>
  <si>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</si>
  <si>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</si>
  <si>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</si>
  <si>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</si>
  <si>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</si>
  <si>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</si>
  <si>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</si>
  <si>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</si>
  <si>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</si>
  <si>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</si>
  <si>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</si>
  <si>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</si>
  <si>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</si>
  <si>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</si>
  <si>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</si>
  <si>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</si>
  <si>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</si>
  <si>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</si>
  <si>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</si>
  <si>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</si>
  <si>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</si>
  <si>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</si>
  <si>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</si>
  <si>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</si>
  <si>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</si>
  <si>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</si>
  <si>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</si>
  <si>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</si>
  <si>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</si>
  <si>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</si>
  <si>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</si>
  <si>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</si>
  <si>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</si>
  <si>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</si>
  <si>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</si>
  <si>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</si>
  <si>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</si>
  <si>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</si>
  <si>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</si>
  <si>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</si>
  <si>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</si>
  <si>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</si>
  <si>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</si>
  <si>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</si>
  <si>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</si>
  <si>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</si>
  <si>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</si>
  <si>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</si>
  <si>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</si>
  <si>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</si>
  <si>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</si>
  <si>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</si>
  <si>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</si>
  <si>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</si>
  <si>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</si>
  <si>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</si>
  <si>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</si>
  <si>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</si>
  <si>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</si>
  <si>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</si>
  <si>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</si>
  <si>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</si>
  <si>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</si>
  <si>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</si>
  <si>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</si>
  <si>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</si>
  <si>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</si>
  <si>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</si>
  <si>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</si>
  <si>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</si>
  <si>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</si>
  <si>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</si>
  <si>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</si>
  <si>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</si>
  <si>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</si>
  <si>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</si>
  <si>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</si>
  <si>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</si>
  <si>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</si>
  <si>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</si>
  <si>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</si>
  <si>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</si>
  <si>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</si>
  <si>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</si>
  <si>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</si>
  <si>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</si>
  <si>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</si>
  <si>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</si>
  <si>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</si>
  <si>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</si>
  <si>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</si>
  <si>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</si>
  <si>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</si>
  <si>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</si>
  <si>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</si>
  <si>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</si>
  <si>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</si>
  <si>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</si>
  <si>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</si>
  <si>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</si>
  <si>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</si>
  <si>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</si>
  <si>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</si>
  <si>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</si>
  <si>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</si>
  <si>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</si>
  <si>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</si>
  <si>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</si>
  <si>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</si>
  <si>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</si>
  <si>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</si>
  <si>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</si>
  <si>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</si>
  <si>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</si>
  <si>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</si>
  <si>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</si>
  <si>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</si>
  <si>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</si>
  <si>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</si>
  <si>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</si>
  <si>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</si>
  <si>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</si>
  <si>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</si>
  <si>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</si>
  <si>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</si>
  <si>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</si>
  <si>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</si>
  <si>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</si>
  <si>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</si>
  <si>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</si>
  <si>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</si>
  <si>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</si>
  <si>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</si>
  <si>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</si>
  <si>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</si>
  <si>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</si>
  <si>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</si>
  <si>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</si>
  <si>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</si>
  <si>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</si>
  <si>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</si>
  <si>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</si>
  <si>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</si>
  <si>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</si>
  <si>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</si>
  <si>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</si>
  <si>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</si>
  <si>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</si>
  <si>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</si>
  <si>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</si>
  <si>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</si>
  <si>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</si>
  <si>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</si>
  <si>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</si>
  <si>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</si>
  <si>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</si>
  <si>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</si>
  <si>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</si>
  <si>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</si>
  <si>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</si>
  <si>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</si>
  <si>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</si>
  <si>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</si>
  <si>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</si>
  <si>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</si>
  <si>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</si>
  <si>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</si>
  <si>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</si>
  <si>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</si>
  <si>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</si>
  <si>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</si>
  <si>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</si>
  <si>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</si>
  <si>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</si>
  <si>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</si>
  <si>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</si>
  <si>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</si>
  <si>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</si>
  <si>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</si>
  <si>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</si>
  <si>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</si>
  <si>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</si>
  <si>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</si>
  <si>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</si>
  <si>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</si>
  <si>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</si>
  <si>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</si>
  <si>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</si>
  <si>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</si>
  <si>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</si>
  <si>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</si>
  <si>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</si>
  <si>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</si>
  <si>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</si>
  <si>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</si>
  <si>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</si>
  <si>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</si>
  <si>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</si>
  <si>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</si>
  <si>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</si>
  <si>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</si>
  <si>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</si>
  <si>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</si>
  <si>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</si>
  <si>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</si>
  <si>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</si>
  <si>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</si>
  <si>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</si>
  <si>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</si>
  <si>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</si>
  <si>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</si>
  <si>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</si>
  <si>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</si>
  <si>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</si>
  <si>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</si>
  <si>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</si>
  <si>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</si>
  <si>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</si>
  <si>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</si>
  <si>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</si>
  <si>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</si>
  <si>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</si>
  <si>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</si>
  <si>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</si>
  <si>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</si>
  <si>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</si>
  <si>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</si>
  <si>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</si>
  <si>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</si>
  <si>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</si>
  <si>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</si>
  <si>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</si>
  <si>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</si>
  <si>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</si>
  <si>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</si>
  <si>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</si>
  <si>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</si>
  <si>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</si>
  <si>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</si>
  <si>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</si>
  <si>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</si>
  <si>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</si>
  <si>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</si>
  <si>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</si>
  <si>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</si>
  <si>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</si>
  <si>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</si>
  <si>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</si>
  <si>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</si>
  <si>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</si>
  <si>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</si>
  <si>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</si>
  <si>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</si>
  <si>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</si>
  <si>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</si>
  <si>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</si>
  <si>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</si>
  <si>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</si>
  <si>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</si>
  <si>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</si>
  <si>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</si>
  <si>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</si>
  <si>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</si>
  <si>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</si>
  <si>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</si>
  <si>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</si>
  <si>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</si>
  <si>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</si>
  <si>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</si>
  <si>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</si>
  <si>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</si>
  <si>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</si>
  <si>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</si>
  <si>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</si>
  <si>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</si>
  <si>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</si>
  <si>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</si>
  <si>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</si>
  <si>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</si>
  <si>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</si>
  <si>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</si>
  <si>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</si>
  <si>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</si>
  <si>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</si>
  <si>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</si>
  <si>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</si>
  <si>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</si>
  <si>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</si>
  <si>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</si>
  <si>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</si>
  <si>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</si>
  <si>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</si>
  <si>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</si>
  <si>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</si>
  <si>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</si>
  <si>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</si>
  <si>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</si>
  <si>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</si>
  <si>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</si>
  <si>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</si>
  <si>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</si>
  <si>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</si>
  <si>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</si>
  <si>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</si>
  <si>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</si>
  <si>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</si>
  <si>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</si>
  <si>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</si>
  <si>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</si>
  <si>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</si>
  <si>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</si>
  <si>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</si>
  <si>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</si>
  <si>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</si>
  <si>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</si>
  <si>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</si>
  <si>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</si>
  <si>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</si>
  <si>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</si>
  <si>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</si>
  <si>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</si>
  <si>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</si>
  <si>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</si>
  <si>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</si>
  <si>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</si>
  <si>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</si>
  <si>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</si>
  <si>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</si>
  <si>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</si>
  <si>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</si>
  <si>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</si>
  <si>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</si>
  <si>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</si>
  <si>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</si>
  <si>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</si>
  <si>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</si>
  <si>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</si>
  <si>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</si>
  <si>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</si>
  <si>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</si>
  <si>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</si>
  <si>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</si>
  <si>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</si>
  <si>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</si>
  <si>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</si>
  <si>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</si>
  <si>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</si>
  <si>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</si>
  <si>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</si>
  <si>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</si>
  <si>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</si>
  <si>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</si>
  <si>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</si>
  <si>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</si>
  <si>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</si>
  <si>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</si>
  <si>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</si>
  <si>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</si>
  <si>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</si>
  <si>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</si>
  <si>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</si>
  <si>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</si>
  <si>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</si>
  <si>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</si>
  <si>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</si>
  <si>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</si>
  <si>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</si>
  <si>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</si>
  <si>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</si>
  <si>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</si>
  <si>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</si>
  <si>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</si>
  <si>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</si>
  <si>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</si>
  <si>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</si>
  <si>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</si>
  <si>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</si>
  <si>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</si>
  <si>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</si>
  <si>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</si>
  <si>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</si>
  <si>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</si>
  <si>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</si>
  <si>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</si>
  <si>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</si>
  <si>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</si>
  <si>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</si>
  <si>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</si>
  <si>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</si>
  <si>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</si>
  <si>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</si>
  <si>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</si>
  <si>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</si>
  <si>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</si>
  <si>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</si>
  <si>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</si>
  <si>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</si>
  <si>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</si>
  <si>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</si>
  <si>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</si>
  <si>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</si>
  <si>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</si>
  <si>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</si>
  <si>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</si>
  <si>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</si>
  <si>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</si>
  <si>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</si>
  <si>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</si>
  <si>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</si>
  <si>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</si>
  <si>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</si>
  <si>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</si>
  <si>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</si>
  <si>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</si>
  <si>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</si>
  <si>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</si>
  <si>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</si>
  <si>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</si>
  <si>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</si>
  <si>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</si>
  <si>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</si>
  <si>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</si>
  <si>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</si>
  <si>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</si>
  <si>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</si>
  <si>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</si>
  <si>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</si>
  <si>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</si>
  <si>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</si>
  <si>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</si>
  <si>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</si>
  <si>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</si>
  <si>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</si>
  <si>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</si>
  <si>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</si>
  <si>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</si>
  <si>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</si>
  <si>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</si>
  <si>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</si>
  <si>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</si>
  <si>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</si>
  <si>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</si>
  <si>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</si>
  <si>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</si>
  <si>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</si>
  <si>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</si>
  <si>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</si>
  <si>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</si>
  <si>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</si>
  <si>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</si>
  <si>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</si>
  <si>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</si>
  <si>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</si>
  <si>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</si>
  <si>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</si>
  <si>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</si>
  <si>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</si>
  <si>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</si>
  <si>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</si>
  <si>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</si>
  <si>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</si>
  <si>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</si>
  <si>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</si>
  <si>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</si>
  <si>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</si>
  <si>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</si>
  <si>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</si>
  <si>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</si>
  <si>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</si>
  <si>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</si>
  <si>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</si>
  <si>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</si>
  <si>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</si>
  <si>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</si>
  <si>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</si>
  <si>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</si>
  <si>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</si>
  <si>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</si>
  <si>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</si>
  <si>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</si>
  <si>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</si>
  <si>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</si>
  <si>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</si>
  <si>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</si>
  <si>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</si>
  <si>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</si>
  <si>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</si>
  <si>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</si>
  <si>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</si>
  <si>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</si>
  <si>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</si>
  <si>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</si>
  <si>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</si>
  <si>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</si>
  <si>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</si>
  <si>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</si>
  <si>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</si>
  <si>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</si>
  <si>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</si>
  <si>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</si>
  <si>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</si>
  <si>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</si>
  <si>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</si>
  <si>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</si>
  <si>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</si>
  <si>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</si>
  <si>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</si>
  <si>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</si>
  <si>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</si>
  <si>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</si>
  <si>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</si>
  <si>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</si>
  <si>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</si>
  <si>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</si>
  <si>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</si>
  <si>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</si>
  <si>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</si>
  <si>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</si>
  <si>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</si>
  <si>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</si>
  <si>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</si>
  <si>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</si>
  <si>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</si>
  <si>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</si>
  <si>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</si>
  <si>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</si>
  <si>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</si>
  <si>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</si>
  <si>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</si>
  <si>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</si>
  <si>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</si>
  <si>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</si>
  <si>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</si>
  <si>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</si>
  <si>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</si>
  <si>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</si>
  <si>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</si>
  <si>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</si>
  <si>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</si>
  <si>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</si>
  <si>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</si>
  <si>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</si>
  <si>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</si>
  <si>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</si>
  <si>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>132 kV TL CT &amp; PT  Oil Leakage attend work Complete and then Charge Grid Line.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</si>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</sst>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  <numFmt numFmtId="175" formatCode="0.000000"/>
  </numFmts>
  <fonts count="1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0" fontId="59" fillId="0" borderId="0" applyNumberFormat="0" applyFill="0" applyBorder="0" applyAlignment="0" applyProtection="0"/>
    <xf numFmtId="43" fontId="74" fillId="0" borderId="0" applyFont="0" applyFill="0" applyBorder="0" applyAlignment="0" applyProtection="0"/>
    <xf numFmtId="0" fontId="74" fillId="0" borderId="0"/>
    <xf numFmtId="0" fontId="71" fillId="0" borderId="0"/>
    <xf numFmtId="0" fontId="74" fillId="0" borderId="0"/>
    <xf numFmtId="0" fontId="74" fillId="0" borderId="0"/>
    <xf numFmtId="0" fontId="74" fillId="0" borderId="0"/>
    <xf numFmtId="0" fontId="72" fillId="0" borderId="0">
      <alignment vertical="center"/>
    </xf>
    <xf numFmtId="0" fontId="61" fillId="0" borderId="0"/>
    <xf numFmtId="0" fontId="74" fillId="0" borderId="0"/>
    <xf numFmtId="9" fontId="72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72" fillId="0" borderId="0" applyFont="0" applyFill="0" applyBorder="0" applyAlignment="0" applyProtection="0">
      <alignment vertical="center"/>
    </xf>
    <xf numFmtId="0" fontId="56" fillId="0" borderId="0"/>
    <xf numFmtId="0" fontId="75" fillId="0" borderId="0">
      <alignment vertical="center"/>
    </xf>
    <xf numFmtId="9" fontId="75" fillId="0" borderId="0" applyFont="0" applyFill="0" applyBorder="0" applyAlignment="0" applyProtection="0">
      <alignment vertical="center"/>
    </xf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77" fillId="0" borderId="0" applyNumberFormat="0" applyFill="0" applyBorder="0" applyAlignment="0" applyProtection="0"/>
    <xf numFmtId="0" fontId="78" fillId="0" borderId="41" applyNumberFormat="0" applyFill="0" applyAlignment="0" applyProtection="0"/>
    <xf numFmtId="0" fontId="79" fillId="0" borderId="42" applyNumberFormat="0" applyFill="0" applyAlignment="0" applyProtection="0"/>
    <xf numFmtId="0" fontId="80" fillId="0" borderId="43" applyNumberFormat="0" applyFill="0" applyAlignment="0" applyProtection="0"/>
    <xf numFmtId="0" fontId="80" fillId="0" borderId="0" applyNumberFormat="0" applyFill="0" applyBorder="0" applyAlignment="0" applyProtection="0"/>
    <xf numFmtId="0" fontId="81" fillId="18" borderId="0" applyNumberFormat="0" applyBorder="0" applyAlignment="0" applyProtection="0"/>
    <xf numFmtId="0" fontId="82" fillId="19" borderId="0" applyNumberFormat="0" applyBorder="0" applyAlignment="0" applyProtection="0"/>
    <xf numFmtId="0" fontId="83" fillId="20" borderId="0" applyNumberFormat="0" applyBorder="0" applyAlignment="0" applyProtection="0"/>
    <xf numFmtId="0" fontId="84" fillId="21" borderId="44" applyNumberFormat="0" applyAlignment="0" applyProtection="0"/>
    <xf numFmtId="0" fontId="85" fillId="22" borderId="45" applyNumberFormat="0" applyAlignment="0" applyProtection="0"/>
    <xf numFmtId="0" fontId="86" fillId="22" borderId="44" applyNumberFormat="0" applyAlignment="0" applyProtection="0"/>
    <xf numFmtId="0" fontId="87" fillId="0" borderId="46" applyNumberFormat="0" applyFill="0" applyAlignment="0" applyProtection="0"/>
    <xf numFmtId="0" fontId="65" fillId="23" borderId="47" applyNumberFormat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49" applyNumberFormat="0" applyFill="0" applyAlignment="0" applyProtection="0"/>
    <xf numFmtId="0" fontId="63" fillId="25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63" fillId="29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63" fillId="33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63" fillId="37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63" fillId="41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63" fillId="45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4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99" fillId="0" borderId="0"/>
    <xf numFmtId="0" fontId="58" fillId="0" borderId="0"/>
    <xf numFmtId="0" fontId="101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03" fillId="0" borderId="0"/>
  </cellStyleXfs>
  <cellXfs count="34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7" fillId="2" borderId="0" xfId="8" applyFont="1" applyFill="1" applyAlignment="1">
      <alignment horizontal="center" vertical="center" wrapText="1"/>
    </xf>
    <xf numFmtId="167" fontId="5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0" fillId="0" borderId="0" xfId="0" applyNumberFormat="1" applyFont="1" applyAlignment="1">
      <alignment horizontal="center"/>
    </xf>
    <xf numFmtId="2" fontId="6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7" fillId="2" borderId="0" xfId="1" applyFont="1" applyFill="1" applyAlignment="1">
      <alignment horizontal="center" vertical="center" wrapText="1"/>
    </xf>
    <xf numFmtId="0" fontId="57" fillId="2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7" fillId="2" borderId="4" xfId="9" applyFont="1" applyFill="1" applyBorder="1" applyAlignment="1">
      <alignment horizontal="center" vertical="center" wrapText="1"/>
    </xf>
    <xf numFmtId="167" fontId="57" fillId="2" borderId="5" xfId="9" applyNumberFormat="1" applyFont="1" applyFill="1" applyBorder="1" applyAlignment="1">
      <alignment horizontal="center" vertical="center" wrapText="1"/>
    </xf>
    <xf numFmtId="0" fontId="57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7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7" fillId="2" borderId="11" xfId="8" applyFont="1" applyFill="1" applyBorder="1" applyAlignment="1">
      <alignment horizontal="center" vertical="center" wrapText="1"/>
    </xf>
    <xf numFmtId="0" fontId="57" fillId="2" borderId="12" xfId="8" applyFont="1" applyFill="1" applyBorder="1" applyAlignment="1">
      <alignment horizontal="center" vertical="center" wrapText="1"/>
    </xf>
    <xf numFmtId="167" fontId="57" fillId="2" borderId="12" xfId="8" applyNumberFormat="1" applyFont="1" applyFill="1" applyBorder="1" applyAlignment="1">
      <alignment horizontal="center" vertical="center" wrapText="1"/>
    </xf>
    <xf numFmtId="10" fontId="57" fillId="2" borderId="12" xfId="13" applyNumberFormat="1" applyFont="1" applyFill="1" applyBorder="1" applyAlignment="1">
      <alignment horizontal="center" vertical="center" wrapText="1"/>
    </xf>
    <xf numFmtId="169" fontId="58" fillId="9" borderId="13" xfId="13" applyNumberFormat="1" applyFont="1" applyFill="1" applyBorder="1" applyAlignment="1">
      <alignment horizontal="center"/>
    </xf>
    <xf numFmtId="166" fontId="58" fillId="8" borderId="13" xfId="1" applyNumberFormat="1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7" fillId="2" borderId="12" xfId="0" applyNumberFormat="1" applyFont="1" applyFill="1" applyBorder="1" applyAlignment="1">
      <alignment horizontal="center" vertical="center" wrapText="1"/>
    </xf>
    <xf numFmtId="10" fontId="58" fillId="0" borderId="12" xfId="2" applyNumberFormat="1" applyFont="1" applyFill="1" applyBorder="1" applyAlignment="1">
      <alignment horizontal="center"/>
    </xf>
    <xf numFmtId="2" fontId="58" fillId="0" borderId="0" xfId="0" applyNumberFormat="1" applyFont="1" applyAlignment="1">
      <alignment horizontal="center"/>
    </xf>
    <xf numFmtId="0" fontId="57" fillId="2" borderId="12" xfId="0" applyFont="1" applyFill="1" applyBorder="1" applyAlignment="1">
      <alignment horizontal="center" vertical="center" wrapText="1"/>
    </xf>
    <xf numFmtId="170" fontId="58" fillId="8" borderId="14" xfId="0" applyNumberFormat="1" applyFont="1" applyFill="1" applyBorder="1" applyAlignment="1">
      <alignment horizontal="center"/>
    </xf>
    <xf numFmtId="169" fontId="58" fillId="9" borderId="12" xfId="13" applyNumberFormat="1" applyFont="1" applyFill="1" applyBorder="1" applyAlignment="1">
      <alignment horizontal="center"/>
    </xf>
    <xf numFmtId="166" fontId="58" fillId="8" borderId="11" xfId="1" applyNumberFormat="1" applyFont="1" applyFill="1" applyBorder="1" applyAlignment="1">
      <alignment horizontal="center"/>
    </xf>
    <xf numFmtId="0" fontId="58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3" fillId="0" borderId="0" xfId="0" applyFont="1"/>
    <xf numFmtId="0" fontId="65" fillId="15" borderId="1" xfId="0" applyFont="1" applyFill="1" applyBorder="1" applyAlignment="1">
      <alignment vertical="center"/>
    </xf>
    <xf numFmtId="0" fontId="65" fillId="15" borderId="1" xfId="0" applyFont="1" applyFill="1" applyBorder="1" applyAlignment="1">
      <alignment horizontal="center" vertical="center" wrapText="1"/>
    </xf>
    <xf numFmtId="17" fontId="6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5" fillId="15" borderId="1" xfId="0" applyFont="1" applyFill="1" applyBorder="1" applyAlignment="1">
      <alignment horizontal="center" vertical="center"/>
    </xf>
    <xf numFmtId="0" fontId="67" fillId="16" borderId="20" xfId="0" applyFont="1" applyFill="1" applyBorder="1"/>
    <xf numFmtId="170" fontId="68" fillId="8" borderId="21" xfId="6" applyNumberFormat="1" applyFont="1" applyFill="1" applyBorder="1" applyAlignment="1">
      <alignment horizontal="left" vertical="center"/>
    </xf>
    <xf numFmtId="170" fontId="68" fillId="8" borderId="21" xfId="6" applyNumberFormat="1" applyFont="1" applyFill="1" applyBorder="1" applyAlignment="1">
      <alignment vertical="center"/>
    </xf>
    <xf numFmtId="170" fontId="68" fillId="8" borderId="22" xfId="6" applyNumberFormat="1" applyFont="1" applyFill="1" applyBorder="1" applyAlignment="1">
      <alignment vertical="center"/>
    </xf>
    <xf numFmtId="167" fontId="68" fillId="8" borderId="21" xfId="6" applyNumberFormat="1" applyFont="1" applyFill="1" applyBorder="1" applyAlignment="1">
      <alignment horizontal="left" vertical="center"/>
    </xf>
    <xf numFmtId="0" fontId="67" fillId="16" borderId="23" xfId="0" applyFont="1" applyFill="1" applyBorder="1"/>
    <xf numFmtId="167" fontId="68" fillId="8" borderId="24" xfId="6" applyNumberFormat="1" applyFont="1" applyFill="1" applyBorder="1" applyAlignment="1">
      <alignment horizontal="left" vertical="center"/>
    </xf>
    <xf numFmtId="170" fontId="68" fillId="8" borderId="25" xfId="6" applyNumberFormat="1" applyFont="1" applyFill="1" applyBorder="1" applyAlignment="1">
      <alignment vertical="center"/>
    </xf>
    <xf numFmtId="170" fontId="68" fillId="8" borderId="26" xfId="6" applyNumberFormat="1" applyFont="1" applyFill="1" applyBorder="1" applyAlignment="1">
      <alignment vertical="center"/>
    </xf>
    <xf numFmtId="0" fontId="69" fillId="8" borderId="27" xfId="0" applyFont="1" applyFill="1" applyBorder="1"/>
    <xf numFmtId="167" fontId="70" fillId="8" borderId="27" xfId="6" applyNumberFormat="1" applyFont="1" applyFill="1" applyBorder="1" applyAlignment="1">
      <alignment horizontal="left" vertical="center"/>
    </xf>
    <xf numFmtId="0" fontId="67" fillId="16" borderId="28" xfId="0" applyFont="1" applyFill="1" applyBorder="1" applyAlignment="1">
      <alignment horizontal="center" vertical="center" wrapText="1"/>
    </xf>
    <xf numFmtId="0" fontId="67" fillId="16" borderId="29" xfId="0" applyFont="1" applyFill="1" applyBorder="1" applyAlignment="1">
      <alignment horizontal="center" vertical="center" wrapText="1"/>
    </xf>
    <xf numFmtId="0" fontId="67" fillId="16" borderId="30" xfId="0" applyFont="1" applyFill="1" applyBorder="1" applyAlignment="1">
      <alignment horizontal="center" vertical="center" wrapText="1"/>
    </xf>
    <xf numFmtId="0" fontId="69" fillId="8" borderId="32" xfId="0" applyFont="1" applyFill="1" applyBorder="1"/>
    <xf numFmtId="1" fontId="68" fillId="8" borderId="32" xfId="2" applyNumberFormat="1" applyFont="1" applyFill="1" applyBorder="1" applyAlignment="1">
      <alignment horizontal="center" vertical="center"/>
    </xf>
    <xf numFmtId="10" fontId="69" fillId="8" borderId="32" xfId="15" applyNumberFormat="1" applyFont="1" applyFill="1" applyBorder="1" applyAlignment="1">
      <alignment horizontal="center"/>
    </xf>
    <xf numFmtId="0" fontId="69" fillId="8" borderId="35" xfId="0" applyFont="1" applyFill="1" applyBorder="1"/>
    <xf numFmtId="1" fontId="68" fillId="8" borderId="35" xfId="2" applyNumberFormat="1" applyFont="1" applyFill="1" applyBorder="1" applyAlignment="1">
      <alignment horizontal="center" vertical="center"/>
    </xf>
    <xf numFmtId="1" fontId="69" fillId="8" borderId="35" xfId="2" applyNumberFormat="1" applyFont="1" applyFill="1" applyBorder="1" applyAlignment="1">
      <alignment horizontal="center"/>
    </xf>
    <xf numFmtId="10" fontId="69" fillId="8" borderId="35" xfId="15" applyNumberFormat="1" applyFont="1" applyFill="1" applyBorder="1" applyAlignment="1">
      <alignment horizontal="center"/>
    </xf>
    <xf numFmtId="0" fontId="69" fillId="8" borderId="36" xfId="0" applyFont="1" applyFill="1" applyBorder="1"/>
    <xf numFmtId="0" fontId="69" fillId="8" borderId="38" xfId="0" applyFont="1" applyFill="1" applyBorder="1"/>
    <xf numFmtId="1" fontId="68" fillId="8" borderId="38" xfId="2" applyNumberFormat="1" applyFont="1" applyFill="1" applyBorder="1" applyAlignment="1">
      <alignment horizontal="center" vertical="center"/>
    </xf>
    <xf numFmtId="1" fontId="69" fillId="8" borderId="38" xfId="2" applyNumberFormat="1" applyFont="1" applyFill="1" applyBorder="1" applyAlignment="1">
      <alignment horizontal="center"/>
    </xf>
    <xf numFmtId="10" fontId="69" fillId="8" borderId="38" xfId="15" applyNumberFormat="1" applyFont="1" applyFill="1" applyBorder="1" applyAlignment="1">
      <alignment horizontal="center"/>
    </xf>
    <xf numFmtId="165" fontId="68" fillId="8" borderId="32" xfId="2" applyNumberFormat="1" applyFont="1" applyFill="1" applyBorder="1" applyAlignment="1">
      <alignment horizontal="center" vertical="center"/>
    </xf>
    <xf numFmtId="165" fontId="69" fillId="8" borderId="32" xfId="2" applyNumberFormat="1" applyFont="1" applyFill="1" applyBorder="1" applyAlignment="1">
      <alignment horizontal="center"/>
    </xf>
    <xf numFmtId="165" fontId="68" fillId="8" borderId="35" xfId="2" applyNumberFormat="1" applyFont="1" applyFill="1" applyBorder="1" applyAlignment="1">
      <alignment horizontal="center" vertical="center"/>
    </xf>
    <xf numFmtId="165" fontId="69" fillId="8" borderId="35" xfId="2" applyNumberFormat="1" applyFont="1" applyFill="1" applyBorder="1" applyAlignment="1">
      <alignment horizontal="center"/>
    </xf>
    <xf numFmtId="165" fontId="68" fillId="8" borderId="38" xfId="2" applyNumberFormat="1" applyFont="1" applyFill="1" applyBorder="1" applyAlignment="1">
      <alignment horizontal="center" vertical="center"/>
    </xf>
    <xf numFmtId="165" fontId="69" fillId="8" borderId="38" xfId="2" applyNumberFormat="1" applyFont="1" applyFill="1" applyBorder="1" applyAlignment="1">
      <alignment horizontal="center"/>
    </xf>
    <xf numFmtId="0" fontId="91" fillId="2" borderId="7" xfId="8" applyFont="1" applyFill="1" applyBorder="1" applyAlignment="1">
      <alignment horizontal="center" vertical="center" wrapText="1"/>
    </xf>
    <xf numFmtId="167" fontId="91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2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58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7" fillId="2" borderId="0" xfId="8" applyFont="1" applyFill="1" applyAlignment="1">
      <alignment vertical="center" wrapText="1"/>
    </xf>
    <xf numFmtId="1" fontId="68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3" fillId="15" borderId="1" xfId="0" applyNumberFormat="1" applyFont="1" applyFill="1" applyBorder="1" applyAlignment="1">
      <alignment horizontal="center" vertical="center"/>
    </xf>
    <xf numFmtId="0" fontId="74" fillId="8" borderId="0" xfId="5" applyFill="1" applyAlignment="1">
      <alignment horizontal="center"/>
    </xf>
    <xf numFmtId="0" fontId="74" fillId="8" borderId="0" xfId="5" applyFill="1"/>
    <xf numFmtId="0" fontId="74" fillId="8" borderId="0" xfId="5" applyFill="1" applyAlignment="1">
      <alignment horizontal="right"/>
    </xf>
    <xf numFmtId="171" fontId="62" fillId="11" borderId="15" xfId="10" applyNumberFormat="1" applyFont="1" applyFill="1" applyBorder="1" applyAlignment="1">
      <alignment horizontal="center" vertical="center"/>
    </xf>
    <xf numFmtId="169" fontId="58" fillId="11" borderId="15" xfId="0" applyNumberFormat="1" applyFont="1" applyFill="1" applyBorder="1" applyAlignment="1">
      <alignment horizontal="center"/>
    </xf>
    <xf numFmtId="0" fontId="58" fillId="8" borderId="15" xfId="0" applyFont="1" applyFill="1" applyBorder="1" applyAlignment="1">
      <alignment horizontal="center"/>
    </xf>
    <xf numFmtId="170" fontId="58" fillId="8" borderId="15" xfId="0" applyNumberFormat="1" applyFont="1" applyFill="1" applyBorder="1" applyAlignment="1">
      <alignment horizontal="center"/>
    </xf>
    <xf numFmtId="2" fontId="58" fillId="11" borderId="15" xfId="0" applyNumberFormat="1" applyFont="1" applyFill="1" applyBorder="1" applyAlignment="1">
      <alignment horizontal="center"/>
    </xf>
    <xf numFmtId="0" fontId="57" fillId="2" borderId="0" xfId="9" applyFont="1" applyFill="1" applyAlignment="1">
      <alignment horizontal="center" vertical="center" wrapText="1"/>
    </xf>
    <xf numFmtId="1" fontId="58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8" fillId="0" borderId="15" xfId="1" applyNumberFormat="1" applyFont="1" applyFill="1" applyBorder="1" applyAlignment="1">
      <alignment horizontal="center"/>
    </xf>
    <xf numFmtId="166" fontId="58" fillId="0" borderId="54" xfId="1" applyNumberFormat="1" applyFont="1" applyFill="1" applyBorder="1" applyAlignment="1">
      <alignment horizontal="center"/>
    </xf>
    <xf numFmtId="166" fontId="58" fillId="0" borderId="14" xfId="1" applyNumberFormat="1" applyFont="1" applyFill="1" applyBorder="1" applyAlignment="1">
      <alignment horizontal="center"/>
    </xf>
    <xf numFmtId="0" fontId="97" fillId="2" borderId="0" xfId="9" applyFont="1" applyFill="1" applyAlignment="1">
      <alignment horizontal="center" vertical="center" wrapText="1"/>
    </xf>
    <xf numFmtId="10" fontId="97" fillId="2" borderId="12" xfId="13" applyNumberFormat="1" applyFont="1" applyFill="1" applyBorder="1" applyAlignment="1">
      <alignment horizontal="center" vertical="center" wrapText="1"/>
    </xf>
    <xf numFmtId="10" fontId="97" fillId="2" borderId="13" xfId="13" applyNumberFormat="1" applyFont="1" applyFill="1" applyBorder="1" applyAlignment="1">
      <alignment horizontal="center" vertical="center" wrapText="1"/>
    </xf>
    <xf numFmtId="172" fontId="58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8" fillId="0" borderId="15" xfId="1" applyFont="1" applyFill="1" applyBorder="1" applyAlignment="1">
      <alignment horizontal="center"/>
    </xf>
    <xf numFmtId="43" fontId="0" fillId="0" borderId="0" xfId="0" applyNumberFormat="1"/>
    <xf numFmtId="43" fontId="57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0" fillId="49" borderId="40" xfId="41613" applyNumberFormat="1" applyFont="1" applyFill="1" applyBorder="1" applyAlignment="1">
      <alignment horizontal="center"/>
    </xf>
    <xf numFmtId="0" fontId="74" fillId="8" borderId="0" xfId="5" applyFill="1" applyAlignment="1">
      <alignment wrapText="1"/>
    </xf>
    <xf numFmtId="164" fontId="100" fillId="11" borderId="15" xfId="0" applyNumberFormat="1" applyFont="1" applyFill="1" applyBorder="1" applyAlignment="1">
      <alignment horizontal="center"/>
    </xf>
    <xf numFmtId="0" fontId="69" fillId="8" borderId="34" xfId="0" applyFont="1" applyFill="1" applyBorder="1" applyAlignment="1">
      <alignment horizontal="center" vertical="center"/>
    </xf>
    <xf numFmtId="167" fontId="68" fillId="8" borderId="55" xfId="6" applyNumberFormat="1" applyFont="1" applyFill="1" applyBorder="1" applyAlignment="1">
      <alignment horizontal="left" vertical="center"/>
    </xf>
    <xf numFmtId="1" fontId="58" fillId="0" borderId="0" xfId="0" applyNumberFormat="1" applyFont="1" applyAlignment="1">
      <alignment horizontal="center"/>
    </xf>
    <xf numFmtId="164" fontId="58" fillId="11" borderId="15" xfId="0" applyNumberFormat="1" applyFont="1" applyFill="1" applyBorder="1" applyAlignment="1">
      <alignment horizontal="center"/>
    </xf>
    <xf numFmtId="1" fontId="58" fillId="11" borderId="15" xfId="0" applyNumberFormat="1" applyFont="1" applyFill="1" applyBorder="1" applyAlignment="1">
      <alignment horizontal="center"/>
    </xf>
    <xf numFmtId="10" fontId="57" fillId="2" borderId="0" xfId="13" applyNumberFormat="1" applyFont="1" applyFill="1" applyBorder="1" applyAlignment="1">
      <alignment horizontal="center" vertical="center" wrapText="1"/>
    </xf>
    <xf numFmtId="2" fontId="58" fillId="11" borderId="14" xfId="0" applyNumberFormat="1" applyFont="1" applyFill="1" applyBorder="1" applyAlignment="1">
      <alignment horizontal="center"/>
    </xf>
    <xf numFmtId="164" fontId="58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7" fillId="2" borderId="4" xfId="8" applyNumberFormat="1" applyFont="1" applyFill="1" applyBorder="1" applyAlignment="1">
      <alignment horizontal="center" vertical="center" wrapText="1"/>
    </xf>
    <xf numFmtId="0" fontId="57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8" fillId="8" borderId="32" xfId="2" applyNumberFormat="1" applyFont="1" applyFill="1" applyBorder="1" applyAlignment="1">
      <alignment horizontal="center" vertical="center"/>
    </xf>
    <xf numFmtId="2" fontId="69" fillId="8" borderId="32" xfId="2" applyNumberFormat="1" applyFont="1" applyFill="1" applyBorder="1" applyAlignment="1">
      <alignment horizontal="center"/>
    </xf>
    <xf numFmtId="2" fontId="68" fillId="8" borderId="35" xfId="2" applyNumberFormat="1" applyFont="1" applyFill="1" applyBorder="1" applyAlignment="1">
      <alignment horizontal="center" vertical="center"/>
    </xf>
    <xf numFmtId="2" fontId="69" fillId="8" borderId="35" xfId="2" applyNumberFormat="1" applyFont="1" applyFill="1" applyBorder="1" applyAlignment="1">
      <alignment horizontal="center"/>
    </xf>
    <xf numFmtId="2" fontId="68" fillId="8" borderId="38" xfId="2" applyNumberFormat="1" applyFont="1" applyFill="1" applyBorder="1" applyAlignment="1">
      <alignment horizontal="center" vertical="center"/>
    </xf>
    <xf numFmtId="2" fontId="69" fillId="8" borderId="38" xfId="2" applyNumberFormat="1" applyFont="1" applyFill="1" applyBorder="1" applyAlignment="1">
      <alignment horizontal="center"/>
    </xf>
    <xf numFmtId="1" fontId="74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0" fillId="7" borderId="15" xfId="13" applyNumberFormat="1" applyFont="1" applyFill="1" applyBorder="1" applyAlignment="1">
      <alignment horizontal="center"/>
    </xf>
    <xf numFmtId="166" fontId="100" fillId="8" borderId="11" xfId="1" applyNumberFormat="1" applyFont="1" applyFill="1" applyBorder="1" applyAlignment="1">
      <alignment horizontal="center"/>
    </xf>
    <xf numFmtId="166" fontId="100" fillId="8" borderId="13" xfId="1" applyNumberFormat="1" applyFont="1" applyFill="1" applyBorder="1" applyAlignment="1">
      <alignment horizontal="center"/>
    </xf>
    <xf numFmtId="169" fontId="100" fillId="9" borderId="12" xfId="13" applyNumberFormat="1" applyFont="1" applyFill="1" applyBorder="1" applyAlignment="1">
      <alignment horizontal="center"/>
    </xf>
    <xf numFmtId="0" fontId="65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5" fillId="0" borderId="59" xfId="41618" applyFont="1" applyBorder="1" applyAlignment="1">
      <alignment horizontal="center" vertical="center" wrapText="1"/>
    </xf>
    <xf numFmtId="167" fontId="57" fillId="0" borderId="59" xfId="41617" applyNumberFormat="1" applyFont="1" applyBorder="1" applyAlignment="1">
      <alignment horizontal="center" vertical="center" wrapText="1"/>
    </xf>
    <xf numFmtId="0" fontId="57" fillId="0" borderId="59" xfId="41617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9" fontId="65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4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3" fillId="0" borderId="0" xfId="41618" applyNumberFormat="1" applyAlignment="1">
      <alignment horizontal="center" vertical="center"/>
    </xf>
    <xf numFmtId="0" fontId="103" fillId="0" borderId="0" xfId="41618"/>
    <xf numFmtId="0" fontId="58" fillId="0" borderId="61" xfId="2" applyNumberFormat="1" applyFont="1" applyFill="1" applyBorder="1" applyAlignment="1">
      <alignment horizontal="center" vertical="center"/>
    </xf>
    <xf numFmtId="1" fontId="58" fillId="0" borderId="61" xfId="2" applyNumberFormat="1" applyFont="1" applyFill="1" applyBorder="1" applyAlignment="1">
      <alignment horizontal="center" vertical="center"/>
    </xf>
    <xf numFmtId="164" fontId="58" fillId="0" borderId="61" xfId="2" applyNumberFormat="1" applyFont="1" applyFill="1" applyBorder="1" applyAlignment="1">
      <alignment horizontal="center" vertical="center"/>
    </xf>
    <xf numFmtId="0" fontId="103" fillId="0" borderId="0" xfId="41618" applyAlignment="1">
      <alignment horizontal="center" vertical="center"/>
    </xf>
    <xf numFmtId="169" fontId="100" fillId="11" borderId="15" xfId="0" applyNumberFormat="1" applyFont="1" applyFill="1" applyBorder="1" applyAlignment="1">
      <alignment horizontal="center"/>
    </xf>
    <xf numFmtId="1" fontId="100" fillId="11" borderId="15" xfId="0" applyNumberFormat="1" applyFont="1" applyFill="1" applyBorder="1" applyAlignment="1">
      <alignment horizontal="center"/>
    </xf>
    <xf numFmtId="166" fontId="100" fillId="0" borderId="15" xfId="1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64" fontId="100" fillId="11" borderId="14" xfId="0" applyNumberFormat="1" applyFont="1" applyFill="1" applyBorder="1" applyAlignment="1">
      <alignment horizontal="center"/>
    </xf>
    <xf numFmtId="0" fontId="100" fillId="11" borderId="15" xfId="0" applyFont="1" applyFill="1" applyBorder="1" applyAlignment="1">
      <alignment horizontal="center"/>
    </xf>
    <xf numFmtId="0" fontId="65" fillId="50" borderId="57" xfId="0" applyFont="1" applyFill="1" applyBorder="1" applyAlignment="1">
      <alignment horizontal="center" vertical="center" wrapText="1"/>
    </xf>
    <xf numFmtId="0" fontId="65" fillId="50" borderId="58" xfId="0" applyFont="1" applyFill="1" applyBorder="1" applyAlignment="1">
      <alignment horizontal="center" vertical="center" wrapText="1"/>
    </xf>
    <xf numFmtId="166" fontId="100" fillId="0" borderId="14" xfId="1" applyNumberFormat="1" applyFont="1" applyFill="1" applyBorder="1" applyAlignment="1">
      <alignment horizontal="center"/>
    </xf>
    <xf numFmtId="170" fontId="68" fillId="8" borderId="21" xfId="6" applyNumberFormat="1" applyFont="1" applyFill="1" applyBorder="1" applyAlignment="1" applyProtection="1">
      <alignment horizontal="left" vertical="center"/>
      <protection locked="0"/>
    </xf>
    <xf numFmtId="167" fontId="68" fillId="8" borderId="21" xfId="6" applyNumberFormat="1" applyFont="1" applyFill="1" applyBorder="1" applyAlignment="1" applyProtection="1">
      <alignment horizontal="left" vertical="center"/>
      <protection locked="0"/>
    </xf>
    <xf numFmtId="1" fontId="69" fillId="8" borderId="33" xfId="0" applyNumberFormat="1" applyFont="1" applyFill="1" applyBorder="1" applyProtection="1">
      <protection locked="0"/>
    </xf>
    <xf numFmtId="0" fontId="69" fillId="8" borderId="36" xfId="0" applyFont="1" applyFill="1" applyBorder="1" applyProtection="1">
      <protection locked="0"/>
    </xf>
    <xf numFmtId="0" fontId="69" fillId="8" borderId="39" xfId="0" applyFont="1" applyFill="1" applyBorder="1" applyProtection="1">
      <protection locked="0"/>
    </xf>
    <xf numFmtId="0" fontId="65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0" fillId="9" borderId="11" xfId="13" applyNumberFormat="1" applyFont="1" applyFill="1" applyBorder="1" applyAlignment="1">
      <alignment horizontal="center"/>
    </xf>
    <xf numFmtId="164" fontId="58" fillId="0" borderId="61" xfId="0" applyNumberFormat="1" applyFont="1" applyBorder="1" applyAlignment="1">
      <alignment horizontal="center" vertical="center"/>
    </xf>
    <xf numFmtId="0" fontId="105" fillId="0" borderId="60" xfId="1" applyNumberFormat="1" applyFont="1" applyFill="1" applyBorder="1" applyAlignment="1">
      <alignment horizontal="center" vertical="center"/>
    </xf>
    <xf numFmtId="169" fontId="100" fillId="52" borderId="15" xfId="13" applyNumberFormat="1" applyFont="1" applyFill="1" applyBorder="1" applyAlignment="1">
      <alignment horizontal="center"/>
    </xf>
    <xf numFmtId="1" fontId="100" fillId="51" borderId="15" xfId="13" applyNumberFormat="1" applyFont="1" applyFill="1" applyBorder="1" applyAlignment="1">
      <alignment horizontal="center" vertical="top"/>
    </xf>
    <xf numFmtId="1" fontId="100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0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58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0" fillId="0" borderId="0" xfId="0" applyNumberFormat="1" applyFont="1" applyAlignment="1">
      <alignment horizontal="center" vertical="center"/>
    </xf>
    <xf numFmtId="2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0" fillId="7" borderId="15" xfId="0" applyNumberFormat="1" applyFont="1" applyFill="1" applyBorder="1" applyAlignment="1">
      <alignment horizontal="center" vertical="center"/>
    </xf>
    <xf numFmtId="1" fontId="100" fillId="9" borderId="12" xfId="13" applyNumberFormat="1" applyFont="1" applyFill="1" applyBorder="1" applyAlignment="1">
      <alignment horizontal="center"/>
    </xf>
    <xf numFmtId="1" fontId="58" fillId="9" borderId="12" xfId="13" applyNumberFormat="1" applyFont="1" applyFill="1" applyBorder="1" applyAlignment="1">
      <alignment horizontal="center"/>
    </xf>
    <xf numFmtId="10" fontId="100" fillId="0" borderId="15" xfId="2" applyNumberFormat="1" applyFont="1" applyFill="1" applyBorder="1" applyAlignment="1">
      <alignment horizontal="center"/>
    </xf>
    <xf numFmtId="0" fontId="18" fillId="0" borderId="0" xfId="0" applyFont="1"/>
    <xf numFmtId="0" fontId="18" fillId="8" borderId="0" xfId="5" applyFont="1" applyFill="1"/>
    <xf numFmtId="0" fontId="18" fillId="0" borderId="0" xfId="0" applyFont="1" applyAlignment="1">
      <alignment horizontal="center"/>
    </xf>
    <xf numFmtId="0" fontId="18" fillId="4" borderId="1" xfId="0" applyFont="1" applyFill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/>
    <xf numFmtId="0" fontId="18" fillId="5" borderId="7" xfId="0" applyFont="1" applyFill="1" applyBorder="1" applyAlignment="1">
      <alignment vertical="center"/>
    </xf>
    <xf numFmtId="0" fontId="18" fillId="5" borderId="7" xfId="0" applyFont="1" applyFill="1" applyBorder="1" applyAlignment="1">
      <alignment horizontal="left"/>
    </xf>
    <xf numFmtId="0" fontId="18" fillId="5" borderId="7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left" vertical="center"/>
    </xf>
    <xf numFmtId="0" fontId="18" fillId="5" borderId="7" xfId="0" applyFont="1" applyFill="1" applyBorder="1"/>
    <xf numFmtId="0" fontId="18" fillId="5" borderId="7" xfId="0" applyFont="1" applyFill="1" applyBorder="1" applyAlignment="1">
      <alignment horizontal="center" vertical="center"/>
    </xf>
    <xf numFmtId="0" fontId="17" fillId="0" borderId="0" xfId="0" applyFont="1"/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vertical="center"/>
    </xf>
    <xf numFmtId="0" fontId="15" fillId="0" borderId="0" xfId="0" applyFont="1"/>
    <xf numFmtId="0" fontId="14" fillId="5" borderId="7" xfId="0" applyFont="1" applyFill="1" applyBorder="1" applyAlignment="1">
      <alignment vertical="center"/>
    </xf>
    <xf numFmtId="0" fontId="13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3" fillId="4" borderId="1" xfId="0" applyFont="1" applyFill="1" applyBorder="1"/>
    <xf numFmtId="0" fontId="13" fillId="0" borderId="0" xfId="0" applyFont="1"/>
    <xf numFmtId="10" fontId="94" fillId="0" borderId="7" xfId="2" applyNumberFormat="1" applyFont="1" applyBorder="1" applyAlignment="1">
      <alignment horizontal="center"/>
    </xf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left"/>
    </xf>
    <xf numFmtId="10" fontId="109" fillId="11" borderId="15" xfId="0" applyNumberFormat="1" applyFont="1" applyFill="1" applyBorder="1" applyAlignment="1">
      <alignment horizontal="center"/>
    </xf>
    <xf numFmtId="1" fontId="109" fillId="11" borderId="15" xfId="0" applyNumberFormat="1" applyFont="1" applyFill="1" applyBorder="1" applyAlignment="1">
      <alignment horizontal="center"/>
    </xf>
    <xf numFmtId="166" fontId="109" fillId="0" borderId="15" xfId="1" applyNumberFormat="1" applyFont="1" applyFill="1" applyBorder="1" applyAlignment="1">
      <alignment horizontal="center"/>
    </xf>
    <xf numFmtId="43" fontId="109" fillId="0" borderId="15" xfId="1" applyFont="1" applyFill="1" applyBorder="1" applyAlignment="1">
      <alignment horizontal="center"/>
    </xf>
    <xf numFmtId="10" fontId="109" fillId="0" borderId="15" xfId="2" applyNumberFormat="1" applyFont="1" applyFill="1" applyBorder="1" applyAlignment="1">
      <alignment horizontal="center"/>
    </xf>
    <xf numFmtId="2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174" fontId="108" fillId="51" borderId="15" xfId="13" applyNumberFormat="1" applyFont="1" applyFill="1" applyBorder="1" applyAlignment="1">
      <alignment horizontal="center" vertical="center"/>
    </xf>
    <xf numFmtId="174" fontId="108" fillId="53" borderId="15" xfId="41613" applyNumberFormat="1" applyFont="1" applyFill="1" applyBorder="1" applyAlignment="1">
      <alignment horizontal="center" vertical="center"/>
    </xf>
    <xf numFmtId="174" fontId="108" fillId="51" borderId="15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4" fillId="5" borderId="7" xfId="0" applyFont="1" applyFill="1" applyBorder="1" applyAlignment="1">
      <alignment vertical="center"/>
    </xf>
    <xf numFmtId="0" fontId="3" fillId="0" borderId="0" xfId="0" applyFont="1"/>
    <xf numFmtId="0" fontId="2" fillId="5" borderId="7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vertical="center"/>
    </xf>
    <xf numFmtId="175" fontId="100" fillId="9" borderId="12" xfId="13" applyNumberFormat="1" applyFont="1" applyFill="1" applyBorder="1" applyAlignment="1">
      <alignment horizontal="center"/>
    </xf>
    <xf numFmtId="0" fontId="1" fillId="0" borderId="0" xfId="0" applyFont="1"/>
    <xf numFmtId="0" fontId="66" fillId="16" borderId="17" xfId="0" applyFont="1" applyFill="1" applyBorder="1" applyAlignment="1">
      <alignment horizontal="center" vertical="center"/>
    </xf>
    <xf numFmtId="0" fontId="66" fillId="16" borderId="18" xfId="0" applyFont="1" applyFill="1" applyBorder="1" applyAlignment="1">
      <alignment horizontal="center" vertical="center"/>
    </xf>
    <xf numFmtId="0" fontId="66" fillId="16" borderId="19" xfId="0" applyFont="1" applyFill="1" applyBorder="1" applyAlignment="1">
      <alignment horizontal="center" vertical="center"/>
    </xf>
    <xf numFmtId="0" fontId="69" fillId="8" borderId="31" xfId="0" applyFont="1" applyFill="1" applyBorder="1" applyAlignment="1">
      <alignment horizontal="center" vertical="center"/>
    </xf>
    <xf numFmtId="0" fontId="69" fillId="8" borderId="34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center" vertical="center"/>
    </xf>
    <xf numFmtId="0" fontId="64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9" totalsRowShown="0">
  <autoFilter ref="A1:AM129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K17" sqref="K17"/>
    </sheetView>
  </sheetViews>
  <sheetFormatPr defaultColWidth="9" defaultRowHeight="15"/>
  <cols>
    <col min="1" max="1" width="17" style="127" customWidth="1"/>
    <col min="2" max="2" width="19.140625" style="128" bestFit="1" customWidth="1"/>
    <col min="3" max="3" width="13.85546875" style="128" customWidth="1"/>
    <col min="4" max="4" width="12.140625" style="129" customWidth="1"/>
    <col min="5" max="5" width="13" style="127" customWidth="1"/>
    <col min="6" max="6" width="32.85546875" style="128" customWidth="1"/>
    <col min="7" max="7" width="18" style="128" hidden="1" customWidth="1"/>
    <col min="8" max="8" width="15.85546875" style="128" hidden="1" customWidth="1"/>
    <col min="9" max="9" width="18" style="128" hidden="1" customWidth="1"/>
    <col min="10" max="16384" width="9" style="128"/>
  </cols>
  <sheetData>
    <row r="1" spans="1:9" ht="3.95" hidden="1" customHeight="1"/>
    <row r="2" spans="1:9" ht="15.75" thickBot="1"/>
    <row r="3" spans="1:9" ht="15.75">
      <c r="A3" s="336" t="s">
        <v>0</v>
      </c>
      <c r="B3" s="337"/>
      <c r="C3" s="337"/>
      <c r="D3" s="337"/>
      <c r="E3" s="337"/>
      <c r="F3" s="338"/>
    </row>
    <row r="4" spans="1:9">
      <c r="A4" s="78" t="s">
        <v>1</v>
      </c>
      <c r="B4" s="239">
        <v>45839</v>
      </c>
      <c r="C4" s="80"/>
      <c r="D4" s="80"/>
      <c r="E4" s="80"/>
      <c r="F4" s="81"/>
    </row>
    <row r="5" spans="1:9">
      <c r="A5" s="78" t="s">
        <v>2</v>
      </c>
      <c r="B5" s="240">
        <v>45863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39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397.58399999998346</v>
      </c>
      <c r="E11" s="94">
        <f>D11/C11-1</f>
        <v>-5.5758602900464305E-2</v>
      </c>
      <c r="F11" s="241"/>
      <c r="G11" s="187">
        <f>_xlfn.XLOOKUP($B$5,'Daily KPI'!$A:$A,'Daily KPI'!$AS:$AS)/1000</f>
        <v>417.98482853417795</v>
      </c>
      <c r="H11" s="187">
        <f>_xlfn.XLOOKUP($B$4,'Modelling New'!$D:$D,'Modelling New'!$AM:$AM)/1000</f>
        <v>10383.643565293693</v>
      </c>
      <c r="I11" s="187">
        <f>_xlfn.XLOOKUP($B$4,'Modelling New'!$D:$D,'Modelling New'!$AN:$AN)/1000</f>
        <v>62414.91568122078</v>
      </c>
    </row>
    <row r="12" spans="1:9">
      <c r="A12" s="340"/>
      <c r="B12" s="95" t="s">
        <v>16</v>
      </c>
      <c r="C12" s="96">
        <f>MonthlyKPI!E4</f>
        <v>10526.545468702661</v>
      </c>
      <c r="D12" s="97">
        <f>MonthlyKPI!F4</f>
        <v>10656.431999999999</v>
      </c>
      <c r="E12" s="98">
        <f>D12/C12-1</f>
        <v>1.2338951243170415E-2</v>
      </c>
      <c r="F12" s="242"/>
    </row>
    <row r="13" spans="1:9" ht="15.75" thickBot="1">
      <c r="A13" s="341"/>
      <c r="B13" s="100" t="s">
        <v>17</v>
      </c>
      <c r="C13" s="101">
        <f>AnnualKPI!E4</f>
        <v>70534.479497746594</v>
      </c>
      <c r="D13" s="102">
        <f>AnnualKPI!F4</f>
        <v>56556.575999999972</v>
      </c>
      <c r="E13" s="103">
        <f>D13/C13-1</f>
        <v>-0.19817121494733914</v>
      </c>
      <c r="F13" s="243"/>
    </row>
    <row r="14" spans="1:9">
      <c r="A14" s="339">
        <v>2</v>
      </c>
      <c r="B14" s="92" t="s">
        <v>18</v>
      </c>
      <c r="C14" s="181">
        <f>_xlfn.XLOOKUP($B$5,'Daily KPI'!$A:$A,'Daily KPI'!$AC:$AC)</f>
        <v>3.7967741935483872</v>
      </c>
      <c r="D14" s="182">
        <f>_xlfn.XLOOKUP($B$5,'Daily KPI'!$A:$A,'Daily KPI'!$I:$I)</f>
        <v>3.6363965750000022</v>
      </c>
      <c r="E14" s="94">
        <f t="shared" ref="E14:E25" si="0">(D14-C14)/(C14)</f>
        <v>-4.2240494265080149E-2</v>
      </c>
      <c r="F14" s="241"/>
    </row>
    <row r="15" spans="1:9">
      <c r="A15" s="340"/>
      <c r="B15" s="95" t="s">
        <v>19</v>
      </c>
      <c r="C15" s="183">
        <f>MonthlyKPI!C4</f>
        <v>94.91935483870968</v>
      </c>
      <c r="D15" s="184">
        <f>MonthlyKPI!D4</f>
        <v>98.582324350008022</v>
      </c>
      <c r="E15" s="98">
        <f t="shared" si="0"/>
        <v>3.8590332999234873E-2</v>
      </c>
      <c r="F15" s="242"/>
    </row>
    <row r="16" spans="1:9" ht="15.75" thickBot="1">
      <c r="A16" s="341"/>
      <c r="B16" s="100" t="s">
        <v>20</v>
      </c>
      <c r="C16" s="185">
        <f>AnnualKPI!C4</f>
        <v>671.81935483870961</v>
      </c>
      <c r="D16" s="186">
        <f>AnnualKPI!D4</f>
        <v>610.72305487500796</v>
      </c>
      <c r="E16" s="103">
        <f t="shared" si="0"/>
        <v>-9.0941559697055252E-2</v>
      </c>
      <c r="F16" s="243"/>
    </row>
    <row r="17" spans="1:13">
      <c r="A17" s="339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0.84722673098360712</v>
      </c>
      <c r="E17" s="94">
        <f t="shared" si="0"/>
        <v>-6.8567182840526377E-3</v>
      </c>
      <c r="F17" s="241"/>
    </row>
    <row r="18" spans="1:13">
      <c r="A18" s="340"/>
      <c r="B18" s="95" t="s">
        <v>22</v>
      </c>
      <c r="C18" s="106">
        <f>MonthlyKPI!M4</f>
        <v>0.85307603301688106</v>
      </c>
      <c r="D18" s="107">
        <f>MonthlyKPI!N4</f>
        <v>0.83763488379187967</v>
      </c>
      <c r="E18" s="98">
        <f t="shared" si="0"/>
        <v>-1.8100554496173305E-2</v>
      </c>
      <c r="F18" s="242"/>
    </row>
    <row r="19" spans="1:13" ht="15.75" thickBot="1">
      <c r="A19" s="341"/>
      <c r="B19" s="100" t="s">
        <v>23</v>
      </c>
      <c r="C19" s="108">
        <f>AnnualKPI!M4</f>
        <v>0.85307603301688106</v>
      </c>
      <c r="D19" s="109">
        <f>AnnualKPI!N4</f>
        <v>0.72303192716916487</v>
      </c>
      <c r="E19" s="103">
        <f t="shared" si="0"/>
        <v>-0.15244140125214703</v>
      </c>
      <c r="F19" s="243"/>
    </row>
    <row r="20" spans="1:13">
      <c r="A20" s="339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0.99776291715475007</v>
      </c>
      <c r="E20" s="94">
        <f t="shared" si="0"/>
        <v>2.7768011605528416E-3</v>
      </c>
      <c r="F20" s="241"/>
    </row>
    <row r="21" spans="1:13" ht="12" customHeight="1">
      <c r="A21" s="340"/>
      <c r="B21" s="95" t="s">
        <v>25</v>
      </c>
      <c r="C21" s="107">
        <f>_xlfn.XLOOKUP($B$4,'Modelling New'!$D:$D,'Modelling New'!$AE:$AE,0)</f>
        <v>0.995</v>
      </c>
      <c r="D21" s="107">
        <f>MonthlyKPI!L4</f>
        <v>0.99450241138169004</v>
      </c>
      <c r="E21" s="98">
        <f t="shared" si="0"/>
        <v>-5.0008906362809249E-4</v>
      </c>
      <c r="F21" s="242"/>
    </row>
    <row r="22" spans="1:13" ht="15.75" thickBot="1">
      <c r="A22" s="341"/>
      <c r="B22" s="100" t="s">
        <v>26</v>
      </c>
      <c r="C22" s="109">
        <f>_xlfn.XLOOKUP($B$4,'Modelling New'!$D:$D,'Modelling New'!$AE:$AE,0)</f>
        <v>0.995</v>
      </c>
      <c r="D22" s="109">
        <f>AnnualKPI!L4</f>
        <v>0.98720201745406133</v>
      </c>
      <c r="E22" s="103">
        <f t="shared" si="0"/>
        <v>-7.8371683878780546E-3</v>
      </c>
      <c r="F22" s="243"/>
      <c r="M22" s="288" t="s">
        <v>27</v>
      </c>
    </row>
    <row r="23" spans="1:13">
      <c r="A23" s="339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0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.75" thickBot="1">
      <c r="A25" s="341"/>
      <c r="B25" s="100" t="s">
        <v>30</v>
      </c>
      <c r="C25" s="109">
        <f>_xlfn.XLOOKUP($B$4,'Modelling New'!$D:$D,'Modelling New'!$AF:$AF,0)</f>
        <v>0.995</v>
      </c>
      <c r="D25" s="109">
        <f>AnnualKPI!J4</f>
        <v>0.98965331031533732</v>
      </c>
      <c r="E25" s="103">
        <f t="shared" si="0"/>
        <v>-5.3735574720227891E-3</v>
      </c>
      <c r="F25" s="243"/>
    </row>
    <row r="26" spans="1:13">
      <c r="A26" s="339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0.12743076923076394</v>
      </c>
      <c r="E26" s="94">
        <f t="shared" ref="E26:E28" si="1">(D26-C26)/(C26)</f>
        <v>-5.5758602900464388E-2</v>
      </c>
      <c r="F26" s="241"/>
    </row>
    <row r="27" spans="1:13">
      <c r="A27" s="340"/>
      <c r="B27" s="95" t="s">
        <v>32</v>
      </c>
      <c r="C27" s="106">
        <f>MonthlyKPI!G4</f>
        <v>0.13495571113721361</v>
      </c>
      <c r="D27" s="107">
        <f>MonthlyKPI!H4</f>
        <v>0.13662092307692308</v>
      </c>
      <c r="E27" s="98">
        <f t="shared" si="1"/>
        <v>1.2338951243170471E-2</v>
      </c>
      <c r="F27" s="242"/>
    </row>
    <row r="28" spans="1:13" ht="15.75" thickBot="1">
      <c r="A28" s="341"/>
      <c r="B28" s="100" t="s">
        <v>33</v>
      </c>
      <c r="C28" s="108">
        <f>AnnualKPI!G4</f>
        <v>0.19488969799333167</v>
      </c>
      <c r="D28" s="109">
        <f>AnnualKPI!H4</f>
        <v>0.15626816976127314</v>
      </c>
      <c r="E28" s="103">
        <f t="shared" si="1"/>
        <v>-0.19817121494733908</v>
      </c>
      <c r="F28" s="243"/>
    </row>
    <row r="30" spans="1:13" ht="15.75" thickBot="1"/>
    <row r="31" spans="1:13" ht="15.75">
      <c r="A31" s="336" t="s">
        <v>34</v>
      </c>
      <c r="B31" s="337"/>
      <c r="C31" s="337"/>
      <c r="D31" s="337"/>
      <c r="E31" s="337"/>
      <c r="F31" s="338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45863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4372919.2640815889</v>
      </c>
      <c r="D39" s="96">
        <f>SUMIFS(RD[O2R15],RD[Month Year],$B$32)</f>
        <v>4280980.5999999996</v>
      </c>
      <c r="E39" s="98">
        <f>D39/C39-1</f>
        <v>-2.1024550998862024E-2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651637.08485221374</v>
      </c>
      <c r="D40" s="96">
        <f>SUMIFS(RD[O2R17],RD[Month Year],$B$32)</f>
        <v>626843.69999999995</v>
      </c>
      <c r="E40" s="98">
        <f t="shared" ref="E40:E43" si="2">D40/C40-1</f>
        <v>-3.8047842009846233E-2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641645.31621781318</v>
      </c>
      <c r="D41" s="96">
        <f>SUMIFS(RD[O2R11],RD[Month Year],$B$32)</f>
        <v>621659</v>
      </c>
      <c r="E41" s="98">
        <f t="shared" si="2"/>
        <v>-3.1148542212733332E-2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258048.28560147667</v>
      </c>
      <c r="D42" s="96">
        <f>SUMIFS(RD[O2R6],RD[Month Year],$B$32)</f>
        <v>252786.9</v>
      </c>
      <c r="E42" s="98">
        <f t="shared" si="2"/>
        <v>-2.0389151546630457E-2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1247667.8051303718</v>
      </c>
      <c r="D43" s="96">
        <f>SUMIFS(RD[O2R12],RD[Month Year],$B$32)</f>
        <v>1208507</v>
      </c>
      <c r="E43" s="98">
        <f t="shared" si="2"/>
        <v>-3.1387204967014304E-2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2272910.151964522</v>
      </c>
      <c r="D44" s="96">
        <f>SUMIFS(RD[O2R14],RD[Month Year],$B$32)</f>
        <v>2743336.3999999994</v>
      </c>
      <c r="E44" s="98">
        <f t="shared" ref="E44" si="3">D44/C44-1</f>
        <v>0.20697089483668263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538686.65681116341</v>
      </c>
      <c r="D45" s="96">
        <f>SUMIFS(RD[O2R24],RD[Month Year],$B$32)</f>
        <v>545835.10000000009</v>
      </c>
      <c r="E45" s="98">
        <f t="shared" ref="E45:E46" si="4">D45/C45-1</f>
        <v>1.3270132271612223E-2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543030.90404351149</v>
      </c>
      <c r="D46" s="96">
        <f>SUMIFS(RD[O2R26],RD[Month Year],$B$32)</f>
        <v>600577.10000000009</v>
      </c>
      <c r="E46" s="98">
        <f t="shared" si="4"/>
        <v>0.10597223017693591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6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45863</v>
      </c>
      <c r="C1" s="79">
        <f>O2Summary!B4</f>
        <v>45839</v>
      </c>
    </row>
    <row r="2" spans="1:14" ht="21">
      <c r="A2" s="342" t="s">
        <v>45</v>
      </c>
      <c r="B2" s="343"/>
      <c r="C2" s="343"/>
      <c r="D2" s="343"/>
      <c r="E2" s="343"/>
      <c r="F2" s="343"/>
      <c r="G2" s="343"/>
      <c r="H2" s="343"/>
      <c r="I2" s="343"/>
      <c r="J2" s="343"/>
      <c r="K2" s="343"/>
      <c r="L2" s="343"/>
      <c r="M2" s="343"/>
      <c r="N2" s="343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116</v>
      </c>
      <c r="C4" s="70">
        <f>_xlfn.XLOOKUP($C$1,'Modelling New'!$D:$D,'Modelling New'!$S:$S)</f>
        <v>671.81935483870961</v>
      </c>
      <c r="D4" s="71">
        <f>SUMIFS('Daily KPI'!$I:$I,'Daily KPI'!$A:$A,"&gt;="&amp;O2Summary!$B$7,'Daily KPI'!$A:$A,"&lt;="&amp;AnnualKPI!$B$1)</f>
        <v>610.72305487500796</v>
      </c>
      <c r="E4" s="69">
        <f>_xlfn.XLOOKUP($C$1,'Modelling New'!$D:$D,'Modelling New'!$V:$V,0)</f>
        <v>70534.479497746594</v>
      </c>
      <c r="F4" s="72">
        <f>SUMIFS('Daily KPI'!$AA:$AA,'Daily KPI'!$A:$A,"&gt;="&amp;O2Summary!$B$7,'Daily KPI'!$A:$A,"&lt;="&amp;AnnualKPI!$B$1)/1000</f>
        <v>56556.575999999972</v>
      </c>
      <c r="G4" s="73">
        <f>_xlfn.XLOOKUP($C$1,'Modelling New'!$D:$D,'Modelling New'!$Y:$Y,0)</f>
        <v>0.19488969799333167</v>
      </c>
      <c r="H4" s="74">
        <f>F4/(24*B4)/(_xlfn.XLOOKUP($B$1,'Daily KPI'!$A:$A,'Daily KPI'!$AR:$AR))</f>
        <v>0.15626816976127314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0.98965331031533732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0.98720201745406133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0.72303192716916487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5" t="s">
        <v>44</v>
      </c>
      <c r="B1" s="64">
        <f>O2Summary!B5</f>
        <v>45863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2" t="s">
        <v>0</v>
      </c>
      <c r="B2" s="343"/>
      <c r="C2" s="343"/>
      <c r="D2" s="343"/>
      <c r="E2" s="343"/>
      <c r="F2" s="343"/>
      <c r="G2" s="343"/>
      <c r="H2" s="343"/>
      <c r="I2" s="343"/>
      <c r="J2" s="343"/>
      <c r="K2" s="343"/>
      <c r="L2" s="343"/>
      <c r="M2" s="343"/>
      <c r="N2" s="343"/>
      <c r="O2" s="343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25</v>
      </c>
      <c r="C4" s="70">
        <f>_xlfn.XLOOKUP($A$4,'Modelling New'!$D:$D,'Modelling New'!$R:$R,0)</f>
        <v>94.91935483870968</v>
      </c>
      <c r="D4" s="71">
        <f>SUMIF('Daily KPI'!$D:$D,$A$4,'Daily KPI'!$I:$I)</f>
        <v>98.582324350008022</v>
      </c>
      <c r="E4" s="69">
        <f>_xlfn.XLOOKUP($A$4,'Modelling New'!$D:$D,'Modelling New'!$U:$U,0)</f>
        <v>10526.545468702661</v>
      </c>
      <c r="F4" s="72">
        <f>SUMIFS('Daily KPI'!$AA:$AA,'Daily KPI'!$D:$D,"&gt;="&amp;$A$4,'Daily KPI'!$D:$D,"&lt;="&amp;MonthlyKPI!$B$1)/1000</f>
        <v>10656.431999999999</v>
      </c>
      <c r="G4" s="73">
        <f>_xlfn.XLOOKUP($A$4,'Modelling New'!$D:$D,'Modelling New'!$X:$X,0)</f>
        <v>0.13495571113721361</v>
      </c>
      <c r="H4" s="75">
        <f>F4/(24*B4)/(_xlfn.XLOOKUP($B$1,'Daily KPI'!$A:$A,'Daily KPI'!$AR:$AR))</f>
        <v>0.13662092307692308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0.99450241138169004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0.83763488379187967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45857</v>
      </c>
      <c r="D6" s="27"/>
      <c r="F6" s="27"/>
    </row>
    <row r="7" spans="1:15" ht="29.25" customHeight="1">
      <c r="A7" s="125" t="s">
        <v>67</v>
      </c>
      <c r="B7" s="64">
        <f>B1</f>
        <v>45863</v>
      </c>
    </row>
    <row r="8" spans="1:15" ht="29.25" customHeight="1">
      <c r="A8" s="342" t="s">
        <v>0</v>
      </c>
      <c r="B8" s="343"/>
      <c r="C8" s="343"/>
      <c r="D8" s="343"/>
      <c r="E8" s="343"/>
      <c r="F8" s="343"/>
      <c r="G8" s="343"/>
      <c r="H8" s="343"/>
      <c r="I8" s="343"/>
      <c r="J8" s="343"/>
      <c r="K8" s="343"/>
      <c r="L8" s="343"/>
      <c r="M8" s="343"/>
      <c r="N8" s="343"/>
      <c r="O8" s="343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31.003351141666343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3319.9919999999879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0.15201428571428516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0.99523151096457785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0.83247587926073419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54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46" customWidth="1"/>
    <col min="40" max="40" width="11.140625" style="191" customWidth="1"/>
    <col min="41" max="43" width="11.140625" customWidth="1"/>
    <col min="44" max="45" width="11.140625" style="224" customWidth="1"/>
  </cols>
  <sheetData>
    <row r="1" spans="1:45" ht="60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0.99914249880876715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0.99179413208007727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0.97545327982334629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0.97484480713645372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0.9763732465823709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0.99916696434399843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0.98708619005850085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0.99606622323784288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0.99645916808372992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0.99211436091576954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0.99398398660643084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0.99316887281716459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0.99411531900245709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0.98473319520529101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0.99123751560253615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0.99309735501694152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0.95546352301678494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0.95336677741639175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0.95849020951193908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0.93605455638243662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0.95557144797816018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0.95389365927427072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0.9747437683453487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0.9762582021749886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0.97414863902494442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0.97477950900047705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0.97420217610206861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0.99797865398210706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1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0.98459811846331968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0.9792408515521247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0.9732432710189487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0.95449368460034811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0.99781114855512243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0.99773059530313557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0.97369514473751839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0.99763689831330293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0.99780957059930453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0.99776291715475007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0</v>
      </c>
      <c r="G121" s="178" t="str">
        <f>IFERROR(_xlfn.XLOOKUP($A121,Input_Raw!$A:$A,Input_Raw!$CY:$CY),"")</f>
        <v/>
      </c>
      <c r="H121" s="178" t="str">
        <f>IFERROR(_xlfn.XLOOKUP($A121,Input_Raw!$A:$A,Input_Raw!$DA:$DA),"")</f>
        <v/>
      </c>
      <c r="I121" s="178" t="str">
        <f>IFERROR(_xlfn.XLOOKUP($A121,Input_Raw!$A:$A,Input_Raw!$CX:$CX),"")</f>
        <v/>
      </c>
      <c r="J121" s="178" t="str">
        <f>IFERROR(_xlfn.XLOOKUP($A121,Input_Raw!$A:$A,Input_Raw!$CZ:$CZ),"")</f>
        <v/>
      </c>
      <c r="K121" s="190" t="str">
        <f>IFERROR(_xlfn.XLOOKUP($A121,Input_Raw!$A:$A,Input_Raw!$DB:$DB),"")</f>
        <v/>
      </c>
      <c r="L121" s="190" t="str">
        <f>IFERROR(_xlfn.XLOOKUP($A121,Input_Raw!$A:$A,Input_Raw!$DC:$DC),"")</f>
        <v/>
      </c>
      <c r="M121" s="189" t="str">
        <f>IFERROR(_xlfn.XLOOKUP($A121,Input_Raw!$A:$A,Input_Raw!$DF:$DF),"")</f>
        <v/>
      </c>
      <c r="N121" s="189" t="str">
        <f>IFERROR(_xlfn.XLOOKUP($A121,Input_Raw!$A:$A,Input_Raw!$DG:$DG),"")</f>
        <v/>
      </c>
      <c r="O121" s="219" t="str">
        <f>IFERROR(1-(SUMIF(Plant_BD!$B:$B,$A121,Plant_BD!$AL:$AL)/($AA121+SUMIF(Plant_BD!$B:$B,$A121,Plant_BD!$AL:$AL))),"")</f>
        <v/>
      </c>
      <c r="P121" s="219"/>
      <c r="Q121" s="220" t="str">
        <f>IFERROR(1-(SUMIF(Grid_BD!$B:$B,$A121,Grid_BD!$V:$V)/($AA121+SUMIF(Grid_BD!$B:$B,$A121,Grid_BD!$V:$V))),"")</f>
        <v/>
      </c>
      <c r="R121" s="219" t="str">
        <f>IFERROR(1-(SUMIF(Grid_BD!$B:$B,$A121,Grid_BD!$V:$V)/($AA121+SUMIF(Grid_BD!$B:$B,$A121,Grid_BD!$V:$V))),"")</f>
        <v/>
      </c>
      <c r="S121" s="9"/>
      <c r="T121" s="220"/>
      <c r="U121" s="221" t="str">
        <f t="shared" si="11"/>
        <v/>
      </c>
      <c r="V121" s="221" t="str">
        <f>IFERROR(_xlfn.XLOOKUP($A121,Input_Raw!$A:$A,Input_Raw!$FG:$FG),"")</f>
        <v/>
      </c>
      <c r="W121" s="222">
        <f t="shared" si="12"/>
        <v>0</v>
      </c>
      <c r="X121" s="29">
        <f>IFERROR(_xlfn.XLOOKUP($A121,Input_Raw!$A:$A,Input_Raw!$DP:$DP),"")</f>
        <v>0</v>
      </c>
      <c r="Y121" s="29">
        <f>IFERROR(_xlfn.XLOOKUP($A121,Input_Raw!$A:$A,Input_Raw!EW:EW),"")</f>
        <v>0</v>
      </c>
      <c r="Z121" s="29">
        <f>IFERROR(_xlfn.XLOOKUP($A121,Input_Raw!$A:$A,Input_Raw!EX:EX),"")</f>
        <v>0</v>
      </c>
      <c r="AA121" s="29">
        <f>IFERROR(_xlfn.XLOOKUP($A121,Input_Raw!$A:$A,Input_Raw!FA:FA),"")</f>
        <v>0</v>
      </c>
      <c r="AB121" s="9">
        <f>IFERROR(_xlfn.XLOOKUP($A121,Input_Raw!$A:$A,Input_Raw!FD:FD),"")</f>
        <v>0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0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0</v>
      </c>
      <c r="G122" s="189" t="str">
        <f>IFERROR(_xlfn.XLOOKUP($A122,Input_Raw!$A:$A,Input_Raw!$CY:$CY),"")</f>
        <v/>
      </c>
      <c r="H122" s="189" t="str">
        <f>IFERROR(_xlfn.XLOOKUP($A122,Input_Raw!$A:$A,Input_Raw!$DA:$DA),"")</f>
        <v/>
      </c>
      <c r="I122" s="189" t="str">
        <f>IFERROR(_xlfn.XLOOKUP($A122,Input_Raw!$A:$A,Input_Raw!$CX:$CX),"")</f>
        <v/>
      </c>
      <c r="J122" s="189" t="str">
        <f>IFERROR(_xlfn.XLOOKUP($A122,Input_Raw!$A:$A,Input_Raw!$CZ:$CZ),"")</f>
        <v/>
      </c>
      <c r="K122" s="190" t="str">
        <f>IFERROR(_xlfn.XLOOKUP($A122,Input_Raw!$A:$A,Input_Raw!$DB:$DB),"")</f>
        <v/>
      </c>
      <c r="L122" s="190" t="str">
        <f>IFERROR(_xlfn.XLOOKUP($A122,Input_Raw!$A:$A,Input_Raw!$DC:$DC),"")</f>
        <v/>
      </c>
      <c r="M122" s="189" t="str">
        <f>IFERROR(_xlfn.XLOOKUP($A122,Input_Raw!$A:$A,Input_Raw!$DF:$DF),"")</f>
        <v/>
      </c>
      <c r="N122" s="189" t="str">
        <f>IFERROR(_xlfn.XLOOKUP($A122,Input_Raw!$A:$A,Input_Raw!$DG:$DG),"")</f>
        <v/>
      </c>
      <c r="O122" s="219" t="str">
        <f>IFERROR(1-(SUMIF(Plant_BD!$B:$B,$A122,Plant_BD!$AL:$AL)/($AA122+SUMIF(Plant_BD!$B:$B,$A122,Plant_BD!$AL:$AL))),"")</f>
        <v/>
      </c>
      <c r="P122" s="219"/>
      <c r="Q122" s="220" t="str">
        <f>IFERROR(1-(SUMIF(Grid_BD!$B:$B,$A122,Grid_BD!$V:$V)/($AA122+SUMIF(Grid_BD!$B:$B,$A122,Grid_BD!$V:$V))),"")</f>
        <v/>
      </c>
      <c r="R122" s="219" t="str">
        <f>IFERROR(1-(SUMIF(Grid_BD!$B:$B,$A122,Grid_BD!$V:$V)/($AA122+SUMIF(Grid_BD!$B:$B,$A122,Grid_BD!$V:$V))),"")</f>
        <v/>
      </c>
      <c r="S122" s="9"/>
      <c r="T122" s="220"/>
      <c r="U122" s="221" t="str">
        <f t="shared" si="11"/>
        <v/>
      </c>
      <c r="V122" s="221" t="str">
        <f>IFERROR(_xlfn.XLOOKUP($A122,Input_Raw!$A:$A,Input_Raw!$FG:$FG),"")</f>
        <v/>
      </c>
      <c r="W122" s="222">
        <f t="shared" si="12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0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0</v>
      </c>
      <c r="G123" s="178" t="str">
        <f>IFERROR(_xlfn.XLOOKUP($A123,Input_Raw!$A:$A,Input_Raw!$CY:$CY),"")</f>
        <v/>
      </c>
      <c r="H123" s="178" t="str">
        <f>IFERROR(_xlfn.XLOOKUP($A123,Input_Raw!$A:$A,Input_Raw!$DA:$DA),"")</f>
        <v/>
      </c>
      <c r="I123" s="178" t="str">
        <f>IFERROR(_xlfn.XLOOKUP($A123,Input_Raw!$A:$A,Input_Raw!$CX:$CX),"")</f>
        <v/>
      </c>
      <c r="J123" s="178" t="str">
        <f>IFERROR(_xlfn.XLOOKUP($A123,Input_Raw!$A:$A,Input_Raw!$CZ:$CZ),"")</f>
        <v/>
      </c>
      <c r="K123" s="190" t="str">
        <f>IFERROR(_xlfn.XLOOKUP($A123,Input_Raw!$A:$A,Input_Raw!$DB:$DB),"")</f>
        <v/>
      </c>
      <c r="L123" s="190" t="str">
        <f>IFERROR(_xlfn.XLOOKUP($A123,Input_Raw!$A:$A,Input_Raw!$DC:$DC),"")</f>
        <v/>
      </c>
      <c r="M123" s="189" t="str">
        <f>IFERROR(_xlfn.XLOOKUP($A123,Input_Raw!$A:$A,Input_Raw!$DF:$DF),"")</f>
        <v/>
      </c>
      <c r="N123" s="189" t="str">
        <f>IFERROR(_xlfn.XLOOKUP($A123,Input_Raw!$A:$A,Input_Raw!$DG:$DG),"")</f>
        <v/>
      </c>
      <c r="O123" s="219" t="str">
        <f>IFERROR(1-(SUMIF(Plant_BD!$B:$B,$A123,Plant_BD!$AL:$AL)/($AA123+SUMIF(Plant_BD!$B:$B,$A123,Plant_BD!$AL:$AL))),"")</f>
        <v/>
      </c>
      <c r="P123" s="219"/>
      <c r="Q123" s="220" t="str">
        <f>IFERROR(1-(SUMIF(Grid_BD!$B:$B,$A123,Grid_BD!$V:$V)/($AA123+SUMIF(Grid_BD!$B:$B,$A123,Grid_BD!$V:$V))),"")</f>
        <v/>
      </c>
      <c r="R123" s="219" t="str">
        <f>IFERROR(1-(SUMIF(Grid_BD!$B:$B,$A123,Grid_BD!$V:$V)/($AA123+SUMIF(Grid_BD!$B:$B,$A123,Grid_BD!$V:$V))),"")</f>
        <v/>
      </c>
      <c r="S123" s="9"/>
      <c r="T123" s="220"/>
      <c r="U123" s="221" t="str">
        <f t="shared" si="11"/>
        <v/>
      </c>
      <c r="V123" s="221" t="str">
        <f>IFERROR(_xlfn.XLOOKUP($A123,Input_Raw!$A:$A,Input_Raw!$FG:$FG),"")</f>
        <v/>
      </c>
      <c r="W123" s="222">
        <f t="shared" si="12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0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0</v>
      </c>
      <c r="G124" s="189" t="str">
        <f>IFERROR(_xlfn.XLOOKUP($A124,Input_Raw!$A:$A,Input_Raw!$CY:$CY),"")</f>
        <v/>
      </c>
      <c r="H124" s="189" t="str">
        <f>IFERROR(_xlfn.XLOOKUP($A124,Input_Raw!$A:$A,Input_Raw!$DA:$DA),"")</f>
        <v/>
      </c>
      <c r="I124" s="189" t="str">
        <f>IFERROR(_xlfn.XLOOKUP($A124,Input_Raw!$A:$A,Input_Raw!$CX:$CX),"")</f>
        <v/>
      </c>
      <c r="J124" s="189" t="str">
        <f>IFERROR(_xlfn.XLOOKUP($A124,Input_Raw!$A:$A,Input_Raw!$CZ:$CZ),"")</f>
        <v/>
      </c>
      <c r="K124" s="190" t="str">
        <f>IFERROR(_xlfn.XLOOKUP($A124,Input_Raw!$A:$A,Input_Raw!$DB:$DB),"")</f>
        <v/>
      </c>
      <c r="L124" s="190" t="str">
        <f>IFERROR(_xlfn.XLOOKUP($A124,Input_Raw!$A:$A,Input_Raw!$DC:$DC),"")</f>
        <v/>
      </c>
      <c r="M124" s="189" t="str">
        <f>IFERROR(_xlfn.XLOOKUP($A124,Input_Raw!$A:$A,Input_Raw!$DF:$DF),"")</f>
        <v/>
      </c>
      <c r="N124" s="189" t="str">
        <f>IFERROR(_xlfn.XLOOKUP($A124,Input_Raw!$A:$A,Input_Raw!$DG:$DG),"")</f>
        <v/>
      </c>
      <c r="O124" s="219" t="str">
        <f>IFERROR(1-(SUMIF(Plant_BD!$B:$B,$A124,Plant_BD!$AL:$AL)/($AA124+SUMIF(Plant_BD!$B:$B,$A124,Plant_BD!$AL:$AL))),"")</f>
        <v/>
      </c>
      <c r="P124" s="219"/>
      <c r="Q124" s="220" t="str">
        <f>IFERROR(1-(SUMIF(Grid_BD!$B:$B,$A124,Grid_BD!$V:$V)/($AA124+SUMIF(Grid_BD!$B:$B,$A124,Grid_BD!$V:$V))),"")</f>
        <v/>
      </c>
      <c r="R124" s="219" t="str">
        <f>IFERROR(1-(SUMIF(Grid_BD!$B:$B,$A124,Grid_BD!$V:$V)/($AA124+SUMIF(Grid_BD!$B:$B,$A124,Grid_BD!$V:$V))),"")</f>
        <v/>
      </c>
      <c r="S124" s="9"/>
      <c r="T124" s="220"/>
      <c r="U124" s="221" t="str">
        <f t="shared" si="11"/>
        <v/>
      </c>
      <c r="V124" s="221" t="str">
        <f>IFERROR(_xlfn.XLOOKUP($A124,Input_Raw!$A:$A,Input_Raw!$FG:$FG),"")</f>
        <v/>
      </c>
      <c r="W124" s="222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0</v>
      </c>
      <c r="G125" s="178" t="str">
        <f>IFERROR(_xlfn.XLOOKUP($A125,Input_Raw!$A:$A,Input_Raw!$CY:$CY),"")</f>
        <v/>
      </c>
      <c r="H125" s="178" t="str">
        <f>IFERROR(_xlfn.XLOOKUP($A125,Input_Raw!$A:$A,Input_Raw!$DA:$DA),"")</f>
        <v/>
      </c>
      <c r="I125" s="178" t="str">
        <f>IFERROR(_xlfn.XLOOKUP($A125,Input_Raw!$A:$A,Input_Raw!$CX:$CX),"")</f>
        <v/>
      </c>
      <c r="J125" s="178" t="str">
        <f>IFERROR(_xlfn.XLOOKUP($A125,Input_Raw!$A:$A,Input_Raw!$CZ:$CZ),"")</f>
        <v/>
      </c>
      <c r="K125" s="190" t="str">
        <f>IFERROR(_xlfn.XLOOKUP($A125,Input_Raw!$A:$A,Input_Raw!$DB:$DB),"")</f>
        <v/>
      </c>
      <c r="L125" s="190" t="str">
        <f>IFERROR(_xlfn.XLOOKUP($A125,Input_Raw!$A:$A,Input_Raw!$DC:$DC),"")</f>
        <v/>
      </c>
      <c r="M125" s="189" t="str">
        <f>IFERROR(_xlfn.XLOOKUP($A125,Input_Raw!$A:$A,Input_Raw!$DF:$DF),"")</f>
        <v/>
      </c>
      <c r="N125" s="189" t="str">
        <f>IFERROR(_xlfn.XLOOKUP($A125,Input_Raw!$A:$A,Input_Raw!$DG:$DG),"")</f>
        <v/>
      </c>
      <c r="O125" s="219" t="str">
        <f>IFERROR(1-(SUMIF(Plant_BD!$B:$B,$A125,Plant_BD!$AL:$AL)/($AA125+SUMIF(Plant_BD!$B:$B,$A125,Plant_BD!$AL:$AL))),"")</f>
        <v/>
      </c>
      <c r="P125" s="219"/>
      <c r="Q125" s="220" t="str">
        <f>IFERROR(1-(SUMIF(Grid_BD!$B:$B,$A125,Grid_BD!$V:$V)/($AA125+SUMIF(Grid_BD!$B:$B,$A125,Grid_BD!$V:$V))),"")</f>
        <v/>
      </c>
      <c r="R125" s="219" t="str">
        <f>IFERROR(1-(SUMIF(Grid_BD!$B:$B,$A125,Grid_BD!$V:$V)/($AA125+SUMIF(Grid_BD!$B:$B,$A125,Grid_BD!$V:$V))),"")</f>
        <v/>
      </c>
      <c r="S125" s="9"/>
      <c r="T125" s="220"/>
      <c r="U125" s="221" t="str">
        <f t="shared" si="11"/>
        <v/>
      </c>
      <c r="V125" s="221" t="str">
        <f>IFERROR(_xlfn.XLOOKUP($A125,Input_Raw!$A:$A,Input_Raw!$FG:$FG),"")</f>
        <v/>
      </c>
      <c r="W125" s="222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0</v>
      </c>
      <c r="G126" s="189" t="str">
        <f>IFERROR(_xlfn.XLOOKUP($A126,Input_Raw!$A:$A,Input_Raw!$CY:$CY),"")</f>
        <v/>
      </c>
      <c r="H126" s="189" t="str">
        <f>IFERROR(_xlfn.XLOOKUP($A126,Input_Raw!$A:$A,Input_Raw!$DA:$DA),"")</f>
        <v/>
      </c>
      <c r="I126" s="189" t="str">
        <f>IFERROR(_xlfn.XLOOKUP($A126,Input_Raw!$A:$A,Input_Raw!$CX:$CX),"")</f>
        <v/>
      </c>
      <c r="J126" s="189" t="str">
        <f>IFERROR(_xlfn.XLOOKUP($A126,Input_Raw!$A:$A,Input_Raw!$CZ:$CZ),"")</f>
        <v/>
      </c>
      <c r="K126" s="190" t="str">
        <f>IFERROR(_xlfn.XLOOKUP($A126,Input_Raw!$A:$A,Input_Raw!$DB:$DB),"")</f>
        <v/>
      </c>
      <c r="L126" s="190" t="str">
        <f>IFERROR(_xlfn.XLOOKUP($A126,Input_Raw!$A:$A,Input_Raw!$DC:$DC),"")</f>
        <v/>
      </c>
      <c r="M126" s="189" t="str">
        <f>IFERROR(_xlfn.XLOOKUP($A126,Input_Raw!$A:$A,Input_Raw!$DF:$DF),"")</f>
        <v/>
      </c>
      <c r="N126" s="189" t="str">
        <f>IFERROR(_xlfn.XLOOKUP($A126,Input_Raw!$A:$A,Input_Raw!$DG:$DG),"")</f>
        <v/>
      </c>
      <c r="O126" s="219" t="str">
        <f>IFERROR(1-(SUMIF(Plant_BD!$B:$B,$A126,Plant_BD!$AL:$AL)/($AA126+SUMIF(Plant_BD!$B:$B,$A126,Plant_BD!$AL:$AL))),"")</f>
        <v/>
      </c>
      <c r="P126" s="219"/>
      <c r="Q126" s="220" t="str">
        <f>IFERROR(1-(SUMIF(Grid_BD!$B:$B,$A126,Grid_BD!$V:$V)/($AA126+SUMIF(Grid_BD!$B:$B,$A126,Grid_BD!$V:$V))),"")</f>
        <v/>
      </c>
      <c r="R126" s="219" t="str">
        <f>IFERROR(1-(SUMIF(Grid_BD!$B:$B,$A126,Grid_BD!$V:$V)/($AA126+SUMIF(Grid_BD!$B:$B,$A126,Grid_BD!$V:$V))),"")</f>
        <v/>
      </c>
      <c r="S126" s="9"/>
      <c r="T126" s="220"/>
      <c r="U126" s="221" t="str">
        <f t="shared" si="11"/>
        <v/>
      </c>
      <c r="V126" s="221" t="str">
        <f>IFERROR(_xlfn.XLOOKUP($A126,Input_Raw!$A:$A,Input_Raw!$FG:$FG),"")</f>
        <v/>
      </c>
      <c r="W126" s="222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0</v>
      </c>
      <c r="G127" s="178" t="str">
        <f>IFERROR(_xlfn.XLOOKUP($A127,Input_Raw!$A:$A,Input_Raw!$CY:$CY),"")</f>
        <v/>
      </c>
      <c r="H127" s="178" t="str">
        <f>IFERROR(_xlfn.XLOOKUP($A127,Input_Raw!$A:$A,Input_Raw!$DA:$DA),"")</f>
        <v/>
      </c>
      <c r="I127" s="178" t="str">
        <f>IFERROR(_xlfn.XLOOKUP($A127,Input_Raw!$A:$A,Input_Raw!$CX:$CX),"")</f>
        <v/>
      </c>
      <c r="J127" s="178" t="str">
        <f>IFERROR(_xlfn.XLOOKUP($A127,Input_Raw!$A:$A,Input_Raw!$CZ:$CZ),"")</f>
        <v/>
      </c>
      <c r="K127" s="190" t="str">
        <f>IFERROR(_xlfn.XLOOKUP($A127,Input_Raw!$A:$A,Input_Raw!$DB:$DB),"")</f>
        <v/>
      </c>
      <c r="L127" s="190" t="str">
        <f>IFERROR(_xlfn.XLOOKUP($A127,Input_Raw!$A:$A,Input_Raw!$DC:$DC),"")</f>
        <v/>
      </c>
      <c r="M127" s="189" t="str">
        <f>IFERROR(_xlfn.XLOOKUP($A127,Input_Raw!$A:$A,Input_Raw!$DF:$DF),"")</f>
        <v/>
      </c>
      <c r="N127" s="189" t="str">
        <f>IFERROR(_xlfn.XLOOKUP($A127,Input_Raw!$A:$A,Input_Raw!$DG:$DG),"")</f>
        <v/>
      </c>
      <c r="O127" s="219" t="str">
        <f>IFERROR(1-(SUMIF(Plant_BD!$B:$B,$A127,Plant_BD!$AL:$AL)/($AA127+SUMIF(Plant_BD!$B:$B,$A127,Plant_BD!$AL:$AL))),"")</f>
        <v/>
      </c>
      <c r="P127" s="219"/>
      <c r="Q127" s="220" t="str">
        <f>IFERROR(1-(SUMIF(Grid_BD!$B:$B,$A127,Grid_BD!$V:$V)/($AA127+SUMIF(Grid_BD!$B:$B,$A127,Grid_BD!$V:$V))),"")</f>
        <v/>
      </c>
      <c r="R127" s="219" t="str">
        <f>IFERROR(1-(SUMIF(Grid_BD!$B:$B,$A127,Grid_BD!$V:$V)/($AA127+SUMIF(Grid_BD!$B:$B,$A127,Grid_BD!$V:$V))),"")</f>
        <v/>
      </c>
      <c r="S127" s="9"/>
      <c r="T127" s="220"/>
      <c r="U127" s="221" t="str">
        <f t="shared" si="11"/>
        <v/>
      </c>
      <c r="V127" s="221" t="str">
        <f>IFERROR(_xlfn.XLOOKUP($A127,Input_Raw!$A:$A,Input_Raw!$FG:$FG),"")</f>
        <v/>
      </c>
      <c r="W127" s="222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0</v>
      </c>
      <c r="G128" s="189" t="str">
        <f>IFERROR(_xlfn.XLOOKUP($A128,Input_Raw!$A:$A,Input_Raw!$CY:$CY),"")</f>
        <v/>
      </c>
      <c r="H128" s="189" t="str">
        <f>IFERROR(_xlfn.XLOOKUP($A128,Input_Raw!$A:$A,Input_Raw!$DA:$DA),"")</f>
        <v/>
      </c>
      <c r="I128" s="189" t="str">
        <f>IFERROR(_xlfn.XLOOKUP($A128,Input_Raw!$A:$A,Input_Raw!$CX:$CX),"")</f>
        <v/>
      </c>
      <c r="J128" s="189" t="str">
        <f>IFERROR(_xlfn.XLOOKUP($A128,Input_Raw!$A:$A,Input_Raw!$CZ:$CZ),"")</f>
        <v/>
      </c>
      <c r="K128" s="190" t="str">
        <f>IFERROR(_xlfn.XLOOKUP($A128,Input_Raw!$A:$A,Input_Raw!$DB:$DB),"")</f>
        <v/>
      </c>
      <c r="L128" s="190" t="str">
        <f>IFERROR(_xlfn.XLOOKUP($A128,Input_Raw!$A:$A,Input_Raw!$DC:$DC),"")</f>
        <v/>
      </c>
      <c r="M128" s="189" t="str">
        <f>IFERROR(_xlfn.XLOOKUP($A128,Input_Raw!$A:$A,Input_Raw!$DF:$DF),"")</f>
        <v/>
      </c>
      <c r="N128" s="189" t="str">
        <f>IFERROR(_xlfn.XLOOKUP($A128,Input_Raw!$A:$A,Input_Raw!$DG:$DG),"")</f>
        <v/>
      </c>
      <c r="O128" s="219" t="str">
        <f>IFERROR(1-(SUMIF(Plant_BD!$B:$B,$A128,Plant_BD!$AL:$AL)/($AA128+SUMIF(Plant_BD!$B:$B,$A128,Plant_BD!$AL:$AL))),"")</f>
        <v/>
      </c>
      <c r="P128" s="219"/>
      <c r="Q128" s="220" t="str">
        <f>IFERROR(1-(SUMIF(Grid_BD!$B:$B,$A128,Grid_BD!$V:$V)/($AA128+SUMIF(Grid_BD!$B:$B,$A128,Grid_BD!$V:$V))),"")</f>
        <v/>
      </c>
      <c r="R128" s="219" t="str">
        <f>IFERROR(1-(SUMIF(Grid_BD!$B:$B,$A128,Grid_BD!$V:$V)/($AA128+SUMIF(Grid_BD!$B:$B,$A128,Grid_BD!$V:$V))),"")</f>
        <v/>
      </c>
      <c r="S128" s="9"/>
      <c r="T128" s="220"/>
      <c r="U128" s="221" t="str">
        <f t="shared" si="11"/>
        <v/>
      </c>
      <c r="V128" s="221" t="str">
        <f>IFERROR(_xlfn.XLOOKUP($A128,Input_Raw!$A:$A,Input_Raw!$FG:$FG),"")</f>
        <v/>
      </c>
      <c r="W128" s="222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EY116" activePane="bottomRight" state="frozen"/>
      <selection activeCell="A3" sqref="A3:F46"/>
      <selection pane="topRight" activeCell="A3" sqref="A3:F46"/>
      <selection pane="bottomLeft" activeCell="A3" sqref="A3:F46"/>
      <selection pane="bottomRight" activeCell="CD123" sqref="CD123"/>
    </sheetView>
  </sheetViews>
  <sheetFormatPr defaultColWidth="8.85546875" defaultRowHeight="15"/>
  <cols>
    <col min="1" max="1" width="11.140625" style="137" customWidth="1"/>
    <col min="2" max="2" width="11.140625" style="138" customWidth="1"/>
    <col min="3" max="3" width="12.140625" style="138" customWidth="1"/>
    <col min="4" max="4" width="15.85546875" style="138" customWidth="1"/>
    <col min="5" max="5" width="8.85546875" style="138"/>
    <col min="6" max="6" width="13.140625" style="138" bestFit="1" customWidth="1"/>
    <col min="7" max="7" width="12.42578125" style="137" bestFit="1" customWidth="1"/>
    <col min="8" max="23" width="20.85546875" style="137" customWidth="1"/>
    <col min="24" max="123" width="20.85546875" style="138" customWidth="1"/>
    <col min="124" max="137" width="20.85546875" style="137" customWidth="1"/>
    <col min="138" max="138" width="15.140625" style="137" bestFit="1" customWidth="1"/>
    <col min="139" max="139" width="18" style="138" customWidth="1"/>
    <col min="140" max="140" width="10.140625" style="138" bestFit="1" customWidth="1"/>
    <col min="141" max="141" width="18.140625" style="138" customWidth="1"/>
    <col min="142" max="142" width="10.140625" style="138" bestFit="1" customWidth="1"/>
    <col min="143" max="143" width="12.42578125" style="138" customWidth="1"/>
    <col min="144" max="144" width="9.85546875" style="138" bestFit="1" customWidth="1"/>
    <col min="145" max="145" width="8.85546875" style="138" customWidth="1"/>
    <col min="146" max="146" width="9.5703125" style="138" bestFit="1" customWidth="1"/>
    <col min="147" max="147" width="8.85546875" style="138" customWidth="1"/>
    <col min="148" max="148" width="14.140625" style="138" bestFit="1" customWidth="1"/>
    <col min="149" max="149" width="16.42578125" style="138" bestFit="1" customWidth="1"/>
    <col min="150" max="150" width="17.140625" style="155" customWidth="1"/>
    <col min="151" max="151" width="13.42578125" style="138" customWidth="1"/>
    <col min="152" max="152" width="13.140625" style="138" customWidth="1"/>
    <col min="153" max="153" width="20.85546875" style="138" customWidth="1"/>
    <col min="154" max="154" width="23.42578125" style="138" customWidth="1"/>
    <col min="155" max="155" width="20.140625" style="138" customWidth="1"/>
    <col min="156" max="156" width="13.42578125" style="138" customWidth="1"/>
    <col min="157" max="157" width="15.85546875" style="138" customWidth="1"/>
    <col min="158" max="158" width="13.85546875" style="138" customWidth="1"/>
    <col min="159" max="159" width="11" style="138" customWidth="1"/>
    <col min="160" max="160" width="16.140625" style="138" customWidth="1"/>
    <col min="161" max="161" width="147.28515625" style="138" bestFit="1" customWidth="1"/>
    <col min="162" max="162" width="10.28515625" style="138" customWidth="1"/>
    <col min="163" max="163" width="12.7109375" style="138" customWidth="1"/>
    <col min="164" max="16384" width="8.8554687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5.95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44"/>
      <c r="EJ3" s="344"/>
      <c r="EK3" s="344"/>
      <c r="EL3" s="344"/>
      <c r="EM3" s="344"/>
      <c r="EN3" s="344"/>
      <c r="EO3" s="344"/>
      <c r="EP3" s="344"/>
      <c r="EQ3" s="344"/>
      <c r="ER3" s="344"/>
      <c r="ES3" s="344"/>
      <c r="ET3" s="344"/>
      <c r="EU3" s="344"/>
      <c r="EV3" s="344"/>
      <c r="EW3" s="344"/>
      <c r="EX3" s="344"/>
      <c r="EY3" s="344"/>
      <c r="EZ3" s="344"/>
      <c r="FA3" s="344"/>
      <c r="FB3" s="344"/>
      <c r="FC3" s="344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23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1244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1245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1276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1275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1274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1281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1288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1289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1297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1299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1304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si="169"/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1310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69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69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69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1323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0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5" t="s">
        <v>1325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0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1326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0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1328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0"/>
        <v>45839</v>
      </c>
      <c r="E124" s="132">
        <f>DAY(EOMONTH(RD[[#This Row],[Date]],0))</f>
        <v>31</v>
      </c>
      <c r="F124" s="146"/>
      <c r="G124" s="156"/>
      <c r="H124" s="121"/>
      <c r="I124" s="257"/>
      <c r="J124" s="121"/>
      <c r="K124" s="121"/>
      <c r="L124" s="121"/>
      <c r="M124" s="121"/>
      <c r="N124" s="121"/>
      <c r="O124" s="121"/>
      <c r="P124" s="121"/>
      <c r="Q124" s="121"/>
      <c r="R124" s="121"/>
      <c r="S124" s="255"/>
      <c r="T124" s="121"/>
      <c r="U124" s="121"/>
      <c r="V124" s="121"/>
      <c r="W124" s="121"/>
      <c r="X124" s="283"/>
      <c r="Y124" s="192"/>
      <c r="Z124" s="192"/>
      <c r="AA124" s="192"/>
      <c r="AB124" s="283"/>
      <c r="AC124" s="192"/>
      <c r="AD124" s="192"/>
      <c r="AE124" s="192"/>
      <c r="AF124" s="283"/>
      <c r="AG124" s="192"/>
      <c r="AH124" s="192"/>
      <c r="AI124" s="283"/>
      <c r="AJ124" s="136"/>
      <c r="AK124" s="136"/>
      <c r="AL124" s="136"/>
      <c r="AM124" s="136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  <c r="BJ124" s="136"/>
      <c r="BK124" s="136"/>
      <c r="BL124" s="136"/>
      <c r="BM124" s="136"/>
      <c r="BN124" s="136"/>
      <c r="BO124" s="136"/>
      <c r="BP124" s="136"/>
      <c r="BQ124" s="136"/>
      <c r="BR124" s="136"/>
      <c r="BS124" s="136"/>
      <c r="BT124" s="136"/>
      <c r="BU124" s="136"/>
      <c r="BV124" s="192"/>
      <c r="BW124" s="192"/>
      <c r="BX124" s="192"/>
      <c r="BY124" s="192"/>
      <c r="BZ124" s="136"/>
      <c r="CA124" s="136"/>
      <c r="CB124" s="136"/>
      <c r="CC124" s="136"/>
      <c r="CD124" s="284"/>
      <c r="CE124" s="59"/>
      <c r="CF124" s="284"/>
      <c r="CG124" s="195"/>
      <c r="CH124" s="284"/>
      <c r="CI124" s="195"/>
      <c r="CJ124" s="285"/>
      <c r="CK124" s="59"/>
      <c r="CL124" s="284"/>
      <c r="CM124" s="195"/>
      <c r="CN124" s="284"/>
      <c r="CO124" s="195"/>
      <c r="CP124" s="284"/>
      <c r="CQ124" s="195"/>
      <c r="CR124" s="334"/>
      <c r="CS124" s="59"/>
      <c r="CT124" s="284"/>
      <c r="CU124" s="195"/>
      <c r="CV124" s="284"/>
      <c r="CW124" s="247"/>
      <c r="CX124" s="193" t="str">
        <f>IFERROR(AVERAGEIF(RD[[#This Row],[IS1POA1 (KWh/m2)]:[IS7POA2 (KWh/m2)]],"&lt;&gt;0",RD[[#This Row],[IS1POA1 (KWh/m2)]:[IS7POA2 (KWh/m2)]]),"")</f>
        <v/>
      </c>
      <c r="CY124" s="193" t="str">
        <f>IFERROR(AVERAGEIF(RD[[#This Row],[IS1GHI1 (KWh/m2)]:[IS7GHI2 (KWh/m2)]],"&lt;&gt;0",RD[[#This Row],[IS1GHI1 (KWh/m2)]:[IS7GHI2 (KWh/m2)]]),"")</f>
        <v/>
      </c>
      <c r="CZ124" s="193" t="str">
        <f>IFERROR(AVERAGEIF(RD[[#This Row],[IS1POA_BS1 (KWh/m2)]:[IS7POA_BS2 (KWh/m2)]],"&lt;&gt;0",RD[[#This Row],[IS1POA_BS1 (KWh/m2)]:[IS7POA_BS2 (KWh/m2)]]),"")</f>
        <v/>
      </c>
      <c r="DA124" s="193" t="str">
        <f>IFERROR(AVERAGEIF(RD[[#This Row],[IS1GHI_BS1 (KWh/m2)]:[IS1GHI_BS1 (KWh/m2)2]],"&lt;&gt;0",RD[[#This Row],[IS1GHI_BS1 (KWh/m2)]:[IS1GHI_BS1 (KWh/m2)2]]),"")</f>
        <v/>
      </c>
      <c r="DB124" s="193" t="str">
        <f>IFERROR(AVERAGEIF(RD[[#This Row],[IS1AT1 (°C)]:[IS7AT2 (°C)]],"&lt;&gt;0",RD[[#This Row],[IS1AT1 (°C)]:[IS7AT2 (°C)]]),"")</f>
        <v/>
      </c>
      <c r="DC124" s="193" t="str">
        <f>IFERROR(AVERAGEIF(RD[[#This Row],[IS1MT1 (°C)]:[IS7MT2 (°C)]],"&lt;&gt;0",RD[[#This Row],[IS1MT1 (°C)]:[IS7MT2 (°C)]]),"")</f>
        <v/>
      </c>
      <c r="DD124" s="193" t="str">
        <f>IFERROR(AVERAGEIF(RD[[#This Row],[IS1RH1 (%)]:[IS7RH2 (%)]],"&lt;&gt;0",RD[[#This Row],[IS1RH1 (%)]:[IS7RH2 (%)]]),"")</f>
        <v/>
      </c>
      <c r="DE124" s="193" t="str">
        <f>IFERROR(AVERAGEIF(RD[[#This Row],[IS1Rain1 (mm)]:[IS7Rain2 (mm)]],"&lt;&gt;0",RD[[#This Row],[IS1Rain1 (mm)]:[IS7Rain2 (mm)]]),"")</f>
        <v/>
      </c>
      <c r="DF124" s="193" t="str">
        <f>IFERROR(AVERAGEIF(RD[[#This Row],[WS_Solar1_Avg (m/s)]:[IS7_WS_Solar1_Avg (m/s)]],"&lt;&gt;0",RD[[#This Row],[WS_Solar1_Avg (m/s)]:[IS7_WS_Solar1_Avg (m/s)]]),"")</f>
        <v/>
      </c>
      <c r="DG124" s="193" t="str">
        <f>IFERROR(AVERAGEIF(RD[[#This Row],[WS_Solar1_Max (m/s)]:[IS7_WS_Solar1_Max (m/s)]],"&lt;&gt;0",RD[[#This Row],[WS_Solar1_Max (m/s)]:[IS7_WS_Solar1_Max (m/s)]]),"")</f>
        <v/>
      </c>
      <c r="DH124" s="193">
        <f>SUM(RD[[#This Row],[IS1Inv1M1]:[IS4Inv4M2]])</f>
        <v>0</v>
      </c>
      <c r="DI124" s="194">
        <f>SUM(RD[[#This Row],[IS7Inv1M1]]+RD[[#This Row],[IS7Inv2M1]])</f>
        <v>0</v>
      </c>
      <c r="DJ124" s="193">
        <f>SUM(RD[[#This Row],[IS5Inv1M1]:[IS5Inv2M2]])</f>
        <v>0</v>
      </c>
      <c r="DK124" s="193">
        <f>SUM(RD[[#This Row],[IS8Inv1M1]:[IS9Inv2M2]])</f>
        <v>0</v>
      </c>
      <c r="DL124" s="60">
        <f>SUM(RD[[#This Row],[IS6Inv1M1]:[IS6Inv2M2]])</f>
        <v>0</v>
      </c>
      <c r="DM124" s="275">
        <f>SUM(RD[[#This Row],[IS10Inv1M1]:[IS11Inv1M4]],RD[[#This Row],[IS14Inv1M1]:[IS14Inv2M4]])</f>
        <v>0</v>
      </c>
      <c r="DN124" s="275">
        <f>SUM(RD[[#This Row],[IS12Inv1M1]:[IS12Inv1M4]])</f>
        <v>0</v>
      </c>
      <c r="DO124" s="275">
        <f>SUM(RD[[#This Row],[IS13Inv1M1]:[IS13Inv2M2]])</f>
        <v>0</v>
      </c>
      <c r="DP124" s="193">
        <f>SUM(RD[[#This Row],[O2R15]:[O2R26]])</f>
        <v>0</v>
      </c>
      <c r="DQ124" s="158"/>
      <c r="DR124" s="162"/>
      <c r="DS124" s="158"/>
      <c r="DT124" s="158"/>
      <c r="DU124" s="162"/>
      <c r="DV124" s="162"/>
      <c r="DW124" s="158"/>
      <c r="DX124" s="131"/>
      <c r="DY124" s="131"/>
      <c r="DZ124" s="131"/>
      <c r="EA124" s="131"/>
      <c r="EB124" s="314"/>
      <c r="EC124" s="314"/>
      <c r="ED124" s="314"/>
      <c r="EE124" s="230"/>
      <c r="EF124" s="314"/>
      <c r="EG124" s="229"/>
      <c r="EH124" s="140">
        <f>IF((RD[[#This Row],[33 kV_F3_Ex
Incomer1]]-DQ123)*1000&lt;0,0,(RD[[#This Row],[33 kV_F3_Ex
Incomer1]]-DQ123)*1000)</f>
        <v>0</v>
      </c>
      <c r="EI124" s="316"/>
      <c r="EJ124" s="140"/>
      <c r="EK124" s="140"/>
      <c r="EL124" s="140"/>
      <c r="EM124" s="140"/>
      <c r="EN124" s="140"/>
      <c r="EO124" s="140"/>
      <c r="EP124" s="140">
        <f>IF((RD[[#This Row],[33 kV_F7_Ex
Incomer5]]-DY123)*1000&lt;0,0,(RD[[#This Row],[33 kV_F7_Ex
Incomer5]]-DY123)*1000)</f>
        <v>0</v>
      </c>
      <c r="EQ124" s="140">
        <f>IF((RD[[#This Row],[33 kV_F7_Im
Incomer5]]-DZ123)*1000&lt;0,0,(RD[[#This Row],[33 kV_F7_Im
Incomer5]]-DZ123)*1000)</f>
        <v>0</v>
      </c>
      <c r="ER124" s="140"/>
      <c r="ES124" s="152">
        <f>IF((RD[[#This Row],[33kV_OG1_Ex_]]-EB123)*1&lt;0,0,(RD[[#This Row],[33kV_OG1_Ex_]]-EB123)*1)</f>
        <v>0</v>
      </c>
      <c r="ET124" s="316">
        <f>IFERROR(IF((RD[[#This Row],[33kV_OG1_Im]]-EC123)*1000&lt;=0,0,(RD[[#This Row],[33kV_OG1_Im]]-EC123)*1000),0)</f>
        <v>0</v>
      </c>
      <c r="EU124" s="140" t="str">
        <f>IF((RD[[#This Row],[132kV_TX1_EX]]-ED123)*720&lt;=0,"",(RD[[#This Row],[132kV_TX1_EX]]-ED123)*720)</f>
        <v/>
      </c>
      <c r="EV124" s="316">
        <f>IF((RD[[#This Row],[132 kV_Tx1_Im]]-EE123)*800000&lt;=0,0,(RD[[#This Row],[132 kV_Tx1_Im]]-EE123)*800000)</f>
        <v>0</v>
      </c>
      <c r="EW124" s="316">
        <f>IF((RD[[#This Row],[132kV_L1_Ex]]-EF123)*1600000&lt;=0,0,(RD[[#This Row],[132kV_L1_Ex]]-EF123)*1600000)</f>
        <v>0</v>
      </c>
      <c r="EX124" s="140">
        <f>IF((RD[[#This Row],[132kV_L1_Im]]-EG123)*720&lt;=0,0,(RD[[#This Row],[132kV_L1_Im]]-EG123)*720)</f>
        <v>0</v>
      </c>
      <c r="EY124" s="316">
        <f>IFERROR(RD[[#This Row],[33kV_OG1_Ex (MWh)]]+RD[[#This Row],[33kV_OG1_Im (MWh)]],"")</f>
        <v>0</v>
      </c>
      <c r="EZ124" s="142">
        <f>RD[[#This Row],[33kV_OG1_Ex (MWh)]]-RD[[#This Row],[33kV_OG1_Im (MWh)]]</f>
        <v>0</v>
      </c>
      <c r="FA124" s="142">
        <f>IFERROR(RD[[#This Row],[132kV_L1_Ex(MWh)]]-RD[[#This Row],[132kV_L1_Im(MWh)]],"")</f>
        <v>0</v>
      </c>
      <c r="FB124" s="318" t="str">
        <f>IFERROR(RD[[#This Row],[33kV_Ex(MWh)]]/RD[[#This Row],[Inv Total Gneration (MWh)]]-1,"")</f>
        <v/>
      </c>
      <c r="FC124" s="319">
        <f>IFERROR((RD[[#This Row],[Sunset Time (POA&lt;20 W/m2)]]-RD[[#This Row],[Sunrise Time (POA&gt;20 W/m2)]])*24,0)</f>
        <v>0</v>
      </c>
      <c r="FD124" s="320"/>
      <c r="FE124"/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0"/>
        <v>45839</v>
      </c>
      <c r="E125" s="132">
        <f>DAY(EOMONTH(RD[[#This Row],[Date]],0))</f>
        <v>31</v>
      </c>
      <c r="F125" s="146"/>
      <c r="G125" s="156"/>
      <c r="H125" s="121"/>
      <c r="I125" s="257"/>
      <c r="J125" s="121"/>
      <c r="K125" s="121"/>
      <c r="L125" s="121"/>
      <c r="M125" s="121"/>
      <c r="N125" s="121"/>
      <c r="O125" s="121"/>
      <c r="P125" s="121"/>
      <c r="Q125" s="121"/>
      <c r="R125" s="121"/>
      <c r="S125" s="255"/>
      <c r="T125" s="121"/>
      <c r="U125" s="121"/>
      <c r="V125" s="121"/>
      <c r="W125" s="121"/>
      <c r="X125" s="283"/>
      <c r="Y125" s="192"/>
      <c r="Z125" s="192"/>
      <c r="AA125" s="192"/>
      <c r="AB125" s="283"/>
      <c r="AC125" s="192"/>
      <c r="AD125" s="192"/>
      <c r="AE125" s="192"/>
      <c r="AF125" s="283"/>
      <c r="AG125" s="192"/>
      <c r="AH125" s="192"/>
      <c r="AI125" s="283"/>
      <c r="AJ125" s="136"/>
      <c r="AK125" s="136"/>
      <c r="AL125" s="136"/>
      <c r="AM125" s="136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136"/>
      <c r="BL125" s="136"/>
      <c r="BM125" s="136"/>
      <c r="BN125" s="136"/>
      <c r="BO125" s="136"/>
      <c r="BP125" s="136"/>
      <c r="BQ125" s="136"/>
      <c r="BR125" s="136"/>
      <c r="BS125" s="136"/>
      <c r="BT125" s="136"/>
      <c r="BU125" s="136"/>
      <c r="BV125" s="192"/>
      <c r="BW125" s="192"/>
      <c r="BX125" s="192"/>
      <c r="BY125" s="192"/>
      <c r="BZ125" s="136"/>
      <c r="CA125" s="136"/>
      <c r="CB125" s="136"/>
      <c r="CC125" s="136"/>
      <c r="CD125" s="284"/>
      <c r="CE125" s="59"/>
      <c r="CF125" s="284"/>
      <c r="CG125" s="195"/>
      <c r="CH125" s="284"/>
      <c r="CI125" s="195"/>
      <c r="CJ125" s="285"/>
      <c r="CK125" s="59"/>
      <c r="CL125" s="284"/>
      <c r="CM125" s="195"/>
      <c r="CN125" s="284"/>
      <c r="CO125" s="195"/>
      <c r="CP125" s="284"/>
      <c r="CQ125" s="195"/>
      <c r="CR125" s="284"/>
      <c r="CS125" s="59"/>
      <c r="CT125" s="284"/>
      <c r="CU125" s="195"/>
      <c r="CV125" s="284"/>
      <c r="CW125" s="247"/>
      <c r="CX125" s="193" t="str">
        <f>IFERROR(AVERAGEIF(RD[[#This Row],[IS1POA1 (KWh/m2)]:[IS7POA2 (KWh/m2)]],"&lt;&gt;0",RD[[#This Row],[IS1POA1 (KWh/m2)]:[IS7POA2 (KWh/m2)]]),"")</f>
        <v/>
      </c>
      <c r="CY125" s="193" t="str">
        <f>IFERROR(AVERAGEIF(RD[[#This Row],[IS1GHI1 (KWh/m2)]:[IS7GHI2 (KWh/m2)]],"&lt;&gt;0",RD[[#This Row],[IS1GHI1 (KWh/m2)]:[IS7GHI2 (KWh/m2)]]),"")</f>
        <v/>
      </c>
      <c r="CZ125" s="193" t="str">
        <f>IFERROR(AVERAGEIF(RD[[#This Row],[IS1POA_BS1 (KWh/m2)]:[IS7POA_BS2 (KWh/m2)]],"&lt;&gt;0",RD[[#This Row],[IS1POA_BS1 (KWh/m2)]:[IS7POA_BS2 (KWh/m2)]]),"")</f>
        <v/>
      </c>
      <c r="DA125" s="193" t="str">
        <f>IFERROR(AVERAGEIF(RD[[#This Row],[IS1GHI_BS1 (KWh/m2)]:[IS1GHI_BS1 (KWh/m2)2]],"&lt;&gt;0",RD[[#This Row],[IS1GHI_BS1 (KWh/m2)]:[IS1GHI_BS1 (KWh/m2)2]]),"")</f>
        <v/>
      </c>
      <c r="DB125" s="193" t="str">
        <f>IFERROR(AVERAGEIF(RD[[#This Row],[IS1AT1 (°C)]:[IS7AT2 (°C)]],"&lt;&gt;0",RD[[#This Row],[IS1AT1 (°C)]:[IS7AT2 (°C)]]),"")</f>
        <v/>
      </c>
      <c r="DC125" s="193" t="str">
        <f>IFERROR(AVERAGEIF(RD[[#This Row],[IS1MT1 (°C)]:[IS7MT2 (°C)]],"&lt;&gt;0",RD[[#This Row],[IS1MT1 (°C)]:[IS7MT2 (°C)]]),"")</f>
        <v/>
      </c>
      <c r="DD125" s="193" t="str">
        <f>IFERROR(AVERAGEIF(RD[[#This Row],[IS1RH1 (%)]:[IS7RH2 (%)]],"&lt;&gt;0",RD[[#This Row],[IS1RH1 (%)]:[IS7RH2 (%)]]),"")</f>
        <v/>
      </c>
      <c r="DE125" s="193" t="str">
        <f>IFERROR(AVERAGEIF(RD[[#This Row],[IS1Rain1 (mm)]:[IS7Rain2 (mm)]],"&lt;&gt;0",RD[[#This Row],[IS1Rain1 (mm)]:[IS7Rain2 (mm)]]),"")</f>
        <v/>
      </c>
      <c r="DF125" s="193" t="str">
        <f>IFERROR(AVERAGEIF(RD[[#This Row],[WS_Solar1_Avg (m/s)]:[IS7_WS_Solar1_Avg (m/s)]],"&lt;&gt;0",RD[[#This Row],[WS_Solar1_Avg (m/s)]:[IS7_WS_Solar1_Avg (m/s)]]),"")</f>
        <v/>
      </c>
      <c r="DG125" s="193" t="str">
        <f>IFERROR(AVERAGEIF(RD[[#This Row],[WS_Solar1_Max (m/s)]:[IS7_WS_Solar1_Max (m/s)]],"&lt;&gt;0",RD[[#This Row],[WS_Solar1_Max (m/s)]:[IS7_WS_Solar1_Max (m/s)]]),"")</f>
        <v/>
      </c>
      <c r="DH125" s="193">
        <f>SUM(RD[[#This Row],[IS1Inv1M1]:[IS4Inv4M2]])</f>
        <v>0</v>
      </c>
      <c r="DI125" s="194">
        <f>SUM(RD[[#This Row],[IS7Inv1M1]]+RD[[#This Row],[IS7Inv2M1]])</f>
        <v>0</v>
      </c>
      <c r="DJ125" s="193">
        <f>SUM(RD[[#This Row],[IS5Inv1M1]:[IS5Inv2M2]])</f>
        <v>0</v>
      </c>
      <c r="DK125" s="193">
        <f>SUM(RD[[#This Row],[IS8Inv1M1]:[IS9Inv2M2]])</f>
        <v>0</v>
      </c>
      <c r="DL125" s="60">
        <f>SUM(RD[[#This Row],[IS6Inv1M1]:[IS6Inv2M2]])</f>
        <v>0</v>
      </c>
      <c r="DM125" s="275">
        <f>SUM(RD[[#This Row],[IS10Inv1M1]:[IS11Inv1M4]],RD[[#This Row],[IS14Inv1M1]:[IS14Inv2M4]])</f>
        <v>0</v>
      </c>
      <c r="DN125" s="275">
        <f>SUM(RD[[#This Row],[IS12Inv1M1]:[IS12Inv1M4]])</f>
        <v>0</v>
      </c>
      <c r="DO125" s="275">
        <f>SUM(RD[[#This Row],[IS13Inv1M1]:[IS13Inv2M2]])</f>
        <v>0</v>
      </c>
      <c r="DP125" s="193">
        <f>SUM(RD[[#This Row],[O2R15]:[O2R26]])</f>
        <v>0</v>
      </c>
      <c r="DQ125" s="158"/>
      <c r="DR125" s="162"/>
      <c r="DS125" s="315"/>
      <c r="DT125" s="314"/>
      <c r="DU125" s="131"/>
      <c r="DV125" s="162"/>
      <c r="DW125" s="158"/>
      <c r="DX125" s="131"/>
      <c r="DY125" s="131"/>
      <c r="DZ125" s="131"/>
      <c r="EA125" s="131"/>
      <c r="EB125" s="314"/>
      <c r="EC125" s="314"/>
      <c r="ED125" s="314"/>
      <c r="EE125" s="314"/>
      <c r="EF125" s="314"/>
      <c r="EG125" s="229"/>
      <c r="EH125" s="140">
        <f>IF((RD[[#This Row],[33 kV_F3_Ex
Incomer1]]-DQ124)*1000&lt;0,0,(RD[[#This Row],[33 kV_F3_Ex
Incomer1]]-DQ124)*1000)</f>
        <v>0</v>
      </c>
      <c r="EI125" s="316"/>
      <c r="EJ125" s="140"/>
      <c r="EK125" s="140"/>
      <c r="EL125" s="140"/>
      <c r="EM125" s="140"/>
      <c r="EN125" s="140"/>
      <c r="EO125" s="140"/>
      <c r="EP125" s="140">
        <f>IF((RD[[#This Row],[33 kV_F7_Ex
Incomer5]]-DY124)*1000&lt;0,0,(RD[[#This Row],[33 kV_F7_Ex
Incomer5]]-DY124)*1000)</f>
        <v>0</v>
      </c>
      <c r="EQ125" s="140">
        <f>IF((RD[[#This Row],[33 kV_F7_Im
Incomer5]]-DZ124)*1000&lt;0,0,(RD[[#This Row],[33 kV_F7_Im
Incomer5]]-DZ124)*1000)</f>
        <v>0</v>
      </c>
      <c r="ER125" s="140"/>
      <c r="ES125" s="152">
        <f>IF((RD[[#This Row],[33kV_OG1_Ex_]]-EB124)*1&lt;0,0,(RD[[#This Row],[33kV_OG1_Ex_]]-EB124)*1)</f>
        <v>0</v>
      </c>
      <c r="ET125" s="316">
        <f>IFERROR(IF((RD[[#This Row],[33kV_OG1_Im]]-EC124)*1000&lt;=0,0,(RD[[#This Row],[33kV_OG1_Im]]-EC124)*1000),0)</f>
        <v>0</v>
      </c>
      <c r="EU125" s="140" t="str">
        <f>IF((RD[[#This Row],[132kV_TX1_EX]]-ED124)*720&lt;=0,"",(RD[[#This Row],[132kV_TX1_EX]]-ED124)*720)</f>
        <v/>
      </c>
      <c r="EV125" s="316">
        <f>IF((RD[[#This Row],[132 kV_Tx1_Im]]-EE124)*800000&lt;=0,0,(RD[[#This Row],[132 kV_Tx1_Im]]-EE124)*800000)</f>
        <v>0</v>
      </c>
      <c r="EW125" s="316">
        <f>IF((RD[[#This Row],[132kV_L1_Ex]]-EF124)*1600000&lt;=0,0,(RD[[#This Row],[132kV_L1_Ex]]-EF124)*1600000)</f>
        <v>0</v>
      </c>
      <c r="EX125" s="140">
        <f>IF((RD[[#This Row],[132kV_L1_Im]]-EG124)*720&lt;=0,0,(RD[[#This Row],[132kV_L1_Im]]-EG124)*720)</f>
        <v>0</v>
      </c>
      <c r="EY125" s="316">
        <f>IFERROR(RD[[#This Row],[33kV_OG1_Ex (MWh)]]+RD[[#This Row],[33kV_OG1_Im (MWh)]],"")</f>
        <v>0</v>
      </c>
      <c r="EZ125" s="142">
        <f>RD[[#This Row],[33kV_OG1_Ex (MWh)]]-RD[[#This Row],[33kV_OG1_Im (MWh)]]</f>
        <v>0</v>
      </c>
      <c r="FA125" s="142">
        <f>IFERROR(RD[[#This Row],[132kV_L1_Ex(MWh)]]-RD[[#This Row],[132kV_L1_Im(MWh)]],"")</f>
        <v>0</v>
      </c>
      <c r="FB125" s="318" t="str">
        <f>IFERROR(RD[[#This Row],[33kV_Ex(MWh)]]/RD[[#This Row],[Inv Total Gneration (MWh)]]-1,"")</f>
        <v/>
      </c>
      <c r="FC125" s="319">
        <f>IFERROR((RD[[#This Row],[Sunset Time (POA&lt;20 W/m2)]]-RD[[#This Row],[Sunrise Time (POA&gt;20 W/m2)]])*24,0)</f>
        <v>0</v>
      </c>
      <c r="FD125" s="320"/>
      <c r="FE125"/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0"/>
        <v>45839</v>
      </c>
      <c r="E126" s="132">
        <f>DAY(EOMONTH(RD[[#This Row],[Date]],0))</f>
        <v>31</v>
      </c>
      <c r="F126" s="321"/>
      <c r="G126" s="322"/>
      <c r="H126" s="321"/>
      <c r="I126" s="323"/>
      <c r="J126" s="321"/>
      <c r="K126" s="321"/>
      <c r="L126" s="321"/>
      <c r="M126" s="321"/>
      <c r="N126" s="321"/>
      <c r="O126" s="321"/>
      <c r="P126" s="321"/>
      <c r="Q126" s="321"/>
      <c r="R126" s="321"/>
      <c r="S126" s="323"/>
      <c r="T126" s="321"/>
      <c r="U126" s="321"/>
      <c r="V126" s="321"/>
      <c r="W126" s="321"/>
      <c r="X126" s="283"/>
      <c r="Y126" s="192"/>
      <c r="Z126" s="192"/>
      <c r="AA126" s="192"/>
      <c r="AB126" s="283"/>
      <c r="AC126" s="192"/>
      <c r="AD126" s="192"/>
      <c r="AE126" s="192"/>
      <c r="AF126" s="283"/>
      <c r="AG126" s="192"/>
      <c r="AH126" s="192"/>
      <c r="AI126" s="283"/>
      <c r="AJ126" s="136"/>
      <c r="AK126" s="136"/>
      <c r="AL126" s="136"/>
      <c r="AM126" s="136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136"/>
      <c r="BL126" s="136"/>
      <c r="BM126" s="136"/>
      <c r="BN126" s="136"/>
      <c r="BO126" s="136"/>
      <c r="BP126" s="136"/>
      <c r="BQ126" s="136"/>
      <c r="BR126" s="136"/>
      <c r="BS126" s="136"/>
      <c r="BT126" s="136"/>
      <c r="BU126" s="136"/>
      <c r="BV126" s="192"/>
      <c r="BW126" s="192"/>
      <c r="BX126" s="192"/>
      <c r="BY126" s="192"/>
      <c r="BZ126" s="136"/>
      <c r="CA126" s="136"/>
      <c r="CB126" s="136"/>
      <c r="CC126" s="136"/>
      <c r="CD126" s="284"/>
      <c r="CE126" s="59"/>
      <c r="CF126" s="284"/>
      <c r="CG126" s="195"/>
      <c r="CH126" s="284"/>
      <c r="CI126" s="195"/>
      <c r="CJ126" s="285"/>
      <c r="CK126" s="59"/>
      <c r="CL126" s="284"/>
      <c r="CM126" s="195"/>
      <c r="CN126" s="284"/>
      <c r="CO126" s="195"/>
      <c r="CP126" s="284"/>
      <c r="CQ126" s="195"/>
      <c r="CR126" s="284"/>
      <c r="CS126" s="59"/>
      <c r="CT126" s="284"/>
      <c r="CU126" s="195"/>
      <c r="CV126" s="284"/>
      <c r="CW126" s="247"/>
      <c r="CX126" s="193" t="str">
        <f>IFERROR(AVERAGEIF(RD[[#This Row],[IS1POA1 (KWh/m2)]:[IS7POA2 (KWh/m2)]],"&lt;&gt;0",RD[[#This Row],[IS1POA1 (KWh/m2)]:[IS7POA2 (KWh/m2)]]),"")</f>
        <v/>
      </c>
      <c r="CY126" s="193" t="str">
        <f>IFERROR(AVERAGEIF(RD[[#This Row],[IS1GHI1 (KWh/m2)]:[IS7GHI2 (KWh/m2)]],"&lt;&gt;0",RD[[#This Row],[IS1GHI1 (KWh/m2)]:[IS7GHI2 (KWh/m2)]]),"")</f>
        <v/>
      </c>
      <c r="CZ126" s="193" t="str">
        <f>IFERROR(AVERAGEIF(RD[[#This Row],[IS1POA_BS1 (KWh/m2)]:[IS7POA_BS2 (KWh/m2)]],"&lt;&gt;0",RD[[#This Row],[IS1POA_BS1 (KWh/m2)]:[IS7POA_BS2 (KWh/m2)]]),"")</f>
        <v/>
      </c>
      <c r="DA126" s="193" t="str">
        <f>IFERROR(AVERAGEIF(RD[[#This Row],[IS1GHI_BS1 (KWh/m2)]:[IS1GHI_BS1 (KWh/m2)2]],"&lt;&gt;0",RD[[#This Row],[IS1GHI_BS1 (KWh/m2)]:[IS1GHI_BS1 (KWh/m2)2]]),"")</f>
        <v/>
      </c>
      <c r="DB126" s="193" t="str">
        <f>IFERROR(AVERAGEIF(RD[[#This Row],[IS1AT1 (°C)]:[IS7AT2 (°C)]],"&lt;&gt;0",RD[[#This Row],[IS1AT1 (°C)]:[IS7AT2 (°C)]]),"")</f>
        <v/>
      </c>
      <c r="DC126" s="193" t="str">
        <f>IFERROR(AVERAGEIF(RD[[#This Row],[IS1MT1 (°C)]:[IS7MT2 (°C)]],"&lt;&gt;0",RD[[#This Row],[IS1MT1 (°C)]:[IS7MT2 (°C)]]),"")</f>
        <v/>
      </c>
      <c r="DD126" s="193" t="str">
        <f>IFERROR(AVERAGEIF(RD[[#This Row],[IS1RH1 (%)]:[IS7RH2 (%)]],"&lt;&gt;0",RD[[#This Row],[IS1RH1 (%)]:[IS7RH2 (%)]]),"")</f>
        <v/>
      </c>
      <c r="DE126" s="193" t="str">
        <f>IFERROR(AVERAGEIF(RD[[#This Row],[IS1Rain1 (mm)]:[IS7Rain2 (mm)]],"&lt;&gt;0",RD[[#This Row],[IS1Rain1 (mm)]:[IS7Rain2 (mm)]]),"")</f>
        <v/>
      </c>
      <c r="DF126" s="193" t="str">
        <f>IFERROR(AVERAGEIF(RD[[#This Row],[WS_Solar1_Avg (m/s)]:[IS7_WS_Solar1_Avg (m/s)]],"&lt;&gt;0",RD[[#This Row],[WS_Solar1_Avg (m/s)]:[IS7_WS_Solar1_Avg (m/s)]]),"")</f>
        <v/>
      </c>
      <c r="DG126" s="193" t="str">
        <f>IFERROR(AVERAGEIF(RD[[#This Row],[WS_Solar1_Max (m/s)]:[IS7_WS_Solar1_Max (m/s)]],"&lt;&gt;0",RD[[#This Row],[WS_Solar1_Max (m/s)]:[IS7_WS_Solar1_Max (m/s)]]),"")</f>
        <v/>
      </c>
      <c r="DH126" s="193">
        <f>SUM(RD[[#This Row],[IS1Inv1M1]:[IS4Inv4M2]])</f>
        <v>0</v>
      </c>
      <c r="DI126" s="194">
        <f>SUM(RD[[#This Row],[IS7Inv1M1]]+RD[[#This Row],[IS7Inv2M1]])</f>
        <v>0</v>
      </c>
      <c r="DJ126" s="193">
        <f>SUM(RD[[#This Row],[IS5Inv1M1]:[IS5Inv2M2]])</f>
        <v>0</v>
      </c>
      <c r="DK126" s="193">
        <f>SUM(RD[[#This Row],[IS8Inv1M1]:[IS9Inv2M2]])</f>
        <v>0</v>
      </c>
      <c r="DL126" s="60">
        <f>SUM(RD[[#This Row],[IS6Inv1M1]:[IS6Inv2M2]])</f>
        <v>0</v>
      </c>
      <c r="DM126" s="275">
        <f>SUM(RD[[#This Row],[IS10Inv1M1]:[IS11Inv1M4]],RD[[#This Row],[IS14Inv1M1]:[IS14Inv2M4]])</f>
        <v>0</v>
      </c>
      <c r="DN126" s="275">
        <f>SUM(RD[[#This Row],[IS12Inv1M1]:[IS12Inv1M4]])</f>
        <v>0</v>
      </c>
      <c r="DO126" s="275">
        <f>SUM(RD[[#This Row],[IS13Inv1M1]:[IS13Inv2M2]])</f>
        <v>0</v>
      </c>
      <c r="DP126" s="193">
        <f>SUM(RD[[#This Row],[O2R15]:[O2R26]])</f>
        <v>0</v>
      </c>
      <c r="DQ126" s="158"/>
      <c r="DR126" s="162"/>
      <c r="DS126" s="315"/>
      <c r="DT126" s="314"/>
      <c r="DU126" s="131"/>
      <c r="DV126" s="131"/>
      <c r="DW126" s="158"/>
      <c r="DX126" s="131"/>
      <c r="DY126" s="131"/>
      <c r="DZ126" s="131"/>
      <c r="EA126" s="131"/>
      <c r="EB126" s="314"/>
      <c r="EC126" s="314"/>
      <c r="ED126" s="314"/>
      <c r="EE126" s="314"/>
      <c r="EF126" s="314"/>
      <c r="EG126" s="229"/>
      <c r="EH126" s="140">
        <f>IF((RD[[#This Row],[33 kV_F3_Ex
Incomer1]]-DQ125)*1000&lt;0,0,(RD[[#This Row],[33 kV_F3_Ex
Incomer1]]-DQ125)*1000)</f>
        <v>0</v>
      </c>
      <c r="EI126" s="316"/>
      <c r="EJ126" s="140"/>
      <c r="EK126" s="140"/>
      <c r="EL126" s="140"/>
      <c r="EM126" s="140"/>
      <c r="EN126" s="140"/>
      <c r="EO126" s="140"/>
      <c r="EP126" s="140">
        <f>IF((RD[[#This Row],[33 kV_F7_Ex
Incomer5]]-DY125)*1000&lt;0,0,(RD[[#This Row],[33 kV_F7_Ex
Incomer5]]-DY125)*1000)</f>
        <v>0</v>
      </c>
      <c r="EQ126" s="140">
        <f>IF((RD[[#This Row],[33 kV_F7_Im
Incomer5]]-DZ125)*1000&lt;0,0,(RD[[#This Row],[33 kV_F7_Im
Incomer5]]-DZ125)*1000)</f>
        <v>0</v>
      </c>
      <c r="ER126" s="140"/>
      <c r="ES126" s="317">
        <f>IF((RD[[#This Row],[33kV_OG1_Ex_]]-EB125)*1000&lt;=0,0,(RD[[#This Row],[33kV_OG1_Ex_]]-EB125)*1000)</f>
        <v>0</v>
      </c>
      <c r="ET126" s="316">
        <f>IFERROR(IF((RD[[#This Row],[33kV_OG1_Im]]-EC125)*1000&lt;=0,0,(RD[[#This Row],[33kV_OG1_Im]]-EC125)*1000),0)</f>
        <v>0</v>
      </c>
      <c r="EU126" s="140" t="str">
        <f>IF((RD[[#This Row],[132kV_TX1_EX]]-ED125)*720&lt;=0,"",(RD[[#This Row],[132kV_TX1_EX]]-ED125)*720)</f>
        <v/>
      </c>
      <c r="EV126" s="316">
        <f>IF((RD[[#This Row],[132 kV_Tx1_Im]]-EE125)*800000&lt;=0,0,(RD[[#This Row],[132 kV_Tx1_Im]]-EE125)*800000)</f>
        <v>0</v>
      </c>
      <c r="EW126" s="316">
        <f>IF((RD[[#This Row],[132kV_L1_Ex]]-EF125)*1600000&lt;=0,0,(RD[[#This Row],[132kV_L1_Ex]]-EF125)*1600000)</f>
        <v>0</v>
      </c>
      <c r="EX126" s="140">
        <f>IF((RD[[#This Row],[132kV_L1_Im]]-EG125)*720&lt;=0,0,(RD[[#This Row],[132kV_L1_Im]]-EG125)*720)</f>
        <v>0</v>
      </c>
      <c r="EY126" s="316">
        <f>IFERROR(RD[[#This Row],[33kV_OG1_Ex (MWh)]]+RD[[#This Row],[33kV_OG1_Im (MWh)]],"")</f>
        <v>0</v>
      </c>
      <c r="EZ126" s="142">
        <f>RD[[#This Row],[33kV_OG1_Ex (MWh)]]-RD[[#This Row],[33kV_OG1_Im (MWh)]]</f>
        <v>0</v>
      </c>
      <c r="FA126" s="142">
        <f>IFERROR(RD[[#This Row],[132kV_L1_Ex(MWh)]]-RD[[#This Row],[132kV_L1_Im(MWh)]],"")</f>
        <v>0</v>
      </c>
      <c r="FB126" s="318" t="str">
        <f>IFERROR(RD[[#This Row],[33kV_Ex(MWh)]]/RD[[#This Row],[Inv Total Gneration (MWh)]]-1,"")</f>
        <v/>
      </c>
      <c r="FC126" s="319">
        <f>IFERROR((RD[[#This Row],[Sunset Time (POA&lt;20 W/m2)]]-RD[[#This Row],[Sunrise Time (POA&gt;20 W/m2)]])*24,0)</f>
        <v>0</v>
      </c>
      <c r="FD126" s="320"/>
      <c r="FE126"/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0"/>
        <v>45839</v>
      </c>
      <c r="E127" s="132">
        <f>DAY(EOMONTH(RD[[#This Row],[Date]],0))</f>
        <v>31</v>
      </c>
      <c r="F127" s="321"/>
      <c r="G127" s="322"/>
      <c r="H127" s="321"/>
      <c r="I127" s="323"/>
      <c r="J127" s="321"/>
      <c r="K127" s="321"/>
      <c r="L127" s="321"/>
      <c r="M127" s="321"/>
      <c r="N127" s="321"/>
      <c r="O127" s="321"/>
      <c r="P127" s="321"/>
      <c r="Q127" s="321"/>
      <c r="R127" s="321"/>
      <c r="S127" s="323"/>
      <c r="T127" s="321"/>
      <c r="U127" s="321"/>
      <c r="V127" s="321"/>
      <c r="W127" s="321"/>
      <c r="X127" s="283"/>
      <c r="Y127" s="192"/>
      <c r="Z127" s="192"/>
      <c r="AA127" s="192"/>
      <c r="AB127" s="283"/>
      <c r="AC127" s="192"/>
      <c r="AD127" s="192"/>
      <c r="AE127" s="192"/>
      <c r="AF127" s="283"/>
      <c r="AG127" s="192"/>
      <c r="AH127" s="192"/>
      <c r="AI127" s="283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  <c r="BQ127" s="136"/>
      <c r="BR127" s="136"/>
      <c r="BS127" s="136"/>
      <c r="BT127" s="136"/>
      <c r="BU127" s="136"/>
      <c r="BV127" s="192"/>
      <c r="BW127" s="192"/>
      <c r="BX127" s="192"/>
      <c r="BY127" s="192"/>
      <c r="BZ127" s="136"/>
      <c r="CA127" s="136"/>
      <c r="CB127" s="136"/>
      <c r="CC127" s="136"/>
      <c r="CD127" s="284"/>
      <c r="CE127" s="59"/>
      <c r="CF127" s="284"/>
      <c r="CG127" s="195"/>
      <c r="CH127" s="284"/>
      <c r="CI127" s="195"/>
      <c r="CJ127" s="285"/>
      <c r="CK127" s="59"/>
      <c r="CL127" s="284"/>
      <c r="CM127" s="195"/>
      <c r="CN127" s="284"/>
      <c r="CO127" s="195"/>
      <c r="CP127" s="284"/>
      <c r="CQ127" s="195"/>
      <c r="CR127" s="284"/>
      <c r="CS127" s="59"/>
      <c r="CT127" s="284"/>
      <c r="CU127" s="195"/>
      <c r="CV127" s="284"/>
      <c r="CW127" s="247"/>
      <c r="CX127" s="193" t="str">
        <f>IFERROR(AVERAGEIF(RD[[#This Row],[IS1POA1 (KWh/m2)]:[IS7POA2 (KWh/m2)]],"&lt;&gt;0",RD[[#This Row],[IS1POA1 (KWh/m2)]:[IS7POA2 (KWh/m2)]]),"")</f>
        <v/>
      </c>
      <c r="CY127" s="193" t="str">
        <f>IFERROR(AVERAGEIF(RD[[#This Row],[IS1GHI1 (KWh/m2)]:[IS7GHI2 (KWh/m2)]],"&lt;&gt;0",RD[[#This Row],[IS1GHI1 (KWh/m2)]:[IS7GHI2 (KWh/m2)]]),"")</f>
        <v/>
      </c>
      <c r="CZ127" s="193" t="str">
        <f>IFERROR(AVERAGEIF(RD[[#This Row],[IS1POA_BS1 (KWh/m2)]:[IS7POA_BS2 (KWh/m2)]],"&lt;&gt;0",RD[[#This Row],[IS1POA_BS1 (KWh/m2)]:[IS7POA_BS2 (KWh/m2)]]),"")</f>
        <v/>
      </c>
      <c r="DA127" s="193" t="str">
        <f>IFERROR(AVERAGEIF(RD[[#This Row],[IS1GHI_BS1 (KWh/m2)]:[IS1GHI_BS1 (KWh/m2)2]],"&lt;&gt;0",RD[[#This Row],[IS1GHI_BS1 (KWh/m2)]:[IS1GHI_BS1 (KWh/m2)2]]),"")</f>
        <v/>
      </c>
      <c r="DB127" s="193" t="str">
        <f>IFERROR(AVERAGEIF(RD[[#This Row],[IS1AT1 (°C)]:[IS7AT2 (°C)]],"&lt;&gt;0",RD[[#This Row],[IS1AT1 (°C)]:[IS7AT2 (°C)]]),"")</f>
        <v/>
      </c>
      <c r="DC127" s="193" t="str">
        <f>IFERROR(AVERAGEIF(RD[[#This Row],[IS1MT1 (°C)]:[IS7MT2 (°C)]],"&lt;&gt;0",RD[[#This Row],[IS1MT1 (°C)]:[IS7MT2 (°C)]]),"")</f>
        <v/>
      </c>
      <c r="DD127" s="193" t="str">
        <f>IFERROR(AVERAGEIF(RD[[#This Row],[IS1RH1 (%)]:[IS7RH2 (%)]],"&lt;&gt;0",RD[[#This Row],[IS1RH1 (%)]:[IS7RH2 (%)]]),"")</f>
        <v/>
      </c>
      <c r="DE127" s="193" t="str">
        <f>IFERROR(AVERAGEIF(RD[[#This Row],[IS1Rain1 (mm)]:[IS7Rain2 (mm)]],"&lt;&gt;0",RD[[#This Row],[IS1Rain1 (mm)]:[IS7Rain2 (mm)]]),"")</f>
        <v/>
      </c>
      <c r="DF127" s="193" t="str">
        <f>IFERROR(AVERAGEIF(RD[[#This Row],[WS_Solar1_Avg (m/s)]:[IS7_WS_Solar1_Avg (m/s)]],"&lt;&gt;0",RD[[#This Row],[WS_Solar1_Avg (m/s)]:[IS7_WS_Solar1_Avg (m/s)]]),"")</f>
        <v/>
      </c>
      <c r="DG127" s="193" t="str">
        <f>IFERROR(AVERAGEIF(RD[[#This Row],[WS_Solar1_Max (m/s)]:[IS7_WS_Solar1_Max (m/s)]],"&lt;&gt;0",RD[[#This Row],[WS_Solar1_Max (m/s)]:[IS7_WS_Solar1_Max (m/s)]]),"")</f>
        <v/>
      </c>
      <c r="DH127" s="193">
        <f>SUM(RD[[#This Row],[IS1Inv1M1]:[IS4Inv4M2]])</f>
        <v>0</v>
      </c>
      <c r="DI127" s="194">
        <f>SUM(RD[[#This Row],[IS7Inv1M1]]+RD[[#This Row],[IS7Inv2M1]])</f>
        <v>0</v>
      </c>
      <c r="DJ127" s="193">
        <f>SUM(RD[[#This Row],[IS5Inv1M1]:[IS5Inv2M2]])</f>
        <v>0</v>
      </c>
      <c r="DK127" s="193">
        <f>SUM(RD[[#This Row],[IS8Inv1M1]:[IS9Inv2M2]])</f>
        <v>0</v>
      </c>
      <c r="DL127" s="60">
        <f>SUM(RD[[#This Row],[IS6Inv1M1]:[IS6Inv2M2]])</f>
        <v>0</v>
      </c>
      <c r="DM127" s="275">
        <f>SUM(RD[[#This Row],[IS10Inv1M1]:[IS11Inv1M4]],RD[[#This Row],[IS14Inv1M1]:[IS14Inv2M4]])</f>
        <v>0</v>
      </c>
      <c r="DN127" s="275">
        <f>SUM(RD[[#This Row],[IS12Inv1M1]:[IS12Inv1M4]])</f>
        <v>0</v>
      </c>
      <c r="DO127" s="275">
        <f>SUM(RD[[#This Row],[IS13Inv1M1]:[IS13Inv2M2]])</f>
        <v>0</v>
      </c>
      <c r="DP127" s="193">
        <f>SUM(RD[[#This Row],[O2R15]:[O2R26]])</f>
        <v>0</v>
      </c>
      <c r="DQ127" s="314"/>
      <c r="DR127" s="131"/>
      <c r="DS127" s="315"/>
      <c r="DT127" s="314"/>
      <c r="DU127" s="131"/>
      <c r="DV127" s="131"/>
      <c r="DW127" s="314"/>
      <c r="DX127" s="131"/>
      <c r="DY127" s="131"/>
      <c r="DZ127" s="131"/>
      <c r="EA127" s="131"/>
      <c r="EB127" s="314"/>
      <c r="EC127" s="314"/>
      <c r="ED127" s="314"/>
      <c r="EE127" s="314"/>
      <c r="EF127" s="314"/>
      <c r="EG127" s="229"/>
      <c r="EH127" s="140">
        <f>IF((RD[[#This Row],[33 kV_F3_Ex
Incomer1]]-DQ126)*1000&lt;0,0,(RD[[#This Row],[33 kV_F3_Ex
Incomer1]]-DQ126)*1000)</f>
        <v>0</v>
      </c>
      <c r="EI127" s="316"/>
      <c r="EJ127" s="140"/>
      <c r="EK127" s="140"/>
      <c r="EL127" s="140"/>
      <c r="EM127" s="140"/>
      <c r="EN127" s="140"/>
      <c r="EO127" s="140"/>
      <c r="EP127" s="140">
        <f>IF((RD[[#This Row],[33 kV_F7_Ex
Incomer5]]-DY126)*1000&lt;0,0,(RD[[#This Row],[33 kV_F7_Ex
Incomer5]]-DY126)*1000)</f>
        <v>0</v>
      </c>
      <c r="EQ127" s="140">
        <f>IF((RD[[#This Row],[33 kV_F7_Im
Incomer5]]-DZ126)*1000&lt;0,0,(RD[[#This Row],[33 kV_F7_Im
Incomer5]]-DZ126)*1000)</f>
        <v>0</v>
      </c>
      <c r="ER127" s="140"/>
      <c r="ES127" s="317">
        <f>IF((RD[[#This Row],[33kV_OG1_Ex_]]-EB126)*1000&lt;=0,0,(RD[[#This Row],[33kV_OG1_Ex_]]-EB126)*1000)</f>
        <v>0</v>
      </c>
      <c r="ET127" s="316">
        <f>IFERROR(IF((RD[[#This Row],[33kV_OG1_Im]]-EC126)*1000&lt;=0,0,(RD[[#This Row],[33kV_OG1_Im]]-EC126)*1000),0)</f>
        <v>0</v>
      </c>
      <c r="EU127" s="140" t="str">
        <f>IF((RD[[#This Row],[132kV_TX1_EX]]-ED126)*720&lt;=0,"",(RD[[#This Row],[132kV_TX1_EX]]-ED126)*720)</f>
        <v/>
      </c>
      <c r="EV127" s="316">
        <f>IF((RD[[#This Row],[132 kV_Tx1_Im]]-EE126)*800000&lt;=0,0,(RD[[#This Row],[132 kV_Tx1_Im]]-EE126)*800000)</f>
        <v>0</v>
      </c>
      <c r="EW127" s="316">
        <f>IF((RD[[#This Row],[132kV_L1_Ex]]-EF126)*1600000&lt;=0,0,(RD[[#This Row],[132kV_L1_Ex]]-EF126)*1600000)</f>
        <v>0</v>
      </c>
      <c r="EX127" s="316" t="str">
        <f>IF((RD[[#This Row],[132kV_L1_Im]]-EG126)*1600000&lt;=0,"",(RD[[#This Row],[132kV_L1_Im]]-EG126)*1600000)</f>
        <v/>
      </c>
      <c r="EY127" s="316">
        <f>IFERROR(RD[[#This Row],[33kV_OG1_Ex (MWh)]]+RD[[#This Row],[33kV_OG1_Im (MWh)]],"")</f>
        <v>0</v>
      </c>
      <c r="EZ127" s="142">
        <f>RD[[#This Row],[33kV_OG1_Ex (MWh)]]-RD[[#This Row],[33kV_OG1_Im (MWh)]]</f>
        <v>0</v>
      </c>
      <c r="FA127" s="142" t="str">
        <f>IFERROR(RD[[#This Row],[132kV_L1_Ex(MWh)]]-RD[[#This Row],[132kV_L1_Im(MWh)]],"")</f>
        <v/>
      </c>
      <c r="FB127" s="318" t="str">
        <f>IFERROR(RD[[#This Row],[33kV_Ex(MWh)]]/RD[[#This Row],[Inv Total Gneration (MWh)]]-1,"")</f>
        <v/>
      </c>
      <c r="FC127" s="319">
        <f>IFERROR((RD[[#This Row],[Sunset Time (POA&lt;20 W/m2)]]-RD[[#This Row],[Sunrise Time (POA&gt;20 W/m2)]])*24,0)</f>
        <v>0</v>
      </c>
      <c r="FD127" s="320"/>
      <c r="FE127"/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0"/>
        <v>45839</v>
      </c>
      <c r="E128" s="132">
        <f>DAY(EOMONTH(RD[[#This Row],[Date]],0))</f>
        <v>31</v>
      </c>
      <c r="F128" s="321"/>
      <c r="G128" s="322"/>
      <c r="H128" s="321"/>
      <c r="I128" s="323"/>
      <c r="J128" s="321"/>
      <c r="K128" s="321"/>
      <c r="L128" s="321"/>
      <c r="M128" s="321"/>
      <c r="N128" s="321"/>
      <c r="O128" s="321"/>
      <c r="P128" s="321"/>
      <c r="Q128" s="321"/>
      <c r="R128" s="321"/>
      <c r="S128" s="323"/>
      <c r="T128" s="321"/>
      <c r="U128" s="321"/>
      <c r="V128" s="321"/>
      <c r="W128" s="321"/>
      <c r="X128" s="283"/>
      <c r="Y128" s="192"/>
      <c r="Z128" s="192"/>
      <c r="AA128" s="192"/>
      <c r="AB128" s="283"/>
      <c r="AC128" s="192"/>
      <c r="AD128" s="192"/>
      <c r="AE128" s="192"/>
      <c r="AF128" s="283"/>
      <c r="AG128" s="192"/>
      <c r="AH128" s="192"/>
      <c r="AI128" s="283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  <c r="BQ128" s="136"/>
      <c r="BR128" s="136"/>
      <c r="BS128" s="136"/>
      <c r="BT128" s="136"/>
      <c r="BU128" s="136"/>
      <c r="BV128" s="192"/>
      <c r="BW128" s="192"/>
      <c r="BX128" s="192"/>
      <c r="BY128" s="192"/>
      <c r="BZ128" s="136"/>
      <c r="CA128" s="136"/>
      <c r="CB128" s="136"/>
      <c r="CC128" s="136"/>
      <c r="CD128" s="284"/>
      <c r="CE128" s="59"/>
      <c r="CF128" s="284"/>
      <c r="CG128" s="195"/>
      <c r="CH128" s="284"/>
      <c r="CI128" s="195"/>
      <c r="CJ128" s="285"/>
      <c r="CK128" s="59"/>
      <c r="CL128" s="284"/>
      <c r="CM128" s="195"/>
      <c r="CN128" s="284"/>
      <c r="CO128" s="195"/>
      <c r="CP128" s="284"/>
      <c r="CQ128" s="195"/>
      <c r="CR128" s="284"/>
      <c r="CS128" s="59"/>
      <c r="CT128" s="284"/>
      <c r="CU128" s="195"/>
      <c r="CV128" s="284"/>
      <c r="CW128" s="247"/>
      <c r="CX128" s="193" t="str">
        <f>IFERROR(AVERAGEIF(RD[[#This Row],[IS1POA1 (KWh/m2)]:[IS7POA2 (KWh/m2)]],"&lt;&gt;0",RD[[#This Row],[IS1POA1 (KWh/m2)]:[IS7POA2 (KWh/m2)]]),"")</f>
        <v/>
      </c>
      <c r="CY128" s="193" t="str">
        <f>IFERROR(AVERAGEIF(RD[[#This Row],[IS1GHI1 (KWh/m2)]:[IS7GHI2 (KWh/m2)]],"&lt;&gt;0",RD[[#This Row],[IS1GHI1 (KWh/m2)]:[IS7GHI2 (KWh/m2)]]),"")</f>
        <v/>
      </c>
      <c r="CZ128" s="193" t="str">
        <f>IFERROR(AVERAGEIF(RD[[#This Row],[IS1POA_BS1 (KWh/m2)]:[IS7POA_BS2 (KWh/m2)]],"&lt;&gt;0",RD[[#This Row],[IS1POA_BS1 (KWh/m2)]:[IS7POA_BS2 (KWh/m2)]]),"")</f>
        <v/>
      </c>
      <c r="DA128" s="193" t="str">
        <f>IFERROR(AVERAGEIF(RD[[#This Row],[IS1GHI_BS1 (KWh/m2)]:[IS1GHI_BS1 (KWh/m2)2]],"&lt;&gt;0",RD[[#This Row],[IS1GHI_BS1 (KWh/m2)]:[IS1GHI_BS1 (KWh/m2)2]]),"")</f>
        <v/>
      </c>
      <c r="DB128" s="193" t="str">
        <f>IFERROR(AVERAGEIF(RD[[#This Row],[IS1AT1 (°C)]:[IS7AT2 (°C)]],"&lt;&gt;0",RD[[#This Row],[IS1AT1 (°C)]:[IS7AT2 (°C)]]),"")</f>
        <v/>
      </c>
      <c r="DC128" s="193" t="str">
        <f>IFERROR(AVERAGEIF(RD[[#This Row],[IS1MT1 (°C)]:[IS7MT2 (°C)]],"&lt;&gt;0",RD[[#This Row],[IS1MT1 (°C)]:[IS7MT2 (°C)]]),"")</f>
        <v/>
      </c>
      <c r="DD128" s="193" t="str">
        <f>IFERROR(AVERAGEIF(RD[[#This Row],[IS1RH1 (%)]:[IS7RH2 (%)]],"&lt;&gt;0",RD[[#This Row],[IS1RH1 (%)]:[IS7RH2 (%)]]),"")</f>
        <v/>
      </c>
      <c r="DE128" s="193" t="str">
        <f>IFERROR(AVERAGEIF(RD[[#This Row],[IS1Rain1 (mm)]:[IS7Rain2 (mm)]],"&lt;&gt;0",RD[[#This Row],[IS1Rain1 (mm)]:[IS7Rain2 (mm)]]),"")</f>
        <v/>
      </c>
      <c r="DF128" s="193" t="str">
        <f>IFERROR(AVERAGEIF(RD[[#This Row],[WS_Solar1_Avg (m/s)]:[IS7_WS_Solar1_Avg (m/s)]],"&lt;&gt;0",RD[[#This Row],[WS_Solar1_Avg (m/s)]:[IS7_WS_Solar1_Avg (m/s)]]),"")</f>
        <v/>
      </c>
      <c r="DG128" s="193" t="str">
        <f>IFERROR(AVERAGEIF(RD[[#This Row],[WS_Solar1_Max (m/s)]:[IS7_WS_Solar1_Max (m/s)]],"&lt;&gt;0",RD[[#This Row],[WS_Solar1_Max (m/s)]:[IS7_WS_Solar1_Max (m/s)]]),"")</f>
        <v/>
      </c>
      <c r="DH128" s="193">
        <f>SUM(RD[[#This Row],[IS1Inv1M1]:[IS4Inv4M2]])</f>
        <v>0</v>
      </c>
      <c r="DI128" s="194">
        <f>SUM(RD[[#This Row],[IS7Inv1M1]]+RD[[#This Row],[IS7Inv2M1]])</f>
        <v>0</v>
      </c>
      <c r="DJ128" s="193">
        <f>SUM(RD[[#This Row],[IS5Inv1M1]:[IS5Inv2M2]])</f>
        <v>0</v>
      </c>
      <c r="DK128" s="193">
        <f>SUM(RD[[#This Row],[IS8Inv1M1]:[IS9Inv2M2]])</f>
        <v>0</v>
      </c>
      <c r="DL128" s="60">
        <f>SUM(RD[[#This Row],[IS6Inv1M1]:[IS6Inv2M2]])</f>
        <v>0</v>
      </c>
      <c r="DM128" s="275">
        <f>SUM(RD[[#This Row],[IS10Inv1M1]:[IS11Inv1M4]],RD[[#This Row],[IS14Inv1M1]:[IS14Inv2M4]])</f>
        <v>0</v>
      </c>
      <c r="DN128" s="275">
        <f>SUM(RD[[#This Row],[IS12Inv1M1]:[IS12Inv1M4]])</f>
        <v>0</v>
      </c>
      <c r="DO128" s="275">
        <f>SUM(RD[[#This Row],[IS13Inv1M1]:[IS13Inv2M2]])</f>
        <v>0</v>
      </c>
      <c r="DP128" s="193">
        <f>SUM(RD[[#This Row],[O2R15]:[O2R26]])</f>
        <v>0</v>
      </c>
      <c r="DQ128" s="314"/>
      <c r="DR128" s="131"/>
      <c r="DS128" s="315"/>
      <c r="DT128" s="314"/>
      <c r="DU128" s="131"/>
      <c r="DV128" s="131"/>
      <c r="DW128" s="314"/>
      <c r="DX128" s="131"/>
      <c r="DY128" s="131"/>
      <c r="DZ128" s="131"/>
      <c r="EA128" s="131"/>
      <c r="EB128" s="314"/>
      <c r="EC128" s="314"/>
      <c r="ED128" s="314"/>
      <c r="EE128" s="314"/>
      <c r="EF128" s="314"/>
      <c r="EG128" s="229"/>
      <c r="EH128" s="140">
        <f>IF((RD[[#This Row],[33 kV_F3_Ex
Incomer1]]-DQ127)*1000&lt;0,0,(RD[[#This Row],[33 kV_F3_Ex
Incomer1]]-DQ127)*1000)</f>
        <v>0</v>
      </c>
      <c r="EI128" s="316"/>
      <c r="EJ128" s="140"/>
      <c r="EK128" s="140"/>
      <c r="EL128" s="140"/>
      <c r="EM128" s="140"/>
      <c r="EN128" s="140"/>
      <c r="EO128" s="140"/>
      <c r="EP128" s="140">
        <f>IF((RD[[#This Row],[33 kV_F7_Ex
Incomer5]]-DY127)*1000&lt;0,0,(RD[[#This Row],[33 kV_F7_Ex
Incomer5]]-DY127)*1000)</f>
        <v>0</v>
      </c>
      <c r="EQ128" s="140">
        <f>IF((RD[[#This Row],[33 kV_F7_Im
Incomer5]]-DZ127)*1000&lt;0,0,(RD[[#This Row],[33 kV_F7_Im
Incomer5]]-DZ127)*1000)</f>
        <v>0</v>
      </c>
      <c r="ER128" s="140"/>
      <c r="ES128" s="317">
        <f>IF((RD[[#This Row],[33kV_OG1_Ex_]]-EB127)*1000&lt;=0,0,(RD[[#This Row],[33kV_OG1_Ex_]]-EB127)*1000)</f>
        <v>0</v>
      </c>
      <c r="ET128" s="316">
        <f>IFERROR(IF((RD[[#This Row],[33kV_OG1_Im]]-EC127)*1000&lt;=0,0,(RD[[#This Row],[33kV_OG1_Im]]-EC127)*1000),0)</f>
        <v>0</v>
      </c>
      <c r="EU128" s="316">
        <f>(RD[[#This Row],[132kV_TX1_EX]]-EE125)</f>
        <v>0</v>
      </c>
      <c r="EV128" s="316">
        <f>IF((RD[[#This Row],[132 kV_Tx1_Im]]-EE127)*800000&lt;=0,0,(RD[[#This Row],[132 kV_Tx1_Im]]-EE127)*800000)</f>
        <v>0</v>
      </c>
      <c r="EW128" s="316">
        <f>IF((RD[[#This Row],[132kV_L1_Ex]]-EF127)*1600000&lt;=0,0,(RD[[#This Row],[132kV_L1_Ex]]-EF127)*1600000)</f>
        <v>0</v>
      </c>
      <c r="EX128" s="316" t="str">
        <f>IF((RD[[#This Row],[132kV_L1_Im]]-EG127)*1600000&lt;=0,"",(RD[[#This Row],[132kV_L1_Im]]-EG127)*1600000)</f>
        <v/>
      </c>
      <c r="EY128" s="316">
        <f>IFERROR(RD[[#This Row],[33kV_OG1_Ex (MWh)]]+RD[[#This Row],[33kV_OG1_Im (MWh)]],"")</f>
        <v>0</v>
      </c>
      <c r="EZ128" s="142">
        <f>RD[[#This Row],[33kV_OG1_Ex (MWh)]]-RD[[#This Row],[33kV_OG1_Im (MWh)]]</f>
        <v>0</v>
      </c>
      <c r="FA128" s="142" t="str">
        <f>IFERROR(RD[[#This Row],[132kV_L1_Ex(MWh)]]-RD[[#This Row],[132kV_L1_Im(MWh)]],"")</f>
        <v/>
      </c>
      <c r="FB128" s="318" t="str">
        <f>IFERROR(RD[[#This Row],[33kV_Ex(MWh)]]/RD[[#This Row],[Inv Total Gneration (MWh)]]-1,"")</f>
        <v/>
      </c>
      <c r="FC128" s="319">
        <f>IFERROR((RD[[#This Row],[Sunset Time (POA&lt;20 W/m2)]]-RD[[#This Row],[Sunrise Time (POA&gt;20 W/m2)]])*24,0)</f>
        <v>0</v>
      </c>
      <c r="FD128" s="320"/>
      <c r="FE128"/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0"/>
        <v>45839</v>
      </c>
      <c r="E129" s="132">
        <f>DAY(EOMONTH(RD[[#This Row],[Date]],0))</f>
        <v>31</v>
      </c>
      <c r="F129" s="321"/>
      <c r="G129" s="322"/>
      <c r="H129" s="321"/>
      <c r="I129" s="323"/>
      <c r="J129" s="321"/>
      <c r="K129" s="321"/>
      <c r="L129" s="321"/>
      <c r="M129" s="321"/>
      <c r="N129" s="321"/>
      <c r="O129" s="321"/>
      <c r="P129" s="321"/>
      <c r="Q129" s="321"/>
      <c r="R129" s="321"/>
      <c r="S129" s="323"/>
      <c r="T129" s="321"/>
      <c r="U129" s="321"/>
      <c r="V129" s="321"/>
      <c r="W129" s="321"/>
      <c r="X129" s="283"/>
      <c r="Y129" s="192"/>
      <c r="Z129" s="192"/>
      <c r="AA129" s="192"/>
      <c r="AB129" s="283"/>
      <c r="AC129" s="192"/>
      <c r="AD129" s="192"/>
      <c r="AE129" s="192"/>
      <c r="AF129" s="283"/>
      <c r="AG129" s="192"/>
      <c r="AH129" s="192"/>
      <c r="AI129" s="283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92"/>
      <c r="BW129" s="192"/>
      <c r="BX129" s="192"/>
      <c r="BY129" s="192"/>
      <c r="BZ129" s="136"/>
      <c r="CA129" s="136"/>
      <c r="CB129" s="136"/>
      <c r="CC129" s="136"/>
      <c r="CD129" s="284"/>
      <c r="CE129" s="59"/>
      <c r="CF129" s="284"/>
      <c r="CG129" s="195"/>
      <c r="CH129" s="284"/>
      <c r="CI129" s="195"/>
      <c r="CJ129" s="285"/>
      <c r="CK129" s="59"/>
      <c r="CL129" s="284"/>
      <c r="CM129" s="195"/>
      <c r="CN129" s="284"/>
      <c r="CO129" s="195"/>
      <c r="CP129" s="284"/>
      <c r="CQ129" s="195"/>
      <c r="CR129" s="284"/>
      <c r="CS129" s="59"/>
      <c r="CT129" s="284"/>
      <c r="CU129" s="195"/>
      <c r="CV129" s="284"/>
      <c r="CW129" s="247"/>
      <c r="CX129" s="193" t="str">
        <f>IFERROR(AVERAGEIF(RD[[#This Row],[IS1POA1 (KWh/m2)]:[IS7POA2 (KWh/m2)]],"&lt;&gt;0",RD[[#This Row],[IS1POA1 (KWh/m2)]:[IS7POA2 (KWh/m2)]]),"")</f>
        <v/>
      </c>
      <c r="CY129" s="193" t="str">
        <f>IFERROR(AVERAGEIF(RD[[#This Row],[IS1GHI1 (KWh/m2)]:[IS7GHI2 (KWh/m2)]],"&lt;&gt;0",RD[[#This Row],[IS1GHI1 (KWh/m2)]:[IS7GHI2 (KWh/m2)]]),"")</f>
        <v/>
      </c>
      <c r="CZ129" s="193" t="str">
        <f>IFERROR(AVERAGEIF(RD[[#This Row],[IS1POA_BS1 (KWh/m2)]:[IS7POA_BS2 (KWh/m2)]],"&lt;&gt;0",RD[[#This Row],[IS1POA_BS1 (KWh/m2)]:[IS7POA_BS2 (KWh/m2)]]),"")</f>
        <v/>
      </c>
      <c r="DA129" s="193" t="str">
        <f>IFERROR(AVERAGEIF(RD[[#This Row],[IS1GHI_BS1 (KWh/m2)]:[IS1GHI_BS1 (KWh/m2)2]],"&lt;&gt;0",RD[[#This Row],[IS1GHI_BS1 (KWh/m2)]:[IS1GHI_BS1 (KWh/m2)2]]),"")</f>
        <v/>
      </c>
      <c r="DB129" s="193" t="str">
        <f>IFERROR(AVERAGEIF(RD[[#This Row],[IS1AT1 (°C)]:[IS7AT2 (°C)]],"&lt;&gt;0",RD[[#This Row],[IS1AT1 (°C)]:[IS7AT2 (°C)]]),"")</f>
        <v/>
      </c>
      <c r="DC129" s="193" t="str">
        <f>IFERROR(AVERAGEIF(RD[[#This Row],[IS1MT1 (°C)]:[IS7MT2 (°C)]],"&lt;&gt;0",RD[[#This Row],[IS1MT1 (°C)]:[IS7MT2 (°C)]]),"")</f>
        <v/>
      </c>
      <c r="DD129" s="193" t="str">
        <f>IFERROR(AVERAGEIF(RD[[#This Row],[IS1RH1 (%)]:[IS7RH2 (%)]],"&lt;&gt;0",RD[[#This Row],[IS1RH1 (%)]:[IS7RH2 (%)]]),"")</f>
        <v/>
      </c>
      <c r="DE129" s="193" t="str">
        <f>IFERROR(AVERAGEIF(RD[[#This Row],[IS1Rain1 (mm)]:[IS7Rain2 (mm)]],"&lt;&gt;0",RD[[#This Row],[IS1Rain1 (mm)]:[IS7Rain2 (mm)]]),"")</f>
        <v/>
      </c>
      <c r="DF129" s="193" t="str">
        <f>IFERROR(AVERAGEIF(RD[[#This Row],[WS_Solar1_Avg (m/s)]:[IS7_WS_Solar1_Avg (m/s)]],"&lt;&gt;0",RD[[#This Row],[WS_Solar1_Avg (m/s)]:[IS7_WS_Solar1_Avg (m/s)]]),"")</f>
        <v/>
      </c>
      <c r="DG129" s="193" t="str">
        <f>IFERROR(AVERAGEIF(RD[[#This Row],[WS_Solar1_Max (m/s)]:[IS7_WS_Solar1_Max (m/s)]],"&lt;&gt;0",RD[[#This Row],[WS_Solar1_Max (m/s)]:[IS7_WS_Solar1_Max (m/s)]]),"")</f>
        <v/>
      </c>
      <c r="DH129" s="193">
        <f>SUM(RD[[#This Row],[IS1Inv1M1]:[IS4Inv4M2]])</f>
        <v>0</v>
      </c>
      <c r="DI129" s="194">
        <f>SUM(RD[[#This Row],[IS7Inv1M1]]+RD[[#This Row],[IS7Inv2M1]])</f>
        <v>0</v>
      </c>
      <c r="DJ129" s="193">
        <f>SUM(RD[[#This Row],[IS5Inv1M1]:[IS5Inv2M2]])</f>
        <v>0</v>
      </c>
      <c r="DK129" s="193">
        <f>SUM(RD[[#This Row],[IS8Inv1M1]:[IS9Inv2M2]])</f>
        <v>0</v>
      </c>
      <c r="DL129" s="60">
        <f>SUM(RD[[#This Row],[IS6Inv1M1]:[IS6Inv2M2]])</f>
        <v>0</v>
      </c>
      <c r="DM129" s="275">
        <f>SUM(RD[[#This Row],[IS10Inv1M1]:[IS11Inv1M4]],RD[[#This Row],[IS14Inv1M1]:[IS14Inv2M4]])</f>
        <v>0</v>
      </c>
      <c r="DN129" s="275">
        <f>SUM(RD[[#This Row],[IS12Inv1M1]:[IS12Inv1M4]])</f>
        <v>0</v>
      </c>
      <c r="DO129" s="275">
        <f>SUM(RD[[#This Row],[IS13Inv1M1]:[IS13Inv2M2]])</f>
        <v>0</v>
      </c>
      <c r="DP129" s="193">
        <f>SUM(RD[[#This Row],[O2R15]:[O2R26]])</f>
        <v>0</v>
      </c>
      <c r="DQ129" s="314"/>
      <c r="DR129" s="131"/>
      <c r="DS129" s="315"/>
      <c r="DT129" s="314"/>
      <c r="DU129" s="131"/>
      <c r="DV129" s="131"/>
      <c r="DW129" s="314"/>
      <c r="DX129" s="131"/>
      <c r="DY129" s="131"/>
      <c r="DZ129" s="131"/>
      <c r="EA129" s="131"/>
      <c r="EB129" s="314"/>
      <c r="EC129" s="314"/>
      <c r="ED129" s="314"/>
      <c r="EE129" s="314"/>
      <c r="EF129" s="314"/>
      <c r="EG129" s="229"/>
      <c r="EH129" s="140">
        <f>IF((RD[[#This Row],[33 kV_F3_Ex
Incomer1]]-DQ128)*1000&lt;0,0,(RD[[#This Row],[33 kV_F3_Ex
Incomer1]]-DQ128)*1000)</f>
        <v>0</v>
      </c>
      <c r="EI129" s="316"/>
      <c r="EJ129" s="140"/>
      <c r="EK129" s="140"/>
      <c r="EL129" s="140"/>
      <c r="EM129" s="140"/>
      <c r="EN129" s="140"/>
      <c r="EO129" s="140"/>
      <c r="EP129" s="140">
        <f>IF((RD[[#This Row],[33 kV_F7_Ex
Incomer5]]-DY128)*1000&lt;0,0,(RD[[#This Row],[33 kV_F7_Ex
Incomer5]]-DY128)*1000)</f>
        <v>0</v>
      </c>
      <c r="EQ129" s="140">
        <f>IF((RD[[#This Row],[33 kV_F7_Im
Incomer5]]-DZ128)*1000&lt;0,0,(RD[[#This Row],[33 kV_F7_Im
Incomer5]]-DZ128)*1000)</f>
        <v>0</v>
      </c>
      <c r="ER129" s="140"/>
      <c r="ES129" s="317">
        <f>IF((RD[[#This Row],[33kV_OG1_Ex_]]-EB128)*1000&lt;=0,0,(RD[[#This Row],[33kV_OG1_Ex_]]-EB128)*1000)</f>
        <v>0</v>
      </c>
      <c r="ET129" s="316">
        <f>IFERROR(IF((RD[[#This Row],[33kV_OG1_Im]]-EC128)*1000&lt;=0,0,(RD[[#This Row],[33kV_OG1_Im]]-EC128)*1000),0)</f>
        <v>0</v>
      </c>
      <c r="EU129" s="316">
        <f>(RD[[#This Row],[132kV_TX1_EX]]-EE126)</f>
        <v>0</v>
      </c>
      <c r="EV129" s="316">
        <f>IF((RD[[#This Row],[132 kV_Tx1_Im]]-EE128)*800000&lt;=0,0,(RD[[#This Row],[132 kV_Tx1_Im]]-EE128)*800000)</f>
        <v>0</v>
      </c>
      <c r="EW129" s="316">
        <f>IF((RD[[#This Row],[132kV_L1_Ex]]-EF128)*1600000&lt;=0,0,(RD[[#This Row],[132kV_L1_Ex]]-EF128)*1600000)</f>
        <v>0</v>
      </c>
      <c r="EX129" s="316" t="str">
        <f>IF((RD[[#This Row],[132kV_L1_Im]]-EG128)*1600000&lt;=0,"",(RD[[#This Row],[132kV_L1_Im]]-EG128)*1600000)</f>
        <v/>
      </c>
      <c r="EY129" s="316">
        <f>IFERROR(RD[[#This Row],[33kV_OG1_Ex (MWh)]]+RD[[#This Row],[33kV_OG1_Im (MWh)]],"")</f>
        <v>0</v>
      </c>
      <c r="EZ129" s="142">
        <f>RD[[#This Row],[33kV_OG1_Ex (MWh)]]-RD[[#This Row],[33kV_OG1_Im (MWh)]]</f>
        <v>0</v>
      </c>
      <c r="FA129" s="142" t="str">
        <f>IFERROR(RD[[#This Row],[132kV_L1_Ex(MWh)]]-RD[[#This Row],[132kV_L1_Im(MWh)]],"")</f>
        <v/>
      </c>
      <c r="FB129" s="318" t="str">
        <f>IFERROR(RD[[#This Row],[33kV_Ex(MWh)]]/RD[[#This Row],[Inv Total Gneration (MWh)]]-1,"")</f>
        <v/>
      </c>
      <c r="FC129" s="319">
        <f>IFERROR((RD[[#This Row],[Sunset Time (POA&lt;20 W/m2)]]-RD[[#This Row],[Sunrise Time (POA&gt;20 W/m2)]])*24,0)</f>
        <v>0</v>
      </c>
      <c r="FD129" s="320"/>
      <c r="FE129"/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0"/>
        <v>45870</v>
      </c>
      <c r="E130" s="132">
        <f>DAY(EOMONTH(RD[[#This Row],[Date]],0))</f>
        <v>31</v>
      </c>
      <c r="F130" s="321"/>
      <c r="G130" s="322"/>
      <c r="H130" s="321"/>
      <c r="I130" s="323"/>
      <c r="J130" s="321"/>
      <c r="K130" s="321"/>
      <c r="L130" s="321"/>
      <c r="M130" s="321"/>
      <c r="N130" s="321"/>
      <c r="O130" s="321"/>
      <c r="P130" s="321"/>
      <c r="Q130" s="321"/>
      <c r="R130" s="321"/>
      <c r="S130" s="323"/>
      <c r="T130" s="321"/>
      <c r="U130" s="321"/>
      <c r="V130" s="321"/>
      <c r="W130" s="321"/>
      <c r="X130" s="283"/>
      <c r="Y130" s="192"/>
      <c r="Z130" s="192"/>
      <c r="AA130" s="192"/>
      <c r="AB130" s="283"/>
      <c r="AC130" s="192"/>
      <c r="AD130" s="192"/>
      <c r="AE130" s="192"/>
      <c r="AF130" s="283"/>
      <c r="AG130" s="192"/>
      <c r="AH130" s="192"/>
      <c r="AI130" s="283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92"/>
      <c r="BW130" s="192"/>
      <c r="BX130" s="192"/>
      <c r="BY130" s="192"/>
      <c r="BZ130" s="136"/>
      <c r="CA130" s="136"/>
      <c r="CB130" s="136"/>
      <c r="CC130" s="136"/>
      <c r="CD130" s="284"/>
      <c r="CE130" s="59"/>
      <c r="CF130" s="284"/>
      <c r="CG130" s="195"/>
      <c r="CH130" s="284"/>
      <c r="CI130" s="195"/>
      <c r="CJ130" s="285"/>
      <c r="CK130" s="59"/>
      <c r="CL130" s="284"/>
      <c r="CM130" s="195"/>
      <c r="CN130" s="284"/>
      <c r="CO130" s="195"/>
      <c r="CP130" s="284"/>
      <c r="CQ130" s="195"/>
      <c r="CR130" s="284"/>
      <c r="CS130" s="59"/>
      <c r="CT130" s="284"/>
      <c r="CU130" s="195"/>
      <c r="CV130" s="284"/>
      <c r="CW130" s="247"/>
      <c r="CX130" s="193" t="str">
        <f>IFERROR(AVERAGEIF(RD[[#This Row],[IS1POA1 (KWh/m2)]:[IS7POA2 (KWh/m2)]],"&lt;&gt;0",RD[[#This Row],[IS1POA1 (KWh/m2)]:[IS7POA2 (KWh/m2)]]),"")</f>
        <v/>
      </c>
      <c r="CY130" s="193" t="str">
        <f>IFERROR(AVERAGEIF(RD[[#This Row],[IS1GHI1 (KWh/m2)]:[IS7GHI2 (KWh/m2)]],"&lt;&gt;0",RD[[#This Row],[IS1GHI1 (KWh/m2)]:[IS7GHI2 (KWh/m2)]]),"")</f>
        <v/>
      </c>
      <c r="CZ130" s="193" t="str">
        <f>IFERROR(AVERAGEIF(RD[[#This Row],[IS1POA_BS1 (KWh/m2)]:[IS7POA_BS2 (KWh/m2)]],"&lt;&gt;0",RD[[#This Row],[IS1POA_BS1 (KWh/m2)]:[IS7POA_BS2 (KWh/m2)]]),"")</f>
        <v/>
      </c>
      <c r="DA130" s="193" t="str">
        <f>IFERROR(AVERAGEIF(RD[[#This Row],[IS1GHI_BS1 (KWh/m2)]:[IS1GHI_BS1 (KWh/m2)2]],"&lt;&gt;0",RD[[#This Row],[IS1GHI_BS1 (KWh/m2)]:[IS1GHI_BS1 (KWh/m2)2]]),"")</f>
        <v/>
      </c>
      <c r="DB130" s="193" t="str">
        <f>IFERROR(AVERAGEIF(RD[[#This Row],[IS1AT1 (°C)]:[IS7AT2 (°C)]],"&lt;&gt;0",RD[[#This Row],[IS1AT1 (°C)]:[IS7AT2 (°C)]]),"")</f>
        <v/>
      </c>
      <c r="DC130" s="193" t="str">
        <f>IFERROR(AVERAGEIF(RD[[#This Row],[IS1MT1 (°C)]:[IS7MT2 (°C)]],"&lt;&gt;0",RD[[#This Row],[IS1MT1 (°C)]:[IS7MT2 (°C)]]),"")</f>
        <v/>
      </c>
      <c r="DD130" s="193" t="str">
        <f>IFERROR(AVERAGEIF(RD[[#This Row],[IS1RH1 (%)]:[IS7RH2 (%)]],"&lt;&gt;0",RD[[#This Row],[IS1RH1 (%)]:[IS7RH2 (%)]]),"")</f>
        <v/>
      </c>
      <c r="DE130" s="193" t="str">
        <f>IFERROR(AVERAGEIF(RD[[#This Row],[IS1Rain1 (mm)]:[IS7Rain2 (mm)]],"&lt;&gt;0",RD[[#This Row],[IS1Rain1 (mm)]:[IS7Rain2 (mm)]]),"")</f>
        <v/>
      </c>
      <c r="DF130" s="193" t="str">
        <f>IFERROR(AVERAGEIF(RD[[#This Row],[WS_Solar1_Avg (m/s)]:[IS7_WS_Solar1_Avg (m/s)]],"&lt;&gt;0",RD[[#This Row],[WS_Solar1_Avg (m/s)]:[IS7_WS_Solar1_Avg (m/s)]]),"")</f>
        <v/>
      </c>
      <c r="DG130" s="193" t="str">
        <f>IFERROR(AVERAGEIF(RD[[#This Row],[WS_Solar1_Max (m/s)]:[IS7_WS_Solar1_Max (m/s)]],"&lt;&gt;0",RD[[#This Row],[WS_Solar1_Max (m/s)]:[IS7_WS_Solar1_Max (m/s)]]),"")</f>
        <v/>
      </c>
      <c r="DH130" s="193">
        <f>SUM(RD[[#This Row],[IS1Inv1M1]:[IS4Inv4M2]])</f>
        <v>0</v>
      </c>
      <c r="DI130" s="194">
        <f>SUM(RD[[#This Row],[IS7Inv1M1]]+RD[[#This Row],[IS7Inv2M1]])</f>
        <v>0</v>
      </c>
      <c r="DJ130" s="193">
        <f>SUM(RD[[#This Row],[IS5Inv1M1]:[IS5Inv2M2]])</f>
        <v>0</v>
      </c>
      <c r="DK130" s="193">
        <f>SUM(RD[[#This Row],[IS8Inv1M1]:[IS9Inv2M2]])</f>
        <v>0</v>
      </c>
      <c r="DL130" s="60">
        <f>SUM(RD[[#This Row],[IS6Inv1M1]:[IS6Inv2M2]])</f>
        <v>0</v>
      </c>
      <c r="DM130" s="275">
        <f>SUM(RD[[#This Row],[IS10Inv1M1]:[IS11Inv1M4]],RD[[#This Row],[IS14Inv1M1]:[IS14Inv2M4]])</f>
        <v>0</v>
      </c>
      <c r="DN130" s="275">
        <f>SUM(RD[[#This Row],[IS12Inv1M1]:[IS12Inv1M4]])</f>
        <v>0</v>
      </c>
      <c r="DO130" s="275">
        <f>SUM(RD[[#This Row],[IS13Inv1M1]:[IS13Inv2M2]])</f>
        <v>0</v>
      </c>
      <c r="DP130" s="193">
        <f>SUM(RD[[#This Row],[O2R15]:[O2R26]])</f>
        <v>0</v>
      </c>
      <c r="DQ130" s="314"/>
      <c r="DR130" s="131"/>
      <c r="DS130" s="315"/>
      <c r="DT130" s="314"/>
      <c r="DU130" s="131"/>
      <c r="DV130" s="131"/>
      <c r="DW130" s="314"/>
      <c r="DX130" s="131"/>
      <c r="DY130" s="131"/>
      <c r="DZ130" s="131"/>
      <c r="EA130" s="131"/>
      <c r="EB130" s="314"/>
      <c r="EC130" s="314"/>
      <c r="ED130" s="314"/>
      <c r="EE130" s="314"/>
      <c r="EF130" s="314"/>
      <c r="EG130" s="229"/>
      <c r="EH130" s="140">
        <f>IF((RD[[#This Row],[33 kV_F3_Ex
Incomer1]]-DQ129)*1000&lt;0,0,(RD[[#This Row],[33 kV_F3_Ex
Incomer1]]-DQ129)*1000)</f>
        <v>0</v>
      </c>
      <c r="EI130" s="316"/>
      <c r="EJ130" s="140"/>
      <c r="EK130" s="140"/>
      <c r="EL130" s="140"/>
      <c r="EM130" s="140"/>
      <c r="EN130" s="140"/>
      <c r="EO130" s="140"/>
      <c r="EP130" s="140">
        <f>IF((RD[[#This Row],[33 kV_F7_Ex
Incomer5]]-DY129)*1000&lt;0,0,(RD[[#This Row],[33 kV_F7_Ex
Incomer5]]-DY129)*1000)</f>
        <v>0</v>
      </c>
      <c r="EQ130" s="140">
        <f>IF((RD[[#This Row],[33 kV_F7_Im
Incomer5]]-DZ129)*1000&lt;0,0,(RD[[#This Row],[33 kV_F7_Im
Incomer5]]-DZ129)*1000)</f>
        <v>0</v>
      </c>
      <c r="ER130" s="140"/>
      <c r="ES130" s="317">
        <f>IF((RD[[#This Row],[33kV_OG1_Ex_]]-EB129)*1000&lt;=0,0,(RD[[#This Row],[33kV_OG1_Ex_]]-EB129)*1000)</f>
        <v>0</v>
      </c>
      <c r="ET130" s="316">
        <f>IFERROR(IF((RD[[#This Row],[33kV_OG1_Im]]-EC129)*1000&lt;=0,0,(RD[[#This Row],[33kV_OG1_Im]]-EC129)*1000),0)</f>
        <v>0</v>
      </c>
      <c r="EU130" s="316">
        <f>(RD[[#This Row],[132kV_TX1_EX]]-EE127)</f>
        <v>0</v>
      </c>
      <c r="EV130" s="316">
        <f>IF((RD[[#This Row],[132 kV_Tx1_Im]]-EE129)*800000&lt;=0,0,(RD[[#This Row],[132 kV_Tx1_Im]]-EE129)*800000)</f>
        <v>0</v>
      </c>
      <c r="EW130" s="316">
        <f>IF((RD[[#This Row],[132kV_L1_Ex]]-EF129)*1600000&lt;=0,0,(RD[[#This Row],[132kV_L1_Ex]]-EF129)*1600000)</f>
        <v>0</v>
      </c>
      <c r="EX130" s="316" t="str">
        <f>IF((RD[[#This Row],[132kV_L1_Im]]-EG129)*1600000&lt;=0,"",(RD[[#This Row],[132kV_L1_Im]]-EG129)*1600000)</f>
        <v/>
      </c>
      <c r="EY130" s="316">
        <f>IFERROR(RD[[#This Row],[33kV_OG1_Ex (MWh)]]+RD[[#This Row],[33kV_OG1_Im (MWh)]],"")</f>
        <v>0</v>
      </c>
      <c r="EZ130" s="142">
        <f>RD[[#This Row],[33kV_OG1_Ex (MWh)]]-RD[[#This Row],[33kV_OG1_Im (MWh)]]</f>
        <v>0</v>
      </c>
      <c r="FA130" s="142" t="str">
        <f>IFERROR(RD[[#This Row],[132kV_L1_Ex(MWh)]]-RD[[#This Row],[132kV_L1_Im(MWh)]],"")</f>
        <v/>
      </c>
      <c r="FB130" s="318" t="str">
        <f>IFERROR(RD[[#This Row],[33kV_Ex(MWh)]]/RD[[#This Row],[Inv Total Gneration (MWh)]]-1,"")</f>
        <v/>
      </c>
      <c r="FC130" s="319">
        <f>IFERROR((RD[[#This Row],[Sunset Time (POA&lt;20 W/m2)]]-RD[[#This Row],[Sunrise Time (POA&gt;20 W/m2)]])*24,0)</f>
        <v>0</v>
      </c>
      <c r="FD130" s="320"/>
      <c r="FE130"/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0"/>
        <v>45870</v>
      </c>
      <c r="E131" s="132">
        <f>DAY(EOMONTH(RD[[#This Row],[Date]],0))</f>
        <v>31</v>
      </c>
      <c r="F131" s="321"/>
      <c r="G131" s="322"/>
      <c r="H131" s="321"/>
      <c r="I131" s="323"/>
      <c r="J131" s="321"/>
      <c r="K131" s="321"/>
      <c r="L131" s="321"/>
      <c r="M131" s="321"/>
      <c r="N131" s="321"/>
      <c r="O131" s="321"/>
      <c r="P131" s="321"/>
      <c r="Q131" s="321"/>
      <c r="R131" s="321"/>
      <c r="S131" s="323"/>
      <c r="T131" s="321"/>
      <c r="U131" s="321"/>
      <c r="V131" s="321"/>
      <c r="W131" s="321"/>
      <c r="X131" s="283"/>
      <c r="Y131" s="192"/>
      <c r="Z131" s="192"/>
      <c r="AA131" s="192"/>
      <c r="AB131" s="283"/>
      <c r="AC131" s="192"/>
      <c r="AD131" s="192"/>
      <c r="AE131" s="192"/>
      <c r="AF131" s="283"/>
      <c r="AG131" s="192"/>
      <c r="AH131" s="192"/>
      <c r="AI131" s="283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92"/>
      <c r="BW131" s="192"/>
      <c r="BX131" s="192"/>
      <c r="BY131" s="192"/>
      <c r="BZ131" s="136"/>
      <c r="CA131" s="136"/>
      <c r="CB131" s="136"/>
      <c r="CC131" s="136"/>
      <c r="CD131" s="284"/>
      <c r="CE131" s="59"/>
      <c r="CF131" s="284"/>
      <c r="CG131" s="195"/>
      <c r="CH131" s="284"/>
      <c r="CI131" s="195"/>
      <c r="CJ131" s="285"/>
      <c r="CK131" s="59"/>
      <c r="CL131" s="284"/>
      <c r="CM131" s="195"/>
      <c r="CN131" s="284"/>
      <c r="CO131" s="195"/>
      <c r="CP131" s="284"/>
      <c r="CQ131" s="195"/>
      <c r="CR131" s="284"/>
      <c r="CS131" s="59"/>
      <c r="CT131" s="284"/>
      <c r="CU131" s="195"/>
      <c r="CV131" s="284"/>
      <c r="CW131" s="247"/>
      <c r="CX131" s="193" t="str">
        <f>IFERROR(AVERAGEIF(RD[[#This Row],[IS1POA1 (KWh/m2)]:[IS7POA2 (KWh/m2)]],"&lt;&gt;0",RD[[#This Row],[IS1POA1 (KWh/m2)]:[IS7POA2 (KWh/m2)]]),"")</f>
        <v/>
      </c>
      <c r="CY131" s="193" t="str">
        <f>IFERROR(AVERAGEIF(RD[[#This Row],[IS1GHI1 (KWh/m2)]:[IS7GHI2 (KWh/m2)]],"&lt;&gt;0",RD[[#This Row],[IS1GHI1 (KWh/m2)]:[IS7GHI2 (KWh/m2)]]),"")</f>
        <v/>
      </c>
      <c r="CZ131" s="193" t="str">
        <f>IFERROR(AVERAGEIF(RD[[#This Row],[IS1POA_BS1 (KWh/m2)]:[IS7POA_BS2 (KWh/m2)]],"&lt;&gt;0",RD[[#This Row],[IS1POA_BS1 (KWh/m2)]:[IS7POA_BS2 (KWh/m2)]]),"")</f>
        <v/>
      </c>
      <c r="DA131" s="193" t="str">
        <f>IFERROR(AVERAGEIF(RD[[#This Row],[IS1GHI_BS1 (KWh/m2)]:[IS1GHI_BS1 (KWh/m2)2]],"&lt;&gt;0",RD[[#This Row],[IS1GHI_BS1 (KWh/m2)]:[IS1GHI_BS1 (KWh/m2)2]]),"")</f>
        <v/>
      </c>
      <c r="DB131" s="193" t="str">
        <f>IFERROR(AVERAGEIF(RD[[#This Row],[IS1AT1 (°C)]:[IS7AT2 (°C)]],"&lt;&gt;0",RD[[#This Row],[IS1AT1 (°C)]:[IS7AT2 (°C)]]),"")</f>
        <v/>
      </c>
      <c r="DC131" s="193" t="str">
        <f>IFERROR(AVERAGEIF(RD[[#This Row],[IS1MT1 (°C)]:[IS7MT2 (°C)]],"&lt;&gt;0",RD[[#This Row],[IS1MT1 (°C)]:[IS7MT2 (°C)]]),"")</f>
        <v/>
      </c>
      <c r="DD131" s="193" t="str">
        <f>IFERROR(AVERAGEIF(RD[[#This Row],[IS1RH1 (%)]:[IS7RH2 (%)]],"&lt;&gt;0",RD[[#This Row],[IS1RH1 (%)]:[IS7RH2 (%)]]),"")</f>
        <v/>
      </c>
      <c r="DE131" s="193" t="str">
        <f>IFERROR(AVERAGEIF(RD[[#This Row],[IS1Rain1 (mm)]:[IS7Rain2 (mm)]],"&lt;&gt;0",RD[[#This Row],[IS1Rain1 (mm)]:[IS7Rain2 (mm)]]),"")</f>
        <v/>
      </c>
      <c r="DF131" s="193" t="str">
        <f>IFERROR(AVERAGEIF(RD[[#This Row],[WS_Solar1_Avg (m/s)]:[IS7_WS_Solar1_Avg (m/s)]],"&lt;&gt;0",RD[[#This Row],[WS_Solar1_Avg (m/s)]:[IS7_WS_Solar1_Avg (m/s)]]),"")</f>
        <v/>
      </c>
      <c r="DG131" s="193" t="str">
        <f>IFERROR(AVERAGEIF(RD[[#This Row],[WS_Solar1_Max (m/s)]:[IS7_WS_Solar1_Max (m/s)]],"&lt;&gt;0",RD[[#This Row],[WS_Solar1_Max (m/s)]:[IS7_WS_Solar1_Max (m/s)]]),"")</f>
        <v/>
      </c>
      <c r="DH131" s="193">
        <f>SUM(RD[[#This Row],[IS1Inv1M1]:[IS4Inv4M2]])</f>
        <v>0</v>
      </c>
      <c r="DI131" s="194">
        <f>SUM(RD[[#This Row],[IS7Inv1M1]]+RD[[#This Row],[IS7Inv2M1]])</f>
        <v>0</v>
      </c>
      <c r="DJ131" s="193">
        <f>SUM(RD[[#This Row],[IS5Inv1M1]:[IS5Inv2M2]])</f>
        <v>0</v>
      </c>
      <c r="DK131" s="193">
        <f>SUM(RD[[#This Row],[IS8Inv1M1]:[IS9Inv2M2]])</f>
        <v>0</v>
      </c>
      <c r="DL131" s="60">
        <f>SUM(RD[[#This Row],[IS6Inv1M1]:[IS6Inv2M2]])</f>
        <v>0</v>
      </c>
      <c r="DM131" s="275">
        <f>SUM(RD[[#This Row],[IS10Inv1M1]:[IS11Inv1M4]],RD[[#This Row],[IS14Inv1M1]:[IS14Inv2M4]])</f>
        <v>0</v>
      </c>
      <c r="DN131" s="275">
        <f>SUM(RD[[#This Row],[IS12Inv1M1]:[IS12Inv1M4]])</f>
        <v>0</v>
      </c>
      <c r="DO131" s="275">
        <f>SUM(RD[[#This Row],[IS13Inv1M1]:[IS13Inv2M2]])</f>
        <v>0</v>
      </c>
      <c r="DP131" s="193">
        <f>SUM(RD[[#This Row],[O2R15]:[O2R26]])</f>
        <v>0</v>
      </c>
      <c r="DQ131" s="314"/>
      <c r="DR131" s="131"/>
      <c r="DS131" s="315"/>
      <c r="DT131" s="314"/>
      <c r="DU131" s="131"/>
      <c r="DV131" s="131"/>
      <c r="DW131" s="314"/>
      <c r="DX131" s="131"/>
      <c r="DY131" s="131"/>
      <c r="DZ131" s="131"/>
      <c r="EA131" s="131"/>
      <c r="EB131" s="314"/>
      <c r="EC131" s="314"/>
      <c r="ED131" s="314"/>
      <c r="EE131" s="314"/>
      <c r="EF131" s="314"/>
      <c r="EG131" s="229"/>
      <c r="EH131" s="140">
        <f>IF((RD[[#This Row],[33 kV_F3_Ex
Incomer1]]-DQ130)*1000&lt;0,0,(RD[[#This Row],[33 kV_F3_Ex
Incomer1]]-DQ130)*1000)</f>
        <v>0</v>
      </c>
      <c r="EI131" s="316"/>
      <c r="EJ131" s="140"/>
      <c r="EK131" s="140"/>
      <c r="EL131" s="140"/>
      <c r="EM131" s="140"/>
      <c r="EN131" s="140"/>
      <c r="EO131" s="140"/>
      <c r="EP131" s="140">
        <f>IF((RD[[#This Row],[33 kV_F7_Ex
Incomer5]]-DY130)*1000&lt;0,0,(RD[[#This Row],[33 kV_F7_Ex
Incomer5]]-DY130)*1000)</f>
        <v>0</v>
      </c>
      <c r="EQ131" s="140">
        <f>IF((RD[[#This Row],[33 kV_F7_Im
Incomer5]]-DZ130)*1000&lt;0,0,(RD[[#This Row],[33 kV_F7_Im
Incomer5]]-DZ130)*1000)</f>
        <v>0</v>
      </c>
      <c r="ER131" s="140"/>
      <c r="ES131" s="317">
        <f>IF((RD[[#This Row],[33kV_OG1_Ex_]]-EB130)*1000&lt;=0,0,(RD[[#This Row],[33kV_OG1_Ex_]]-EB130)*1000)</f>
        <v>0</v>
      </c>
      <c r="ET131" s="316">
        <f>IFERROR(IF((RD[[#This Row],[33kV_OG1_Im]]-EC130)*1000&lt;=0,0,(RD[[#This Row],[33kV_OG1_Im]]-EC130)*1000),0)</f>
        <v>0</v>
      </c>
      <c r="EU131" s="316">
        <f>(RD[[#This Row],[132kV_TX1_EX]]-EE128)</f>
        <v>0</v>
      </c>
      <c r="EV131" s="316">
        <f>IF((RD[[#This Row],[132 kV_Tx1_Im]]-EE130)*800000&lt;=0,0,(RD[[#This Row],[132 kV_Tx1_Im]]-EE130)*800000)</f>
        <v>0</v>
      </c>
      <c r="EW131" s="316">
        <f>IF((RD[[#This Row],[132kV_L1_Ex]]-EF130)*1600000&lt;=0,0,(RD[[#This Row],[132kV_L1_Ex]]-EF130)*1600000)</f>
        <v>0</v>
      </c>
      <c r="EX131" s="316" t="str">
        <f>IF((RD[[#This Row],[132kV_L1_Im]]-EG130)*1600000&lt;=0,"",(RD[[#This Row],[132kV_L1_Im]]-EG130)*1600000)</f>
        <v/>
      </c>
      <c r="EY131" s="316">
        <f>IFERROR(RD[[#This Row],[33kV_OG1_Ex (MWh)]]+RD[[#This Row],[33kV_OG1_Im (MWh)]],"")</f>
        <v>0</v>
      </c>
      <c r="EZ131" s="142">
        <f>RD[[#This Row],[33kV_OG1_Ex (MWh)]]-RD[[#This Row],[33kV_OG1_Im (MWh)]]</f>
        <v>0</v>
      </c>
      <c r="FA131" s="142" t="str">
        <f>IFERROR(RD[[#This Row],[132kV_L1_Ex(MWh)]]-RD[[#This Row],[132kV_L1_Im(MWh)]],"")</f>
        <v/>
      </c>
      <c r="FB131" s="318" t="str">
        <f>IFERROR(RD[[#This Row],[33kV_Ex(MWh)]]/RD[[#This Row],[Inv Total Gneration (MWh)]]-1,"")</f>
        <v/>
      </c>
      <c r="FC131" s="319">
        <f>IFERROR((RD[[#This Row],[Sunset Time (POA&lt;20 W/m2)]]-RD[[#This Row],[Sunrise Time (POA&gt;20 W/m2)]])*24,0)</f>
        <v>0</v>
      </c>
      <c r="FD131" s="320"/>
      <c r="FE131"/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0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>
        <f>(RD[[#This Row],[132kV_TX1_EX]]-EE129)</f>
        <v>0</v>
      </c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0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>
        <f>(RD[[#This Row],[132kV_TX1_EX]]-EE130)</f>
        <v>0</v>
      </c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0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>
        <f>(RD[[#This Row],[132kV_TX1_EX]]-EE131)</f>
        <v>0</v>
      </c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0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3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BJ16" activePane="bottomRight" state="frozen"/>
      <selection pane="topRight" activeCell="C1" sqref="C1"/>
      <selection pane="bottomLeft" activeCell="A4" sqref="A4"/>
      <selection pane="bottomRight" activeCell="BM1" sqref="BM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1311</v>
      </c>
      <c r="BZ3" s="172" t="s">
        <v>1312</v>
      </c>
      <c r="CA3" s="172" t="s">
        <v>1313</v>
      </c>
    </row>
    <row r="4" spans="2:79">
      <c r="B4" s="173">
        <f>O2Summary!B5-31</f>
        <v>45832</v>
      </c>
      <c r="C4" s="168">
        <f>IFERROR(VLOOKUP($B4,RD[#All],C$2,0)/C$1,"")</f>
        <v>0.55553293386915403</v>
      </c>
      <c r="D4" s="168">
        <f>IFERROR(VLOOKUP($B4,RD[#All],D$2,0)/D$1,"")</f>
        <v>0.56355145163361642</v>
      </c>
      <c r="E4" s="168">
        <f>IFERROR(VLOOKUP($B4,RD[#All],E$2,0)/E$1,"")</f>
        <v>0.5558534108127009</v>
      </c>
      <c r="F4" s="168">
        <f>IFERROR(VLOOKUP($B4,RD[#All],F$2,0)/F$1,"")</f>
        <v>0.53872298300610455</v>
      </c>
      <c r="G4" s="168">
        <f>IFERROR(VLOOKUP($B4,RD[#All],G$2,0)/G$1,"")</f>
        <v>0.53733122288511936</v>
      </c>
      <c r="H4" s="168">
        <f>IFERROR(VLOOKUP($B4,RD[#All],H$2,0)/H$1,"")</f>
        <v>0.5338446479239719</v>
      </c>
      <c r="I4" s="168">
        <f>IFERROR(VLOOKUP($B4,RD[#All],I$2,0)/I$1,"")</f>
        <v>0.55030391473448992</v>
      </c>
      <c r="J4" s="168">
        <f>IFERROR(VLOOKUP($B4,RD[#All],J$2,0)/J$1,"")</f>
        <v>0.55245058408614245</v>
      </c>
      <c r="K4" s="168">
        <f>IFERROR(VLOOKUP($B4,RD[#All],K$2,0)/K$1,"")</f>
        <v>0.56027764631645371</v>
      </c>
      <c r="L4" s="168">
        <f>IFERROR(VLOOKUP($B4,RD[#All],L$2,0)/L$1,"")</f>
        <v>0.56057022730258832</v>
      </c>
      <c r="M4" s="168">
        <f>IFERROR(VLOOKUP($B4,RD[#All],M$2,0)/M$1,"")</f>
        <v>0.58562701175852327</v>
      </c>
      <c r="N4" s="168">
        <f>IFERROR(VLOOKUP($B4,RD[#All],N$2,0)/N$1,"")</f>
        <v>0.56930506300460271</v>
      </c>
      <c r="O4" s="168">
        <f>IFERROR(VLOOKUP($B4,RD[#All],O$2,0)/O$1,"")</f>
        <v>0.60867830038686088</v>
      </c>
      <c r="P4" s="168">
        <f>IFERROR(VLOOKUP($B4,RD[#All],P$2,0)/P$1,"")</f>
        <v>0.56840113057661901</v>
      </c>
      <c r="Q4" s="168">
        <f>IFERROR(VLOOKUP($B4,RD[#All],Q$2,0)/Q$1,"")</f>
        <v>0.56831228473019524</v>
      </c>
      <c r="R4" s="168">
        <f>IFERROR(VLOOKUP($B4,RD[#All],R$2,0)/R$1,"")</f>
        <v>0.56915540736258707</v>
      </c>
      <c r="S4" s="168">
        <f>IFERROR(VLOOKUP($B4,RD[#All],S$2,0)/S$1,"")</f>
        <v>0.59768996849957057</v>
      </c>
      <c r="T4" s="168">
        <f>IFERROR(VLOOKUP($B4,RD[#All],T$2,0)/T$1,"")</f>
        <v>0.61252748053588568</v>
      </c>
      <c r="U4" s="168">
        <f>IFERROR(VLOOKUP($B4,RD[#All],U$2,0)/U$1,"")</f>
        <v>0.5928928091176664</v>
      </c>
      <c r="V4" s="168">
        <f>IFERROR(VLOOKUP($B4,RD[#All],V$2,0)/V$1,"")</f>
        <v>0.5982697697087852</v>
      </c>
      <c r="W4" s="168">
        <f>IFERROR(VLOOKUP($B4,RD[#All],W$2,0)/W$1,"")</f>
        <v>0.57977231479953795</v>
      </c>
      <c r="X4" s="168">
        <f>IFERROR(VLOOKUP($B4,RD[#All],X$2,0)/X$1,"")</f>
        <v>0.59213091851163613</v>
      </c>
      <c r="Y4" s="168">
        <f>IFERROR(VLOOKUP($B4,RD[#All],Y$2,0)/Y$1,"")</f>
        <v>0.61794790678055467</v>
      </c>
      <c r="Z4" s="168">
        <f>IFERROR(VLOOKUP($B4,RD[#All],Z$2,0)/Z$1,"")</f>
        <v>0.61513671699671446</v>
      </c>
      <c r="AA4" s="168">
        <f>IFERROR(VLOOKUP($B4,RD[#All],AA$2,0)/AA$1,"")</f>
        <v>0.6121700879765396</v>
      </c>
      <c r="AB4" s="168">
        <f>IFERROR(VLOOKUP($B4,RD[#All],AB$2,0)/AB$1,"")</f>
        <v>0.60924083412839025</v>
      </c>
      <c r="AC4" s="168">
        <f>IFERROR(VLOOKUP($B4,RD[#All],AC$2,0)/AC$1,"")</f>
        <v>0.60616480750450452</v>
      </c>
      <c r="AD4" s="168">
        <f>IFERROR(VLOOKUP($B4,RD[#All],AD$2,0)/AD$1,"")</f>
        <v>0.5994938310661182</v>
      </c>
      <c r="AE4" s="168">
        <f>IFERROR(VLOOKUP($B4,RD[#All],AE$2,0)/AE$1,"")</f>
        <v>0.58870018496721033</v>
      </c>
      <c r="AF4" s="168">
        <f>IFERROR(VLOOKUP($B4,RD[#All],AF$2,0)/AF$1,"")</f>
        <v>0.58033920102885617</v>
      </c>
      <c r="AG4" s="168">
        <f>IFERROR(VLOOKUP($B4,RD[#All],AG$2,0)/AG$1,"")</f>
        <v>0.57778383535504974</v>
      </c>
      <c r="AH4" s="168">
        <f>IFERROR(VLOOKUP($B4,RD[#All],AH$2,0)/AH$1,"")</f>
        <v>0.57451369165639565</v>
      </c>
      <c r="AI4" s="168">
        <f>IFERROR(VLOOKUP($B4,RD[#All],AI$2,0)/AI$1,"")</f>
        <v>0.57745672618236343</v>
      </c>
      <c r="AJ4" s="168">
        <f>IFERROR(VLOOKUP($B4,RD[#All],AJ$2,0)/AJ$1,"")</f>
        <v>0.578804562577382</v>
      </c>
      <c r="AK4" s="168">
        <f>IFERROR(VLOOKUP($B4,RD[#All],AK$2,0)/AK$1,"")</f>
        <v>0.57388024015727113</v>
      </c>
      <c r="AL4" s="168">
        <f>IFERROR(VLOOKUP($B4,RD[#All],AL$2,0)/AL$1,"")</f>
        <v>0.57782942384607061</v>
      </c>
      <c r="AM4" s="168">
        <f>IFERROR(VLOOKUP($B4,RD[#All],AM$2,0)/AM$1,"")</f>
        <v>0.55712237576312373</v>
      </c>
      <c r="AN4" s="168">
        <f>IFERROR(VLOOKUP($B4,RD[#All],AN$2,0)/AN$1,"")</f>
        <v>0.55941090551737593</v>
      </c>
      <c r="AO4" s="168">
        <f>IFERROR(VLOOKUP($B4,RD[#All],AO$2,0)/AO$1,"")</f>
        <v>0.55496846540618039</v>
      </c>
      <c r="AP4" s="168">
        <f>IFERROR(VLOOKUP($B4,RD[#All],AP$2,0)/AP$1,"")</f>
        <v>0.55920897642141254</v>
      </c>
      <c r="AQ4" s="168">
        <f>IFERROR(VLOOKUP($B4,RD[#All],AQ$2,0)/AQ$1,"")</f>
        <v>0.5543564095814687</v>
      </c>
      <c r="AR4" s="168">
        <f>IFERROR(VLOOKUP($B4,RD[#All],AR$2,0)/AR$1,"")</f>
        <v>0.55678582726985137</v>
      </c>
      <c r="AS4" s="168">
        <f>IFERROR(VLOOKUP($B4,RD[#All],AS$2,0)/AS$1,"")</f>
        <v>0.57323631762100591</v>
      </c>
      <c r="AT4" s="168">
        <f>IFERROR(VLOOKUP($B4,RD[#All],AT$2,0)/AT$1,"")</f>
        <v>0.57731872368062676</v>
      </c>
      <c r="AU4" s="168">
        <f>IFERROR(VLOOKUP($B4,RD[#All],AU$2,0)/AU$1,"")</f>
        <v>0.57594130297867641</v>
      </c>
      <c r="AV4" s="168">
        <f>IFERROR(VLOOKUP($B4,RD[#All],AV$2,0)/AV$1,"")</f>
        <v>0.57392568948991196</v>
      </c>
      <c r="AW4" s="168">
        <f>IFERROR(VLOOKUP($B4,RD[#All],AW$2,0)/AW$1,"")</f>
        <v>0.64171122994652408</v>
      </c>
      <c r="AX4" s="168">
        <f>IFERROR(VLOOKUP($B4,RD[#All],AX$2,0)/AX$1,"")</f>
        <v>0.64753134796238243</v>
      </c>
      <c r="AY4" s="168">
        <f>IFERROR(VLOOKUP($B4,RD[#All],AY$2,0)/AY$1,"")</f>
        <v>0.61300293514117243</v>
      </c>
      <c r="AZ4" s="168">
        <f>IFERROR(VLOOKUP($B4,RD[#All],AZ$2,0)/AZ$1,"")</f>
        <v>0.65780159773485691</v>
      </c>
      <c r="BA4" s="168">
        <f>IFERROR(VLOOKUP($B4,RD[#All],BA$2,0)/BA$1,"")</f>
        <v>0.62187615089177672</v>
      </c>
      <c r="BB4" s="168">
        <f>IFERROR(VLOOKUP($B4,RD[#All],BB$2,0)/BB$1,"")</f>
        <v>0.63745303363791994</v>
      </c>
      <c r="BC4" s="168">
        <f>IFERROR(VLOOKUP($B4,RD[#All],BC$2,0)/BC$1,"")</f>
        <v>0.63636363636363635</v>
      </c>
      <c r="BD4" s="168">
        <f>IFERROR(VLOOKUP($B4,RD[#All],BD$2,0)/BD$1,"")</f>
        <v>0.65030888566853606</v>
      </c>
      <c r="BE4" s="168">
        <f>IFERROR(VLOOKUP($B4,RD[#All],BE$2,0)/BE$1,"")</f>
        <v>0.62709342537044721</v>
      </c>
      <c r="BF4" s="168">
        <f>IFERROR(VLOOKUP($B4,RD[#All],BF$2,0)/BF$1,"")</f>
        <v>0.58942040327011769</v>
      </c>
      <c r="BG4" s="168">
        <f>IFERROR(VLOOKUP($B4,RD[#All],BG$2,0)/BG$1,"")</f>
        <v>0.62408328779730238</v>
      </c>
      <c r="BH4" s="168">
        <f>IFERROR(VLOOKUP($B4,RD[#All],BH$2,0)/BH$1,"")</f>
        <v>0.6183313680941015</v>
      </c>
      <c r="BI4" s="168">
        <f>IFERROR(VLOOKUP($B4,RD[#All],BI$2,0)/BI$1,"")</f>
        <v>0.6353115959027289</v>
      </c>
      <c r="BJ4" s="168">
        <f>IFERROR(VLOOKUP($B4,RD[#All],BJ$2,0)/BJ$1,"")</f>
        <v>0.61453741468572753</v>
      </c>
      <c r="BK4" s="168">
        <f>IFERROR(VLOOKUP($B4,RD[#All],BK$2,0)/BK$1,"")</f>
        <v>0.62623644604712891</v>
      </c>
      <c r="BL4" s="168">
        <f>IFERROR(VLOOKUP($B4,RD[#All],BL$2,0)/BL$1,"")</f>
        <v>0.63779537503631012</v>
      </c>
      <c r="BM4" s="168">
        <f>IFERROR(VLOOKUP($B4,RD[#All],BM$2,0)/BM$1,"")</f>
        <v>0.66209240727180674</v>
      </c>
      <c r="BN4" s="168">
        <f>IFERROR(VLOOKUP($B4,RD[#All],BN$2,0)/BN$1,"")</f>
        <v>0.65258785832216359</v>
      </c>
      <c r="BO4" s="168">
        <f>IFERROR(VLOOKUP($B4,RD[#All],BO$2,0)/BO$1,"")</f>
        <v>0.60003026009930804</v>
      </c>
      <c r="BP4" s="168">
        <f>IFERROR(VLOOKUP($B4,RD[#All],BP$2,0)/BP$1,"")</f>
        <v>0.64179231214504828</v>
      </c>
      <c r="BQ4" s="168">
        <f>IFERROR(VLOOKUP($B4,RD[#All],BQ$2,0)/BQ$1,"")</f>
        <v>0.29627159341025811</v>
      </c>
      <c r="BR4" s="168">
        <f>IFERROR(VLOOKUP($B4,RD[#All],BR$2,0)/BR$1,"")</f>
        <v>7.1465561885033654E-2</v>
      </c>
      <c r="BS4" s="168">
        <f>IFERROR(VLOOKUP($B4,RD[#All],BS$2,0)/BS$1,"")</f>
        <v>0.62389725648772876</v>
      </c>
      <c r="BT4" s="168">
        <f>IFERROR(VLOOKUP($B4,RD[#All],BT$2,0)/BT$1,"")</f>
        <v>0.34028480799082134</v>
      </c>
      <c r="BU4" s="168">
        <f>IFERROR(VLOOKUP($B4,RD[#All],BU$2,0)/BU$1,"")</f>
        <v>8.4347120843471221E-2</v>
      </c>
      <c r="BV4" s="168">
        <f>IFERROR(VLOOKUP($B4,RD[#All],BV$2,0)/BV$1,"")</f>
        <v>0.48581932773109243</v>
      </c>
      <c r="BW4" s="168">
        <f>IFERROR(VLOOKUP($B4,RD[#All],BW$2,0)/BW$1,"")</f>
        <v>0.40680286815839728</v>
      </c>
      <c r="BX4" s="168">
        <f>IFERROR(VLOOKUP($B4,RD[#All],BX$2,0)/BX$1,"")</f>
        <v>0.63844250123741952</v>
      </c>
      <c r="BY4" s="174">
        <f>AVERAGEIF(Inv_SY_B[[#This Row],[IS1Inv1M1]:[IS4Inv4M2]],"&gt;="&amp;0.1,Inv_SY_B[[#This Row],[IS1Inv1M1]:[IS4Inv4M2]])</f>
        <v>0.57897698807198694</v>
      </c>
      <c r="BZ4" s="174">
        <f>AVERAGEIF(Inv_SY_B[[#This Row],[IS5Inv1M1]:[IS9Inv2M2]],"&gt;="&amp;0.1,Inv_SY_B[[#This Row],[IS5Inv1M1]:[IS9Inv2M2]])</f>
        <v>0.57064349219445742</v>
      </c>
      <c r="CA4" s="174">
        <f>AVERAGEIF(Inv_SY_B[[#This Row],[IS10Inv1M1]:[IS14Inv2M4]],"&gt;="&amp;0.1,Inv_SY_B[[#This Row],[IS10Inv1M1]:[IS14Inv2M4]])</f>
        <v>0.59334151255402745</v>
      </c>
    </row>
    <row r="5" spans="2:79">
      <c r="B5" s="173">
        <f>B4+1</f>
        <v>45833</v>
      </c>
      <c r="C5" s="168">
        <f>IFERROR(VLOOKUP($B5,RD[#All],C$2,0)/C$1,"")</f>
        <v>2.5342274815902974</v>
      </c>
      <c r="D5" s="168">
        <f>IFERROR(VLOOKUP($B5,RD[#All],D$2,0)/D$1,"")</f>
        <v>2.5282135932669507</v>
      </c>
      <c r="E5" s="168">
        <f>IFERROR(VLOOKUP($B5,RD[#All],E$2,0)/E$1,"")</f>
        <v>2.5083334720857824</v>
      </c>
      <c r="F5" s="168">
        <f>IFERROR(VLOOKUP($B5,RD[#All],F$2,0)/F$1,"")</f>
        <v>2.532255403398779</v>
      </c>
      <c r="G5" s="168">
        <f>IFERROR(VLOOKUP($B5,RD[#All],G$2,0)/G$1,"")</f>
        <v>2.5382411934712814</v>
      </c>
      <c r="H5" s="168">
        <f>IFERROR(VLOOKUP($B5,RD[#All],H$2,0)/H$1,"")</f>
        <v>2.5163244823869055</v>
      </c>
      <c r="I5" s="168">
        <f>IFERROR(VLOOKUP($B5,RD[#All],I$2,0)/I$1,"")</f>
        <v>2.5691707329784945</v>
      </c>
      <c r="J5" s="168">
        <f>IFERROR(VLOOKUP($B5,RD[#All],J$2,0)/J$1,"")</f>
        <v>2.547482629735081</v>
      </c>
      <c r="K5" s="168">
        <f>IFERROR(VLOOKUP($B5,RD[#All],K$2,0)/K$1,"")</f>
        <v>2.5308723773465847</v>
      </c>
      <c r="L5" s="168">
        <f>IFERROR(VLOOKUP($B5,RD[#All],L$2,0)/L$1,"")</f>
        <v>2.5806070161608199</v>
      </c>
      <c r="M5" s="168">
        <f>IFERROR(VLOOKUP($B5,RD[#All],M$2,0)/M$1,"")</f>
        <v>2.659265584970111</v>
      </c>
      <c r="N5" s="168">
        <f>IFERROR(VLOOKUP($B5,RD[#All],N$2,0)/N$1,"")</f>
        <v>2.5539500490454992</v>
      </c>
      <c r="O5" s="168">
        <f>IFERROR(VLOOKUP($B5,RD[#All],O$2,0)/O$1,"")</f>
        <v>2.7244404678377632</v>
      </c>
      <c r="P5" s="168">
        <f>IFERROR(VLOOKUP($B5,RD[#All],P$2,0)/P$1,"")</f>
        <v>2.5297896978073289</v>
      </c>
      <c r="Q5" s="168">
        <f>IFERROR(VLOOKUP($B5,RD[#All],Q$2,0)/Q$1,"")</f>
        <v>2.555275730528499</v>
      </c>
      <c r="R5" s="168">
        <f>IFERROR(VLOOKUP($B5,RD[#All],R$2,0)/R$1,"")</f>
        <v>2.537382606064897</v>
      </c>
      <c r="S5" s="168">
        <f>IFERROR(VLOOKUP($B5,RD[#All],S$2,0)/S$1,"")</f>
        <v>2.5404891884889342</v>
      </c>
      <c r="T5" s="168">
        <f>IFERROR(VLOOKUP($B5,RD[#All],T$2,0)/T$1,"")</f>
        <v>2.5771985440882941</v>
      </c>
      <c r="U5" s="168">
        <f>IFERROR(VLOOKUP($B5,RD[#All],U$2,0)/U$1,"")</f>
        <v>2.550238379583047</v>
      </c>
      <c r="V5" s="168">
        <f>IFERROR(VLOOKUP($B5,RD[#All],V$2,0)/V$1,"")</f>
        <v>2.560731805279143</v>
      </c>
      <c r="W5" s="168">
        <f>IFERROR(VLOOKUP($B5,RD[#All],W$2,0)/W$1,"")</f>
        <v>2.5338228015179012</v>
      </c>
      <c r="X5" s="168">
        <f>IFERROR(VLOOKUP($B5,RD[#All],X$2,0)/X$1,"")</f>
        <v>2.493446953384356</v>
      </c>
      <c r="Y5" s="168">
        <f>IFERROR(VLOOKUP($B5,RD[#All],Y$2,0)/Y$1,"")</f>
        <v>2.5903561980477652</v>
      </c>
      <c r="Z5" s="168">
        <f>IFERROR(VLOOKUP($B5,RD[#All],Z$2,0)/Z$1,"")</f>
        <v>2.5924163809045044</v>
      </c>
      <c r="AA5" s="168">
        <f>IFERROR(VLOOKUP($B5,RD[#All],AA$2,0)/AA$1,"")</f>
        <v>2.5630956744868034</v>
      </c>
      <c r="AB5" s="168">
        <f>IFERROR(VLOOKUP($B5,RD[#All],AB$2,0)/AB$1,"")</f>
        <v>2.5449093635000679</v>
      </c>
      <c r="AC5" s="168">
        <f>IFERROR(VLOOKUP($B5,RD[#All],AC$2,0)/AC$1,"")</f>
        <v>2.5588123369507905</v>
      </c>
      <c r="AD5" s="168">
        <f>IFERROR(VLOOKUP($B5,RD[#All],AD$2,0)/AD$1,"")</f>
        <v>2.5348669046865817</v>
      </c>
      <c r="AE5" s="168">
        <f>IFERROR(VLOOKUP($B5,RD[#All],AE$2,0)/AE$1,"")</f>
        <v>2.6084300207387479</v>
      </c>
      <c r="AF5" s="168">
        <f>IFERROR(VLOOKUP($B5,RD[#All],AF$2,0)/AF$1,"")</f>
        <v>2.5861265171609999</v>
      </c>
      <c r="AG5" s="168">
        <f>IFERROR(VLOOKUP($B5,RD[#All],AG$2,0)/AG$1,"")</f>
        <v>2.5971923129344416</v>
      </c>
      <c r="AH5" s="168">
        <f>IFERROR(VLOOKUP($B5,RD[#All],AH$2,0)/AH$1,"")</f>
        <v>2.5871068002786561</v>
      </c>
      <c r="AI5" s="168">
        <f>IFERROR(VLOOKUP($B5,RD[#All],AI$2,0)/AI$1,"")</f>
        <v>2.5760392531007223</v>
      </c>
      <c r="AJ5" s="168">
        <f>IFERROR(VLOOKUP($B5,RD[#All],AJ$2,0)/AJ$1,"")</f>
        <v>2.5821764442454098</v>
      </c>
      <c r="AK5" s="168">
        <f>IFERROR(VLOOKUP($B5,RD[#All],AK$2,0)/AK$1,"")</f>
        <v>2.5464640561075393</v>
      </c>
      <c r="AL5" s="168">
        <f>IFERROR(VLOOKUP($B5,RD[#All],AL$2,0)/AL$1,"")</f>
        <v>2.4205491298238027</v>
      </c>
      <c r="AM5" s="168">
        <f>IFERROR(VLOOKUP($B5,RD[#All],AM$2,0)/AM$1,"")</f>
        <v>2.5607974853096582</v>
      </c>
      <c r="AN5" s="168">
        <f>IFERROR(VLOOKUP($B5,RD[#All],AN$2,0)/AN$1,"")</f>
        <v>2.5682015521616508</v>
      </c>
      <c r="AO5" s="168">
        <f>IFERROR(VLOOKUP($B5,RD[#All],AO$2,0)/AO$1,"")</f>
        <v>2.5593166719392597</v>
      </c>
      <c r="AP5" s="168">
        <f>IFERROR(VLOOKUP($B5,RD[#All],AP$2,0)/AP$1,"")</f>
        <v>2.5833462343589089</v>
      </c>
      <c r="AQ5" s="168">
        <f>IFERROR(VLOOKUP($B5,RD[#All],AQ$2,0)/AQ$1,"")</f>
        <v>2.5542247959989468</v>
      </c>
      <c r="AR5" s="168">
        <f>IFERROR(VLOOKUP($B5,RD[#All],AR$2,0)/AR$1,"")</f>
        <v>2.5616810136698915</v>
      </c>
      <c r="AS5" s="168">
        <f>IFERROR(VLOOKUP($B5,RD[#All],AS$2,0)/AS$1,"")</f>
        <v>2.5409680480860488</v>
      </c>
      <c r="AT5" s="168">
        <f>IFERROR(VLOOKUP($B5,RD[#All],AT$2,0)/AT$1,"")</f>
        <v>2.5547338207873289</v>
      </c>
      <c r="AU5" s="168">
        <f>IFERROR(VLOOKUP($B5,RD[#All],AU$2,0)/AU$1,"")</f>
        <v>2.5520317864802973</v>
      </c>
      <c r="AV5" s="168">
        <f>IFERROR(VLOOKUP($B5,RD[#All],AV$2,0)/AV$1,"")</f>
        <v>2.5324972732037372</v>
      </c>
      <c r="AW5" s="168">
        <f>IFERROR(VLOOKUP($B5,RD[#All],AW$2,0)/AW$1,"")</f>
        <v>2.6329061405126315</v>
      </c>
      <c r="AX5" s="168">
        <f>IFERROR(VLOOKUP($B5,RD[#All],AX$2,0)/AX$1,"")</f>
        <v>2.6415066614420062</v>
      </c>
      <c r="AY5" s="168">
        <f>IFERROR(VLOOKUP($B5,RD[#All],AY$2,0)/AY$1,"")</f>
        <v>2.5022468116054961</v>
      </c>
      <c r="AZ5" s="168">
        <f>IFERROR(VLOOKUP($B5,RD[#All],AZ$2,0)/AZ$1,"")</f>
        <v>2.6965820608757207</v>
      </c>
      <c r="BA5" s="168">
        <f>IFERROR(VLOOKUP($B5,RD[#All],BA$2,0)/BA$1,"")</f>
        <v>2.5613370512618157</v>
      </c>
      <c r="BB5" s="168">
        <f>IFERROR(VLOOKUP($B5,RD[#All],BB$2,0)/BB$1,"")</f>
        <v>2.6427443918272973</v>
      </c>
      <c r="BC5" s="168">
        <f>IFERROR(VLOOKUP($B5,RD[#All],BC$2,0)/BC$1,"")</f>
        <v>2.6413793103448273</v>
      </c>
      <c r="BD5" s="168">
        <f>IFERROR(VLOOKUP($B5,RD[#All],BD$2,0)/BD$1,"")</f>
        <v>2.6976103469404538</v>
      </c>
      <c r="BE5" s="168">
        <f>IFERROR(VLOOKUP($B5,RD[#All],BE$2,0)/BE$1,"")</f>
        <v>2.6868541379333775</v>
      </c>
      <c r="BF5" s="168">
        <f>IFERROR(VLOOKUP($B5,RD[#All],BF$2,0)/BF$1,"")</f>
        <v>2.54441465891873</v>
      </c>
      <c r="BG5" s="168">
        <f>IFERROR(VLOOKUP($B5,RD[#All],BG$2,0)/BG$1,"")</f>
        <v>2.688375370279831</v>
      </c>
      <c r="BH5" s="168">
        <f>IFERROR(VLOOKUP($B5,RD[#All],BH$2,0)/BH$1,"")</f>
        <v>2.6675965603520173</v>
      </c>
      <c r="BI5" s="168">
        <f>IFERROR(VLOOKUP($B5,RD[#All],BI$2,0)/BI$1,"")</f>
        <v>2.5998253707613315</v>
      </c>
      <c r="BJ5" s="168">
        <f>IFERROR(VLOOKUP($B5,RD[#All],BJ$2,0)/BJ$1,"")</f>
        <v>2.6526044026970981</v>
      </c>
      <c r="BK5" s="168">
        <f>IFERROR(VLOOKUP($B5,RD[#All],BK$2,0)/BK$1,"")</f>
        <v>2.6906318082788672</v>
      </c>
      <c r="BL5" s="168">
        <f>IFERROR(VLOOKUP($B5,RD[#All],BL$2,0)/BL$1,"")</f>
        <v>2.7343108652546761</v>
      </c>
      <c r="BM5" s="168">
        <f>IFERROR(VLOOKUP($B5,RD[#All],BM$2,0)/BM$1,"")</f>
        <v>2.8336301479251604</v>
      </c>
      <c r="BN5" s="168">
        <f>IFERROR(VLOOKUP($B5,RD[#All],BN$2,0)/BN$1,"")</f>
        <v>2.7998458272690141</v>
      </c>
      <c r="BO5" s="168">
        <f>IFERROR(VLOOKUP($B5,RD[#All],BO$2,0)/BO$1,"")</f>
        <v>2.562205135964128</v>
      </c>
      <c r="BP5" s="168">
        <f>IFERROR(VLOOKUP($B5,RD[#All],BP$2,0)/BP$1,"")</f>
        <v>2.7424911020968139</v>
      </c>
      <c r="BQ5" s="168">
        <f>IFERROR(VLOOKUP($B5,RD[#All],BQ$2,0)/BQ$1,"")</f>
        <v>1.3653705062362436</v>
      </c>
      <c r="BR5" s="168">
        <f>IFERROR(VLOOKUP($B5,RD[#All],BR$2,0)/BR$1,"")</f>
        <v>0.3828512243841089</v>
      </c>
      <c r="BS5" s="168">
        <f>IFERROR(VLOOKUP($B5,RD[#All],BS$2,0)/BS$1,"")</f>
        <v>2.7410890751720851</v>
      </c>
      <c r="BT5" s="168">
        <f>IFERROR(VLOOKUP($B5,RD[#All],BT$2,0)/BT$1,"")</f>
        <v>1.5287170142403994</v>
      </c>
      <c r="BU5" s="168">
        <f>IFERROR(VLOOKUP($B5,RD[#All],BU$2,0)/BU$1,"")</f>
        <v>0.44717245447172455</v>
      </c>
      <c r="BV5" s="168">
        <f>IFERROR(VLOOKUP($B5,RD[#All],BV$2,0)/BV$1,"")</f>
        <v>2.6460084033613445</v>
      </c>
      <c r="BW5" s="168">
        <f>IFERROR(VLOOKUP($B5,RD[#All],BW$2,0)/BW$1,"")</f>
        <v>1.8269736605051703</v>
      </c>
      <c r="BX5" s="168">
        <f>IFERROR(VLOOKUP($B5,RD[#All],BX$2,0)/BX$1,"")</f>
        <v>2.7910905791123577</v>
      </c>
      <c r="BY5" s="168">
        <f>AVERAGEIF(Inv_SY_B[[#This Row],[IS1Inv1M1]:[IS4Inv4M2]],"&gt;="&amp;0.1,Inv_SY_B[[#This Row],[IS1Inv1M1]:[IS4Inv4M2]])</f>
        <v>2.5566506089140453</v>
      </c>
      <c r="BZ5" s="168">
        <f>AVERAGEIF(Inv_SY_B[[#This Row],[IS5Inv1M1]:[IS9Inv2M2]],"&gt;="&amp;0.1,Inv_SY_B[[#This Row],[IS5Inv1M1]:[IS9Inv2M2]])</f>
        <v>2.5595490675770027</v>
      </c>
      <c r="CA5" s="168">
        <f>AVERAGEIF(Inv_SY_B[[#This Row],[IS10Inv1M1]:[IS14Inv2M4]],"&gt;="&amp;0.1,Inv_SY_B[[#This Row],[IS10Inv1M1]:[IS14Inv2M4]])</f>
        <v>2.3910132528580266</v>
      </c>
    </row>
    <row r="6" spans="2:79">
      <c r="B6" s="173">
        <f t="shared" ref="B6:B34" si="32">B5+1</f>
        <v>45834</v>
      </c>
      <c r="C6" s="168">
        <f>IFERROR(VLOOKUP($B6,RD[#All],C$2,0)/C$1,"")</f>
        <v>1.2644200199836497</v>
      </c>
      <c r="D6" s="168">
        <f>IFERROR(VLOOKUP($B6,RD[#All],D$2,0)/D$1,"")</f>
        <v>1.2636056392731965</v>
      </c>
      <c r="E6" s="168">
        <f>IFERROR(VLOOKUP($B6,RD[#All],E$2,0)/E$1,"")</f>
        <v>1.2479728267203916</v>
      </c>
      <c r="F6" s="168">
        <f>IFERROR(VLOOKUP($B6,RD[#All],F$2,0)/F$1,"")</f>
        <v>1.240059396139251</v>
      </c>
      <c r="G6" s="168">
        <f>IFERROR(VLOOKUP($B6,RD[#All],G$2,0)/G$1,"")</f>
        <v>1.2497997423886087</v>
      </c>
      <c r="H6" s="168">
        <f>IFERROR(VLOOKUP($B6,RD[#All],H$2,0)/H$1,"")</f>
        <v>1.2464222434237426</v>
      </c>
      <c r="I6" s="168">
        <f>IFERROR(VLOOKUP($B6,RD[#All],I$2,0)/I$1,"")</f>
        <v>1.2641940884838141</v>
      </c>
      <c r="J6" s="168">
        <f>IFERROR(VLOOKUP($B6,RD[#All],J$2,0)/J$1,"")</f>
        <v>1.2750887553165313</v>
      </c>
      <c r="K6" s="168">
        <f>IFERROR(VLOOKUP($B6,RD[#All],K$2,0)/K$1,"")</f>
        <v>1.2501025398327812</v>
      </c>
      <c r="L6" s="168">
        <f>IFERROR(VLOOKUP($B6,RD[#All],L$2,0)/L$1,"")</f>
        <v>1.2659308895020365</v>
      </c>
      <c r="M6" s="168">
        <f>IFERROR(VLOOKUP($B6,RD[#All],M$2,0)/M$1,"")</f>
        <v>1.2994153583393548</v>
      </c>
      <c r="N6" s="168">
        <f>IFERROR(VLOOKUP($B6,RD[#All],N$2,0)/N$1,"")</f>
        <v>1.2519806836188032</v>
      </c>
      <c r="O6" s="168">
        <f>IFERROR(VLOOKUP($B6,RD[#All],O$2,0)/O$1,"")</f>
        <v>1.3432634065644051</v>
      </c>
      <c r="P6" s="168">
        <f>IFERROR(VLOOKUP($B6,RD[#All],P$2,0)/P$1,"")</f>
        <v>1.2359767410008342</v>
      </c>
      <c r="Q6" s="168">
        <f>IFERROR(VLOOKUP($B6,RD[#All],Q$2,0)/Q$1,"")</f>
        <v>1.2618051183289509</v>
      </c>
      <c r="R6" s="168">
        <f>IFERROR(VLOOKUP($B6,RD[#All],R$2,0)/R$1,"")</f>
        <v>1.2579094063198006</v>
      </c>
      <c r="S6" s="168">
        <f>IFERROR(VLOOKUP($B6,RD[#All],S$2,0)/S$1,"")</f>
        <v>1.2876084673881918</v>
      </c>
      <c r="T6" s="168">
        <f>IFERROR(VLOOKUP($B6,RD[#All],T$2,0)/T$1,"")</f>
        <v>1.3063123246407793</v>
      </c>
      <c r="U6" s="168">
        <f>IFERROR(VLOOKUP($B6,RD[#All],U$2,0)/U$1,"")</f>
        <v>1.3053515511129083</v>
      </c>
      <c r="V6" s="168">
        <f>IFERROR(VLOOKUP($B6,RD[#All],V$2,0)/V$1,"")</f>
        <v>1.3136933692556942</v>
      </c>
      <c r="W6" s="168">
        <f>IFERROR(VLOOKUP($B6,RD[#All],W$2,0)/W$1,"")</f>
        <v>1.2067315624484407</v>
      </c>
      <c r="X6" s="168">
        <f>IFERROR(VLOOKUP($B6,RD[#All],X$2,0)/X$1,"")</f>
        <v>1.2278696918626928</v>
      </c>
      <c r="Y6" s="168">
        <f>IFERROR(VLOOKUP($B6,RD[#All],Y$2,0)/Y$1,"")</f>
        <v>1.2914643595633375</v>
      </c>
      <c r="Z6" s="168">
        <f>IFERROR(VLOOKUP($B6,RD[#All],Z$2,0)/Z$1,"")</f>
        <v>1.2975547137291514</v>
      </c>
      <c r="AA6" s="168">
        <f>IFERROR(VLOOKUP($B6,RD[#All],AA$2,0)/AA$1,"")</f>
        <v>1.2886730205278591</v>
      </c>
      <c r="AB6" s="168">
        <f>IFERROR(VLOOKUP($B6,RD[#All],AB$2,0)/AB$1,"")</f>
        <v>1.2819953659533869</v>
      </c>
      <c r="AC6" s="168">
        <f>IFERROR(VLOOKUP($B6,RD[#All],AC$2,0)/AC$1,"")</f>
        <v>1.2954073422004593</v>
      </c>
      <c r="AD6" s="168">
        <f>IFERROR(VLOOKUP($B6,RD[#All],AD$2,0)/AD$1,"")</f>
        <v>1.2733312242961086</v>
      </c>
      <c r="AE6" s="168">
        <f>IFERROR(VLOOKUP($B6,RD[#All],AE$2,0)/AE$1,"")</f>
        <v>1.3019449582422511</v>
      </c>
      <c r="AF6" s="168">
        <f>IFERROR(VLOOKUP($B6,RD[#All],AF$2,0)/AF$1,"")</f>
        <v>1.2917503951986709</v>
      </c>
      <c r="AG6" s="168">
        <f>IFERROR(VLOOKUP($B6,RD[#All],AG$2,0)/AG$1,"")</f>
        <v>1.2948616600790512</v>
      </c>
      <c r="AH6" s="168">
        <f>IFERROR(VLOOKUP($B6,RD[#All],AH$2,0)/AH$1,"")</f>
        <v>1.295428969508601</v>
      </c>
      <c r="AI6" s="168">
        <f>IFERROR(VLOOKUP($B6,RD[#All],AI$2,0)/AI$1,"")</f>
        <v>1.2908818318113671</v>
      </c>
      <c r="AJ6" s="168">
        <f>IFERROR(VLOOKUP($B6,RD[#All],AJ$2,0)/AJ$1,"")</f>
        <v>1.298437870445984</v>
      </c>
      <c r="AK6" s="168">
        <f>IFERROR(VLOOKUP($B6,RD[#All],AK$2,0)/AK$1,"")</f>
        <v>1.2850007969820945</v>
      </c>
      <c r="AL6" s="168">
        <f>IFERROR(VLOOKUP($B6,RD[#All],AL$2,0)/AL$1,"")</f>
        <v>1.2313263430980432</v>
      </c>
      <c r="AM6" s="168">
        <f>IFERROR(VLOOKUP($B6,RD[#All],AM$2,0)/AM$1,"")</f>
        <v>1.2535758277410192</v>
      </c>
      <c r="AN6" s="168">
        <f>IFERROR(VLOOKUP($B6,RD[#All],AN$2,0)/AN$1,"")</f>
        <v>1.2651530959095896</v>
      </c>
      <c r="AO6" s="168">
        <f>IFERROR(VLOOKUP($B6,RD[#All],AO$2,0)/AO$1,"")</f>
        <v>1.2372195709679807</v>
      </c>
      <c r="AP6" s="168">
        <f>IFERROR(VLOOKUP($B6,RD[#All],AP$2,0)/AP$1,"")</f>
        <v>1.2520950143706207</v>
      </c>
      <c r="AQ6" s="168">
        <f>IFERROR(VLOOKUP($B6,RD[#All],AQ$2,0)/AQ$1,"")</f>
        <v>1.2435509344564357</v>
      </c>
      <c r="AR6" s="168">
        <f>IFERROR(VLOOKUP($B6,RD[#All],AR$2,0)/AR$1,"")</f>
        <v>1.2554987595531062</v>
      </c>
      <c r="AS6" s="168">
        <f>IFERROR(VLOOKUP($B6,RD[#All],AS$2,0)/AS$1,"")</f>
        <v>1.2867939119125451</v>
      </c>
      <c r="AT6" s="168">
        <f>IFERROR(VLOOKUP($B6,RD[#All],AT$2,0)/AT$1,"")</f>
        <v>1.3067817560914288</v>
      </c>
      <c r="AU6" s="168">
        <f>IFERROR(VLOOKUP($B6,RD[#All],AU$2,0)/AU$1,"")</f>
        <v>1.3127305550153969</v>
      </c>
      <c r="AV6" s="168">
        <f>IFERROR(VLOOKUP($B6,RD[#All],AV$2,0)/AV$1,"")</f>
        <v>1.31655861785662</v>
      </c>
      <c r="AW6" s="168">
        <f>IFERROR(VLOOKUP($B6,RD[#All],AW$2,0)/AW$1,"")</f>
        <v>1.281901161718606</v>
      </c>
      <c r="AX6" s="168">
        <f>IFERROR(VLOOKUP($B6,RD[#All],AX$2,0)/AX$1,"")</f>
        <v>1.3034874608150471</v>
      </c>
      <c r="AY6" s="168">
        <f>IFERROR(VLOOKUP($B6,RD[#All],AY$2,0)/AY$1,"")</f>
        <v>1.2367074469466739</v>
      </c>
      <c r="AZ6" s="168">
        <f>IFERROR(VLOOKUP($B6,RD[#All],AZ$2,0)/AZ$1,"")</f>
        <v>1.3185357467893621</v>
      </c>
      <c r="BA6" s="168">
        <f>IFERROR(VLOOKUP($B6,RD[#All],BA$2,0)/BA$1,"")</f>
        <v>1.2491450518230125</v>
      </c>
      <c r="BB6" s="168">
        <f>IFERROR(VLOOKUP($B6,RD[#All],BB$2,0)/BB$1,"")</f>
        <v>1.2779741657217814</v>
      </c>
      <c r="BC6" s="168">
        <f>IFERROR(VLOOKUP($B6,RD[#All],BC$2,0)/BC$1,"")</f>
        <v>1.270488132557098</v>
      </c>
      <c r="BD6" s="168">
        <f>IFERROR(VLOOKUP($B6,RD[#All],BD$2,0)/BD$1,"")</f>
        <v>1.2965505777625308</v>
      </c>
      <c r="BE6" s="168">
        <f>IFERROR(VLOOKUP($B6,RD[#All],BE$2,0)/BE$1,"")</f>
        <v>1.2220508604700144</v>
      </c>
      <c r="BF6" s="168">
        <f>IFERROR(VLOOKUP($B6,RD[#All],BF$2,0)/BF$1,"")</f>
        <v>1.1363825571521338</v>
      </c>
      <c r="BG6" s="168">
        <f>IFERROR(VLOOKUP($B6,RD[#All],BG$2,0)/BG$1,"")</f>
        <v>1.2008570360357771</v>
      </c>
      <c r="BH6" s="168">
        <f>IFERROR(VLOOKUP($B6,RD[#All],BH$2,0)/BH$1,"")</f>
        <v>1.1676396997497915</v>
      </c>
      <c r="BI6" s="168">
        <f>IFERROR(VLOOKUP($B6,RD[#All],BI$2,0)/BI$1,"")</f>
        <v>1.2355670237443637</v>
      </c>
      <c r="BJ6" s="168">
        <f>IFERROR(VLOOKUP($B6,RD[#All],BJ$2,0)/BJ$1,"")</f>
        <v>1.1864348590340432</v>
      </c>
      <c r="BK6" s="168">
        <f>IFERROR(VLOOKUP($B6,RD[#All],BK$2,0)/BK$1,"")</f>
        <v>1.2110910775549044</v>
      </c>
      <c r="BL6" s="168">
        <f>IFERROR(VLOOKUP($B6,RD[#All],BL$2,0)/BL$1,"")</f>
        <v>1.2405435784740904</v>
      </c>
      <c r="BM6" s="168">
        <f>IFERROR(VLOOKUP($B6,RD[#All],BM$2,0)/BM$1,"")</f>
        <v>1.2677749753658953</v>
      </c>
      <c r="BN6" s="168">
        <f>IFERROR(VLOOKUP($B6,RD[#All],BN$2,0)/BN$1,"")</f>
        <v>1.2589238973485744</v>
      </c>
      <c r="BO6" s="168">
        <f>IFERROR(VLOOKUP($B6,RD[#All],BO$2,0)/BO$1,"")</f>
        <v>1.1662792456982518</v>
      </c>
      <c r="BP6" s="168">
        <f>IFERROR(VLOOKUP($B6,RD[#All],BP$2,0)/BP$1,"")</f>
        <v>1.2359663430880512</v>
      </c>
      <c r="BQ6" s="168">
        <f>IFERROR(VLOOKUP($B6,RD[#All],BQ$2,0)/BQ$1,"")</f>
        <v>9.5644634162609224E-2</v>
      </c>
      <c r="BR6" s="168">
        <f>IFERROR(VLOOKUP($B6,RD[#All],BR$2,0)/BR$1,"")</f>
        <v>0</v>
      </c>
      <c r="BS6" s="168">
        <f>IFERROR(VLOOKUP($B6,RD[#All],BS$2,0)/BS$1,"")</f>
        <v>0.51947265196089565</v>
      </c>
      <c r="BT6" s="168">
        <f>IFERROR(VLOOKUP($B6,RD[#All],BT$2,0)/BT$1,"")</f>
        <v>0.27765404602821081</v>
      </c>
      <c r="BU6" s="168">
        <f>IFERROR(VLOOKUP($B6,RD[#All],BU$2,0)/BU$1,"")</f>
        <v>0.13831748138317482</v>
      </c>
      <c r="BV6" s="168">
        <f>IFERROR(VLOOKUP($B6,RD[#All],BV$2,0)/BV$1,"")</f>
        <v>0.76207983193277307</v>
      </c>
      <c r="BW6" s="168">
        <f>IFERROR(VLOOKUP($B6,RD[#All],BW$2,0)/BW$1,"")</f>
        <v>0.74291067632328034</v>
      </c>
      <c r="BX6" s="168">
        <f>IFERROR(VLOOKUP($B6,RD[#All],BX$2,0)/BX$1,"")</f>
        <v>1.1916185447945884</v>
      </c>
      <c r="BY6" s="168">
        <f>AVERAGEIF(Inv_SY_B[[#This Row],[IS1Inv1M1]:[IS4Inv4M2]],"&gt;="&amp;0.1,Inv_SY_B[[#This Row],[IS1Inv1M1]:[IS4Inv4M2]])</f>
        <v>1.2712121374362559</v>
      </c>
      <c r="BZ6" s="168">
        <f>AVERAGEIF(Inv_SY_B[[#This Row],[IS5Inv1M1]:[IS9Inv2M2]],"&gt;="&amp;0.1,Inv_SY_B[[#This Row],[IS5Inv1M1]:[IS9Inv2M2]])</f>
        <v>1.278866159402267</v>
      </c>
      <c r="CA6" s="168">
        <f>AVERAGEIF(Inv_SY_B[[#This Row],[IS10Inv1M1]:[IS14Inv2M4]],"&gt;="&amp;0.1,Inv_SY_B[[#This Row],[IS10Inv1M1]:[IS14Inv2M4]])</f>
        <v>1.0921674665489589</v>
      </c>
    </row>
    <row r="7" spans="2:79">
      <c r="B7" s="173">
        <f t="shared" si="32"/>
        <v>45835</v>
      </c>
      <c r="C7" s="168">
        <f>IFERROR(VLOOKUP($B7,RD[#All],C$2,0)/C$1,"")</f>
        <v>3.9417279279335715</v>
      </c>
      <c r="D7" s="168">
        <f>IFERROR(VLOOKUP($B7,RD[#All],D$2,0)/D$1,"")</f>
        <v>3.9297001512868781</v>
      </c>
      <c r="E7" s="168">
        <f>IFERROR(VLOOKUP($B7,RD[#All],E$2,0)/E$1,"")</f>
        <v>3.8990992191012173</v>
      </c>
      <c r="F7" s="168">
        <f>IFERROR(VLOOKUP($B7,RD[#All],F$2,0)/F$1,"")</f>
        <v>3.8534895231809934</v>
      </c>
      <c r="G7" s="168">
        <f>IFERROR(VLOOKUP($B7,RD[#All],G$2,0)/G$1,"")</f>
        <v>3.8593646867330134</v>
      </c>
      <c r="H7" s="168">
        <f>IFERROR(VLOOKUP($B7,RD[#All],H$2,0)/H$1,"")</f>
        <v>3.8388863419529904</v>
      </c>
      <c r="I7" s="168">
        <f>IFERROR(VLOOKUP($B7,RD[#All],I$2,0)/I$1,"")</f>
        <v>3.93571209860779</v>
      </c>
      <c r="J7" s="168">
        <f>IFERROR(VLOOKUP($B7,RD[#All],J$2,0)/J$1,"")</f>
        <v>3.9120297139911187</v>
      </c>
      <c r="K7" s="168">
        <f>IFERROR(VLOOKUP($B7,RD[#All],K$2,0)/K$1,"")</f>
        <v>3.9694589051900935</v>
      </c>
      <c r="L7" s="168">
        <f>IFERROR(VLOOKUP($B7,RD[#All],L$2,0)/L$1,"")</f>
        <v>3.9626198922612006</v>
      </c>
      <c r="M7" s="168">
        <f>IFERROR(VLOOKUP($B7,RD[#All],M$2,0)/M$1,"")</f>
        <v>4.0797477501149579</v>
      </c>
      <c r="N7" s="168">
        <f>IFERROR(VLOOKUP($B7,RD[#All],N$2,0)/N$1,"")</f>
        <v>3.9316884227470514</v>
      </c>
      <c r="O7" s="168">
        <f>IFERROR(VLOOKUP($B7,RD[#All],O$2,0)/O$1,"")</f>
        <v>4.2577871042078366</v>
      </c>
      <c r="P7" s="168">
        <f>IFERROR(VLOOKUP($B7,RD[#All],P$2,0)/P$1,"")</f>
        <v>3.9136254404641839</v>
      </c>
      <c r="Q7" s="168">
        <f>IFERROR(VLOOKUP($B7,RD[#All],Q$2,0)/Q$1,"")</f>
        <v>3.9609026826166933</v>
      </c>
      <c r="R7" s="168">
        <f>IFERROR(VLOOKUP($B7,RD[#All],R$2,0)/R$1,"")</f>
        <v>3.9734668786569931</v>
      </c>
      <c r="S7" s="168">
        <f>IFERROR(VLOOKUP($B7,RD[#All],S$2,0)/S$1,"")</f>
        <v>3.883416592044437</v>
      </c>
      <c r="T7" s="168">
        <f>IFERROR(VLOOKUP($B7,RD[#All],T$2,0)/T$1,"")</f>
        <v>3.8829440510459814</v>
      </c>
      <c r="U7" s="168">
        <f>IFERROR(VLOOKUP($B7,RD[#All],U$2,0)/U$1,"")</f>
        <v>3.9532456297076437</v>
      </c>
      <c r="V7" s="168">
        <f>IFERROR(VLOOKUP($B7,RD[#All],V$2,0)/V$1,"")</f>
        <v>3.968834193033048</v>
      </c>
      <c r="W7" s="168">
        <f>IFERROR(VLOOKUP($B7,RD[#All],W$2,0)/W$1,"")</f>
        <v>3.880094043887147</v>
      </c>
      <c r="X7" s="168">
        <f>IFERROR(VLOOKUP($B7,RD[#All],X$2,0)/X$1,"")</f>
        <v>3.8711974527044668</v>
      </c>
      <c r="Y7" s="168">
        <f>IFERROR(VLOOKUP($B7,RD[#All],Y$2,0)/Y$1,"")</f>
        <v>3.9594422972000234</v>
      </c>
      <c r="Z7" s="168">
        <f>IFERROR(VLOOKUP($B7,RD[#All],Z$2,0)/Z$1,"")</f>
        <v>4.0333758236234045</v>
      </c>
      <c r="AA7" s="168">
        <f>IFERROR(VLOOKUP($B7,RD[#All],AA$2,0)/AA$1,"")</f>
        <v>3.9715450879765393</v>
      </c>
      <c r="AB7" s="168">
        <f>IFERROR(VLOOKUP($B7,RD[#All],AB$2,0)/AB$1,"")</f>
        <v>3.9134977965562667</v>
      </c>
      <c r="AC7" s="168">
        <f>IFERROR(VLOOKUP($B7,RD[#All],AC$2,0)/AC$1,"")</f>
        <v>3.9958461136404271</v>
      </c>
      <c r="AD7" s="168">
        <f>IFERROR(VLOOKUP($B7,RD[#All],AD$2,0)/AD$1,"")</f>
        <v>3.9323902924029466</v>
      </c>
      <c r="AE7" s="168">
        <f>IFERROR(VLOOKUP($B7,RD[#All],AE$2,0)/AE$1,"")</f>
        <v>4.0034190908581362</v>
      </c>
      <c r="AF7" s="168">
        <f>IFERROR(VLOOKUP($B7,RD[#All],AF$2,0)/AF$1,"")</f>
        <v>3.9825308790826028</v>
      </c>
      <c r="AG7" s="168">
        <f>IFERROR(VLOOKUP($B7,RD[#All],AG$2,0)/AG$1,"")</f>
        <v>3.9689246285947934</v>
      </c>
      <c r="AH7" s="168">
        <f>IFERROR(VLOOKUP($B7,RD[#All],AH$2,0)/AH$1,"")</f>
        <v>3.9352124752156907</v>
      </c>
      <c r="AI7" s="168">
        <f>IFERROR(VLOOKUP($B7,RD[#All],AI$2,0)/AI$1,"")</f>
        <v>3.977865612648221</v>
      </c>
      <c r="AJ7" s="168">
        <f>IFERROR(VLOOKUP($B7,RD[#All],AJ$2,0)/AJ$1,"")</f>
        <v>3.9791364821790789</v>
      </c>
      <c r="AK7" s="168">
        <f>IFERROR(VLOOKUP($B7,RD[#All],AK$2,0)/AK$1,"")</f>
        <v>3.9490462780936189</v>
      </c>
      <c r="AL7" s="168">
        <f>IFERROR(VLOOKUP($B7,RD[#All],AL$2,0)/AL$1,"")</f>
        <v>3.8325586423089395</v>
      </c>
      <c r="AM7" s="168">
        <f>IFERROR(VLOOKUP($B7,RD[#All],AM$2,0)/AM$1,"")</f>
        <v>3.9845995409478552</v>
      </c>
      <c r="AN7" s="168">
        <f>IFERROR(VLOOKUP($B7,RD[#All],AN$2,0)/AN$1,"")</f>
        <v>4.0163024090141146</v>
      </c>
      <c r="AO7" s="168">
        <f>IFERROR(VLOOKUP($B7,RD[#All],AO$2,0)/AO$1,"")</f>
        <v>3.9460983933174933</v>
      </c>
      <c r="AP7" s="168">
        <f>IFERROR(VLOOKUP($B7,RD[#All],AP$2,0)/AP$1,"")</f>
        <v>3.9457618448242209</v>
      </c>
      <c r="AQ7" s="168">
        <f>IFERROR(VLOOKUP($B7,RD[#All],AQ$2,0)/AQ$1,"")</f>
        <v>3.9423532508554882</v>
      </c>
      <c r="AR7" s="168">
        <f>IFERROR(VLOOKUP($B7,RD[#All],AR$2,0)/AR$1,"")</f>
        <v>3.9798198438202439</v>
      </c>
      <c r="AS7" s="168">
        <f>IFERROR(VLOOKUP($B7,RD[#All],AS$2,0)/AS$1,"")</f>
        <v>3.9216375502360945</v>
      </c>
      <c r="AT7" s="168">
        <f>IFERROR(VLOOKUP($B7,RD[#All],AT$2,0)/AT$1,"")</f>
        <v>3.9599421759443545</v>
      </c>
      <c r="AU7" s="168">
        <f>IFERROR(VLOOKUP($B7,RD[#All],AU$2,0)/AU$1,"")</f>
        <v>4.0343753718629278</v>
      </c>
      <c r="AV7" s="168">
        <f>IFERROR(VLOOKUP($B7,RD[#All],AV$2,0)/AV$1,"")</f>
        <v>3.974039955238045</v>
      </c>
      <c r="AW7" s="168">
        <f>IFERROR(VLOOKUP($B7,RD[#All],AW$2,0)/AW$1,"")</f>
        <v>3.6015120781855061</v>
      </c>
      <c r="AX7" s="168">
        <f>IFERROR(VLOOKUP($B7,RD[#All],AX$2,0)/AX$1,"")</f>
        <v>3.6865203761755487</v>
      </c>
      <c r="AY7" s="168">
        <f>IFERROR(VLOOKUP($B7,RD[#All],AY$2,0)/AY$1,"")</f>
        <v>3.7889815319878442</v>
      </c>
      <c r="AZ7" s="168">
        <f>IFERROR(VLOOKUP($B7,RD[#All],AZ$2,0)/AZ$1,"")</f>
        <v>4.0536454646577003</v>
      </c>
      <c r="BA7" s="168">
        <f>IFERROR(VLOOKUP($B7,RD[#All],BA$2,0)/BA$1,"")</f>
        <v>3.8423563248627692</v>
      </c>
      <c r="BB7" s="168">
        <f>IFERROR(VLOOKUP($B7,RD[#All],BB$2,0)/BB$1,"")</f>
        <v>3.9376597967940601</v>
      </c>
      <c r="BC7" s="168">
        <f>IFERROR(VLOOKUP($B7,RD[#All],BC$2,0)/BC$1,"")</f>
        <v>3.9514554411106135</v>
      </c>
      <c r="BD7" s="168">
        <f>IFERROR(VLOOKUP($B7,RD[#All],BD$2,0)/BD$1,"")</f>
        <v>4.015381065091896</v>
      </c>
      <c r="BE7" s="168">
        <f>IFERROR(VLOOKUP($B7,RD[#All],BE$2,0)/BE$1,"")</f>
        <v>4.0627908714764214</v>
      </c>
      <c r="BF7" s="168">
        <f>IFERROR(VLOOKUP($B7,RD[#All],BF$2,0)/BF$1,"")</f>
        <v>3.858289348807006</v>
      </c>
      <c r="BG7" s="168">
        <f>IFERROR(VLOOKUP($B7,RD[#All],BG$2,0)/BG$1,"")</f>
        <v>4.02310833740761</v>
      </c>
      <c r="BH7" s="168">
        <f>IFERROR(VLOOKUP($B7,RD[#All],BH$2,0)/BH$1,"")</f>
        <v>3.9573207558022494</v>
      </c>
      <c r="BI7" s="168">
        <f>IFERROR(VLOOKUP($B7,RD[#All],BI$2,0)/BI$1,"")</f>
        <v>4.0712070268720515</v>
      </c>
      <c r="BJ7" s="168">
        <f>IFERROR(VLOOKUP($B7,RD[#All],BJ$2,0)/BJ$1,"")</f>
        <v>4.0098737966739444</v>
      </c>
      <c r="BK7" s="168">
        <f>IFERROR(VLOOKUP($B7,RD[#All],BK$2,0)/BK$1,"")</f>
        <v>4.0168532291588415</v>
      </c>
      <c r="BL7" s="168">
        <f>IFERROR(VLOOKUP($B7,RD[#All],BL$2,0)/BL$1,"")</f>
        <v>4.0635774637214412</v>
      </c>
      <c r="BM7" s="168">
        <f>IFERROR(VLOOKUP($B7,RD[#All],BM$2,0)/BM$1,"")</f>
        <v>4.2197693584887466</v>
      </c>
      <c r="BN7" s="168">
        <f>IFERROR(VLOOKUP($B7,RD[#All],BN$2,0)/BN$1,"")</f>
        <v>4.0757977575921442</v>
      </c>
      <c r="BO7" s="168">
        <f>IFERROR(VLOOKUP($B7,RD[#All],BO$2,0)/BO$1,"")</f>
        <v>3.8564020741922618</v>
      </c>
      <c r="BP7" s="168">
        <f>IFERROR(VLOOKUP($B7,RD[#All],BP$2,0)/BP$1,"")</f>
        <v>4.0972256523787776</v>
      </c>
      <c r="BQ7" s="168">
        <f>IFERROR(VLOOKUP($B7,RD[#All],BQ$2,0)/BQ$1,"")</f>
        <v>2.619355699326352</v>
      </c>
      <c r="BR7" s="168">
        <f>IFERROR(VLOOKUP($B7,RD[#All],BR$2,0)/BR$1,"")</f>
        <v>0.48990160538581046</v>
      </c>
      <c r="BS7" s="168">
        <f>IFERROR(VLOOKUP($B7,RD[#All],BS$2,0)/BS$1,"")</f>
        <v>3.8639375421219628</v>
      </c>
      <c r="BT7" s="168">
        <f>IFERROR(VLOOKUP($B7,RD[#All],BT$2,0)/BT$1,"")</f>
        <v>2.5284470540595261</v>
      </c>
      <c r="BU7" s="168">
        <f>IFERROR(VLOOKUP($B7,RD[#All],BU$2,0)/BU$1,"")</f>
        <v>0.6694684066946841</v>
      </c>
      <c r="BV7" s="168">
        <f>IFERROR(VLOOKUP($B7,RD[#All],BV$2,0)/BV$1,"")</f>
        <v>4.03781512605042</v>
      </c>
      <c r="BW7" s="168">
        <f>IFERROR(VLOOKUP($B7,RD[#All],BW$2,0)/BW$1,"")</f>
        <v>2.5487695023961372</v>
      </c>
      <c r="BX7" s="168">
        <f>IFERROR(VLOOKUP($B7,RD[#All],BX$2,0)/BX$1,"")</f>
        <v>3.7946213496122754</v>
      </c>
      <c r="BY7" s="168">
        <f>AVERAGEIF(Inv_SY_B[[#This Row],[IS1Inv1M1]:[IS4Inv4M2]],"&gt;="&amp;0.1,Inv_SY_B[[#This Row],[IS1Inv1M1]:[IS4Inv4M2]])</f>
        <v>3.9451834326024602</v>
      </c>
      <c r="BZ7" s="168">
        <f>AVERAGEIF(Inv_SY_B[[#This Row],[IS5Inv1M1]:[IS9Inv2M2]],"&gt;="&amp;0.1,Inv_SY_B[[#This Row],[IS5Inv1M1]:[IS9Inv2M2]])</f>
        <v>3.9629791347245509</v>
      </c>
      <c r="CA7" s="168">
        <f>AVERAGEIF(Inv_SY_B[[#This Row],[IS10Inv1M1]:[IS14Inv2M4]],"&gt;="&amp;0.1,Inv_SY_B[[#This Row],[IS10Inv1M1]:[IS14Inv2M4]])</f>
        <v>3.5622158584673076</v>
      </c>
    </row>
    <row r="8" spans="2:79">
      <c r="B8" s="173">
        <f t="shared" si="32"/>
        <v>45836</v>
      </c>
      <c r="C8" s="168">
        <f>IFERROR(VLOOKUP($B8,RD[#All],C$2,0)/C$1,"")</f>
        <v>3.6534371564331378</v>
      </c>
      <c r="D8" s="168">
        <f>IFERROR(VLOOKUP($B8,RD[#All],D$2,0)/D$1,"")</f>
        <v>3.6726064254638056</v>
      </c>
      <c r="E8" s="168">
        <f>IFERROR(VLOOKUP($B8,RD[#All],E$2,0)/E$1,"")</f>
        <v>3.6643300754258314</v>
      </c>
      <c r="F8" s="168">
        <f>IFERROR(VLOOKUP($B8,RD[#All],F$2,0)/F$1,"")</f>
        <v>3.5730077544959578</v>
      </c>
      <c r="G8" s="168">
        <f>IFERROR(VLOOKUP($B8,RD[#All],G$2,0)/G$1,"")</f>
        <v>3.5768893104089097</v>
      </c>
      <c r="H8" s="168">
        <f>IFERROR(VLOOKUP($B8,RD[#All],H$2,0)/H$1,"")</f>
        <v>3.5811639634728087</v>
      </c>
      <c r="I8" s="168">
        <f>IFERROR(VLOOKUP($B8,RD[#All],I$2,0)/I$1,"")</f>
        <v>3.676228199899672</v>
      </c>
      <c r="J8" s="168">
        <f>IFERROR(VLOOKUP($B8,RD[#All],J$2,0)/J$1,"")</f>
        <v>3.633753969090888</v>
      </c>
      <c r="K8" s="168">
        <f>IFERROR(VLOOKUP($B8,RD[#All],K$2,0)/K$1,"")</f>
        <v>3.6128095914182046</v>
      </c>
      <c r="L8" s="168">
        <f>IFERROR(VLOOKUP($B8,RD[#All],L$2,0)/L$1,"")</f>
        <v>3.6639731966890028</v>
      </c>
      <c r="M8" s="168">
        <f>IFERROR(VLOOKUP($B8,RD[#All],M$2,0)/M$1,"")</f>
        <v>3.7937331669184786</v>
      </c>
      <c r="N8" s="168">
        <f>IFERROR(VLOOKUP($B8,RD[#All],N$2,0)/N$1,"")</f>
        <v>3.6776578887798994</v>
      </c>
      <c r="O8" s="168">
        <f>IFERROR(VLOOKUP($B8,RD[#All],O$2,0)/O$1,"")</f>
        <v>3.9127020398704886</v>
      </c>
      <c r="P8" s="168">
        <f>IFERROR(VLOOKUP($B8,RD[#All],P$2,0)/P$1,"")</f>
        <v>3.6146078467993972</v>
      </c>
      <c r="Q8" s="168">
        <f>IFERROR(VLOOKUP($B8,RD[#All],Q$2,0)/Q$1,"")</f>
        <v>3.6638766465439554</v>
      </c>
      <c r="R8" s="168">
        <f>IFERROR(VLOOKUP($B8,RD[#All],R$2,0)/R$1,"")</f>
        <v>3.6727967918224942</v>
      </c>
      <c r="S8" s="168">
        <f>IFERROR(VLOOKUP($B8,RD[#All],S$2,0)/S$1,"")</f>
        <v>3.695959490356687</v>
      </c>
      <c r="T8" s="168">
        <f>IFERROR(VLOOKUP($B8,RD[#All],T$2,0)/T$1,"")</f>
        <v>3.6308721299793922</v>
      </c>
      <c r="U8" s="168">
        <f>IFERROR(VLOOKUP($B8,RD[#All],U$2,0)/U$1,"")</f>
        <v>3.6826589432308658</v>
      </c>
      <c r="V8" s="168">
        <f>IFERROR(VLOOKUP($B8,RD[#All],V$2,0)/V$1,"")</f>
        <v>3.7018083027587108</v>
      </c>
      <c r="W8" s="168">
        <f>IFERROR(VLOOKUP($B8,RD[#All],W$2,0)/W$1,"")</f>
        <v>3.6040669856459333</v>
      </c>
      <c r="X8" s="168">
        <f>IFERROR(VLOOKUP($B8,RD[#All],X$2,0)/X$1,"")</f>
        <v>3.6674680655542025</v>
      </c>
      <c r="Y8" s="168">
        <f>IFERROR(VLOOKUP($B8,RD[#All],Y$2,0)/Y$1,"")</f>
        <v>3.6981050759024154</v>
      </c>
      <c r="Z8" s="168">
        <f>IFERROR(VLOOKUP($B8,RD[#All],Z$2,0)/Z$1,"")</f>
        <v>3.68687050036805</v>
      </c>
      <c r="AA8" s="168">
        <f>IFERROR(VLOOKUP($B8,RD[#All],AA$2,0)/AA$1,"")</f>
        <v>3.729838709677419</v>
      </c>
      <c r="AB8" s="168">
        <f>IFERROR(VLOOKUP($B8,RD[#All],AB$2,0)/AB$1,"")</f>
        <v>3.7201399300349816</v>
      </c>
      <c r="AC8" s="168">
        <f>IFERROR(VLOOKUP($B8,RD[#All],AC$2,0)/AC$1,"")</f>
        <v>3.6788028004346449</v>
      </c>
      <c r="AD8" s="168">
        <f>IFERROR(VLOOKUP($B8,RD[#All],AD$2,0)/AD$1,"")</f>
        <v>3.6128711528901336</v>
      </c>
      <c r="AE8" s="168">
        <f>IFERROR(VLOOKUP($B8,RD[#All],AE$2,0)/AE$1,"")</f>
        <v>3.6703099602040243</v>
      </c>
      <c r="AF8" s="168">
        <f>IFERROR(VLOOKUP($B8,RD[#All],AF$2,0)/AF$1,"")</f>
        <v>3.606248157972296</v>
      </c>
      <c r="AG8" s="168">
        <f>IFERROR(VLOOKUP($B8,RD[#All],AG$2,0)/AG$1,"")</f>
        <v>3.5713779473899416</v>
      </c>
      <c r="AH8" s="168">
        <f>IFERROR(VLOOKUP($B8,RD[#All],AH$2,0)/AH$1,"")</f>
        <v>3.5626172230855797</v>
      </c>
      <c r="AI8" s="168">
        <f>IFERROR(VLOOKUP($B8,RD[#All],AI$2,0)/AI$1,"")</f>
        <v>3.5661987188224069</v>
      </c>
      <c r="AJ8" s="168">
        <f>IFERROR(VLOOKUP($B8,RD[#All],AJ$2,0)/AJ$1,"")</f>
        <v>3.525881826084666</v>
      </c>
      <c r="AK8" s="168">
        <f>IFERROR(VLOOKUP($B8,RD[#All],AK$2,0)/AK$1,"")</f>
        <v>3.5231921789490466</v>
      </c>
      <c r="AL8" s="168">
        <f>IFERROR(VLOOKUP($B8,RD[#All],AL$2,0)/AL$1,"")</f>
        <v>3.4109285482650522</v>
      </c>
      <c r="AM8" s="168">
        <f>IFERROR(VLOOKUP($B8,RD[#All],AM$2,0)/AM$1,"")</f>
        <v>3.5046813895414188</v>
      </c>
      <c r="AN8" s="168">
        <f>IFERROR(VLOOKUP($B8,RD[#All],AN$2,0)/AN$1,"")</f>
        <v>3.5335572502641903</v>
      </c>
      <c r="AO8" s="168">
        <f>IFERROR(VLOOKUP($B8,RD[#All],AO$2,0)/AO$1,"")</f>
        <v>3.4809883756150426</v>
      </c>
      <c r="AP8" s="168">
        <f>IFERROR(VLOOKUP($B8,RD[#All],AP$2,0)/AP$1,"")</f>
        <v>3.5201626202319494</v>
      </c>
      <c r="AQ8" s="168">
        <f>IFERROR(VLOOKUP($B8,RD[#All],AQ$2,0)/AQ$1,"")</f>
        <v>3.4848644380100025</v>
      </c>
      <c r="AR8" s="168">
        <f>IFERROR(VLOOKUP($B8,RD[#All],AR$2,0)/AR$1,"")</f>
        <v>3.4965617143142578</v>
      </c>
      <c r="AS8" s="168">
        <f>IFERROR(VLOOKUP($B8,RD[#All],AS$2,0)/AS$1,"")</f>
        <v>3.5325904835553676</v>
      </c>
      <c r="AT8" s="168">
        <f>IFERROR(VLOOKUP($B8,RD[#All],AT$2,0)/AT$1,"")</f>
        <v>3.5207307619785877</v>
      </c>
      <c r="AU8" s="168">
        <f>IFERROR(VLOOKUP($B8,RD[#All],AU$2,0)/AU$1,"")</f>
        <v>3.6102847490487564</v>
      </c>
      <c r="AV8" s="168">
        <f>IFERROR(VLOOKUP($B8,RD[#All],AV$2,0)/AV$1,"")</f>
        <v>3.5374692497650932</v>
      </c>
      <c r="AW8" s="168">
        <f>IFERROR(VLOOKUP($B8,RD[#All],AW$2,0)/AW$1,"")</f>
        <v>3.4424211690945974</v>
      </c>
      <c r="AX8" s="168">
        <f>IFERROR(VLOOKUP($B8,RD[#All],AX$2,0)/AX$1,"")</f>
        <v>3.522825235109718</v>
      </c>
      <c r="AY8" s="168">
        <f>IFERROR(VLOOKUP($B8,RD[#All],AY$2,0)/AY$1,"")</f>
        <v>3.691056910569106</v>
      </c>
      <c r="AZ8" s="168">
        <f>IFERROR(VLOOKUP($B8,RD[#All],AZ$2,0)/AZ$1,"")</f>
        <v>3.9390737182728284</v>
      </c>
      <c r="BA8" s="168">
        <f>IFERROR(VLOOKUP($B8,RD[#All],BA$2,0)/BA$1,"")</f>
        <v>3.7083706003051509</v>
      </c>
      <c r="BB8" s="168">
        <f>IFERROR(VLOOKUP($B8,RD[#All],BB$2,0)/BB$1,"")</f>
        <v>3.773049645390071</v>
      </c>
      <c r="BC8" s="168">
        <f>IFERROR(VLOOKUP($B8,RD[#All],BC$2,0)/BC$1,"")</f>
        <v>3.7016121809225262</v>
      </c>
      <c r="BD8" s="168">
        <f>IFERROR(VLOOKUP($B8,RD[#All],BD$2,0)/BD$1,"")</f>
        <v>3.8042406682222212</v>
      </c>
      <c r="BE8" s="168">
        <f>IFERROR(VLOOKUP($B8,RD[#All],BE$2,0)/BE$1,"")</f>
        <v>3.8787392908341092</v>
      </c>
      <c r="BF8" s="168">
        <f>IFERROR(VLOOKUP($B8,RD[#All],BF$2,0)/BF$1,"")</f>
        <v>3.8249887610516322</v>
      </c>
      <c r="BG8" s="168">
        <f>IFERROR(VLOOKUP($B8,RD[#All],BG$2,0)/BG$1,"")</f>
        <v>3.8259612895803978</v>
      </c>
      <c r="BH8" s="168">
        <f>IFERROR(VLOOKUP($B8,RD[#All],BH$2,0)/BH$1,"")</f>
        <v>3.7641281527709878</v>
      </c>
      <c r="BI8" s="168">
        <f>IFERROR(VLOOKUP($B8,RD[#All],BI$2,0)/BI$1,"")</f>
        <v>3.7721870357338338</v>
      </c>
      <c r="BJ8" s="168">
        <f>IFERROR(VLOOKUP($B8,RD[#All],BJ$2,0)/BJ$1,"")</f>
        <v>3.7433911479146924</v>
      </c>
      <c r="BK8" s="168">
        <f>IFERROR(VLOOKUP($B8,RD[#All],BK$2,0)/BK$1,"")</f>
        <v>3.6891167705907395</v>
      </c>
      <c r="BL8" s="168">
        <f>IFERROR(VLOOKUP($B8,RD[#All],BL$2,0)/BL$1,"")</f>
        <v>3.8012604352164088</v>
      </c>
      <c r="BM8" s="168">
        <f>IFERROR(VLOOKUP($B8,RD[#All],BM$2,0)/BM$1,"")</f>
        <v>3.8793817819120884</v>
      </c>
      <c r="BN8" s="168">
        <f>IFERROR(VLOOKUP($B8,RD[#All],BN$2,0)/BN$1,"")</f>
        <v>3.8008180359084398</v>
      </c>
      <c r="BO8" s="168">
        <f>IFERROR(VLOOKUP($B8,RD[#All],BO$2,0)/BO$1,"")</f>
        <v>3.5348747644526357</v>
      </c>
      <c r="BP8" s="168">
        <f>IFERROR(VLOOKUP($B8,RD[#All],BP$2,0)/BP$1,"")</f>
        <v>3.7466929436700154</v>
      </c>
      <c r="BQ8" s="168">
        <f>IFERROR(VLOOKUP($B8,RD[#All],BQ$2,0)/BQ$1,"")</f>
        <v>2.7716934569465752</v>
      </c>
      <c r="BR8" s="168">
        <f>IFERROR(VLOOKUP($B8,RD[#All],BR$2,0)/BR$1,"")</f>
        <v>1.0100614041577272</v>
      </c>
      <c r="BS8" s="168">
        <f>IFERROR(VLOOKUP($B8,RD[#All],BS$2,0)/BS$1,"")</f>
        <v>3.503108506175364</v>
      </c>
      <c r="BT8" s="168">
        <f>IFERROR(VLOOKUP($B8,RD[#All],BT$2,0)/BT$1,"")</f>
        <v>2.5418100830127552</v>
      </c>
      <c r="BU8" s="168">
        <f>IFERROR(VLOOKUP($B8,RD[#All],BU$2,0)/BU$1,"")</f>
        <v>0.56477180564771812</v>
      </c>
      <c r="BV8" s="168">
        <f>IFERROR(VLOOKUP($B8,RD[#All],BV$2,0)/BV$1,"")</f>
        <v>0.92226890756302515</v>
      </c>
      <c r="BW8" s="168">
        <f>IFERROR(VLOOKUP($B8,RD[#All],BW$2,0)/BW$1,"")</f>
        <v>3.7351637660793426</v>
      </c>
      <c r="BX8" s="168">
        <f>IFERROR(VLOOKUP($B8,RD[#All],BX$2,0)/BX$1,"")</f>
        <v>3.7139745916515428</v>
      </c>
      <c r="BY8" s="168">
        <f>AVERAGEIF(Inv_SY_B[[#This Row],[IS1Inv1M1]:[IS4Inv4M2]],"&gt;="&amp;0.1,Inv_SY_B[[#This Row],[IS1Inv1M1]:[IS4Inv4M2]])</f>
        <v>3.6697512896559408</v>
      </c>
      <c r="BZ8" s="168">
        <f>AVERAGEIF(Inv_SY_B[[#This Row],[IS5Inv1M1]:[IS9Inv2M2]],"&gt;="&amp;0.1,Inv_SY_B[[#This Row],[IS5Inv1M1]:[IS9Inv2M2]])</f>
        <v>3.5365914218387604</v>
      </c>
      <c r="CA8" s="168">
        <f>AVERAGEIF(Inv_SY_B[[#This Row],[IS10Inv1M1]:[IS14Inv2M4]],"&gt;="&amp;0.1,Inv_SY_B[[#This Row],[IS10Inv1M1]:[IS14Inv2M4]])</f>
        <v>3.3431086806698658</v>
      </c>
    </row>
    <row r="9" spans="2:79">
      <c r="B9" s="173">
        <f t="shared" si="32"/>
        <v>45837</v>
      </c>
      <c r="C9" s="168">
        <f>IFERROR(VLOOKUP($B9,RD[#All],C$2,0)/C$1,"")</f>
        <v>2.1654383090950664</v>
      </c>
      <c r="D9" s="168">
        <f>IFERROR(VLOOKUP($B9,RD[#All],D$2,0)/D$1,"")</f>
        <v>2.1499650755964557</v>
      </c>
      <c r="E9" s="168">
        <f>IFERROR(VLOOKUP($B9,RD[#All],E$2,0)/E$1,"")</f>
        <v>2.1300387951847348</v>
      </c>
      <c r="F9" s="168">
        <f>IFERROR(VLOOKUP($B9,RD[#All],F$2,0)/F$1,"")</f>
        <v>2.1540999835010726</v>
      </c>
      <c r="G9" s="168">
        <f>IFERROR(VLOOKUP($B9,RD[#All],G$2,0)/G$1,"")</f>
        <v>2.1708565899172694</v>
      </c>
      <c r="H9" s="168">
        <f>IFERROR(VLOOKUP($B9,RD[#All],H$2,0)/H$1,"")</f>
        <v>2.1576814898335956</v>
      </c>
      <c r="I9" s="168">
        <f>IFERROR(VLOOKUP($B9,RD[#All],I$2,0)/I$1,"")</f>
        <v>2.1869482791194614</v>
      </c>
      <c r="J9" s="168">
        <f>IFERROR(VLOOKUP($B9,RD[#All],J$2,0)/J$1,"")</f>
        <v>2.1798657246300399</v>
      </c>
      <c r="K9" s="168">
        <f>IFERROR(VLOOKUP($B9,RD[#All],K$2,0)/K$1,"")</f>
        <v>2.1564915601829941</v>
      </c>
      <c r="L9" s="168">
        <f>IFERROR(VLOOKUP($B9,RD[#All],L$2,0)/L$1,"")</f>
        <v>2.1995795559059252</v>
      </c>
      <c r="M9" s="168">
        <f>IFERROR(VLOOKUP($B9,RD[#All],M$2,0)/M$1,"")</f>
        <v>2.2523812651908299</v>
      </c>
      <c r="N9" s="168">
        <f>IFERROR(VLOOKUP($B9,RD[#All],N$2,0)/N$1,"")</f>
        <v>2.1695087904625372</v>
      </c>
      <c r="O9" s="168">
        <f>IFERROR(VLOOKUP($B9,RD[#All],O$2,0)/O$1,"")</f>
        <v>2.3050085933326039</v>
      </c>
      <c r="P9" s="168">
        <f>IFERROR(VLOOKUP($B9,RD[#All],P$2,0)/P$1,"")</f>
        <v>2.1209517761757128</v>
      </c>
      <c r="Q9" s="168">
        <f>IFERROR(VLOOKUP($B9,RD[#All],Q$2,0)/Q$1,"")</f>
        <v>2.1709689764576621</v>
      </c>
      <c r="R9" s="168">
        <f>IFERROR(VLOOKUP($B9,RD[#All],R$2,0)/R$1,"")</f>
        <v>2.1536758221598551</v>
      </c>
      <c r="S9" s="168">
        <f>IFERROR(VLOOKUP($B9,RD[#All],S$2,0)/S$1,"")</f>
        <v>2.158029427674014</v>
      </c>
      <c r="T9" s="168">
        <f>IFERROR(VLOOKUP($B9,RD[#All],T$2,0)/T$1,"")</f>
        <v>2.1809120096520953</v>
      </c>
      <c r="U9" s="168">
        <f>IFERROR(VLOOKUP($B9,RD[#All],U$2,0)/U$1,"")</f>
        <v>2.1779524745399317</v>
      </c>
      <c r="V9" s="168">
        <f>IFERROR(VLOOKUP($B9,RD[#All],V$2,0)/V$1,"")</f>
        <v>2.1875634620852118</v>
      </c>
      <c r="W9" s="168">
        <f>IFERROR(VLOOKUP($B9,RD[#All],W$2,0)/W$1,"")</f>
        <v>2.1539349942253754</v>
      </c>
      <c r="X9" s="168">
        <f>IFERROR(VLOOKUP($B9,RD[#All],X$2,0)/X$1,"")</f>
        <v>2.1242383037019201</v>
      </c>
      <c r="Y9" s="168">
        <f>IFERROR(VLOOKUP($B9,RD[#All],Y$2,0)/Y$1,"")</f>
        <v>2.1857878400249415</v>
      </c>
      <c r="Z9" s="168">
        <f>IFERROR(VLOOKUP($B9,RD[#All],Z$2,0)/Z$1,"")</f>
        <v>2.2267006588987233</v>
      </c>
      <c r="AA9" s="168">
        <f>IFERROR(VLOOKUP($B9,RD[#All],AA$2,0)/AA$1,"")</f>
        <v>2.1914864369501466</v>
      </c>
      <c r="AB9" s="168">
        <f>IFERROR(VLOOKUP($B9,RD[#All],AB$2,0)/AB$1,"")</f>
        <v>2.1709599745581749</v>
      </c>
      <c r="AC9" s="168">
        <f>IFERROR(VLOOKUP($B9,RD[#All],AC$2,0)/AC$1,"")</f>
        <v>2.2036229591626206</v>
      </c>
      <c r="AD9" s="168">
        <f>IFERROR(VLOOKUP($B9,RD[#All],AD$2,0)/AD$1,"")</f>
        <v>2.1809102002078906</v>
      </c>
      <c r="AE9" s="168">
        <f>IFERROR(VLOOKUP($B9,RD[#All],AE$2,0)/AE$1,"")</f>
        <v>2.4004820357603274</v>
      </c>
      <c r="AF9" s="168">
        <f>IFERROR(VLOOKUP($B9,RD[#All],AF$2,0)/AF$1,"")</f>
        <v>2.3831417624521074</v>
      </c>
      <c r="AG9" s="168">
        <f>IFERROR(VLOOKUP($B9,RD[#All],AG$2,0)/AG$1,"")</f>
        <v>2.3894234700831403</v>
      </c>
      <c r="AH9" s="168">
        <f>IFERROR(VLOOKUP($B9,RD[#All],AH$2,0)/AH$1,"")</f>
        <v>2.37355983066288</v>
      </c>
      <c r="AI9" s="168">
        <f>IFERROR(VLOOKUP($B9,RD[#All],AI$2,0)/AI$1,"")</f>
        <v>2.3953659533869427</v>
      </c>
      <c r="AJ9" s="168">
        <f>IFERROR(VLOOKUP($B9,RD[#All],AJ$2,0)/AJ$1,"")</f>
        <v>2.4037828297463188</v>
      </c>
      <c r="AK9" s="168">
        <f>IFERROR(VLOOKUP($B9,RD[#All],AK$2,0)/AK$1,"")</f>
        <v>2.3782477020349613</v>
      </c>
      <c r="AL9" s="168">
        <f>IFERROR(VLOOKUP($B9,RD[#All],AL$2,0)/AL$1,"")</f>
        <v>2.2899146038266132</v>
      </c>
      <c r="AM9" s="168">
        <f>IFERROR(VLOOKUP($B9,RD[#All],AM$2,0)/AM$1,"")</f>
        <v>2.3923886192761517</v>
      </c>
      <c r="AN9" s="168">
        <f>IFERROR(VLOOKUP($B9,RD[#All],AN$2,0)/AN$1,"")</f>
        <v>2.4082063984599542</v>
      </c>
      <c r="AO9" s="168">
        <f>IFERROR(VLOOKUP($B9,RD[#All],AO$2,0)/AO$1,"")</f>
        <v>2.3608203706072008</v>
      </c>
      <c r="AP9" s="168">
        <f>IFERROR(VLOOKUP($B9,RD[#All],AP$2,0)/AP$1,"")</f>
        <v>2.3546278783309886</v>
      </c>
      <c r="AQ9" s="168">
        <f>IFERROR(VLOOKUP($B9,RD[#All],AQ$2,0)/AQ$1,"")</f>
        <v>2.3642405896288494</v>
      </c>
      <c r="AR9" s="168">
        <f>IFERROR(VLOOKUP($B9,RD[#All],AR$2,0)/AR$1,"")</f>
        <v>2.3867197256031569</v>
      </c>
      <c r="AS9" s="168">
        <f>IFERROR(VLOOKUP($B9,RD[#All],AS$2,0)/AS$1,"")</f>
        <v>2.3793689291949334</v>
      </c>
      <c r="AT9" s="168">
        <f>IFERROR(VLOOKUP($B9,RD[#All],AT$2,0)/AT$1,"")</f>
        <v>2.4240011732417086</v>
      </c>
      <c r="AU9" s="168">
        <f>IFERROR(VLOOKUP($B9,RD[#All],AU$2,0)/AU$1,"")</f>
        <v>2.4456898728482739</v>
      </c>
      <c r="AV9" s="168">
        <f>IFERROR(VLOOKUP($B9,RD[#All],AV$2,0)/AV$1,"")</f>
        <v>2.4341909560076869</v>
      </c>
      <c r="AW9" s="168">
        <f>IFERROR(VLOOKUP($B9,RD[#All],AW$2,0)/AW$1,"")</f>
        <v>2.1881799741840315</v>
      </c>
      <c r="AX9" s="168">
        <f>IFERROR(VLOOKUP($B9,RD[#All],AX$2,0)/AX$1,"")</f>
        <v>2.212921238244514</v>
      </c>
      <c r="AY9" s="168">
        <f>IFERROR(VLOOKUP($B9,RD[#All],AY$2,0)/AY$1,"")</f>
        <v>2.0966258863866596</v>
      </c>
      <c r="AZ9" s="168">
        <f>IFERROR(VLOOKUP($B9,RD[#All],AZ$2,0)/AZ$1,"")</f>
        <v>2.2296491050662355</v>
      </c>
      <c r="BA9" s="168">
        <f>IFERROR(VLOOKUP($B9,RD[#All],BA$2,0)/BA$1,"")</f>
        <v>2.1311008225039894</v>
      </c>
      <c r="BB9" s="168">
        <f>IFERROR(VLOOKUP($B9,RD[#All],BB$2,0)/BB$1,"")</f>
        <v>2.1826185553258188</v>
      </c>
      <c r="BC9" s="168">
        <f>IFERROR(VLOOKUP($B9,RD[#All],BC$2,0)/BC$1,"")</f>
        <v>2.1742946708463951</v>
      </c>
      <c r="BD9" s="168">
        <f>IFERROR(VLOOKUP($B9,RD[#All],BD$2,0)/BD$1,"")</f>
        <v>2.2106081250149203</v>
      </c>
      <c r="BE9" s="168">
        <f>IFERROR(VLOOKUP($B9,RD[#All],BE$2,0)/BE$1,"")</f>
        <v>2.1630986432225674</v>
      </c>
      <c r="BF9" s="168">
        <f>IFERROR(VLOOKUP($B9,RD[#All],BF$2,0)/BF$1,"")</f>
        <v>2.1019330991191993</v>
      </c>
      <c r="BG9" s="168">
        <f>IFERROR(VLOOKUP($B9,RD[#All],BG$2,0)/BG$1,"")</f>
        <v>2.2031290443185414</v>
      </c>
      <c r="BH9" s="168">
        <f>IFERROR(VLOOKUP($B9,RD[#All],BH$2,0)/BH$1,"")</f>
        <v>2.1778205976244571</v>
      </c>
      <c r="BI9" s="168">
        <f>IFERROR(VLOOKUP($B9,RD[#All],BI$2,0)/BI$1,"")</f>
        <v>2.2102327521046732</v>
      </c>
      <c r="BJ9" s="168">
        <f>IFERROR(VLOOKUP($B9,RD[#All],BJ$2,0)/BJ$1,"")</f>
        <v>2.2107554347079743</v>
      </c>
      <c r="BK9" s="168">
        <f>IFERROR(VLOOKUP($B9,RD[#All],BK$2,0)/BK$1,"")</f>
        <v>2.2006235444369318</v>
      </c>
      <c r="BL9" s="168">
        <f>IFERROR(VLOOKUP($B9,RD[#All],BL$2,0)/BL$1,"")</f>
        <v>2.2094242160168736</v>
      </c>
      <c r="BM9" s="168">
        <f>IFERROR(VLOOKUP($B9,RD[#All],BM$2,0)/BM$1,"")</f>
        <v>2.2130013831258641</v>
      </c>
      <c r="BN9" s="168">
        <f>IFERROR(VLOOKUP($B9,RD[#All],BN$2,0)/BN$1,"")</f>
        <v>2.1837301747099196</v>
      </c>
      <c r="BO9" s="168">
        <f>IFERROR(VLOOKUP($B9,RD[#All],BO$2,0)/BO$1,"")</f>
        <v>2.0416764095016711</v>
      </c>
      <c r="BP9" s="168">
        <f>IFERROR(VLOOKUP($B9,RD[#All],BP$2,0)/BP$1,"")</f>
        <v>2.1605823860088833</v>
      </c>
      <c r="BQ9" s="168">
        <f>IFERROR(VLOOKUP($B9,RD[#All],BQ$2,0)/BQ$1,"")</f>
        <v>1.7535516574401386</v>
      </c>
      <c r="BR9" s="168">
        <f>IFERROR(VLOOKUP($B9,RD[#All],BR$2,0)/BR$1,"")</f>
        <v>1.5553007324110379</v>
      </c>
      <c r="BS9" s="168">
        <f>IFERROR(VLOOKUP($B9,RD[#All],BS$2,0)/BS$1,"")</f>
        <v>2.0583535897377647</v>
      </c>
      <c r="BT9" s="168">
        <f>IFERROR(VLOOKUP($B9,RD[#All],BT$2,0)/BT$1,"")</f>
        <v>1.6507390159951407</v>
      </c>
      <c r="BU9" s="168">
        <f>IFERROR(VLOOKUP($B9,RD[#All],BU$2,0)/BU$1,"")</f>
        <v>0.4580107645801077</v>
      </c>
      <c r="BV9" s="168">
        <f>IFERROR(VLOOKUP($B9,RD[#All],BV$2,0)/BV$1,"")</f>
        <v>1.4637605042016806</v>
      </c>
      <c r="BW9" s="168">
        <f>IFERROR(VLOOKUP($B9,RD[#All],BW$2,0)/BW$1,"")</f>
        <v>2.1746838179656249</v>
      </c>
      <c r="BX9" s="168">
        <f>IFERROR(VLOOKUP($B9,RD[#All],BX$2,0)/BX$1,"")</f>
        <v>2.1502062365946211</v>
      </c>
      <c r="BY9" s="168">
        <f>AVERAGEIF(Inv_SY_B[[#This Row],[IS1Inv1M1]:[IS4Inv4M2]],"&gt;="&amp;0.1,Inv_SY_B[[#This Row],[IS1Inv1M1]:[IS4Inv4M2]])</f>
        <v>2.1773414045866732</v>
      </c>
      <c r="BZ9" s="168">
        <f>AVERAGEIF(Inv_SY_B[[#This Row],[IS5Inv1M1]:[IS9Inv2M2]],"&gt;="&amp;0.1,Inv_SY_B[[#This Row],[IS5Inv1M1]:[IS9Inv2M2]])</f>
        <v>2.3868984833973439</v>
      </c>
      <c r="CA9" s="168">
        <f>AVERAGEIF(Inv_SY_B[[#This Row],[IS10Inv1M1]:[IS14Inv2M4]],"&gt;="&amp;0.1,Inv_SY_B[[#This Row],[IS10Inv1M1]:[IS14Inv2M4]])</f>
        <v>2.0273790136212941</v>
      </c>
    </row>
    <row r="10" spans="2:79">
      <c r="B10" s="173">
        <f t="shared" si="32"/>
        <v>45838</v>
      </c>
      <c r="C10" s="168">
        <f>IFERROR(VLOOKUP($B10,RD[#All],C$2,0)/C$1,"")</f>
        <v>2.5562784054425687</v>
      </c>
      <c r="D10" s="168">
        <f>IFERROR(VLOOKUP($B10,RD[#All],D$2,0)/D$1,"")</f>
        <v>2.553522039961035</v>
      </c>
      <c r="E10" s="168">
        <f>IFERROR(VLOOKUP($B10,RD[#All],E$2,0)/E$1,"")</f>
        <v>2.521720308363443</v>
      </c>
      <c r="F10" s="168">
        <f>IFERROR(VLOOKUP($B10,RD[#All],F$2,0)/F$1,"")</f>
        <v>2.5052631578947366</v>
      </c>
      <c r="G10" s="168">
        <f>IFERROR(VLOOKUP($B10,RD[#All],G$2,0)/G$1,"")</f>
        <v>2.513313126005293</v>
      </c>
      <c r="H10" s="168">
        <f>IFERROR(VLOOKUP($B10,RD[#All],H$2,0)/H$1,"")</f>
        <v>2.5057925582663212</v>
      </c>
      <c r="I10" s="168">
        <f>IFERROR(VLOOKUP($B10,RD[#All],I$2,0)/I$1,"")</f>
        <v>2.5593334071675669</v>
      </c>
      <c r="J10" s="168">
        <f>IFERROR(VLOOKUP($B10,RD[#All],J$2,0)/J$1,"")</f>
        <v>2.5662296272862548</v>
      </c>
      <c r="K10" s="168">
        <f>IFERROR(VLOOKUP($B10,RD[#All],K$2,0)/K$1,"")</f>
        <v>2.5299258558132198</v>
      </c>
      <c r="L10" s="168">
        <f>IFERROR(VLOOKUP($B10,RD[#All],L$2,0)/L$1,"")</f>
        <v>2.5589935619498094</v>
      </c>
      <c r="M10" s="168">
        <f>IFERROR(VLOOKUP($B10,RD[#All],M$2,0)/M$1,"")</f>
        <v>2.6236615647375681</v>
      </c>
      <c r="N10" s="168">
        <f>IFERROR(VLOOKUP($B10,RD[#All],N$2,0)/N$1,"")</f>
        <v>2.5427576146281345</v>
      </c>
      <c r="O10" s="168">
        <f>IFERROR(VLOOKUP($B10,RD[#All],O$2,0)/O$1,"")</f>
        <v>2.7030054134776926</v>
      </c>
      <c r="P10" s="168">
        <f>IFERROR(VLOOKUP($B10,RD[#All],P$2,0)/P$1,"")</f>
        <v>2.470272558614421</v>
      </c>
      <c r="Q10" s="168">
        <f>IFERROR(VLOOKUP($B10,RD[#All],Q$2,0)/Q$1,"")</f>
        <v>2.5423132476574941</v>
      </c>
      <c r="R10" s="168">
        <f>IFERROR(VLOOKUP($B10,RD[#All],R$2,0)/R$1,"")</f>
        <v>2.5469092968915947</v>
      </c>
      <c r="S10" s="168">
        <f>IFERROR(VLOOKUP($B10,RD[#All],S$2,0)/S$1,"")</f>
        <v>2.5418528434478653</v>
      </c>
      <c r="T10" s="168">
        <f>IFERROR(VLOOKUP($B10,RD[#All],T$2,0)/T$1,"")</f>
        <v>2.563554432716717</v>
      </c>
      <c r="U10" s="168">
        <f>IFERROR(VLOOKUP($B10,RD[#All],U$2,0)/U$1,"")</f>
        <v>2.5627920972701537</v>
      </c>
      <c r="V10" s="168">
        <f>IFERROR(VLOOKUP($B10,RD[#All],V$2,0)/V$1,"")</f>
        <v>2.5791442716019302</v>
      </c>
      <c r="W10" s="168">
        <f>IFERROR(VLOOKUP($B10,RD[#All],W$2,0)/W$1,"")</f>
        <v>2.4934004289721168</v>
      </c>
      <c r="X10" s="168">
        <f>IFERROR(VLOOKUP($B10,RD[#All],X$2,0)/X$1,"")</f>
        <v>2.4446848264332774</v>
      </c>
      <c r="Y10" s="168">
        <f>IFERROR(VLOOKUP($B10,RD[#All],Y$2,0)/Y$1,"")</f>
        <v>2.5106712698696523</v>
      </c>
      <c r="Z10" s="168">
        <f>IFERROR(VLOOKUP($B10,RD[#All],Z$2,0)/Z$1,"")</f>
        <v>2.536535664913194</v>
      </c>
      <c r="AA10" s="168">
        <f>IFERROR(VLOOKUP($B10,RD[#All],AA$2,0)/AA$1,"")</f>
        <v>2.5364277859237534</v>
      </c>
      <c r="AB10" s="168">
        <f>IFERROR(VLOOKUP($B10,RD[#All],AB$2,0)/AB$1,"")</f>
        <v>2.5351869519785555</v>
      </c>
      <c r="AC10" s="168">
        <f>IFERROR(VLOOKUP($B10,RD[#All],AC$2,0)/AC$1,"")</f>
        <v>2.5291482699017465</v>
      </c>
      <c r="AD10" s="168">
        <f>IFERROR(VLOOKUP($B10,RD[#All],AD$2,0)/AD$1,"")</f>
        <v>2.4956840059655621</v>
      </c>
      <c r="AE10" s="168">
        <f>IFERROR(VLOOKUP($B10,RD[#All],AE$2,0)/AE$1,"")</f>
        <v>2.480690544252004</v>
      </c>
      <c r="AF10" s="168">
        <f>IFERROR(VLOOKUP($B10,RD[#All],AF$2,0)/AF$1,"")</f>
        <v>2.4585376309514237</v>
      </c>
      <c r="AG10" s="168">
        <f>IFERROR(VLOOKUP($B10,RD[#All],AG$2,0)/AG$1,"")</f>
        <v>2.4511925855254195</v>
      </c>
      <c r="AH10" s="168">
        <f>IFERROR(VLOOKUP($B10,RD[#All],AH$2,0)/AH$1,"")</f>
        <v>2.4465462729757248</v>
      </c>
      <c r="AI10" s="168">
        <f>IFERROR(VLOOKUP($B10,RD[#All],AI$2,0)/AI$1,"")</f>
        <v>2.4522829494343741</v>
      </c>
      <c r="AJ10" s="168">
        <f>IFERROR(VLOOKUP($B10,RD[#All],AJ$2,0)/AJ$1,"")</f>
        <v>2.4498300887753217</v>
      </c>
      <c r="AK10" s="168">
        <f>IFERROR(VLOOKUP($B10,RD[#All],AK$2,0)/AK$1,"")</f>
        <v>2.4336113915307371</v>
      </c>
      <c r="AL10" s="168">
        <f>IFERROR(VLOOKUP($B10,RD[#All],AL$2,0)/AL$1,"")</f>
        <v>2.3388282347854288</v>
      </c>
      <c r="AM10" s="168">
        <f>IFERROR(VLOOKUP($B10,RD[#All],AM$2,0)/AM$1,"")</f>
        <v>2.4308224572078592</v>
      </c>
      <c r="AN10" s="168">
        <f>IFERROR(VLOOKUP($B10,RD[#All],AN$2,0)/AN$1,"")</f>
        <v>2.4461690685010802</v>
      </c>
      <c r="AO10" s="168">
        <f>IFERROR(VLOOKUP($B10,RD[#All],AO$2,0)/AO$1,"")</f>
        <v>2.4036293389514496</v>
      </c>
      <c r="AP10" s="168">
        <f>IFERROR(VLOOKUP($B10,RD[#All],AP$2,0)/AP$1,"")</f>
        <v>2.4120430512832591</v>
      </c>
      <c r="AQ10" s="168">
        <f>IFERROR(VLOOKUP($B10,RD[#All],AQ$2,0)/AQ$1,"")</f>
        <v>2.4069491971571462</v>
      </c>
      <c r="AR10" s="168">
        <f>IFERROR(VLOOKUP($B10,RD[#All],AR$2,0)/AR$1,"")</f>
        <v>2.4276794485422668</v>
      </c>
      <c r="AS10" s="168">
        <f>IFERROR(VLOOKUP($B10,RD[#All],AS$2,0)/AS$1,"")</f>
        <v>2.4275487129014492</v>
      </c>
      <c r="AT10" s="168">
        <f>IFERROR(VLOOKUP($B10,RD[#All],AT$2,0)/AT$1,"")</f>
        <v>2.4554691919297729</v>
      </c>
      <c r="AU10" s="168">
        <f>IFERROR(VLOOKUP($B10,RD[#All],AU$2,0)/AU$1,"")</f>
        <v>2.455151516910512</v>
      </c>
      <c r="AV10" s="168">
        <f>IFERROR(VLOOKUP($B10,RD[#All],AV$2,0)/AV$1,"")</f>
        <v>2.4467035276008438</v>
      </c>
      <c r="AW10" s="168">
        <f>IFERROR(VLOOKUP($B10,RD[#All],AW$2,0)/AW$1,"")</f>
        <v>2.6046929743684313</v>
      </c>
      <c r="AX10" s="168">
        <f>IFERROR(VLOOKUP($B10,RD[#All],AX$2,0)/AX$1,"")</f>
        <v>2.6459149686520376</v>
      </c>
      <c r="AY10" s="168">
        <f>IFERROR(VLOOKUP($B10,RD[#All],AY$2,0)/AY$1,"")</f>
        <v>2.5441699784409981</v>
      </c>
      <c r="AZ10" s="168">
        <f>IFERROR(VLOOKUP($B10,RD[#All],AZ$2,0)/AZ$1,"")</f>
        <v>2.5308423500859543</v>
      </c>
      <c r="BA10" s="168">
        <f>IFERROR(VLOOKUP($B10,RD[#All],BA$2,0)/BA$1,"")</f>
        <v>2.5879500534890654</v>
      </c>
      <c r="BB10" s="168">
        <f>IFERROR(VLOOKUP($B10,RD[#All],BB$2,0)/BB$1,"")</f>
        <v>2.6587963271749042</v>
      </c>
      <c r="BC10" s="168">
        <f>IFERROR(VLOOKUP($B10,RD[#All],BC$2,0)/BC$1,"")</f>
        <v>2.6343931930138829</v>
      </c>
      <c r="BD10" s="168">
        <f>IFERROR(VLOOKUP($B10,RD[#All],BD$2,0)/BD$1,"")</f>
        <v>2.6729419337383433</v>
      </c>
      <c r="BE10" s="168">
        <f>IFERROR(VLOOKUP($B10,RD[#All],BE$2,0)/BE$1,"")</f>
        <v>2.643032333018541</v>
      </c>
      <c r="BF10" s="168">
        <f>IFERROR(VLOOKUP($B10,RD[#All],BF$2,0)/BF$1,"")</f>
        <v>2.5721373982250784</v>
      </c>
      <c r="BG10" s="168">
        <f>IFERROR(VLOOKUP($B10,RD[#All],BG$2,0)/BG$1,"")</f>
        <v>2.6972908458197926</v>
      </c>
      <c r="BH10" s="168">
        <f>IFERROR(VLOOKUP($B10,RD[#All],BH$2,0)/BH$1,"")</f>
        <v>3.0564263322884013</v>
      </c>
      <c r="BI10" s="168">
        <f>IFERROR(VLOOKUP($B10,RD[#All],BI$2,0)/BI$1,"")</f>
        <v>2.7004326634868505</v>
      </c>
      <c r="BJ10" s="168">
        <f>IFERROR(VLOOKUP($B10,RD[#All],BJ$2,0)/BJ$1,"")</f>
        <v>2.734794490448921</v>
      </c>
      <c r="BK10" s="168">
        <f>IFERROR(VLOOKUP($B10,RD[#All],BK$2,0)/BK$1,"")</f>
        <v>2.7362707535121329</v>
      </c>
      <c r="BL10" s="168">
        <f>IFERROR(VLOOKUP($B10,RD[#All],BL$2,0)/BL$1,"")</f>
        <v>2.6974324000050522</v>
      </c>
      <c r="BM10" s="168">
        <f>IFERROR(VLOOKUP($B10,RD[#All],BM$2,0)/BM$1,"")</f>
        <v>2.7071901451528819</v>
      </c>
      <c r="BN10" s="168">
        <f>IFERROR(VLOOKUP($B10,RD[#All],BN$2,0)/BN$1,"")</f>
        <v>2.6590193923983638</v>
      </c>
      <c r="BO10" s="168">
        <f>IFERROR(VLOOKUP($B10,RD[#All],BO$2,0)/BO$1,"")</f>
        <v>2.4972834683575642</v>
      </c>
      <c r="BP10" s="168">
        <f>IFERROR(VLOOKUP($B10,RD[#All],BP$2,0)/BP$1,"")</f>
        <v>2.6316592751032424</v>
      </c>
      <c r="BQ10" s="168">
        <f>IFERROR(VLOOKUP($B10,RD[#All],BQ$2,0)/BQ$1,"")</f>
        <v>2.6166877876342292</v>
      </c>
      <c r="BR10" s="168">
        <f>IFERROR(VLOOKUP($B10,RD[#All],BR$2,0)/BR$1,"")</f>
        <v>1.9891987867130281</v>
      </c>
      <c r="BS10" s="168">
        <f>IFERROR(VLOOKUP($B10,RD[#All],BS$2,0)/BS$1,"")</f>
        <v>2.5760845695419405</v>
      </c>
      <c r="BT10" s="168">
        <f>IFERROR(VLOOKUP($B10,RD[#All],BT$2,0)/BT$1,"")</f>
        <v>2.5035432273739624</v>
      </c>
      <c r="BU10" s="168">
        <f>IFERROR(VLOOKUP($B10,RD[#All],BU$2,0)/BU$1,"")</f>
        <v>0.61984811619848124</v>
      </c>
      <c r="BV10" s="168">
        <f>IFERROR(VLOOKUP($B10,RD[#All],BV$2,0)/BV$1,"")</f>
        <v>2.0351890756302522</v>
      </c>
      <c r="BW10" s="168">
        <f>IFERROR(VLOOKUP($B10,RD[#All],BW$2,0)/BW$1,"")</f>
        <v>2.692393615104673</v>
      </c>
      <c r="BX10" s="168">
        <f>IFERROR(VLOOKUP($B10,RD[#All],BX$2,0)/BX$1,"")</f>
        <v>2.6523016003959743</v>
      </c>
      <c r="BY10" s="168">
        <f>AVERAGEIF(Inv_SY_B[[#This Row],[IS1Inv1M1]:[IS4Inv4M2]],"&gt;="&amp;0.1,Inv_SY_B[[#This Row],[IS1Inv1M1]:[IS4Inv4M2]])</f>
        <v>2.5402990926125599</v>
      </c>
      <c r="BZ10" s="168">
        <f>AVERAGEIF(Inv_SY_B[[#This Row],[IS5Inv1M1]:[IS9Inv2M2]],"&gt;="&amp;0.1,Inv_SY_B[[#This Row],[IS5Inv1M1]:[IS9Inv2M2]])</f>
        <v>2.4346491782897819</v>
      </c>
      <c r="CA10" s="168">
        <f>AVERAGEIF(Inv_SY_B[[#This Row],[IS10Inv1M1]:[IS14Inv2M4]],"&gt;="&amp;0.1,Inv_SY_B[[#This Row],[IS10Inv1M1]:[IS14Inv2M4]])</f>
        <v>2.5320685019776064</v>
      </c>
    </row>
    <row r="11" spans="2:79">
      <c r="B11" s="173">
        <f t="shared" si="32"/>
        <v>45839</v>
      </c>
      <c r="C11" s="168">
        <f>IFERROR(VLOOKUP($B11,RD[#All],C$2,0)/C$1,"")</f>
        <v>2.9844547251308491</v>
      </c>
      <c r="D11" s="168">
        <f>IFERROR(VLOOKUP($B11,RD[#All],D$2,0)/D$1,"")</f>
        <v>2.9645963647297977</v>
      </c>
      <c r="E11" s="168">
        <f>IFERROR(VLOOKUP($B11,RD[#All],E$2,0)/E$1,"")</f>
        <v>2.9453037846117986</v>
      </c>
      <c r="F11" s="168">
        <f>IFERROR(VLOOKUP($B11,RD[#All],F$2,0)/F$1,"")</f>
        <v>2.9307375020623661</v>
      </c>
      <c r="G11" s="168">
        <f>IFERROR(VLOOKUP($B11,RD[#All],G$2,0)/G$1,"")</f>
        <v>2.9385000865112882</v>
      </c>
      <c r="H11" s="168">
        <f>IFERROR(VLOOKUP($B11,RD[#All],H$2,0)/H$1,"")</f>
        <v>2.9405751669619735</v>
      </c>
      <c r="I11" s="168">
        <f>IFERROR(VLOOKUP($B11,RD[#All],I$2,0)/I$1,"")</f>
        <v>3.0013615901287971</v>
      </c>
      <c r="J11" s="168">
        <f>IFERROR(VLOOKUP($B11,RD[#All],J$2,0)/J$1,"")</f>
        <v>2.9919622247999347</v>
      </c>
      <c r="K11" s="168">
        <f>IFERROR(VLOOKUP($B11,RD[#All],K$2,0)/K$1,"")</f>
        <v>2.9662091812588733</v>
      </c>
      <c r="L11" s="168">
        <f>IFERROR(VLOOKUP($B11,RD[#All],L$2,0)/L$1,"")</f>
        <v>2.9919852844567072</v>
      </c>
      <c r="M11" s="168">
        <f>IFERROR(VLOOKUP($B11,RD[#All],M$2,0)/M$1,"")</f>
        <v>3.0637850620771201</v>
      </c>
      <c r="N11" s="168">
        <f>IFERROR(VLOOKUP($B11,RD[#All],N$2,0)/N$1,"")</f>
        <v>2.9717799743454312</v>
      </c>
      <c r="O11" s="168">
        <f>IFERROR(VLOOKUP($B11,RD[#All],O$2,0)/O$1,"")</f>
        <v>3.1524334901804276</v>
      </c>
      <c r="P11" s="168">
        <f>IFERROR(VLOOKUP($B11,RD[#All],P$2,0)/P$1,"")</f>
        <v>2.8779276082327891</v>
      </c>
      <c r="Q11" s="168">
        <f>IFERROR(VLOOKUP($B11,RD[#All],Q$2,0)/Q$1,"")</f>
        <v>2.9637173931829683</v>
      </c>
      <c r="R11" s="168">
        <f>IFERROR(VLOOKUP($B11,RD[#All],R$2,0)/R$1,"")</f>
        <v>2.9730356027884874</v>
      </c>
      <c r="S11" s="168">
        <f>IFERROR(VLOOKUP($B11,RD[#All],S$2,0)/S$1,"")</f>
        <v>2.9432674081919301</v>
      </c>
      <c r="T11" s="168">
        <f>IFERROR(VLOOKUP($B11,RD[#All],T$2,0)/T$1,"")</f>
        <v>2.9480997437174334</v>
      </c>
      <c r="U11" s="168">
        <f>IFERROR(VLOOKUP($B11,RD[#All],U$2,0)/U$1,"")</f>
        <v>2.9756072331982355</v>
      </c>
      <c r="V11" s="168">
        <f>IFERROR(VLOOKUP($B11,RD[#All],V$2,0)/V$1,"")</f>
        <v>2.9918001344832099</v>
      </c>
      <c r="W11" s="168">
        <f>IFERROR(VLOOKUP($B11,RD[#All],W$2,0)/W$1,"")</f>
        <v>2.8631826431281966</v>
      </c>
      <c r="X11" s="168">
        <f>IFERROR(VLOOKUP($B11,RD[#All],X$2,0)/X$1,"")</f>
        <v>2.8245411171884802</v>
      </c>
      <c r="Y11" s="168">
        <f>IFERROR(VLOOKUP($B11,RD[#All],Y$2,0)/Y$1,"")</f>
        <v>2.8821369131947785</v>
      </c>
      <c r="Z11" s="168">
        <f>IFERROR(VLOOKUP($B11,RD[#All],Z$2,0)/Z$1,"")</f>
        <v>2.9338946839261029</v>
      </c>
      <c r="AA11" s="168">
        <f>IFERROR(VLOOKUP($B11,RD[#All],AA$2,0)/AA$1,"")</f>
        <v>2.9237078445747797</v>
      </c>
      <c r="AB11" s="168">
        <f>IFERROR(VLOOKUP($B11,RD[#All],AB$2,0)/AB$1,"")</f>
        <v>2.9153605015673976</v>
      </c>
      <c r="AC11" s="168">
        <f>IFERROR(VLOOKUP($B11,RD[#All],AC$2,0)/AC$1,"")</f>
        <v>2.9231714418020345</v>
      </c>
      <c r="AD11" s="168">
        <f>IFERROR(VLOOKUP($B11,RD[#All],AD$2,0)/AD$1,"")</f>
        <v>2.8868350883535947</v>
      </c>
      <c r="AE11" s="168">
        <f>IFERROR(VLOOKUP($B11,RD[#All],AE$2,0)/AE$1,"")</f>
        <v>2.9466397623451606</v>
      </c>
      <c r="AF11" s="168">
        <f>IFERROR(VLOOKUP($B11,RD[#All],AF$2,0)/AF$1,"")</f>
        <v>2.9165929855585029</v>
      </c>
      <c r="AG11" s="168">
        <f>IFERROR(VLOOKUP($B11,RD[#All],AG$2,0)/AG$1,"")</f>
        <v>2.9077279542047156</v>
      </c>
      <c r="AH11" s="168">
        <f>IFERROR(VLOOKUP($B11,RD[#All],AH$2,0)/AH$1,"")</f>
        <v>2.8948073522319278</v>
      </c>
      <c r="AI11" s="168">
        <f>IFERROR(VLOOKUP($B11,RD[#All],AI$2,0)/AI$1,"")</f>
        <v>2.9211939484803051</v>
      </c>
      <c r="AJ11" s="168">
        <f>IFERROR(VLOOKUP($B11,RD[#All],AJ$2,0)/AJ$1,"")</f>
        <v>2.920207581465188</v>
      </c>
      <c r="AK11" s="168">
        <f>IFERROR(VLOOKUP($B11,RD[#All],AK$2,0)/AK$1,"")</f>
        <v>2.902927580893683</v>
      </c>
      <c r="AL11" s="168">
        <f>IFERROR(VLOOKUP($B11,RD[#All],AL$2,0)/AL$1,"")</f>
        <v>2.7978056426332287</v>
      </c>
      <c r="AM11" s="168">
        <f>IFERROR(VLOOKUP($B11,RD[#All],AM$2,0)/AM$1,"")</f>
        <v>2.9156542166160722</v>
      </c>
      <c r="AN11" s="168">
        <f>IFERROR(VLOOKUP($B11,RD[#All],AN$2,0)/AN$1,"")</f>
        <v>2.9266930071954067</v>
      </c>
      <c r="AO11" s="168">
        <f>IFERROR(VLOOKUP($B11,RD[#All],AO$2,0)/AO$1,"")</f>
        <v>2.8727779385731687</v>
      </c>
      <c r="AP11" s="168">
        <f>IFERROR(VLOOKUP($B11,RD[#All],AP$2,0)/AP$1,"")</f>
        <v>2.8897399826340977</v>
      </c>
      <c r="AQ11" s="168">
        <f>IFERROR(VLOOKUP($B11,RD[#All],AQ$2,0)/AQ$1,"")</f>
        <v>2.8749012898131086</v>
      </c>
      <c r="AR11" s="168">
        <f>IFERROR(VLOOKUP($B11,RD[#All],AR$2,0)/AR$1,"")</f>
        <v>2.8985497594032541</v>
      </c>
      <c r="AS11" s="168">
        <f>IFERROR(VLOOKUP($B11,RD[#All],AS$2,0)/AS$1,"")</f>
        <v>2.901285341019602</v>
      </c>
      <c r="AT11" s="168">
        <f>IFERROR(VLOOKUP($B11,RD[#All],AT$2,0)/AT$1,"")</f>
        <v>2.9387190714629901</v>
      </c>
      <c r="AU11" s="168">
        <f>IFERROR(VLOOKUP($B11,RD[#All],AU$2,0)/AU$1,"")</f>
        <v>2.943848335069903</v>
      </c>
      <c r="AV11" s="168">
        <f>IFERROR(VLOOKUP($B11,RD[#All],AV$2,0)/AV$1,"")</f>
        <v>2.923786634684848</v>
      </c>
      <c r="AW11" s="168">
        <f>IFERROR(VLOOKUP($B11,RD[#All],AW$2,0)/AW$1,"")</f>
        <v>2.9635810437027481</v>
      </c>
      <c r="AX11" s="168">
        <f>IFERROR(VLOOKUP($B11,RD[#All],AX$2,0)/AX$1,"")</f>
        <v>3.0060246865203766</v>
      </c>
      <c r="AY11" s="168">
        <f>IFERROR(VLOOKUP($B11,RD[#All],AY$2,0)/AY$1,"")</f>
        <v>2.893789449076599</v>
      </c>
      <c r="AZ11" s="168">
        <f>IFERROR(VLOOKUP($B11,RD[#All],AZ$2,0)/AZ$1,"")</f>
        <v>2.8394175346344426</v>
      </c>
      <c r="BA11" s="168">
        <f>IFERROR(VLOOKUP($B11,RD[#All],BA$2,0)/BA$1,"")</f>
        <v>2.9376457796250501</v>
      </c>
      <c r="BB11" s="168">
        <f>IFERROR(VLOOKUP($B11,RD[#All],BB$2,0)/BB$1,"")</f>
        <v>3.0207874786011253</v>
      </c>
      <c r="BC11" s="168">
        <f>IFERROR(VLOOKUP($B11,RD[#All],BC$2,0)/BC$1,"")</f>
        <v>2.983296014330497</v>
      </c>
      <c r="BD11" s="168">
        <f>IFERROR(VLOOKUP($B11,RD[#All],BD$2,0)/BD$1,"")</f>
        <v>3.0405366573504358</v>
      </c>
      <c r="BE11" s="168">
        <f>IFERROR(VLOOKUP($B11,RD[#All],BE$2,0)/BE$1,"")</f>
        <v>3.0267618743503166</v>
      </c>
      <c r="BF11" s="168">
        <f>IFERROR(VLOOKUP($B11,RD[#All],BF$2,0)/BF$1,"")</f>
        <v>2.9537621339016633</v>
      </c>
      <c r="BG11" s="168">
        <f>IFERROR(VLOOKUP($B11,RD[#All],BG$2,0)/BG$1,"")</f>
        <v>3.0836760518823159</v>
      </c>
      <c r="BH11" s="168">
        <f>IFERROR(VLOOKUP($B11,RD[#All],BH$2,0)/BH$1,"")</f>
        <v>2.9264329469960599</v>
      </c>
      <c r="BI11" s="168">
        <f>IFERROR(VLOOKUP($B11,RD[#All],BI$2,0)/BI$1,"")</f>
        <v>3.0627883337242938</v>
      </c>
      <c r="BJ11" s="168">
        <f>IFERROR(VLOOKUP($B11,RD[#All],BJ$2,0)/BJ$1,"")</f>
        <v>3.0710391518697042</v>
      </c>
      <c r="BK11" s="168">
        <f>IFERROR(VLOOKUP($B11,RD[#All],BK$2,0)/BK$1,"")</f>
        <v>3.0789071695089274</v>
      </c>
      <c r="BL11" s="168">
        <f>IFERROR(VLOOKUP($B11,RD[#All],BL$2,0)/BL$1,"")</f>
        <v>3.0581341012137058</v>
      </c>
      <c r="BM11" s="168">
        <f>IFERROR(VLOOKUP($B11,RD[#All],BM$2,0)/BM$1,"")</f>
        <v>2.9648915044733122</v>
      </c>
      <c r="BN11" s="168">
        <f>IFERROR(VLOOKUP($B11,RD[#All],BN$2,0)/BN$1,"")</f>
        <v>2.9847955773135979</v>
      </c>
      <c r="BO11" s="168">
        <f>IFERROR(VLOOKUP($B11,RD[#All],BO$2,0)/BO$1,"")</f>
        <v>2.7964183046091633</v>
      </c>
      <c r="BP11" s="168">
        <f>IFERROR(VLOOKUP($B11,RD[#All],BP$2,0)/BP$1,"")</f>
        <v>3.0506779500163446</v>
      </c>
      <c r="BQ11" s="168">
        <f>IFERROR(VLOOKUP($B11,RD[#All],BQ$2,0)/BQ$1,"")</f>
        <v>2.901153871806843</v>
      </c>
      <c r="BR11" s="168">
        <f>IFERROR(VLOOKUP($B11,RD[#All],BR$2,0)/BR$1,"")</f>
        <v>2.2440630317378116</v>
      </c>
      <c r="BS11" s="168">
        <f>IFERROR(VLOOKUP($B11,RD[#All],BS$2,0)/BS$1,"")</f>
        <v>2.840137213475999</v>
      </c>
      <c r="BT11" s="168">
        <f>IFERROR(VLOOKUP($B11,RD[#All],BT$2,0)/BT$1,"")</f>
        <v>2.7542687453600592</v>
      </c>
      <c r="BU11" s="168">
        <f>IFERROR(VLOOKUP($B11,RD[#All],BU$2,0)/BU$1,"")</f>
        <v>0.99506008995060091</v>
      </c>
      <c r="BV11" s="168">
        <f>IFERROR(VLOOKUP($B11,RD[#All],BV$2,0)/BV$1,"")</f>
        <v>2.2988445378151261</v>
      </c>
      <c r="BW11" s="168">
        <f>IFERROR(VLOOKUP($B11,RD[#All],BW$2,0)/BW$1,"")</f>
        <v>3.0208626094476267</v>
      </c>
      <c r="BX11" s="168">
        <f>IFERROR(VLOOKUP($B11,RD[#All],BX$2,0)/BX$1,"")</f>
        <v>3.0037947533410327</v>
      </c>
      <c r="BY11" s="168">
        <f>AVERAGEIF(Inv_SY_B[[#This Row],[IS1Inv1M1]:[IS4Inv4M2]],"&gt;="&amp;0.1,Inv_SY_B[[#This Row],[IS1Inv1M1]:[IS4Inv4M2]])</f>
        <v>2.9524989212423489</v>
      </c>
      <c r="BZ11" s="168">
        <f>AVERAGEIF(Inv_SY_B[[#This Row],[IS5Inv1M1]:[IS9Inv2M2]],"&gt;="&amp;0.1,Inv_SY_B[[#This Row],[IS5Inv1M1]:[IS9Inv2M2]])</f>
        <v>2.9052143546825087</v>
      </c>
      <c r="CA11" s="168">
        <f>AVERAGEIF(Inv_SY_B[[#This Row],[IS10Inv1M1]:[IS14Inv2M4]],"&gt;="&amp;0.1,Inv_SY_B[[#This Row],[IS10Inv1M1]:[IS14Inv2M4]])</f>
        <v>2.8500553070227066</v>
      </c>
    </row>
    <row r="12" spans="2:79">
      <c r="B12" s="173">
        <f t="shared" si="32"/>
        <v>45840</v>
      </c>
      <c r="C12" s="168">
        <f>IFERROR(VLOOKUP($B12,RD[#All],C$2,0)/C$1,"")</f>
        <v>3.4388791615637362</v>
      </c>
      <c r="D12" s="168">
        <f>IFERROR(VLOOKUP($B12,RD[#All],D$2,0)/D$1,"")</f>
        <v>3.4421993290755841</v>
      </c>
      <c r="E12" s="168">
        <f>IFERROR(VLOOKUP($B12,RD[#All],E$2,0)/E$1,"")</f>
        <v>3.407848948533942</v>
      </c>
      <c r="F12" s="168">
        <f>IFERROR(VLOOKUP($B12,RD[#All],F$2,0)/F$1,"")</f>
        <v>3.3671011384260021</v>
      </c>
      <c r="G12" s="168">
        <f>IFERROR(VLOOKUP($B12,RD[#All],G$2,0)/G$1,"")</f>
        <v>3.3913706592160153</v>
      </c>
      <c r="H12" s="168">
        <f>IFERROR(VLOOKUP($B12,RD[#All],H$2,0)/H$1,"")</f>
        <v>3.3744904407300478</v>
      </c>
      <c r="I12" s="168">
        <f>IFERROR(VLOOKUP($B12,RD[#All],I$2,0)/I$1,"")</f>
        <v>3.4443018430327625</v>
      </c>
      <c r="J12" s="168">
        <f>IFERROR(VLOOKUP($B12,RD[#All],J$2,0)/J$1,"")</f>
        <v>3.4424760097015712</v>
      </c>
      <c r="K12" s="168">
        <f>IFERROR(VLOOKUP($B12,RD[#All],K$2,0)/K$1,"")</f>
        <v>3.3923331755797443</v>
      </c>
      <c r="L12" s="168">
        <f>IFERROR(VLOOKUP($B12,RD[#All],L$2,0)/L$1,"")</f>
        <v>3.446064906057023</v>
      </c>
      <c r="M12" s="168">
        <f>IFERROR(VLOOKUP($B12,RD[#All],M$2,0)/M$1,"")</f>
        <v>3.533140642448926</v>
      </c>
      <c r="N12" s="168">
        <f>IFERROR(VLOOKUP($B12,RD[#All],N$2,0)/N$1,"")</f>
        <v>3.4377750949470562</v>
      </c>
      <c r="O12" s="168">
        <f>IFERROR(VLOOKUP($B12,RD[#All],O$2,0)/O$1,"")</f>
        <v>3.6296692049719028</v>
      </c>
      <c r="P12" s="168">
        <f>IFERROR(VLOOKUP($B12,RD[#All],P$2,0)/P$1,"")</f>
        <v>3.332212717741835</v>
      </c>
      <c r="Q12" s="168">
        <f>IFERROR(VLOOKUP($B12,RD[#All],Q$2,0)/Q$1,"")</f>
        <v>3.4178363764305031</v>
      </c>
      <c r="R12" s="168">
        <f>IFERROR(VLOOKUP($B12,RD[#All],R$2,0)/R$1,"")</f>
        <v>3.4299949148069233</v>
      </c>
      <c r="S12" s="168">
        <f>IFERROR(VLOOKUP($B12,RD[#All],S$2,0)/S$1,"")</f>
        <v>3.4248648845211531</v>
      </c>
      <c r="T12" s="168">
        <f>IFERROR(VLOOKUP($B12,RD[#All],T$2,0)/T$1,"")</f>
        <v>3.4321215581008371</v>
      </c>
      <c r="U12" s="168">
        <f>IFERROR(VLOOKUP($B12,RD[#All],U$2,0)/U$1,"")</f>
        <v>3.4347347733278162</v>
      </c>
      <c r="V12" s="168">
        <f>IFERROR(VLOOKUP($B12,RD[#All],V$2,0)/V$1,"")</f>
        <v>3.457121066478932</v>
      </c>
      <c r="W12" s="168">
        <f>IFERROR(VLOOKUP($B12,RD[#All],W$2,0)/W$1,"")</f>
        <v>3.3657812242204255</v>
      </c>
      <c r="X12" s="168">
        <f>IFERROR(VLOOKUP($B12,RD[#All],X$2,0)/X$1,"")</f>
        <v>3.3444444067670163</v>
      </c>
      <c r="Y12" s="168">
        <f>IFERROR(VLOOKUP($B12,RD[#All],Y$2,0)/Y$1,"")</f>
        <v>3.4456624898559891</v>
      </c>
      <c r="Z12" s="168">
        <f>IFERROR(VLOOKUP($B12,RD[#All],Z$2,0)/Z$1,"")</f>
        <v>3.4713370078457424</v>
      </c>
      <c r="AA12" s="168">
        <f>IFERROR(VLOOKUP($B12,RD[#All],AA$2,0)/AA$1,"")</f>
        <v>3.4247617302052782</v>
      </c>
      <c r="AB12" s="168">
        <f>IFERROR(VLOOKUP($B12,RD[#All],AB$2,0)/AB$1,"")</f>
        <v>3.4220616964245147</v>
      </c>
      <c r="AC12" s="168">
        <f>IFERROR(VLOOKUP($B12,RD[#All],AC$2,0)/AC$1,"")</f>
        <v>3.4144854178415378</v>
      </c>
      <c r="AD12" s="168">
        <f>IFERROR(VLOOKUP($B12,RD[#All],AD$2,0)/AD$1,"")</f>
        <v>3.3912866633524645</v>
      </c>
      <c r="AE12" s="168">
        <f>IFERROR(VLOOKUP($B12,RD[#All],AE$2,0)/AE$1,"")</f>
        <v>3.5699792612521719</v>
      </c>
      <c r="AF12" s="168">
        <f>IFERROR(VLOOKUP($B12,RD[#All],AF$2,0)/AF$1,"")</f>
        <v>3.4948959086890121</v>
      </c>
      <c r="AG12" s="168">
        <f>IFERROR(VLOOKUP($B12,RD[#All],AG$2,0)/AG$1,"")</f>
        <v>3.4627777020580619</v>
      </c>
      <c r="AH12" s="168">
        <f>IFERROR(VLOOKUP($B12,RD[#All],AH$2,0)/AH$1,"")</f>
        <v>3.4351320936712932</v>
      </c>
      <c r="AI12" s="168">
        <f>IFERROR(VLOOKUP($B12,RD[#All],AI$2,0)/AI$1,"")</f>
        <v>3.1541501976284585</v>
      </c>
      <c r="AJ12" s="168">
        <f>IFERROR(VLOOKUP($B12,RD[#All],AJ$2,0)/AJ$1,"")</f>
        <v>3.1084534127130476</v>
      </c>
      <c r="AK12" s="168">
        <f>IFERROR(VLOOKUP($B12,RD[#All],AK$2,0)/AK$1,"")</f>
        <v>3.128048456511344</v>
      </c>
      <c r="AL12" s="168">
        <f>IFERROR(VLOOKUP($B12,RD[#All],AL$2,0)/AL$1,"")</f>
        <v>2.3820668035888013</v>
      </c>
      <c r="AM12" s="168">
        <f>IFERROR(VLOOKUP($B12,RD[#All],AM$2,0)/AM$1,"")</f>
        <v>3.5102680945297409</v>
      </c>
      <c r="AN12" s="168">
        <f>IFERROR(VLOOKUP($B12,RD[#All],AN$2,0)/AN$1,"")</f>
        <v>3.5302590750301208</v>
      </c>
      <c r="AO12" s="168">
        <f>IFERROR(VLOOKUP($B12,RD[#All],AO$2,0)/AO$1,"")</f>
        <v>2.607577725874521</v>
      </c>
      <c r="AP12" s="168">
        <f>IFERROR(VLOOKUP($B12,RD[#All],AP$2,0)/AP$1,"")</f>
        <v>2.6268282996897021</v>
      </c>
      <c r="AQ12" s="168">
        <f>IFERROR(VLOOKUP($B12,RD[#All],AQ$2,0)/AQ$1,"")</f>
        <v>2.5929849960515923</v>
      </c>
      <c r="AR12" s="168">
        <f>IFERROR(VLOOKUP($B12,RD[#All],AR$2,0)/AR$1,"")</f>
        <v>2.623220499841822</v>
      </c>
      <c r="AS12" s="168">
        <f>IFERROR(VLOOKUP($B12,RD[#All],AS$2,0)/AS$1,"")</f>
        <v>3.4863322670978474</v>
      </c>
      <c r="AT12" s="168">
        <f>IFERROR(VLOOKUP($B12,RD[#All],AT$2,0)/AT$1,"")</f>
        <v>3.4808824453709324</v>
      </c>
      <c r="AU12" s="168">
        <f>IFERROR(VLOOKUP($B12,RD[#All],AU$2,0)/AU$1,"")</f>
        <v>3.4872833762396636</v>
      </c>
      <c r="AV12" s="168">
        <f>IFERROR(VLOOKUP($B12,RD[#All],AV$2,0)/AV$1,"")</f>
        <v>3.4605995646569427</v>
      </c>
      <c r="AW12" s="168">
        <f>IFERROR(VLOOKUP($B12,RD[#All],AW$2,0)/AW$1,"")</f>
        <v>3.4432048681541585</v>
      </c>
      <c r="AX12" s="168">
        <f>IFERROR(VLOOKUP($B12,RD[#All],AX$2,0)/AX$1,"")</f>
        <v>3.4735991379310347</v>
      </c>
      <c r="AY12" s="168">
        <f>IFERROR(VLOOKUP($B12,RD[#All],AY$2,0)/AY$1,"")</f>
        <v>3.3858541780305984</v>
      </c>
      <c r="AZ12" s="168">
        <f>IFERROR(VLOOKUP($B12,RD[#All],AZ$2,0)/AZ$1,"")</f>
        <v>3.5340782687834968</v>
      </c>
      <c r="BA12" s="168">
        <f>IFERROR(VLOOKUP($B12,RD[#All],BA$2,0)/BA$1,"")</f>
        <v>3.5272092737763279</v>
      </c>
      <c r="BB12" s="168">
        <f>IFERROR(VLOOKUP($B12,RD[#All],BB$2,0)/BB$1,"")</f>
        <v>3.6532604104137487</v>
      </c>
      <c r="BC12" s="168">
        <f>IFERROR(VLOOKUP($B12,RD[#All],BC$2,0)/BC$1,"")</f>
        <v>3.5962830273175102</v>
      </c>
      <c r="BD12" s="168">
        <f>IFERROR(VLOOKUP($B12,RD[#All],BD$2,0)/BD$1,"")</f>
        <v>3.6853636734185025</v>
      </c>
      <c r="BE12" s="168">
        <f>IFERROR(VLOOKUP($B12,RD[#All],BE$2,0)/BE$1,"")</f>
        <v>3.7732951959072478</v>
      </c>
      <c r="BF12" s="168">
        <f>IFERROR(VLOOKUP($B12,RD[#All],BF$2,0)/BF$1,"")</f>
        <v>3.7083534524384349</v>
      </c>
      <c r="BG12" s="168">
        <f>IFERROR(VLOOKUP($B12,RD[#All],BG$2,0)/BG$1,"")</f>
        <v>3.8940496390670387</v>
      </c>
      <c r="BH12" s="168">
        <f>IFERROR(VLOOKUP($B12,RD[#All],BH$2,0)/BH$1,"")</f>
        <v>3.8620545857179835</v>
      </c>
      <c r="BI12" s="168">
        <f>IFERROR(VLOOKUP($B12,RD[#All],BI$2,0)/BI$1,"")</f>
        <v>3.8115437745979617</v>
      </c>
      <c r="BJ12" s="168">
        <f>IFERROR(VLOOKUP($B12,RD[#All],BJ$2,0)/BJ$1,"")</f>
        <v>3.8842884412035317</v>
      </c>
      <c r="BK12" s="168">
        <f>IFERROR(VLOOKUP($B12,RD[#All],BK$2,0)/BK$1,"")</f>
        <v>3.8738011168707587</v>
      </c>
      <c r="BL12" s="168">
        <f>IFERROR(VLOOKUP($B12,RD[#All],BL$2,0)/BL$1,"")</f>
        <v>3.8302453933492466</v>
      </c>
      <c r="BM12" s="168">
        <f>IFERROR(VLOOKUP($B12,RD[#All],BM$2,0)/BM$1,"")</f>
        <v>3.7505311022518732</v>
      </c>
      <c r="BN12" s="168">
        <f>IFERROR(VLOOKUP($B12,RD[#All],BN$2,0)/BN$1,"")</f>
        <v>3.7817765530889198</v>
      </c>
      <c r="BO12" s="168">
        <f>IFERROR(VLOOKUP($B12,RD[#All],BO$2,0)/BO$1,"")</f>
        <v>3.5485193183224899</v>
      </c>
      <c r="BP12" s="168">
        <f>IFERROR(VLOOKUP($B12,RD[#All],BP$2,0)/BP$1,"")</f>
        <v>3.8380445647172956</v>
      </c>
      <c r="BQ12" s="168">
        <f>IFERROR(VLOOKUP($B12,RD[#All],BQ$2,0)/BQ$1,"")</f>
        <v>3.6529713866471019</v>
      </c>
      <c r="BR12" s="168">
        <f>IFERROR(VLOOKUP($B12,RD[#All],BR$2,0)/BR$1,"")</f>
        <v>3.0869275726862471</v>
      </c>
      <c r="BS12" s="168">
        <f>IFERROR(VLOOKUP($B12,RD[#All],BS$2,0)/BS$1,"")</f>
        <v>3.6320679706490377</v>
      </c>
      <c r="BT12" s="168">
        <f>IFERROR(VLOOKUP($B12,RD[#All],BT$2,0)/BT$1,"")</f>
        <v>3.6355537558210163</v>
      </c>
      <c r="BU12" s="168">
        <f>IFERROR(VLOOKUP($B12,RD[#All],BU$2,0)/BU$1,"")</f>
        <v>1.7212268672122688</v>
      </c>
      <c r="BV12" s="168">
        <f>IFERROR(VLOOKUP($B12,RD[#All],BV$2,0)/BV$1,"")</f>
        <v>3.7447478991596639</v>
      </c>
      <c r="BW12" s="168">
        <f>IFERROR(VLOOKUP($B12,RD[#All],BW$2,0)/BW$1,"")</f>
        <v>3.816884661117717</v>
      </c>
      <c r="BX12" s="168">
        <f>IFERROR(VLOOKUP($B12,RD[#All],BX$2,0)/BX$1,"")</f>
        <v>3.7865038772479789</v>
      </c>
      <c r="BY12" s="168">
        <f>AVERAGEIF(Inv_SY_B[[#This Row],[IS1Inv1M1]:[IS4Inv4M2]],"&gt;="&amp;0.1,Inv_SY_B[[#This Row],[IS1Inv1M1]:[IS4Inv4M2]])</f>
        <v>3.4270127672216177</v>
      </c>
      <c r="BZ12" s="168">
        <f>AVERAGEIF(Inv_SY_B[[#This Row],[IS5Inv1M1]:[IS9Inv2M2]],"&gt;="&amp;0.1,Inv_SY_B[[#This Row],[IS5Inv1M1]:[IS9Inv2M2]])</f>
        <v>3.1745411211386156</v>
      </c>
      <c r="CA12" s="168">
        <f>AVERAGEIF(Inv_SY_B[[#This Row],[IS10Inv1M1]:[IS14Inv2M4]],"&gt;="&amp;0.1,Inv_SY_B[[#This Row],[IS10Inv1M1]:[IS14Inv2M4]])</f>
        <v>3.6047228559249711</v>
      </c>
    </row>
    <row r="13" spans="2:79">
      <c r="B13" s="173">
        <f t="shared" si="32"/>
        <v>45841</v>
      </c>
      <c r="C13" s="168">
        <f>IFERROR(VLOOKUP($B13,RD[#All],C$2,0)/C$1,"")</f>
        <v>3.3999768214720869</v>
      </c>
      <c r="D13" s="168">
        <f>IFERROR(VLOOKUP($B13,RD[#All],D$2,0)/D$1,"")</f>
        <v>3.4088097199470027</v>
      </c>
      <c r="E13" s="168">
        <f>IFERROR(VLOOKUP($B13,RD[#All],E$2,0)/E$1,"")</f>
        <v>3.3706188914234336</v>
      </c>
      <c r="F13" s="168">
        <f>IFERROR(VLOOKUP($B13,RD[#All],F$2,0)/F$1,"")</f>
        <v>3.3195842270252434</v>
      </c>
      <c r="G13" s="168">
        <f>IFERROR(VLOOKUP($B13,RD[#All],G$2,0)/G$1,"")</f>
        <v>3.3423475959474267</v>
      </c>
      <c r="H13" s="168">
        <f>IFERROR(VLOOKUP($B13,RD[#All],H$2,0)/H$1,"")</f>
        <v>3.3283358320839578</v>
      </c>
      <c r="I13" s="168">
        <f>IFERROR(VLOOKUP($B13,RD[#All],I$2,0)/I$1,"")</f>
        <v>3.4000664508101135</v>
      </c>
      <c r="J13" s="168">
        <f>IFERROR(VLOOKUP($B13,RD[#All],J$2,0)/J$1,"")</f>
        <v>3.3694798879866896</v>
      </c>
      <c r="K13" s="168">
        <f>IFERROR(VLOOKUP($B13,RD[#All],K$2,0)/K$1,"")</f>
        <v>3.3841299889572487</v>
      </c>
      <c r="L13" s="168">
        <f>IFERROR(VLOOKUP($B13,RD[#All],L$2,0)/L$1,"")</f>
        <v>3.4229404808829322</v>
      </c>
      <c r="M13" s="168">
        <f>IFERROR(VLOOKUP($B13,RD[#All],M$2,0)/M$1,"")</f>
        <v>3.5246666228732844</v>
      </c>
      <c r="N13" s="168">
        <f>IFERROR(VLOOKUP($B13,RD[#All],N$2,0)/N$1,"")</f>
        <v>3.43016675469705</v>
      </c>
      <c r="O13" s="168">
        <f>IFERROR(VLOOKUP($B13,RD[#All],O$2,0)/O$1,"")</f>
        <v>3.6135124522860838</v>
      </c>
      <c r="P13" s="168">
        <f>IFERROR(VLOOKUP($B13,RD[#All],P$2,0)/P$1,"")</f>
        <v>3.3518234905930546</v>
      </c>
      <c r="Q13" s="168">
        <f>IFERROR(VLOOKUP($B13,RD[#All],Q$2,0)/Q$1,"")</f>
        <v>3.4181450069750507</v>
      </c>
      <c r="R13" s="168">
        <f>IFERROR(VLOOKUP($B13,RD[#All],R$2,0)/R$1,"")</f>
        <v>3.4257465256544766</v>
      </c>
      <c r="S13" s="168">
        <f>IFERROR(VLOOKUP($B13,RD[#All],S$2,0)/S$1,"")</f>
        <v>3.4190011681977484</v>
      </c>
      <c r="T13" s="168">
        <f>IFERROR(VLOOKUP($B13,RD[#All],T$2,0)/T$1,"")</f>
        <v>3.4424052503512246</v>
      </c>
      <c r="U13" s="168">
        <f>IFERROR(VLOOKUP($B13,RD[#All],U$2,0)/U$1,"")</f>
        <v>3.4310673951270885</v>
      </c>
      <c r="V13" s="168">
        <f>IFERROR(VLOOKUP($B13,RD[#All],V$2,0)/V$1,"")</f>
        <v>3.4584749242967843</v>
      </c>
      <c r="W13" s="168">
        <f>IFERROR(VLOOKUP($B13,RD[#All],W$2,0)/W$1,"")</f>
        <v>3.4550816696914701</v>
      </c>
      <c r="X13" s="168">
        <f>IFERROR(VLOOKUP($B13,RD[#All],X$2,0)/X$1,"")</f>
        <v>3.4414261057100513</v>
      </c>
      <c r="Y13" s="168">
        <f>IFERROR(VLOOKUP($B13,RD[#All],Y$2,0)/Y$1,"")</f>
        <v>3.5552865768950381</v>
      </c>
      <c r="Z13" s="168">
        <f>IFERROR(VLOOKUP($B13,RD[#All],Z$2,0)/Z$1,"")</f>
        <v>3.5533402754088943</v>
      </c>
      <c r="AA13" s="168">
        <f>IFERROR(VLOOKUP($B13,RD[#All],AA$2,0)/AA$1,"")</f>
        <v>3.4953262463343107</v>
      </c>
      <c r="AB13" s="168">
        <f>IFERROR(VLOOKUP($B13,RD[#All],AB$2,0)/AB$1,"")</f>
        <v>3.4738994139293982</v>
      </c>
      <c r="AC13" s="168">
        <f>IFERROR(VLOOKUP($B13,RD[#All],AC$2,0)/AC$1,"")</f>
        <v>3.4887602070524371</v>
      </c>
      <c r="AD13" s="168">
        <f>IFERROR(VLOOKUP($B13,RD[#All],AD$2,0)/AD$1,"")</f>
        <v>3.4578569168888684</v>
      </c>
      <c r="AE13" s="168">
        <f>IFERROR(VLOOKUP($B13,RD[#All],AE$2,0)/AE$1,"")</f>
        <v>3.7621209573454406</v>
      </c>
      <c r="AF13" s="168">
        <f>IFERROR(VLOOKUP($B13,RD[#All],AF$2,0)/AF$1,"")</f>
        <v>3.69798783591887</v>
      </c>
      <c r="AG13" s="168">
        <f>IFERROR(VLOOKUP($B13,RD[#All],AG$2,0)/AG$1,"")</f>
        <v>3.6724001635545864</v>
      </c>
      <c r="AH13" s="168">
        <f>IFERROR(VLOOKUP($B13,RD[#All],AH$2,0)/AH$1,"")</f>
        <v>3.6339424468142116</v>
      </c>
      <c r="AI13" s="168">
        <f>IFERROR(VLOOKUP($B13,RD[#All],AI$2,0)/AI$1,"")</f>
        <v>3.708763799918223</v>
      </c>
      <c r="AJ13" s="168">
        <f>IFERROR(VLOOKUP($B13,RD[#All],AJ$2,0)/AJ$1,"")</f>
        <v>3.6868891757329889</v>
      </c>
      <c r="AK13" s="168">
        <f>IFERROR(VLOOKUP($B13,RD[#All],AK$2,0)/AK$1,"")</f>
        <v>3.6873173582700174</v>
      </c>
      <c r="AL13" s="168">
        <f>IFERROR(VLOOKUP($B13,RD[#All],AL$2,0)/AL$1,"")</f>
        <v>3.6856556047994808</v>
      </c>
      <c r="AM13" s="168">
        <f>IFERROR(VLOOKUP($B13,RD[#All],AM$2,0)/AM$1,"")</f>
        <v>3.6765230502063044</v>
      </c>
      <c r="AN13" s="168">
        <f>IFERROR(VLOOKUP($B13,RD[#All],AN$2,0)/AN$1,"")</f>
        <v>3.7142164814528127</v>
      </c>
      <c r="AO13" s="168">
        <f>IFERROR(VLOOKUP($B13,RD[#All],AO$2,0)/AO$1,"")</f>
        <v>3.6850040722367683</v>
      </c>
      <c r="AP13" s="168">
        <f>IFERROR(VLOOKUP($B13,RD[#All],AP$2,0)/AP$1,"")</f>
        <v>3.67571533382245</v>
      </c>
      <c r="AQ13" s="168">
        <f>IFERROR(VLOOKUP($B13,RD[#All],AQ$2,0)/AQ$1,"")</f>
        <v>3.6340484337983678</v>
      </c>
      <c r="AR13" s="168">
        <f>IFERROR(VLOOKUP($B13,RD[#All],AR$2,0)/AR$1,"")</f>
        <v>3.6542066967481976</v>
      </c>
      <c r="AS13" s="168">
        <f>IFERROR(VLOOKUP($B13,RD[#All],AS$2,0)/AS$1,"")</f>
        <v>3.6860815260056001</v>
      </c>
      <c r="AT13" s="168">
        <f>IFERROR(VLOOKUP($B13,RD[#All],AT$2,0)/AT$1,"")</f>
        <v>3.7150698707339047</v>
      </c>
      <c r="AU13" s="168">
        <f>IFERROR(VLOOKUP($B13,RD[#All],AU$2,0)/AU$1,"")</f>
        <v>3.7638768360958816</v>
      </c>
      <c r="AV13" s="168">
        <f>IFERROR(VLOOKUP($B13,RD[#All],AV$2,0)/AV$1,"")</f>
        <v>3.7037211915745529</v>
      </c>
      <c r="AW13" s="168">
        <f>IFERROR(VLOOKUP($B13,RD[#All],AW$2,0)/AW$1,"")</f>
        <v>3.5029503964595246</v>
      </c>
      <c r="AX13" s="168">
        <f>IFERROR(VLOOKUP($B13,RD[#All],AX$2,0)/AX$1,"")</f>
        <v>3.5676430250783699</v>
      </c>
      <c r="AY13" s="168">
        <f>IFERROR(VLOOKUP($B13,RD[#All],AY$2,0)/AY$1,"")</f>
        <v>3.5308969064131537</v>
      </c>
      <c r="AZ13" s="168">
        <f>IFERROR(VLOOKUP($B13,RD[#All],AZ$2,0)/AZ$1,"")</f>
        <v>3.2765699261806045</v>
      </c>
      <c r="BA13" s="168">
        <f>IFERROR(VLOOKUP($B13,RD[#All],BA$2,0)/BA$1,"")</f>
        <v>3.5441328633310536</v>
      </c>
      <c r="BB13" s="168">
        <f>IFERROR(VLOOKUP($B13,RD[#All],BB$2,0)/BB$1,"")</f>
        <v>3.6547722270392851</v>
      </c>
      <c r="BC13" s="168">
        <f>IFERROR(VLOOKUP($B13,RD[#All],BC$2,0)/BC$1,"")</f>
        <v>3.6271831616659203</v>
      </c>
      <c r="BD13" s="168">
        <f>IFERROR(VLOOKUP($B13,RD[#All],BD$2,0)/BD$1,"")</f>
        <v>3.6955758659806666</v>
      </c>
      <c r="BE13" s="168">
        <f>IFERROR(VLOOKUP($B13,RD[#All],BE$2,0)/BE$1,"")</f>
        <v>3.7128958399858685</v>
      </c>
      <c r="BF13" s="168">
        <f>IFERROR(VLOOKUP($B13,RD[#All],BF$2,0)/BF$1,"")</f>
        <v>3.6375897034582656</v>
      </c>
      <c r="BG13" s="168">
        <f>IFERROR(VLOOKUP($B13,RD[#All],BG$2,0)/BG$1,"")</f>
        <v>3.8066204595783844</v>
      </c>
      <c r="BH13" s="168">
        <f>IFERROR(VLOOKUP($B13,RD[#All],BH$2,0)/BH$1,"")</f>
        <v>3.7749849012107792</v>
      </c>
      <c r="BI13" s="168">
        <f>IFERROR(VLOOKUP($B13,RD[#All],BI$2,0)/BI$1,"")</f>
        <v>3.7660619803476942</v>
      </c>
      <c r="BJ13" s="168">
        <f>IFERROR(VLOOKUP($B13,RD[#All],BJ$2,0)/BJ$1,"")</f>
        <v>3.8194701932188027</v>
      </c>
      <c r="BK13" s="168">
        <f>IFERROR(VLOOKUP($B13,RD[#All],BK$2,0)/BK$1,"")</f>
        <v>3.8029324117897478</v>
      </c>
      <c r="BL13" s="168">
        <f>IFERROR(VLOOKUP($B13,RD[#All],BL$2,0)/BL$1,"")</f>
        <v>3.7636873413405074</v>
      </c>
      <c r="BM13" s="168">
        <f>IFERROR(VLOOKUP($B13,RD[#All],BM$2,0)/BM$1,"")</f>
        <v>3.6751974495038522</v>
      </c>
      <c r="BN13" s="168">
        <f>IFERROR(VLOOKUP($B13,RD[#All],BN$2,0)/BN$1,"")</f>
        <v>3.7501941540921933</v>
      </c>
      <c r="BO13" s="168">
        <f>IFERROR(VLOOKUP($B13,RD[#All],BO$2,0)/BO$1,"")</f>
        <v>3.4700081152084508</v>
      </c>
      <c r="BP13" s="168">
        <f>IFERROR(VLOOKUP($B13,RD[#All],BP$2,0)/BP$1,"")</f>
        <v>3.7663951462652672</v>
      </c>
      <c r="BQ13" s="168">
        <f>IFERROR(VLOOKUP($B13,RD[#All],BQ$2,0)/BQ$1,"")</f>
        <v>3.6891215900753687</v>
      </c>
      <c r="BR13" s="168">
        <f>IFERROR(VLOOKUP($B13,RD[#All],BR$2,0)/BR$1,"")</f>
        <v>3.7977361840645107</v>
      </c>
      <c r="BS13" s="168">
        <f>IFERROR(VLOOKUP($B13,RD[#All],BS$2,0)/BS$1,"")</f>
        <v>3.660616249043974</v>
      </c>
      <c r="BT13" s="168">
        <f>IFERROR(VLOOKUP($B13,RD[#All],BT$2,0)/BT$1,"")</f>
        <v>3.6751029223189575</v>
      </c>
      <c r="BU13" s="168">
        <f>IFERROR(VLOOKUP($B13,RD[#All],BU$2,0)/BU$1,"")</f>
        <v>1.8139792081397923</v>
      </c>
      <c r="BV13" s="168">
        <f>IFERROR(VLOOKUP($B13,RD[#All],BV$2,0)/BV$1,"")</f>
        <v>3.7956932773109244</v>
      </c>
      <c r="BW13" s="168">
        <f>IFERROR(VLOOKUP($B13,RD[#All],BW$2,0)/BW$1,"")</f>
        <v>3.7884913342701689</v>
      </c>
      <c r="BX13" s="168">
        <f>IFERROR(VLOOKUP($B13,RD[#All],BX$2,0)/BX$1,"")</f>
        <v>3.7342352747071441</v>
      </c>
      <c r="BY13" s="168">
        <f>AVERAGEIF(Inv_SY_B[[#This Row],[IS1Inv1M1]:[IS4Inv4M2]],"&gt;="&amp;0.1,Inv_SY_B[[#This Row],[IS1Inv1M1]:[IS4Inv4M2]])</f>
        <v>3.4350813178392303</v>
      </c>
      <c r="BZ13" s="168">
        <f>AVERAGEIF(Inv_SY_B[[#This Row],[IS5Inv1M1]:[IS9Inv2M2]],"&gt;="&amp;0.1,Inv_SY_B[[#This Row],[IS5Inv1M1]:[IS9Inv2M2]])</f>
        <v>3.6913078241682595</v>
      </c>
      <c r="CA13" s="168">
        <f>AVERAGEIF(Inv_SY_B[[#This Row],[IS10Inv1M1]:[IS14Inv2M4]],"&gt;="&amp;0.1,Inv_SY_B[[#This Row],[IS10Inv1M1]:[IS14Inv2M4]])</f>
        <v>3.6107406467171157</v>
      </c>
    </row>
    <row r="14" spans="2:79">
      <c r="B14" s="173">
        <f t="shared" si="32"/>
        <v>45842</v>
      </c>
      <c r="C14" s="168">
        <f>IFERROR(VLOOKUP($B14,RD[#All],C$2,0)/C$1,"")</f>
        <v>2.8401840500405626</v>
      </c>
      <c r="D14" s="168">
        <f>IFERROR(VLOOKUP($B14,RD[#All],D$2,0)/D$1,"")</f>
        <v>2.8158779180670361</v>
      </c>
      <c r="E14" s="168">
        <f>IFERROR(VLOOKUP($B14,RD[#All],E$2,0)/E$1,"")</f>
        <v>2.7897234386186915</v>
      </c>
      <c r="F14" s="168">
        <f>IFERROR(VLOOKUP($B14,RD[#All],F$2,0)/F$1,"")</f>
        <v>2.8115492492987952</v>
      </c>
      <c r="G14" s="168">
        <f>IFERROR(VLOOKUP($B14,RD[#All],G$2,0)/G$1,"")</f>
        <v>2.8428890925286288</v>
      </c>
      <c r="H14" s="168">
        <f>IFERROR(VLOOKUP($B14,RD[#All],H$2,0)/H$1,"")</f>
        <v>2.8294943437372222</v>
      </c>
      <c r="I14" s="168">
        <f>IFERROR(VLOOKUP($B14,RD[#All],I$2,0)/I$1,"")</f>
        <v>2.871196179729897</v>
      </c>
      <c r="J14" s="168">
        <f>IFERROR(VLOOKUP($B14,RD[#All],J$2,0)/J$1,"")</f>
        <v>2.8600888139008984</v>
      </c>
      <c r="K14" s="168">
        <f>IFERROR(VLOOKUP($B14,RD[#All],K$2,0)/K$1,"")</f>
        <v>2.8173528947783564</v>
      </c>
      <c r="L14" s="168">
        <f>IFERROR(VLOOKUP($B14,RD[#All],L$2,0)/L$1,"")</f>
        <v>2.8789252397845226</v>
      </c>
      <c r="M14" s="168">
        <f>IFERROR(VLOOKUP($B14,RD[#All],M$2,0)/M$1,"")</f>
        <v>2.9362149379228799</v>
      </c>
      <c r="N14" s="168">
        <f>IFERROR(VLOOKUP($B14,RD[#All],N$2,0)/N$1,"")</f>
        <v>2.8440101612213589</v>
      </c>
      <c r="O14" s="168">
        <f>IFERROR(VLOOKUP($B14,RD[#All],O$2,0)/O$1,"")</f>
        <v>2.9858451397784402</v>
      </c>
      <c r="P14" s="168">
        <f>IFERROR(VLOOKUP($B14,RD[#All],P$2,0)/P$1,"")</f>
        <v>2.7618816380909692</v>
      </c>
      <c r="Q14" s="168">
        <f>IFERROR(VLOOKUP($B14,RD[#All],Q$2,0)/Q$1,"")</f>
        <v>2.8331666728392775</v>
      </c>
      <c r="R14" s="168">
        <f>IFERROR(VLOOKUP($B14,RD[#All],R$2,0)/R$1,"")</f>
        <v>2.8186774635829361</v>
      </c>
      <c r="S14" s="168">
        <f>IFERROR(VLOOKUP($B14,RD[#All],S$2,0)/S$1,"")</f>
        <v>2.80817465692714</v>
      </c>
      <c r="T14" s="168">
        <f>IFERROR(VLOOKUP($B14,RD[#All],T$2,0)/T$1,"")</f>
        <v>2.8345337722121684</v>
      </c>
      <c r="U14" s="168">
        <f>IFERROR(VLOOKUP($B14,RD[#All],U$2,0)/U$1,"")</f>
        <v>2.8249626209529541</v>
      </c>
      <c r="V14" s="168">
        <f>IFERROR(VLOOKUP($B14,RD[#All],V$2,0)/V$1,"")</f>
        <v>2.8382275293448682</v>
      </c>
      <c r="W14" s="168">
        <f>IFERROR(VLOOKUP($B14,RD[#All],W$2,0)/W$1,"")</f>
        <v>2.7774294670846396</v>
      </c>
      <c r="X14" s="168">
        <f>IFERROR(VLOOKUP($B14,RD[#All],X$2,0)/X$1,"")</f>
        <v>2.7673693883710127</v>
      </c>
      <c r="Y14" s="168">
        <f>IFERROR(VLOOKUP($B14,RD[#All],Y$2,0)/Y$1,"")</f>
        <v>2.8658147990225071</v>
      </c>
      <c r="Z14" s="168">
        <f>IFERROR(VLOOKUP($B14,RD[#All],Z$2,0)/Z$1,"")</f>
        <v>2.8724034542810464</v>
      </c>
      <c r="AA14" s="168">
        <f>IFERROR(VLOOKUP($B14,RD[#All],AA$2,0)/AA$1,"")</f>
        <v>2.8380681818181817</v>
      </c>
      <c r="AB14" s="168">
        <f>IFERROR(VLOOKUP($B14,RD[#All],AB$2,0)/AB$1,"")</f>
        <v>2.8249511607832445</v>
      </c>
      <c r="AC14" s="168">
        <f>IFERROR(VLOOKUP($B14,RD[#All],AC$2,0)/AC$1,"")</f>
        <v>2.8376178883035545</v>
      </c>
      <c r="AD14" s="168">
        <f>IFERROR(VLOOKUP($B14,RD[#All],AD$2,0)/AD$1,"")</f>
        <v>2.8162425995390246</v>
      </c>
      <c r="AE14" s="168">
        <f>IFERROR(VLOOKUP($B14,RD[#All],AE$2,0)/AE$1,"")</f>
        <v>2.9338602096295054</v>
      </c>
      <c r="AF14" s="168">
        <f>IFERROR(VLOOKUP($B14,RD[#All],AF$2,0)/AF$1,"")</f>
        <v>2.9053398708571123</v>
      </c>
      <c r="AG14" s="168">
        <f>IFERROR(VLOOKUP($B14,RD[#All],AG$2,0)/AG$1,"")</f>
        <v>2.9050020444323295</v>
      </c>
      <c r="AH14" s="168">
        <f>IFERROR(VLOOKUP($B14,RD[#All],AH$2,0)/AH$1,"")</f>
        <v>2.8793205080113609</v>
      </c>
      <c r="AI14" s="168">
        <f>IFERROR(VLOOKUP($B14,RD[#All],AI$2,0)/AI$1,"")</f>
        <v>2.9082186179637453</v>
      </c>
      <c r="AJ14" s="168">
        <f>IFERROR(VLOOKUP($B14,RD[#All],AJ$2,0)/AJ$1,"")</f>
        <v>2.9108295355759859</v>
      </c>
      <c r="AK14" s="168">
        <f>IFERROR(VLOOKUP($B14,RD[#All],AK$2,0)/AK$1,"")</f>
        <v>2.8919823601296426</v>
      </c>
      <c r="AL14" s="168">
        <f>IFERROR(VLOOKUP($B14,RD[#All],AL$2,0)/AL$1,"")</f>
        <v>2.8986055561560913</v>
      </c>
      <c r="AM14" s="168">
        <f>IFERROR(VLOOKUP($B14,RD[#All],AM$2,0)/AM$1,"")</f>
        <v>2.8946535906358748</v>
      </c>
      <c r="AN14" s="168">
        <f>IFERROR(VLOOKUP($B14,RD[#All],AN$2,0)/AN$1,"")</f>
        <v>2.9123560413820027</v>
      </c>
      <c r="AO14" s="168">
        <f>IFERROR(VLOOKUP($B14,RD[#All],AO$2,0)/AO$1,"")</f>
        <v>2.9298565630321671</v>
      </c>
      <c r="AP14" s="168">
        <f>IFERROR(VLOOKUP($B14,RD[#All],AP$2,0)/AP$1,"")</f>
        <v>2.9034711611596116</v>
      </c>
      <c r="AQ14" s="168">
        <f>IFERROR(VLOOKUP($B14,RD[#All],AQ$2,0)/AQ$1,"")</f>
        <v>2.9047775730455383</v>
      </c>
      <c r="AR14" s="168">
        <f>IFERROR(VLOOKUP($B14,RD[#All],AR$2,0)/AR$1,"")</f>
        <v>2.8871609583909157</v>
      </c>
      <c r="AS14" s="168">
        <f>IFERROR(VLOOKUP($B14,RD[#All],AS$2,0)/AS$1,"")</f>
        <v>2.8835225608398654</v>
      </c>
      <c r="AT14" s="168">
        <f>IFERROR(VLOOKUP($B14,RD[#All],AT$2,0)/AT$1,"")</f>
        <v>2.9236764366973245</v>
      </c>
      <c r="AU14" s="168">
        <f>IFERROR(VLOOKUP($B14,RD[#All],AU$2,0)/AU$1,"")</f>
        <v>2.9185398883758182</v>
      </c>
      <c r="AV14" s="168">
        <f>IFERROR(VLOOKUP($B14,RD[#All],AV$2,0)/AV$1,"")</f>
        <v>2.900461312545151</v>
      </c>
      <c r="AW14" s="168">
        <f>IFERROR(VLOOKUP($B14,RD[#All],AW$2,0)/AW$1,"")</f>
        <v>2.9026369168357</v>
      </c>
      <c r="AX14" s="168">
        <f>IFERROR(VLOOKUP($B14,RD[#All],AX$2,0)/AX$1,"")</f>
        <v>2.9500881661442007</v>
      </c>
      <c r="AY14" s="168">
        <f>IFERROR(VLOOKUP($B14,RD[#All],AY$2,0)/AY$1,"")</f>
        <v>2.7838645159614535</v>
      </c>
      <c r="AZ14" s="168">
        <f>IFERROR(VLOOKUP($B14,RD[#All],AZ$2,0)/AZ$1,"")</f>
        <v>2.151532005258368</v>
      </c>
      <c r="BA14" s="168">
        <f>IFERROR(VLOOKUP($B14,RD[#All],BA$2,0)/BA$1,"")</f>
        <v>2.8479858297820102</v>
      </c>
      <c r="BB14" s="168">
        <f>IFERROR(VLOOKUP($B14,RD[#All],BB$2,0)/BB$1,"")</f>
        <v>2.9154938971520048</v>
      </c>
      <c r="BC14" s="168">
        <f>IFERROR(VLOOKUP($B14,RD[#All],BC$2,0)/BC$1,"")</f>
        <v>2.8732646663681147</v>
      </c>
      <c r="BD14" s="168">
        <f>IFERROR(VLOOKUP($B14,RD[#All],BD$2,0)/BD$1,"")</f>
        <v>2.9186534759916216</v>
      </c>
      <c r="BE14" s="168">
        <f>IFERROR(VLOOKUP($B14,RD[#All],BE$2,0)/BE$1,"")</f>
        <v>2.8820480069571364</v>
      </c>
      <c r="BF14" s="168">
        <f>IFERROR(VLOOKUP($B14,RD[#All],BF$2,0)/BF$1,"")</f>
        <v>2.8080720624719024</v>
      </c>
      <c r="BG14" s="168">
        <f>IFERROR(VLOOKUP($B14,RD[#All],BG$2,0)/BG$1,"")</f>
        <v>2.9265048459923504</v>
      </c>
      <c r="BH14" s="168">
        <f>IFERROR(VLOOKUP($B14,RD[#All],BH$2,0)/BH$1,"")</f>
        <v>2.8989675304132758</v>
      </c>
      <c r="BI14" s="168">
        <f>IFERROR(VLOOKUP($B14,RD[#All],BI$2,0)/BI$1,"")</f>
        <v>2.9355956942163837</v>
      </c>
      <c r="BJ14" s="168">
        <f>IFERROR(VLOOKUP($B14,RD[#All],BJ$2,0)/BJ$1,"")</f>
        <v>2.9222455677776398</v>
      </c>
      <c r="BK14" s="168">
        <f>IFERROR(VLOOKUP($B14,RD[#All],BK$2,0)/BK$1,"")</f>
        <v>2.9591440663110711</v>
      </c>
      <c r="BL14" s="168">
        <f>IFERROR(VLOOKUP($B14,RD[#All],BL$2,0)/BL$1,"")</f>
        <v>2.9336692809962237</v>
      </c>
      <c r="BM14" s="168">
        <f>IFERROR(VLOOKUP($B14,RD[#All],BM$2,0)/BM$1,"")</f>
        <v>2.8137420635996828</v>
      </c>
      <c r="BN14" s="168">
        <f>IFERROR(VLOOKUP($B14,RD[#All],BN$2,0)/BN$1,"")</f>
        <v>2.8905085974308382</v>
      </c>
      <c r="BO14" s="168">
        <f>IFERROR(VLOOKUP($B14,RD[#All],BO$2,0)/BO$1,"")</f>
        <v>2.6851711758799497</v>
      </c>
      <c r="BP14" s="168">
        <f>IFERROR(VLOOKUP($B14,RD[#All],BP$2,0)/BP$1,"")</f>
        <v>2.9061026323807644</v>
      </c>
      <c r="BQ14" s="168">
        <f>IFERROR(VLOOKUP($B14,RD[#All],BQ$2,0)/BQ$1,"")</f>
        <v>2.5970786366971255</v>
      </c>
      <c r="BR14" s="168">
        <f>IFERROR(VLOOKUP($B14,RD[#All],BR$2,0)/BR$1,"")</f>
        <v>2.8994599393356513</v>
      </c>
      <c r="BS14" s="168">
        <f>IFERROR(VLOOKUP($B14,RD[#All],BS$2,0)/BS$1,"")</f>
        <v>2.7672141575228881</v>
      </c>
      <c r="BT14" s="168">
        <f>IFERROR(VLOOKUP($B14,RD[#All],BT$2,0)/BT$1,"")</f>
        <v>2.8051562394546803</v>
      </c>
      <c r="BU14" s="168">
        <f>IFERROR(VLOOKUP($B14,RD[#All],BU$2,0)/BU$1,"")</f>
        <v>1.358770183587702</v>
      </c>
      <c r="BV14" s="168">
        <f>IFERROR(VLOOKUP($B14,RD[#All],BV$2,0)/BV$1,"")</f>
        <v>2.7043067226890756</v>
      </c>
      <c r="BW14" s="168">
        <f>IFERROR(VLOOKUP($B14,RD[#All],BW$2,0)/BW$1,"")</f>
        <v>2.8897776816920691</v>
      </c>
      <c r="BX14" s="168">
        <f>IFERROR(VLOOKUP($B14,RD[#All],BX$2,0)/BX$1,"")</f>
        <v>2.8603200791948526</v>
      </c>
      <c r="BY14" s="168">
        <f>AVERAGEIF(Inv_SY_B[[#This Row],[IS1Inv1M1]:[IS4Inv4M2]],"&gt;="&amp;0.1,Inv_SY_B[[#This Row],[IS1Inv1M1]:[IS4Inv4M2]])</f>
        <v>2.8372454554486004</v>
      </c>
      <c r="BZ14" s="168">
        <f>AVERAGEIF(Inv_SY_B[[#This Row],[IS5Inv1M1]:[IS9Inv2M2]],"&gt;="&amp;0.1,Inv_SY_B[[#This Row],[IS5Inv1M1]:[IS9Inv2M2]])</f>
        <v>2.905090821603336</v>
      </c>
      <c r="CA14" s="168">
        <f>AVERAGEIF(Inv_SY_B[[#This Row],[IS10Inv1M1]:[IS14Inv2M4]],"&gt;="&amp;0.1,Inv_SY_B[[#This Row],[IS10Inv1M1]:[IS14Inv2M4]])</f>
        <v>2.7781205227890973</v>
      </c>
    </row>
    <row r="15" spans="2:79">
      <c r="B15" s="173">
        <f t="shared" si="32"/>
        <v>45843</v>
      </c>
      <c r="C15" s="168">
        <f>IFERROR(VLOOKUP($B15,RD[#All],C$2,0)/C$1,"")</f>
        <v>2.5235152430143364</v>
      </c>
      <c r="D15" s="168">
        <f>IFERROR(VLOOKUP($B15,RD[#All],D$2,0)/D$1,"")</f>
        <v>2.5307820247383801</v>
      </c>
      <c r="E15" s="168">
        <f>IFERROR(VLOOKUP($B15,RD[#All],E$2,0)/E$1,"")</f>
        <v>2.5016733545347076</v>
      </c>
      <c r="F15" s="168">
        <f>IFERROR(VLOOKUP($B15,RD[#All],F$2,0)/F$1,"")</f>
        <v>2.4412473189242698</v>
      </c>
      <c r="G15" s="168">
        <f>IFERROR(VLOOKUP($B15,RD[#All],G$2,0)/G$1,"")</f>
        <v>2.4505764215086288</v>
      </c>
      <c r="H15" s="168">
        <f>IFERROR(VLOOKUP($B15,RD[#All],H$2,0)/H$1,"")</f>
        <v>2.4587086621978265</v>
      </c>
      <c r="I15" s="168">
        <f>IFERROR(VLOOKUP($B15,RD[#All],I$2,0)/I$1,"")</f>
        <v>2.524088418666163</v>
      </c>
      <c r="J15" s="168">
        <f>IFERROR(VLOOKUP($B15,RD[#All],J$2,0)/J$1,"")</f>
        <v>2.4854417847141668</v>
      </c>
      <c r="K15" s="168">
        <f>IFERROR(VLOOKUP($B15,RD[#All],K$2,0)/K$1,"")</f>
        <v>2.5076510490613662</v>
      </c>
      <c r="L15" s="168">
        <f>IFERROR(VLOOKUP($B15,RD[#All],L$2,0)/L$1,"")</f>
        <v>2.5241098410195768</v>
      </c>
      <c r="M15" s="168">
        <f>IFERROR(VLOOKUP($B15,RD[#All],M$2,0)/M$1,"")</f>
        <v>2.5837219996058596</v>
      </c>
      <c r="N15" s="168">
        <f>IFERROR(VLOOKUP($B15,RD[#All],N$2,0)/N$1,"")</f>
        <v>2.5241454764958879</v>
      </c>
      <c r="O15" s="168">
        <f>IFERROR(VLOOKUP($B15,RD[#All],O$2,0)/O$1,"")</f>
        <v>2.6565949804638471</v>
      </c>
      <c r="P15" s="168">
        <f>IFERROR(VLOOKUP($B15,RD[#All],P$2,0)/P$1,"")</f>
        <v>2.445805784866709</v>
      </c>
      <c r="Q15" s="168">
        <f>IFERROR(VLOOKUP($B15,RD[#All],Q$2,0)/Q$1,"")</f>
        <v>2.5194128612520523</v>
      </c>
      <c r="R15" s="168">
        <f>IFERROR(VLOOKUP($B15,RD[#All],R$2,0)/R$1,"")</f>
        <v>2.5362883240104788</v>
      </c>
      <c r="S15" s="168">
        <f>IFERROR(VLOOKUP($B15,RD[#All],S$2,0)/S$1,"")</f>
        <v>2.319622540307368</v>
      </c>
      <c r="T15" s="168">
        <f>IFERROR(VLOOKUP($B15,RD[#All],T$2,0)/T$1,"")</f>
        <v>2.3348839845663645</v>
      </c>
      <c r="U15" s="168">
        <f>IFERROR(VLOOKUP($B15,RD[#All],U$2,0)/U$1,"")</f>
        <v>2.3396932567258775</v>
      </c>
      <c r="V15" s="168">
        <f>IFERROR(VLOOKUP($B15,RD[#All],V$2,0)/V$1,"")</f>
        <v>2.3565700463470658</v>
      </c>
      <c r="W15" s="168">
        <f>IFERROR(VLOOKUP($B15,RD[#All],W$2,0)/W$1,"")</f>
        <v>2.4864296320739152</v>
      </c>
      <c r="X15" s="168">
        <f>IFERROR(VLOOKUP($B15,RD[#All],X$2,0)/X$1,"")</f>
        <v>2.4631316950434212</v>
      </c>
      <c r="Y15" s="168">
        <f>IFERROR(VLOOKUP($B15,RD[#All],Y$2,0)/Y$1,"")</f>
        <v>2.5506054312293394</v>
      </c>
      <c r="Z15" s="168">
        <f>IFERROR(VLOOKUP($B15,RD[#All],Z$2,0)/Z$1,"")</f>
        <v>2.5351891416362951</v>
      </c>
      <c r="AA15" s="168">
        <f>IFERROR(VLOOKUP($B15,RD[#All],AA$2,0)/AA$1,"")</f>
        <v>1.6436033724340176</v>
      </c>
      <c r="AB15" s="168">
        <f>IFERROR(VLOOKUP($B15,RD[#All],AB$2,0)/AB$1,"")</f>
        <v>1.630094043887147</v>
      </c>
      <c r="AC15" s="168">
        <f>IFERROR(VLOOKUP($B15,RD[#All],AC$2,0)/AC$1,"")</f>
        <v>2.5260764113356164</v>
      </c>
      <c r="AD15" s="168">
        <f>IFERROR(VLOOKUP($B15,RD[#All],AD$2,0)/AD$1,"")</f>
        <v>2.4964522980973465</v>
      </c>
      <c r="AE15" s="168">
        <f>IFERROR(VLOOKUP($B15,RD[#All],AE$2,0)/AE$1,"")</f>
        <v>2.5555181884423521</v>
      </c>
      <c r="AF15" s="168">
        <f>IFERROR(VLOOKUP($B15,RD[#All],AF$2,0)/AF$1,"")</f>
        <v>2.5233234198751435</v>
      </c>
      <c r="AG15" s="168">
        <f>IFERROR(VLOOKUP($B15,RD[#All],AG$2,0)/AG$1,"")</f>
        <v>2.5325337331334334</v>
      </c>
      <c r="AH15" s="168">
        <f>IFERROR(VLOOKUP($B15,RD[#All],AH$2,0)/AH$1,"")</f>
        <v>2.508440062161728</v>
      </c>
      <c r="AI15" s="168">
        <f>IFERROR(VLOOKUP($B15,RD[#All],AI$2,0)/AI$1,"")</f>
        <v>2.5527599836445414</v>
      </c>
      <c r="AJ15" s="168">
        <f>IFERROR(VLOOKUP($B15,RD[#All],AJ$2,0)/AJ$1,"")</f>
        <v>2.5631042385606277</v>
      </c>
      <c r="AK15" s="168">
        <f>IFERROR(VLOOKUP($B15,RD[#All],AK$2,0)/AK$1,"")</f>
        <v>2.5470485096434836</v>
      </c>
      <c r="AL15" s="168">
        <f>IFERROR(VLOOKUP($B15,RD[#All],AL$2,0)/AL$1,"")</f>
        <v>2.5644795157280296</v>
      </c>
      <c r="AM15" s="168">
        <f>IFERROR(VLOOKUP($B15,RD[#All],AM$2,0)/AM$1,"")</f>
        <v>2.5448450867285466</v>
      </c>
      <c r="AN15" s="168">
        <f>IFERROR(VLOOKUP($B15,RD[#All],AN$2,0)/AN$1,"")</f>
        <v>2.5623456083787115</v>
      </c>
      <c r="AO15" s="168">
        <f>IFERROR(VLOOKUP($B15,RD[#All],AO$2,0)/AO$1,"")</f>
        <v>2.5626821568719835</v>
      </c>
      <c r="AP15" s="168">
        <f>IFERROR(VLOOKUP($B15,RD[#All],AP$2,0)/AP$1,"")</f>
        <v>2.5335370573545939</v>
      </c>
      <c r="AQ15" s="168">
        <f>IFERROR(VLOOKUP($B15,RD[#All],AQ$2,0)/AQ$1,"")</f>
        <v>2.5400763358778624</v>
      </c>
      <c r="AR15" s="168">
        <f>IFERROR(VLOOKUP($B15,RD[#All],AR$2,0)/AR$1,"")</f>
        <v>2.5339749246574201</v>
      </c>
      <c r="AS15" s="168">
        <f>IFERROR(VLOOKUP($B15,RD[#All],AS$2,0)/AS$1,"")</f>
        <v>2.5524974515800203</v>
      </c>
      <c r="AT15" s="168">
        <f>IFERROR(VLOOKUP($B15,RD[#All],AT$2,0)/AT$1,"")</f>
        <v>2.609038151306279</v>
      </c>
      <c r="AU15" s="168">
        <f>IFERROR(VLOOKUP($B15,RD[#All],AU$2,0)/AU$1,"")</f>
        <v>2.6191920452533597</v>
      </c>
      <c r="AV15" s="168">
        <f>IFERROR(VLOOKUP($B15,RD[#All],AV$2,0)/AV$1,"")</f>
        <v>2.5960044761954224</v>
      </c>
      <c r="AW15" s="168">
        <f>IFERROR(VLOOKUP($B15,RD[#All],AW$2,0)/AW$1,"")</f>
        <v>2.5038262954084458</v>
      </c>
      <c r="AX15" s="168">
        <f>IFERROR(VLOOKUP($B15,RD[#All],AX$2,0)/AX$1,"")</f>
        <v>2.5621571316614418</v>
      </c>
      <c r="AY15" s="168">
        <f>IFERROR(VLOOKUP($B15,RD[#All],AY$2,0)/AY$1,"")</f>
        <v>1.1512506818358919</v>
      </c>
      <c r="AZ15" s="168">
        <f>IFERROR(VLOOKUP($B15,RD[#All],AZ$2,0)/AZ$1,"")</f>
        <v>8.089796743856811E-3</v>
      </c>
      <c r="BA15" s="168">
        <f>IFERROR(VLOOKUP($B15,RD[#All],BA$2,0)/BA$1,"")</f>
        <v>2.5452026446396938</v>
      </c>
      <c r="BB15" s="168">
        <f>IFERROR(VLOOKUP($B15,RD[#All],BB$2,0)/BB$1,"")</f>
        <v>2.5707552413348456</v>
      </c>
      <c r="BC15" s="168">
        <f>IFERROR(VLOOKUP($B15,RD[#All],BC$2,0)/BC$1,"")</f>
        <v>2.5943573667711597</v>
      </c>
      <c r="BD15" s="168">
        <f>IFERROR(VLOOKUP($B15,RD[#All],BD$2,0)/BD$1,"")</f>
        <v>2.6393875867483763</v>
      </c>
      <c r="BE15" s="168">
        <f>IFERROR(VLOOKUP($B15,RD[#All],BE$2,0)/BE$1,"")</f>
        <v>2.6348114982980837</v>
      </c>
      <c r="BF15" s="168">
        <f>IFERROR(VLOOKUP($B15,RD[#All],BF$2,0)/BF$1,"")</f>
        <v>2.5740521820210125</v>
      </c>
      <c r="BG15" s="168">
        <f>IFERROR(VLOOKUP($B15,RD[#All],BG$2,0)/BG$1,"")</f>
        <v>2.6921141180869119</v>
      </c>
      <c r="BH15" s="168">
        <f>IFERROR(VLOOKUP($B15,RD[#All],BH$2,0)/BH$1,"")</f>
        <v>2.6713353081590983</v>
      </c>
      <c r="BI15" s="168">
        <f>IFERROR(VLOOKUP($B15,RD[#All],BI$2,0)/BI$1,"")</f>
        <v>2.6546250684181718</v>
      </c>
      <c r="BJ15" s="168">
        <f>IFERROR(VLOOKUP($B15,RD[#All],BJ$2,0)/BJ$1,"")</f>
        <v>2.6933904612807096</v>
      </c>
      <c r="BK15" s="168">
        <f>IFERROR(VLOOKUP($B15,RD[#All],BK$2,0)/BK$1,"")</f>
        <v>2.6797385620915031</v>
      </c>
      <c r="BL15" s="168">
        <f>IFERROR(VLOOKUP($B15,RD[#All],BL$2,0)/BL$1,"")</f>
        <v>2.6548074615744075</v>
      </c>
      <c r="BM15" s="168">
        <f>IFERROR(VLOOKUP($B15,RD[#All],BM$2,0)/BM$1,"")</f>
        <v>2.5994931551843115</v>
      </c>
      <c r="BN15" s="168">
        <f>IFERROR(VLOOKUP($B15,RD[#All],BN$2,0)/BN$1,"")</f>
        <v>2.6769678595877604</v>
      </c>
      <c r="BO15" s="168">
        <f>IFERROR(VLOOKUP($B15,RD[#All],BO$2,0)/BO$1,"")</f>
        <v>2.4923318157435044</v>
      </c>
      <c r="BP15" s="168">
        <f>IFERROR(VLOOKUP($B15,RD[#All],BP$2,0)/BP$1,"")</f>
        <v>2.6722846618630292</v>
      </c>
      <c r="BQ15" s="168">
        <f>IFERROR(VLOOKUP($B15,RD[#All],BQ$2,0)/BQ$1,"")</f>
        <v>2.5451210564930302</v>
      </c>
      <c r="BR15" s="168">
        <f>IFERROR(VLOOKUP($B15,RD[#All],BR$2,0)/BR$1,"")</f>
        <v>2.6061996005030701</v>
      </c>
      <c r="BS15" s="168">
        <f>IFERROR(VLOOKUP($B15,RD[#All],BS$2,0)/BS$1,"")</f>
        <v>2.4600740589290986</v>
      </c>
      <c r="BT15" s="168">
        <f>IFERROR(VLOOKUP($B15,RD[#All],BT$2,0)/BT$1,"")</f>
        <v>2.5046230680974553</v>
      </c>
      <c r="BU15" s="168">
        <f>IFERROR(VLOOKUP($B15,RD[#All],BU$2,0)/BU$1,"")</f>
        <v>1.2176509621765097</v>
      </c>
      <c r="BV15" s="168">
        <f>IFERROR(VLOOKUP($B15,RD[#All],BV$2,0)/BV$1,"")</f>
        <v>2.4852941176470589</v>
      </c>
      <c r="BW15" s="168">
        <f>IFERROR(VLOOKUP($B15,RD[#All],BW$2,0)/BW$1,"")</f>
        <v>2.6188159838576008</v>
      </c>
      <c r="BX15" s="168">
        <f>IFERROR(VLOOKUP($B15,RD[#All],BX$2,0)/BX$1,"")</f>
        <v>2.5981191222570534</v>
      </c>
      <c r="BY15" s="168">
        <f>AVERAGEIF(Inv_SY_B[[#This Row],[IS1Inv1M1]:[IS4Inv4M2]],"&gt;="&amp;0.1,Inv_SY_B[[#This Row],[IS1Inv1M1]:[IS4Inv4M2]])</f>
        <v>2.4248612642413585</v>
      </c>
      <c r="BZ15" s="168">
        <f>AVERAGEIF(Inv_SY_B[[#This Row],[IS5Inv1M1]:[IS9Inv2M2]],"&gt;="&amp;0.1,Inv_SY_B[[#This Row],[IS5Inv1M1]:[IS9Inv2M2]])</f>
        <v>2.5556333858551965</v>
      </c>
      <c r="CA15" s="168">
        <f>AVERAGEIF(Inv_SY_B[[#This Row],[IS10Inv1M1]:[IS14Inv2M4]],"&gt;="&amp;0.1,Inv_SY_B[[#This Row],[IS10Inv1M1]:[IS14Inv2M4]])</f>
        <v>2.4925476692840465</v>
      </c>
    </row>
    <row r="16" spans="2:79">
      <c r="B16" s="173">
        <f t="shared" si="32"/>
        <v>45844</v>
      </c>
      <c r="C16" s="168">
        <f>IFERROR(VLOOKUP($B16,RD[#All],C$2,0)/C$1,"")</f>
        <v>2.3754232430519231</v>
      </c>
      <c r="D16" s="168">
        <f>IFERROR(VLOOKUP($B16,RD[#All],D$2,0)/D$1,"")</f>
        <v>2.3617040603142883</v>
      </c>
      <c r="E16" s="168">
        <f>IFERROR(VLOOKUP($B16,RD[#All],E$2,0)/E$1,"")</f>
        <v>2.3512212990559287</v>
      </c>
      <c r="F16" s="168">
        <f>IFERROR(VLOOKUP($B16,RD[#All],F$2,0)/F$1,"")</f>
        <v>2.3609305395149316</v>
      </c>
      <c r="G16" s="168">
        <f>IFERROR(VLOOKUP($B16,RD[#All],G$2,0)/G$1,"")</f>
        <v>2.3921973226358388</v>
      </c>
      <c r="H16" s="168">
        <f>IFERROR(VLOOKUP($B16,RD[#All],H$2,0)/H$1,"")</f>
        <v>2.3817017111279069</v>
      </c>
      <c r="I16" s="168">
        <f>IFERROR(VLOOKUP($B16,RD[#All],I$2,0)/I$1,"")</f>
        <v>2.4058450653758707</v>
      </c>
      <c r="J16" s="168">
        <f>IFERROR(VLOOKUP($B16,RD[#All],J$2,0)/J$1,"")</f>
        <v>2.381806038876586</v>
      </c>
      <c r="K16" s="168">
        <f>IFERROR(VLOOKUP($B16,RD[#All],K$2,0)/K$1,"")</f>
        <v>2.3471840984382393</v>
      </c>
      <c r="L16" s="168">
        <f>IFERROR(VLOOKUP($B16,RD[#All],L$2,0)/L$1,"")</f>
        <v>2.4128235448692683</v>
      </c>
      <c r="M16" s="168">
        <f>IFERROR(VLOOKUP($B16,RD[#All],M$2,0)/M$1,"")</f>
        <v>2.4519477107009129</v>
      </c>
      <c r="N16" s="168">
        <f>IFERROR(VLOOKUP($B16,RD[#All],N$2,0)/N$1,"")</f>
        <v>2.3691491234689006</v>
      </c>
      <c r="O16" s="168">
        <f>IFERROR(VLOOKUP($B16,RD[#All],O$2,0)/O$1,"")</f>
        <v>2.4876893268877973</v>
      </c>
      <c r="P16" s="168">
        <f>IFERROR(VLOOKUP($B16,RD[#All],P$2,0)/P$1,"")</f>
        <v>2.2988806295369368</v>
      </c>
      <c r="Q16" s="168">
        <f>IFERROR(VLOOKUP($B16,RD[#All],Q$2,0)/Q$1,"")</f>
        <v>2.3721343653938742</v>
      </c>
      <c r="R16" s="168">
        <f>IFERROR(VLOOKUP($B16,RD[#All],R$2,0)/R$1,"")</f>
        <v>2.3657734321191093</v>
      </c>
      <c r="S16" s="168">
        <f>IFERROR(VLOOKUP($B16,RD[#All],S$2,0)/S$1,"")</f>
        <v>2.366259539902817</v>
      </c>
      <c r="T16" s="168">
        <f>IFERROR(VLOOKUP($B16,RD[#All],T$2,0)/T$1,"")</f>
        <v>2.3692169413708082</v>
      </c>
      <c r="U16" s="168">
        <f>IFERROR(VLOOKUP($B16,RD[#All],U$2,0)/U$1,"")</f>
        <v>2.3873221556660993</v>
      </c>
      <c r="V16" s="168">
        <f>IFERROR(VLOOKUP($B16,RD[#All],V$2,0)/V$1,"")</f>
        <v>2.3922216355505013</v>
      </c>
      <c r="W16" s="168">
        <f>IFERROR(VLOOKUP($B16,RD[#All],W$2,0)/W$1,"")</f>
        <v>2.3125721828081174</v>
      </c>
      <c r="X16" s="168">
        <f>IFERROR(VLOOKUP($B16,RD[#All],X$2,0)/X$1,"")</f>
        <v>2.3042987307604923</v>
      </c>
      <c r="Y16" s="168">
        <f>IFERROR(VLOOKUP($B16,RD[#All],Y$2,0)/Y$1,"")</f>
        <v>2.3897684185430221</v>
      </c>
      <c r="Z16" s="168">
        <f>IFERROR(VLOOKUP($B16,RD[#All],Z$2,0)/Z$1,"")</f>
        <v>2.4025117147525088</v>
      </c>
      <c r="AA16" s="168">
        <f>IFERROR(VLOOKUP($B16,RD[#All],AA$2,0)/AA$1,"")</f>
        <v>2.3519978005865103</v>
      </c>
      <c r="AB16" s="168">
        <f>IFERROR(VLOOKUP($B16,RD[#All],AB$2,0)/AB$1,"")</f>
        <v>2.3460996774340099</v>
      </c>
      <c r="AC16" s="168">
        <f>IFERROR(VLOOKUP($B16,RD[#All],AC$2,0)/AC$1,"")</f>
        <v>2.3685405003920055</v>
      </c>
      <c r="AD16" s="168">
        <f>IFERROR(VLOOKUP($B16,RD[#All],AD$2,0)/AD$1,"")</f>
        <v>2.3529624440728516</v>
      </c>
      <c r="AE16" s="168">
        <f>IFERROR(VLOOKUP($B16,RD[#All],AE$2,0)/AE$1,"")</f>
        <v>2.4853988005156662</v>
      </c>
      <c r="AF16" s="168">
        <f>IFERROR(VLOOKUP($B16,RD[#All],AF$2,0)/AF$1,"")</f>
        <v>2.4514642445676929</v>
      </c>
      <c r="AG16" s="168">
        <f>IFERROR(VLOOKUP($B16,RD[#All],AG$2,0)/AG$1,"")</f>
        <v>2.4517377674798966</v>
      </c>
      <c r="AH16" s="168">
        <f>IFERROR(VLOOKUP($B16,RD[#All],AH$2,0)/AH$1,"")</f>
        <v>2.4404372756015222</v>
      </c>
      <c r="AI16" s="168">
        <f>IFERROR(VLOOKUP($B16,RD[#All],AI$2,0)/AI$1,"")</f>
        <v>2.4597519422107128</v>
      </c>
      <c r="AJ16" s="168">
        <f>IFERROR(VLOOKUP($B16,RD[#All],AJ$2,0)/AJ$1,"")</f>
        <v>2.4575221938305103</v>
      </c>
      <c r="AK16" s="168">
        <f>IFERROR(VLOOKUP($B16,RD[#All],AK$2,0)/AK$1,"")</f>
        <v>2.4361617342330377</v>
      </c>
      <c r="AL16" s="168">
        <f>IFERROR(VLOOKUP($B16,RD[#All],AL$2,0)/AL$1,"")</f>
        <v>2.4547616473894713</v>
      </c>
      <c r="AM16" s="168">
        <f>IFERROR(VLOOKUP($B16,RD[#All],AM$2,0)/AM$1,"")</f>
        <v>2.4298801214266961</v>
      </c>
      <c r="AN16" s="168">
        <f>IFERROR(VLOOKUP($B16,RD[#All],AN$2,0)/AN$1,"")</f>
        <v>2.4482556691593693</v>
      </c>
      <c r="AO16" s="168">
        <f>IFERROR(VLOOKUP($B16,RD[#All],AO$2,0)/AO$1,"")</f>
        <v>2.4596983179306307</v>
      </c>
      <c r="AP16" s="168">
        <f>IFERROR(VLOOKUP($B16,RD[#All],AP$2,0)/AP$1,"")</f>
        <v>2.4489287661459138</v>
      </c>
      <c r="AQ16" s="168">
        <f>IFERROR(VLOOKUP($B16,RD[#All],AQ$2,0)/AQ$1,"")</f>
        <v>2.4484732824427478</v>
      </c>
      <c r="AR16" s="168">
        <f>IFERROR(VLOOKUP($B16,RD[#All],AR$2,0)/AR$1,"")</f>
        <v>2.4366706072362176</v>
      </c>
      <c r="AS16" s="168">
        <f>IFERROR(VLOOKUP($B16,RD[#All],AS$2,0)/AS$1,"")</f>
        <v>2.4312043774239278</v>
      </c>
      <c r="AT16" s="168">
        <f>IFERROR(VLOOKUP($B16,RD[#All],AT$2,0)/AT$1,"")</f>
        <v>2.4409293750392824</v>
      </c>
      <c r="AU16" s="168">
        <f>IFERROR(VLOOKUP($B16,RD[#All],AU$2,0)/AU$1,"")</f>
        <v>2.4381437763569185</v>
      </c>
      <c r="AV16" s="168">
        <f>IFERROR(VLOOKUP($B16,RD[#All],AV$2,0)/AV$1,"")</f>
        <v>2.4239920297279811</v>
      </c>
      <c r="AW16" s="168">
        <f>IFERROR(VLOOKUP($B16,RD[#All],AW$2,0)/AW$1,"")</f>
        <v>2.0143370827955009</v>
      </c>
      <c r="AX16" s="168">
        <f>IFERROR(VLOOKUP($B16,RD[#All],AX$2,0)/AX$1,"")</f>
        <v>2.0646061912225706</v>
      </c>
      <c r="AY16" s="168">
        <f>IFERROR(VLOOKUP($B16,RD[#All],AY$2,0)/AY$1,"")</f>
        <v>1.3621652510454816</v>
      </c>
      <c r="AZ16" s="168">
        <f>IFERROR(VLOOKUP($B16,RD[#All],AZ$2,0)/AZ$1,"")</f>
        <v>1.7797552836484987E-2</v>
      </c>
      <c r="BA16" s="168">
        <f>IFERROR(VLOOKUP($B16,RD[#All],BA$2,0)/BA$1,"")</f>
        <v>2.3474246330299362</v>
      </c>
      <c r="BB16" s="168">
        <f>IFERROR(VLOOKUP($B16,RD[#All],BB$2,0)/BB$1,"")</f>
        <v>2.4030325262900467</v>
      </c>
      <c r="BC16" s="168">
        <f>IFERROR(VLOOKUP($B16,RD[#All],BC$2,0)/BC$1,"")</f>
        <v>2.3650246305418721</v>
      </c>
      <c r="BD16" s="168">
        <f>IFERROR(VLOOKUP($B16,RD[#All],BD$2,0)/BD$1,"")</f>
        <v>2.415515105645353</v>
      </c>
      <c r="BE16" s="168">
        <f>IFERROR(VLOOKUP($B16,RD[#All],BE$2,0)/BE$1,"")</f>
        <v>2.3851970622405512</v>
      </c>
      <c r="BF16" s="168">
        <f>IFERROR(VLOOKUP($B16,RD[#All],BF$2,0)/BF$1,"")</f>
        <v>2.3199686974475098</v>
      </c>
      <c r="BG16" s="168">
        <f>IFERROR(VLOOKUP($B16,RD[#All],BG$2,0)/BG$1,"")</f>
        <v>2.4131460124816662</v>
      </c>
      <c r="BH16" s="168">
        <f>IFERROR(VLOOKUP($B16,RD[#All],BH$2,0)/BH$1,"")</f>
        <v>2.3987662132236638</v>
      </c>
      <c r="BI16" s="168">
        <f>IFERROR(VLOOKUP($B16,RD[#All],BI$2,0)/BI$1,"")</f>
        <v>2.3901399640315897</v>
      </c>
      <c r="BJ16" s="168">
        <f>IFERROR(VLOOKUP($B16,RD[#All],BJ$2,0)/BJ$1,"")</f>
        <v>2.4108405773218524</v>
      </c>
      <c r="BK16" s="168">
        <f>IFERROR(VLOOKUP($B16,RD[#All],BK$2,0)/BK$1,"")</f>
        <v>2.4187388876367919</v>
      </c>
      <c r="BL16" s="168">
        <f>IFERROR(VLOOKUP($B16,RD[#All],BL$2,0)/BL$1,"")</f>
        <v>2.393879690321929</v>
      </c>
      <c r="BM16" s="168">
        <f>IFERROR(VLOOKUP($B16,RD[#All],BM$2,0)/BM$1,"")</f>
        <v>2.3678873731757957</v>
      </c>
      <c r="BN16" s="168">
        <f>IFERROR(VLOOKUP($B16,RD[#All],BN$2,0)/BN$1,"")</f>
        <v>2.4172903567257853</v>
      </c>
      <c r="BO16" s="168">
        <f>IFERROR(VLOOKUP($B16,RD[#All],BO$2,0)/BO$1,"")</f>
        <v>2.0791439142813912</v>
      </c>
      <c r="BP16" s="168">
        <f>IFERROR(VLOOKUP($B16,RD[#All],BP$2,0)/BP$1,"")</f>
        <v>2.4131035742015476</v>
      </c>
      <c r="BQ16" s="168">
        <f>IFERROR(VLOOKUP($B16,RD[#All],BQ$2,0)/BQ$1,"")</f>
        <v>2.3683052090975791</v>
      </c>
      <c r="BR16" s="168">
        <f>IFERROR(VLOOKUP($B16,RD[#All],BR$2,0)/BR$1,"")</f>
        <v>2.4069690019974845</v>
      </c>
      <c r="BS16" s="168">
        <f>IFERROR(VLOOKUP($B16,RD[#All],BS$2,0)/BS$1,"")</f>
        <v>2.3053681364865173</v>
      </c>
      <c r="BT16" s="168">
        <f>IFERROR(VLOOKUP($B16,RD[#All],BT$2,0)/BT$1,"")</f>
        <v>2.3277316595802118</v>
      </c>
      <c r="BU16" s="168">
        <f>IFERROR(VLOOKUP($B16,RD[#All],BU$2,0)/BU$1,"")</f>
        <v>1.1210646612106467</v>
      </c>
      <c r="BV16" s="168">
        <f>IFERROR(VLOOKUP($B16,RD[#All],BV$2,0)/BV$1,"")</f>
        <v>2.1864495798319328</v>
      </c>
      <c r="BW16" s="168">
        <f>IFERROR(VLOOKUP($B16,RD[#All],BW$2,0)/BW$1,"")</f>
        <v>2.4049291968435842</v>
      </c>
      <c r="BX16" s="168">
        <f>IFERROR(VLOOKUP($B16,RD[#All],BX$2,0)/BX$1,"")</f>
        <v>2.3947863388879722</v>
      </c>
      <c r="BY16" s="168">
        <f>AVERAGEIF(Inv_SY_B[[#This Row],[IS1Inv1M1]:[IS4Inv4M2]],"&gt;="&amp;0.1,Inv_SY_B[[#This Row],[IS1Inv1M1]:[IS4Inv4M2]])</f>
        <v>2.3735779733288593</v>
      </c>
      <c r="BZ16" s="168">
        <f>AVERAGEIF(Inv_SY_B[[#This Row],[IS5Inv1M1]:[IS9Inv2M2]],"&gt;="&amp;0.1,Inv_SY_B[[#This Row],[IS5Inv1M1]:[IS9Inv2M2]])</f>
        <v>2.4468562182621221</v>
      </c>
      <c r="CA16" s="168">
        <f>AVERAGEIF(Inv_SY_B[[#This Row],[IS10Inv1M1]:[IS14Inv2M4]],"&gt;="&amp;0.1,Inv_SY_B[[#This Row],[IS10Inv1M1]:[IS14Inv2M4]])</f>
        <v>2.2554004269480279</v>
      </c>
    </row>
    <row r="17" spans="2:79">
      <c r="B17" s="173">
        <f t="shared" si="32"/>
        <v>45845</v>
      </c>
      <c r="C17" s="168">
        <f>IFERROR(VLOOKUP($B17,RD[#All],C$2,0)/C$1,"")</f>
        <v>1.5549659996053384</v>
      </c>
      <c r="D17" s="168">
        <f>IFERROR(VLOOKUP($B17,RD[#All],D$2,0)/D$1,"")</f>
        <v>1.5471980605210158</v>
      </c>
      <c r="E17" s="168">
        <f>IFERROR(VLOOKUP($B17,RD[#All],E$2,0)/E$1,"")</f>
        <v>1.5298956026573869</v>
      </c>
      <c r="F17" s="168">
        <f>IFERROR(VLOOKUP($B17,RD[#All],F$2,0)/F$1,"")</f>
        <v>1.5174393664411814</v>
      </c>
      <c r="G17" s="168">
        <f>IFERROR(VLOOKUP($B17,RD[#All],G$2,0)/G$1,"")</f>
        <v>1.5327236957622286</v>
      </c>
      <c r="H17" s="168">
        <f>IFERROR(VLOOKUP($B17,RD[#All],H$2,0)/H$1,"")</f>
        <v>1.5341296294001761</v>
      </c>
      <c r="I17" s="168">
        <f>IFERROR(VLOOKUP($B17,RD[#All],I$2,0)/I$1,"")</f>
        <v>1.5565776529834461</v>
      </c>
      <c r="J17" s="168">
        <f>IFERROR(VLOOKUP($B17,RD[#All],J$2,0)/J$1,"")</f>
        <v>1.5605117930331469</v>
      </c>
      <c r="K17" s="168">
        <f>IFERROR(VLOOKUP($B17,RD[#All],K$2,0)/K$1,"")</f>
        <v>1.5422621864647421</v>
      </c>
      <c r="L17" s="168">
        <f>IFERROR(VLOOKUP($B17,RD[#All],L$2,0)/L$1,"")</f>
        <v>1.5681250821179871</v>
      </c>
      <c r="M17" s="168">
        <f>IFERROR(VLOOKUP($B17,RD[#All],M$2,0)/M$1,"")</f>
        <v>1.5941667214083954</v>
      </c>
      <c r="N17" s="168">
        <f>IFERROR(VLOOKUP($B17,RD[#All],N$2,0)/N$1,"")</f>
        <v>1.5512211071707036</v>
      </c>
      <c r="O17" s="168">
        <f>IFERROR(VLOOKUP($B17,RD[#All],O$2,0)/O$1,"")</f>
        <v>1.6269399367891191</v>
      </c>
      <c r="P17" s="168">
        <f>IFERROR(VLOOKUP($B17,RD[#All],P$2,0)/P$1,"")</f>
        <v>1.5045509444299179</v>
      </c>
      <c r="Q17" s="168">
        <f>IFERROR(VLOOKUP($B17,RD[#All],Q$2,0)/Q$1,"")</f>
        <v>1.5502512252632619</v>
      </c>
      <c r="R17" s="168">
        <f>IFERROR(VLOOKUP($B17,RD[#All],R$2,0)/R$1,"")</f>
        <v>1.5515632140995024</v>
      </c>
      <c r="S17" s="168">
        <f>IFERROR(VLOOKUP($B17,RD[#All],S$2,0)/S$1,"")</f>
        <v>1.5758396705409621</v>
      </c>
      <c r="T17" s="168">
        <f>IFERROR(VLOOKUP($B17,RD[#All],T$2,0)/T$1,"")</f>
        <v>1.5977375877049149</v>
      </c>
      <c r="U17" s="168">
        <f>IFERROR(VLOOKUP($B17,RD[#All],U$2,0)/U$1,"")</f>
        <v>1.5920182804698004</v>
      </c>
      <c r="V17" s="168">
        <f>IFERROR(VLOOKUP($B17,RD[#All],V$2,0)/V$1,"")</f>
        <v>1.6011173839856674</v>
      </c>
      <c r="W17" s="168">
        <f>IFERROR(VLOOKUP($B17,RD[#All],W$2,0)/W$1,"")</f>
        <v>1.5482181158224715</v>
      </c>
      <c r="X17" s="168">
        <f>IFERROR(VLOOKUP($B17,RD[#All],X$2,0)/X$1,"")</f>
        <v>1.5279704036269799</v>
      </c>
      <c r="Y17" s="168">
        <f>IFERROR(VLOOKUP($B17,RD[#All],Y$2,0)/Y$1,"")</f>
        <v>1.5887469109481955</v>
      </c>
      <c r="Z17" s="168">
        <f>IFERROR(VLOOKUP($B17,RD[#All],Z$2,0)/Z$1,"")</f>
        <v>1.5897951489254745</v>
      </c>
      <c r="AA17" s="168">
        <f>IFERROR(VLOOKUP($B17,RD[#All],AA$2,0)/AA$1,"")</f>
        <v>1.5724890029325513</v>
      </c>
      <c r="AB17" s="168">
        <f>IFERROR(VLOOKUP($B17,RD[#All],AB$2,0)/AB$1,"")</f>
        <v>1.576484485030212</v>
      </c>
      <c r="AC17" s="168">
        <f>IFERROR(VLOOKUP($B17,RD[#All],AC$2,0)/AC$1,"")</f>
        <v>1.5820071615568361</v>
      </c>
      <c r="AD17" s="168">
        <f>IFERROR(VLOOKUP($B17,RD[#All],AD$2,0)/AD$1,"")</f>
        <v>1.5653274280291045</v>
      </c>
      <c r="AE17" s="168">
        <f>IFERROR(VLOOKUP($B17,RD[#All],AE$2,0)/AE$1,"")</f>
        <v>1.572333389384003</v>
      </c>
      <c r="AF17" s="168">
        <f>IFERROR(VLOOKUP($B17,RD[#All],AF$2,0)/AF$1,"")</f>
        <v>1.5575382471934194</v>
      </c>
      <c r="AG17" s="168">
        <f>IFERROR(VLOOKUP($B17,RD[#All],AG$2,0)/AG$1,"")</f>
        <v>1.5605833446912907</v>
      </c>
      <c r="AH17" s="168">
        <f>IFERROR(VLOOKUP($B17,RD[#All],AH$2,0)/AH$1,"")</f>
        <v>1.5511494560848829</v>
      </c>
      <c r="AI17" s="168">
        <f>IFERROR(VLOOKUP($B17,RD[#All],AI$2,0)/AI$1,"")</f>
        <v>1.5614011176230067</v>
      </c>
      <c r="AJ17" s="168">
        <f>IFERROR(VLOOKUP($B17,RD[#All],AJ$2,0)/AJ$1,"")</f>
        <v>1.5648165222201733</v>
      </c>
      <c r="AK17" s="168">
        <f>IFERROR(VLOOKUP($B17,RD[#All],AK$2,0)/AK$1,"")</f>
        <v>1.5248924074172467</v>
      </c>
      <c r="AL17" s="168">
        <f>IFERROR(VLOOKUP($B17,RD[#All],AL$2,0)/AL$1,"")</f>
        <v>1.4179548156956003</v>
      </c>
      <c r="AM17" s="168">
        <f>IFERROR(VLOOKUP($B17,RD[#All],AM$2,0)/AM$1,"")</f>
        <v>1.5139970518351991</v>
      </c>
      <c r="AN17" s="168">
        <f>IFERROR(VLOOKUP($B17,RD[#All],AN$2,0)/AN$1,"")</f>
        <v>1.5257089394010781</v>
      </c>
      <c r="AO17" s="168">
        <f>IFERROR(VLOOKUP($B17,RD[#All],AO$2,0)/AO$1,"")</f>
        <v>1.5348630584180876</v>
      </c>
      <c r="AP17" s="168">
        <f>IFERROR(VLOOKUP($B17,RD[#All],AP$2,0)/AP$1,"")</f>
        <v>1.5260454878943506</v>
      </c>
      <c r="AQ17" s="168">
        <f>IFERROR(VLOOKUP($B17,RD[#All],AQ$2,0)/AQ$1,"")</f>
        <v>1.5232956041063437</v>
      </c>
      <c r="AR17" s="168">
        <f>IFERROR(VLOOKUP($B17,RD[#All],AR$2,0)/AR$1,"")</f>
        <v>1.5183069981185167</v>
      </c>
      <c r="AS17" s="168">
        <f>IFERROR(VLOOKUP($B17,RD[#All],AS$2,0)/AS$1,"")</f>
        <v>1.5393628364207295</v>
      </c>
      <c r="AT17" s="168">
        <f>IFERROR(VLOOKUP($B17,RD[#All],AT$2,0)/AT$1,"")</f>
        <v>1.5596991473046866</v>
      </c>
      <c r="AU17" s="168">
        <f>IFERROR(VLOOKUP($B17,RD[#All],AU$2,0)/AU$1,"")</f>
        <v>1.5611132233731631</v>
      </c>
      <c r="AV17" s="168">
        <f>IFERROR(VLOOKUP($B17,RD[#All],AV$2,0)/AV$1,"")</f>
        <v>1.5643547526524288</v>
      </c>
      <c r="AW17" s="168">
        <f>IFERROR(VLOOKUP($B17,RD[#All],AW$2,0)/AW$1,"")</f>
        <v>0.96957403651115615</v>
      </c>
      <c r="AX17" s="168">
        <f>IFERROR(VLOOKUP($B17,RD[#All],AX$2,0)/AX$1,"")</f>
        <v>1.0005387931034484</v>
      </c>
      <c r="AY17" s="168">
        <f>IFERROR(VLOOKUP($B17,RD[#All],AY$2,0)/AY$1,"")</f>
        <v>1.5636250292215383</v>
      </c>
      <c r="AZ17" s="168">
        <f>IFERROR(VLOOKUP($B17,RD[#All],AZ$2,0)/AZ$1,"")</f>
        <v>1.3397714632419861</v>
      </c>
      <c r="BA17" s="168">
        <f>IFERROR(VLOOKUP($B17,RD[#All],BA$2,0)/BA$1,"")</f>
        <v>1.5695094789638904</v>
      </c>
      <c r="BB17" s="168">
        <f>IFERROR(VLOOKUP($B17,RD[#All],BB$2,0)/BB$1,"")</f>
        <v>1.6125302919140045</v>
      </c>
      <c r="BC17" s="168">
        <f>IFERROR(VLOOKUP($B17,RD[#All],BC$2,0)/BC$1,"")</f>
        <v>1.5963278101209135</v>
      </c>
      <c r="BD17" s="168">
        <f>IFERROR(VLOOKUP($B17,RD[#All],BD$2,0)/BD$1,"")</f>
        <v>1.6269658470682165</v>
      </c>
      <c r="BE17" s="168">
        <f>IFERROR(VLOOKUP($B17,RD[#All],BE$2,0)/BE$1,"")</f>
        <v>1.5646762281995015</v>
      </c>
      <c r="BF17" s="168">
        <f>IFERROR(VLOOKUP($B17,RD[#All],BF$2,0)/BF$1,"")</f>
        <v>1.5065185900531144</v>
      </c>
      <c r="BG17" s="168">
        <f>IFERROR(VLOOKUP($B17,RD[#All],BG$2,0)/BG$1,"")</f>
        <v>1.5898306059647407</v>
      </c>
      <c r="BH17" s="168">
        <f>IFERROR(VLOOKUP($B17,RD[#All],BH$2,0)/BH$1,"")</f>
        <v>1.5738690287883581</v>
      </c>
      <c r="BI17" s="168">
        <f>IFERROR(VLOOKUP($B17,RD[#All],BI$2,0)/BI$1,"")</f>
        <v>1.5781791643860608</v>
      </c>
      <c r="BJ17" s="168">
        <f>IFERROR(VLOOKUP($B17,RD[#All],BJ$2,0)/BJ$1,"")</f>
        <v>1.5890083632019114</v>
      </c>
      <c r="BK17" s="168">
        <f>IFERROR(VLOOKUP($B17,RD[#All],BK$2,0)/BK$1,"")</f>
        <v>1.5989908096060903</v>
      </c>
      <c r="BL17" s="168">
        <f>IFERROR(VLOOKUP($B17,RD[#All],BL$2,0)/BL$1,"")</f>
        <v>1.5848267848798292</v>
      </c>
      <c r="BM17" s="168">
        <f>IFERROR(VLOOKUP($B17,RD[#All],BM$2,0)/BM$1,"")</f>
        <v>1.6071380142651803</v>
      </c>
      <c r="BN17" s="168">
        <f>IFERROR(VLOOKUP($B17,RD[#All],BN$2,0)/BN$1,"")</f>
        <v>1.6080561004653946</v>
      </c>
      <c r="BO17" s="168">
        <f>IFERROR(VLOOKUP($B17,RD[#All],BO$2,0)/BO$1,"")</f>
        <v>1.4450572878698265</v>
      </c>
      <c r="BP17" s="168">
        <f>IFERROR(VLOOKUP($B17,RD[#All],BP$2,0)/BP$1,"")</f>
        <v>1.6047582761738213</v>
      </c>
      <c r="BQ17" s="168">
        <f>IFERROR(VLOOKUP($B17,RD[#All],BQ$2,0)/BQ$1,"")</f>
        <v>1.5209097578870141</v>
      </c>
      <c r="BR17" s="168">
        <f>IFERROR(VLOOKUP($B17,RD[#All],BR$2,0)/BR$1,"")</f>
        <v>1.5514537249389657</v>
      </c>
      <c r="BS17" s="168">
        <f>IFERROR(VLOOKUP($B17,RD[#All],BS$2,0)/BS$1,"")</f>
        <v>1.4621716380048011</v>
      </c>
      <c r="BT17" s="168">
        <f>IFERROR(VLOOKUP($B17,RD[#All],BT$2,0)/BT$1,"")</f>
        <v>1.4957818721738545</v>
      </c>
      <c r="BU17" s="168">
        <f>IFERROR(VLOOKUP($B17,RD[#All],BU$2,0)/BU$1,"")</f>
        <v>0.69018653690186538</v>
      </c>
      <c r="BV17" s="168">
        <f>IFERROR(VLOOKUP($B17,RD[#All],BV$2,0)/BV$1,"")</f>
        <v>1.1365546218487395</v>
      </c>
      <c r="BW17" s="168">
        <f>IFERROR(VLOOKUP($B17,RD[#All],BW$2,0)/BW$1,"")</f>
        <v>1.5512557201023311</v>
      </c>
      <c r="BX17" s="168">
        <f>IFERROR(VLOOKUP($B17,RD[#All],BX$2,0)/BX$1,"")</f>
        <v>1.5586866853654513</v>
      </c>
      <c r="BY17" s="168">
        <f>AVERAGEIF(Inv_SY_B[[#This Row],[IS1Inv1M1]:[IS4Inv4M2]],"&gt;="&amp;0.1,Inv_SY_B[[#This Row],[IS1Inv1M1]:[IS4Inv4M2]])</f>
        <v>1.562152635632883</v>
      </c>
      <c r="BZ17" s="168">
        <f>AVERAGEIF(Inv_SY_B[[#This Row],[IS5Inv1M1]:[IS9Inv2M2]],"&gt;="&amp;0.1,Inv_SY_B[[#This Row],[IS5Inv1M1]:[IS9Inv2M2]])</f>
        <v>1.5376342444352336</v>
      </c>
      <c r="CA17" s="168">
        <f>AVERAGEIF(Inv_SY_B[[#This Row],[IS10Inv1M1]:[IS14Inv2M4]],"&gt;="&amp;0.1,Inv_SY_B[[#This Row],[IS10Inv1M1]:[IS14Inv2M4]])</f>
        <v>1.4677411629007862</v>
      </c>
    </row>
    <row r="18" spans="2:79">
      <c r="B18" s="173">
        <f t="shared" si="32"/>
        <v>45846</v>
      </c>
      <c r="C18" s="168">
        <f>IFERROR(VLOOKUP($B18,RD[#All],C$2,0)/C$1,"")</f>
        <v>1.7581226645283952</v>
      </c>
      <c r="D18" s="168">
        <f>IFERROR(VLOOKUP($B18,RD[#All],D$2,0)/D$1,"")</f>
        <v>1.7512317508245605</v>
      </c>
      <c r="E18" s="168">
        <f>IFERROR(VLOOKUP($B18,RD[#All],E$2,0)/E$1,"")</f>
        <v>1.7275012903977758</v>
      </c>
      <c r="F18" s="168">
        <f>IFERROR(VLOOKUP($B18,RD[#All],F$2,0)/F$1,"")</f>
        <v>1.7059231149975251</v>
      </c>
      <c r="G18" s="168">
        <f>IFERROR(VLOOKUP($B18,RD[#All],G$2,0)/G$1,"")</f>
        <v>1.7239456837275471</v>
      </c>
      <c r="H18" s="168">
        <f>IFERROR(VLOOKUP($B18,RD[#All],H$2,0)/H$1,"")</f>
        <v>1.7292799881051211</v>
      </c>
      <c r="I18" s="168">
        <f>IFERROR(VLOOKUP($B18,RD[#All],I$2,0)/I$1,"")</f>
        <v>1.756842153266839</v>
      </c>
      <c r="J18" s="168">
        <f>IFERROR(VLOOKUP($B18,RD[#All],J$2,0)/J$1,"")</f>
        <v>1.7655570787491064</v>
      </c>
      <c r="K18" s="168">
        <f>IFERROR(VLOOKUP($B18,RD[#All],K$2,0)/K$1,"")</f>
        <v>1.738570752484619</v>
      </c>
      <c r="L18" s="168">
        <f>IFERROR(VLOOKUP($B18,RD[#All],L$2,0)/L$1,"")</f>
        <v>1.7604782551570097</v>
      </c>
      <c r="M18" s="168">
        <f>IFERROR(VLOOKUP($B18,RD[#All],M$2,0)/M$1,"")</f>
        <v>1.78420810615516</v>
      </c>
      <c r="N18" s="168">
        <f>IFERROR(VLOOKUP($B18,RD[#All],N$2,0)/N$1,"")</f>
        <v>1.7394803692245782</v>
      </c>
      <c r="O18" s="168">
        <f>IFERROR(VLOOKUP($B18,RD[#All],O$2,0)/O$1,"")</f>
        <v>1.8228164245299416</v>
      </c>
      <c r="P18" s="168">
        <f>IFERROR(VLOOKUP($B18,RD[#All],P$2,0)/P$1,"")</f>
        <v>1.6803008230298955</v>
      </c>
      <c r="Q18" s="168">
        <f>IFERROR(VLOOKUP($B18,RD[#All],Q$2,0)/Q$1,"")</f>
        <v>1.7406145451403037</v>
      </c>
      <c r="R18" s="168">
        <f>IFERROR(VLOOKUP($B18,RD[#All],R$2,0)/R$1,"")</f>
        <v>1.7503363308079016</v>
      </c>
      <c r="S18" s="168">
        <f>IFERROR(VLOOKUP($B18,RD[#All],S$2,0)/S$1,"")</f>
        <v>1.7567057732605444</v>
      </c>
      <c r="T18" s="168">
        <f>IFERROR(VLOOKUP($B18,RD[#All],T$2,0)/T$1,"")</f>
        <v>1.7770544104488792</v>
      </c>
      <c r="U18" s="168">
        <f>IFERROR(VLOOKUP($B18,RD[#All],U$2,0)/U$1,"")</f>
        <v>1.7833331766077691</v>
      </c>
      <c r="V18" s="168">
        <f>IFERROR(VLOOKUP($B18,RD[#All],V$2,0)/V$1,"")</f>
        <v>1.7943128945931432</v>
      </c>
      <c r="W18" s="168">
        <f>IFERROR(VLOOKUP($B18,RD[#All],W$2,0)/W$1,"")</f>
        <v>1.7061953473024252</v>
      </c>
      <c r="X18" s="168">
        <f>IFERROR(VLOOKUP($B18,RD[#All],X$2,0)/X$1,"")</f>
        <v>1.6901943364044203</v>
      </c>
      <c r="Y18" s="168">
        <f>IFERROR(VLOOKUP($B18,RD[#All],Y$2,0)/Y$1,"")</f>
        <v>1.7593496829566868</v>
      </c>
      <c r="Z18" s="168">
        <f>IFERROR(VLOOKUP($B18,RD[#All],Z$2,0)/Z$1,"")</f>
        <v>1.7606689527639634</v>
      </c>
      <c r="AA18" s="168">
        <f>IFERROR(VLOOKUP($B18,RD[#All],AA$2,0)/AA$1,"")</f>
        <v>1.7404692082111437</v>
      </c>
      <c r="AB18" s="168">
        <f>IFERROR(VLOOKUP($B18,RD[#All],AB$2,0)/AB$1,"")</f>
        <v>1.7473081640997681</v>
      </c>
      <c r="AC18" s="168">
        <f>IFERROR(VLOOKUP($B18,RD[#All],AC$2,0)/AC$1,"")</f>
        <v>1.7534810576363193</v>
      </c>
      <c r="AD18" s="168">
        <f>IFERROR(VLOOKUP($B18,RD[#All],AD$2,0)/AD$1,"")</f>
        <v>1.7340353414380618</v>
      </c>
      <c r="AE18" s="168">
        <f>IFERROR(VLOOKUP($B18,RD[#All],AE$2,0)/AE$1,"")</f>
        <v>1.724398856566336</v>
      </c>
      <c r="AF18" s="168">
        <f>IFERROR(VLOOKUP($B18,RD[#All],AF$2,0)/AF$1,"")</f>
        <v>1.71208102242585</v>
      </c>
      <c r="AG18" s="168">
        <f>IFERROR(VLOOKUP($B18,RD[#All],AG$2,0)/AG$1,"")</f>
        <v>1.7239743764481394</v>
      </c>
      <c r="AH18" s="168">
        <f>IFERROR(VLOOKUP($B18,RD[#All],AH$2,0)/AH$1,"")</f>
        <v>1.7143775789078828</v>
      </c>
      <c r="AI18" s="168">
        <f>IFERROR(VLOOKUP($B18,RD[#All],AI$2,0)/AI$1,"")</f>
        <v>1.7208123211121713</v>
      </c>
      <c r="AJ18" s="168">
        <f>IFERROR(VLOOKUP($B18,RD[#All],AJ$2,0)/AJ$1,"")</f>
        <v>1.7276678696556993</v>
      </c>
      <c r="AK18" s="168">
        <f>IFERROR(VLOOKUP($B18,RD[#All],AK$2,0)/AK$1,"")</f>
        <v>1.7095265926358856</v>
      </c>
      <c r="AL18" s="168">
        <f>IFERROR(VLOOKUP($B18,RD[#All],AL$2,0)/AL$1,"")</f>
        <v>1.6366879256296616</v>
      </c>
      <c r="AM18" s="168">
        <f>IFERROR(VLOOKUP($B18,RD[#All],AM$2,0)/AM$1,"")</f>
        <v>1.6831463245539049</v>
      </c>
      <c r="AN18" s="168">
        <f>IFERROR(VLOOKUP($B18,RD[#All],AN$2,0)/AN$1,"")</f>
        <v>1.6957332382022927</v>
      </c>
      <c r="AO18" s="168">
        <f>IFERROR(VLOOKUP($B18,RD[#All],AO$2,0)/AO$1,"")</f>
        <v>1.7048200475206472</v>
      </c>
      <c r="AP18" s="168">
        <f>IFERROR(VLOOKUP($B18,RD[#All],AP$2,0)/AP$1,"")</f>
        <v>1.6931754696534222</v>
      </c>
      <c r="AQ18" s="168">
        <f>IFERROR(VLOOKUP($B18,RD[#All],AQ$2,0)/AQ$1,"")</f>
        <v>1.6911029218215319</v>
      </c>
      <c r="AR18" s="168">
        <f>IFERROR(VLOOKUP($B18,RD[#All],AR$2,0)/AR$1,"")</f>
        <v>1.6866747698096873</v>
      </c>
      <c r="AS18" s="168">
        <f>IFERROR(VLOOKUP($B18,RD[#All],AS$2,0)/AS$1,"")</f>
        <v>1.7019461726832812</v>
      </c>
      <c r="AT18" s="168">
        <f>IFERROR(VLOOKUP($B18,RD[#All],AT$2,0)/AT$1,"")</f>
        <v>1.729483983155601</v>
      </c>
      <c r="AU18" s="168">
        <f>IFERROR(VLOOKUP($B18,RD[#All],AU$2,0)/AU$1,"")</f>
        <v>1.6744788114317555</v>
      </c>
      <c r="AV18" s="168">
        <f>IFERROR(VLOOKUP($B18,RD[#All],AV$2,0)/AV$1,"")</f>
        <v>1.7314093877339023</v>
      </c>
      <c r="AW18" s="168">
        <f>IFERROR(VLOOKUP($B18,RD[#All],AW$2,0)/AW$1,"")</f>
        <v>1.8629909644108429</v>
      </c>
      <c r="AX18" s="168">
        <f>IFERROR(VLOOKUP($B18,RD[#All],AX$2,0)/AX$1,"")</f>
        <v>1.8282719435736678</v>
      </c>
      <c r="AY18" s="168">
        <f>IFERROR(VLOOKUP($B18,RD[#All],AY$2,0)/AY$1,"")</f>
        <v>1.2964492584222966</v>
      </c>
      <c r="AZ18" s="168">
        <f>IFERROR(VLOOKUP($B18,RD[#All],AZ$2,0)/AZ$1,"")</f>
        <v>1.7885529376074427</v>
      </c>
      <c r="BA18" s="168">
        <f>IFERROR(VLOOKUP($B18,RD[#All],BA$2,0)/BA$1,"")</f>
        <v>1.8031076270146087</v>
      </c>
      <c r="BB18" s="168">
        <f>IFERROR(VLOOKUP($B18,RD[#All],BB$2,0)/BB$1,"")</f>
        <v>1.872651681895996</v>
      </c>
      <c r="BC18" s="168">
        <f>IFERROR(VLOOKUP($B18,RD[#All],BC$2,0)/BC$1,"")</f>
        <v>1.8201522615315719</v>
      </c>
      <c r="BD18" s="168">
        <f>IFERROR(VLOOKUP($B18,RD[#All],BD$2,0)/BD$1,"")</f>
        <v>1.8834642940191917</v>
      </c>
      <c r="BE18" s="168">
        <f>IFERROR(VLOOKUP($B18,RD[#All],BE$2,0)/BE$1,"")</f>
        <v>1.8257726565525492</v>
      </c>
      <c r="BF18" s="168">
        <f>IFERROR(VLOOKUP($B18,RD[#All],BF$2,0)/BF$1,"")</f>
        <v>1.7711750112389484</v>
      </c>
      <c r="BG18" s="168">
        <f>IFERROR(VLOOKUP($B18,RD[#All],BG$2,0)/BG$1,"")</f>
        <v>1.8591642460671252</v>
      </c>
      <c r="BH18" s="168">
        <f>IFERROR(VLOOKUP($B18,RD[#All],BH$2,0)/BH$1,"")</f>
        <v>1.8391763250985018</v>
      </c>
      <c r="BI18" s="168">
        <f>IFERROR(VLOOKUP($B18,RD[#All],BI$2,0)/BI$1,"")</f>
        <v>1.8629290796778482</v>
      </c>
      <c r="BJ18" s="168">
        <f>IFERROR(VLOOKUP($B18,RD[#All],BJ$2,0)/BJ$1,"")</f>
        <v>1.8767080020324363</v>
      </c>
      <c r="BK18" s="168">
        <f>IFERROR(VLOOKUP($B18,RD[#All],BK$2,0)/BK$1,"")</f>
        <v>1.8849698244559638</v>
      </c>
      <c r="BL18" s="168">
        <f>IFERROR(VLOOKUP($B18,RD[#All],BL$2,0)/BL$1,"")</f>
        <v>1.8628676795615</v>
      </c>
      <c r="BM18" s="168">
        <f>IFERROR(VLOOKUP($B18,RD[#All],BM$2,0)/BM$1,"")</f>
        <v>1.8887653416983821</v>
      </c>
      <c r="BN18" s="168">
        <f>IFERROR(VLOOKUP($B18,RD[#All],BN$2,0)/BN$1,"")</f>
        <v>1.862153470899897</v>
      </c>
      <c r="BO18" s="168">
        <f>IFERROR(VLOOKUP($B18,RD[#All],BO$2,0)/BO$1,"")</f>
        <v>1.6734935284651251</v>
      </c>
      <c r="BP18" s="168">
        <f>IFERROR(VLOOKUP($B18,RD[#All],BP$2,0)/BP$1,"")</f>
        <v>1.8769816669617372</v>
      </c>
      <c r="BQ18" s="168">
        <f>IFERROR(VLOOKUP($B18,RD[#All],BQ$2,0)/BQ$1,"")</f>
        <v>1.7997065297138666</v>
      </c>
      <c r="BR18" s="168">
        <f>IFERROR(VLOOKUP($B18,RD[#All],BR$2,0)/BR$1,"")</f>
        <v>1.8415328845157948</v>
      </c>
      <c r="BS18" s="168">
        <f>IFERROR(VLOOKUP($B18,RD[#All],BS$2,0)/BS$1,"")</f>
        <v>1.7616635240842971</v>
      </c>
      <c r="BT18" s="168">
        <f>IFERROR(VLOOKUP($B18,RD[#All],BT$2,0)/BT$1,"")</f>
        <v>1.7870014172909496</v>
      </c>
      <c r="BU18" s="168">
        <f>IFERROR(VLOOKUP($B18,RD[#All],BU$2,0)/BU$1,"")</f>
        <v>0.84177541841775427</v>
      </c>
      <c r="BV18" s="168">
        <f>IFERROR(VLOOKUP($B18,RD[#All],BV$2,0)/BV$1,"")</f>
        <v>1.4842436974789917</v>
      </c>
      <c r="BW18" s="168">
        <f>IFERROR(VLOOKUP($B18,RD[#All],BW$2,0)/BW$1,"")</f>
        <v>1.8281987532879327</v>
      </c>
      <c r="BX18" s="168">
        <f>IFERROR(VLOOKUP($B18,RD[#All],BX$2,0)/BX$1,"")</f>
        <v>1.8277511961722488</v>
      </c>
      <c r="BY18" s="168">
        <f>AVERAGEIF(Inv_SY_B[[#This Row],[IS1Inv1M1]:[IS4Inv4M2]],"&gt;="&amp;0.1,Inv_SY_B[[#This Row],[IS1Inv1M1]:[IS4Inv4M2]])</f>
        <v>1.7477970598874788</v>
      </c>
      <c r="BZ18" s="168">
        <f>AVERAGEIF(Inv_SY_B[[#This Row],[IS5Inv1M1]:[IS9Inv2M2]],"&gt;="&amp;0.1,Inv_SY_B[[#This Row],[IS5Inv1M1]:[IS9Inv2M2]])</f>
        <v>1.7034165372193142</v>
      </c>
      <c r="CA18" s="168">
        <f>AVERAGEIF(Inv_SY_B[[#This Row],[IS10Inv1M1]:[IS14Inv2M4]],"&gt;="&amp;0.1,Inv_SY_B[[#This Row],[IS10Inv1M1]:[IS14Inv2M4]])</f>
        <v>1.7647025436481241</v>
      </c>
    </row>
    <row r="19" spans="2:79">
      <c r="B19" s="173">
        <f t="shared" si="32"/>
        <v>45847</v>
      </c>
      <c r="C19" s="168">
        <f>IFERROR(VLOOKUP($B19,RD[#All],C$2,0)/C$1,"")</f>
        <v>1.909472187332621</v>
      </c>
      <c r="D19" s="168">
        <f>IFERROR(VLOOKUP($B19,RD[#All],D$2,0)/D$1,"")</f>
        <v>1.9048991264200763</v>
      </c>
      <c r="E19" s="168">
        <f>IFERROR(VLOOKUP($B19,RD[#All],E$2,0)/E$1,"")</f>
        <v>1.8800845834928988</v>
      </c>
      <c r="F19" s="168">
        <f>IFERROR(VLOOKUP($B19,RD[#All],F$2,0)/F$1,"")</f>
        <v>1.8594951328163669</v>
      </c>
      <c r="G19" s="168">
        <f>IFERROR(VLOOKUP($B19,RD[#All],G$2,0)/G$1,"")</f>
        <v>1.8799864145236431</v>
      </c>
      <c r="H19" s="168">
        <f>IFERROR(VLOOKUP($B19,RD[#All],H$2,0)/H$1,"")</f>
        <v>1.8811255529260162</v>
      </c>
      <c r="I19" s="168">
        <f>IFERROR(VLOOKUP($B19,RD[#All],I$2,0)/I$1,"")</f>
        <v>1.8913073219672045</v>
      </c>
      <c r="J19" s="168">
        <f>IFERROR(VLOOKUP($B19,RD[#All],J$2,0)/J$1,"")</f>
        <v>1.9161774871993158</v>
      </c>
      <c r="K19" s="168">
        <f>IFERROR(VLOOKUP($B19,RD[#All],K$2,0)/K$1,"")</f>
        <v>1.892853762423095</v>
      </c>
      <c r="L19" s="168">
        <f>IFERROR(VLOOKUP($B19,RD[#All],L$2,0)/L$1,"")</f>
        <v>1.9262252003678884</v>
      </c>
      <c r="M19" s="168">
        <f>IFERROR(VLOOKUP($B19,RD[#All],M$2,0)/M$1,"")</f>
        <v>1.9542797083360706</v>
      </c>
      <c r="N19" s="168">
        <f>IFERROR(VLOOKUP($B19,RD[#All],N$2,0)/N$1,"")</f>
        <v>1.9045373374581858</v>
      </c>
      <c r="O19" s="168">
        <f>IFERROR(VLOOKUP($B19,RD[#All],O$2,0)/O$1,"")</f>
        <v>1.9858644506382239</v>
      </c>
      <c r="P19" s="168">
        <f>IFERROR(VLOOKUP($B19,RD[#All],P$2,0)/P$1,"")</f>
        <v>1.8447822892931405</v>
      </c>
      <c r="Q19" s="168">
        <f>IFERROR(VLOOKUP($B19,RD[#All],Q$2,0)/Q$1,"")</f>
        <v>1.9015962371764008</v>
      </c>
      <c r="R19" s="168">
        <f>IFERROR(VLOOKUP($B19,RD[#All],R$2,0)/R$1,"")</f>
        <v>1.9070117731875147</v>
      </c>
      <c r="S19" s="168">
        <f>IFERROR(VLOOKUP($B19,RD[#All],S$2,0)/S$1,"")</f>
        <v>1.9158443069678226</v>
      </c>
      <c r="T19" s="168">
        <f>IFERROR(VLOOKUP($B19,RD[#All],T$2,0)/T$1,"")</f>
        <v>1.9440631920742695</v>
      </c>
      <c r="U19" s="168">
        <f>IFERROR(VLOOKUP($B19,RD[#All],U$2,0)/U$1,"")</f>
        <v>1.9379742907384594</v>
      </c>
      <c r="V19" s="168">
        <f>IFERROR(VLOOKUP($B19,RD[#All],V$2,0)/V$1,"")</f>
        <v>1.9493296147371937</v>
      </c>
      <c r="W19" s="168">
        <f>IFERROR(VLOOKUP($B19,RD[#All],W$2,0)/W$1,"")</f>
        <v>1.8866523675961062</v>
      </c>
      <c r="X19" s="168">
        <f>IFERROR(VLOOKUP($B19,RD[#All],X$2,0)/X$1,"")</f>
        <v>1.8705260409425535</v>
      </c>
      <c r="Y19" s="168">
        <f>IFERROR(VLOOKUP($B19,RD[#All],Y$2,0)/Y$1,"")</f>
        <v>1.9463662664080801</v>
      </c>
      <c r="Z19" s="168">
        <f>IFERROR(VLOOKUP($B19,RD[#All],Z$2,0)/Z$1,"")</f>
        <v>1.9514264169913282</v>
      </c>
      <c r="AA19" s="168">
        <f>IFERROR(VLOOKUP($B19,RD[#All],AA$2,0)/AA$1,"")</f>
        <v>1.923432917888563</v>
      </c>
      <c r="AB19" s="168">
        <f>IFERROR(VLOOKUP($B19,RD[#All],AB$2,0)/AB$1,"")</f>
        <v>1.9208577529417106</v>
      </c>
      <c r="AC19" s="168">
        <f>IFERROR(VLOOKUP($B19,RD[#All],AC$2,0)/AC$1,"")</f>
        <v>1.9356376857442839</v>
      </c>
      <c r="AD19" s="168">
        <f>IFERROR(VLOOKUP($B19,RD[#All],AD$2,0)/AD$1,"")</f>
        <v>1.9175667736249828</v>
      </c>
      <c r="AE19" s="168">
        <f>IFERROR(VLOOKUP($B19,RD[#All],AE$2,0)/AE$1,"")</f>
        <v>1.9390729219214171</v>
      </c>
      <c r="AF19" s="168">
        <f>IFERROR(VLOOKUP($B19,RD[#All],AF$2,0)/AF$1,"")</f>
        <v>1.9234252337700612</v>
      </c>
      <c r="AG19" s="168">
        <f>IFERROR(VLOOKUP($B19,RD[#All],AG$2,0)/AG$1,"")</f>
        <v>1.9345781654627232</v>
      </c>
      <c r="AH19" s="168">
        <f>IFERROR(VLOOKUP($B19,RD[#All],AH$2,0)/AH$1,"")</f>
        <v>1.9214404372756015</v>
      </c>
      <c r="AI19" s="168">
        <f>IFERROR(VLOOKUP($B19,RD[#All],AI$2,0)/AI$1,"")</f>
        <v>1.9349597928308573</v>
      </c>
      <c r="AJ19" s="168">
        <f>IFERROR(VLOOKUP($B19,RD[#All],AJ$2,0)/AJ$1,"")</f>
        <v>1.9434682964094729</v>
      </c>
      <c r="AK19" s="168">
        <f>IFERROR(VLOOKUP($B19,RD[#All],AK$2,0)/AK$1,"")</f>
        <v>1.9207268476701558</v>
      </c>
      <c r="AL19" s="168">
        <f>IFERROR(VLOOKUP($B19,RD[#All],AL$2,0)/AL$1,"")</f>
        <v>1.8772024645984215</v>
      </c>
      <c r="AM19" s="168">
        <f>IFERROR(VLOOKUP($B19,RD[#All],AM$2,0)/AM$1,"")</f>
        <v>1.9041240652365599</v>
      </c>
      <c r="AN19" s="168">
        <f>IFERROR(VLOOKUP($B19,RD[#All],AN$2,0)/AN$1,"")</f>
        <v>1.9187975795432362</v>
      </c>
      <c r="AO19" s="168">
        <f>IFERROR(VLOOKUP($B19,RD[#All],AO$2,0)/AO$1,"")</f>
        <v>1.9276151500669731</v>
      </c>
      <c r="AP19" s="168">
        <f>IFERROR(VLOOKUP($B19,RD[#All],AP$2,0)/AP$1,"")</f>
        <v>1.9119319902804794</v>
      </c>
      <c r="AQ19" s="168">
        <f>IFERROR(VLOOKUP($B19,RD[#All],AQ$2,0)/AQ$1,"")</f>
        <v>1.9112266385891024</v>
      </c>
      <c r="AR19" s="168">
        <f>IFERROR(VLOOKUP($B19,RD[#All],AR$2,0)/AR$1,"")</f>
        <v>1.9077240713298591</v>
      </c>
      <c r="AS19" s="168">
        <f>IFERROR(VLOOKUP($B19,RD[#All],AS$2,0)/AS$1,"")</f>
        <v>1.9148183298768555</v>
      </c>
      <c r="AT19" s="168">
        <f>IFERROR(VLOOKUP($B19,RD[#All],AT$2,0)/AT$1,"")</f>
        <v>1.9482097588569272</v>
      </c>
      <c r="AU19" s="168">
        <f>IFERROR(VLOOKUP($B19,RD[#All],AU$2,0)/AU$1,"")</f>
        <v>1.954845319533651</v>
      </c>
      <c r="AV19" s="168">
        <f>IFERROR(VLOOKUP($B19,RD[#All],AV$2,0)/AV$1,"")</f>
        <v>1.9551719416205902</v>
      </c>
      <c r="AW19" s="168">
        <f>IFERROR(VLOOKUP($B19,RD[#All],AW$2,0)/AW$1,"")</f>
        <v>1.9704038355153974</v>
      </c>
      <c r="AX19" s="168">
        <f>IFERROR(VLOOKUP($B19,RD[#All],AX$2,0)/AX$1,"")</f>
        <v>1.8894004702194358</v>
      </c>
      <c r="AY19" s="168">
        <f>IFERROR(VLOOKUP($B19,RD[#All],AY$2,0)/AY$1,"")</f>
        <v>1.8796851866282243</v>
      </c>
      <c r="AZ19" s="168">
        <f>IFERROR(VLOOKUP($B19,RD[#All],AZ$2,0)/AZ$1,"")</f>
        <v>2.0237637779350792</v>
      </c>
      <c r="BA19" s="168">
        <f>IFERROR(VLOOKUP($B19,RD[#All],BA$2,0)/BA$1,"")</f>
        <v>1.8966696480244118</v>
      </c>
      <c r="BB19" s="168">
        <f>IFERROR(VLOOKUP($B19,RD[#All],BB$2,0)/BB$1,"")</f>
        <v>1.9679850596945241</v>
      </c>
      <c r="BC19" s="168">
        <f>IFERROR(VLOOKUP($B19,RD[#All],BC$2,0)/BC$1,"")</f>
        <v>1.9508284818629646</v>
      </c>
      <c r="BD19" s="168">
        <f>IFERROR(VLOOKUP($B19,RD[#All],BD$2,0)/BD$1,"")</f>
        <v>1.9832431624728892</v>
      </c>
      <c r="BE19" s="168">
        <f>IFERROR(VLOOKUP($B19,RD[#All],BE$2,0)/BE$1,"")</f>
        <v>1.9321679224388026</v>
      </c>
      <c r="BF19" s="168">
        <f>IFERROR(VLOOKUP($B19,RD[#All],BF$2,0)/BF$1,"")</f>
        <v>1.8719092891989542</v>
      </c>
      <c r="BG19" s="168">
        <f>IFERROR(VLOOKUP($B19,RD[#All],BG$2,0)/BG$1,"")</f>
        <v>1.9712547812832533</v>
      </c>
      <c r="BH19" s="168">
        <f>IFERROR(VLOOKUP($B19,RD[#All],BH$2,0)/BH$1,"")</f>
        <v>1.9491817894222199</v>
      </c>
      <c r="BI19" s="168">
        <f>IFERROR(VLOOKUP($B19,RD[#All],BI$2,0)/BI$1,"")</f>
        <v>1.9583235593087809</v>
      </c>
      <c r="BJ19" s="168">
        <f>IFERROR(VLOOKUP($B19,RD[#All],BJ$2,0)/BJ$1,"")</f>
        <v>1.9716694818659963</v>
      </c>
      <c r="BK19" s="168">
        <f>IFERROR(VLOOKUP($B19,RD[#All],BK$2,0)/BK$1,"")</f>
        <v>1.9829464352790926</v>
      </c>
      <c r="BL19" s="168">
        <f>IFERROR(VLOOKUP($B19,RD[#All],BL$2,0)/BL$1,"")</f>
        <v>1.9623890172899381</v>
      </c>
      <c r="BM19" s="168">
        <f>IFERROR(VLOOKUP($B19,RD[#All],BM$2,0)/BM$1,"")</f>
        <v>1.9833844095498965</v>
      </c>
      <c r="BN19" s="168">
        <f>IFERROR(VLOOKUP($B19,RD[#All],BN$2,0)/BN$1,"")</f>
        <v>1.9655297386542101</v>
      </c>
      <c r="BO19" s="168">
        <f>IFERROR(VLOOKUP($B19,RD[#All],BO$2,0)/BO$1,"")</f>
        <v>1.7578366779912795</v>
      </c>
      <c r="BP19" s="168">
        <f>IFERROR(VLOOKUP($B19,RD[#All],BP$2,0)/BP$1,"")</f>
        <v>1.9680002930355767</v>
      </c>
      <c r="BQ19" s="168">
        <f>IFERROR(VLOOKUP($B19,RD[#All],BQ$2,0)/BQ$1,"")</f>
        <v>1.8896151537384112</v>
      </c>
      <c r="BR19" s="168">
        <f>IFERROR(VLOOKUP($B19,RD[#All],BR$2,0)/BR$1,"")</f>
        <v>1.9346748538876968</v>
      </c>
      <c r="BS19" s="168">
        <f>IFERROR(VLOOKUP($B19,RD[#All],BS$2,0)/BS$1,"")</f>
        <v>1.8339807810263751</v>
      </c>
      <c r="BT19" s="168">
        <f>IFERROR(VLOOKUP($B19,RD[#All],BT$2,0)/BT$1,"")</f>
        <v>1.8745360059391238</v>
      </c>
      <c r="BU19" s="168">
        <f>IFERROR(VLOOKUP($B19,RD[#All],BU$2,0)/BU$1,"")</f>
        <v>0.88166334881663344</v>
      </c>
      <c r="BV19" s="168">
        <f>IFERROR(VLOOKUP($B19,RD[#All],BV$2,0)/BV$1,"")</f>
        <v>1.5871848739495797</v>
      </c>
      <c r="BW19" s="168">
        <f>IFERROR(VLOOKUP($B19,RD[#All],BW$2,0)/BW$1,"")</f>
        <v>1.925341404532843</v>
      </c>
      <c r="BX19" s="168">
        <f>IFERROR(VLOOKUP($B19,RD[#All],BX$2,0)/BX$1,"")</f>
        <v>1.9260188087774295</v>
      </c>
      <c r="BY19" s="168">
        <f>AVERAGEIF(Inv_SY_B[[#This Row],[IS1Inv1M1]:[IS4Inv4M2]],"&gt;="&amp;0.1,Inv_SY_B[[#This Row],[IS1Inv1M1]:[IS4Inv4M2]])</f>
        <v>1.9121205782933575</v>
      </c>
      <c r="BZ19" s="168">
        <f>AVERAGEIF(Inv_SY_B[[#This Row],[IS5Inv1M1]:[IS9Inv2M2]],"&gt;="&amp;0.1,Inv_SY_B[[#This Row],[IS5Inv1M1]:[IS9Inv2M2]])</f>
        <v>1.9249632780484969</v>
      </c>
      <c r="CA19" s="168">
        <f>AVERAGEIF(Inv_SY_B[[#This Row],[IS10Inv1M1]:[IS14Inv2M4]],"&gt;="&amp;0.1,Inv_SY_B[[#This Row],[IS10Inv1M1]:[IS14Inv2M4]])</f>
        <v>1.8817710088692507</v>
      </c>
    </row>
    <row r="20" spans="2:79">
      <c r="B20" s="173">
        <f t="shared" si="32"/>
        <v>45848</v>
      </c>
      <c r="C20" s="168">
        <f>IFERROR(VLOOKUP($B20,RD[#All],C$2,0)/C$1,"")</f>
        <v>2.1943801466511723</v>
      </c>
      <c r="D20" s="168">
        <f>IFERROR(VLOOKUP($B20,RD[#All],D$2,0)/D$1,"")</f>
        <v>2.1884915476678954</v>
      </c>
      <c r="E20" s="168">
        <f>IFERROR(VLOOKUP($B20,RD[#All],E$2,0)/E$1,"")</f>
        <v>2.1664030370136036</v>
      </c>
      <c r="F20" s="168">
        <f>IFERROR(VLOOKUP($B20,RD[#All],F$2,0)/F$1,"")</f>
        <v>2.1359511631743935</v>
      </c>
      <c r="G20" s="168">
        <f>IFERROR(VLOOKUP($B20,RD[#All],G$2,0)/G$1,"")</f>
        <v>2.1636152746893607</v>
      </c>
      <c r="H20" s="168">
        <f>IFERROR(VLOOKUP($B20,RD[#All],H$2,0)/H$1,"")</f>
        <v>2.1677797464903912</v>
      </c>
      <c r="I20" s="168">
        <f>IFERROR(VLOOKUP($B20,RD[#All],I$2,0)/I$1,"")</f>
        <v>2.2025837638520622</v>
      </c>
      <c r="J20" s="168">
        <f>IFERROR(VLOOKUP($B20,RD[#All],J$2,0)/J$1,"")</f>
        <v>2.2095094145078327</v>
      </c>
      <c r="K20" s="168">
        <f>IFERROR(VLOOKUP($B20,RD[#All],K$2,0)/K$1,"")</f>
        <v>2.123426407950781</v>
      </c>
      <c r="L20" s="168">
        <f>IFERROR(VLOOKUP($B20,RD[#All],L$2,0)/L$1,"")</f>
        <v>2.2093680199710946</v>
      </c>
      <c r="M20" s="168">
        <f>IFERROR(VLOOKUP($B20,RD[#All],M$2,0)/M$1,"")</f>
        <v>2.236812717598371</v>
      </c>
      <c r="N20" s="168">
        <f>IFERROR(VLOOKUP($B20,RD[#All],N$2,0)/N$1,"")</f>
        <v>2.1829648633013909</v>
      </c>
      <c r="O20" s="168">
        <f>IFERROR(VLOOKUP($B20,RD[#All],O$2,0)/O$1,"")</f>
        <v>2.2752698692654794</v>
      </c>
      <c r="P20" s="168">
        <f>IFERROR(VLOOKUP($B20,RD[#All],P$2,0)/P$1,"")</f>
        <v>2.1132319798787247</v>
      </c>
      <c r="Q20" s="168">
        <f>IFERROR(VLOOKUP($B20,RD[#All],Q$2,0)/Q$1,"")</f>
        <v>2.1781909312000791</v>
      </c>
      <c r="R20" s="168">
        <f>IFERROR(VLOOKUP($B20,RD[#All],R$2,0)/R$1,"")</f>
        <v>2.1835432852922052</v>
      </c>
      <c r="S20" s="168">
        <f>IFERROR(VLOOKUP($B20,RD[#All],S$2,0)/S$1,"")</f>
        <v>2.1841206925548988</v>
      </c>
      <c r="T20" s="168">
        <f>IFERROR(VLOOKUP($B20,RD[#All],T$2,0)/T$1,"")</f>
        <v>2.2141113310903551</v>
      </c>
      <c r="U20" s="168">
        <f>IFERROR(VLOOKUP($B20,RD[#All],U$2,0)/U$1,"")</f>
        <v>2.2051757050299501</v>
      </c>
      <c r="V20" s="168">
        <f>IFERROR(VLOOKUP($B20,RD[#All],V$2,0)/V$1,"")</f>
        <v>2.2192437350229484</v>
      </c>
      <c r="W20" s="168">
        <f>IFERROR(VLOOKUP($B20,RD[#All],W$2,0)/W$1,"")</f>
        <v>2.1191635043722155</v>
      </c>
      <c r="X20" s="168">
        <f>IFERROR(VLOOKUP($B20,RD[#All],X$2,0)/X$1,"")</f>
        <v>2.1194231284397134</v>
      </c>
      <c r="Y20" s="168">
        <f>IFERROR(VLOOKUP($B20,RD[#All],Y$2,0)/Y$1,"")</f>
        <v>2.2079785795175808</v>
      </c>
      <c r="Z20" s="168">
        <f>IFERROR(VLOOKUP($B20,RD[#All],Z$2,0)/Z$1,"")</f>
        <v>2.2132803102389631</v>
      </c>
      <c r="AA20" s="168">
        <f>IFERROR(VLOOKUP($B20,RD[#All],AA$2,0)/AA$1,"")</f>
        <v>2.2024376832844577</v>
      </c>
      <c r="AB20" s="168">
        <f>IFERROR(VLOOKUP($B20,RD[#All],AB$2,0)/AB$1,"")</f>
        <v>2.1825450910908177</v>
      </c>
      <c r="AC20" s="168">
        <f>IFERROR(VLOOKUP($B20,RD[#All],AC$2,0)/AC$1,"")</f>
        <v>2.196516420688738</v>
      </c>
      <c r="AD20" s="168">
        <f>IFERROR(VLOOKUP($B20,RD[#All],AD$2,0)/AD$1,"")</f>
        <v>2.1761648664527495</v>
      </c>
      <c r="AE20" s="168">
        <f>IFERROR(VLOOKUP($B20,RD[#All],AE$2,0)/AE$1,"")</f>
        <v>2.1618182837284907</v>
      </c>
      <c r="AF20" s="168">
        <f>IFERROR(VLOOKUP($B20,RD[#All],AF$2,0)/AF$1,"")</f>
        <v>2.1507381507381504</v>
      </c>
      <c r="AG20" s="168">
        <f>IFERROR(VLOOKUP($B20,RD[#All],AG$2,0)/AG$1,"")</f>
        <v>2.1684067057380401</v>
      </c>
      <c r="AH20" s="168">
        <f>IFERROR(VLOOKUP($B20,RD[#All],AH$2,0)/AH$1,"")</f>
        <v>2.1532608113177214</v>
      </c>
      <c r="AI20" s="168">
        <f>IFERROR(VLOOKUP($B20,RD[#All],AI$2,0)/AI$1,"")</f>
        <v>2.1637726591249828</v>
      </c>
      <c r="AJ20" s="168">
        <f>IFERROR(VLOOKUP($B20,RD[#All],AJ$2,0)/AJ$1,"")</f>
        <v>2.1750744184821262</v>
      </c>
      <c r="AK20" s="168">
        <f>IFERROR(VLOOKUP($B20,RD[#All],AK$2,0)/AK$1,"")</f>
        <v>2.1456883268689233</v>
      </c>
      <c r="AL20" s="168">
        <f>IFERROR(VLOOKUP($B20,RD[#All],AL$2,0)/AL$1,"")</f>
        <v>1.9965949627067343</v>
      </c>
      <c r="AM20" s="168">
        <f>IFERROR(VLOOKUP($B20,RD[#All],AM$2,0)/AM$1,"")</f>
        <v>2.1446889282276684</v>
      </c>
      <c r="AN20" s="168">
        <f>IFERROR(VLOOKUP($B20,RD[#All],AN$2,0)/AN$1,"")</f>
        <v>2.1627279274670688</v>
      </c>
      <c r="AO20" s="168">
        <f>IFERROR(VLOOKUP($B20,RD[#All],AO$2,0)/AO$1,"")</f>
        <v>2.1702666137163704</v>
      </c>
      <c r="AP20" s="168">
        <f>IFERROR(VLOOKUP($B20,RD[#All],AP$2,0)/AP$1,"")</f>
        <v>2.1513525883944618</v>
      </c>
      <c r="AQ20" s="168">
        <f>IFERROR(VLOOKUP($B20,RD[#All],AQ$2,0)/AQ$1,"")</f>
        <v>2.152145301395104</v>
      </c>
      <c r="AR20" s="168">
        <f>IFERROR(VLOOKUP($B20,RD[#All],AR$2,0)/AR$1,"")</f>
        <v>2.1486871243277443</v>
      </c>
      <c r="AS20" s="168">
        <f>IFERROR(VLOOKUP($B20,RD[#All],AS$2,0)/AS$1,"")</f>
        <v>2.141047722825641</v>
      </c>
      <c r="AT20" s="168">
        <f>IFERROR(VLOOKUP($B20,RD[#All],AT$2,0)/AT$1,"")</f>
        <v>2.1730950535291527</v>
      </c>
      <c r="AU20" s="168">
        <f>IFERROR(VLOOKUP($B20,RD[#All],AU$2,0)/AU$1,"")</f>
        <v>2.1763522750029747</v>
      </c>
      <c r="AV20" s="168">
        <f>IFERROR(VLOOKUP($B20,RD[#All],AV$2,0)/AV$1,"")</f>
        <v>2.1836090033854769</v>
      </c>
      <c r="AW20" s="168">
        <f>IFERROR(VLOOKUP($B20,RD[#All],AW$2,0)/AW$1,"")</f>
        <v>2.3008482389821134</v>
      </c>
      <c r="AX20" s="168">
        <f>IFERROR(VLOOKUP($B20,RD[#All],AX$2,0)/AX$1,"")</f>
        <v>2.3259208463949848</v>
      </c>
      <c r="AY20" s="168">
        <f>IFERROR(VLOOKUP($B20,RD[#All],AY$2,0)/AY$1,"")</f>
        <v>2.2120574560378192</v>
      </c>
      <c r="AZ20" s="168">
        <f>IFERROR(VLOOKUP($B20,RD[#All],AZ$2,0)/AZ$1,"")</f>
        <v>2.3679846293861866</v>
      </c>
      <c r="BA20" s="168">
        <f>IFERROR(VLOOKUP($B20,RD[#All],BA$2,0)/BA$1,"")</f>
        <v>2.226197365882745</v>
      </c>
      <c r="BB20" s="168">
        <f>IFERROR(VLOOKUP($B20,RD[#All],BB$2,0)/BB$1,"")</f>
        <v>2.3135240890193205</v>
      </c>
      <c r="BC20" s="168">
        <f>IFERROR(VLOOKUP($B20,RD[#All],BC$2,0)/BC$1,"")</f>
        <v>2.2879086430810567</v>
      </c>
      <c r="BD20" s="168">
        <f>IFERROR(VLOOKUP($B20,RD[#All],BD$2,0)/BD$1,"")</f>
        <v>2.293278255280057</v>
      </c>
      <c r="BE20" s="168">
        <f>IFERROR(VLOOKUP($B20,RD[#All],BE$2,0)/BE$1,"")</f>
        <v>2.2756765203448674</v>
      </c>
      <c r="BF20" s="168">
        <f>IFERROR(VLOOKUP($B20,RD[#All],BF$2,0)/BF$1,"")</f>
        <v>2.2197339283038344</v>
      </c>
      <c r="BG20" s="168">
        <f>IFERROR(VLOOKUP($B20,RD[#All],BG$2,0)/BG$1,"")</f>
        <v>2.3226251761525409</v>
      </c>
      <c r="BH20" s="168">
        <f>IFERROR(VLOOKUP($B20,RD[#All],BH$2,0)/BH$1,"")</f>
        <v>2.2576284835063705</v>
      </c>
      <c r="BI20" s="168">
        <f>IFERROR(VLOOKUP($B20,RD[#All],BI$2,0)/BI$1,"")</f>
        <v>2.3309093752443504</v>
      </c>
      <c r="BJ20" s="168">
        <f>IFERROR(VLOOKUP($B20,RD[#All],BJ$2,0)/BJ$1,"")</f>
        <v>2.3489061920652574</v>
      </c>
      <c r="BK20" s="168">
        <f>IFERROR(VLOOKUP($B20,RD[#All],BK$2,0)/BK$1,"")</f>
        <v>2.3572609120276464</v>
      </c>
      <c r="BL20" s="168">
        <f>IFERROR(VLOOKUP($B20,RD[#All],BL$2,0)/BL$1,"")</f>
        <v>2.3271321941423864</v>
      </c>
      <c r="BM20" s="168">
        <f>IFERROR(VLOOKUP($B20,RD[#All],BM$2,0)/BM$1,"")</f>
        <v>2.3425752658524606</v>
      </c>
      <c r="BN20" s="168">
        <f>IFERROR(VLOOKUP($B20,RD[#All],BN$2,0)/BN$1,"")</f>
        <v>2.3154673217090163</v>
      </c>
      <c r="BO20" s="168">
        <f>IFERROR(VLOOKUP($B20,RD[#All],BO$2,0)/BO$1,"")</f>
        <v>2.1116047480846731</v>
      </c>
      <c r="BP20" s="168">
        <f>IFERROR(VLOOKUP($B20,RD[#All],BP$2,0)/BP$1,"")</f>
        <v>2.329299839218927</v>
      </c>
      <c r="BQ20" s="168">
        <f>IFERROR(VLOOKUP($B20,RD[#All],BQ$2,0)/BQ$1,"")</f>
        <v>2.2500500233442273</v>
      </c>
      <c r="BR20" s="168">
        <f>IFERROR(VLOOKUP($B20,RD[#All],BR$2,0)/BR$1,"")</f>
        <v>2.3031737811644595</v>
      </c>
      <c r="BS20" s="168">
        <f>IFERROR(VLOOKUP($B20,RD[#All],BS$2,0)/BS$1,"")</f>
        <v>2.2048812255313992</v>
      </c>
      <c r="BT20" s="168">
        <f>IFERROR(VLOOKUP($B20,RD[#All],BT$2,0)/BT$1,"")</f>
        <v>2.2387797799824525</v>
      </c>
      <c r="BU20" s="168">
        <f>IFERROR(VLOOKUP($B20,RD[#All],BU$2,0)/BU$1,"")</f>
        <v>1.0732876207328763</v>
      </c>
      <c r="BV20" s="168">
        <f>IFERROR(VLOOKUP($B20,RD[#All],BV$2,0)/BV$1,"")</f>
        <v>2.0525210084033612</v>
      </c>
      <c r="BW20" s="168">
        <f>IFERROR(VLOOKUP($B20,RD[#All],BW$2,0)/BW$1,"")</f>
        <v>2.2955356177710518</v>
      </c>
      <c r="BX20" s="168">
        <f>IFERROR(VLOOKUP($B20,RD[#All],BX$2,0)/BX$1,"")</f>
        <v>2.2932189407688504</v>
      </c>
      <c r="BY20" s="168">
        <f>AVERAGEIF(Inv_SY_B[[#This Row],[IS1Inv1M1]:[IS4Inv4M2]],"&gt;="&amp;0.1,Inv_SY_B[[#This Row],[IS1Inv1M1]:[IS4Inv4M2]])</f>
        <v>2.1847029720102937</v>
      </c>
      <c r="BZ20" s="168">
        <f>AVERAGEIF(Inv_SY_B[[#This Row],[IS5Inv1M1]:[IS9Inv2M2]],"&gt;="&amp;0.1,Inv_SY_B[[#This Row],[IS5Inv1M1]:[IS9Inv2M2]])</f>
        <v>2.1510737142764906</v>
      </c>
      <c r="CA20" s="168">
        <f>AVERAGEIF(Inv_SY_B[[#This Row],[IS10Inv1M1]:[IS14Inv2M4]],"&gt;="&amp;0.1,Inv_SY_B[[#This Row],[IS10Inv1M1]:[IS14Inv2M4]])</f>
        <v>2.2349281242291177</v>
      </c>
    </row>
    <row r="21" spans="2:79">
      <c r="B21" s="173">
        <f t="shared" si="32"/>
        <v>45849</v>
      </c>
      <c r="C21" s="168">
        <f>IFERROR(VLOOKUP($B21,RD[#All],C$2,0)/C$1,"")</f>
        <v>4.9266900748917024</v>
      </c>
      <c r="D21" s="168">
        <f>IFERROR(VLOOKUP($B21,RD[#All],D$2,0)/D$1,"")</f>
        <v>4.8842169886080669</v>
      </c>
      <c r="E21" s="168">
        <f>IFERROR(VLOOKUP($B21,RD[#All],E$2,0)/E$1,"")</f>
        <v>4.9315506418688297</v>
      </c>
      <c r="F21" s="168">
        <f>IFERROR(VLOOKUP($B21,RD[#All],F$2,0)/F$1,"")</f>
        <v>4.8826266292690974</v>
      </c>
      <c r="G21" s="168">
        <f>IFERROR(VLOOKUP($B21,RD[#All],G$2,0)/G$1,"")</f>
        <v>4.6962172138238625</v>
      </c>
      <c r="H21" s="168">
        <f>IFERROR(VLOOKUP($B21,RD[#All],H$2,0)/H$1,"")</f>
        <v>4.6627306181619934</v>
      </c>
      <c r="I21" s="168">
        <f>IFERROR(VLOOKUP($B21,RD[#All],I$2,0)/I$1,"")</f>
        <v>4.8706489377642557</v>
      </c>
      <c r="J21" s="168">
        <f>IFERROR(VLOOKUP($B21,RD[#All],J$2,0)/J$1,"")</f>
        <v>4.6885655031811311</v>
      </c>
      <c r="K21" s="168">
        <f>IFERROR(VLOOKUP($B21,RD[#All],K$2,0)/K$1,"")</f>
        <v>4.8814639533049373</v>
      </c>
      <c r="L21" s="168">
        <f>IFERROR(VLOOKUP($B21,RD[#All],L$2,0)/L$1,"")</f>
        <v>4.9849559847589013</v>
      </c>
      <c r="M21" s="168">
        <f>IFERROR(VLOOKUP($B21,RD[#All],M$2,0)/M$1,"")</f>
        <v>5.057413124876831</v>
      </c>
      <c r="N21" s="168">
        <f>IFERROR(VLOOKUP($B21,RD[#All],N$2,0)/N$1,"")</f>
        <v>4.9320279685102744</v>
      </c>
      <c r="O21" s="168">
        <f>IFERROR(VLOOKUP($B21,RD[#All],O$2,0)/O$1,"")</f>
        <v>5.2016375609096697</v>
      </c>
      <c r="P21" s="168">
        <f>IFERROR(VLOOKUP($B21,RD[#All],P$2,0)/P$1,"")</f>
        <v>4.8140400682330382</v>
      </c>
      <c r="Q21" s="168">
        <f>IFERROR(VLOOKUP($B21,RD[#All],Q$2,0)/Q$1,"")</f>
        <v>4.9430885275853989</v>
      </c>
      <c r="R21" s="168">
        <f>IFERROR(VLOOKUP($B21,RD[#All],R$2,0)/R$1,"")</f>
        <v>5.0097519841908422</v>
      </c>
      <c r="S21" s="168">
        <f>IFERROR(VLOOKUP($B21,RD[#All],S$2,0)/S$1,"")</f>
        <v>4.9260217184779798</v>
      </c>
      <c r="T21" s="168">
        <f>IFERROR(VLOOKUP($B21,RD[#All],T$2,0)/T$1,"")</f>
        <v>4.7646694440733137</v>
      </c>
      <c r="U21" s="168">
        <f>IFERROR(VLOOKUP($B21,RD[#All],U$2,0)/U$1,"")</f>
        <v>4.9625739352848797</v>
      </c>
      <c r="V21" s="168">
        <f>IFERROR(VLOOKUP($B21,RD[#All],V$2,0)/V$1,"")</f>
        <v>4.9316978730893686</v>
      </c>
      <c r="W21" s="168">
        <f>IFERROR(VLOOKUP($B21,RD[#All],W$2,0)/W$1,"")</f>
        <v>4.6903976241544294</v>
      </c>
      <c r="X21" s="168">
        <f>IFERROR(VLOOKUP($B21,RD[#All],X$2,0)/X$1,"")</f>
        <v>4.7877084174010935</v>
      </c>
      <c r="Y21" s="168">
        <f>IFERROR(VLOOKUP($B21,RD[#All],Y$2,0)/Y$1,"")</f>
        <v>4.8587632789110025</v>
      </c>
      <c r="Z21" s="168">
        <f>IFERROR(VLOOKUP($B21,RD[#All],Z$2,0)/Z$1,"")</f>
        <v>4.8547550225318234</v>
      </c>
      <c r="AA21" s="168">
        <f>IFERROR(VLOOKUP($B21,RD[#All],AA$2,0)/AA$1,"")</f>
        <v>4.9060667155425222</v>
      </c>
      <c r="AB21" s="168">
        <f>IFERROR(VLOOKUP($B21,RD[#All],AB$2,0)/AB$1,"")</f>
        <v>4.8861932670028612</v>
      </c>
      <c r="AC21" s="168">
        <f>IFERROR(VLOOKUP($B21,RD[#All],AC$2,0)/AC$1,"")</f>
        <v>4.8495018545772988</v>
      </c>
      <c r="AD21" s="168">
        <f>IFERROR(VLOOKUP($B21,RD[#All],AD$2,0)/AD$1,"")</f>
        <v>4.7943688706105654</v>
      </c>
      <c r="AE21" s="168">
        <f>IFERROR(VLOOKUP($B21,RD[#All],AE$2,0)/AE$1,"")</f>
        <v>4.9539263494198753</v>
      </c>
      <c r="AF21" s="168">
        <f>IFERROR(VLOOKUP($B21,RD[#All],AF$2,0)/AF$1,"")</f>
        <v>4.8786003268761888</v>
      </c>
      <c r="AG21" s="168">
        <f>IFERROR(VLOOKUP($B21,RD[#All],AG$2,0)/AG$1,"")</f>
        <v>4.9240834128390354</v>
      </c>
      <c r="AH21" s="168">
        <f>IFERROR(VLOOKUP($B21,RD[#All],AH$2,0)/AH$1,"")</f>
        <v>4.8589035957344198</v>
      </c>
      <c r="AI21" s="168">
        <f>IFERROR(VLOOKUP($B21,RD[#All],AI$2,0)/AI$1,"")</f>
        <v>4.9552133024396898</v>
      </c>
      <c r="AJ21" s="168">
        <f>IFERROR(VLOOKUP($B21,RD[#All],AJ$2,0)/AJ$1,"")</f>
        <v>4.963146387081478</v>
      </c>
      <c r="AK21" s="168">
        <f>IFERROR(VLOOKUP($B21,RD[#All],AK$2,0)/AK$1,"")</f>
        <v>4.8687636151107805</v>
      </c>
      <c r="AL21" s="168">
        <f>IFERROR(VLOOKUP($B21,RD[#All],AL$2,0)/AL$1,"")</f>
        <v>4.7785644795157278</v>
      </c>
      <c r="AM21" s="168">
        <f>IFERROR(VLOOKUP($B21,RD[#All],AM$2,0)/AM$1,"")</f>
        <v>4.9356182732369902</v>
      </c>
      <c r="AN21" s="168">
        <f>IFERROR(VLOOKUP($B21,RD[#All],AN$2,0)/AN$1,"")</f>
        <v>4.9529841754898465</v>
      </c>
      <c r="AO21" s="168">
        <f>IFERROR(VLOOKUP($B21,RD[#All],AO$2,0)/AO$1,"")</f>
        <v>4.9849562823507236</v>
      </c>
      <c r="AP21" s="168">
        <f>IFERROR(VLOOKUP($B21,RD[#All],AP$2,0)/AP$1,"")</f>
        <v>4.7581225978851291</v>
      </c>
      <c r="AQ21" s="168">
        <f>IFERROR(VLOOKUP($B21,RD[#All],AQ$2,0)/AQ$1,"")</f>
        <v>4.9107001842590154</v>
      </c>
      <c r="AR21" s="168">
        <f>IFERROR(VLOOKUP($B21,RD[#All],AR$2,0)/AR$1,"")</f>
        <v>4.906175593999234</v>
      </c>
      <c r="AS21" s="168">
        <f>IFERROR(VLOOKUP($B21,RD[#All],AS$2,0)/AS$1,"")</f>
        <v>4.9351002378525308</v>
      </c>
      <c r="AT21" s="168">
        <f>IFERROR(VLOOKUP($B21,RD[#All],AT$2,0)/AT$1,"")</f>
        <v>4.8730175357733962</v>
      </c>
      <c r="AU21" s="168">
        <f>IFERROR(VLOOKUP($B21,RD[#All],AU$2,0)/AU$1,"")</f>
        <v>5.0698159042690589</v>
      </c>
      <c r="AV21" s="168">
        <f>IFERROR(VLOOKUP($B21,RD[#All],AV$2,0)/AV$1,"")</f>
        <v>4.9455821178825889</v>
      </c>
      <c r="AW21" s="168">
        <f>IFERROR(VLOOKUP($B21,RD[#All],AW$2,0)/AW$1,"")</f>
        <v>4.1432325281209668</v>
      </c>
      <c r="AX21" s="168">
        <f>IFERROR(VLOOKUP($B21,RD[#All],AX$2,0)/AX$1,"")</f>
        <v>4.2567104231974922</v>
      </c>
      <c r="AY21" s="168">
        <f>IFERROR(VLOOKUP($B21,RD[#All],AY$2,0)/AY$1,"")</f>
        <v>4.6736278864386085</v>
      </c>
      <c r="AZ21" s="168">
        <f>IFERROR(VLOOKUP($B21,RD[#All],AZ$2,0)/AZ$1,"")</f>
        <v>4.9668318333501871</v>
      </c>
      <c r="BA21" s="168">
        <f>IFERROR(VLOOKUP($B21,RD[#All],BA$2,0)/BA$1,"")</f>
        <v>4.5580137142456287</v>
      </c>
      <c r="BB21" s="168">
        <f>IFERROR(VLOOKUP($B21,RD[#All],BB$2,0)/BB$1,"")</f>
        <v>4.6543942728829011</v>
      </c>
      <c r="BC21" s="168">
        <f>IFERROR(VLOOKUP($B21,RD[#All],BC$2,0)/BC$1,"")</f>
        <v>4.6593819973130319</v>
      </c>
      <c r="BD21" s="168">
        <f>IFERROR(VLOOKUP($B21,RD[#All],BD$2,0)/BD$1,"")</f>
        <v>4.6798809196455178</v>
      </c>
      <c r="BE21" s="168">
        <f>IFERROR(VLOOKUP($B21,RD[#All],BE$2,0)/BE$1,"")</f>
        <v>4.7232432212083948</v>
      </c>
      <c r="BF21" s="168">
        <f>IFERROR(VLOOKUP($B21,RD[#All],BF$2,0)/BF$1,"")</f>
        <v>4.6346093008541596</v>
      </c>
      <c r="BG21" s="168">
        <f>IFERROR(VLOOKUP($B21,RD[#All],BG$2,0)/BG$1,"")</f>
        <v>4.746771735066579</v>
      </c>
      <c r="BH21" s="168">
        <f>IFERROR(VLOOKUP($B21,RD[#All],BH$2,0)/BH$1,"")</f>
        <v>4.7208880964021747</v>
      </c>
      <c r="BI21" s="168">
        <f>IFERROR(VLOOKUP($B21,RD[#All],BI$2,0)/BI$1,"")</f>
        <v>4.7256105507337036</v>
      </c>
      <c r="BJ21" s="168">
        <f>IFERROR(VLOOKUP($B21,RD[#All],BJ$2,0)/BJ$1,"")</f>
        <v>4.7912632692017185</v>
      </c>
      <c r="BK21" s="168">
        <f>IFERROR(VLOOKUP($B21,RD[#All],BK$2,0)/BK$1,"")</f>
        <v>4.6952395262063957</v>
      </c>
      <c r="BL21" s="168">
        <f>IFERROR(VLOOKUP($B21,RD[#All],BL$2,0)/BL$1,"")</f>
        <v>4.71033986284242</v>
      </c>
      <c r="BM21" s="168">
        <f>IFERROR(VLOOKUP($B21,RD[#All],BM$2,0)/BM$1,"")</f>
        <v>4.6676731242673801</v>
      </c>
      <c r="BN21" s="168">
        <f>IFERROR(VLOOKUP($B21,RD[#All],BN$2,0)/BN$1,"")</f>
        <v>4.613676501889767</v>
      </c>
      <c r="BO21" s="168">
        <f>IFERROR(VLOOKUP($B21,RD[#All],BO$2,0)/BO$1,"")</f>
        <v>4.2133061909412266</v>
      </c>
      <c r="BP21" s="168">
        <f>IFERROR(VLOOKUP($B21,RD[#All],BP$2,0)/BP$1,"")</f>
        <v>4.6547147370810436</v>
      </c>
      <c r="BQ21" s="168">
        <f>IFERROR(VLOOKUP($B21,RD[#All],BQ$2,0)/BQ$1,"")</f>
        <v>4.7221369972653902</v>
      </c>
      <c r="BR21" s="168">
        <f>IFERROR(VLOOKUP($B21,RD[#All],BR$2,0)/BR$1,"")</f>
        <v>4.8288081674927872</v>
      </c>
      <c r="BS21" s="168">
        <f>IFERROR(VLOOKUP($B21,RD[#All],BS$2,0)/BS$1,"")</f>
        <v>4.6796459104780519</v>
      </c>
      <c r="BT21" s="168">
        <f>IFERROR(VLOOKUP($B21,RD[#All],BT$2,0)/BT$1,"")</f>
        <v>4.7201862725248018</v>
      </c>
      <c r="BU21" s="168">
        <f>IFERROR(VLOOKUP($B21,RD[#All],BU$2,0)/BU$1,"")</f>
        <v>2.3443191034431909</v>
      </c>
      <c r="BV21" s="168">
        <f>IFERROR(VLOOKUP($B21,RD[#All],BV$2,0)/BV$1,"")</f>
        <v>5.055147058823529</v>
      </c>
      <c r="BW21" s="168">
        <f>IFERROR(VLOOKUP($B21,RD[#All],BW$2,0)/BW$1,"")</f>
        <v>4.7893200735055661</v>
      </c>
      <c r="BX21" s="168">
        <f>IFERROR(VLOOKUP($B21,RD[#All],BX$2,0)/BX$1,"")</f>
        <v>4.6187097838640492</v>
      </c>
      <c r="BY21" s="168">
        <f>AVERAGEIF(Inv_SY_B[[#This Row],[IS1Inv1M1]:[IS4Inv4M2]],"&gt;="&amp;0.1,Inv_SY_B[[#This Row],[IS1Inv1M1]:[IS4Inv4M2]])</f>
        <v>4.8778694214855705</v>
      </c>
      <c r="BZ21" s="168">
        <f>AVERAGEIF(Inv_SY_B[[#This Row],[IS5Inv1M1]:[IS9Inv2M2]],"&gt;="&amp;0.1,Inv_SY_B[[#This Row],[IS5Inv1M1]:[IS9Inv2M2]])</f>
        <v>4.9140707984453176</v>
      </c>
      <c r="CA21" s="168">
        <f>AVERAGEIF(Inv_SY_B[[#This Row],[IS10Inv1M1]:[IS14Inv2M4]],"&gt;="&amp;0.1,Inv_SY_B[[#This Row],[IS10Inv1M1]:[IS14Inv2M4]])</f>
        <v>4.5802743949745244</v>
      </c>
    </row>
    <row r="22" spans="2:79">
      <c r="B22" s="173">
        <f t="shared" si="32"/>
        <v>45850</v>
      </c>
      <c r="C22" s="168">
        <f>IFERROR(VLOOKUP($B22,RD[#All],C$2,0)/C$1,"")</f>
        <v>3.689144618353009</v>
      </c>
      <c r="D22" s="168">
        <f>IFERROR(VLOOKUP($B22,RD[#All],D$2,0)/D$1,"")</f>
        <v>3.6904601564237414</v>
      </c>
      <c r="E22" s="168">
        <f>IFERROR(VLOOKUP($B22,RD[#All],E$2,0)/E$1,"")</f>
        <v>3.6796483457933031</v>
      </c>
      <c r="F22" s="168">
        <f>IFERROR(VLOOKUP($B22,RD[#All],F$2,0)/F$1,"")</f>
        <v>3.6697574657647256</v>
      </c>
      <c r="G22" s="168">
        <f>IFERROR(VLOOKUP($B22,RD[#All],G$2,0)/G$1,"")</f>
        <v>3.6647463296784983</v>
      </c>
      <c r="H22" s="168">
        <f>IFERROR(VLOOKUP($B22,RD[#All],H$2,0)/H$1,"")</f>
        <v>3.637292923786041</v>
      </c>
      <c r="I22" s="168">
        <f>IFERROR(VLOOKUP($B22,RD[#All],I$2,0)/I$1,"")</f>
        <v>3.7190954872082189</v>
      </c>
      <c r="J22" s="168">
        <f>IFERROR(VLOOKUP($B22,RD[#All],J$2,0)/J$1,"")</f>
        <v>3.6834920969688447</v>
      </c>
      <c r="K22" s="168">
        <f>IFERROR(VLOOKUP($B22,RD[#All],K$2,0)/K$1,"")</f>
        <v>3.6087079981069565</v>
      </c>
      <c r="L22" s="168">
        <f>IFERROR(VLOOKUP($B22,RD[#All],L$2,0)/L$1,"")</f>
        <v>3.7571935356720534</v>
      </c>
      <c r="M22" s="168">
        <f>IFERROR(VLOOKUP($B22,RD[#All],M$2,0)/M$1,"")</f>
        <v>3.8081192931748018</v>
      </c>
      <c r="N22" s="168">
        <f>IFERROR(VLOOKUP($B22,RD[#All],N$2,0)/N$1,"")</f>
        <v>3.7042556402324007</v>
      </c>
      <c r="O22" s="168">
        <f>IFERROR(VLOOKUP($B22,RD[#All],O$2,0)/O$1,"")</f>
        <v>3.8551556777146243</v>
      </c>
      <c r="P22" s="168">
        <f>IFERROR(VLOOKUP($B22,RD[#All],P$2,0)/P$1,"")</f>
        <v>3.613923026160148</v>
      </c>
      <c r="Q22" s="168">
        <f>IFERROR(VLOOKUP($B22,RD[#All],Q$2,0)/Q$1,"")</f>
        <v>3.706714566127181</v>
      </c>
      <c r="R22" s="168">
        <f>IFERROR(VLOOKUP($B22,RD[#All],R$2,0)/R$1,"")</f>
        <v>3.7230050272604966</v>
      </c>
      <c r="S22" s="168">
        <f>IFERROR(VLOOKUP($B22,RD[#All],S$2,0)/S$1,"")</f>
        <v>3.6687773015086571</v>
      </c>
      <c r="T22" s="168">
        <f>IFERROR(VLOOKUP($B22,RD[#All],T$2,0)/T$1,"")</f>
        <v>3.6858939322167026</v>
      </c>
      <c r="U22" s="168">
        <f>IFERROR(VLOOKUP($B22,RD[#All],U$2,0)/U$1,"")</f>
        <v>3.7001965338574236</v>
      </c>
      <c r="V22" s="168">
        <f>IFERROR(VLOOKUP($B22,RD[#All],V$2,0)/V$1,"")</f>
        <v>3.7117817220168874</v>
      </c>
      <c r="W22" s="168">
        <f>IFERROR(VLOOKUP($B22,RD[#All],W$2,0)/W$1,"")</f>
        <v>3.6096766210196334</v>
      </c>
      <c r="X22" s="168">
        <f>IFERROR(VLOOKUP($B22,RD[#All],X$2,0)/X$1,"")</f>
        <v>3.7503433355600686</v>
      </c>
      <c r="Y22" s="168">
        <f>IFERROR(VLOOKUP($B22,RD[#All],Y$2,0)/Y$1,"")</f>
        <v>3.8116262969432713</v>
      </c>
      <c r="Z22" s="168">
        <f>IFERROR(VLOOKUP($B22,RD[#All],Z$2,0)/Z$1,"")</f>
        <v>3.8245749474855923</v>
      </c>
      <c r="AA22" s="168">
        <f>IFERROR(VLOOKUP($B22,RD[#All],AA$2,0)/AA$1,"")</f>
        <v>3.7768053519061584</v>
      </c>
      <c r="AB22" s="168">
        <f>IFERROR(VLOOKUP($B22,RD[#All],AB$2,0)/AB$1,"")</f>
        <v>3.6999681977193215</v>
      </c>
      <c r="AC22" s="168">
        <f>IFERROR(VLOOKUP($B22,RD[#All],AC$2,0)/AC$1,"")</f>
        <v>3.7885185847443248</v>
      </c>
      <c r="AD22" s="168">
        <f>IFERROR(VLOOKUP($B22,RD[#All],AD$2,0)/AD$1,"")</f>
        <v>3.759840918335065</v>
      </c>
      <c r="AE22" s="168">
        <f>IFERROR(VLOOKUP($B22,RD[#All],AE$2,0)/AE$1,"")</f>
        <v>3.9192309848102687</v>
      </c>
      <c r="AF22" s="168">
        <f>IFERROR(VLOOKUP($B22,RD[#All],AF$2,0)/AF$1,"")</f>
        <v>3.8614259303914475</v>
      </c>
      <c r="AG22" s="168">
        <f>IFERROR(VLOOKUP($B22,RD[#All],AG$2,0)/AG$1,"")</f>
        <v>3.913643178410795</v>
      </c>
      <c r="AH22" s="168">
        <f>IFERROR(VLOOKUP($B22,RD[#All],AH$2,0)/AH$1,"")</f>
        <v>3.878302341782327</v>
      </c>
      <c r="AI22" s="168">
        <f>IFERROR(VLOOKUP($B22,RD[#All],AI$2,0)/AI$1,"")</f>
        <v>3.9023033937576668</v>
      </c>
      <c r="AJ22" s="168">
        <f>IFERROR(VLOOKUP($B22,RD[#All],AJ$2,0)/AJ$1,"")</f>
        <v>3.9080635388951821</v>
      </c>
      <c r="AK22" s="168">
        <f>IFERROR(VLOOKUP($B22,RD[#All],AK$2,0)/AK$1,"")</f>
        <v>3.8559587694596464</v>
      </c>
      <c r="AL22" s="168">
        <f>IFERROR(VLOOKUP($B22,RD[#All],AL$2,0)/AL$1,"")</f>
        <v>3.8722300291860337</v>
      </c>
      <c r="AM22" s="168">
        <f>IFERROR(VLOOKUP($B22,RD[#All],AM$2,0)/AM$1,"")</f>
        <v>3.8862600712136608</v>
      </c>
      <c r="AN22" s="168">
        <f>IFERROR(VLOOKUP($B22,RD[#All],AN$2,0)/AN$1,"")</f>
        <v>3.9117704470037089</v>
      </c>
      <c r="AO22" s="168">
        <f>IFERROR(VLOOKUP($B22,RD[#All],AO$2,0)/AO$1,"")</f>
        <v>3.946233012714802</v>
      </c>
      <c r="AP22" s="168">
        <f>IFERROR(VLOOKUP($B22,RD[#All],AP$2,0)/AP$1,"")</f>
        <v>3.7503617896302677</v>
      </c>
      <c r="AQ22" s="168">
        <f>IFERROR(VLOOKUP($B22,RD[#All],AQ$2,0)/AQ$1,"")</f>
        <v>3.9000394840747563</v>
      </c>
      <c r="AR22" s="168">
        <f>IFERROR(VLOOKUP($B22,RD[#All],AR$2,0)/AR$1,"")</f>
        <v>3.8892422451256268</v>
      </c>
      <c r="AS22" s="168">
        <f>IFERROR(VLOOKUP($B22,RD[#All],AS$2,0)/AS$1,"")</f>
        <v>3.8159044840474761</v>
      </c>
      <c r="AT22" s="168">
        <f>IFERROR(VLOOKUP($B22,RD[#All],AT$2,0)/AT$1,"")</f>
        <v>3.8212482453751231</v>
      </c>
      <c r="AU22" s="168">
        <f>IFERROR(VLOOKUP($B22,RD[#All],AU$2,0)/AU$1,"")</f>
        <v>3.9158436100525611</v>
      </c>
      <c r="AV22" s="168">
        <f>IFERROR(VLOOKUP($B22,RD[#All],AV$2,0)/AV$1,"")</f>
        <v>3.8795110181455885</v>
      </c>
      <c r="AW22" s="168">
        <f>IFERROR(VLOOKUP($B22,RD[#All],AW$2,0)/AW$1,"")</f>
        <v>3.7165775401069521</v>
      </c>
      <c r="AX22" s="168">
        <f>IFERROR(VLOOKUP($B22,RD[#All],AX$2,0)/AX$1,"")</f>
        <v>3.8009404388714736</v>
      </c>
      <c r="AY22" s="168">
        <f>IFERROR(VLOOKUP($B22,RD[#All],AY$2,0)/AY$1,"")</f>
        <v>3.8047741499779213</v>
      </c>
      <c r="AZ22" s="168">
        <f>IFERROR(VLOOKUP($B22,RD[#All],AZ$2,0)/AZ$1,"")</f>
        <v>4.0833249064617254</v>
      </c>
      <c r="BA22" s="168">
        <f>IFERROR(VLOOKUP($B22,RD[#All],BA$2,0)/BA$1,"")</f>
        <v>3.7644025885200185</v>
      </c>
      <c r="BB22" s="168">
        <f>IFERROR(VLOOKUP($B22,RD[#All],BB$2,0)/BB$1,"")</f>
        <v>3.9067120211654331</v>
      </c>
      <c r="BC22" s="168">
        <f>IFERROR(VLOOKUP($B22,RD[#All],BC$2,0)/BC$1,"")</f>
        <v>3.9977608598298255</v>
      </c>
      <c r="BD22" s="168">
        <f>IFERROR(VLOOKUP($B22,RD[#All],BD$2,0)/BD$1,"")</f>
        <v>3.9933651694384</v>
      </c>
      <c r="BE22" s="168">
        <f>IFERROR(VLOOKUP($B22,RD[#All],BE$2,0)/BE$1,"")</f>
        <v>4.0574235496341391</v>
      </c>
      <c r="BF22" s="168">
        <f>IFERROR(VLOOKUP($B22,RD[#All],BF$2,0)/BF$1,"")</f>
        <v>3.9669325163589133</v>
      </c>
      <c r="BG22" s="168">
        <f>IFERROR(VLOOKUP($B22,RD[#All],BG$2,0)/BG$1,"")</f>
        <v>4.1672658249690837</v>
      </c>
      <c r="BH22" s="168">
        <f>IFERROR(VLOOKUP($B22,RD[#All],BH$2,0)/BH$1,"")</f>
        <v>4.1320353167869781</v>
      </c>
      <c r="BI22" s="168">
        <f>IFERROR(VLOOKUP($B22,RD[#All],BI$2,0)/BI$1,"")</f>
        <v>4.1474444183803785</v>
      </c>
      <c r="BJ22" s="168">
        <f>IFERROR(VLOOKUP($B22,RD[#All],BJ$2,0)/BJ$1,"")</f>
        <v>4.2042598772298438</v>
      </c>
      <c r="BK22" s="168">
        <f>IFERROR(VLOOKUP($B22,RD[#All],BK$2,0)/BK$1,"")</f>
        <v>4.1769964690857186</v>
      </c>
      <c r="BL22" s="168">
        <f>IFERROR(VLOOKUP($B22,RD[#All],BL$2,0)/BL$1,"")</f>
        <v>4.1248310789477012</v>
      </c>
      <c r="BM22" s="168">
        <f>IFERROR(VLOOKUP($B22,RD[#All],BM$2,0)/BM$1,"")</f>
        <v>4.1638416546886159</v>
      </c>
      <c r="BN22" s="168">
        <f>IFERROR(VLOOKUP($B22,RD[#All],BN$2,0)/BN$1,"")</f>
        <v>4.1206689255656359</v>
      </c>
      <c r="BO22" s="168">
        <f>IFERROR(VLOOKUP($B22,RD[#All],BO$2,0)/BO$1,"")</f>
        <v>3.6438661403243331</v>
      </c>
      <c r="BP22" s="168">
        <f>IFERROR(VLOOKUP($B22,RD[#All],BP$2,0)/BP$1,"")</f>
        <v>4.1363525617580805</v>
      </c>
      <c r="BQ22" s="168">
        <f>IFERROR(VLOOKUP($B22,RD[#All],BQ$2,0)/BQ$1,"")</f>
        <v>4.1085840058694059</v>
      </c>
      <c r="BR22" s="168">
        <f>IFERROR(VLOOKUP($B22,RD[#All],BR$2,0)/BR$1,"")</f>
        <v>4.182141007620034</v>
      </c>
      <c r="BS22" s="168">
        <f>IFERROR(VLOOKUP($B22,RD[#All],BS$2,0)/BS$1,"")</f>
        <v>3.9785850049599798</v>
      </c>
      <c r="BT22" s="168">
        <f>IFERROR(VLOOKUP($B22,RD[#All],BT$2,0)/BT$1,"")</f>
        <v>3.9468178443679558</v>
      </c>
      <c r="BU22" s="168">
        <f>IFERROR(VLOOKUP($B22,RD[#All],BU$2,0)/BU$1,"")</f>
        <v>2.0106171201061711</v>
      </c>
      <c r="BV22" s="168">
        <f>IFERROR(VLOOKUP($B22,RD[#All],BV$2,0)/BV$1,"")</f>
        <v>4.2436974789915967</v>
      </c>
      <c r="BW22" s="168">
        <f>IFERROR(VLOOKUP($B22,RD[#All],BW$2,0)/BW$1,"")</f>
        <v>4.202068244874428</v>
      </c>
      <c r="BX22" s="168">
        <f>IFERROR(VLOOKUP($B22,RD[#All],BX$2,0)/BX$1,"")</f>
        <v>4.1438706484078534</v>
      </c>
      <c r="BY22" s="168">
        <f>AVERAGEIF(Inv_SY_B[[#This Row],[IS1Inv1M1]:[IS4Inv4M2]],"&gt;="&amp;0.1,Inv_SY_B[[#This Row],[IS1Inv1M1]:[IS4Inv4M2]])</f>
        <v>3.714239854704934</v>
      </c>
      <c r="BZ22" s="168">
        <f>AVERAGEIF(Inv_SY_B[[#This Row],[IS5Inv1M1]:[IS9Inv2M2]],"&gt;="&amp;0.1,Inv_SY_B[[#This Row],[IS5Inv1M1]:[IS9Inv2M2]])</f>
        <v>3.8793095874487187</v>
      </c>
      <c r="CA22" s="168">
        <f>AVERAGEIF(Inv_SY_B[[#This Row],[IS10Inv1M1]:[IS14Inv2M4]],"&gt;="&amp;0.1,Inv_SY_B[[#This Row],[IS10Inv1M1]:[IS14Inv2M4]])</f>
        <v>3.9616484772606637</v>
      </c>
    </row>
    <row r="23" spans="2:79">
      <c r="B23" s="173">
        <f t="shared" si="32"/>
        <v>45851</v>
      </c>
      <c r="C23" s="168">
        <f>IFERROR(VLOOKUP($B23,RD[#All],C$2,0)/C$1,"")</f>
        <v>3.3660234103131916</v>
      </c>
      <c r="D23" s="168">
        <f>IFERROR(VLOOKUP($B23,RD[#All],D$2,0)/D$1,"")</f>
        <v>3.3604480346800893</v>
      </c>
      <c r="E23" s="168">
        <f>IFERROR(VLOOKUP($B23,RD[#All],E$2,0)/E$1,"")</f>
        <v>3.3081469887943529</v>
      </c>
      <c r="F23" s="168">
        <f>IFERROR(VLOOKUP($B23,RD[#All],F$2,0)/F$1,"")</f>
        <v>3.2677775944563603</v>
      </c>
      <c r="G23" s="168">
        <f>IFERROR(VLOOKUP($B23,RD[#All],G$2,0)/G$1,"")</f>
        <v>3.2589763471730038</v>
      </c>
      <c r="H23" s="168">
        <f>IFERROR(VLOOKUP($B23,RD[#All],H$2,0)/H$1,"")</f>
        <v>3.2728883492138223</v>
      </c>
      <c r="I23" s="168">
        <f>IFERROR(VLOOKUP($B23,RD[#All],I$2,0)/I$1,"")</f>
        <v>3.3465149156009564</v>
      </c>
      <c r="J23" s="168">
        <f>IFERROR(VLOOKUP($B23,RD[#All],J$2,0)/J$1,"")</f>
        <v>3.375865584027558</v>
      </c>
      <c r="K23" s="168">
        <f>IFERROR(VLOOKUP($B23,RD[#All],K$2,0)/K$1,"")</f>
        <v>3.2553399589840666</v>
      </c>
      <c r="L23" s="168">
        <f>IFERROR(VLOOKUP($B23,RD[#All],L$2,0)/L$1,"")</f>
        <v>3.3491656812508213</v>
      </c>
      <c r="M23" s="168">
        <f>IFERROR(VLOOKUP($B23,RD[#All],M$2,0)/M$1,"")</f>
        <v>3.3865860868422781</v>
      </c>
      <c r="N23" s="168">
        <f>IFERROR(VLOOKUP($B23,RD[#All],N$2,0)/N$1,"")</f>
        <v>3.31579013556679</v>
      </c>
      <c r="O23" s="168">
        <f>IFERROR(VLOOKUP($B23,RD[#All],O$2,0)/O$1,"")</f>
        <v>3.4542622286019582</v>
      </c>
      <c r="P23" s="168">
        <f>IFERROR(VLOOKUP($B23,RD[#All],P$2,0)/P$1,"")</f>
        <v>3.189520999091056</v>
      </c>
      <c r="Q23" s="168">
        <f>IFERROR(VLOOKUP($B23,RD[#All],Q$2,0)/Q$1,"")</f>
        <v>3.3306173845413136</v>
      </c>
      <c r="R23" s="168">
        <f>IFERROR(VLOOKUP($B23,RD[#All],R$2,0)/R$1,"")</f>
        <v>3.3773406371296333</v>
      </c>
      <c r="S23" s="168">
        <f>IFERROR(VLOOKUP($B23,RD[#All],S$2,0)/S$1,"")</f>
        <v>3.3073178270612784</v>
      </c>
      <c r="T23" s="168">
        <f>IFERROR(VLOOKUP($B23,RD[#All],T$2,0)/T$1,"")</f>
        <v>3.3226852582866719</v>
      </c>
      <c r="U23" s="168">
        <f>IFERROR(VLOOKUP($B23,RD[#All],U$2,0)/U$1,"")</f>
        <v>3.3586131668280941</v>
      </c>
      <c r="V23" s="168">
        <f>IFERROR(VLOOKUP($B23,RD[#All],V$2,0)/V$1,"")</f>
        <v>3.3782814128860186</v>
      </c>
      <c r="W23" s="168">
        <f>IFERROR(VLOOKUP($B23,RD[#All],W$2,0)/W$1,"")</f>
        <v>3.1445718528295661</v>
      </c>
      <c r="X23" s="168">
        <f>IFERROR(VLOOKUP($B23,RD[#All],X$2,0)/X$1,"")</f>
        <v>3.2064319890403894</v>
      </c>
      <c r="Y23" s="168">
        <f>IFERROR(VLOOKUP($B23,RD[#All],Y$2,0)/Y$1,"")</f>
        <v>3.3362217973582018</v>
      </c>
      <c r="Z23" s="168">
        <f>IFERROR(VLOOKUP($B23,RD[#All],Z$2,0)/Z$1,"")</f>
        <v>3.3378965511050467</v>
      </c>
      <c r="AA23" s="168">
        <f>IFERROR(VLOOKUP($B23,RD[#All],AA$2,0)/AA$1,"")</f>
        <v>3.3174486803519061</v>
      </c>
      <c r="AB23" s="168">
        <f>IFERROR(VLOOKUP($B23,RD[#All],AB$2,0)/AB$1,"")</f>
        <v>3.2756349098178177</v>
      </c>
      <c r="AC23" s="168">
        <f>IFERROR(VLOOKUP($B23,RD[#All],AC$2,0)/AC$1,"")</f>
        <v>3.3059616980500577</v>
      </c>
      <c r="AD23" s="168">
        <f>IFERROR(VLOOKUP($B23,RD[#All],AD$2,0)/AD$1,"")</f>
        <v>3.2857142857142856</v>
      </c>
      <c r="AE23" s="168">
        <f>IFERROR(VLOOKUP($B23,RD[#All],AE$2,0)/AE$1,"")</f>
        <v>3.1924780001121014</v>
      </c>
      <c r="AF23" s="168">
        <f>IFERROR(VLOOKUP($B23,RD[#All],AF$2,0)/AF$1,"")</f>
        <v>3.1393510703855529</v>
      </c>
      <c r="AG23" s="168">
        <f>IFERROR(VLOOKUP($B23,RD[#All],AG$2,0)/AG$1,"")</f>
        <v>3.1620008177729315</v>
      </c>
      <c r="AH23" s="168">
        <f>IFERROR(VLOOKUP($B23,RD[#All],AH$2,0)/AH$1,"")</f>
        <v>3.1337013021810196</v>
      </c>
      <c r="AI23" s="168">
        <f>IFERROR(VLOOKUP($B23,RD[#All],AI$2,0)/AI$1,"")</f>
        <v>3.1626550361183048</v>
      </c>
      <c r="AJ23" s="168">
        <f>IFERROR(VLOOKUP($B23,RD[#All],AJ$2,0)/AJ$1,"")</f>
        <v>3.163984088933379</v>
      </c>
      <c r="AK23" s="168">
        <f>IFERROR(VLOOKUP($B23,RD[#All],AK$2,0)/AK$1,"")</f>
        <v>3.1139153073694277</v>
      </c>
      <c r="AL23" s="168">
        <f>IFERROR(VLOOKUP($B23,RD[#All],AL$2,0)/AL$1,"")</f>
        <v>2.9355745324829745</v>
      </c>
      <c r="AM23" s="168">
        <f>IFERROR(VLOOKUP($B23,RD[#All],AM$2,0)/AM$1,"")</f>
        <v>3.1442379532466833</v>
      </c>
      <c r="AN23" s="168">
        <f>IFERROR(VLOOKUP($B23,RD[#All],AN$2,0)/AN$1,"")</f>
        <v>3.1625461912807014</v>
      </c>
      <c r="AO23" s="168">
        <f>IFERROR(VLOOKUP($B23,RD[#All],AO$2,0)/AO$1,"")</f>
        <v>3.1920951489900178</v>
      </c>
      <c r="AP23" s="168">
        <f>IFERROR(VLOOKUP($B23,RD[#All],AP$2,0)/AP$1,"")</f>
        <v>3.0029548957709311</v>
      </c>
      <c r="AQ23" s="168">
        <f>IFERROR(VLOOKUP($B23,RD[#All],AQ$2,0)/AQ$1,"")</f>
        <v>3.1550408002105814</v>
      </c>
      <c r="AR23" s="168">
        <f>IFERROR(VLOOKUP($B23,RD[#All],AR$2,0)/AR$1,"")</f>
        <v>3.1387801994705211</v>
      </c>
      <c r="AS23" s="168">
        <f>IFERROR(VLOOKUP($B23,RD[#All],AS$2,0)/AS$1,"")</f>
        <v>3.1199221999601621</v>
      </c>
      <c r="AT23" s="168">
        <f>IFERROR(VLOOKUP($B23,RD[#All],AT$2,0)/AT$1,"")</f>
        <v>3.147514194129601</v>
      </c>
      <c r="AU23" s="168">
        <f>IFERROR(VLOOKUP($B23,RD[#All],AU$2,0)/AU$1,"")</f>
        <v>3.1450388769086546</v>
      </c>
      <c r="AV23" s="168">
        <f>IFERROR(VLOOKUP($B23,RD[#All],AV$2,0)/AV$1,"")</f>
        <v>3.1214380486054383</v>
      </c>
      <c r="AW23" s="168">
        <f>IFERROR(VLOOKUP($B23,RD[#All],AW$2,0)/AW$1,"")</f>
        <v>3.3039830352203579</v>
      </c>
      <c r="AX23" s="168">
        <f>IFERROR(VLOOKUP($B23,RD[#All],AX$2,0)/AX$1,"")</f>
        <v>3.3694161442006272</v>
      </c>
      <c r="AY23" s="168">
        <f>IFERROR(VLOOKUP($B23,RD[#All],AY$2,0)/AY$1,"")</f>
        <v>3.3377490324424008</v>
      </c>
      <c r="AZ23" s="168">
        <f>IFERROR(VLOOKUP($B23,RD[#All],AZ$2,0)/AZ$1,"")</f>
        <v>3.5615330164829611</v>
      </c>
      <c r="BA23" s="168">
        <f>IFERROR(VLOOKUP($B23,RD[#All],BA$2,0)/BA$1,"")</f>
        <v>3.3079917924975009</v>
      </c>
      <c r="BB23" s="168">
        <f>IFERROR(VLOOKUP($B23,RD[#All],BB$2,0)/BB$1,"")</f>
        <v>3.4224860490451103</v>
      </c>
      <c r="BC23" s="168">
        <f>IFERROR(VLOOKUP($B23,RD[#All],BC$2,0)/BC$1,"")</f>
        <v>3.4451410658307209</v>
      </c>
      <c r="BD23" s="168">
        <f>IFERROR(VLOOKUP($B23,RD[#All],BD$2,0)/BD$1,"")</f>
        <v>3.4217476377120799</v>
      </c>
      <c r="BE23" s="168">
        <f>IFERROR(VLOOKUP($B23,RD[#All],BE$2,0)/BE$1,"")</f>
        <v>3.460903476529857</v>
      </c>
      <c r="BF23" s="168">
        <f>IFERROR(VLOOKUP($B23,RD[#All],BF$2,0)/BF$1,"")</f>
        <v>3.3850047453337551</v>
      </c>
      <c r="BG23" s="168">
        <f>IFERROR(VLOOKUP($B23,RD[#All],BG$2,0)/BG$1,"")</f>
        <v>3.5352736475798801</v>
      </c>
      <c r="BH23" s="168">
        <f>IFERROR(VLOOKUP($B23,RD[#All],BH$2,0)/BH$1,"")</f>
        <v>3.5029190992493748</v>
      </c>
      <c r="BI23" s="168">
        <f>IFERROR(VLOOKUP($B23,RD[#All],BI$2,0)/BI$1,"")</f>
        <v>3.5427580994083456</v>
      </c>
      <c r="BJ23" s="168">
        <f>IFERROR(VLOOKUP($B23,RD[#All],BJ$2,0)/BJ$1,"")</f>
        <v>3.5663769071258873</v>
      </c>
      <c r="BK23" s="168">
        <f>IFERROR(VLOOKUP($B23,RD[#All],BK$2,0)/BK$1,"")</f>
        <v>3.5709813938346731</v>
      </c>
      <c r="BL23" s="168">
        <f>IFERROR(VLOOKUP($B23,RD[#All],BL$2,0)/BL$1,"")</f>
        <v>3.5362911883201353</v>
      </c>
      <c r="BM23" s="168">
        <f>IFERROR(VLOOKUP($B23,RD[#All],BM$2,0)/BM$1,"")</f>
        <v>3.4930708106202371</v>
      </c>
      <c r="BN23" s="168">
        <f>IFERROR(VLOOKUP($B23,RD[#All],BN$2,0)/BN$1,"")</f>
        <v>3.4234400078236908</v>
      </c>
      <c r="BO23" s="168">
        <f>IFERROR(VLOOKUP($B23,RD[#All],BO$2,0)/BO$1,"")</f>
        <v>3.1949163033162318</v>
      </c>
      <c r="BP23" s="168">
        <f>IFERROR(VLOOKUP($B23,RD[#All],BP$2,0)/BP$1,"")</f>
        <v>3.4797974724571534</v>
      </c>
      <c r="BQ23" s="168">
        <f>IFERROR(VLOOKUP($B23,RD[#All],BQ$2,0)/BQ$1,"")</f>
        <v>3.426265590608951</v>
      </c>
      <c r="BR23" s="168">
        <f>IFERROR(VLOOKUP($B23,RD[#All],BR$2,0)/BR$1,"")</f>
        <v>3.5126137456536211</v>
      </c>
      <c r="BS23" s="168">
        <f>IFERROR(VLOOKUP($B23,RD[#All],BS$2,0)/BS$1,"")</f>
        <v>3.3561265211234543</v>
      </c>
      <c r="BT23" s="168">
        <f>IFERROR(VLOOKUP($B23,RD[#All],BT$2,0)/BT$1,"")</f>
        <v>3.342107039211716</v>
      </c>
      <c r="BU23" s="168">
        <f>IFERROR(VLOOKUP($B23,RD[#All],BU$2,0)/BU$1,"")</f>
        <v>1.6721964167219643</v>
      </c>
      <c r="BV23" s="168">
        <f>IFERROR(VLOOKUP($B23,RD[#All],BV$2,0)/BV$1,"")</f>
        <v>3.4086134453781511</v>
      </c>
      <c r="BW23" s="168">
        <f>IFERROR(VLOOKUP($B23,RD[#All],BW$2,0)/BW$1,"")</f>
        <v>3.4756602889777679</v>
      </c>
      <c r="BX23" s="168">
        <f>IFERROR(VLOOKUP($B23,RD[#All],BX$2,0)/BX$1,"")</f>
        <v>3.4581752186107901</v>
      </c>
      <c r="BY23" s="168">
        <f>AVERAGEIF(Inv_SY_B[[#This Row],[IS1Inv1M1]:[IS4Inv4M2]],"&gt;="&amp;0.1,Inv_SY_B[[#This Row],[IS1Inv1M1]:[IS4Inv4M2]])</f>
        <v>3.3140015630570216</v>
      </c>
      <c r="BZ23" s="168">
        <f>AVERAGEIF(Inv_SY_B[[#This Row],[IS5Inv1M1]:[IS9Inv2M2]],"&gt;="&amp;0.1,Inv_SY_B[[#This Row],[IS5Inv1M1]:[IS9Inv2M2]])</f>
        <v>3.1296238146627218</v>
      </c>
      <c r="CA23" s="168">
        <f>AVERAGEIF(Inv_SY_B[[#This Row],[IS10Inv1M1]:[IS14Inv2M4]],"&gt;="&amp;0.1,Inv_SY_B[[#This Row],[IS10Inv1M1]:[IS14Inv2M4]])</f>
        <v>3.3754835425470491</v>
      </c>
    </row>
    <row r="24" spans="2:79">
      <c r="B24" s="173">
        <f t="shared" si="32"/>
        <v>45852</v>
      </c>
      <c r="C24" s="168">
        <f>IFERROR(VLOOKUP($B24,RD[#All],C$2,0)/C$1,"")</f>
        <v>4.4405047907511408</v>
      </c>
      <c r="D24" s="168">
        <f>IFERROR(VLOOKUP($B24,RD[#All],D$2,0)/D$1,"")</f>
        <v>4.4679431562264105</v>
      </c>
      <c r="E24" s="168">
        <f>IFERROR(VLOOKUP($B24,RD[#All],E$2,0)/E$1,"")</f>
        <v>4.423117268019781</v>
      </c>
      <c r="F24" s="168">
        <f>IFERROR(VLOOKUP($B24,RD[#All],F$2,0)/F$1,"")</f>
        <v>4.3362481438706482</v>
      </c>
      <c r="G24" s="168">
        <f>IFERROR(VLOOKUP($B24,RD[#All],G$2,0)/G$1,"")</f>
        <v>4.3019820697345059</v>
      </c>
      <c r="H24" s="168">
        <f>IFERROR(VLOOKUP($B24,RD[#All],H$2,0)/H$1,"")</f>
        <v>4.3137522148016894</v>
      </c>
      <c r="I24" s="168">
        <f>IFERROR(VLOOKUP($B24,RD[#All],I$2,0)/I$1,"")</f>
        <v>4.4360476100510109</v>
      </c>
      <c r="J24" s="168">
        <f>IFERROR(VLOOKUP($B24,RD[#All],J$2,0)/J$1,"")</f>
        <v>4.3751977222397969</v>
      </c>
      <c r="K24" s="168">
        <f>IFERROR(VLOOKUP($B24,RD[#All],K$2,0)/K$1,"")</f>
        <v>4.3467423883893357</v>
      </c>
      <c r="L24" s="168">
        <f>IFERROR(VLOOKUP($B24,RD[#All],L$2,0)/L$1,"")</f>
        <v>4.4574957298646689</v>
      </c>
      <c r="M24" s="168">
        <f>IFERROR(VLOOKUP($B24,RD[#All],M$2,0)/M$1,"")</f>
        <v>4.526505944951718</v>
      </c>
      <c r="N24" s="168">
        <f>IFERROR(VLOOKUP($B24,RD[#All],N$2,0)/N$1,"")</f>
        <v>4.3979979375738827</v>
      </c>
      <c r="O24" s="168">
        <f>IFERROR(VLOOKUP($B24,RD[#All],O$2,0)/O$1,"")</f>
        <v>4.6335764356015012</v>
      </c>
      <c r="P24" s="168">
        <f>IFERROR(VLOOKUP($B24,RD[#All],P$2,0)/P$1,"")</f>
        <v>4.3178563868863078</v>
      </c>
      <c r="Q24" s="168">
        <f>IFERROR(VLOOKUP($B24,RD[#All],Q$2,0)/Q$1,"")</f>
        <v>4.4513783440119505</v>
      </c>
      <c r="R24" s="168">
        <f>IFERROR(VLOOKUP($B24,RD[#All],R$2,0)/R$1,"")</f>
        <v>4.5270448591272769</v>
      </c>
      <c r="S24" s="168">
        <f>IFERROR(VLOOKUP($B24,RD[#All],S$2,0)/S$1,"")</f>
        <v>4.4485152070255509</v>
      </c>
      <c r="T24" s="168">
        <f>IFERROR(VLOOKUP($B24,RD[#All],T$2,0)/T$1,"")</f>
        <v>4.3814197163482369</v>
      </c>
      <c r="U24" s="168">
        <f>IFERROR(VLOOKUP($B24,RD[#All],U$2,0)/U$1,"")</f>
        <v>4.4929614549147567</v>
      </c>
      <c r="V24" s="168">
        <f>IFERROR(VLOOKUP($B24,RD[#All],V$2,0)/V$1,"")</f>
        <v>4.4726498156496941</v>
      </c>
      <c r="W24" s="168">
        <f>IFERROR(VLOOKUP($B24,RD[#All],W$2,0)/W$1,"")</f>
        <v>4.3287823791453555</v>
      </c>
      <c r="X24" s="168">
        <f>IFERROR(VLOOKUP($B24,RD[#All],X$2,0)/X$1,"")</f>
        <v>4.5257221915151185</v>
      </c>
      <c r="Y24" s="168">
        <f>IFERROR(VLOOKUP($B24,RD[#All],Y$2,0)/Y$1,"")</f>
        <v>4.4928453204590362</v>
      </c>
      <c r="Z24" s="168">
        <f>IFERROR(VLOOKUP($B24,RD[#All],Z$2,0)/Z$1,"")</f>
        <v>4.4744070809170715</v>
      </c>
      <c r="AA24" s="168">
        <f>IFERROR(VLOOKUP($B24,RD[#All],AA$2,0)/AA$1,"")</f>
        <v>4.5096682551319649</v>
      </c>
      <c r="AB24" s="168">
        <f>IFERROR(VLOOKUP($B24,RD[#All],AB$2,0)/AB$1,"")</f>
        <v>4.4623142973967553</v>
      </c>
      <c r="AC24" s="168">
        <f>IFERROR(VLOOKUP($B24,RD[#All],AC$2,0)/AC$1,"")</f>
        <v>4.4561205635714254</v>
      </c>
      <c r="AD24" s="168">
        <f>IFERROR(VLOOKUP($B24,RD[#All],AD$2,0)/AD$1,"")</f>
        <v>4.4143806209608165</v>
      </c>
      <c r="AE24" s="168">
        <f>IFERROR(VLOOKUP($B24,RD[#All],AE$2,0)/AE$1,"")</f>
        <v>4.5881957289389614</v>
      </c>
      <c r="AF24" s="168">
        <f>IFERROR(VLOOKUP($B24,RD[#All],AF$2,0)/AF$1,"")</f>
        <v>4.4963159445918057</v>
      </c>
      <c r="AG24" s="168">
        <f>IFERROR(VLOOKUP($B24,RD[#All],AG$2,0)/AG$1,"")</f>
        <v>4.5425105629003681</v>
      </c>
      <c r="AH24" s="168">
        <f>IFERROR(VLOOKUP($B24,RD[#All],AH$2,0)/AH$1,"")</f>
        <v>4.4945072611328447</v>
      </c>
      <c r="AI24" s="168">
        <f>IFERROR(VLOOKUP($B24,RD[#All],AI$2,0)/AI$1,"")</f>
        <v>4.5862886738448951</v>
      </c>
      <c r="AJ24" s="168">
        <f>IFERROR(VLOOKUP($B24,RD[#All],AJ$2,0)/AJ$1,"")</f>
        <v>4.5910803192750453</v>
      </c>
      <c r="AK24" s="168">
        <f>IFERROR(VLOOKUP($B24,RD[#All],AK$2,0)/AK$1,"")</f>
        <v>4.5459327347112266</v>
      </c>
      <c r="AL24" s="168">
        <f>IFERROR(VLOOKUP($B24,RD[#All],AL$2,0)/AL$1,"")</f>
        <v>4.5886931142579179</v>
      </c>
      <c r="AM24" s="168">
        <f>IFERROR(VLOOKUP($B24,RD[#All],AM$2,0)/AM$1,"")</f>
        <v>4.5711362550229859</v>
      </c>
      <c r="AN24" s="168">
        <f>IFERROR(VLOOKUP($B24,RD[#All],AN$2,0)/AN$1,"")</f>
        <v>4.6145510106551253</v>
      </c>
      <c r="AO24" s="168">
        <f>IFERROR(VLOOKUP($B24,RD[#All],AO$2,0)/AO$1,"")</f>
        <v>4.6228301035896262</v>
      </c>
      <c r="AP24" s="168">
        <f>IFERROR(VLOOKUP($B24,RD[#All],AP$2,0)/AP$1,"")</f>
        <v>4.3795055429536838</v>
      </c>
      <c r="AQ24" s="168">
        <f>IFERROR(VLOOKUP($B24,RD[#All],AQ$2,0)/AQ$1,"")</f>
        <v>4.571202948144248</v>
      </c>
      <c r="AR24" s="168">
        <f>IFERROR(VLOOKUP($B24,RD[#All],AR$2,0)/AR$1,"")</f>
        <v>4.5845585174578334</v>
      </c>
      <c r="AS24" s="168">
        <f>IFERROR(VLOOKUP($B24,RD[#All],AS$2,0)/AS$1,"")</f>
        <v>4.4959049527224151</v>
      </c>
      <c r="AT24" s="168">
        <f>IFERROR(VLOOKUP($B24,RD[#All],AT$2,0)/AT$1,"")</f>
        <v>4.4828308646372372</v>
      </c>
      <c r="AU24" s="168">
        <f>IFERROR(VLOOKUP($B24,RD[#All],AU$2,0)/AU$1,"")</f>
        <v>4.6539679406992907</v>
      </c>
      <c r="AV24" s="168">
        <f>IFERROR(VLOOKUP($B24,RD[#All],AV$2,0)/AV$1,"")</f>
        <v>4.5679857592770086</v>
      </c>
      <c r="AW24" s="168">
        <f>IFERROR(VLOOKUP($B24,RD[#All],AW$2,0)/AW$1,"")</f>
        <v>3.871934353678776</v>
      </c>
      <c r="AX24" s="168">
        <f>IFERROR(VLOOKUP($B24,RD[#All],AX$2,0)/AX$1,"")</f>
        <v>4.0083757836990594</v>
      </c>
      <c r="AY24" s="168">
        <f>IFERROR(VLOOKUP($B24,RD[#All],AY$2,0)/AY$1,"")</f>
        <v>4.2551754591028335</v>
      </c>
      <c r="AZ24" s="168">
        <f>IFERROR(VLOOKUP($B24,RD[#All],AZ$2,0)/AZ$1,"")</f>
        <v>4.4655678026089598</v>
      </c>
      <c r="BA24" s="168">
        <f>IFERROR(VLOOKUP($B24,RD[#All],BA$2,0)/BA$1,"")</f>
        <v>4.164781396327669</v>
      </c>
      <c r="BB24" s="168">
        <f>IFERROR(VLOOKUP($B24,RD[#All],BB$2,0)/BB$1,"")</f>
        <v>4.2173458725182869</v>
      </c>
      <c r="BC24" s="168">
        <f>IFERROR(VLOOKUP($B24,RD[#All],BC$2,0)/BC$1,"")</f>
        <v>4.1627854903716974</v>
      </c>
      <c r="BD24" s="168">
        <f>IFERROR(VLOOKUP($B24,RD[#All],BD$2,0)/BD$1,"")</f>
        <v>4.1709954279439181</v>
      </c>
      <c r="BE24" s="168">
        <f>IFERROR(VLOOKUP($B24,RD[#All],BE$2,0)/BE$1,"")</f>
        <v>4.2530930041375941</v>
      </c>
      <c r="BF24" s="168">
        <f>IFERROR(VLOOKUP($B24,RD[#All],BF$2,0)/BF$1,"")</f>
        <v>4.1967065718709931</v>
      </c>
      <c r="BG24" s="168">
        <f>IFERROR(VLOOKUP($B24,RD[#All],BG$2,0)/BG$1,"")</f>
        <v>4.3139397774007078</v>
      </c>
      <c r="BH24" s="168">
        <f>IFERROR(VLOOKUP($B24,RD[#All],BH$2,0)/BH$1,"")</f>
        <v>4.2801472491444024</v>
      </c>
      <c r="BI24" s="168">
        <f>IFERROR(VLOOKUP($B24,RD[#All],BI$2,0)/BI$1,"")</f>
        <v>4.2866265280058382</v>
      </c>
      <c r="BJ24" s="168">
        <f>IFERROR(VLOOKUP($B24,RD[#All],BJ$2,0)/BJ$1,"")</f>
        <v>4.3326604320301021</v>
      </c>
      <c r="BK24" s="168">
        <f>IFERROR(VLOOKUP($B24,RD[#All],BK$2,0)/BK$1,"")</f>
        <v>4.2846768336964418</v>
      </c>
      <c r="BL24" s="168">
        <f>IFERROR(VLOOKUP($B24,RD[#All],BL$2,0)/BL$1,"")</f>
        <v>4.2823223329418152</v>
      </c>
      <c r="BM24" s="168">
        <f>IFERROR(VLOOKUP($B24,RD[#All],BM$2,0)/BM$1,"")</f>
        <v>4.2192872231111593</v>
      </c>
      <c r="BN24" s="168">
        <f>IFERROR(VLOOKUP($B24,RD[#All],BN$2,0)/BN$1,"")</f>
        <v>4.1804971495302912</v>
      </c>
      <c r="BO24" s="168">
        <f>IFERROR(VLOOKUP($B24,RD[#All],BO$2,0)/BO$1,"")</f>
        <v>4.0706985956563004</v>
      </c>
      <c r="BP24" s="168">
        <f>IFERROR(VLOOKUP($B24,RD[#All],BP$2,0)/BP$1,"")</f>
        <v>4.1968466485998395</v>
      </c>
      <c r="BQ24" s="168">
        <f>IFERROR(VLOOKUP($B24,RD[#All],BQ$2,0)/BQ$1,"")</f>
        <v>4.1550056693123461</v>
      </c>
      <c r="BR24" s="168">
        <f>IFERROR(VLOOKUP($B24,RD[#All],BR$2,0)/BR$1,"")</f>
        <v>4.3454168824443293</v>
      </c>
      <c r="BS24" s="168">
        <f>IFERROR(VLOOKUP($B24,RD[#All],BS$2,0)/BS$1,"")</f>
        <v>4.0434054991405235</v>
      </c>
      <c r="BT24" s="168">
        <f>IFERROR(VLOOKUP($B24,RD[#All],BT$2,0)/BT$1,"")</f>
        <v>4.0039819126678813</v>
      </c>
      <c r="BU24" s="168">
        <f>IFERROR(VLOOKUP($B24,RD[#All],BU$2,0)/BU$1,"")</f>
        <v>2.3184398731843987</v>
      </c>
      <c r="BV24" s="168">
        <f>IFERROR(VLOOKUP($B24,RD[#All],BV$2,0)/BV$1,"")</f>
        <v>4.2704831932773111</v>
      </c>
      <c r="BW24" s="168">
        <f>IFERROR(VLOOKUP($B24,RD[#All],BW$2,0)/BW$1,"")</f>
        <v>4.2341368500702625</v>
      </c>
      <c r="BX24" s="168">
        <f>IFERROR(VLOOKUP($B24,RD[#All],BX$2,0)/BX$1,"")</f>
        <v>4.1741626794258373</v>
      </c>
      <c r="BY24" s="168">
        <f>AVERAGEIF(Inv_SY_B[[#This Row],[IS1Inv1M1]:[IS4Inv4M2]],"&gt;="&amp;0.1,Inv_SY_B[[#This Row],[IS1Inv1M1]:[IS4Inv4M2]])</f>
        <v>4.4361849251834791</v>
      </c>
      <c r="BZ24" s="168">
        <f>AVERAGEIF(Inv_SY_B[[#This Row],[IS5Inv1M1]:[IS9Inv2M2]],"&gt;="&amp;0.1,Inv_SY_B[[#This Row],[IS5Inv1M1]:[IS9Inv2M2]])</f>
        <v>4.5543332352673618</v>
      </c>
      <c r="CA24" s="168">
        <f>AVERAGEIF(Inv_SY_B[[#This Row],[IS10Inv1M1]:[IS14Inv2M4]],"&gt;="&amp;0.1,Inv_SY_B[[#This Row],[IS10Inv1M1]:[IS14Inv2M4]])</f>
        <v>4.1342677318535568</v>
      </c>
    </row>
    <row r="25" spans="2:79">
      <c r="B25" s="173">
        <f t="shared" si="32"/>
        <v>45853</v>
      </c>
      <c r="C25" s="168">
        <f>IFERROR(VLOOKUP($B25,RD[#All],C$2,0)/C$1,"")</f>
        <v>4.3219810750451826</v>
      </c>
      <c r="D25" s="168">
        <f>IFERROR(VLOOKUP($B25,RD[#All],D$2,0)/D$1,"")</f>
        <v>4.4338018110574104</v>
      </c>
      <c r="E25" s="168">
        <f>IFERROR(VLOOKUP($B25,RD[#All],E$2,0)/E$1,"")</f>
        <v>4.4901846517591038</v>
      </c>
      <c r="F25" s="168">
        <f>IFERROR(VLOOKUP($B25,RD[#All],F$2,0)/F$1,"")</f>
        <v>4.4084474509156903</v>
      </c>
      <c r="G25" s="168">
        <f>IFERROR(VLOOKUP($B25,RD[#All],G$2,0)/G$1,"")</f>
        <v>4.4145108267275024</v>
      </c>
      <c r="H25" s="168">
        <f>IFERROR(VLOOKUP($B25,RD[#All],H$2,0)/H$1,"")</f>
        <v>4.3461533695961938</v>
      </c>
      <c r="I25" s="168">
        <f>IFERROR(VLOOKUP($B25,RD[#All],I$2,0)/I$1,"")</f>
        <v>4.4323341824270184</v>
      </c>
      <c r="J25" s="168">
        <f>IFERROR(VLOOKUP($B25,RD[#All],J$2,0)/J$1,"")</f>
        <v>4.2722649888103854</v>
      </c>
      <c r="K25" s="168">
        <f>IFERROR(VLOOKUP($B25,RD[#All],K$2,0)/K$1,"")</f>
        <v>4.302445180627859</v>
      </c>
      <c r="L25" s="168">
        <f>IFERROR(VLOOKUP($B25,RD[#All],L$2,0)/L$1,"")</f>
        <v>4.4924451451846013</v>
      </c>
      <c r="M25" s="168">
        <f>IFERROR(VLOOKUP($B25,RD[#All],M$2,0)/M$1,"")</f>
        <v>4.539775339946134</v>
      </c>
      <c r="N25" s="168">
        <f>IFERROR(VLOOKUP($B25,RD[#All],N$2,0)/N$1,"")</f>
        <v>4.3527251691440929</v>
      </c>
      <c r="O25" s="168">
        <f>IFERROR(VLOOKUP($B25,RD[#All],O$2,0)/O$1,"")</f>
        <v>4.5661815349558745</v>
      </c>
      <c r="P25" s="168">
        <f>IFERROR(VLOOKUP($B25,RD[#All],P$2,0)/P$1,"")</f>
        <v>4.3364710569895282</v>
      </c>
      <c r="Q25" s="168">
        <f>IFERROR(VLOOKUP($B25,RD[#All],Q$2,0)/Q$1,"")</f>
        <v>4.4213794550819108</v>
      </c>
      <c r="R25" s="168">
        <f>IFERROR(VLOOKUP($B25,RD[#All],R$2,0)/R$1,"")</f>
        <v>4.4231524334901797</v>
      </c>
      <c r="S25" s="168">
        <f>IFERROR(VLOOKUP($B25,RD[#All],S$2,0)/S$1,"")</f>
        <v>4.3863779960635831</v>
      </c>
      <c r="T25" s="168">
        <f>IFERROR(VLOOKUP($B25,RD[#All],T$2,0)/T$1,"")</f>
        <v>4.2735624086512578</v>
      </c>
      <c r="U25" s="168">
        <f>IFERROR(VLOOKUP($B25,RD[#All],U$2,0)/U$1,"")</f>
        <v>4.4232812691009284</v>
      </c>
      <c r="V25" s="168">
        <f>IFERROR(VLOOKUP($B25,RD[#All],V$2,0)/V$1,"")</f>
        <v>4.394802991123206</v>
      </c>
      <c r="W25" s="168">
        <f>IFERROR(VLOOKUP($B25,RD[#All],W$2,0)/W$1,"")</f>
        <v>4.3009816861903971</v>
      </c>
      <c r="X25" s="168">
        <f>IFERROR(VLOOKUP($B25,RD[#All],X$2,0)/X$1,"")</f>
        <v>4.5613273607074909</v>
      </c>
      <c r="Y25" s="168">
        <f>IFERROR(VLOOKUP($B25,RD[#All],Y$2,0)/Y$1,"")</f>
        <v>4.4997684643916571</v>
      </c>
      <c r="Z25" s="168">
        <f>IFERROR(VLOOKUP($B25,RD[#All],Z$2,0)/Z$1,"")</f>
        <v>4.5004398642704535</v>
      </c>
      <c r="AA25" s="168">
        <f>IFERROR(VLOOKUP($B25,RD[#All],AA$2,0)/AA$1,"")</f>
        <v>4.4645344574780053</v>
      </c>
      <c r="AB25" s="168">
        <f>IFERROR(VLOOKUP($B25,RD[#All],AB$2,0)/AB$1,"")</f>
        <v>4.4232429239925484</v>
      </c>
      <c r="AC25" s="168">
        <f>IFERROR(VLOOKUP($B25,RD[#All],AC$2,0)/AC$1,"")</f>
        <v>4.4482804469324968</v>
      </c>
      <c r="AD25" s="168">
        <f>IFERROR(VLOOKUP($B25,RD[#All],AD$2,0)/AD$1,"")</f>
        <v>4.4389659691779269</v>
      </c>
      <c r="AE25" s="168">
        <f>IFERROR(VLOOKUP($B25,RD[#All],AE$2,0)/AE$1,"")</f>
        <v>5.1450591334566447</v>
      </c>
      <c r="AF25" s="168">
        <f>IFERROR(VLOOKUP($B25,RD[#All],AF$2,0)/AF$1,"")</f>
        <v>5.0278916485813028</v>
      </c>
      <c r="AG25" s="168">
        <f>IFERROR(VLOOKUP($B25,RD[#All],AG$2,0)/AG$1,"")</f>
        <v>5.077933760392531</v>
      </c>
      <c r="AH25" s="168">
        <f>IFERROR(VLOOKUP($B25,RD[#All],AH$2,0)/AH$1,"")</f>
        <v>4.9939981780183267</v>
      </c>
      <c r="AI25" s="168">
        <f>IFERROR(VLOOKUP($B25,RD[#All],AI$2,0)/AI$1,"")</f>
        <v>5.11544227886057</v>
      </c>
      <c r="AJ25" s="168">
        <f>IFERROR(VLOOKUP($B25,RD[#All],AJ$2,0)/AJ$1,"")</f>
        <v>5.0488132557098071</v>
      </c>
      <c r="AK25" s="168">
        <f>IFERROR(VLOOKUP($B25,RD[#All],AK$2,0)/AK$1,"")</f>
        <v>5.0665214388183415</v>
      </c>
      <c r="AL25" s="168">
        <f>IFERROR(VLOOKUP($B25,RD[#All],AL$2,0)/AL$1,"")</f>
        <v>5.1062047346232839</v>
      </c>
      <c r="AM25" s="168">
        <f>IFERROR(VLOOKUP($B25,RD[#All],AM$2,0)/AM$1,"")</f>
        <v>5.0440541977693565</v>
      </c>
      <c r="AN25" s="168">
        <f>IFERROR(VLOOKUP($B25,RD[#All],AN$2,0)/AN$1,"")</f>
        <v>5.0754205173423435</v>
      </c>
      <c r="AO25" s="168">
        <f>IFERROR(VLOOKUP($B25,RD[#All],AO$2,0)/AO$1,"")</f>
        <v>5.0909017480328735</v>
      </c>
      <c r="AP25" s="168">
        <f>IFERROR(VLOOKUP($B25,RD[#All],AP$2,0)/AP$1,"")</f>
        <v>4.9577631640943141</v>
      </c>
      <c r="AQ25" s="168">
        <f>IFERROR(VLOOKUP($B25,RD[#All],AQ$2,0)/AQ$1,"")</f>
        <v>5.0044090550144773</v>
      </c>
      <c r="AR25" s="168">
        <f>IFERROR(VLOOKUP($B25,RD[#All],AR$2,0)/AR$1,"")</f>
        <v>5.0187981817879095</v>
      </c>
      <c r="AS25" s="168">
        <f>IFERROR(VLOOKUP($B25,RD[#All],AS$2,0)/AS$1,"")</f>
        <v>4.9607367570037608</v>
      </c>
      <c r="AT25" s="168">
        <f>IFERROR(VLOOKUP($B25,RD[#All],AT$2,0)/AT$1,"")</f>
        <v>4.7833064465441746</v>
      </c>
      <c r="AU25" s="168">
        <f>IFERROR(VLOOKUP($B25,RD[#All],AU$2,0)/AU$1,"")</f>
        <v>5.0713831704634176</v>
      </c>
      <c r="AV25" s="168">
        <f>IFERROR(VLOOKUP($B25,RD[#All],AV$2,0)/AV$1,"")</f>
        <v>5.0061618512939878</v>
      </c>
      <c r="AW25" s="168">
        <f>IFERROR(VLOOKUP($B25,RD[#All],AW$2,0)/AW$1,"")</f>
        <v>4.1775769869076163</v>
      </c>
      <c r="AX25" s="168">
        <f>IFERROR(VLOOKUP($B25,RD[#All],AX$2,0)/AX$1,"")</f>
        <v>4.2809561128526648</v>
      </c>
      <c r="AY25" s="168">
        <f>IFERROR(VLOOKUP($B25,RD[#All],AY$2,0)/AY$1,"")</f>
        <v>4.8744123223979843</v>
      </c>
      <c r="AZ25" s="168">
        <f>IFERROR(VLOOKUP($B25,RD[#All],AZ$2,0)/AZ$1,"")</f>
        <v>5.1063808271817166</v>
      </c>
      <c r="BA25" s="168">
        <f>IFERROR(VLOOKUP($B25,RD[#All],BA$2,0)/BA$1,"")</f>
        <v>4.666131776012346</v>
      </c>
      <c r="BB25" s="168">
        <f>IFERROR(VLOOKUP($B25,RD[#All],BB$2,0)/BB$1,"")</f>
        <v>4.7528846795171082</v>
      </c>
      <c r="BC25" s="168">
        <f>IFERROR(VLOOKUP($B25,RD[#All],BC$2,0)/BC$1,"")</f>
        <v>4.702418271383789</v>
      </c>
      <c r="BD25" s="168">
        <f>IFERROR(VLOOKUP($B25,RD[#All],BD$2,0)/BD$1,"")</f>
        <v>4.7469896136254528</v>
      </c>
      <c r="BE25" s="168">
        <f>IFERROR(VLOOKUP($B25,RD[#All],BE$2,0)/BE$1,"")</f>
        <v>4.8971716252114659</v>
      </c>
      <c r="BF25" s="168">
        <f>IFERROR(VLOOKUP($B25,RD[#All],BF$2,0)/BF$1,"")</f>
        <v>4.9617875755507086</v>
      </c>
      <c r="BG25" s="168">
        <f>IFERROR(VLOOKUP($B25,RD[#All],BG$2,0)/BG$1,"")</f>
        <v>5.046590549595928</v>
      </c>
      <c r="BH25" s="168">
        <f>IFERROR(VLOOKUP($B25,RD[#All],BH$2,0)/BH$1,"")</f>
        <v>5.0092030715251221</v>
      </c>
      <c r="BI25" s="168">
        <f>IFERROR(VLOOKUP($B25,RD[#All],BI$2,0)/BI$1,"")</f>
        <v>4.9289754215862587</v>
      </c>
      <c r="BJ25" s="168">
        <f>IFERROR(VLOOKUP($B25,RD[#All],BJ$2,0)/BJ$1,"")</f>
        <v>5.0280146665018739</v>
      </c>
      <c r="BK25" s="168">
        <f>IFERROR(VLOOKUP($B25,RD[#All],BK$2,0)/BK$1,"")</f>
        <v>4.899644404377332</v>
      </c>
      <c r="BL25" s="168">
        <f>IFERROR(VLOOKUP($B25,RD[#All],BL$2,0)/BL$1,"")</f>
        <v>4.8918273784715645</v>
      </c>
      <c r="BM25" s="168">
        <f>IFERROR(VLOOKUP($B25,RD[#All],BM$2,0)/BM$1,"")</f>
        <v>5.0630241338889945</v>
      </c>
      <c r="BN25" s="168">
        <f>IFERROR(VLOOKUP($B25,RD[#All],BN$2,0)/BN$1,"")</f>
        <v>4.9812749164418317</v>
      </c>
      <c r="BO25" s="168">
        <f>IFERROR(VLOOKUP($B25,RD[#All],BO$2,0)/BO$1,"")</f>
        <v>4.8234598297181686</v>
      </c>
      <c r="BP25" s="168">
        <f>IFERROR(VLOOKUP($B25,RD[#All],BP$2,0)/BP$1,"")</f>
        <v>4.9865997272771168</v>
      </c>
      <c r="BQ25" s="168">
        <f>IFERROR(VLOOKUP($B25,RD[#All],BQ$2,0)/BQ$1,"")</f>
        <v>4.804308677382779</v>
      </c>
      <c r="BR25" s="168">
        <f>IFERROR(VLOOKUP($B25,RD[#All],BR$2,0)/BR$1,"")</f>
        <v>5.2222386624250943</v>
      </c>
      <c r="BS25" s="168">
        <f>IFERROR(VLOOKUP($B25,RD[#All],BS$2,0)/BS$1,"")</f>
        <v>4.9056089415934032</v>
      </c>
      <c r="BT25" s="168">
        <f>IFERROR(VLOOKUP($B25,RD[#All],BT$2,0)/BT$1,"")</f>
        <v>4.7559559964905169</v>
      </c>
      <c r="BU25" s="168">
        <f>IFERROR(VLOOKUP($B25,RD[#All],BU$2,0)/BU$1,"")</f>
        <v>3.2395487723954881</v>
      </c>
      <c r="BV25" s="168">
        <f>IFERROR(VLOOKUP($B25,RD[#All],BV$2,0)/BV$1,"")</f>
        <v>5.3702731092436977</v>
      </c>
      <c r="BW25" s="168">
        <f>IFERROR(VLOOKUP($B25,RD[#All],BW$2,0)/BW$1,"")</f>
        <v>5.0124310885309695</v>
      </c>
      <c r="BX25" s="168">
        <f>IFERROR(VLOOKUP($B25,RD[#All],BX$2,0)/BX$1,"")</f>
        <v>4.9073090249133804</v>
      </c>
      <c r="BY25" s="168">
        <f>AVERAGEIF(Inv_SY_B[[#This Row],[IS1Inv1M1]:[IS4Inv4M2]],"&gt;="&amp;0.1,Inv_SY_B[[#This Row],[IS1Inv1M1]:[IS4Inv4M2]])</f>
        <v>4.4167792682085221</v>
      </c>
      <c r="BZ25" s="168">
        <f>AVERAGEIF(Inv_SY_B[[#This Row],[IS5Inv1M1]:[IS9Inv2M2]],"&gt;="&amp;0.1,Inv_SY_B[[#This Row],[IS5Inv1M1]:[IS9Inv2M2]])</f>
        <v>5.0330444176559688</v>
      </c>
      <c r="CA25" s="168">
        <f>AVERAGEIF(Inv_SY_B[[#This Row],[IS10Inv1M1]:[IS14Inv2M4]],"&gt;="&amp;0.1,Inv_SY_B[[#This Row],[IS10Inv1M1]:[IS14Inv2M4]])</f>
        <v>4.8229642201071554</v>
      </c>
    </row>
    <row r="26" spans="2:79">
      <c r="B26" s="173">
        <f t="shared" si="32"/>
        <v>45854</v>
      </c>
      <c r="C26" s="168">
        <f>IFERROR(VLOOKUP($B26,RD[#All],C$2,0)/C$1,"")</f>
        <v>4.498889623223632</v>
      </c>
      <c r="D26" s="168">
        <f>IFERROR(VLOOKUP($B26,RD[#All],D$2,0)/D$1,"")</f>
        <v>4.545434613059534</v>
      </c>
      <c r="E26" s="168">
        <f>IFERROR(VLOOKUP($B26,RD[#All],E$2,0)/E$1,"")</f>
        <v>4.5709052764781299</v>
      </c>
      <c r="F26" s="168">
        <f>IFERROR(VLOOKUP($B26,RD[#All],F$2,0)/F$1,"")</f>
        <v>4.5240059396139252</v>
      </c>
      <c r="G26" s="168">
        <f>IFERROR(VLOOKUP($B26,RD[#All],G$2,0)/G$1,"")</f>
        <v>4.5090965017398377</v>
      </c>
      <c r="H26" s="168">
        <f>IFERROR(VLOOKUP($B26,RD[#All],H$2,0)/H$1,"")</f>
        <v>4.4675183069622211</v>
      </c>
      <c r="I26" s="168">
        <f>IFERROR(VLOOKUP($B26,RD[#All],I$2,0)/I$1,"")</f>
        <v>4.5724672143429519</v>
      </c>
      <c r="J26" s="168">
        <f>IFERROR(VLOOKUP($B26,RD[#All],J$2,0)/J$1,"")</f>
        <v>4.4515917372608298</v>
      </c>
      <c r="K26" s="168">
        <f>IFERROR(VLOOKUP($B26,RD[#All],K$2,0)/K$1,"")</f>
        <v>4.4732607666824418</v>
      </c>
      <c r="L26" s="168">
        <f>IFERROR(VLOOKUP($B26,RD[#All],L$2,0)/L$1,"")</f>
        <v>4.6058336618052813</v>
      </c>
      <c r="M26" s="168">
        <f>IFERROR(VLOOKUP($B26,RD[#All],M$2,0)/M$1,"")</f>
        <v>4.7104381527951125</v>
      </c>
      <c r="N26" s="168">
        <f>IFERROR(VLOOKUP($B26,RD[#All],N$2,0)/N$1,"")</f>
        <v>4.5589677808798008</v>
      </c>
      <c r="O26" s="168">
        <f>IFERROR(VLOOKUP($B26,RD[#All],O$2,0)/O$1,"")</f>
        <v>4.680437455343637</v>
      </c>
      <c r="P26" s="168">
        <f>IFERROR(VLOOKUP($B26,RD[#All],P$2,0)/P$1,"")</f>
        <v>4.438260306550621</v>
      </c>
      <c r="Q26" s="168">
        <f>IFERROR(VLOOKUP($B26,RD[#All],Q$2,0)/Q$1,"")</f>
        <v>4.5360048393269388</v>
      </c>
      <c r="R26" s="168">
        <f>IFERROR(VLOOKUP($B26,RD[#All],R$2,0)/R$1,"")</f>
        <v>4.5764162906413137</v>
      </c>
      <c r="S26" s="168">
        <f>IFERROR(VLOOKUP($B26,RD[#All],S$2,0)/S$1,"")</f>
        <v>4.505425073978282</v>
      </c>
      <c r="T26" s="168">
        <f>IFERROR(VLOOKUP($B26,RD[#All],T$2,0)/T$1,"")</f>
        <v>4.4080601474535719</v>
      </c>
      <c r="U26" s="168">
        <f>IFERROR(VLOOKUP($B26,RD[#All],U$2,0)/U$1,"")</f>
        <v>4.5402142125010574</v>
      </c>
      <c r="V26" s="168">
        <f>IFERROR(VLOOKUP($B26,RD[#All],V$2,0)/V$1,"")</f>
        <v>4.5033823881149342</v>
      </c>
      <c r="W26" s="168">
        <f>IFERROR(VLOOKUP($B26,RD[#All],W$2,0)/W$1,"")</f>
        <v>4.3155007424517402</v>
      </c>
      <c r="X26" s="168">
        <f>IFERROR(VLOOKUP($B26,RD[#All],X$2,0)/X$1,"")</f>
        <v>4.4791981037704174</v>
      </c>
      <c r="Y26" s="168">
        <f>IFERROR(VLOOKUP($B26,RD[#All],Y$2,0)/Y$1,"")</f>
        <v>4.4756520822157722</v>
      </c>
      <c r="Z26" s="168">
        <f>IFERROR(VLOOKUP($B26,RD[#All],Z$2,0)/Z$1,"")</f>
        <v>4.4526831720497668</v>
      </c>
      <c r="AA26" s="168">
        <f>IFERROR(VLOOKUP($B26,RD[#All],AA$2,0)/AA$1,"")</f>
        <v>4.4562408357771259</v>
      </c>
      <c r="AB26" s="168">
        <f>IFERROR(VLOOKUP($B26,RD[#All],AB$2,0)/AB$1,"")</f>
        <v>4.4023442824042514</v>
      </c>
      <c r="AC26" s="168">
        <f>IFERROR(VLOOKUP($B26,RD[#All],AC$2,0)/AC$1,"")</f>
        <v>4.4475927174027667</v>
      </c>
      <c r="AD26" s="168">
        <f>IFERROR(VLOOKUP($B26,RD[#All],AD$2,0)/AD$1,"")</f>
        <v>4.4193971166448218</v>
      </c>
      <c r="AE26" s="168">
        <f>IFERROR(VLOOKUP($B26,RD[#All],AE$2,0)/AE$1,"")</f>
        <v>4.3077181772322177</v>
      </c>
      <c r="AF26" s="168">
        <f>IFERROR(VLOOKUP($B26,RD[#All],AF$2,0)/AF$1,"")</f>
        <v>4.2337432682260268</v>
      </c>
      <c r="AG26" s="168">
        <f>IFERROR(VLOOKUP($B26,RD[#All],AG$2,0)/AG$1,"")</f>
        <v>4.2837672073054378</v>
      </c>
      <c r="AH26" s="168">
        <f>IFERROR(VLOOKUP($B26,RD[#All],AH$2,0)/AH$1,"")</f>
        <v>4.274744118750335</v>
      </c>
      <c r="AI26" s="168">
        <f>IFERROR(VLOOKUP($B26,RD[#All],AI$2,0)/AI$1,"")</f>
        <v>4.3002862205261003</v>
      </c>
      <c r="AJ26" s="168">
        <f>IFERROR(VLOOKUP($B26,RD[#All],AJ$2,0)/AJ$1,"")</f>
        <v>4.2301836094939542</v>
      </c>
      <c r="AK26" s="168">
        <f>IFERROR(VLOOKUP($B26,RD[#All],AK$2,0)/AK$1,"")</f>
        <v>4.2443547101641785</v>
      </c>
      <c r="AL26" s="168">
        <f>IFERROR(VLOOKUP($B26,RD[#All],AL$2,0)/AL$1,"")</f>
        <v>4.2773754188736355</v>
      </c>
      <c r="AM26" s="168">
        <f>IFERROR(VLOOKUP($B26,RD[#All],AM$2,0)/AM$1,"")</f>
        <v>4.2650117455424148</v>
      </c>
      <c r="AN26" s="168">
        <f>IFERROR(VLOOKUP($B26,RD[#All],AN$2,0)/AN$1,"")</f>
        <v>4.3169075232050185</v>
      </c>
      <c r="AO26" s="168">
        <f>IFERROR(VLOOKUP($B26,RD[#All],AO$2,0)/AO$1,"")</f>
        <v>4.3311771793197682</v>
      </c>
      <c r="AP26" s="168">
        <f>IFERROR(VLOOKUP($B26,RD[#All],AP$2,0)/AP$1,"")</f>
        <v>4.3004839567333262</v>
      </c>
      <c r="AQ26" s="168">
        <f>IFERROR(VLOOKUP($B26,RD[#All],AQ$2,0)/AQ$1,"")</f>
        <v>4.2999473545669904</v>
      </c>
      <c r="AR26" s="168">
        <f>IFERROR(VLOOKUP($B26,RD[#All],AR$2,0)/AR$1,"")</f>
        <v>4.3005045039044942</v>
      </c>
      <c r="AS26" s="168">
        <f>IFERROR(VLOOKUP($B26,RD[#All],AS$2,0)/AS$1,"")</f>
        <v>4.171160087642213</v>
      </c>
      <c r="AT26" s="168">
        <f>IFERROR(VLOOKUP($B26,RD[#All],AT$2,0)/AT$1,"")</f>
        <v>4.0579916616035696</v>
      </c>
      <c r="AU26" s="168">
        <f>IFERROR(VLOOKUP($B26,RD[#All],AU$2,0)/AU$1,"")</f>
        <v>4.1096621960882196</v>
      </c>
      <c r="AV26" s="168">
        <f>IFERROR(VLOOKUP($B26,RD[#All],AV$2,0)/AV$1,"")</f>
        <v>4.0948216840504834</v>
      </c>
      <c r="AW26" s="168">
        <f>IFERROR(VLOOKUP($B26,RD[#All],AW$2,0)/AW$1,"")</f>
        <v>3.9424672690392777</v>
      </c>
      <c r="AX26" s="168">
        <f>IFERROR(VLOOKUP($B26,RD[#All],AX$2,0)/AX$1,"")</f>
        <v>4.0855211598746086</v>
      </c>
      <c r="AY26" s="168">
        <f>IFERROR(VLOOKUP($B26,RD[#All],AY$2,0)/AY$1,"")</f>
        <v>4.6868749837658124</v>
      </c>
      <c r="AZ26" s="168">
        <f>IFERROR(VLOOKUP($B26,RD[#All],AZ$2,0)/AZ$1,"")</f>
        <v>4.9979775508140358</v>
      </c>
      <c r="BA26" s="168">
        <f>IFERROR(VLOOKUP($B26,RD[#All],BA$2,0)/BA$1,"")</f>
        <v>4.6285578997211552</v>
      </c>
      <c r="BB26" s="168">
        <f>IFERROR(VLOOKUP($B26,RD[#All],BB$2,0)/BB$1,"")</f>
        <v>4.7932590764579031</v>
      </c>
      <c r="BC26" s="168">
        <f>IFERROR(VLOOKUP($B26,RD[#All],BC$2,0)/BC$1,"")</f>
        <v>4.7647559337214513</v>
      </c>
      <c r="BD26" s="168">
        <f>IFERROR(VLOOKUP($B26,RD[#All],BD$2,0)/BD$1,"")</f>
        <v>4.7612689997621578</v>
      </c>
      <c r="BE26" s="168">
        <f>IFERROR(VLOOKUP($B26,RD[#All],BE$2,0)/BE$1,"")</f>
        <v>4.8978510330396032</v>
      </c>
      <c r="BF26" s="168">
        <f>IFERROR(VLOOKUP($B26,RD[#All],BF$2,0)/BF$1,"")</f>
        <v>4.8405734361211472</v>
      </c>
      <c r="BG26" s="168">
        <f>IFERROR(VLOOKUP($B26,RD[#All],BG$2,0)/BG$1,"")</f>
        <v>4.9531218544189128</v>
      </c>
      <c r="BH26" s="168">
        <f>IFERROR(VLOOKUP($B26,RD[#All],BH$2,0)/BH$1,"")</f>
        <v>4.9200483161255075</v>
      </c>
      <c r="BI26" s="168">
        <f>IFERROR(VLOOKUP($B26,RD[#All],BI$2,0)/BI$1,"")</f>
        <v>4.8746318450751946</v>
      </c>
      <c r="BJ26" s="168">
        <f>IFERROR(VLOOKUP($B26,RD[#All],BJ$2,0)/BJ$1,"")</f>
        <v>4.942391408835606</v>
      </c>
      <c r="BK26" s="168">
        <f>IFERROR(VLOOKUP($B26,RD[#All],BK$2,0)/BK$1,"")</f>
        <v>4.8118097813838183</v>
      </c>
      <c r="BL26" s="168">
        <f>IFERROR(VLOOKUP($B26,RD[#All],BL$2,0)/BL$1,"")</f>
        <v>4.8497707725533283</v>
      </c>
      <c r="BM26" s="168">
        <f>IFERROR(VLOOKUP($B26,RD[#All],BM$2,0)/BM$1,"")</f>
        <v>4.7797695995564355</v>
      </c>
      <c r="BN26" s="168">
        <f>IFERROR(VLOOKUP($B26,RD[#All],BN$2,0)/BN$1,"")</f>
        <v>4.7425372919674862</v>
      </c>
      <c r="BO26" s="168">
        <f>IFERROR(VLOOKUP($B26,RD[#All],BO$2,0)/BO$1,"")</f>
        <v>4.6396984993741661</v>
      </c>
      <c r="BP26" s="168">
        <f>IFERROR(VLOOKUP($B26,RD[#All],BP$2,0)/BP$1,"")</f>
        <v>4.7485083212668906</v>
      </c>
      <c r="BQ26" s="168">
        <f>IFERROR(VLOOKUP($B26,RD[#All],BQ$2,0)/BQ$1,"")</f>
        <v>4.6801840859067569</v>
      </c>
      <c r="BR26" s="168">
        <f>IFERROR(VLOOKUP($B26,RD[#All],BR$2,0)/BR$1,"")</f>
        <v>5.1120810830805654</v>
      </c>
      <c r="BS26" s="168">
        <f>IFERROR(VLOOKUP($B26,RD[#All],BS$2,0)/BS$1,"")</f>
        <v>4.7093300620186742</v>
      </c>
      <c r="BT26" s="168">
        <f>IFERROR(VLOOKUP($B26,RD[#All],BT$2,0)/BT$1,"")</f>
        <v>4.6709860295606394</v>
      </c>
      <c r="BU26" s="168">
        <f>IFERROR(VLOOKUP($B26,RD[#All],BU$2,0)/BU$1,"")</f>
        <v>4.1856521418565213</v>
      </c>
      <c r="BV26" s="168">
        <f>IFERROR(VLOOKUP($B26,RD[#All],BV$2,0)/BV$1,"")</f>
        <v>5.3046218487394956</v>
      </c>
      <c r="BW26" s="168">
        <f>IFERROR(VLOOKUP($B26,RD[#All],BW$2,0)/BW$1,"")</f>
        <v>4.7591251396245449</v>
      </c>
      <c r="BX26" s="168">
        <f>IFERROR(VLOOKUP($B26,RD[#All],BX$2,0)/BX$1,"")</f>
        <v>4.6480778749381289</v>
      </c>
      <c r="BY26" s="168">
        <f>AVERAGEIF(Inv_SY_B[[#This Row],[IS1Inv1M1]:[IS4Inv4M2]],"&gt;="&amp;0.1,Inv_SY_B[[#This Row],[IS1Inv1M1]:[IS4Inv4M2]])</f>
        <v>4.5044721193382404</v>
      </c>
      <c r="BZ26" s="168">
        <f>AVERAGEIF(Inv_SY_B[[#This Row],[IS5Inv1M1]:[IS9Inv2M2]],"&gt;="&amp;0.1,Inv_SY_B[[#This Row],[IS5Inv1M1]:[IS9Inv2M2]])</f>
        <v>4.2444355901793536</v>
      </c>
      <c r="CA26" s="168">
        <f>AVERAGEIF(Inv_SY_B[[#This Row],[IS10Inv1M1]:[IS14Inv2M4]],"&gt;="&amp;0.1,Inv_SY_B[[#This Row],[IS10Inv1M1]:[IS14Inv2M4]])</f>
        <v>4.7404090463785655</v>
      </c>
    </row>
    <row r="27" spans="2:79">
      <c r="B27" s="173">
        <f t="shared" si="32"/>
        <v>45855</v>
      </c>
      <c r="C27" s="168">
        <f>IFERROR(VLOOKUP($B27,RD[#All],C$2,0)/C$1,"")</f>
        <v>4.0744719837374435</v>
      </c>
      <c r="D27" s="168">
        <f>IFERROR(VLOOKUP($B27,RD[#All],D$2,0)/D$1,"")</f>
        <v>4.07854388728971</v>
      </c>
      <c r="E27" s="168">
        <f>IFERROR(VLOOKUP($B27,RD[#All],E$2,0)/E$1,"")</f>
        <v>4.1045638455518736</v>
      </c>
      <c r="F27" s="168">
        <f>IFERROR(VLOOKUP($B27,RD[#All],F$2,0)/F$1,"")</f>
        <v>4.1383930044547101</v>
      </c>
      <c r="G27" s="168">
        <f>IFERROR(VLOOKUP($B27,RD[#All],G$2,0)/G$1,"")</f>
        <v>4.1470307403443787</v>
      </c>
      <c r="H27" s="168">
        <f>IFERROR(VLOOKUP($B27,RD[#All],H$2,0)/H$1,"")</f>
        <v>4.0805010717781602</v>
      </c>
      <c r="I27" s="168">
        <f>IFERROR(VLOOKUP($B27,RD[#All],I$2,0)/I$1,"")</f>
        <v>4.1468562903509518</v>
      </c>
      <c r="J27" s="168">
        <f>IFERROR(VLOOKUP($B27,RD[#All],J$2,0)/J$1,"")</f>
        <v>4.0498201459922436</v>
      </c>
      <c r="K27" s="168">
        <f>IFERROR(VLOOKUP($B27,RD[#All],K$2,0)/K$1,"")</f>
        <v>4.0553399589840664</v>
      </c>
      <c r="L27" s="168">
        <f>IFERROR(VLOOKUP($B27,RD[#All],L$2,0)/L$1,"")</f>
        <v>4.234594665615556</v>
      </c>
      <c r="M27" s="168">
        <f>IFERROR(VLOOKUP($B27,RD[#All],M$2,0)/M$1,"")</f>
        <v>4.384681074689615</v>
      </c>
      <c r="N27" s="168">
        <f>IFERROR(VLOOKUP($B27,RD[#All],N$2,0)/N$1,"")</f>
        <v>4.1550969591790539</v>
      </c>
      <c r="O27" s="168">
        <f>IFERROR(VLOOKUP($B27,RD[#All],O$2,0)/O$1,"")</f>
        <v>4.2629366668168629</v>
      </c>
      <c r="P27" s="168">
        <f>IFERROR(VLOOKUP($B27,RD[#All],P$2,0)/P$1,"")</f>
        <v>4.1953357488824974</v>
      </c>
      <c r="Q27" s="168">
        <f>IFERROR(VLOOKUP($B27,RD[#All],Q$2,0)/Q$1,"")</f>
        <v>4.1902151772156584</v>
      </c>
      <c r="R27" s="168">
        <f>IFERROR(VLOOKUP($B27,RD[#All],R$2,0)/R$1,"")</f>
        <v>4.1510624191357746</v>
      </c>
      <c r="S27" s="168">
        <f>IFERROR(VLOOKUP($B27,RD[#All],S$2,0)/S$1,"")</f>
        <v>4.1021013922917131</v>
      </c>
      <c r="T27" s="168">
        <f>IFERROR(VLOOKUP($B27,RD[#All],T$2,0)/T$1,"")</f>
        <v>4.1514536849222443</v>
      </c>
      <c r="U27" s="168">
        <f>IFERROR(VLOOKUP($B27,RD[#All],U$2,0)/U$1,"")</f>
        <v>4.12937381868106</v>
      </c>
      <c r="V27" s="168">
        <f>IFERROR(VLOOKUP($B27,RD[#All],V$2,0)/V$1,"")</f>
        <v>4.1201503684749694</v>
      </c>
      <c r="W27" s="168">
        <f>IFERROR(VLOOKUP($B27,RD[#All],W$2,0)/W$1,"")</f>
        <v>4.2976819006764559</v>
      </c>
      <c r="X27" s="168">
        <f>IFERROR(VLOOKUP($B27,RD[#All],X$2,0)/X$1,"")</f>
        <v>4.4446780444962881</v>
      </c>
      <c r="Y27" s="168">
        <f>IFERROR(VLOOKUP($B27,RD[#All],Y$2,0)/Y$1,"")</f>
        <v>4.4414490002705067</v>
      </c>
      <c r="Z27" s="168">
        <f>IFERROR(VLOOKUP($B27,RD[#All],Z$2,0)/Z$1,"")</f>
        <v>4.4025476220398936</v>
      </c>
      <c r="AA27" s="168">
        <f>IFERROR(VLOOKUP($B27,RD[#All],AA$2,0)/AA$1,"")</f>
        <v>4.4412115102639298</v>
      </c>
      <c r="AB27" s="168">
        <f>IFERROR(VLOOKUP($B27,RD[#All],AB$2,0)/AB$1,"")</f>
        <v>4.3491890418427142</v>
      </c>
      <c r="AC27" s="168">
        <f>IFERROR(VLOOKUP($B27,RD[#All],AC$2,0)/AC$1,"")</f>
        <v>4.4145358513403847</v>
      </c>
      <c r="AD27" s="168">
        <f>IFERROR(VLOOKUP($B27,RD[#All],AD$2,0)/AD$1,"")</f>
        <v>4.3807113481267228</v>
      </c>
      <c r="AE27" s="168">
        <f>IFERROR(VLOOKUP($B27,RD[#All],AE$2,0)/AE$1,"")</f>
        <v>3.9355417297236701</v>
      </c>
      <c r="AF27" s="168">
        <f>IFERROR(VLOOKUP($B27,RD[#All],AF$2,0)/AF$1,"")</f>
        <v>3.9176379176379172</v>
      </c>
      <c r="AG27" s="168">
        <f>IFERROR(VLOOKUP($B27,RD[#All],AG$2,0)/AG$1,"")</f>
        <v>4.0175003407387218</v>
      </c>
      <c r="AH27" s="168">
        <f>IFERROR(VLOOKUP($B27,RD[#All],AH$2,0)/AH$1,"")</f>
        <v>4.009645785327689</v>
      </c>
      <c r="AI27" s="168">
        <f>IFERROR(VLOOKUP($B27,RD[#All],AI$2,0)/AI$1,"")</f>
        <v>3.9478806051519695</v>
      </c>
      <c r="AJ27" s="168">
        <f>IFERROR(VLOOKUP($B27,RD[#All],AJ$2,0)/AJ$1,"")</f>
        <v>3.9086430810568742</v>
      </c>
      <c r="AK27" s="168">
        <f>IFERROR(VLOOKUP($B27,RD[#All],AK$2,0)/AK$1,"")</f>
        <v>3.9022368630784761</v>
      </c>
      <c r="AL27" s="168">
        <f>IFERROR(VLOOKUP($B27,RD[#All],AL$2,0)/AL$1,"")</f>
        <v>3.9758944978921198</v>
      </c>
      <c r="AM27" s="168">
        <f>IFERROR(VLOOKUP($B27,RD[#All],AM$2,0)/AM$1,"")</f>
        <v>4.0129369240813908</v>
      </c>
      <c r="AN27" s="168">
        <f>IFERROR(VLOOKUP($B27,RD[#All],AN$2,0)/AN$1,"")</f>
        <v>4.0709578843215519</v>
      </c>
      <c r="AO27" s="168">
        <f>IFERROR(VLOOKUP($B27,RD[#All],AO$2,0)/AO$1,"")</f>
        <v>4.0887949544649889</v>
      </c>
      <c r="AP27" s="168">
        <f>IFERROR(VLOOKUP($B27,RD[#All],AP$2,0)/AP$1,"")</f>
        <v>4.0697463097457716</v>
      </c>
      <c r="AQ27" s="168">
        <f>IFERROR(VLOOKUP($B27,RD[#All],AQ$2,0)/AQ$1,"")</f>
        <v>4.0778494340615943</v>
      </c>
      <c r="AR27" s="168">
        <f>IFERROR(VLOOKUP($B27,RD[#All],AR$2,0)/AR$1,"")</f>
        <v>4.0614062838209097</v>
      </c>
      <c r="AS27" s="168">
        <f>IFERROR(VLOOKUP($B27,RD[#All],AS$2,0)/AS$1,"")</f>
        <v>3.876879093582668</v>
      </c>
      <c r="AT27" s="168">
        <f>IFERROR(VLOOKUP($B27,RD[#All],AT$2,0)/AT$1,"")</f>
        <v>3.8954976849426992</v>
      </c>
      <c r="AU27" s="168">
        <f>IFERROR(VLOOKUP($B27,RD[#All],AU$2,0)/AU$1,"")</f>
        <v>3.9409779160583835</v>
      </c>
      <c r="AV27" s="168">
        <f>IFERROR(VLOOKUP($B27,RD[#All],AV$2,0)/AV$1,"")</f>
        <v>3.9574194827822282</v>
      </c>
      <c r="AW27" s="168">
        <f>IFERROR(VLOOKUP($B27,RD[#All],AW$2,0)/AW$1,"")</f>
        <v>4.0424119491056612</v>
      </c>
      <c r="AX27" s="168">
        <f>IFERROR(VLOOKUP($B27,RD[#All],AX$2,0)/AX$1,"")</f>
        <v>4.1636951410658307</v>
      </c>
      <c r="AY27" s="168">
        <f>IFERROR(VLOOKUP($B27,RD[#All],AY$2,0)/AY$1,"")</f>
        <v>4.5444297254474133</v>
      </c>
      <c r="AZ27" s="168">
        <f>IFERROR(VLOOKUP($B27,RD[#All],AZ$2,0)/AZ$1,"")</f>
        <v>4.8350187076549709</v>
      </c>
      <c r="BA27" s="168">
        <f>IFERROR(VLOOKUP($B27,RD[#All],BA$2,0)/BA$1,"")</f>
        <v>4.5318391469809365</v>
      </c>
      <c r="BB27" s="168">
        <f>IFERROR(VLOOKUP($B27,RD[#All],BB$2,0)/BB$1,"")</f>
        <v>4.6812957157784751</v>
      </c>
      <c r="BC27" s="168">
        <f>IFERROR(VLOOKUP($B27,RD[#All],BC$2,0)/BC$1,"")</f>
        <v>4.6762651141961484</v>
      </c>
      <c r="BD27" s="168">
        <f>IFERROR(VLOOKUP($B27,RD[#All],BD$2,0)/BD$1,"")</f>
        <v>4.7144078564033105</v>
      </c>
      <c r="BE27" s="168">
        <f>IFERROR(VLOOKUP($B27,RD[#All],BE$2,0)/BE$1,"")</f>
        <v>4.8815452451643155</v>
      </c>
      <c r="BF27" s="168">
        <f>IFERROR(VLOOKUP($B27,RD[#All],BF$2,0)/BF$1,"")</f>
        <v>4.8319152833047498</v>
      </c>
      <c r="BG27" s="168">
        <f>IFERROR(VLOOKUP($B27,RD[#All],BG$2,0)/BG$1,"")</f>
        <v>4.9718155934543153</v>
      </c>
      <c r="BH27" s="168">
        <f>IFERROR(VLOOKUP($B27,RD[#All],BH$2,0)/BH$1,"")</f>
        <v>4.93874205516091</v>
      </c>
      <c r="BI27" s="168">
        <f>IFERROR(VLOOKUP($B27,RD[#All],BI$2,0)/BI$1,"")</f>
        <v>4.8784111345687702</v>
      </c>
      <c r="BJ27" s="168">
        <f>IFERROR(VLOOKUP($B27,RD[#All],BJ$2,0)/BJ$1,"")</f>
        <v>4.9706120655323476</v>
      </c>
      <c r="BK27" s="168">
        <f>IFERROR(VLOOKUP($B27,RD[#All],BK$2,0)/BK$1,"")</f>
        <v>4.8356622342423563</v>
      </c>
      <c r="BL27" s="168">
        <f>IFERROR(VLOOKUP($B27,RD[#All],BL$2,0)/BL$1,"")</f>
        <v>4.8235643289255989</v>
      </c>
      <c r="BM27" s="168">
        <f>IFERROR(VLOOKUP($B27,RD[#All],BM$2,0)/BM$1,"")</f>
        <v>4.8912634056235067</v>
      </c>
      <c r="BN27" s="168">
        <f>IFERROR(VLOOKUP($B27,RD[#All],BN$2,0)/BN$1,"")</f>
        <v>4.852989397748388</v>
      </c>
      <c r="BO27" s="168">
        <f>IFERROR(VLOOKUP($B27,RD[#All],BO$2,0)/BO$1,"")</f>
        <v>4.7068209014758677</v>
      </c>
      <c r="BP27" s="168">
        <f>IFERROR(VLOOKUP($B27,RD[#All],BP$2,0)/BP$1,"")</f>
        <v>4.8339770311167154</v>
      </c>
      <c r="BQ27" s="168">
        <f>IFERROR(VLOOKUP($B27,RD[#All],BQ$2,0)/BQ$1,"")</f>
        <v>4.6615087040618954</v>
      </c>
      <c r="BR27" s="168">
        <f>IFERROR(VLOOKUP($B27,RD[#All],BR$2,0)/BR$1,"")</f>
        <v>5.0292224606051636</v>
      </c>
      <c r="BS27" s="168">
        <f>IFERROR(VLOOKUP($B27,RD[#All],BS$2,0)/BS$1,"")</f>
        <v>4.5687846914589914</v>
      </c>
      <c r="BT27" s="168">
        <f>IFERROR(VLOOKUP($B27,RD[#All],BT$2,0)/BT$1,"")</f>
        <v>4.8685293919146924</v>
      </c>
      <c r="BU27" s="168">
        <f>IFERROR(VLOOKUP($B27,RD[#All],BU$2,0)/BU$1,"")</f>
        <v>4.3376096733760967</v>
      </c>
      <c r="BV27" s="168">
        <f>IFERROR(VLOOKUP($B27,RD[#All],BV$2,0)/BV$1,"")</f>
        <v>4.9311974789915967</v>
      </c>
      <c r="BW27" s="168">
        <f>IFERROR(VLOOKUP($B27,RD[#All],BW$2,0)/BW$1,"")</f>
        <v>4.807408208121644</v>
      </c>
      <c r="BX27" s="168">
        <f>IFERROR(VLOOKUP($B27,RD[#All],BX$2,0)/BX$1,"")</f>
        <v>4.7670681405708626</v>
      </c>
      <c r="BY27" s="168">
        <f>AVERAGEIF(Inv_SY_B[[#This Row],[IS1Inv1M1]:[IS4Inv4M2]],"&gt;="&amp;0.1,Inv_SY_B[[#This Row],[IS1Inv1M1]:[IS4Inv4M2]])</f>
        <v>4.2187331151230509</v>
      </c>
      <c r="BZ27" s="168">
        <f>AVERAGEIF(Inv_SY_B[[#This Row],[IS5Inv1M1]:[IS9Inv2M2]],"&gt;="&amp;0.1,Inv_SY_B[[#This Row],[IS5Inv1M1]:[IS9Inv2M2]])</f>
        <v>3.9815248215816457</v>
      </c>
      <c r="CA27" s="168">
        <f>AVERAGEIF(Inv_SY_B[[#This Row],[IS10Inv1M1]:[IS14Inv2M4]],"&gt;="&amp;0.1,Inv_SY_B[[#This Row],[IS10Inv1M1]:[IS14Inv2M4]])</f>
        <v>4.7349289565018404</v>
      </c>
    </row>
    <row r="28" spans="2:79">
      <c r="B28" s="173">
        <f t="shared" si="32"/>
        <v>45856</v>
      </c>
      <c r="C28" s="168">
        <f>IFERROR(VLOOKUP($B28,RD[#All],C$2,0)/C$1,"")</f>
        <v>3.1890522174647074</v>
      </c>
      <c r="D28" s="168">
        <f>IFERROR(VLOOKUP($B28,RD[#All],D$2,0)/D$1,"")</f>
        <v>3.1753956793971074</v>
      </c>
      <c r="E28" s="168">
        <f>IFERROR(VLOOKUP($B28,RD[#All],E$2,0)/E$1,"")</f>
        <v>3.1443080970379134</v>
      </c>
      <c r="F28" s="168">
        <f>IFERROR(VLOOKUP($B28,RD[#All],F$2,0)/F$1,"")</f>
        <v>3.1153275037122587</v>
      </c>
      <c r="G28" s="168">
        <f>IFERROR(VLOOKUP($B28,RD[#All],G$2,0)/G$1,"")</f>
        <v>3.1176745765753067</v>
      </c>
      <c r="H28" s="168">
        <f>IFERROR(VLOOKUP($B28,RD[#All],H$2,0)/H$1,"")</f>
        <v>3.1199895919808691</v>
      </c>
      <c r="I28" s="168">
        <f>IFERROR(VLOOKUP($B28,RD[#All],I$2,0)/I$1,"")</f>
        <v>3.176869906252239</v>
      </c>
      <c r="J28" s="168">
        <f>IFERROR(VLOOKUP($B28,RD[#All],J$2,0)/J$1,"")</f>
        <v>3.2094273963935462</v>
      </c>
      <c r="K28" s="168">
        <f>IFERROR(VLOOKUP($B28,RD[#All],K$2,0)/K$1,"")</f>
        <v>3.0902666035652313</v>
      </c>
      <c r="L28" s="168">
        <f>IFERROR(VLOOKUP($B28,RD[#All],L$2,0)/L$1,"")</f>
        <v>3.1849297070030222</v>
      </c>
      <c r="M28" s="168">
        <f>IFERROR(VLOOKUP($B28,RD[#All],M$2,0)/M$1,"")</f>
        <v>3.2789200551796625</v>
      </c>
      <c r="N28" s="168">
        <f>IFERROR(VLOOKUP($B28,RD[#All],N$2,0)/N$1,"")</f>
        <v>3.1371513368042456</v>
      </c>
      <c r="O28" s="168">
        <f>IFERROR(VLOOKUP($B28,RD[#All],O$2,0)/O$1,"")</f>
        <v>3.2245917362394034</v>
      </c>
      <c r="P28" s="168">
        <f>IFERROR(VLOOKUP($B28,RD[#All],P$2,0)/P$1,"")</f>
        <v>3.0882298009039633</v>
      </c>
      <c r="Q28" s="168">
        <f>IFERROR(VLOOKUP($B28,RD[#All],Q$2,0)/Q$1,"")</f>
        <v>3.1901904867720949</v>
      </c>
      <c r="R28" s="168">
        <f>IFERROR(VLOOKUP($B28,RD[#All],R$2,0)/R$1,"")</f>
        <v>3.194144947313537</v>
      </c>
      <c r="S28" s="168">
        <f>IFERROR(VLOOKUP($B28,RD[#All],S$2,0)/S$1,"")</f>
        <v>3.1427246735182752</v>
      </c>
      <c r="T28" s="168">
        <f>IFERROR(VLOOKUP($B28,RD[#All],T$2,0)/T$1,"")</f>
        <v>3.1868514492313551</v>
      </c>
      <c r="U28" s="168">
        <f>IFERROR(VLOOKUP($B28,RD[#All],U$2,0)/U$1,"")</f>
        <v>3.1902428932792941</v>
      </c>
      <c r="V28" s="168">
        <f>IFERROR(VLOOKUP($B28,RD[#All],V$2,0)/V$1,"")</f>
        <v>3.206476855800604</v>
      </c>
      <c r="W28" s="168">
        <f>IFERROR(VLOOKUP($B28,RD[#All],W$2,0)/W$1,"")</f>
        <v>3.1138426002309849</v>
      </c>
      <c r="X28" s="168">
        <f>IFERROR(VLOOKUP($B28,RD[#All],X$2,0)/X$1,"")</f>
        <v>3.1403081033974107</v>
      </c>
      <c r="Y28" s="168">
        <f>IFERROR(VLOOKUP($B28,RD[#All],Y$2,0)/Y$1,"")</f>
        <v>3.2028939658611062</v>
      </c>
      <c r="Z28" s="168">
        <f>IFERROR(VLOOKUP($B28,RD[#All],Z$2,0)/Z$1,"")</f>
        <v>3.1954792725183574</v>
      </c>
      <c r="AA28" s="168">
        <f>IFERROR(VLOOKUP($B28,RD[#All],AA$2,0)/AA$1,"")</f>
        <v>3.1834219208211141</v>
      </c>
      <c r="AB28" s="168">
        <f>IFERROR(VLOOKUP($B28,RD[#All],AB$2,0)/AB$1,"")</f>
        <v>3.1220753259733764</v>
      </c>
      <c r="AC28" s="168">
        <f>IFERROR(VLOOKUP($B28,RD[#All],AC$2,0)/AC$1,"")</f>
        <v>3.1835916903933352</v>
      </c>
      <c r="AD28" s="168">
        <f>IFERROR(VLOOKUP($B28,RD[#All],AD$2,0)/AD$1,"")</f>
        <v>3.1555565598589954</v>
      </c>
      <c r="AE28" s="168">
        <f>IFERROR(VLOOKUP($B28,RD[#All],AE$2,0)/AE$1,"")</f>
        <v>3.2789641836219943</v>
      </c>
      <c r="AF28" s="168">
        <f>IFERROR(VLOOKUP($B28,RD[#All],AF$2,0)/AF$1,"")</f>
        <v>3.2036009967044445</v>
      </c>
      <c r="AG28" s="168">
        <f>IFERROR(VLOOKUP($B28,RD[#All],AG$2,0)/AG$1,"")</f>
        <v>3.2310208532097588</v>
      </c>
      <c r="AH28" s="168">
        <f>IFERROR(VLOOKUP($B28,RD[#All],AH$2,0)/AH$1,"")</f>
        <v>3.192326241894861</v>
      </c>
      <c r="AI28" s="168">
        <f>IFERROR(VLOOKUP($B28,RD[#All],AI$2,0)/AI$1,"")</f>
        <v>3.2684748534823496</v>
      </c>
      <c r="AJ28" s="168">
        <f>IFERROR(VLOOKUP($B28,RD[#All],AJ$2,0)/AJ$1,"")</f>
        <v>3.2220436764047315</v>
      </c>
      <c r="AK28" s="168">
        <f>IFERROR(VLOOKUP($B28,RD[#All],AK$2,0)/AK$1,"")</f>
        <v>3.258594123585357</v>
      </c>
      <c r="AL28" s="168">
        <f>IFERROR(VLOOKUP($B28,RD[#All],AL$2,0)/AL$1,"")</f>
        <v>3.2806183115338881</v>
      </c>
      <c r="AM28" s="168">
        <f>IFERROR(VLOOKUP($B28,RD[#All],AM$2,0)/AM$1,"")</f>
        <v>3.2836363391601093</v>
      </c>
      <c r="AN28" s="168">
        <f>IFERROR(VLOOKUP($B28,RD[#All],AN$2,0)/AN$1,"")</f>
        <v>3.3052427524281973</v>
      </c>
      <c r="AO28" s="168">
        <f>IFERROR(VLOOKUP($B28,RD[#All],AO$2,0)/AO$1,"")</f>
        <v>3.2990502601519851</v>
      </c>
      <c r="AP28" s="168">
        <f>IFERROR(VLOOKUP($B28,RD[#All],AP$2,0)/AP$1,"")</f>
        <v>3.2454717400230195</v>
      </c>
      <c r="AQ28" s="168">
        <f>IFERROR(VLOOKUP($B28,RD[#All],AQ$2,0)/AQ$1,"")</f>
        <v>3.2694130034219526</v>
      </c>
      <c r="AR28" s="168">
        <f>IFERROR(VLOOKUP($B28,RD[#All],AR$2,0)/AR$1,"")</f>
        <v>3.2675202717327965</v>
      </c>
      <c r="AS28" s="168">
        <f>IFERROR(VLOOKUP($B28,RD[#All],AS$2,0)/AS$1,"")</f>
        <v>3.2570096195531182</v>
      </c>
      <c r="AT28" s="168">
        <f>IFERROR(VLOOKUP($B28,RD[#All],AT$2,0)/AT$1,"")</f>
        <v>3.3092120424881104</v>
      </c>
      <c r="AU28" s="168">
        <f>IFERROR(VLOOKUP($B28,RD[#All],AU$2,0)/AU$1,"")</f>
        <v>3.3166255017428576</v>
      </c>
      <c r="AV28" s="168">
        <f>IFERROR(VLOOKUP($B28,RD[#All],AV$2,0)/AV$1,"")</f>
        <v>3.2890120734511554</v>
      </c>
      <c r="AW28" s="168">
        <f>IFERROR(VLOOKUP($B28,RD[#All],AW$2,0)/AW$1,"")</f>
        <v>3.2474645030425964</v>
      </c>
      <c r="AX28" s="168">
        <f>IFERROR(VLOOKUP($B28,RD[#All],AX$2,0)/AX$1,"")</f>
        <v>3.3122061128526648</v>
      </c>
      <c r="AY28" s="168">
        <f>IFERROR(VLOOKUP($B28,RD[#All],AY$2,0)/AY$1,"")</f>
        <v>3.1666277046157045</v>
      </c>
      <c r="AZ28" s="168">
        <f>IFERROR(VLOOKUP($B28,RD[#All],AZ$2,0)/AZ$1,"")</f>
        <v>3.3809788654060067</v>
      </c>
      <c r="BA28" s="168">
        <f>IFERROR(VLOOKUP($B28,RD[#All],BA$2,0)/BA$1,"")</f>
        <v>3.1748390943687412</v>
      </c>
      <c r="BB28" s="168">
        <f>IFERROR(VLOOKUP($B28,RD[#All],BB$2,0)/BB$1,"")</f>
        <v>3.2354654394272884</v>
      </c>
      <c r="BC28" s="168">
        <f>IFERROR(VLOOKUP($B28,RD[#All],BC$2,0)/BC$1,"")</f>
        <v>3.2232422749664127</v>
      </c>
      <c r="BD28" s="168">
        <f>IFERROR(VLOOKUP($B28,RD[#All],BD$2,0)/BD$1,"")</f>
        <v>3.268299497524759</v>
      </c>
      <c r="BE28" s="168">
        <f>IFERROR(VLOOKUP($B28,RD[#All],BE$2,0)/BE$1,"")</f>
        <v>3.214618138830196</v>
      </c>
      <c r="BF28" s="168">
        <f>IFERROR(VLOOKUP($B28,RD[#All],BF$2,0)/BF$1,"")</f>
        <v>3.132752793086798</v>
      </c>
      <c r="BG28" s="168">
        <f>IFERROR(VLOOKUP($B28,RD[#All],BG$2,0)/BG$1,"")</f>
        <v>3.2872221103793393</v>
      </c>
      <c r="BH28" s="168">
        <f>IFERROR(VLOOKUP($B28,RD[#All],BH$2,0)/BH$1,"")</f>
        <v>3.2469586724569326</v>
      </c>
      <c r="BI28" s="168">
        <f>IFERROR(VLOOKUP($B28,RD[#All],BI$2,0)/BI$1,"")</f>
        <v>3.2827690463158441</v>
      </c>
      <c r="BJ28" s="168">
        <f>IFERROR(VLOOKUP($B28,RD[#All],BJ$2,0)/BJ$1,"")</f>
        <v>3.3075158955767034</v>
      </c>
      <c r="BK28" s="168">
        <f>IFERROR(VLOOKUP($B28,RD[#All],BK$2,0)/BK$1,"")</f>
        <v>3.3186837953572237</v>
      </c>
      <c r="BL28" s="168">
        <f>IFERROR(VLOOKUP($B28,RD[#All],BL$2,0)/BL$1,"")</f>
        <v>3.279278596597583</v>
      </c>
      <c r="BM28" s="168">
        <f>IFERROR(VLOOKUP($B28,RD[#All],BM$2,0)/BM$1,"")</f>
        <v>3.2621882316781021</v>
      </c>
      <c r="BN28" s="168">
        <f>IFERROR(VLOOKUP($B28,RD[#All],BN$2,0)/BN$1,"")</f>
        <v>3.2750199906806037</v>
      </c>
      <c r="BO28" s="168">
        <f>IFERROR(VLOOKUP($B28,RD[#All],BO$2,0)/BO$1,"")</f>
        <v>3.2229756681292381</v>
      </c>
      <c r="BP28" s="168">
        <f>IFERROR(VLOOKUP($B28,RD[#All],BP$2,0)/BP$1,"")</f>
        <v>3.1939767869204014</v>
      </c>
      <c r="BQ28" s="168">
        <f>IFERROR(VLOOKUP($B28,RD[#All],BQ$2,0)/BQ$1,"")</f>
        <v>3.0967117988394581</v>
      </c>
      <c r="BR28" s="168">
        <f>IFERROR(VLOOKUP($B28,RD[#All],BR$2,0)/BR$1,"")</f>
        <v>3.3096101205888884</v>
      </c>
      <c r="BS28" s="168">
        <f>IFERROR(VLOOKUP($B28,RD[#All],BS$2,0)/BS$1,"")</f>
        <v>2.8077269663857276</v>
      </c>
      <c r="BT28" s="168">
        <f>IFERROR(VLOOKUP($B28,RD[#All],BT$2,0)/BT$1,"")</f>
        <v>3.2436390632381724</v>
      </c>
      <c r="BU28" s="168">
        <f>IFERROR(VLOOKUP($B28,RD[#All],BU$2,0)/BU$1,"")</f>
        <v>3.1480498414804985</v>
      </c>
      <c r="BV28" s="168">
        <f>IFERROR(VLOOKUP($B28,RD[#All],BV$2,0)/BV$1,"")</f>
        <v>2.9774159663865545</v>
      </c>
      <c r="BW28" s="168">
        <f>IFERROR(VLOOKUP($B28,RD[#All],BW$2,0)/BW$1,"")</f>
        <v>3.1521637300472021</v>
      </c>
      <c r="BX28" s="168">
        <f>IFERROR(VLOOKUP($B28,RD[#All],BX$2,0)/BX$1,"")</f>
        <v>3.1988120772149808</v>
      </c>
      <c r="BY28" s="168">
        <f>AVERAGEIF(Inv_SY_B[[#This Row],[IS1Inv1M1]:[IS4Inv4M2]],"&gt;="&amp;0.1,Inv_SY_B[[#This Row],[IS1Inv1M1]:[IS4Inv4M2]])</f>
        <v>3.166426248338547</v>
      </c>
      <c r="BZ28" s="168">
        <f>AVERAGEIF(Inv_SY_B[[#This Row],[IS5Inv1M1]:[IS9Inv2M2]],"&gt;="&amp;0.1,Inv_SY_B[[#This Row],[IS5Inv1M1]:[IS9Inv2M2]])</f>
        <v>3.2654353802550387</v>
      </c>
      <c r="CA28" s="168">
        <f>AVERAGEIF(Inv_SY_B[[#This Row],[IS10Inv1M1]:[IS14Inv2M4]],"&gt;="&amp;0.1,Inv_SY_B[[#This Row],[IS10Inv1M1]:[IS14Inv2M4]])</f>
        <v>3.2131147422283801</v>
      </c>
    </row>
    <row r="29" spans="2:79">
      <c r="B29" s="173">
        <f t="shared" si="32"/>
        <v>45857</v>
      </c>
      <c r="C29" s="168">
        <f>IFERROR(VLOOKUP($B29,RD[#All],C$2,0)/C$1,"")</f>
        <v>4.8047835470038613</v>
      </c>
      <c r="D29" s="168">
        <f>IFERROR(VLOOKUP($B29,RD[#All],D$2,0)/D$1,"")</f>
        <v>4.768261704373538</v>
      </c>
      <c r="E29" s="168">
        <f>IFERROR(VLOOKUP($B29,RD[#All],E$2,0)/E$1,"")</f>
        <v>4.8108693118433541</v>
      </c>
      <c r="F29" s="168">
        <f>IFERROR(VLOOKUP($B29,RD[#All],F$2,0)/F$1,"")</f>
        <v>4.8213166144200628</v>
      </c>
      <c r="G29" s="168">
        <f>IFERROR(VLOOKUP($B29,RD[#All],G$2,0)/G$1,"")</f>
        <v>4.8118860101634739</v>
      </c>
      <c r="H29" s="168">
        <f>IFERROR(VLOOKUP($B29,RD[#All],H$2,0)/H$1,"")</f>
        <v>4.7712094366040114</v>
      </c>
      <c r="I29" s="168">
        <f>IFERROR(VLOOKUP($B29,RD[#All],I$2,0)/I$1,"")</f>
        <v>4.8746881046535107</v>
      </c>
      <c r="J29" s="168">
        <f>IFERROR(VLOOKUP($B29,RD[#All],J$2,0)/J$1,"")</f>
        <v>4.7752703668553087</v>
      </c>
      <c r="K29" s="168">
        <f>IFERROR(VLOOKUP($B29,RD[#All],K$2,0)/K$1,"")</f>
        <v>4.6792238523426404</v>
      </c>
      <c r="L29" s="168">
        <f>IFERROR(VLOOKUP($B29,RD[#All],L$2,0)/L$1,"")</f>
        <v>4.8805675995269997</v>
      </c>
      <c r="M29" s="168">
        <f>IFERROR(VLOOKUP($B29,RD[#All],M$2,0)/M$1,"")</f>
        <v>4.9969125665112006</v>
      </c>
      <c r="N29" s="168">
        <f>IFERROR(VLOOKUP($B29,RD[#All],N$2,0)/N$1,"")</f>
        <v>4.7563444754646751</v>
      </c>
      <c r="O29" s="168">
        <f>IFERROR(VLOOKUP($B29,RD[#All],O$2,0)/O$1,"")</f>
        <v>4.9147425540543148</v>
      </c>
      <c r="P29" s="168">
        <f>IFERROR(VLOOKUP($B29,RD[#All],P$2,0)/P$1,"")</f>
        <v>4.7309900016186672</v>
      </c>
      <c r="Q29" s="168">
        <f>IFERROR(VLOOKUP($B29,RD[#All],Q$2,0)/Q$1,"")</f>
        <v>4.8391417601817217</v>
      </c>
      <c r="R29" s="168">
        <f>IFERROR(VLOOKUP($B29,RD[#All],R$2,0)/R$1,"")</f>
        <v>4.8575824090941264</v>
      </c>
      <c r="S29" s="168">
        <f>IFERROR(VLOOKUP($B29,RD[#All],S$2,0)/S$1,"")</f>
        <v>4.7688377568785034</v>
      </c>
      <c r="T29" s="168">
        <f>IFERROR(VLOOKUP($B29,RD[#All],T$2,0)/T$1,"")</f>
        <v>4.7096476418360034</v>
      </c>
      <c r="U29" s="168">
        <f>IFERROR(VLOOKUP($B29,RD[#All],U$2,0)/U$1,"")</f>
        <v>4.8071805384463486</v>
      </c>
      <c r="V29" s="168">
        <f>IFERROR(VLOOKUP($B29,RD[#All],V$2,0)/V$1,"")</f>
        <v>4.7944618189531072</v>
      </c>
      <c r="W29" s="168">
        <f>IFERROR(VLOOKUP($B29,RD[#All],W$2,0)/W$1,"")</f>
        <v>4.7287163834350761</v>
      </c>
      <c r="X29" s="168">
        <f>IFERROR(VLOOKUP($B29,RD[#All],X$2,0)/X$1,"")</f>
        <v>4.8600716850739731</v>
      </c>
      <c r="Y29" s="168">
        <f>IFERROR(VLOOKUP($B29,RD[#All],Y$2,0)/Y$1,"")</f>
        <v>4.8471635741762142</v>
      </c>
      <c r="Z29" s="168">
        <f>IFERROR(VLOOKUP($B29,RD[#All],Z$2,0)/Z$1,"")</f>
        <v>4.7834341729654026</v>
      </c>
      <c r="AA29" s="168">
        <f>IFERROR(VLOOKUP($B29,RD[#All],AA$2,0)/AA$1,"")</f>
        <v>4.8585960410557183</v>
      </c>
      <c r="AB29" s="168">
        <f>IFERROR(VLOOKUP($B29,RD[#All],AB$2,0)/AB$1,"")</f>
        <v>4.8271318886011532</v>
      </c>
      <c r="AC29" s="168">
        <f>IFERROR(VLOOKUP($B29,RD[#All],AC$2,0)/AC$1,"")</f>
        <v>4.8162615939736551</v>
      </c>
      <c r="AD29" s="168">
        <f>IFERROR(VLOOKUP($B29,RD[#All],AD$2,0)/AD$1,"")</f>
        <v>4.7923803497988882</v>
      </c>
      <c r="AE29" s="168">
        <f>IFERROR(VLOOKUP($B29,RD[#All],AE$2,0)/AE$1,"")</f>
        <v>5.047082562636624</v>
      </c>
      <c r="AF29" s="168">
        <f>IFERROR(VLOOKUP($B29,RD[#All],AF$2,0)/AF$1,"")</f>
        <v>4.9900061624199559</v>
      </c>
      <c r="AG29" s="168">
        <f>IFERROR(VLOOKUP($B29,RD[#All],AG$2,0)/AG$1,"")</f>
        <v>5.072863568215892</v>
      </c>
      <c r="AH29" s="168">
        <f>IFERROR(VLOOKUP($B29,RD[#All],AH$2,0)/AH$1,"")</f>
        <v>5.0607148598681739</v>
      </c>
      <c r="AI29" s="168">
        <f>IFERROR(VLOOKUP($B29,RD[#All],AI$2,0)/AI$1,"")</f>
        <v>5.0307755213302441</v>
      </c>
      <c r="AJ29" s="168">
        <f>IFERROR(VLOOKUP($B29,RD[#All],AJ$2,0)/AJ$1,"")</f>
        <v>4.9466030926477176</v>
      </c>
      <c r="AK29" s="168">
        <f>IFERROR(VLOOKUP($B29,RD[#All],AK$2,0)/AK$1,"")</f>
        <v>4.9666330163115671</v>
      </c>
      <c r="AL29" s="168">
        <f>IFERROR(VLOOKUP($B29,RD[#All],AL$2,0)/AL$1,"")</f>
        <v>5.0356177710517782</v>
      </c>
      <c r="AM29" s="168">
        <f>IFERROR(VLOOKUP($B29,RD[#All],AM$2,0)/AM$1,"")</f>
        <v>5.024399765762249</v>
      </c>
      <c r="AN29" s="168">
        <f>IFERROR(VLOOKUP($B29,RD[#All],AN$2,0)/AN$1,"")</f>
        <v>5.0855842818391697</v>
      </c>
      <c r="AO29" s="168">
        <f>IFERROR(VLOOKUP($B29,RD[#All],AO$2,0)/AO$1,"")</f>
        <v>5.1117004449171084</v>
      </c>
      <c r="AP29" s="168">
        <f>IFERROR(VLOOKUP($B29,RD[#All],AP$2,0)/AP$1,"")</f>
        <v>5.0814783902212461</v>
      </c>
      <c r="AQ29" s="168">
        <f>IFERROR(VLOOKUP($B29,RD[#All],AQ$2,0)/AQ$1,"")</f>
        <v>5.0873914187944189</v>
      </c>
      <c r="AR29" s="168">
        <f>IFERROR(VLOOKUP($B29,RD[#All],AR$2,0)/AR$1,"")</f>
        <v>5.070880301037314</v>
      </c>
      <c r="AS29" s="168">
        <f>IFERROR(VLOOKUP($B29,RD[#All],AS$2,0)/AS$1,"")</f>
        <v>4.921180592170785</v>
      </c>
      <c r="AT29" s="168">
        <f>IFERROR(VLOOKUP($B29,RD[#All],AT$2,0)/AT$1,"")</f>
        <v>4.9176426221952187</v>
      </c>
      <c r="AU29" s="168">
        <f>IFERROR(VLOOKUP($B29,RD[#All],AU$2,0)/AU$1,"")</f>
        <v>5.1213035010985379</v>
      </c>
      <c r="AV29" s="168">
        <f>IFERROR(VLOOKUP($B29,RD[#All],AV$2,0)/AV$1,"")</f>
        <v>5.013763828752472</v>
      </c>
      <c r="AW29" s="168">
        <f>IFERROR(VLOOKUP($B29,RD[#All],AW$2,0)/AW$1,"")</f>
        <v>4.3183201180158584</v>
      </c>
      <c r="AX29" s="168">
        <f>IFERROR(VLOOKUP($B29,RD[#All],AX$2,0)/AX$1,"")</f>
        <v>4.4158992946708464</v>
      </c>
      <c r="AY29" s="168">
        <f>IFERROR(VLOOKUP($B29,RD[#All],AY$2,0)/AY$1,"")</f>
        <v>4.8220992753058516</v>
      </c>
      <c r="AZ29" s="168">
        <f>IFERROR(VLOOKUP($B29,RD[#All],AZ$2,0)/AZ$1,"")</f>
        <v>5.1103246030943481</v>
      </c>
      <c r="BA29" s="168">
        <f>IFERROR(VLOOKUP($B29,RD[#All],BA$2,0)/BA$1,"")</f>
        <v>4.920643271777065</v>
      </c>
      <c r="BB29" s="168">
        <f>IFERROR(VLOOKUP($B29,RD[#All],BB$2,0)/BB$1,"")</f>
        <v>5.0279019097801196</v>
      </c>
      <c r="BC29" s="168">
        <f>IFERROR(VLOOKUP($B29,RD[#All],BC$2,0)/BC$1,"")</f>
        <v>4.9930138826690547</v>
      </c>
      <c r="BD29" s="168">
        <f>IFERROR(VLOOKUP($B29,RD[#All],BD$2,0)/BD$1,"")</f>
        <v>5.0602077274909574</v>
      </c>
      <c r="BE29" s="168">
        <f>IFERROR(VLOOKUP($B29,RD[#All],BE$2,0)/BE$1,"")</f>
        <v>5.1492319294502913</v>
      </c>
      <c r="BF29" s="168">
        <f>IFERROR(VLOOKUP($B29,RD[#All],BF$2,0)/BF$1,"")</f>
        <v>5.110807705756006</v>
      </c>
      <c r="BG29" s="168">
        <f>IFERROR(VLOOKUP($B29,RD[#All],BG$2,0)/BG$1,"")</f>
        <v>5.2932041068706681</v>
      </c>
      <c r="BH29" s="168">
        <f>IFERROR(VLOOKUP($B29,RD[#All],BH$2,0)/BH$1,"")</f>
        <v>5.2644445083546634</v>
      </c>
      <c r="BI29" s="168">
        <f>IFERROR(VLOOKUP($B29,RD[#All],BI$2,0)/BI$1,"")</f>
        <v>5.1885083535329839</v>
      </c>
      <c r="BJ29" s="168">
        <f>IFERROR(VLOOKUP($B29,RD[#All],BJ$2,0)/BJ$1,"")</f>
        <v>5.2666199755558294</v>
      </c>
      <c r="BK29" s="168">
        <f>IFERROR(VLOOKUP($B29,RD[#All],BK$2,0)/BK$1,"")</f>
        <v>5.1880024040267445</v>
      </c>
      <c r="BL29" s="168">
        <f>IFERROR(VLOOKUP($B29,RD[#All],BL$2,0)/BL$1,"")</f>
        <v>5.1727730837722126</v>
      </c>
      <c r="BM29" s="168">
        <f>IFERROR(VLOOKUP($B29,RD[#All],BM$2,0)/BM$1,"")</f>
        <v>5.2872170844671045</v>
      </c>
      <c r="BN29" s="168">
        <f>IFERROR(VLOOKUP($B29,RD[#All],BN$2,0)/BN$1,"")</f>
        <v>5.2194372695319018</v>
      </c>
      <c r="BO29" s="168">
        <f>IFERROR(VLOOKUP($B29,RD[#All],BO$2,0)/BO$1,"")</f>
        <v>5.0160240980427213</v>
      </c>
      <c r="BP29" s="168">
        <f>IFERROR(VLOOKUP($B29,RD[#All],BP$2,0)/BP$1,"")</f>
        <v>5.2080413846152993</v>
      </c>
      <c r="BQ29" s="168">
        <f>IFERROR(VLOOKUP($B29,RD[#All],BQ$2,0)/BQ$1,"")</f>
        <v>5.2224371373307541</v>
      </c>
      <c r="BR29" s="168">
        <f>IFERROR(VLOOKUP($B29,RD[#All],BR$2,0)/BR$1,"")</f>
        <v>5.613671672708441</v>
      </c>
      <c r="BS29" s="168">
        <f>IFERROR(VLOOKUP($B29,RD[#All],BS$2,0)/BS$1,"")</f>
        <v>5.1053711654815723</v>
      </c>
      <c r="BT29" s="168">
        <f>IFERROR(VLOOKUP($B29,RD[#All],BT$2,0)/BT$1,"")</f>
        <v>5.462644259971654</v>
      </c>
      <c r="BU29" s="168">
        <f>IFERROR(VLOOKUP($B29,RD[#All],BU$2,0)/BU$1,"")</f>
        <v>5.41399395413994</v>
      </c>
      <c r="BV29" s="168">
        <f>IFERROR(VLOOKUP($B29,RD[#All],BV$2,0)/BV$1,"")</f>
        <v>5.6144957983193278</v>
      </c>
      <c r="BW29" s="168">
        <f>IFERROR(VLOOKUP($B29,RD[#All],BW$2,0)/BW$1,"")</f>
        <v>5.3500522466039708</v>
      </c>
      <c r="BX29" s="168">
        <f>IFERROR(VLOOKUP($B29,RD[#All],BX$2,0)/BX$1,"")</f>
        <v>5.190562613430127</v>
      </c>
      <c r="BY29" s="168">
        <f>AVERAGEIF(Inv_SY_B[[#This Row],[IS1Inv1M1]:[IS4Inv4M2]],"&gt;="&amp;0.1,Inv_SY_B[[#This Row],[IS1Inv1M1]:[IS4Inv4M2]])</f>
        <v>4.8102740628537664</v>
      </c>
      <c r="BZ29" s="168">
        <f>AVERAGEIF(Inv_SY_B[[#This Row],[IS5Inv1M1]:[IS9Inv2M2]],"&gt;="&amp;0.1,Inv_SY_B[[#This Row],[IS5Inv1M1]:[IS9Inv2M2]])</f>
        <v>5.0325345389594709</v>
      </c>
      <c r="CA29" s="168">
        <f>AVERAGEIF(Inv_SY_B[[#This Row],[IS10Inv1M1]:[IS14Inv2M4]],"&gt;="&amp;0.1,Inv_SY_B[[#This Row],[IS10Inv1M1]:[IS14Inv2M4]])</f>
        <v>5.143069672670225</v>
      </c>
    </row>
    <row r="30" spans="2:79">
      <c r="B30" s="173">
        <f t="shared" si="32"/>
        <v>45858</v>
      </c>
      <c r="C30" s="168">
        <f>IFERROR(VLOOKUP($B30,RD[#All],C$2,0)/C$1,"")</f>
        <v>5.3017437143904207</v>
      </c>
      <c r="D30" s="168">
        <f>IFERROR(VLOOKUP($B30,RD[#All],D$2,0)/D$1,"")</f>
        <v>5.2780640291172425</v>
      </c>
      <c r="E30" s="168">
        <f>IFERROR(VLOOKUP($B30,RD[#All],E$2,0)/E$1,"")</f>
        <v>5.2634242994388849</v>
      </c>
      <c r="F30" s="168">
        <f>IFERROR(VLOOKUP($B30,RD[#All],F$2,0)/F$1,"")</f>
        <v>5.2019138755980858</v>
      </c>
      <c r="G30" s="168">
        <f>IFERROR(VLOOKUP($B30,RD[#All],G$2,0)/G$1,"")</f>
        <v>5.1569699261129518</v>
      </c>
      <c r="H30" s="168">
        <f>IFERROR(VLOOKUP($B30,RD[#All],H$2,0)/H$1,"")</f>
        <v>5.1523411847795106</v>
      </c>
      <c r="I30" s="168">
        <f>IFERROR(VLOOKUP($B30,RD[#All],I$2,0)/I$1,"")</f>
        <v>5.3074001446282333</v>
      </c>
      <c r="J30" s="168">
        <f>IFERROR(VLOOKUP($B30,RD[#All],J$2,0)/J$1,"")</f>
        <v>5.222034752246711</v>
      </c>
      <c r="K30" s="168">
        <f>IFERROR(VLOOKUP($B30,RD[#All],K$2,0)/K$1,"")</f>
        <v>5.1521691118472939</v>
      </c>
      <c r="L30" s="168">
        <f>IFERROR(VLOOKUP($B30,RD[#All],L$2,0)/L$1,"")</f>
        <v>5.3391144396268553</v>
      </c>
      <c r="M30" s="168">
        <f>IFERROR(VLOOKUP($B30,RD[#All],M$2,0)/M$1,"")</f>
        <v>5.4890626026407414</v>
      </c>
      <c r="N30" s="168">
        <f>IFERROR(VLOOKUP($B30,RD[#All],N$2,0)/N$1,"")</f>
        <v>5.2523328051510356</v>
      </c>
      <c r="O30" s="168">
        <f>IFERROR(VLOOKUP($B30,RD[#All],O$2,0)/O$1,"")</f>
        <v>5.4146363443255039</v>
      </c>
      <c r="P30" s="168">
        <f>IFERROR(VLOOKUP($B30,RD[#All],P$2,0)/P$1,"")</f>
        <v>5.2386911209891309</v>
      </c>
      <c r="Q30" s="168">
        <f>IFERROR(VLOOKUP($B30,RD[#All],Q$2,0)/Q$1,"")</f>
        <v>5.303507277508241</v>
      </c>
      <c r="R30" s="168">
        <f>IFERROR(VLOOKUP($B30,RD[#All],R$2,0)/R$1,"")</f>
        <v>5.361338371322085</v>
      </c>
      <c r="S30" s="168">
        <f>IFERROR(VLOOKUP($B30,RD[#All],S$2,0)/S$1,"")</f>
        <v>5.2252985267980936</v>
      </c>
      <c r="T30" s="168">
        <f>IFERROR(VLOOKUP($B30,RD[#All],T$2,0)/T$1,"")</f>
        <v>5.0927759086289894</v>
      </c>
      <c r="U30" s="168">
        <f>IFERROR(VLOOKUP($B30,RD[#All],U$2,0)/U$1,"")</f>
        <v>5.2886884891342163</v>
      </c>
      <c r="V30" s="168">
        <f>IFERROR(VLOOKUP($B30,RD[#All],V$2,0)/V$1,"")</f>
        <v>5.2767962308598353</v>
      </c>
      <c r="W30" s="168">
        <f>IFERROR(VLOOKUP($B30,RD[#All],W$2,0)/W$1,"")</f>
        <v>5.1958422702524327</v>
      </c>
      <c r="X30" s="168">
        <f>IFERROR(VLOOKUP($B30,RD[#All],X$2,0)/X$1,"")</f>
        <v>5.2914706969457548</v>
      </c>
      <c r="Y30" s="168">
        <f>IFERROR(VLOOKUP($B30,RD[#All],Y$2,0)/Y$1,"")</f>
        <v>5.3382941556744559</v>
      </c>
      <c r="Z30" s="168">
        <f>IFERROR(VLOOKUP($B30,RD[#All],Z$2,0)/Z$1,"")</f>
        <v>5.2686762778505898</v>
      </c>
      <c r="AA30" s="168">
        <f>IFERROR(VLOOKUP($B30,RD[#All],AA$2,0)/AA$1,"")</f>
        <v>5.3520894428152488</v>
      </c>
      <c r="AB30" s="168">
        <f>IFERROR(VLOOKUP($B30,RD[#All],AB$2,0)/AB$1,"")</f>
        <v>5.3050747353595922</v>
      </c>
      <c r="AC30" s="168">
        <f>IFERROR(VLOOKUP($B30,RD[#All],AC$2,0)/AC$1,"")</f>
        <v>5.3092261208845111</v>
      </c>
      <c r="AD30" s="168">
        <f>IFERROR(VLOOKUP($B30,RD[#All],AD$2,0)/AD$1,"")</f>
        <v>5.272743706783567</v>
      </c>
      <c r="AE30" s="168">
        <f>IFERROR(VLOOKUP($B30,RD[#All],AE$2,0)/AE$1,"")</f>
        <v>5.2322739756740093</v>
      </c>
      <c r="AF30" s="168">
        <f>IFERROR(VLOOKUP($B30,RD[#All],AF$2,0)/AF$1,"")</f>
        <v>5.129544784717198</v>
      </c>
      <c r="AG30" s="168">
        <f>IFERROR(VLOOKUP($B30,RD[#All],AG$2,0)/AG$1,"")</f>
        <v>5.2220798691563308</v>
      </c>
      <c r="AH30" s="168">
        <f>IFERROR(VLOOKUP($B30,RD[#All],AH$2,0)/AH$1,"")</f>
        <v>5.15856599324795</v>
      </c>
      <c r="AI30" s="168">
        <f>IFERROR(VLOOKUP($B30,RD[#All],AI$2,0)/AI$1,"")</f>
        <v>5.2620417064195175</v>
      </c>
      <c r="AJ30" s="168">
        <f>IFERROR(VLOOKUP($B30,RD[#All],AJ$2,0)/AJ$1,"")</f>
        <v>5.168725797529043</v>
      </c>
      <c r="AK30" s="168">
        <f>IFERROR(VLOOKUP($B30,RD[#All],AK$2,0)/AK$1,"")</f>
        <v>5.2313373359545192</v>
      </c>
      <c r="AL30" s="168">
        <f>IFERROR(VLOOKUP($B30,RD[#All],AL$2,0)/AL$1,"")</f>
        <v>5.2567830504810296</v>
      </c>
      <c r="AM30" s="168">
        <f>IFERROR(VLOOKUP($B30,RD[#All],AM$2,0)/AM$1,"")</f>
        <v>5.3062254740285528</v>
      </c>
      <c r="AN30" s="168">
        <f>IFERROR(VLOOKUP($B30,RD[#All],AN$2,0)/AN$1,"")</f>
        <v>5.3576500838005741</v>
      </c>
      <c r="AO30" s="168">
        <f>IFERROR(VLOOKUP($B30,RD[#All],AO$2,0)/AO$1,"")</f>
        <v>5.3524672370041797</v>
      </c>
      <c r="AP30" s="168">
        <f>IFERROR(VLOOKUP($B30,RD[#All],AP$2,0)/AP$1,"")</f>
        <v>5.2772149939084718</v>
      </c>
      <c r="AQ30" s="168">
        <f>IFERROR(VLOOKUP($B30,RD[#All],AQ$2,0)/AQ$1,"")</f>
        <v>5.3049486707028155</v>
      </c>
      <c r="AR30" s="168">
        <f>IFERROR(VLOOKUP($B30,RD[#All],AR$2,0)/AR$1,"")</f>
        <v>5.302319385937162</v>
      </c>
      <c r="AS30" s="168">
        <f>IFERROR(VLOOKUP($B30,RD[#All],AS$2,0)/AS$1,"")</f>
        <v>5.2415199128264609</v>
      </c>
      <c r="AT30" s="168">
        <f>IFERROR(VLOOKUP($B30,RD[#All],AT$2,0)/AT$1,"")</f>
        <v>5.2799229012591393</v>
      </c>
      <c r="AU30" s="168">
        <f>IFERROR(VLOOKUP($B30,RD[#All],AU$2,0)/AU$1,"")</f>
        <v>5.4291842379458366</v>
      </c>
      <c r="AV30" s="168">
        <f>IFERROR(VLOOKUP($B30,RD[#All],AV$2,0)/AV$1,"")</f>
        <v>5.3589691529697285</v>
      </c>
      <c r="AW30" s="168">
        <f>IFERROR(VLOOKUP($B30,RD[#All],AW$2,0)/AW$1,"")</f>
        <v>4.5099575880508951</v>
      </c>
      <c r="AX30" s="168">
        <f>IFERROR(VLOOKUP($B30,RD[#All],AX$2,0)/AX$1,"")</f>
        <v>4.6630094043887151</v>
      </c>
      <c r="AY30" s="168">
        <f>IFERROR(VLOOKUP($B30,RD[#All],AY$2,0)/AY$1,"")</f>
        <v>5.091041325748721</v>
      </c>
      <c r="AZ30" s="168">
        <f>IFERROR(VLOOKUP($B30,RD[#All],AZ$2,0)/AZ$1,"")</f>
        <v>5.3182323794114676</v>
      </c>
      <c r="BA30" s="168">
        <f>IFERROR(VLOOKUP($B30,RD[#All],BA$2,0)/BA$1,"")</f>
        <v>5.148103330351975</v>
      </c>
      <c r="BB30" s="168">
        <f>IFERROR(VLOOKUP($B30,RD[#All],BB$2,0)/BB$1,"")</f>
        <v>5.2975833166588853</v>
      </c>
      <c r="BC30" s="168">
        <f>IFERROR(VLOOKUP($B30,RD[#All],BC$2,0)/BC$1,"")</f>
        <v>5.2127183161665922</v>
      </c>
      <c r="BD30" s="168">
        <f>IFERROR(VLOOKUP($B30,RD[#All],BD$2,0)/BD$1,"")</f>
        <v>5.298845889614598</v>
      </c>
      <c r="BE30" s="168">
        <f>IFERROR(VLOOKUP($B30,RD[#All],BE$2,0)/BE$1,"")</f>
        <v>5.430506770299008</v>
      </c>
      <c r="BF30" s="168">
        <f>IFERROR(VLOOKUP($B30,RD[#All],BF$2,0)/BF$1,"")</f>
        <v>6.1705989110707797</v>
      </c>
      <c r="BG30" s="168">
        <f>IFERROR(VLOOKUP($B30,RD[#All],BG$2,0)/BG$1,"")</f>
        <v>5.5879899916597164</v>
      </c>
      <c r="BH30" s="168">
        <f>IFERROR(VLOOKUP($B30,RD[#All],BH$2,0)/BH$1,"")</f>
        <v>5.5340657444422083</v>
      </c>
      <c r="BI30" s="168">
        <f>IFERROR(VLOOKUP($B30,RD[#All],BI$2,0)/BI$1,"")</f>
        <v>5.5210206688039198</v>
      </c>
      <c r="BJ30" s="168">
        <f>IFERROR(VLOOKUP($B30,RD[#All],BJ$2,0)/BJ$1,"")</f>
        <v>5.6056798363064582</v>
      </c>
      <c r="BK30" s="168">
        <f>IFERROR(VLOOKUP($B30,RD[#All],BK$2,0)/BK$1,"")</f>
        <v>5.5361480479803671</v>
      </c>
      <c r="BL30" s="168">
        <f>IFERROR(VLOOKUP($B30,RD[#All],BL$2,0)/BL$1,"")</f>
        <v>5.4951439144217531</v>
      </c>
      <c r="BM30" s="168">
        <f>IFERROR(VLOOKUP($B30,RD[#All],BM$2,0)/BM$1,"")</f>
        <v>5.4668125126183869</v>
      </c>
      <c r="BN30" s="168">
        <f>IFERROR(VLOOKUP($B30,RD[#All],BN$2,0)/BN$1,"")</f>
        <v>5.4104273691113782</v>
      </c>
      <c r="BO30" s="168">
        <f>IFERROR(VLOOKUP($B30,RD[#All],BO$2,0)/BO$1,"")</f>
        <v>5.0743435621638717</v>
      </c>
      <c r="BP30" s="168">
        <f>IFERROR(VLOOKUP($B30,RD[#All],BP$2,0)/BP$1,"")</f>
        <v>5.2052664265032922</v>
      </c>
      <c r="BQ30" s="168">
        <f>IFERROR(VLOOKUP($B30,RD[#All],BQ$2,0)/BQ$1,"")</f>
        <v>4.7095311145201091</v>
      </c>
      <c r="BR30" s="168">
        <f>IFERROR(VLOOKUP($B30,RD[#All],BR$2,0)/BR$1,"")</f>
        <v>5.541170378042465</v>
      </c>
      <c r="BS30" s="168">
        <f>IFERROR(VLOOKUP($B30,RD[#All],BS$2,0)/BS$1,"")</f>
        <v>5.2734803910432619</v>
      </c>
      <c r="BT30" s="168">
        <f>IFERROR(VLOOKUP($B30,RD[#All],BT$2,0)/BT$1,"")</f>
        <v>5.6860363096443276</v>
      </c>
      <c r="BU30" s="168">
        <f>IFERROR(VLOOKUP($B30,RD[#All],BU$2,0)/BU$1,"")</f>
        <v>5.5304873553048735</v>
      </c>
      <c r="BV30" s="168">
        <f>IFERROR(VLOOKUP($B30,RD[#All],BV$2,0)/BV$1,"")</f>
        <v>5.7930672268907557</v>
      </c>
      <c r="BW30" s="168">
        <f>IFERROR(VLOOKUP($B30,RD[#All],BW$2,0)/BW$1,"")</f>
        <v>5.4934601664684894</v>
      </c>
      <c r="BX30" s="168">
        <f>IFERROR(VLOOKUP($B30,RD[#All],BX$2,0)/BX$1,"")</f>
        <v>5.4222075565088268</v>
      </c>
      <c r="BY30" s="168">
        <f>AVERAGEIF(Inv_SY_B[[#This Row],[IS1Inv1M1]:[IS4Inv4M2]],"&gt;="&amp;0.1,Inv_SY_B[[#This Row],[IS1Inv1M1]:[IS4Inv4M2]])</f>
        <v>5.273275734346794</v>
      </c>
      <c r="BZ30" s="168">
        <f>AVERAGEIF(Inv_SY_B[[#This Row],[IS5Inv1M1]:[IS9Inv2M2]],"&gt;="&amp;0.1,Inv_SY_B[[#This Row],[IS5Inv1M1]:[IS9Inv2M2]])</f>
        <v>5.2706541424201401</v>
      </c>
      <c r="CA30" s="168">
        <f>AVERAGEIF(Inv_SY_B[[#This Row],[IS10Inv1M1]:[IS14Inv2M4]],"&gt;="&amp;0.1,Inv_SY_B[[#This Row],[IS10Inv1M1]:[IS14Inv2M4]])</f>
        <v>5.3581048501498598</v>
      </c>
    </row>
    <row r="31" spans="2:79">
      <c r="B31" s="173">
        <f t="shared" si="32"/>
        <v>45859</v>
      </c>
      <c r="C31" s="168">
        <f>IFERROR(VLOOKUP($B31,RD[#All],C$2,0)/C$1,"")</f>
        <v>4.5355993998640605</v>
      </c>
      <c r="D31" s="168">
        <f>IFERROR(VLOOKUP($B31,RD[#All],D$2,0)/D$1,"")</f>
        <v>4.5016459887051656</v>
      </c>
      <c r="E31" s="168">
        <f>IFERROR(VLOOKUP($B31,RD[#All],E$2,0)/E$1,"")</f>
        <v>4.552656554388185</v>
      </c>
      <c r="F31" s="168">
        <f>IFERROR(VLOOKUP($B31,RD[#All],F$2,0)/F$1,"")</f>
        <v>4.5598416102953312</v>
      </c>
      <c r="G31" s="168">
        <f>IFERROR(VLOOKUP($B31,RD[#All],G$2,0)/G$1,"")</f>
        <v>4.5285134797403375</v>
      </c>
      <c r="H31" s="168">
        <f>IFERROR(VLOOKUP($B31,RD[#All],H$2,0)/H$1,"")</f>
        <v>4.5036985639411702</v>
      </c>
      <c r="I31" s="168">
        <f>IFERROR(VLOOKUP($B31,RD[#All],I$2,0)/I$1,"")</f>
        <v>4.6192433728346476</v>
      </c>
      <c r="J31" s="168">
        <f>IFERROR(VLOOKUP($B31,RD[#All],J$2,0)/J$1,"")</f>
        <v>4.4377658265668387</v>
      </c>
      <c r="K31" s="168">
        <f>IFERROR(VLOOKUP($B31,RD[#All],K$2,0)/K$1,"")</f>
        <v>4.4323079350055217</v>
      </c>
      <c r="L31" s="168">
        <f>IFERROR(VLOOKUP($B31,RD[#All],L$2,0)/L$1,"")</f>
        <v>4.5907239521744838</v>
      </c>
      <c r="M31" s="168">
        <f>IFERROR(VLOOKUP($B31,RD[#All],M$2,0)/M$1,"")</f>
        <v>4.6462589502726139</v>
      </c>
      <c r="N31" s="168">
        <f>IFERROR(VLOOKUP($B31,RD[#All],N$2,0)/N$1,"")</f>
        <v>4.3837873185945329</v>
      </c>
      <c r="O31" s="168">
        <f>IFERROR(VLOOKUP($B31,RD[#All],O$2,0)/O$1,"")</f>
        <v>4.6209600072093879</v>
      </c>
      <c r="P31" s="168">
        <f>IFERROR(VLOOKUP($B31,RD[#All],P$2,0)/P$1,"")</f>
        <v>4.4127351736331599</v>
      </c>
      <c r="Q31" s="168">
        <f>IFERROR(VLOOKUP($B31,RD[#All],Q$2,0)/Q$1,"")</f>
        <v>4.5554485636334459</v>
      </c>
      <c r="R31" s="168">
        <f>IFERROR(VLOOKUP($B31,RD[#All],R$2,0)/R$1,"")</f>
        <v>4.5706874022387716</v>
      </c>
      <c r="S31" s="168">
        <f>IFERROR(VLOOKUP($B31,RD[#All],S$2,0)/S$1,"")</f>
        <v>4.3441956026673099</v>
      </c>
      <c r="T31" s="168">
        <f>IFERROR(VLOOKUP($B31,RD[#All],T$2,0)/T$1,"")</f>
        <v>4.2244921920864158</v>
      </c>
      <c r="U31" s="168">
        <f>IFERROR(VLOOKUP($B31,RD[#All],U$2,0)/U$1,"")</f>
        <v>4.5012365647010144</v>
      </c>
      <c r="V31" s="168">
        <f>IFERROR(VLOOKUP($B31,RD[#All],V$2,0)/V$1,"")</f>
        <v>4.4759442030064678</v>
      </c>
      <c r="W31" s="168">
        <f>IFERROR(VLOOKUP($B31,RD[#All],W$2,0)/W$1,"")</f>
        <v>4.0755650882692622</v>
      </c>
      <c r="X31" s="168">
        <f>IFERROR(VLOOKUP($B31,RD[#All],X$2,0)/X$1,"")</f>
        <v>4.2509181047198883</v>
      </c>
      <c r="Y31" s="168">
        <f>IFERROR(VLOOKUP($B31,RD[#All],Y$2,0)/Y$1,"")</f>
        <v>4.2689664342140849</v>
      </c>
      <c r="Z31" s="168">
        <f>IFERROR(VLOOKUP($B31,RD[#All],Z$2,0)/Z$1,"")</f>
        <v>4.2993141708109661</v>
      </c>
      <c r="AA31" s="168">
        <f>IFERROR(VLOOKUP($B31,RD[#All],AA$2,0)/AA$1,"")</f>
        <v>4.2127016129032251</v>
      </c>
      <c r="AB31" s="168">
        <f>IFERROR(VLOOKUP($B31,RD[#All],AB$2,0)/AB$1,"")</f>
        <v>4.187451728681113</v>
      </c>
      <c r="AC31" s="168">
        <f>IFERROR(VLOOKUP($B31,RD[#All],AC$2,0)/AC$1,"")</f>
        <v>4.2500309478288383</v>
      </c>
      <c r="AD31" s="168">
        <f>IFERROR(VLOOKUP($B31,RD[#All],AD$2,0)/AD$1,"")</f>
        <v>4.2874768382519086</v>
      </c>
      <c r="AE31" s="168">
        <f>IFERROR(VLOOKUP($B31,RD[#All],AE$2,0)/AE$1,"")</f>
        <v>4.3917381312706691</v>
      </c>
      <c r="AF31" s="168">
        <f>IFERROR(VLOOKUP($B31,RD[#All],AF$2,0)/AF$1,"")</f>
        <v>4.3445060686439998</v>
      </c>
      <c r="AG31" s="168">
        <f>IFERROR(VLOOKUP($B31,RD[#All],AG$2,0)/AG$1,"")</f>
        <v>4.4228976420880466</v>
      </c>
      <c r="AH31" s="168">
        <f>IFERROR(VLOOKUP($B31,RD[#All],AH$2,0)/AH$1,"")</f>
        <v>4.3866888162477897</v>
      </c>
      <c r="AI31" s="168">
        <f>IFERROR(VLOOKUP($B31,RD[#All],AI$2,0)/AI$1,"")</f>
        <v>4.4663486438598881</v>
      </c>
      <c r="AJ31" s="168">
        <f>IFERROR(VLOOKUP($B31,RD[#All],AJ$2,0)/AJ$1,"")</f>
        <v>4.408208424435605</v>
      </c>
      <c r="AK31" s="168">
        <f>IFERROR(VLOOKUP($B31,RD[#All],AK$2,0)/AK$1,"")</f>
        <v>4.4511981297486853</v>
      </c>
      <c r="AL31" s="168">
        <f>IFERROR(VLOOKUP($B31,RD[#All],AL$2,0)/AL$1,"")</f>
        <v>4.4745973408280184</v>
      </c>
      <c r="AM31" s="168">
        <f>IFERROR(VLOOKUP($B31,RD[#All],AM$2,0)/AM$1,"")</f>
        <v>4.4447286409498741</v>
      </c>
      <c r="AN31" s="168">
        <f>IFERROR(VLOOKUP($B31,RD[#All],AN$2,0)/AN$1,"")</f>
        <v>4.470171707041267</v>
      </c>
      <c r="AO31" s="168">
        <f>IFERROR(VLOOKUP($B31,RD[#All],AO$2,0)/AO$1,"")</f>
        <v>4.4760949605228619</v>
      </c>
      <c r="AP31" s="168">
        <f>IFERROR(VLOOKUP($B31,RD[#All],AP$2,0)/AP$1,"")</f>
        <v>4.4017177435096624</v>
      </c>
      <c r="AQ31" s="168">
        <f>IFERROR(VLOOKUP($B31,RD[#All],AQ$2,0)/AQ$1,"")</f>
        <v>4.4279415635693598</v>
      </c>
      <c r="AR31" s="168">
        <f>IFERROR(VLOOKUP($B31,RD[#All],AR$2,0)/AR$1,"")</f>
        <v>4.4186549892605607</v>
      </c>
      <c r="AS31" s="168">
        <f>IFERROR(VLOOKUP($B31,RD[#All],AS$2,0)/AS$1,"")</f>
        <v>4.4061068344522951</v>
      </c>
      <c r="AT31" s="168">
        <f>IFERROR(VLOOKUP($B31,RD[#All],AT$2,0)/AT$1,"")</f>
        <v>4.3732584693385848</v>
      </c>
      <c r="AU31" s="168">
        <f>IFERROR(VLOOKUP($B31,RD[#All],AU$2,0)/AU$1,"")</f>
        <v>4.5331143030454299</v>
      </c>
      <c r="AV31" s="168">
        <f>IFERROR(VLOOKUP($B31,RD[#All],AV$2,0)/AV$1,"")</f>
        <v>4.4630218096483727</v>
      </c>
      <c r="AW31" s="168">
        <f>IFERROR(VLOOKUP($B31,RD[#All],AW$2,0)/AW$1,"")</f>
        <v>3.8544163747003508</v>
      </c>
      <c r="AX31" s="168">
        <f>IFERROR(VLOOKUP($B31,RD[#All],AX$2,0)/AX$1,"")</f>
        <v>3.9664968652037618</v>
      </c>
      <c r="AY31" s="168">
        <f>IFERROR(VLOOKUP($B31,RD[#All],AY$2,0)/AY$1,"")</f>
        <v>4.4177770851190941</v>
      </c>
      <c r="AZ31" s="168">
        <f>IFERROR(VLOOKUP($B31,RD[#All],AZ$2,0)/AZ$1,"")</f>
        <v>4.7021943573667713</v>
      </c>
      <c r="BA31" s="168">
        <f>IFERROR(VLOOKUP($B31,RD[#All],BA$2,0)/BA$1,"")</f>
        <v>4.3674260360218158</v>
      </c>
      <c r="BB31" s="168">
        <f>IFERROR(VLOOKUP($B31,RD[#All],BB$2,0)/BB$1,"")</f>
        <v>4.4619933746859646</v>
      </c>
      <c r="BC31" s="168">
        <f>IFERROR(VLOOKUP($B31,RD[#All],BC$2,0)/BC$1,"")</f>
        <v>4.4810120913569191</v>
      </c>
      <c r="BD31" s="168">
        <f>IFERROR(VLOOKUP($B31,RD[#All],BD$2,0)/BD$1,"")</f>
        <v>4.5497749338860007</v>
      </c>
      <c r="BE31" s="168">
        <f>IFERROR(VLOOKUP($B31,RD[#All],BE$2,0)/BE$1,"")</f>
        <v>4.4957774803481287</v>
      </c>
      <c r="BF31" s="168">
        <f>IFERROR(VLOOKUP($B31,RD[#All],BF$2,0)/BF$1,"")</f>
        <v>4.4132436437503122</v>
      </c>
      <c r="BG31" s="168">
        <f>IFERROR(VLOOKUP($B31,RD[#All],BG$2,0)/BG$1,"")</f>
        <v>4.6113859250524865</v>
      </c>
      <c r="BH31" s="168">
        <f>IFERROR(VLOOKUP($B31,RD[#All],BH$2,0)/BH$1,"")</f>
        <v>4.5668804463489696</v>
      </c>
      <c r="BI31" s="168">
        <f>IFERROR(VLOOKUP($B31,RD[#All],BI$2,0)/BI$1,"")</f>
        <v>4.5414679281674353</v>
      </c>
      <c r="BJ31" s="168">
        <f>IFERROR(VLOOKUP($B31,RD[#All],BJ$2,0)/BJ$1,"")</f>
        <v>4.6211153682418047</v>
      </c>
      <c r="BK31" s="168">
        <f>IFERROR(VLOOKUP($B31,RD[#All],BK$2,0)/BK$1,"")</f>
        <v>4.5307139458593149</v>
      </c>
      <c r="BL31" s="168">
        <f>IFERROR(VLOOKUP($B31,RD[#All],BL$2,0)/BL$1,"")</f>
        <v>4.4962048017782497</v>
      </c>
      <c r="BM31" s="168">
        <f>IFERROR(VLOOKUP($B31,RD[#All],BM$2,0)/BM$1,"")</f>
        <v>4.4910910422260191</v>
      </c>
      <c r="BN31" s="168">
        <f>IFERROR(VLOOKUP($B31,RD[#All],BN$2,0)/BN$1,"")</f>
        <v>4.4687081130523323</v>
      </c>
      <c r="BO31" s="168">
        <f>IFERROR(VLOOKUP($B31,RD[#All],BO$2,0)/BO$1,"")</f>
        <v>4.3767107272052046</v>
      </c>
      <c r="BP31" s="168">
        <f>IFERROR(VLOOKUP($B31,RD[#All],BP$2,0)/BP$1,"")</f>
        <v>4.4660175854645479</v>
      </c>
      <c r="BQ31" s="168">
        <f>IFERROR(VLOOKUP($B31,RD[#All],BQ$2,0)/BQ$1,"")</f>
        <v>4.2564530114053225</v>
      </c>
      <c r="BR31" s="168">
        <f>IFERROR(VLOOKUP($B31,RD[#All],BR$2,0)/BR$1,"")</f>
        <v>4.5877783531848779</v>
      </c>
      <c r="BS31" s="168">
        <f>IFERROR(VLOOKUP($B31,RD[#All],BS$2,0)/BS$1,"")</f>
        <v>4.2134835714880694</v>
      </c>
      <c r="BT31" s="168">
        <f>IFERROR(VLOOKUP($B31,RD[#All],BT$2,0)/BT$1,"")</f>
        <v>4.4646689613282042</v>
      </c>
      <c r="BU31" s="168">
        <f>IFERROR(VLOOKUP($B31,RD[#All],BU$2,0)/BU$1,"")</f>
        <v>4.3323011133230107</v>
      </c>
      <c r="BV31" s="168">
        <f>IFERROR(VLOOKUP($B31,RD[#All],BV$2,0)/BV$1,"")</f>
        <v>4.4017857142857144</v>
      </c>
      <c r="BW31" s="168">
        <f>IFERROR(VLOOKUP($B31,RD[#All],BW$2,0)/BW$1,"")</f>
        <v>4.3950563903001472</v>
      </c>
      <c r="BX31" s="168">
        <f>IFERROR(VLOOKUP($B31,RD[#All],BX$2,0)/BX$1,"")</f>
        <v>4.3806632568883019</v>
      </c>
      <c r="BY31" s="168">
        <f>AVERAGEIF(Inv_SY_B[[#This Row],[IS1Inv1M1]:[IS4Inv4M2]],"&gt;="&amp;0.1,Inv_SY_B[[#This Row],[IS1Inv1M1]:[IS4Inv4M2]])</f>
        <v>4.4225059852585051</v>
      </c>
      <c r="BZ31" s="168">
        <f>AVERAGEIF(Inv_SY_B[[#This Row],[IS5Inv1M1]:[IS9Inv2M2]],"&gt;="&amp;0.1,Inv_SY_B[[#This Row],[IS5Inv1M1]:[IS9Inv2M2]])</f>
        <v>4.4311663454700536</v>
      </c>
      <c r="CA31" s="168">
        <f>AVERAGEIF(Inv_SY_B[[#This Row],[IS10Inv1M1]:[IS14Inv2M4]],"&gt;="&amp;0.1,Inv_SY_B[[#This Row],[IS10Inv1M1]:[IS14Inv2M4]])</f>
        <v>4.4254499463585395</v>
      </c>
    </row>
    <row r="32" spans="2:79">
      <c r="B32" s="173">
        <f>B31+1</f>
        <v>45860</v>
      </c>
      <c r="C32" s="168">
        <f>IFERROR(VLOOKUP($B32,RD[#All],C$2,0)/C$1,"")</f>
        <v>3.6032587757352132</v>
      </c>
      <c r="D32" s="168">
        <f>IFERROR(VLOOKUP($B32,RD[#All],D$2,0)/D$1,"")</f>
        <v>3.6060151412167474</v>
      </c>
      <c r="E32" s="168">
        <f>IFERROR(VLOOKUP($B32,RD[#All],E$2,0)/E$1,"")</f>
        <v>3.5886045388701113</v>
      </c>
      <c r="F32" s="168">
        <f>IFERROR(VLOOKUP($B32,RD[#All],F$2,0)/F$1,"")</f>
        <v>3.5234449760765547</v>
      </c>
      <c r="G32" s="168">
        <f>IFERROR(VLOOKUP($B32,RD[#All],G$2,0)/G$1,"")</f>
        <v>3.5326724298137124</v>
      </c>
      <c r="H32" s="168">
        <f>IFERROR(VLOOKUP($B32,RD[#All],H$2,0)/H$1,"")</f>
        <v>3.5226808083561525</v>
      </c>
      <c r="I32" s="168">
        <f>IFERROR(VLOOKUP($B32,RD[#All],I$2,0)/I$1,"")</f>
        <v>3.5938161657882564</v>
      </c>
      <c r="J32" s="168">
        <f>IFERROR(VLOOKUP($B32,RD[#All],J$2,0)/J$1,"")</f>
        <v>3.5700141774168981</v>
      </c>
      <c r="K32" s="168">
        <f>IFERROR(VLOOKUP($B32,RD[#All],K$2,0)/K$1,"")</f>
        <v>3.4901404006941159</v>
      </c>
      <c r="L32" s="168">
        <f>IFERROR(VLOOKUP($B32,RD[#All],L$2,0)/L$1,"")</f>
        <v>3.5798843778741296</v>
      </c>
      <c r="M32" s="168">
        <f>IFERROR(VLOOKUP($B32,RD[#All],M$2,0)/M$1,"")</f>
        <v>3.6908625106746373</v>
      </c>
      <c r="N32" s="168">
        <f>IFERROR(VLOOKUP($B32,RD[#All],N$2,0)/N$1,"")</f>
        <v>3.5271888125958903</v>
      </c>
      <c r="O32" s="168">
        <f>IFERROR(VLOOKUP($B32,RD[#All],O$2,0)/O$1,"")</f>
        <v>3.6884385882474109</v>
      </c>
      <c r="P32" s="168">
        <f>IFERROR(VLOOKUP($B32,RD[#All],P$2,0)/P$1,"")</f>
        <v>3.6365221072553635</v>
      </c>
      <c r="Q32" s="168">
        <f>IFERROR(VLOOKUP($B32,RD[#All],Q$2,0)/Q$1,"")</f>
        <v>3.6075824352184487</v>
      </c>
      <c r="R32" s="168">
        <f>IFERROR(VLOOKUP($B32,RD[#All],R$2,0)/R$1,"")</f>
        <v>3.6072686076226397</v>
      </c>
      <c r="S32" s="168">
        <f>IFERROR(VLOOKUP($B32,RD[#All],S$2,0)/S$1,"")</f>
        <v>3.4641836025036712</v>
      </c>
      <c r="T32" s="168">
        <f>IFERROR(VLOOKUP($B32,RD[#All],T$2,0)/T$1,"")</f>
        <v>1.1710453332685542</v>
      </c>
      <c r="U32" s="168">
        <f>IFERROR(VLOOKUP($B32,RD[#All],U$2,0)/U$1,"")</f>
        <v>3.5770572581176001</v>
      </c>
      <c r="V32" s="168">
        <f>IFERROR(VLOOKUP($B32,RD[#All],V$2,0)/V$1,"")</f>
        <v>3.5765764546074039</v>
      </c>
      <c r="W32" s="168">
        <f>IFERROR(VLOOKUP($B32,RD[#All],W$2,0)/W$1,"")</f>
        <v>3.5792773469724466</v>
      </c>
      <c r="X32" s="168">
        <f>IFERROR(VLOOKUP($B32,RD[#All],X$2,0)/X$1,"")</f>
        <v>3.8380337808281419</v>
      </c>
      <c r="Y32" s="168">
        <f>IFERROR(VLOOKUP($B32,RD[#All],Y$2,0)/Y$1,"")</f>
        <v>3.793837026440908</v>
      </c>
      <c r="Z32" s="168">
        <f>IFERROR(VLOOKUP($B32,RD[#All],Z$2,0)/Z$1,"")</f>
        <v>3.8393867035314817</v>
      </c>
      <c r="AA32" s="168">
        <f>IFERROR(VLOOKUP($B32,RD[#All],AA$2,0)/AA$1,"")</f>
        <v>3.7432184750733137</v>
      </c>
      <c r="AB32" s="168">
        <f>IFERROR(VLOOKUP($B32,RD[#All],AB$2,0)/AB$1,"")</f>
        <v>3.6622597792013076</v>
      </c>
      <c r="AC32" s="168">
        <f>IFERROR(VLOOKUP($B32,RD[#All],AC$2,0)/AC$1,"")</f>
        <v>3.7459252025363461</v>
      </c>
      <c r="AD32" s="168">
        <f>IFERROR(VLOOKUP($B32,RD[#All],AD$2,0)/AD$1,"")</f>
        <v>3.7710037510733492</v>
      </c>
      <c r="AE32" s="168">
        <f>IFERROR(VLOOKUP($B32,RD[#All],AE$2,0)/AE$1,"")</f>
        <v>3.5667283224034527</v>
      </c>
      <c r="AF32" s="168">
        <f>IFERROR(VLOOKUP($B32,RD[#All],AF$2,0)/AF$1,"")</f>
        <v>3.5134367548160652</v>
      </c>
      <c r="AG32" s="168">
        <f>IFERROR(VLOOKUP($B32,RD[#All],AG$2,0)/AG$1,"")</f>
        <v>3.5645631729589753</v>
      </c>
      <c r="AH32" s="168">
        <f>IFERROR(VLOOKUP($B32,RD[#All],AH$2,0)/AH$1,"")</f>
        <v>3.5180322597931517</v>
      </c>
      <c r="AI32" s="168">
        <f>IFERROR(VLOOKUP($B32,RD[#All],AI$2,0)/AI$1,"")</f>
        <v>3.5716505383671802</v>
      </c>
      <c r="AJ32" s="168">
        <f>IFERROR(VLOOKUP($B32,RD[#All],AJ$2,0)/AJ$1,"")</f>
        <v>3.5093912173019679</v>
      </c>
      <c r="AK32" s="168">
        <f>IFERROR(VLOOKUP($B32,RD[#All],AK$2,0)/AK$1,"")</f>
        <v>3.539875670793263</v>
      </c>
      <c r="AL32" s="168">
        <f>IFERROR(VLOOKUP($B32,RD[#All],AL$2,0)/AL$1,"")</f>
        <v>3.5545886931142578</v>
      </c>
      <c r="AM32" s="168">
        <f>IFERROR(VLOOKUP($B32,RD[#All],AM$2,0)/AM$1,"")</f>
        <v>3.5155855607234443</v>
      </c>
      <c r="AN32" s="168">
        <f>IFERROR(VLOOKUP($B32,RD[#All],AN$2,0)/AN$1,"")</f>
        <v>3.5530770628739892</v>
      </c>
      <c r="AO32" s="168">
        <f>IFERROR(VLOOKUP($B32,RD[#All],AO$2,0)/AO$1,"")</f>
        <v>3.5730007336757152</v>
      </c>
      <c r="AP32" s="168">
        <f>IFERROR(VLOOKUP($B32,RD[#All],AP$2,0)/AP$1,"")</f>
        <v>3.5371919739915323</v>
      </c>
      <c r="AQ32" s="168">
        <f>IFERROR(VLOOKUP($B32,RD[#All],AQ$2,0)/AQ$1,"")</f>
        <v>3.534680178994472</v>
      </c>
      <c r="AR32" s="168">
        <f>IFERROR(VLOOKUP($B32,RD[#All],AR$2,0)/AR$1,"")</f>
        <v>3.5248672139063255</v>
      </c>
      <c r="AS32" s="168">
        <f>IFERROR(VLOOKUP($B32,RD[#All],AS$2,0)/AS$1,"")</f>
        <v>3.4423705578403454</v>
      </c>
      <c r="AT32" s="168">
        <f>IFERROR(VLOOKUP($B32,RD[#All],AT$2,0)/AT$1,"")</f>
        <v>3.373069912635394</v>
      </c>
      <c r="AU32" s="168">
        <f>IFERROR(VLOOKUP($B32,RD[#All],AU$2,0)/AU$1,"")</f>
        <v>3.4684761819073628</v>
      </c>
      <c r="AV32" s="168">
        <f>IFERROR(VLOOKUP($B32,RD[#All],AV$2,0)/AV$1,"")</f>
        <v>3.4410044053695454</v>
      </c>
      <c r="AW32" s="168">
        <f>IFERROR(VLOOKUP($B32,RD[#All],AW$2,0)/AW$1,"")</f>
        <v>3.1987829614604464</v>
      </c>
      <c r="AX32" s="168">
        <f>IFERROR(VLOOKUP($B32,RD[#All],AX$2,0)/AX$1,"")</f>
        <v>3.2711598746081503</v>
      </c>
      <c r="AY32" s="168">
        <f>IFERROR(VLOOKUP($B32,RD[#All],AY$2,0)/AY$1,"")</f>
        <v>3.4395698589573755</v>
      </c>
      <c r="AZ32" s="168">
        <f>IFERROR(VLOOKUP($B32,RD[#All],AZ$2,0)/AZ$1,"")</f>
        <v>3.6850541005157247</v>
      </c>
      <c r="BA32" s="168">
        <f>IFERROR(VLOOKUP($B32,RD[#All],BA$2,0)/BA$1,"")</f>
        <v>3.4769646270672205</v>
      </c>
      <c r="BB32" s="168">
        <f>IFERROR(VLOOKUP($B32,RD[#All],BB$2,0)/BB$1,"")</f>
        <v>3.5846061495364507</v>
      </c>
      <c r="BC32" s="168">
        <f>IFERROR(VLOOKUP($B32,RD[#All],BC$2,0)/BC$1,"")</f>
        <v>3.5679802955665028</v>
      </c>
      <c r="BD32" s="168">
        <f>IFERROR(VLOOKUP($B32,RD[#All],BD$2,0)/BD$1,"")</f>
        <v>3.6046829313148265</v>
      </c>
      <c r="BE32" s="168">
        <f>IFERROR(VLOOKUP($B32,RD[#All],BE$2,0)/BE$1,"")</f>
        <v>3.642916833687758</v>
      </c>
      <c r="BF32" s="168">
        <f>IFERROR(VLOOKUP($B32,RD[#All],BF$2,0)/BF$1,"")</f>
        <v>3.5888043423966431</v>
      </c>
      <c r="BG32" s="168">
        <f>IFERROR(VLOOKUP($B32,RD[#All],BG$2,0)/BG$1,"")</f>
        <v>3.7167467142158697</v>
      </c>
      <c r="BH32" s="168">
        <f>IFERROR(VLOOKUP($B32,RD[#All],BH$2,0)/BH$1,"")</f>
        <v>3.6935233384141961</v>
      </c>
      <c r="BI32" s="168">
        <f>IFERROR(VLOOKUP($B32,RD[#All],BI$2,0)/BI$1,"")</f>
        <v>3.6427789506607238</v>
      </c>
      <c r="BJ32" s="168">
        <f>IFERROR(VLOOKUP($B32,RD[#All],BJ$2,0)/BJ$1,"")</f>
        <v>3.6875678051058101</v>
      </c>
      <c r="BK32" s="168">
        <f>IFERROR(VLOOKUP($B32,RD[#All],BK$2,0)/BK$1,"")</f>
        <v>3.6388450654846869</v>
      </c>
      <c r="BL32" s="168">
        <f>IFERROR(VLOOKUP($B32,RD[#All],BL$2,0)/BL$1,"")</f>
        <v>3.6410538147741192</v>
      </c>
      <c r="BM32" s="168">
        <f>IFERROR(VLOOKUP($B32,RD[#All],BM$2,0)/BM$1,"")</f>
        <v>3.0240133551499588</v>
      </c>
      <c r="BN32" s="168">
        <f>IFERROR(VLOOKUP($B32,RD[#All],BN$2,0)/BN$1,"")</f>
        <v>3.0076913784077641</v>
      </c>
      <c r="BO32" s="168">
        <f>IFERROR(VLOOKUP($B32,RD[#All],BO$2,0)/BO$1,"")</f>
        <v>2.9868918751633355</v>
      </c>
      <c r="BP32" s="168">
        <f>IFERROR(VLOOKUP($B32,RD[#All],BP$2,0)/BP$1,"")</f>
        <v>2.9947347944782776</v>
      </c>
      <c r="BQ32" s="168">
        <f>IFERROR(VLOOKUP($B32,RD[#All],BQ$2,0)/BQ$1,"")</f>
        <v>3.5571933568998868</v>
      </c>
      <c r="BR32" s="168">
        <f>IFERROR(VLOOKUP($B32,RD[#All],BR$2,0)/BR$1,"")</f>
        <v>3.7873788562550859</v>
      </c>
      <c r="BS32" s="168">
        <f>IFERROR(VLOOKUP($B32,RD[#All],BS$2,0)/BS$1,"")</f>
        <v>3.5765616362631292</v>
      </c>
      <c r="BT32" s="168">
        <f>IFERROR(VLOOKUP($B32,RD[#All],BT$2,0)/BT$1,"")</f>
        <v>3.6568131200647906</v>
      </c>
      <c r="BU32" s="168">
        <f>IFERROR(VLOOKUP($B32,RD[#All],BU$2,0)/BU$1,"")</f>
        <v>3.5820983558209836</v>
      </c>
      <c r="BV32" s="168">
        <f>IFERROR(VLOOKUP($B32,RD[#All],BV$2,0)/BV$1,"")</f>
        <v>3.5829831932773111</v>
      </c>
      <c r="BW32" s="168">
        <f>IFERROR(VLOOKUP($B32,RD[#All],BW$2,0)/BW$1,"")</f>
        <v>3.5053507728894169</v>
      </c>
      <c r="BX32" s="168">
        <f>IFERROR(VLOOKUP($B32,RD[#All],BX$2,0)/BX$1,"")</f>
        <v>3.5107078039927408</v>
      </c>
      <c r="BY32" s="168">
        <f>AVERAGEIF(Inv_SY_B[[#This Row],[IS1Inv1M1]:[IS4Inv4M2]],"&gt;="&amp;0.1,Inv_SY_B[[#This Row],[IS1Inv1M1]:[IS4Inv4M2]])</f>
        <v>3.5403642702718146</v>
      </c>
      <c r="BZ32" s="168">
        <f>AVERAGEIF(Inv_SY_B[[#This Row],[IS5Inv1M1]:[IS9Inv2M2]],"&gt;="&amp;0.1,Inv_SY_B[[#This Row],[IS5Inv1M1]:[IS9Inv2M2]])</f>
        <v>3.5167550228592472</v>
      </c>
      <c r="CA32" s="168">
        <f>AVERAGEIF(Inv_SY_B[[#This Row],[IS10Inv1M1]:[IS14Inv2M4]],"&gt;="&amp;0.1,Inv_SY_B[[#This Row],[IS10Inv1M1]:[IS14Inv2M4]])</f>
        <v>3.494766291515329</v>
      </c>
    </row>
    <row r="33" spans="2:79">
      <c r="B33" s="173">
        <f t="shared" si="32"/>
        <v>45861</v>
      </c>
      <c r="C33" s="168">
        <f>IFERROR(VLOOKUP($B33,RD[#All],C$2,0)/C$1,"")</f>
        <v>2.6283197759826602</v>
      </c>
      <c r="D33" s="168">
        <f>IFERROR(VLOOKUP($B33,RD[#All],D$2,0)/D$1,"")</f>
        <v>2.6257513445112304</v>
      </c>
      <c r="E33" s="168">
        <f>IFERROR(VLOOKUP($B33,RD[#All],E$2,0)/E$1,"")</f>
        <v>2.6112988894253988</v>
      </c>
      <c r="F33" s="168">
        <f>IFERROR(VLOOKUP($B33,RD[#All],F$2,0)/F$1,"")</f>
        <v>2.6005609635373701</v>
      </c>
      <c r="G33" s="168">
        <f>IFERROR(VLOOKUP($B33,RD[#All],G$2,0)/G$1,"")</f>
        <v>2.6029003710373027</v>
      </c>
      <c r="H33" s="168">
        <f>IFERROR(VLOOKUP($B33,RD[#All],H$2,0)/H$1,"")</f>
        <v>2.5857112765931083</v>
      </c>
      <c r="I33" s="168">
        <f>IFERROR(VLOOKUP($B33,RD[#All],I$2,0)/I$1,"")</f>
        <v>2.6220707896571271</v>
      </c>
      <c r="J33" s="168">
        <f>IFERROR(VLOOKUP($B33,RD[#All],J$2,0)/J$1,"")</f>
        <v>2.6348319214500804</v>
      </c>
      <c r="K33" s="168">
        <f>IFERROR(VLOOKUP($B33,RD[#All],K$2,0)/K$1,"")</f>
        <v>2.5872219592995744</v>
      </c>
      <c r="L33" s="168">
        <f>IFERROR(VLOOKUP($B33,RD[#All],L$2,0)/L$1,"")</f>
        <v>2.6680462488503482</v>
      </c>
      <c r="M33" s="168">
        <f>IFERROR(VLOOKUP($B33,RD[#All],M$2,0)/M$1,"")</f>
        <v>2.7498521973329835</v>
      </c>
      <c r="N33" s="168">
        <f>IFERROR(VLOOKUP($B33,RD[#All],N$2,0)/N$1,"")</f>
        <v>2.629530420785231</v>
      </c>
      <c r="O33" s="168">
        <f>IFERROR(VLOOKUP($B33,RD[#All],O$2,0)/O$1,"")</f>
        <v>2.7038422174016596</v>
      </c>
      <c r="P33" s="168">
        <f>IFERROR(VLOOKUP($B33,RD[#All],P$2,0)/P$1,"")</f>
        <v>2.6585359779861295</v>
      </c>
      <c r="Q33" s="168">
        <f>IFERROR(VLOOKUP($B33,RD[#All],Q$2,0)/Q$1,"")</f>
        <v>2.6544078614372308</v>
      </c>
      <c r="R33" s="168">
        <f>IFERROR(VLOOKUP($B33,RD[#All],R$2,0)/R$1,"")</f>
        <v>2.6394726847888355</v>
      </c>
      <c r="S33" s="168">
        <f>IFERROR(VLOOKUP($B33,RD[#All],S$2,0)/S$1,"")</f>
        <v>2.649536130038137</v>
      </c>
      <c r="T33" s="168">
        <f>IFERROR(VLOOKUP($B33,RD[#All],T$2,0)/T$1,"")</f>
        <v>2.401201653488156</v>
      </c>
      <c r="U33" s="168">
        <f>IFERROR(VLOOKUP($B33,RD[#All],U$2,0)/U$1,"")</f>
        <v>2.641734763924283</v>
      </c>
      <c r="V33" s="168">
        <f>IFERROR(VLOOKUP($B33,RD[#All],V$2,0)/V$1,"")</f>
        <v>2.6580741823826997</v>
      </c>
      <c r="W33" s="168">
        <f>IFERROR(VLOOKUP($B33,RD[#All],W$2,0)/W$1,"")</f>
        <v>2.6676703514271569</v>
      </c>
      <c r="X33" s="168">
        <f>IFERROR(VLOOKUP($B33,RD[#All],X$2,0)/X$1,"")</f>
        <v>2.6892414742574626</v>
      </c>
      <c r="Y33" s="168">
        <f>IFERROR(VLOOKUP($B33,RD[#All],Y$2,0)/Y$1,"")</f>
        <v>2.7284522876176589</v>
      </c>
      <c r="Z33" s="168">
        <f>IFERROR(VLOOKUP($B33,RD[#All],Z$2,0)/Z$1,"")</f>
        <v>2.7234330957467816</v>
      </c>
      <c r="AA33" s="168">
        <f>IFERROR(VLOOKUP($B33,RD[#All],AA$2,0)/AA$1,"")</f>
        <v>2.7326796187683282</v>
      </c>
      <c r="AB33" s="168">
        <f>IFERROR(VLOOKUP($B33,RD[#All],AB$2,0)/AB$1,"")</f>
        <v>2.6931988551178954</v>
      </c>
      <c r="AC33" s="168">
        <f>IFERROR(VLOOKUP($B33,RD[#All],AC$2,0)/AC$1,"")</f>
        <v>2.7188240742014314</v>
      </c>
      <c r="AD33" s="168">
        <f>IFERROR(VLOOKUP($B33,RD[#All],AD$2,0)/AD$1,"")</f>
        <v>2.6891128485560625</v>
      </c>
      <c r="AE33" s="168">
        <f>IFERROR(VLOOKUP($B33,RD[#All],AE$2,0)/AE$1,"")</f>
        <v>2.6944677988901966</v>
      </c>
      <c r="AF33" s="168">
        <f>IFERROR(VLOOKUP($B33,RD[#All],AF$2,0)/AF$1,"")</f>
        <v>2.6588430726361763</v>
      </c>
      <c r="AG33" s="168">
        <f>IFERROR(VLOOKUP($B33,RD[#All],AG$2,0)/AG$1,"")</f>
        <v>2.6964154286493116</v>
      </c>
      <c r="AH33" s="168">
        <f>IFERROR(VLOOKUP($B33,RD[#All],AH$2,0)/AH$1,"")</f>
        <v>2.6672739938910026</v>
      </c>
      <c r="AI33" s="168">
        <f>IFERROR(VLOOKUP($B33,RD[#All],AI$2,0)/AI$1,"")</f>
        <v>2.7078097314978877</v>
      </c>
      <c r="AJ33" s="168">
        <f>IFERROR(VLOOKUP($B33,RD[#All],AJ$2,0)/AJ$1,"")</f>
        <v>2.6666842285503543</v>
      </c>
      <c r="AK33" s="168">
        <f>IFERROR(VLOOKUP($B33,RD[#All],AK$2,0)/AK$1,"")</f>
        <v>2.6923117793953564</v>
      </c>
      <c r="AL33" s="168">
        <f>IFERROR(VLOOKUP($B33,RD[#All],AL$2,0)/AL$1,"")</f>
        <v>2.7070586963571506</v>
      </c>
      <c r="AM33" s="168">
        <f>IFERROR(VLOOKUP($B33,RD[#All],AM$2,0)/AM$1,"")</f>
        <v>2.6781855997630699</v>
      </c>
      <c r="AN33" s="168">
        <f>IFERROR(VLOOKUP($B33,RD[#All],AN$2,0)/AN$1,"")</f>
        <v>2.688080125465278</v>
      </c>
      <c r="AO33" s="168">
        <f>IFERROR(VLOOKUP($B33,RD[#All],AO$2,0)/AO$1,"")</f>
        <v>2.7167540570920861</v>
      </c>
      <c r="AP33" s="168">
        <f>IFERROR(VLOOKUP($B33,RD[#All],AP$2,0)/AP$1,"")</f>
        <v>2.6841761629433183</v>
      </c>
      <c r="AQ33" s="168">
        <f>IFERROR(VLOOKUP($B33,RD[#All],AQ$2,0)/AQ$1,"")</f>
        <v>2.683008686496446</v>
      </c>
      <c r="AR33" s="168">
        <f>IFERROR(VLOOKUP($B33,RD[#All],AR$2,0)/AR$1,"")</f>
        <v>2.6667776686258513</v>
      </c>
      <c r="AS33" s="168">
        <f>IFERROR(VLOOKUP($B33,RD[#All],AS$2,0)/AS$1,"")</f>
        <v>2.6756183579973514</v>
      </c>
      <c r="AT33" s="168">
        <f>IFERROR(VLOOKUP($B33,RD[#All],AT$2,0)/AT$1,"")</f>
        <v>2.7119901112484546</v>
      </c>
      <c r="AU33" s="168">
        <f>IFERROR(VLOOKUP($B33,RD[#All],AU$2,0)/AU$1,"")</f>
        <v>2.6989484804773776</v>
      </c>
      <c r="AV33" s="168">
        <f>IFERROR(VLOOKUP($B33,RD[#All],AV$2,0)/AV$1,"")</f>
        <v>2.6775486691817716</v>
      </c>
      <c r="AW33" s="168">
        <f>IFERROR(VLOOKUP($B33,RD[#All],AW$2,0)/AW$1,"")</f>
        <v>2.7346948183662185</v>
      </c>
      <c r="AX33" s="168">
        <f>IFERROR(VLOOKUP($B33,RD[#All],AX$2,0)/AX$1,"")</f>
        <v>2.7743436520376177</v>
      </c>
      <c r="AY33" s="168">
        <f>IFERROR(VLOOKUP($B33,RD[#All],AY$2,0)/AY$1,"")</f>
        <v>2.6419907010571704</v>
      </c>
      <c r="AZ33" s="168">
        <f>IFERROR(VLOOKUP($B33,RD[#All],AZ$2,0)/AZ$1,"")</f>
        <v>2.8182829406411165</v>
      </c>
      <c r="BA33" s="168">
        <f>IFERROR(VLOOKUP($B33,RD[#All],BA$2,0)/BA$1,"")</f>
        <v>2.6162291085740339</v>
      </c>
      <c r="BB33" s="168">
        <f>IFERROR(VLOOKUP($B33,RD[#All],BB$2,0)/BB$1,"")</f>
        <v>2.6913448498188046</v>
      </c>
      <c r="BC33" s="168">
        <f>IFERROR(VLOOKUP($B33,RD[#All],BC$2,0)/BC$1,"")</f>
        <v>2.7043887147335424</v>
      </c>
      <c r="BD33" s="168">
        <f>IFERROR(VLOOKUP($B33,RD[#All],BD$2,0)/BD$1,"")</f>
        <v>2.7477429286092585</v>
      </c>
      <c r="BE33" s="168">
        <f>IFERROR(VLOOKUP($B33,RD[#All],BE$2,0)/BE$1,"")</f>
        <v>2.6978605447491968</v>
      </c>
      <c r="BF33" s="168">
        <f>IFERROR(VLOOKUP($B33,RD[#All],BF$2,0)/BF$1,"")</f>
        <v>2.6144291446744035</v>
      </c>
      <c r="BG33" s="168">
        <f>IFERROR(VLOOKUP($B33,RD[#All],BG$2,0)/BG$1,"")</f>
        <v>2.7100169681631243</v>
      </c>
      <c r="BH33" s="168">
        <f>IFERROR(VLOOKUP($B33,RD[#All],BH$2,0)/BH$1,"")</f>
        <v>2.7246124644099972</v>
      </c>
      <c r="BI33" s="168">
        <f>IFERROR(VLOOKUP($B33,RD[#All],BI$2,0)/BI$1,"")</f>
        <v>2.7561446034352439</v>
      </c>
      <c r="BJ33" s="168">
        <f>IFERROR(VLOOKUP($B33,RD[#All],BJ$2,0)/BJ$1,"")</f>
        <v>2.7814169378870899</v>
      </c>
      <c r="BK33" s="168">
        <f>IFERROR(VLOOKUP($B33,RD[#All],BK$2,0)/BK$1,"")</f>
        <v>2.7941802519219694</v>
      </c>
      <c r="BL33" s="168">
        <f>IFERROR(VLOOKUP($B33,RD[#All],BL$2,0)/BL$1,"")</f>
        <v>2.7587491632882455</v>
      </c>
      <c r="BM33" s="168">
        <f>IFERROR(VLOOKUP($B33,RD[#All],BM$2,0)/BM$1,"")</f>
        <v>2.7810171248459423</v>
      </c>
      <c r="BN33" s="168">
        <f>IFERROR(VLOOKUP($B33,RD[#All],BN$2,0)/BN$1,"")</f>
        <v>2.7599219932002925</v>
      </c>
      <c r="BO33" s="168">
        <f>IFERROR(VLOOKUP($B33,RD[#All],BO$2,0)/BO$1,"")</f>
        <v>2.7217033684992362</v>
      </c>
      <c r="BP33" s="168">
        <f>IFERROR(VLOOKUP($B33,RD[#All],BP$2,0)/BP$1,"")</f>
        <v>2.7527029479490004</v>
      </c>
      <c r="BQ33" s="168">
        <f>IFERROR(VLOOKUP($B33,RD[#All],BQ$2,0)/BQ$1,"")</f>
        <v>2.8447942373107451</v>
      </c>
      <c r="BR33" s="168">
        <f>IFERROR(VLOOKUP($B33,RD[#All],BR$2,0)/BR$1,"")</f>
        <v>3.0071021676407486</v>
      </c>
      <c r="BS33" s="168">
        <f>IFERROR(VLOOKUP($B33,RD[#All],BS$2,0)/BS$1,"")</f>
        <v>2.8252194128293087</v>
      </c>
      <c r="BT33" s="168">
        <f>IFERROR(VLOOKUP($B33,RD[#All],BT$2,0)/BT$1,"")</f>
        <v>2.9378416683539177</v>
      </c>
      <c r="BU33" s="168">
        <f>IFERROR(VLOOKUP($B33,RD[#All],BU$2,0)/BU$1,"")</f>
        <v>2.7131902971319031</v>
      </c>
      <c r="BV33" s="168">
        <f>IFERROR(VLOOKUP($B33,RD[#All],BV$2,0)/BV$1,"")</f>
        <v>2.6832983193277311</v>
      </c>
      <c r="BW33" s="168">
        <f>IFERROR(VLOOKUP($B33,RD[#All],BW$2,0)/BW$1,"")</f>
        <v>2.7624400965661371</v>
      </c>
      <c r="BX33" s="168">
        <f>IFERROR(VLOOKUP($B33,RD[#All],BX$2,0)/BX$1,"")</f>
        <v>2.7157234779739317</v>
      </c>
      <c r="BY33" s="168">
        <f>AVERAGEIF(Inv_SY_B[[#This Row],[IS1Inv1M1]:[IS4Inv4M2]],"&gt;="&amp;0.1,Inv_SY_B[[#This Row],[IS1Inv1M1]:[IS4Inv4M2]])</f>
        <v>2.6498397941286549</v>
      </c>
      <c r="BZ33" s="168">
        <f>AVERAGEIF(Inv_SY_B[[#This Row],[IS5Inv1M1]:[IS9Inv2M2]],"&gt;="&amp;0.1,Inv_SY_B[[#This Row],[IS5Inv1M1]:[IS9Inv2M2]])</f>
        <v>2.6873307027310243</v>
      </c>
      <c r="CA33" s="168">
        <f>AVERAGEIF(Inv_SY_B[[#This Row],[IS10Inv1M1]:[IS14Inv2M4]],"&gt;="&amp;0.1,Inv_SY_B[[#This Row],[IS10Inv1M1]:[IS14Inv2M4]])</f>
        <v>2.7525493894284265</v>
      </c>
    </row>
    <row r="34" spans="2:79">
      <c r="B34" s="173">
        <f t="shared" si="32"/>
        <v>45862</v>
      </c>
      <c r="C34" s="168">
        <f>IFERROR(VLOOKUP($B34,RD[#All],C$2,0)/C$1,"")</f>
        <v>2.2565863039957899</v>
      </c>
      <c r="D34" s="168">
        <f>IFERROR(VLOOKUP($B34,RD[#All],D$2,0)/D$1,"")</f>
        <v>2.2514494410529315</v>
      </c>
      <c r="E34" s="168">
        <f>IFERROR(VLOOKUP($B34,RD[#All],E$2,0)/E$1,"")</f>
        <v>2.2395311277244043</v>
      </c>
      <c r="F34" s="168">
        <f>IFERROR(VLOOKUP($B34,RD[#All],F$2,0)/F$1,"")</f>
        <v>2.2479458835175712</v>
      </c>
      <c r="G34" s="168">
        <f>IFERROR(VLOOKUP($B34,RD[#All],G$2,0)/G$1,"")</f>
        <v>2.2612128241770213</v>
      </c>
      <c r="H34" s="168">
        <f>IFERROR(VLOOKUP($B34,RD[#All],H$2,0)/H$1,"")</f>
        <v>2.2444149825913491</v>
      </c>
      <c r="I34" s="168">
        <f>IFERROR(VLOOKUP($B34,RD[#All],I$2,0)/I$1,"")</f>
        <v>2.2712496009694001</v>
      </c>
      <c r="J34" s="168">
        <f>IFERROR(VLOOKUP($B34,RD[#All],J$2,0)/J$1,"")</f>
        <v>2.2777016181002261</v>
      </c>
      <c r="K34" s="168">
        <f>IFERROR(VLOOKUP($B34,RD[#All],K$2,0)/K$1,"")</f>
        <v>2.2209812273229215</v>
      </c>
      <c r="L34" s="168">
        <f>IFERROR(VLOOKUP($B34,RD[#All],L$2,0)/L$1,"")</f>
        <v>2.3046248850348179</v>
      </c>
      <c r="M34" s="168">
        <f>IFERROR(VLOOKUP($B34,RD[#All],M$2,0)/M$1,"")</f>
        <v>2.365039742494909</v>
      </c>
      <c r="N34" s="168">
        <f>IFERROR(VLOOKUP($B34,RD[#All],N$2,0)/N$1,"")</f>
        <v>2.2557785658593024</v>
      </c>
      <c r="O34" s="168">
        <f>IFERROR(VLOOKUP($B34,RD[#All],O$2,0)/O$1,"")</f>
        <v>2.3144709146266891</v>
      </c>
      <c r="P34" s="168">
        <f>IFERROR(VLOOKUP($B34,RD[#All],P$2,0)/P$1,"")</f>
        <v>2.2731687273542267</v>
      </c>
      <c r="Q34" s="168">
        <f>IFERROR(VLOOKUP($B34,RD[#All],Q$2,0)/Q$1,"")</f>
        <v>2.2322012764959323</v>
      </c>
      <c r="R34" s="168">
        <f>IFERROR(VLOOKUP($B34,RD[#All],R$2,0)/R$1,"")</f>
        <v>2.2636833533951708</v>
      </c>
      <c r="S34" s="168">
        <f>IFERROR(VLOOKUP($B34,RD[#All],S$2,0)/S$1,"")</f>
        <v>2.2668945485620262</v>
      </c>
      <c r="T34" s="168">
        <f>IFERROR(VLOOKUP($B34,RD[#All],T$2,0)/T$1,"")</f>
        <v>2.0395719716753109</v>
      </c>
      <c r="U34" s="168">
        <f>IFERROR(VLOOKUP($B34,RD[#All],U$2,0)/U$1,"")</f>
        <v>2.2709064066276103</v>
      </c>
      <c r="V34" s="168">
        <f>IFERROR(VLOOKUP($B34,RD[#All],V$2,0)/V$1,"")</f>
        <v>2.282017609177351</v>
      </c>
      <c r="W34" s="168">
        <f>IFERROR(VLOOKUP($B34,RD[#All],W$2,0)/W$1,"")</f>
        <v>2.2863801352912061</v>
      </c>
      <c r="X34" s="168">
        <f>IFERROR(VLOOKUP($B34,RD[#All],X$2,0)/X$1,"")</f>
        <v>2.290395759932994</v>
      </c>
      <c r="Y34" s="168">
        <f>IFERROR(VLOOKUP($B34,RD[#All],Y$2,0)/Y$1,"")</f>
        <v>2.3191156715220371</v>
      </c>
      <c r="Z34" s="168">
        <f>IFERROR(VLOOKUP($B34,RD[#All],Z$2,0)/Z$1,"")</f>
        <v>2.3213612452647263</v>
      </c>
      <c r="AA34" s="168">
        <f>IFERROR(VLOOKUP($B34,RD[#All],AA$2,0)/AA$1,"")</f>
        <v>2.3193273460410557</v>
      </c>
      <c r="AB34" s="168">
        <f>IFERROR(VLOOKUP($B34,RD[#All],AB$2,0)/AB$1,"")</f>
        <v>2.2816773431466082</v>
      </c>
      <c r="AC34" s="168">
        <f>IFERROR(VLOOKUP($B34,RD[#All],AC$2,0)/AC$1,"")</f>
        <v>2.3039397732326496</v>
      </c>
      <c r="AD34" s="168">
        <f>IFERROR(VLOOKUP($B34,RD[#All],AD$2,0)/AD$1,"")</f>
        <v>2.2849911872373116</v>
      </c>
      <c r="AE34" s="168">
        <f>IFERROR(VLOOKUP($B34,RD[#All],AE$2,0)/AE$1,"")</f>
        <v>2.3083347346000789</v>
      </c>
      <c r="AF34" s="168">
        <f>IFERROR(VLOOKUP($B34,RD[#All],AF$2,0)/AF$1,"")</f>
        <v>2.276237172788897</v>
      </c>
      <c r="AG34" s="168">
        <f>IFERROR(VLOOKUP($B34,RD[#All],AG$2,0)/AG$1,"")</f>
        <v>2.3115169687883328</v>
      </c>
      <c r="AH34" s="168">
        <f>IFERROR(VLOOKUP($B34,RD[#All],AH$2,0)/AH$1,"")</f>
        <v>2.293874926316918</v>
      </c>
      <c r="AI34" s="168">
        <f>IFERROR(VLOOKUP($B34,RD[#All],AI$2,0)/AI$1,"")</f>
        <v>2.3220934987051929</v>
      </c>
      <c r="AJ34" s="168">
        <f>IFERROR(VLOOKUP($B34,RD[#All],AJ$2,0)/AJ$1,"")</f>
        <v>2.290561365612076</v>
      </c>
      <c r="AK34" s="168">
        <f>IFERROR(VLOOKUP($B34,RD[#All],AK$2,0)/AK$1,"")</f>
        <v>2.3079007491631689</v>
      </c>
      <c r="AL34" s="168">
        <f>IFERROR(VLOOKUP($B34,RD[#All],AL$2,0)/AL$1,"")</f>
        <v>2.3294238460706946</v>
      </c>
      <c r="AM34" s="168">
        <f>IFERROR(VLOOKUP($B34,RD[#All],AM$2,0)/AM$1,"")</f>
        <v>2.3034725073535842</v>
      </c>
      <c r="AN34" s="168">
        <f>IFERROR(VLOOKUP($B34,RD[#All],AN$2,0)/AN$1,"")</f>
        <v>2.3219153647849118</v>
      </c>
      <c r="AO34" s="168">
        <f>IFERROR(VLOOKUP($B34,RD[#All],AO$2,0)/AO$1,"")</f>
        <v>2.3289155734449776</v>
      </c>
      <c r="AP34" s="168">
        <f>IFERROR(VLOOKUP($B34,RD[#All],AP$2,0)/AP$1,"")</f>
        <v>2.3029340297643488</v>
      </c>
      <c r="AQ34" s="168">
        <f>IFERROR(VLOOKUP($B34,RD[#All],AQ$2,0)/AQ$1,"")</f>
        <v>2.3111345090813371</v>
      </c>
      <c r="AR34" s="168">
        <f>IFERROR(VLOOKUP($B34,RD[#All],AR$2,0)/AR$1,"")</f>
        <v>2.3031352503371685</v>
      </c>
      <c r="AS34" s="168">
        <f>IFERROR(VLOOKUP($B34,RD[#All],AS$2,0)/AS$1,"")</f>
        <v>2.2955698501411881</v>
      </c>
      <c r="AT34" s="168">
        <f>IFERROR(VLOOKUP($B34,RD[#All],AT$2,0)/AT$1,"")</f>
        <v>2.3366784689195699</v>
      </c>
      <c r="AU34" s="168">
        <f>IFERROR(VLOOKUP($B34,RD[#All],AU$2,0)/AU$1,"")</f>
        <v>2.3213534214291722</v>
      </c>
      <c r="AV34" s="168">
        <f>IFERROR(VLOOKUP($B34,RD[#All],AV$2,0)/AV$1,"")</f>
        <v>2.3160533932677643</v>
      </c>
      <c r="AW34" s="168">
        <f>IFERROR(VLOOKUP($B34,RD[#All],AW$2,0)/AW$1,"")</f>
        <v>2.2548865941360874</v>
      </c>
      <c r="AX34" s="168">
        <f>IFERROR(VLOOKUP($B34,RD[#All],AX$2,0)/AX$1,"")</f>
        <v>2.2853644200626961</v>
      </c>
      <c r="AY34" s="168">
        <f>IFERROR(VLOOKUP($B34,RD[#All],AY$2,0)/AY$1,"")</f>
        <v>2.1743421907062519</v>
      </c>
      <c r="AZ34" s="168">
        <f>IFERROR(VLOOKUP($B34,RD[#All],AZ$2,0)/AZ$1,"")</f>
        <v>2.3154515117807666</v>
      </c>
      <c r="BA34" s="168">
        <f>IFERROR(VLOOKUP($B34,RD[#All],BA$2,0)/BA$1,"")</f>
        <v>2.1604759649953524</v>
      </c>
      <c r="BB34" s="168">
        <f>IFERROR(VLOOKUP($B34,RD[#All],BB$2,0)/BB$1,"")</f>
        <v>2.2144111696569513</v>
      </c>
      <c r="BC34" s="168">
        <f>IFERROR(VLOOKUP($B34,RD[#All],BC$2,0)/BC$1,"")</f>
        <v>2.2121361397223467</v>
      </c>
      <c r="BD34" s="168">
        <f>IFERROR(VLOOKUP($B34,RD[#All],BD$2,0)/BD$1,"")</f>
        <v>2.2497327588569771</v>
      </c>
      <c r="BE34" s="168">
        <f>IFERROR(VLOOKUP($B34,RD[#All],BE$2,0)/BE$1,"")</f>
        <v>2.1696888991554961</v>
      </c>
      <c r="BF34" s="168">
        <f>IFERROR(VLOOKUP($B34,RD[#All],BF$2,0)/BF$1,"")</f>
        <v>2.1041808887926869</v>
      </c>
      <c r="BG34" s="168">
        <f>IFERROR(VLOOKUP($B34,RD[#All],BG$2,0)/BG$1,"")</f>
        <v>2.1646630813033849</v>
      </c>
      <c r="BH34" s="168">
        <f>IFERROR(VLOOKUP($B34,RD[#All],BH$2,0)/BH$1,"")</f>
        <v>2.1791147795576777</v>
      </c>
      <c r="BI34" s="168">
        <f>IFERROR(VLOOKUP($B34,RD[#All],BI$2,0)/BI$1,"")</f>
        <v>2.2132301196340602</v>
      </c>
      <c r="BJ34" s="168">
        <f>IFERROR(VLOOKUP($B34,RD[#All],BJ$2,0)/BJ$1,"")</f>
        <v>2.2213295980444663</v>
      </c>
      <c r="BK34" s="168">
        <f>IFERROR(VLOOKUP($B34,RD[#All],BK$2,0)/BK$1,"")</f>
        <v>2.2384994866401224</v>
      </c>
      <c r="BL34" s="168">
        <f>IFERROR(VLOOKUP($B34,RD[#All],BL$2,0)/BL$1,"")</f>
        <v>2.2199699415248992</v>
      </c>
      <c r="BM34" s="168">
        <f>IFERROR(VLOOKUP($B34,RD[#All],BM$2,0)/BM$1,"")</f>
        <v>2.2067336232172288</v>
      </c>
      <c r="BN34" s="168">
        <f>IFERROR(VLOOKUP($B34,RD[#All],BN$2,0)/BN$1,"")</f>
        <v>2.1937974239347411</v>
      </c>
      <c r="BO34" s="168">
        <f>IFERROR(VLOOKUP($B34,RD[#All],BO$2,0)/BO$1,"")</f>
        <v>2.1748758648198834</v>
      </c>
      <c r="BP34" s="168">
        <f>IFERROR(VLOOKUP($B34,RD[#All],BP$2,0)/BP$1,"")</f>
        <v>2.1887759604268777</v>
      </c>
      <c r="BQ34" s="168">
        <f>IFERROR(VLOOKUP($B34,RD[#All],BQ$2,0)/BQ$1,"")</f>
        <v>2.1875541919562465</v>
      </c>
      <c r="BR34" s="168">
        <f>IFERROR(VLOOKUP($B34,RD[#All],BR$2,0)/BR$1,"")</f>
        <v>2.3119035288895464</v>
      </c>
      <c r="BS34" s="168">
        <f>IFERROR(VLOOKUP($B34,RD[#All],BS$2,0)/BS$1,"")</f>
        <v>2.1817851382357616</v>
      </c>
      <c r="BT34" s="168">
        <f>IFERROR(VLOOKUP($B34,RD[#All],BT$2,0)/BT$1,"")</f>
        <v>2.2568671121009651</v>
      </c>
      <c r="BU34" s="168">
        <f>IFERROR(VLOOKUP($B34,RD[#All],BU$2,0)/BU$1,"")</f>
        <v>2.1273317112733174</v>
      </c>
      <c r="BV34" s="168">
        <f>IFERROR(VLOOKUP($B34,RD[#All],BV$2,0)/BV$1,"")</f>
        <v>1.95640756302521</v>
      </c>
      <c r="BW34" s="168">
        <f>IFERROR(VLOOKUP($B34,RD[#All],BW$2,0)/BW$1,"")</f>
        <v>2.1363456202933016</v>
      </c>
      <c r="BX34" s="168">
        <f>IFERROR(VLOOKUP($B34,RD[#All],BX$2,0)/BX$1,"")</f>
        <v>2.0872463289886158</v>
      </c>
      <c r="BY34" s="168">
        <f>AVERAGEIF(Inv_SY_B[[#This Row],[IS1Inv1M1]:[IS4Inv4M2]],"&gt;="&amp;0.1,Inv_SY_B[[#This Row],[IS1Inv1M1]:[IS4Inv4M2]])</f>
        <v>2.2695221240151269</v>
      </c>
      <c r="BZ34" s="168">
        <f>AVERAGEIF(Inv_SY_B[[#This Row],[IS5Inv1M1]:[IS9Inv2M2]],"&gt;="&amp;0.1,Inv_SY_B[[#This Row],[IS5Inv1M1]:[IS9Inv2M2]])</f>
        <v>2.3100614239205215</v>
      </c>
      <c r="CA34" s="168">
        <f>AVERAGEIF(Inv_SY_B[[#This Row],[IS10Inv1M1]:[IS14Inv2M4]],"&gt;="&amp;0.1,Inv_SY_B[[#This Row],[IS10Inv1M1]:[IS14Inv2M4]])</f>
        <v>2.1923964861332825</v>
      </c>
    </row>
    <row r="35" spans="2:79">
      <c r="B35" s="175">
        <f>B34+1</f>
        <v>45863</v>
      </c>
      <c r="C35" s="176">
        <f>IFERROR(VLOOKUP($B35,RD[#All],C$2,0)/C$1,"")</f>
        <v>3.0965260398232166</v>
      </c>
      <c r="D35" s="176">
        <f>IFERROR(VLOOKUP($B35,RD[#All],D$2,0)/D$1,"")</f>
        <v>3.0900736388096259</v>
      </c>
      <c r="E35" s="176">
        <f>IFERROR(VLOOKUP($B35,RD[#All],E$2,0)/E$1,"")</f>
        <v>3.0829018132170032</v>
      </c>
      <c r="F35" s="176">
        <f>IFERROR(VLOOKUP($B35,RD[#All],F$2,0)/F$1,"")</f>
        <v>3.0905131166474176</v>
      </c>
      <c r="G35" s="176">
        <f>IFERROR(VLOOKUP($B35,RD[#All],G$2,0)/G$1,"")</f>
        <v>3.1170337522188545</v>
      </c>
      <c r="H35" s="176">
        <f>IFERROR(VLOOKUP($B35,RD[#All],H$2,0)/H$1,"")</f>
        <v>3.0828800475795157</v>
      </c>
      <c r="I35" s="176">
        <f>IFERROR(VLOOKUP($B35,RD[#All],I$2,0)/I$1,"")</f>
        <v>3.1116569053466843</v>
      </c>
      <c r="J35" s="176">
        <f>IFERROR(VLOOKUP($B35,RD[#All],J$2,0)/J$1,"")</f>
        <v>3.1174499396581017</v>
      </c>
      <c r="K35" s="176">
        <f>IFERROR(VLOOKUP($B35,RD[#All],K$2,0)/K$1,"")</f>
        <v>3.0419309039280642</v>
      </c>
      <c r="L35" s="176">
        <f>IFERROR(VLOOKUP($B35,RD[#All],L$2,0)/L$1,"")</f>
        <v>3.1549073709105238</v>
      </c>
      <c r="M35" s="176">
        <f>IFERROR(VLOOKUP($B35,RD[#All],M$2,0)/M$1,"")</f>
        <v>3.2259081652762269</v>
      </c>
      <c r="N35" s="176">
        <f>IFERROR(VLOOKUP($B35,RD[#All],N$2,0)/N$1,"")</f>
        <v>3.0664126361326995</v>
      </c>
      <c r="O35" s="176">
        <f>IFERROR(VLOOKUP($B35,RD[#All],O$2,0)/O$1,"")</f>
        <v>3.1660798310943465</v>
      </c>
      <c r="P35" s="176">
        <f>IFERROR(VLOOKUP($B35,RD[#All],P$2,0)/P$1,"")</f>
        <v>3.1065954453201847</v>
      </c>
      <c r="Q35" s="176">
        <f>IFERROR(VLOOKUP($B35,RD[#All],Q$2,0)/Q$1,"")</f>
        <v>3.1251311679814329</v>
      </c>
      <c r="R35" s="176">
        <f>IFERROR(VLOOKUP($B35,RD[#All],R$2,0)/R$1,"")</f>
        <v>3.102675841470715</v>
      </c>
      <c r="S35" s="176">
        <f>IFERROR(VLOOKUP($B35,RD[#All],S$2,0)/S$1,"")</f>
        <v>3.0681782024300333</v>
      </c>
      <c r="T35" s="176">
        <f>IFERROR(VLOOKUP($B35,RD[#All],T$2,0)/T$1,"")</f>
        <v>2.7697950954075621</v>
      </c>
      <c r="U35" s="176">
        <f>IFERROR(VLOOKUP($B35,RD[#All],U$2,0)/U$1,"")</f>
        <v>3.0853934908738703</v>
      </c>
      <c r="V35" s="176">
        <f>IFERROR(VLOOKUP($B35,RD[#All],V$2,0)/V$1,"")</f>
        <v>3.1067877918127706</v>
      </c>
      <c r="W35" s="176">
        <f>IFERROR(VLOOKUP($B35,RD[#All],W$2,0)/W$1,"")</f>
        <v>3.0711516251443656</v>
      </c>
      <c r="X35" s="176">
        <f>IFERROR(VLOOKUP($B35,RD[#All],X$2,0)/X$1,"")</f>
        <v>3.0884262854313818</v>
      </c>
      <c r="Y35" s="176">
        <f>IFERROR(VLOOKUP($B35,RD[#All],Y$2,0)/Y$1,"")</f>
        <v>3.1339834669821052</v>
      </c>
      <c r="Z35" s="176">
        <f>IFERROR(VLOOKUP($B35,RD[#All],Z$2,0)/Z$1,"")</f>
        <v>3.1415285732239355</v>
      </c>
      <c r="AA35" s="176">
        <f>IFERROR(VLOOKUP($B35,RD[#All],AA$2,0)/AA$1,"")</f>
        <v>3.1379215542521992</v>
      </c>
      <c r="AB35" s="176">
        <f>IFERROR(VLOOKUP($B35,RD[#All],AB$2,0)/AB$1,"")</f>
        <v>3.083912589159965</v>
      </c>
      <c r="AC35" s="176">
        <f>IFERROR(VLOOKUP($B35,RD[#All],AC$2,0)/AC$1,"")</f>
        <v>3.1264642907903846</v>
      </c>
      <c r="AD35" s="176">
        <f>IFERROR(VLOOKUP($B35,RD[#All],AD$2,0)/AD$1,"")</f>
        <v>3.0957653545442216</v>
      </c>
      <c r="AE35" s="176">
        <f>IFERROR(VLOOKUP($B35,RD[#All],AE$2,0)/AE$1,"")</f>
        <v>3.0596379126730566</v>
      </c>
      <c r="AF35" s="176">
        <f>IFERROR(VLOOKUP($B35,RD[#All],AF$2,0)/AF$1,"")</f>
        <v>3.0445569755914583</v>
      </c>
      <c r="AG35" s="176">
        <f>IFERROR(VLOOKUP($B35,RD[#All],AG$2,0)/AG$1,"")</f>
        <v>3.1144609513425103</v>
      </c>
      <c r="AH35" s="176">
        <f>IFERROR(VLOOKUP($B35,RD[#All],AH$2,0)/AH$1,"")</f>
        <v>3.0740046085418786</v>
      </c>
      <c r="AI35" s="176">
        <f>IFERROR(VLOOKUP($B35,RD[#All],AI$2,0)/AI$1,"")</f>
        <v>3.1035573122529643</v>
      </c>
      <c r="AJ35" s="176">
        <f>IFERROR(VLOOKUP($B35,RD[#All],AJ$2,0)/AJ$1,"")</f>
        <v>3.052185137377835</v>
      </c>
      <c r="AK35" s="176">
        <f>IFERROR(VLOOKUP($B35,RD[#All],AK$2,0)/AK$1,"")</f>
        <v>3.0666277030976037</v>
      </c>
      <c r="AL35" s="176">
        <f>IFERROR(VLOOKUP($B35,RD[#All],AL$2,0)/AL$1,"")</f>
        <v>3.0879364393038591</v>
      </c>
      <c r="AM35" s="176">
        <f>IFERROR(VLOOKUP($B35,RD[#All],AM$2,0)/AM$1,"")</f>
        <v>3.0960442090100759</v>
      </c>
      <c r="AN35" s="176">
        <f>IFERROR(VLOOKUP($B35,RD[#All],AN$2,0)/AN$1,"")</f>
        <v>3.1368338863946907</v>
      </c>
      <c r="AO35" s="176">
        <f>IFERROR(VLOOKUP($B35,RD[#All],AO$2,0)/AO$1,"")</f>
        <v>3.1558825311139085</v>
      </c>
      <c r="AP35" s="176">
        <f>IFERROR(VLOOKUP($B35,RD[#All],AP$2,0)/AP$1,"")</f>
        <v>3.128352864364226</v>
      </c>
      <c r="AQ35" s="176">
        <f>IFERROR(VLOOKUP($B35,RD[#All],AQ$2,0)/AQ$1,"")</f>
        <v>3.1366807054488022</v>
      </c>
      <c r="AR35" s="176">
        <f>IFERROR(VLOOKUP($B35,RD[#All],AR$2,0)/AR$1,"")</f>
        <v>3.1236617326295812</v>
      </c>
      <c r="AS35" s="176">
        <f>IFERROR(VLOOKUP($B35,RD[#All],AS$2,0)/AS$1,"")</f>
        <v>3.0127831089552064</v>
      </c>
      <c r="AT35" s="176">
        <f>IFERROR(VLOOKUP($B35,RD[#All],AT$2,0)/AT$1,"")</f>
        <v>3.0302319247449243</v>
      </c>
      <c r="AU35" s="176">
        <f>IFERROR(VLOOKUP($B35,RD[#All],AU$2,0)/AU$1,"")</f>
        <v>3.0211087537621646</v>
      </c>
      <c r="AV35" s="176">
        <f>IFERROR(VLOOKUP($B35,RD[#All],AV$2,0)/AV$1,"")</f>
        <v>3.0480624400931116</v>
      </c>
      <c r="AW35" s="176">
        <f>IFERROR(VLOOKUP($B35,RD[#All],AW$2,0)/AW$1,"")</f>
        <v>3.1667434999078004</v>
      </c>
      <c r="AX35" s="176">
        <f>IFERROR(VLOOKUP($B35,RD[#All],AX$2,0)/AX$1,"")</f>
        <v>3.2221786833855801</v>
      </c>
      <c r="AY35" s="176">
        <f>IFERROR(VLOOKUP($B35,RD[#All],AY$2,0)/AY$1,"")</f>
        <v>3.131665757552144</v>
      </c>
      <c r="AZ35" s="176">
        <f>IFERROR(VLOOKUP($B35,RD[#All],AZ$2,0)/AZ$1,"")</f>
        <v>3.3536758013954899</v>
      </c>
      <c r="BA35" s="176">
        <f>IFERROR(VLOOKUP($B35,RD[#All],BA$2,0)/BA$1,"")</f>
        <v>3.1300310411953491</v>
      </c>
      <c r="BB35" s="176">
        <f>IFERROR(VLOOKUP($B35,RD[#All],BB$2,0)/BB$1,"")</f>
        <v>3.212521398875031</v>
      </c>
      <c r="BC35" s="176">
        <f>IFERROR(VLOOKUP($B35,RD[#All],BC$2,0)/BC$1,"")</f>
        <v>3.2141065830721005</v>
      </c>
      <c r="BD35" s="176">
        <f>IFERROR(VLOOKUP($B35,RD[#All],BD$2,0)/BD$1,"")</f>
        <v>3.2556116219172222</v>
      </c>
      <c r="BE35" s="176">
        <f>IFERROR(VLOOKUP($B35,RD[#All],BE$2,0)/BE$1,"")</f>
        <v>3.1805118658577189</v>
      </c>
      <c r="BF35" s="176">
        <f>IFERROR(VLOOKUP($B35,RD[#All],BF$2,0)/BF$1,"")</f>
        <v>3.0969546612497707</v>
      </c>
      <c r="BG35" s="176">
        <f>IFERROR(VLOOKUP($B35,RD[#All],BG$2,0)/BG$1,"")</f>
        <v>3.2052572546087257</v>
      </c>
      <c r="BH35" s="176">
        <f>IFERROR(VLOOKUP($B35,RD[#All],BH$2,0)/BH$1,"")</f>
        <v>3.2149636191078774</v>
      </c>
      <c r="BI35" s="176">
        <f>IFERROR(VLOOKUP($B35,RD[#All],BI$2,0)/BI$1,"")</f>
        <v>3.2870696171188785</v>
      </c>
      <c r="BJ35" s="176">
        <f>IFERROR(VLOOKUP($B35,RD[#All],BJ$2,0)/BJ$1,"")</f>
        <v>3.3108117386945715</v>
      </c>
      <c r="BK35" s="176">
        <f>IFERROR(VLOOKUP($B35,RD[#All],BK$2,0)/BK$1,"")</f>
        <v>3.3213758044724915</v>
      </c>
      <c r="BL35" s="176">
        <f>IFERROR(VLOOKUP($B35,RD[#All],BL$2,0)/BL$1,"")</f>
        <v>3.2797206329961228</v>
      </c>
      <c r="BM35" s="176">
        <f>IFERROR(VLOOKUP($B35,RD[#All],BM$2,0)/BM$1,"")</f>
        <v>3.2328382405674732</v>
      </c>
      <c r="BN35" s="176">
        <f>IFERROR(VLOOKUP($B35,RD[#All],BN$2,0)/BN$1,"")</f>
        <v>3.2097266885653308</v>
      </c>
      <c r="BO35" s="176">
        <f>IFERROR(VLOOKUP($B35,RD[#All],BO$2,0)/BO$1,"")</f>
        <v>3.1931006973577429</v>
      </c>
      <c r="BP35" s="176">
        <f>IFERROR(VLOOKUP($B35,RD[#All],BP$2,0)/BP$1,"")</f>
        <v>3.212014014648449</v>
      </c>
      <c r="BQ35" s="176">
        <f>IFERROR(VLOOKUP($B35,RD[#All],BQ$2,0)/BQ$1,"")</f>
        <v>3.2232375108383917</v>
      </c>
      <c r="BR35" s="176">
        <f>IFERROR(VLOOKUP($B35,RD[#All],BR$2,0)/BR$1,"")</f>
        <v>3.4085965820818225</v>
      </c>
      <c r="BS35" s="176">
        <f>IFERROR(VLOOKUP($B35,RD[#All],BS$2,0)/BS$1,"")</f>
        <v>3.2323920731199411</v>
      </c>
      <c r="BT35" s="176">
        <f>IFERROR(VLOOKUP($B35,RD[#All],BT$2,0)/BT$1,"")</f>
        <v>3.3357629749611934</v>
      </c>
      <c r="BU35" s="176">
        <f>IFERROR(VLOOKUP($B35,RD[#All],BU$2,0)/BU$1,"")</f>
        <v>3.1636068716360688</v>
      </c>
      <c r="BV35" s="176">
        <f>IFERROR(VLOOKUP($B35,RD[#All],BV$2,0)/BV$1,"")</f>
        <v>3.1570378151260505</v>
      </c>
      <c r="BW35" s="176">
        <f>IFERROR(VLOOKUP($B35,RD[#All],BW$2,0)/BW$1,"")</f>
        <v>3.1407055093143081</v>
      </c>
      <c r="BX35" s="176">
        <f>IFERROR(VLOOKUP($B35,RD[#All],BX$2,0)/BX$1,"")</f>
        <v>3.0342847714898529</v>
      </c>
      <c r="BY35" s="168">
        <f>AVERAGEIF(Inv_SY_B[[#This Row],[IS1Inv1M1]:[IS4Inv4M2]],"&gt;="&amp;0.1,Inv_SY_B[[#This Row],[IS1Inv1M1]:[IS4Inv4M2]])</f>
        <v>3.0959994619809783</v>
      </c>
      <c r="BZ35" s="176">
        <f>AVERAGEIF(Inv_SY_B[[#This Row],[IS5Inv1M1]:[IS9Inv2M2]],"&gt;="&amp;0.1,Inv_SY_B[[#This Row],[IS5Inv1M1]:[IS9Inv2M2]])</f>
        <v>3.0829227331498803</v>
      </c>
      <c r="CA35" s="176">
        <f>AVERAGEIF(Inv_SY_B[[#This Row],[IS10Inv1M1]:[IS14Inv2M4]],"&gt;="&amp;0.1,Inv_SY_B[[#This Row],[IS10Inv1M1]:[IS14Inv2M4]])</f>
        <v>3.2188036903969102</v>
      </c>
    </row>
  </sheetData>
  <phoneticPr fontId="10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BP25" activePane="bottomRight" state="frozen"/>
      <selection pane="topRight" activeCell="C2" sqref="C2"/>
      <selection pane="bottomLeft" activeCell="A4" sqref="A4"/>
      <selection pane="bottomRight" activeCell="A35" sqref="A35:XFD35"/>
    </sheetView>
  </sheetViews>
  <sheetFormatPr defaultColWidth="8.85546875" defaultRowHeight="15"/>
  <cols>
    <col min="1" max="1" width="1.140625" style="138" customWidth="1"/>
    <col min="2" max="2" width="10.140625" style="138" bestFit="1" customWidth="1"/>
    <col min="3" max="49" width="12.7109375" style="138" bestFit="1" customWidth="1"/>
    <col min="50" max="50" width="12.85546875" style="138" customWidth="1"/>
    <col min="51" max="72" width="12.7109375" style="138" bestFit="1" customWidth="1"/>
    <col min="73" max="73" width="11.140625" style="138" customWidth="1"/>
    <col min="74" max="74" width="14.42578125" style="138" customWidth="1"/>
    <col min="75" max="75" width="11.28515625" style="138" customWidth="1"/>
    <col min="76" max="16384" width="8.8554687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45832</v>
      </c>
      <c r="C4" s="177">
        <f>IFERROR(Inv_SY_B!C4/Inv_SY_B!$BY4-1,"")</f>
        <v>-4.0492203810901684E-2</v>
      </c>
      <c r="D4" s="177">
        <f>IFERROR(Inv_SY_B!D4/Inv_SY_B!$BY4-1,"")</f>
        <v>-2.6642745318321004E-2</v>
      </c>
      <c r="E4" s="177">
        <f>IFERROR(Inv_SY_B!E4/Inv_SY_B!$BY4-1,"")</f>
        <v>-3.9938681045490809E-2</v>
      </c>
      <c r="F4" s="177">
        <f>IFERROR(Inv_SY_B!F4/Inv_SY_B!$BY4-1,"")</f>
        <v>-6.9526088074639336E-2</v>
      </c>
      <c r="G4" s="177">
        <f>IFERROR(Inv_SY_B!G4/Inv_SY_B!$BY4-1,"")</f>
        <v>-7.1929914391847261E-2</v>
      </c>
      <c r="H4" s="177">
        <f>IFERROR(Inv_SY_B!H4/Inv_SY_B!$BY4-1,"")</f>
        <v>-7.7951872143152467E-2</v>
      </c>
      <c r="I4" s="177">
        <f>IFERROR(Inv_SY_B!I4/Inv_SY_B!$BY4-1,"")</f>
        <v>-4.9523683891097847E-2</v>
      </c>
      <c r="J4" s="177">
        <f>IFERROR(Inv_SY_B!J4/Inv_SY_B!$BY4-1,"")</f>
        <v>-4.5815990155633535E-2</v>
      </c>
      <c r="K4" s="177">
        <f>IFERROR(Inv_SY_B!K4/Inv_SY_B!$BY4-1,"")</f>
        <v>-3.2297210667737719E-2</v>
      </c>
      <c r="L4" s="177">
        <f>IFERROR(Inv_SY_B!L4/Inv_SY_B!$BY4-1,"")</f>
        <v>-3.1791869363744119E-2</v>
      </c>
      <c r="M4" s="177">
        <f>IFERROR(Inv_SY_B!M4/Inv_SY_B!$BY4-1,"")</f>
        <v>1.1485816921120051E-2</v>
      </c>
      <c r="N4" s="177">
        <f>IFERROR(Inv_SY_B!N4/Inv_SY_B!$BY4-1,"")</f>
        <v>-1.6705197730901289E-2</v>
      </c>
      <c r="O4" s="177">
        <f>IFERROR(Inv_SY_B!O4/Inv_SY_B!$BY4-1,"")</f>
        <v>5.1299642173655791E-2</v>
      </c>
      <c r="P4" s="177">
        <f>IFERROR(Inv_SY_B!P4/Inv_SY_B!$BY4-1,"")</f>
        <v>-1.8266455685200689E-2</v>
      </c>
      <c r="Q4" s="177">
        <f>IFERROR(Inv_SY_B!Q4/Inv_SY_B!$BY4-1,"")</f>
        <v>-1.8419908841809995E-2</v>
      </c>
      <c r="R4" s="177">
        <f>IFERROR(Inv_SY_B!R4/Inv_SY_B!$BY4-1,"")</f>
        <v>-1.6963680615538879E-2</v>
      </c>
      <c r="S4" s="177">
        <f>IFERROR(Inv_SY_B!S4/Inv_SY_B!$BY4-1,"")</f>
        <v>3.2320767168827258E-2</v>
      </c>
      <c r="T4" s="177">
        <f>IFERROR(Inv_SY_B!T4/Inv_SY_B!$BY4-1,"")</f>
        <v>5.7947885935195842E-2</v>
      </c>
      <c r="U4" s="177">
        <f>IFERROR(Inv_SY_B!U4/Inv_SY_B!$BY4-1,"")</f>
        <v>2.4035188500357574E-2</v>
      </c>
      <c r="V4" s="177">
        <f>IFERROR(Inv_SY_B!V4/Inv_SY_B!$BY4-1,"")</f>
        <v>3.3322190750696201E-2</v>
      </c>
      <c r="W4" s="177">
        <f>IFERROR(Inv_SY_B!W4/Inv_SY_B!$BY4-1,"")</f>
        <v>1.3736758868421184E-3</v>
      </c>
      <c r="X4" s="177">
        <f>IFERROR(Inv_SY_B!X4/Inv_SY_B!$BY4-1,"")</f>
        <v>2.2719262959745912E-2</v>
      </c>
      <c r="Y4" s="177">
        <f>IFERROR(Inv_SY_B!Y4/Inv_SY_B!$BY4-1,"")</f>
        <v>6.7309961382648664E-2</v>
      </c>
      <c r="Z4" s="177">
        <f>IFERROR(Inv_SY_B!Z4/Inv_SY_B!$BY4-1,"")</f>
        <v>6.245451834820015E-2</v>
      </c>
      <c r="AA4" s="177">
        <f>IFERROR(Inv_SY_B!AA4/Inv_SY_B!$BY4-1,"")</f>
        <v>5.7330603095447463E-2</v>
      </c>
      <c r="AB4" s="177">
        <f>IFERROR(Inv_SY_B!AB4/Inv_SY_B!$BY4-1,"")</f>
        <v>5.2271241655359901E-2</v>
      </c>
      <c r="AC4" s="177">
        <f>IFERROR(Inv_SY_B!AC4/Inv_SY_B!$BY4-1,"")</f>
        <v>4.6958376572191485E-2</v>
      </c>
      <c r="AD4" s="177">
        <f>IFERROR(Inv_SY_B!AD4/Inv_SY_B!$BY4-1,"")</f>
        <v>3.5436370385726557E-2</v>
      </c>
      <c r="AE4" s="177">
        <f>IFERROR(Inv_SY_B!AE4/Inv_SY_B!$BZ4-1,"")</f>
        <v>3.1642685879609944E-2</v>
      </c>
      <c r="AF4" s="177">
        <f>IFERROR(Inv_SY_B!AF4/Inv_SY_B!$BZ4-1,"")</f>
        <v>1.699083397431389E-2</v>
      </c>
      <c r="AG4" s="177">
        <f>IFERROR(Inv_SY_B!AG4/Inv_SY_B!$BZ4-1,"")</f>
        <v>1.2512791713673144E-2</v>
      </c>
      <c r="AH4" s="177">
        <f>IFERROR(Inv_SY_B!AH4/Inv_SY_B!$BZ4-1,"")</f>
        <v>6.7821670007224277E-3</v>
      </c>
      <c r="AI4" s="177">
        <f>IFERROR(Inv_SY_B!AI4/Inv_SY_B!$BZ4-1,"")</f>
        <v>1.1939563109192974E-2</v>
      </c>
      <c r="AJ4" s="177">
        <f>IFERROR(Inv_SY_B!AJ4/Inv_SY_B!$BZ4-1,"")</f>
        <v>1.4301521868830047E-2</v>
      </c>
      <c r="AK4" s="177">
        <f>IFERROR(Inv_SY_B!AK4/Inv_SY_B!$BZ4-1,"")</f>
        <v>5.672101771224014E-3</v>
      </c>
      <c r="AL4" s="177">
        <f>IFERROR(Inv_SY_B!AL4/Inv_SY_B!$BZ4-1,"")</f>
        <v>1.2592681332400879E-2</v>
      </c>
      <c r="AM4" s="177">
        <f>IFERROR(Inv_SY_B!AM4/Inv_SY_B!$BZ4-1,"")</f>
        <v>-2.3694507369806495E-2</v>
      </c>
      <c r="AN4" s="177">
        <f>IFERROR(Inv_SY_B!AN4/Inv_SY_B!$BZ4-1,"")</f>
        <v>-1.9684070406000176E-2</v>
      </c>
      <c r="AO4" s="177">
        <f>IFERROR(Inv_SY_B!AO4/Inv_SY_B!$BZ4-1,"")</f>
        <v>-2.7469036276918546E-2</v>
      </c>
      <c r="AP4" s="177">
        <f>IFERROR(Inv_SY_B!AP4/Inv_SY_B!$BZ4-1,"")</f>
        <v>-2.0037932491041799E-2</v>
      </c>
      <c r="AQ4" s="177">
        <f>IFERROR(Inv_SY_B!AQ4/Inv_SY_B!$BZ4-1,"")</f>
        <v>-2.8541607563691618E-2</v>
      </c>
      <c r="AR4" s="177">
        <f>IFERROR(Inv_SY_B!AR4/Inv_SY_B!$BZ4-1,"")</f>
        <v>-2.4284277511542718E-2</v>
      </c>
      <c r="AS4" s="177">
        <f>IFERROR(Inv_SY_B!AS4/Inv_SY_B!$BZ4-1,"")</f>
        <v>4.5436870165249665E-3</v>
      </c>
      <c r="AT4" s="177">
        <f>IFERROR(Inv_SY_B!AT4/Inv_SY_B!$BZ4-1,"")</f>
        <v>1.1697726474543924E-2</v>
      </c>
      <c r="AU4" s="177">
        <f>IFERROR(Inv_SY_B!AU4/Inv_SY_B!$BZ4-1,"")</f>
        <v>9.2839239502158222E-3</v>
      </c>
      <c r="AV4" s="177">
        <f>IFERROR(Inv_SY_B!AV4/Inv_SY_B!$BZ4-1,"")</f>
        <v>5.7517475277473196E-3</v>
      </c>
      <c r="AW4" s="177">
        <f>IFERROR(Inv_SY_B!AW4/Inv_SY_B!$CA4-1,"")</f>
        <v>8.1520871823530516E-2</v>
      </c>
      <c r="AX4" s="177">
        <f>IFERROR(Inv_SY_B!AX4/Inv_SY_B!$CA4-1,"")</f>
        <v>9.1329924270924234E-2</v>
      </c>
      <c r="AY4" s="177">
        <f>IFERROR(Inv_SY_B!AY4/Inv_SY_B!$CA4-1,"")</f>
        <v>3.3136772282311266E-2</v>
      </c>
      <c r="AZ4" s="177">
        <f>IFERROR(Inv_SY_B!AZ4/Inv_SY_B!$CA4-1,"")</f>
        <v>0.108639095389369</v>
      </c>
      <c r="BA4" s="177">
        <f>IFERROR(Inv_SY_B!BA4/Inv_SY_B!$CA4-1,"")</f>
        <v>4.8091424136029959E-2</v>
      </c>
      <c r="BB4" s="177">
        <f>IFERROR(Inv_SY_B!BB4/Inv_SY_B!$CA4-1,"")</f>
        <v>7.434423540334345E-2</v>
      </c>
      <c r="BC4" s="177">
        <f>IFERROR(Inv_SY_B!BC4/Inv_SY_B!$CA4-1,"")</f>
        <v>7.2508197891667736E-2</v>
      </c>
      <c r="BD4" s="177">
        <f>IFERROR(Inv_SY_B!BD4/Inv_SY_B!$CA4-1,"")</f>
        <v>9.601110306490046E-2</v>
      </c>
      <c r="BE4" s="177">
        <f>IFERROR(Inv_SY_B!BE4/Inv_SY_B!$CA4-1,"")</f>
        <v>5.6884462155926574E-2</v>
      </c>
      <c r="BF4" s="177">
        <f>IFERROR(Inv_SY_B!BF4/Inv_SY_B!$CA4-1,"")</f>
        <v>-6.60852005286372E-3</v>
      </c>
      <c r="BG4" s="177">
        <f>IFERROR(Inv_SY_B!BG4/Inv_SY_B!$CA4-1,"")</f>
        <v>5.1811266518244414E-2</v>
      </c>
      <c r="BH4" s="177">
        <f>IFERROR(Inv_SY_B!BH4/Inv_SY_B!$CA4-1,"")</f>
        <v>4.2117153462776669E-2</v>
      </c>
      <c r="BI4" s="177">
        <f>IFERROR(Inv_SY_B!BI4/Inv_SY_B!$CA4-1,"")</f>
        <v>7.0735120433495391E-2</v>
      </c>
      <c r="BJ4" s="177">
        <f>IFERROR(Inv_SY_B!BJ4/Inv_SY_B!$CA4-1,"")</f>
        <v>3.572293811107663E-2</v>
      </c>
      <c r="BK4" s="177">
        <f>IFERROR(Inv_SY_B!BK4/Inv_SY_B!$CA4-1,"")</f>
        <v>5.5440134892139614E-2</v>
      </c>
      <c r="BL4" s="177">
        <f>IFERROR(Inv_SY_B!BL4/Inv_SY_B!$CA4-1,"")</f>
        <v>7.4921207334595286E-2</v>
      </c>
      <c r="BM4" s="177">
        <f>IFERROR(Inv_SY_B!BM4/Inv_SY_B!$CA4-1,"")</f>
        <v>0.11587069716703691</v>
      </c>
      <c r="BN4" s="177">
        <f>IFERROR(Inv_SY_B!BN4/Inv_SY_B!$CA4-1,"")</f>
        <v>9.9852015263707683E-2</v>
      </c>
      <c r="BO4" s="177">
        <f>IFERROR(Inv_SY_B!BO4/Inv_SY_B!$CA4-1,"")</f>
        <v>1.1273014619336275E-2</v>
      </c>
      <c r="BP4" s="177">
        <f>IFERROR(Inv_SY_B!BP4/Inv_SY_B!$CA4-1,"")</f>
        <v>8.1657525330505409E-2</v>
      </c>
      <c r="BQ4" s="177">
        <f>IFERROR(Inv_SY_B!BQ4/Inv_SY_B!$CA4-1,"")</f>
        <v>-0.50067273713082616</v>
      </c>
      <c r="BR4" s="177">
        <f>IFERROR(Inv_SY_B!BR4/Inv_SY_B!$CA4-1,"")</f>
        <v>-0.87955408416071967</v>
      </c>
      <c r="BS4" s="177">
        <f>IFERROR(Inv_SY_B!BS4/Inv_SY_B!$CA4-1,"")</f>
        <v>5.1497734925329386E-2</v>
      </c>
      <c r="BT4" s="177">
        <f>IFERROR(Inv_SY_B!BT4/Inv_SY_B!$CA4-1,"")</f>
        <v>-0.42649418456148169</v>
      </c>
      <c r="BU4" s="177">
        <f>IFERROR(Inv_SY_B!BU4/Inv_SY_B!$CA4-1,"")</f>
        <v>-0.85784389081357104</v>
      </c>
      <c r="BV4" s="177">
        <f>IFERROR(Inv_SY_B!BV4/Inv_SY_B!$CA4-1,"")</f>
        <v>-0.18121466735086134</v>
      </c>
      <c r="BW4" s="177">
        <f>IFERROR(Inv_SY_B!BW4/Inv_SY_B!$CA4-1,"")</f>
        <v>-0.31438663981671877</v>
      </c>
      <c r="BX4" s="177">
        <f>IFERROR(Inv_SY_B!BX4/Inv_SY_B!$CA4-1,"")</f>
        <v>7.6011854436504489E-2</v>
      </c>
    </row>
    <row r="5" spans="1:76">
      <c r="A5"/>
      <c r="B5" s="173">
        <f>B4+1</f>
        <v>45833</v>
      </c>
      <c r="C5" s="177">
        <f>IFERROR(Inv_SY_B!C5/Inv_SY_B!$BY5-1,"")</f>
        <v>-8.770509058049325E-3</v>
      </c>
      <c r="D5" s="177">
        <f>IFERROR(Inv_SY_B!D5/Inv_SY_B!$BY5-1,"")</f>
        <v>-1.1122761768051381E-2</v>
      </c>
      <c r="E5" s="177">
        <f>IFERROR(Inv_SY_B!E5/Inv_SY_B!$BY5-1,"")</f>
        <v>-1.8898607678264567E-2</v>
      </c>
      <c r="F5" s="177">
        <f>IFERROR(Inv_SY_B!F5/Inv_SY_B!$BY5-1,"")</f>
        <v>-9.5418613048688927E-3</v>
      </c>
      <c r="G5" s="177">
        <f>IFERROR(Inv_SY_B!G5/Inv_SY_B!$BY5-1,"")</f>
        <v>-7.2005988532720666E-3</v>
      </c>
      <c r="H5" s="177">
        <f>IFERROR(Inv_SY_B!H5/Inv_SY_B!$BY5-1,"")</f>
        <v>-1.5773029911298142E-2</v>
      </c>
      <c r="I5" s="177">
        <f>IFERROR(Inv_SY_B!I5/Inv_SY_B!$BY5-1,"")</f>
        <v>4.8970805869197331E-3</v>
      </c>
      <c r="J5" s="177">
        <f>IFERROR(Inv_SY_B!J5/Inv_SY_B!$BY5-1,"")</f>
        <v>-3.5859335440669993E-3</v>
      </c>
      <c r="K5" s="177">
        <f>IFERROR(Inv_SY_B!K5/Inv_SY_B!$BY5-1,"")</f>
        <v>-1.0082813614649577E-2</v>
      </c>
      <c r="L5" s="177">
        <f>IFERROR(Inv_SY_B!L5/Inv_SY_B!$BY5-1,"")</f>
        <v>9.370231177951327E-3</v>
      </c>
      <c r="M5" s="177">
        <f>IFERROR(Inv_SY_B!M5/Inv_SY_B!$BY5-1,"")</f>
        <v>4.01364878322783E-2</v>
      </c>
      <c r="N5" s="177">
        <f>IFERROR(Inv_SY_B!N5/Inv_SY_B!$BY5-1,"")</f>
        <v>-1.0562881995413997E-3</v>
      </c>
      <c r="O5" s="177">
        <f>IFERROR(Inv_SY_B!O5/Inv_SY_B!$BY5-1,"")</f>
        <v>6.562877944240797E-2</v>
      </c>
      <c r="P5" s="177">
        <f>IFERROR(Inv_SY_B!P5/Inv_SY_B!$BY5-1,"")</f>
        <v>-1.0506289366666977E-2</v>
      </c>
      <c r="Q5" s="177">
        <f>IFERROR(Inv_SY_B!Q5/Inv_SY_B!$BY5-1,"")</f>
        <v>-5.3776545795991559E-4</v>
      </c>
      <c r="R5" s="177">
        <f>IFERROR(Inv_SY_B!R5/Inv_SY_B!$BY5-1,"")</f>
        <v>-7.5364239376191078E-3</v>
      </c>
      <c r="S5" s="177">
        <f>IFERROR(Inv_SY_B!S5/Inv_SY_B!$BY5-1,"")</f>
        <v>-6.3213253968933403E-3</v>
      </c>
      <c r="T5" s="177">
        <f>IFERROR(Inv_SY_B!T5/Inv_SY_B!$BY5-1,"")</f>
        <v>8.0370525024444639E-3</v>
      </c>
      <c r="U5" s="177">
        <f>IFERROR(Inv_SY_B!U5/Inv_SY_B!$BY5-1,"")</f>
        <v>-2.5080585155599078E-3</v>
      </c>
      <c r="V5" s="177">
        <f>IFERROR(Inv_SY_B!V5/Inv_SY_B!$BY5-1,"")</f>
        <v>1.5963058663033269E-3</v>
      </c>
      <c r="W5" s="177">
        <f>IFERROR(Inv_SY_B!W5/Inv_SY_B!$BY5-1,"")</f>
        <v>-8.9287943047643425E-3</v>
      </c>
      <c r="X5" s="177">
        <f>IFERROR(Inv_SY_B!X5/Inv_SY_B!$BY5-1,"")</f>
        <v>-2.4721272163401142E-2</v>
      </c>
      <c r="Y5" s="177">
        <f>IFERROR(Inv_SY_B!Y5/Inv_SY_B!$BY5-1,"")</f>
        <v>1.3183494458023137E-2</v>
      </c>
      <c r="Z5" s="177">
        <f>IFERROR(Inv_SY_B!Z5/Inv_SY_B!$BY5-1,"")</f>
        <v>1.3989307676910423E-2</v>
      </c>
      <c r="AA5" s="177">
        <f>IFERROR(Inv_SY_B!AA5/Inv_SY_B!$BY5-1,"")</f>
        <v>2.5209019763148266E-3</v>
      </c>
      <c r="AB5" s="177">
        <f>IFERROR(Inv_SY_B!AB5/Inv_SY_B!$BY5-1,"")</f>
        <v>-4.5924325259932841E-3</v>
      </c>
      <c r="AC5" s="177">
        <f>IFERROR(Inv_SY_B!AC5/Inv_SY_B!$BY5-1,"")</f>
        <v>8.4553127017361618E-4</v>
      </c>
      <c r="AD5" s="177">
        <f>IFERROR(Inv_SY_B!AD5/Inv_SY_B!$BY5-1,"")</f>
        <v>-8.520407188808754E-3</v>
      </c>
      <c r="AE5" s="177">
        <f>IFERROR(Inv_SY_B!AE5/Inv_SY_B!$BZ5-1,"")</f>
        <v>1.9097486264648245E-2</v>
      </c>
      <c r="AF5" s="177">
        <f>IFERROR(Inv_SY_B!AF5/Inv_SY_B!$BZ5-1,"")</f>
        <v>1.0383645275906739E-2</v>
      </c>
      <c r="AG5" s="177">
        <f>IFERROR(Inv_SY_B!AG5/Inv_SY_B!$BZ5-1,"")</f>
        <v>1.4706983286346453E-2</v>
      </c>
      <c r="AH5" s="177">
        <f>IFERROR(Inv_SY_B!AH5/Inv_SY_B!$BZ5-1,"")</f>
        <v>1.0766635830795401E-2</v>
      </c>
      <c r="AI5" s="177">
        <f>IFERROR(Inv_SY_B!AI5/Inv_SY_B!$BZ5-1,"")</f>
        <v>6.4426135574457977E-3</v>
      </c>
      <c r="AJ5" s="177">
        <f>IFERROR(Inv_SY_B!AJ5/Inv_SY_B!$BZ5-1,"")</f>
        <v>8.8403762033861799E-3</v>
      </c>
      <c r="AK5" s="177">
        <f>IFERROR(Inv_SY_B!AK5/Inv_SY_B!$BZ5-1,"")</f>
        <v>-5.1122331020011513E-3</v>
      </c>
      <c r="AL5" s="177">
        <f>IFERROR(Inv_SY_B!AL5/Inv_SY_B!$BZ5-1,"")</f>
        <v>-5.4306416514524725E-2</v>
      </c>
      <c r="AM5" s="177">
        <f>IFERROR(Inv_SY_B!AM5/Inv_SY_B!$BZ5-1,"")</f>
        <v>4.8774909161530822E-4</v>
      </c>
      <c r="AN5" s="177">
        <f>IFERROR(Inv_SY_B!AN5/Inv_SY_B!$BZ5-1,"")</f>
        <v>3.3804722457768666E-3</v>
      </c>
      <c r="AO5" s="177">
        <f>IFERROR(Inv_SY_B!AO5/Inv_SY_B!$BZ5-1,"")</f>
        <v>-9.0795539216981247E-5</v>
      </c>
      <c r="AP5" s="177">
        <f>IFERROR(Inv_SY_B!AP5/Inv_SY_B!$BZ5-1,"")</f>
        <v>9.2974059701984579E-3</v>
      </c>
      <c r="AQ5" s="177">
        <f>IFERROR(Inv_SY_B!AQ5/Inv_SY_B!$BZ5-1,"")</f>
        <v>-2.0801599959543449E-3</v>
      </c>
      <c r="AR5" s="177">
        <f>IFERROR(Inv_SY_B!AR5/Inv_SY_B!$BZ5-1,"")</f>
        <v>8.3293816082496974E-4</v>
      </c>
      <c r="AS5" s="177">
        <f>IFERROR(Inv_SY_B!AS5/Inv_SY_B!$BZ5-1,"")</f>
        <v>-7.2594894648937425E-3</v>
      </c>
      <c r="AT5" s="177">
        <f>IFERROR(Inv_SY_B!AT5/Inv_SY_B!$BZ5-1,"")</f>
        <v>-1.8812871574414025E-3</v>
      </c>
      <c r="AU5" s="177">
        <f>IFERROR(Inv_SY_B!AU5/Inv_SY_B!$BZ5-1,"")</f>
        <v>-2.9369552597878767E-3</v>
      </c>
      <c r="AV5" s="177">
        <f>IFERROR(Inv_SY_B!AV5/Inv_SY_B!$BZ5-1,"")</f>
        <v>-1.0568968853124638E-2</v>
      </c>
      <c r="AW5" s="177">
        <f>IFERROR(Inv_SY_B!AW5/Inv_SY_B!$CA5-1,"")</f>
        <v>0.10116752275022534</v>
      </c>
      <c r="AX5" s="177">
        <f>IFERROR(Inv_SY_B!AX5/Inv_SY_B!$CA5-1,"")</f>
        <v>0.10476454209718811</v>
      </c>
      <c r="AY5" s="177">
        <f>IFERROR(Inv_SY_B!AY5/Inv_SY_B!$CA5-1,"")</f>
        <v>4.6521514932846841E-2</v>
      </c>
      <c r="AZ5" s="177">
        <f>IFERROR(Inv_SY_B!AZ5/Inv_SY_B!$CA5-1,"")</f>
        <v>0.12779887675337709</v>
      </c>
      <c r="BA5" s="177">
        <f>IFERROR(Inv_SY_B!BA5/Inv_SY_B!$CA5-1,"")</f>
        <v>7.1234987175498699E-2</v>
      </c>
      <c r="BB5" s="177">
        <f>IFERROR(Inv_SY_B!BB5/Inv_SY_B!$CA5-1,"")</f>
        <v>0.10528220145512424</v>
      </c>
      <c r="BC5" s="177">
        <f>IFERROR(Inv_SY_B!BC5/Inv_SY_B!$CA5-1,"")</f>
        <v>0.1047112797001577</v>
      </c>
      <c r="BD5" s="177">
        <f>IFERROR(Inv_SY_B!BD5/Inv_SY_B!$CA5-1,"")</f>
        <v>0.12822893964136139</v>
      </c>
      <c r="BE5" s="177">
        <f>IFERROR(Inv_SY_B!BE5/Inv_SY_B!$CA5-1,"")</f>
        <v>0.12373034098482161</v>
      </c>
      <c r="BF5" s="177">
        <f>IFERROR(Inv_SY_B!BF5/Inv_SY_B!$CA5-1,"")</f>
        <v>6.4157488829198028E-2</v>
      </c>
      <c r="BG5" s="177">
        <f>IFERROR(Inv_SY_B!BG5/Inv_SY_B!$CA5-1,"")</f>
        <v>0.1243665701419101</v>
      </c>
      <c r="BH5" s="177">
        <f>IFERROR(Inv_SY_B!BH5/Inv_SY_B!$CA5-1,"")</f>
        <v>0.11567619174146571</v>
      </c>
      <c r="BI5" s="177">
        <f>IFERROR(Inv_SY_B!BI5/Inv_SY_B!$CA5-1,"")</f>
        <v>8.7332062109529263E-2</v>
      </c>
      <c r="BJ5" s="177">
        <f>IFERROR(Inv_SY_B!BJ5/Inv_SY_B!$CA5-1,"")</f>
        <v>0.10940598071816887</v>
      </c>
      <c r="BK5" s="177">
        <f>IFERROR(Inv_SY_B!BK5/Inv_SY_B!$CA5-1,"")</f>
        <v>0.12531028636612551</v>
      </c>
      <c r="BL5" s="177">
        <f>IFERROR(Inv_SY_B!BL5/Inv_SY_B!$CA5-1,"")</f>
        <v>0.14357829760512586</v>
      </c>
      <c r="BM5" s="177">
        <f>IFERROR(Inv_SY_B!BM5/Inv_SY_B!$CA5-1,"")</f>
        <v>0.1851168723293628</v>
      </c>
      <c r="BN5" s="177">
        <f>IFERROR(Inv_SY_B!BN5/Inv_SY_B!$CA5-1,"")</f>
        <v>0.17098716367310041</v>
      </c>
      <c r="BO5" s="177">
        <f>IFERROR(Inv_SY_B!BO5/Inv_SY_B!$CA5-1,"")</f>
        <v>7.1598048610342246E-2</v>
      </c>
      <c r="BP5" s="177">
        <f>IFERROR(Inv_SY_B!BP5/Inv_SY_B!$CA5-1,"")</f>
        <v>0.14699954039094454</v>
      </c>
      <c r="BQ5" s="177">
        <f>IFERROR(Inv_SY_B!BQ5/Inv_SY_B!$CA5-1,"")</f>
        <v>-0.42895736583467758</v>
      </c>
      <c r="BR5" s="177">
        <f>IFERROR(Inv_SY_B!BR5/Inv_SY_B!$CA5-1,"")</f>
        <v>-0.83987908727545568</v>
      </c>
      <c r="BS5" s="177">
        <f>IFERROR(Inv_SY_B!BS5/Inv_SY_B!$CA5-1,"")</f>
        <v>0.14641316684280437</v>
      </c>
      <c r="BT5" s="177">
        <f>IFERROR(Inv_SY_B!BT5/Inv_SY_B!$CA5-1,"")</f>
        <v>-0.36064050987041041</v>
      </c>
      <c r="BU5" s="177">
        <f>IFERROR(Inv_SY_B!BU5/Inv_SY_B!$CA5-1,"")</f>
        <v>-0.81297784362457626</v>
      </c>
      <c r="BV5" s="177">
        <f>IFERROR(Inv_SY_B!BV5/Inv_SY_B!$CA5-1,"")</f>
        <v>0.1066473179094749</v>
      </c>
      <c r="BW5" s="177">
        <f>IFERROR(Inv_SY_B!BW5/Inv_SY_B!$CA5-1,"")</f>
        <v>-0.23589981848852082</v>
      </c>
      <c r="BX5" s="177">
        <f>IFERROR(Inv_SY_B!BX5/Inv_SY_B!$CA5-1,"")</f>
        <v>0.16732543233547981</v>
      </c>
    </row>
    <row r="6" spans="1:76">
      <c r="A6"/>
      <c r="B6" s="173">
        <f t="shared" ref="B6:B34" si="1">B5+1</f>
        <v>45834</v>
      </c>
      <c r="C6" s="177">
        <f>IFERROR(Inv_SY_B!C6/Inv_SY_B!$BY6-1,"")</f>
        <v>-5.3430243879706296E-3</v>
      </c>
      <c r="D6" s="177">
        <f>IFERROR(Inv_SY_B!D6/Inv_SY_B!$BY6-1,"")</f>
        <v>-5.9836575965991345E-3</v>
      </c>
      <c r="E6" s="177">
        <f>IFERROR(Inv_SY_B!E6/Inv_SY_B!$BY6-1,"")</f>
        <v>-1.8281221545550008E-2</v>
      </c>
      <c r="F6" s="177">
        <f>IFERROR(Inv_SY_B!F6/Inv_SY_B!$BY6-1,"")</f>
        <v>-2.4506327763541447E-2</v>
      </c>
      <c r="G6" s="177">
        <f>IFERROR(Inv_SY_B!G6/Inv_SY_B!$BY6-1,"")</f>
        <v>-1.6844076938119179E-2</v>
      </c>
      <c r="H6" s="177">
        <f>IFERROR(Inv_SY_B!H6/Inv_SY_B!$BY6-1,"")</f>
        <v>-1.9500989081577602E-2</v>
      </c>
      <c r="I6" s="177">
        <f>IFERROR(Inv_SY_B!I6/Inv_SY_B!$BY6-1,"")</f>
        <v>-5.5207535750844139E-3</v>
      </c>
      <c r="J6" s="177">
        <f>IFERROR(Inv_SY_B!J6/Inv_SY_B!$BY6-1,"")</f>
        <v>3.0495444199374333E-3</v>
      </c>
      <c r="K6" s="177">
        <f>IFERROR(Inv_SY_B!K6/Inv_SY_B!$BY6-1,"")</f>
        <v>-1.6605881097114139E-2</v>
      </c>
      <c r="L6" s="177">
        <f>IFERROR(Inv_SY_B!L6/Inv_SY_B!$BY6-1,"")</f>
        <v>-4.154497725981865E-3</v>
      </c>
      <c r="M6" s="177">
        <f>IFERROR(Inv_SY_B!M6/Inv_SY_B!$BY6-1,"")</f>
        <v>2.2186085290200497E-2</v>
      </c>
      <c r="N6" s="177">
        <f>IFERROR(Inv_SY_B!N6/Inv_SY_B!$BY6-1,"")</f>
        <v>-1.512843785163831E-2</v>
      </c>
      <c r="O6" s="177">
        <f>IFERROR(Inv_SY_B!O6/Inv_SY_B!$BY6-1,"")</f>
        <v>5.6679185956688638E-2</v>
      </c>
      <c r="P6" s="177">
        <f>IFERROR(Inv_SY_B!P6/Inv_SY_B!$BY6-1,"")</f>
        <v>-2.7717951550150777E-2</v>
      </c>
      <c r="Q6" s="177">
        <f>IFERROR(Inv_SY_B!Q6/Inv_SY_B!$BY6-1,"")</f>
        <v>-7.4000387742338969E-3</v>
      </c>
      <c r="R6" s="177">
        <f>IFERROR(Inv_SY_B!R6/Inv_SY_B!$BY6-1,"")</f>
        <v>-1.046460360525181E-2</v>
      </c>
      <c r="S6" s="177">
        <f>IFERROR(Inv_SY_B!S6/Inv_SY_B!$BY6-1,"")</f>
        <v>1.2898185494832903E-2</v>
      </c>
      <c r="T6" s="177">
        <f>IFERROR(Inv_SY_B!T6/Inv_SY_B!$BY6-1,"")</f>
        <v>2.7611589105271062E-2</v>
      </c>
      <c r="U6" s="177">
        <f>IFERROR(Inv_SY_B!U6/Inv_SY_B!$BY6-1,"")</f>
        <v>2.6855795874875632E-2</v>
      </c>
      <c r="V6" s="177">
        <f>IFERROR(Inv_SY_B!V6/Inv_SY_B!$BY6-1,"")</f>
        <v>3.3417893495819806E-2</v>
      </c>
      <c r="W6" s="177">
        <f>IFERROR(Inv_SY_B!W6/Inv_SY_B!$BY6-1,"")</f>
        <v>-5.072369362194562E-2</v>
      </c>
      <c r="X6" s="177">
        <f>IFERROR(Inv_SY_B!X6/Inv_SY_B!$BY6-1,"")</f>
        <v>-3.4095367954065425E-2</v>
      </c>
      <c r="Y6" s="177">
        <f>IFERROR(Inv_SY_B!Y6/Inv_SY_B!$BY6-1,"")</f>
        <v>1.5931426022981254E-2</v>
      </c>
      <c r="Z6" s="177">
        <f>IFERROR(Inv_SY_B!Z6/Inv_SY_B!$BY6-1,"")</f>
        <v>2.0722407784763863E-2</v>
      </c>
      <c r="AA6" s="177">
        <f>IFERROR(Inv_SY_B!AA6/Inv_SY_B!$BY6-1,"")</f>
        <v>1.3735617036207515E-2</v>
      </c>
      <c r="AB6" s="177">
        <f>IFERROR(Inv_SY_B!AB6/Inv_SY_B!$BY6-1,"")</f>
        <v>8.4826349588498218E-3</v>
      </c>
      <c r="AC6" s="177">
        <f>IFERROR(Inv_SY_B!AC6/Inv_SY_B!$BY6-1,"")</f>
        <v>1.90331763296403E-2</v>
      </c>
      <c r="AD6" s="177">
        <f>IFERROR(Inv_SY_B!AD6/Inv_SY_B!$BY6-1,"")</f>
        <v>1.6669812987517574E-3</v>
      </c>
      <c r="AE6" s="177">
        <f>IFERROR(Inv_SY_B!AE6/Inv_SY_B!$BZ6-1,"")</f>
        <v>1.8046297237836795E-2</v>
      </c>
      <c r="AF6" s="177">
        <f>IFERROR(Inv_SY_B!AF6/Inv_SY_B!$BZ6-1,"")</f>
        <v>1.0074733545553993E-2</v>
      </c>
      <c r="AG6" s="177">
        <f>IFERROR(Inv_SY_B!AG6/Inv_SY_B!$BZ6-1,"")</f>
        <v>1.2507564266350135E-2</v>
      </c>
      <c r="AH6" s="177">
        <f>IFERROR(Inv_SY_B!AH6/Inv_SY_B!$BZ6-1,"")</f>
        <v>1.295116770786664E-2</v>
      </c>
      <c r="AI6" s="177">
        <f>IFERROR(Inv_SY_B!AI6/Inv_SY_B!$BZ6-1,"")</f>
        <v>9.3955667844991542E-3</v>
      </c>
      <c r="AJ6" s="177">
        <f>IFERROR(Inv_SY_B!AJ6/Inv_SY_B!$BZ6-1,"")</f>
        <v>1.530395569530496E-2</v>
      </c>
      <c r="AK6" s="177">
        <f>IFERROR(Inv_SY_B!AK6/Inv_SY_B!$BZ6-1,"")</f>
        <v>4.7969347962844022E-3</v>
      </c>
      <c r="AL6" s="177">
        <f>IFERROR(Inv_SY_B!AL6/Inv_SY_B!$BZ6-1,"")</f>
        <v>-3.7173410176435939E-2</v>
      </c>
      <c r="AM6" s="177">
        <f>IFERROR(Inv_SY_B!AM6/Inv_SY_B!$BZ6-1,"")</f>
        <v>-1.9775589083589784E-2</v>
      </c>
      <c r="AN6" s="177">
        <f>IFERROR(Inv_SY_B!AN6/Inv_SY_B!$BZ6-1,"")</f>
        <v>-1.0722829274868673E-2</v>
      </c>
      <c r="AO6" s="177">
        <f>IFERROR(Inv_SY_B!AO6/Inv_SY_B!$BZ6-1,"")</f>
        <v>-3.2565243929631893E-2</v>
      </c>
      <c r="AP6" s="177">
        <f>IFERROR(Inv_SY_B!AP6/Inv_SY_B!$BZ6-1,"")</f>
        <v>-2.0933500221914536E-2</v>
      </c>
      <c r="AQ6" s="177">
        <f>IFERROR(Inv_SY_B!AQ6/Inv_SY_B!$BZ6-1,"")</f>
        <v>-2.7614480754059034E-2</v>
      </c>
      <c r="AR6" s="177">
        <f>IFERROR(Inv_SY_B!AR6/Inv_SY_B!$BZ6-1,"")</f>
        <v>-1.827196667717168E-2</v>
      </c>
      <c r="AS6" s="177">
        <f>IFERROR(Inv_SY_B!AS6/Inv_SY_B!$BZ6-1,"")</f>
        <v>6.1990478456193099E-3</v>
      </c>
      <c r="AT6" s="177">
        <f>IFERROR(Inv_SY_B!AT6/Inv_SY_B!$BZ6-1,"")</f>
        <v>2.1828395789446287E-2</v>
      </c>
      <c r="AU6" s="177">
        <f>IFERROR(Inv_SY_B!AU6/Inv_SY_B!$BZ6-1,"")</f>
        <v>2.6480015413776981E-2</v>
      </c>
      <c r="AV6" s="177">
        <f>IFERROR(Inv_SY_B!AV6/Inv_SY_B!$BZ6-1,"")</f>
        <v>2.9473341035132439E-2</v>
      </c>
      <c r="AW6" s="177">
        <f>IFERROR(Inv_SY_B!AW6/Inv_SY_B!$CA6-1,"")</f>
        <v>0.17372216347843561</v>
      </c>
      <c r="AX6" s="177">
        <f>IFERROR(Inv_SY_B!AX6/Inv_SY_B!$CA6-1,"")</f>
        <v>0.19348680558469589</v>
      </c>
      <c r="AY6" s="177">
        <f>IFERROR(Inv_SY_B!AY6/Inv_SY_B!$CA6-1,"")</f>
        <v>0.13234232370465482</v>
      </c>
      <c r="AZ6" s="177">
        <f>IFERROR(Inv_SY_B!AZ6/Inv_SY_B!$CA6-1,"")</f>
        <v>0.20726517422798163</v>
      </c>
      <c r="BA6" s="177">
        <f>IFERROR(Inv_SY_B!BA6/Inv_SY_B!$CA6-1,"")</f>
        <v>0.14373032532279395</v>
      </c>
      <c r="BB6" s="177">
        <f>IFERROR(Inv_SY_B!BB6/Inv_SY_B!$CA6-1,"")</f>
        <v>0.1701265647107546</v>
      </c>
      <c r="BC6" s="177">
        <f>IFERROR(Inv_SY_B!BC6/Inv_SY_B!$CA6-1,"")</f>
        <v>0.16327227414271772</v>
      </c>
      <c r="BD6" s="177">
        <f>IFERROR(Inv_SY_B!BD6/Inv_SY_B!$CA6-1,"")</f>
        <v>0.18713532262536958</v>
      </c>
      <c r="BE6" s="177">
        <f>IFERROR(Inv_SY_B!BE6/Inv_SY_B!$CA6-1,"")</f>
        <v>0.11892259923422022</v>
      </c>
      <c r="BF6" s="177">
        <f>IFERROR(Inv_SY_B!BF6/Inv_SY_B!$CA6-1,"")</f>
        <v>4.0483801209429959E-2</v>
      </c>
      <c r="BG6" s="177">
        <f>IFERROR(Inv_SY_B!BG6/Inv_SY_B!$CA6-1,"")</f>
        <v>9.9517311049610813E-2</v>
      </c>
      <c r="BH6" s="177">
        <f>IFERROR(Inv_SY_B!BH6/Inv_SY_B!$CA6-1,"")</f>
        <v>6.9103169168104328E-2</v>
      </c>
      <c r="BI6" s="177">
        <f>IFERROR(Inv_SY_B!BI6/Inv_SY_B!$CA6-1,"")</f>
        <v>0.13129814024631226</v>
      </c>
      <c r="BJ6" s="177">
        <f>IFERROR(Inv_SY_B!BJ6/Inv_SY_B!$CA6-1,"")</f>
        <v>8.6312214355689809E-2</v>
      </c>
      <c r="BK6" s="177">
        <f>IFERROR(Inv_SY_B!BK6/Inv_SY_B!$CA6-1,"")</f>
        <v>0.10888770692073568</v>
      </c>
      <c r="BL6" s="177">
        <f>IFERROR(Inv_SY_B!BL6/Inv_SY_B!$CA6-1,"")</f>
        <v>0.13585472601007953</v>
      </c>
      <c r="BM6" s="177">
        <f>IFERROR(Inv_SY_B!BM6/Inv_SY_B!$CA6-1,"")</f>
        <v>0.16078807893062663</v>
      </c>
      <c r="BN6" s="177">
        <f>IFERROR(Inv_SY_B!BN6/Inv_SY_B!$CA6-1,"")</f>
        <v>0.15268393896270682</v>
      </c>
      <c r="BO6" s="177">
        <f>IFERROR(Inv_SY_B!BO6/Inv_SY_B!$CA6-1,"")</f>
        <v>6.7857523153909804E-2</v>
      </c>
      <c r="BP6" s="177">
        <f>IFERROR(Inv_SY_B!BP6/Inv_SY_B!$CA6-1,"")</f>
        <v>0.13166376123019785</v>
      </c>
      <c r="BQ6" s="177">
        <f>IFERROR(Inv_SY_B!BQ6/Inv_SY_B!$CA6-1,"")</f>
        <v>-0.91242676870349559</v>
      </c>
      <c r="BR6" s="177">
        <f>IFERROR(Inv_SY_B!BR6/Inv_SY_B!$CA6-1,"")</f>
        <v>-1</v>
      </c>
      <c r="BS6" s="177">
        <f>IFERROR(Inv_SY_B!BS6/Inv_SY_B!$CA6-1,"")</f>
        <v>-0.52436538546388833</v>
      </c>
      <c r="BT6" s="177">
        <f>IFERROR(Inv_SY_B!BT6/Inv_SY_B!$CA6-1,"")</f>
        <v>-0.74577704012229495</v>
      </c>
      <c r="BU6" s="177">
        <f>IFERROR(Inv_SY_B!BU6/Inv_SY_B!$CA6-1,"")</f>
        <v>-0.87335506172855371</v>
      </c>
      <c r="BV6" s="177">
        <f>IFERROR(Inv_SY_B!BV6/Inv_SY_B!$CA6-1,"")</f>
        <v>-0.30223170413526401</v>
      </c>
      <c r="BW6" s="177">
        <f>IFERROR(Inv_SY_B!BW6/Inv_SY_B!$CA6-1,"")</f>
        <v>-0.31978318428515684</v>
      </c>
      <c r="BX6" s="177">
        <f>IFERROR(Inv_SY_B!BX6/Inv_SY_B!$CA6-1,"")</f>
        <v>9.1058451466125456E-2</v>
      </c>
    </row>
    <row r="7" spans="1:76">
      <c r="A7"/>
      <c r="B7" s="173">
        <f t="shared" si="1"/>
        <v>45835</v>
      </c>
      <c r="C7" s="177">
        <f>IFERROR(Inv_SY_B!C7/Inv_SY_B!$BY7-1,"")</f>
        <v>-8.7587934196742268E-4</v>
      </c>
      <c r="D7" s="177">
        <f>IFERROR(Inv_SY_B!D7/Inv_SY_B!$BY7-1,"")</f>
        <v>-3.9246036540735441E-3</v>
      </c>
      <c r="E7" s="177">
        <f>IFERROR(Inv_SY_B!E7/Inv_SY_B!$BY7-1,"")</f>
        <v>-1.1681133282779532E-2</v>
      </c>
      <c r="F7" s="177">
        <f>IFERROR(Inv_SY_B!F7/Inv_SY_B!$BY7-1,"")</f>
        <v>-2.3241988867671148E-2</v>
      </c>
      <c r="G7" s="177">
        <f>IFERROR(Inv_SY_B!G7/Inv_SY_B!$BY7-1,"")</f>
        <v>-2.1752789784184046E-2</v>
      </c>
      <c r="H7" s="177">
        <f>IFERROR(Inv_SY_B!H7/Inv_SY_B!$BY7-1,"")</f>
        <v>-2.6943510350125988E-2</v>
      </c>
      <c r="I7" s="177">
        <f>IFERROR(Inv_SY_B!I7/Inv_SY_B!$BY7-1,"")</f>
        <v>-2.4007334909703637E-3</v>
      </c>
      <c r="J7" s="177">
        <f>IFERROR(Inv_SY_B!J7/Inv_SY_B!$BY7-1,"")</f>
        <v>-8.4035936928467114E-3</v>
      </c>
      <c r="K7" s="177">
        <f>IFERROR(Inv_SY_B!K7/Inv_SY_B!$BY7-1,"")</f>
        <v>6.1531923679452039E-3</v>
      </c>
      <c r="L7" s="177">
        <f>IFERROR(Inv_SY_B!L7/Inv_SY_B!$BY7-1,"")</f>
        <v>4.4196828757436801E-3</v>
      </c>
      <c r="M7" s="177">
        <f>IFERROR(Inv_SY_B!M7/Inv_SY_B!$BY7-1,"")</f>
        <v>3.4108507199051008E-2</v>
      </c>
      <c r="N7" s="177">
        <f>IFERROR(Inv_SY_B!N7/Inv_SY_B!$BY7-1,"")</f>
        <v>-3.4206292523404347E-3</v>
      </c>
      <c r="O7" s="177">
        <f>IFERROR(Inv_SY_B!O7/Inv_SY_B!$BY7-1,"")</f>
        <v>7.9236790112739097E-2</v>
      </c>
      <c r="P7" s="177">
        <f>IFERROR(Inv_SY_B!P7/Inv_SY_B!$BY7-1,"")</f>
        <v>-7.9991190973492943E-3</v>
      </c>
      <c r="Q7" s="177">
        <f>IFERROR(Inv_SY_B!Q7/Inv_SY_B!$BY7-1,"")</f>
        <v>3.9844154987398461E-3</v>
      </c>
      <c r="R7" s="177">
        <f>IFERROR(Inv_SY_B!R7/Inv_SY_B!$BY7-1,"")</f>
        <v>7.1691079864126817E-3</v>
      </c>
      <c r="S7" s="177">
        <f>IFERROR(Inv_SY_B!S7/Inv_SY_B!$BY7-1,"")</f>
        <v>-1.5656265827233895E-2</v>
      </c>
      <c r="T7" s="177">
        <f>IFERROR(Inv_SY_B!T7/Inv_SY_B!$BY7-1,"")</f>
        <v>-1.577604251354725E-2</v>
      </c>
      <c r="U7" s="177">
        <f>IFERROR(Inv_SY_B!U7/Inv_SY_B!$BY7-1,"")</f>
        <v>2.0435544361661062E-3</v>
      </c>
      <c r="V7" s="177">
        <f>IFERROR(Inv_SY_B!V7/Inv_SY_B!$BY7-1,"")</f>
        <v>5.9948443043589261E-3</v>
      </c>
      <c r="W7" s="177">
        <f>IFERROR(Inv_SY_B!W7/Inv_SY_B!$BY7-1,"")</f>
        <v>-1.6498444198417617E-2</v>
      </c>
      <c r="X7" s="177">
        <f>IFERROR(Inv_SY_B!X7/Inv_SY_B!$BY7-1,"")</f>
        <v>-1.8753495537516263E-2</v>
      </c>
      <c r="Y7" s="177">
        <f>IFERROR(Inv_SY_B!Y7/Inv_SY_B!$BY7-1,"")</f>
        <v>3.6142462932724495E-3</v>
      </c>
      <c r="Z7" s="177">
        <f>IFERROR(Inv_SY_B!Z7/Inv_SY_B!$BY7-1,"")</f>
        <v>2.2354446257716321E-2</v>
      </c>
      <c r="AA7" s="177">
        <f>IFERROR(Inv_SY_B!AA7/Inv_SY_B!$BY7-1,"")</f>
        <v>6.6819847098185114E-3</v>
      </c>
      <c r="AB7" s="177">
        <f>IFERROR(Inv_SY_B!AB7/Inv_SY_B!$BY7-1,"")</f>
        <v>-8.0314734631469209E-3</v>
      </c>
      <c r="AC7" s="177">
        <f>IFERROR(Inv_SY_B!AC7/Inv_SY_B!$BY7-1,"")</f>
        <v>1.284165410898197E-2</v>
      </c>
      <c r="AD7" s="177">
        <f>IFERROR(Inv_SY_B!AD7/Inv_SY_B!$BY7-1,"")</f>
        <v>-3.2427237967677103E-3</v>
      </c>
      <c r="AE7" s="177">
        <f>IFERROR(Inv_SY_B!AE7/Inv_SY_B!$BZ7-1,"")</f>
        <v>1.0204433270728286E-2</v>
      </c>
      <c r="AF7" s="177">
        <f>IFERROR(Inv_SY_B!AF7/Inv_SY_B!$BZ7-1,"")</f>
        <v>4.9335976025548511E-3</v>
      </c>
      <c r="AG7" s="177">
        <f>IFERROR(Inv_SY_B!AG7/Inv_SY_B!$BZ7-1,"")</f>
        <v>1.5002586862360445E-3</v>
      </c>
      <c r="AH7" s="177">
        <f>IFERROR(Inv_SY_B!AH7/Inv_SY_B!$BZ7-1,"")</f>
        <v>-7.0065116582528342E-3</v>
      </c>
      <c r="AI7" s="177">
        <f>IFERROR(Inv_SY_B!AI7/Inv_SY_B!$BZ7-1,"")</f>
        <v>3.7563856426170439E-3</v>
      </c>
      <c r="AJ7" s="177">
        <f>IFERROR(Inv_SY_B!AJ7/Inv_SY_B!$BZ7-1,"")</f>
        <v>4.0770710380364505E-3</v>
      </c>
      <c r="AK7" s="177">
        <f>IFERROR(Inv_SY_B!AK7/Inv_SY_B!$BZ7-1,"")</f>
        <v>-3.5157532142546799E-3</v>
      </c>
      <c r="AL7" s="177">
        <f>IFERROR(Inv_SY_B!AL7/Inv_SY_B!$BZ7-1,"")</f>
        <v>-3.2909709585103863E-2</v>
      </c>
      <c r="AM7" s="177">
        <f>IFERROR(Inv_SY_B!AM7/Inv_SY_B!$BZ7-1,"")</f>
        <v>5.4555942608582875E-3</v>
      </c>
      <c r="AN7" s="177">
        <f>IFERROR(Inv_SY_B!AN7/Inv_SY_B!$BZ7-1,"")</f>
        <v>1.3455350754267847E-2</v>
      </c>
      <c r="AO7" s="177">
        <f>IFERROR(Inv_SY_B!AO7/Inv_SY_B!$BZ7-1,"")</f>
        <v>-4.2596089540680726E-3</v>
      </c>
      <c r="AP7" s="177">
        <f>IFERROR(Inv_SY_B!AP7/Inv_SY_B!$BZ7-1,"")</f>
        <v>-4.3445320590936864E-3</v>
      </c>
      <c r="AQ7" s="177">
        <f>IFERROR(Inv_SY_B!AQ7/Inv_SY_B!$BZ7-1,"")</f>
        <v>-5.2046410460084847E-3</v>
      </c>
      <c r="AR7" s="177">
        <f>IFERROR(Inv_SY_B!AR7/Inv_SY_B!$BZ7-1,"")</f>
        <v>4.2495073840109754E-3</v>
      </c>
      <c r="AS7" s="177">
        <f>IFERROR(Inv_SY_B!AS7/Inv_SY_B!$BZ7-1,"")</f>
        <v>-1.0431946039334838E-2</v>
      </c>
      <c r="AT7" s="177">
        <f>IFERROR(Inv_SY_B!AT7/Inv_SY_B!$BZ7-1,"")</f>
        <v>-7.6633226594247095E-4</v>
      </c>
      <c r="AU7" s="177">
        <f>IFERROR(Inv_SY_B!AU7/Inv_SY_B!$BZ7-1,"")</f>
        <v>1.8015799405247002E-2</v>
      </c>
      <c r="AV7" s="177">
        <f>IFERROR(Inv_SY_B!AV7/Inv_SY_B!$BZ7-1,"")</f>
        <v>2.791036777503253E-3</v>
      </c>
      <c r="AW7" s="177">
        <f>IFERROR(Inv_SY_B!AW7/Inv_SY_B!$CA7-1,"")</f>
        <v>1.1031397669176046E-2</v>
      </c>
      <c r="AX7" s="177">
        <f>IFERROR(Inv_SY_B!AX7/Inv_SY_B!$CA7-1,"")</f>
        <v>3.4895279412327618E-2</v>
      </c>
      <c r="AY7" s="177">
        <f>IFERROR(Inv_SY_B!AY7/Inv_SY_B!$CA7-1,"")</f>
        <v>6.3658599739687238E-2</v>
      </c>
      <c r="AZ7" s="177">
        <f>IFERROR(Inv_SY_B!AZ7/Inv_SY_B!$CA7-1,"")</f>
        <v>0.13795615586356891</v>
      </c>
      <c r="BA7" s="177">
        <f>IFERROR(Inv_SY_B!BA7/Inv_SY_B!$CA7-1,"")</f>
        <v>7.8642192816466672E-2</v>
      </c>
      <c r="BB7" s="177">
        <f>IFERROR(Inv_SY_B!BB7/Inv_SY_B!$CA7-1,"")</f>
        <v>0.10539617845850935</v>
      </c>
      <c r="BC7" s="177">
        <f>IFERROR(Inv_SY_B!BC7/Inv_SY_B!$CA7-1,"")</f>
        <v>0.10926894890945249</v>
      </c>
      <c r="BD7" s="177">
        <f>IFERROR(Inv_SY_B!BD7/Inv_SY_B!$CA7-1,"")</f>
        <v>0.12721441502412745</v>
      </c>
      <c r="BE7" s="177">
        <f>IFERROR(Inv_SY_B!BE7/Inv_SY_B!$CA7-1,"")</f>
        <v>0.14052349237041839</v>
      </c>
      <c r="BF7" s="177">
        <f>IFERROR(Inv_SY_B!BF7/Inv_SY_B!$CA7-1,"")</f>
        <v>8.3114977335227547E-2</v>
      </c>
      <c r="BG7" s="177">
        <f>IFERROR(Inv_SY_B!BG7/Inv_SY_B!$CA7-1,"")</f>
        <v>0.12938364693559246</v>
      </c>
      <c r="BH7" s="177">
        <f>IFERROR(Inv_SY_B!BH7/Inv_SY_B!$CA7-1,"")</f>
        <v>0.11091548435948551</v>
      </c>
      <c r="BI7" s="177">
        <f>IFERROR(Inv_SY_B!BI7/Inv_SY_B!$CA7-1,"")</f>
        <v>0.14288611039527077</v>
      </c>
      <c r="BJ7" s="177">
        <f>IFERROR(Inv_SY_B!BJ7/Inv_SY_B!$CA7-1,"")</f>
        <v>0.12566839180802702</v>
      </c>
      <c r="BK7" s="177">
        <f>IFERROR(Inv_SY_B!BK7/Inv_SY_B!$CA7-1,"")</f>
        <v>0.12762768702263538</v>
      </c>
      <c r="BL7" s="177">
        <f>IFERROR(Inv_SY_B!BL7/Inv_SY_B!$CA7-1,"")</f>
        <v>0.14074430780560587</v>
      </c>
      <c r="BM7" s="177">
        <f>IFERROR(Inv_SY_B!BM7/Inv_SY_B!$CA7-1,"")</f>
        <v>0.18459114386862585</v>
      </c>
      <c r="BN7" s="177">
        <f>IFERROR(Inv_SY_B!BN7/Inv_SY_B!$CA7-1,"")</f>
        <v>0.14417483935008146</v>
      </c>
      <c r="BO7" s="177">
        <f>IFERROR(Inv_SY_B!BO7/Inv_SY_B!$CA7-1,"")</f>
        <v>8.2585173783245036E-2</v>
      </c>
      <c r="BP7" s="177">
        <f>IFERROR(Inv_SY_B!BP7/Inv_SY_B!$CA7-1,"")</f>
        <v>0.15019016678614894</v>
      </c>
      <c r="BQ7" s="177">
        <f>IFERROR(Inv_SY_B!BQ7/Inv_SY_B!$CA7-1,"")</f>
        <v>-0.26468361171875587</v>
      </c>
      <c r="BR7" s="177">
        <f>IFERROR(Inv_SY_B!BR7/Inv_SY_B!$CA7-1,"")</f>
        <v>-0.86247279085535333</v>
      </c>
      <c r="BS7" s="177">
        <f>IFERROR(Inv_SY_B!BS7/Inv_SY_B!$CA7-1,"")</f>
        <v>8.4700561572502497E-2</v>
      </c>
      <c r="BT7" s="177">
        <f>IFERROR(Inv_SY_B!BT7/Inv_SY_B!$CA7-1,"")</f>
        <v>-0.29020386340444138</v>
      </c>
      <c r="BU7" s="177">
        <f>IFERROR(Inv_SY_B!BU7/Inv_SY_B!$CA7-1,"")</f>
        <v>-0.81206405414669847</v>
      </c>
      <c r="BV7" s="177">
        <f>IFERROR(Inv_SY_B!BV7/Inv_SY_B!$CA7-1,"")</f>
        <v>0.13351219759819544</v>
      </c>
      <c r="BW7" s="177">
        <f>IFERROR(Inv_SY_B!BW7/Inv_SY_B!$CA7-1,"")</f>
        <v>-0.28449886147753545</v>
      </c>
      <c r="BX7" s="177">
        <f>IFERROR(Inv_SY_B!BX7/Inv_SY_B!$CA7-1,"")</f>
        <v>6.5241832718403447E-2</v>
      </c>
    </row>
    <row r="8" spans="1:76">
      <c r="A8"/>
      <c r="B8" s="173">
        <f t="shared" si="1"/>
        <v>45836</v>
      </c>
      <c r="C8" s="177">
        <f>IFERROR(Inv_SY_B!C8/Inv_SY_B!$BY8-1,"")</f>
        <v>-4.4455691776138506E-3</v>
      </c>
      <c r="D8" s="177">
        <f>IFERROR(Inv_SY_B!D8/Inv_SY_B!$BY8-1,"")</f>
        <v>7.780188853432346E-4</v>
      </c>
      <c r="E8" s="177">
        <f>IFERROR(Inv_SY_B!E8/Inv_SY_B!$BY8-1,"")</f>
        <v>-1.4772702023132522E-3</v>
      </c>
      <c r="F8" s="177">
        <f>IFERROR(Inv_SY_B!F8/Inv_SY_B!$BY8-1,"")</f>
        <v>-2.6362422824859455E-2</v>
      </c>
      <c r="G8" s="177">
        <f>IFERROR(Inv_SY_B!G8/Inv_SY_B!$BY8-1,"")</f>
        <v>-2.5304706482094486E-2</v>
      </c>
      <c r="H8" s="177">
        <f>IFERROR(Inv_SY_B!H8/Inv_SY_B!$BY8-1,"")</f>
        <v>-2.4139871939778623E-2</v>
      </c>
      <c r="I8" s="177">
        <f>IFERROR(Inv_SY_B!I8/Inv_SY_B!$BY8-1,"")</f>
        <v>1.7649452871610904E-3</v>
      </c>
      <c r="J8" s="177">
        <f>IFERROR(Inv_SY_B!J8/Inv_SY_B!$BY8-1,"")</f>
        <v>-9.8091989684749858E-3</v>
      </c>
      <c r="K8" s="177">
        <f>IFERROR(Inv_SY_B!K8/Inv_SY_B!$BY8-1,"")</f>
        <v>-1.5516500640858077E-2</v>
      </c>
      <c r="L8" s="177">
        <f>IFERROR(Inv_SY_B!L8/Inv_SY_B!$BY8-1,"")</f>
        <v>-1.5745189553376671E-3</v>
      </c>
      <c r="M8" s="177">
        <f>IFERROR(Inv_SY_B!M8/Inv_SY_B!$BY8-1,"")</f>
        <v>3.3784817410381418E-2</v>
      </c>
      <c r="N8" s="177">
        <f>IFERROR(Inv_SY_B!N8/Inv_SY_B!$BY8-1,"")</f>
        <v>2.1545326916962981E-3</v>
      </c>
      <c r="O8" s="177">
        <f>IFERROR(Inv_SY_B!O8/Inv_SY_B!$BY8-1,"")</f>
        <v>6.6203601017693403E-2</v>
      </c>
      <c r="P8" s="177">
        <f>IFERROR(Inv_SY_B!P8/Inv_SY_B!$BY8-1,"")</f>
        <v>-1.5026479590586561E-2</v>
      </c>
      <c r="Q8" s="177">
        <f>IFERROR(Inv_SY_B!Q8/Inv_SY_B!$BY8-1,"")</f>
        <v>-1.6008286797376536E-3</v>
      </c>
      <c r="R8" s="177">
        <f>IFERROR(Inv_SY_B!R8/Inv_SY_B!$BY8-1,"")</f>
        <v>8.2989334321870167E-4</v>
      </c>
      <c r="S8" s="177">
        <f>IFERROR(Inv_SY_B!S8/Inv_SY_B!$BY8-1,"")</f>
        <v>7.141683082071637E-3</v>
      </c>
      <c r="T8" s="177">
        <f>IFERROR(Inv_SY_B!T8/Inv_SY_B!$BY8-1,"")</f>
        <v>-1.0594494451473757E-2</v>
      </c>
      <c r="U8" s="177">
        <f>IFERROR(Inv_SY_B!U8/Inv_SY_B!$BY8-1,"")</f>
        <v>3.5173101815668684E-3</v>
      </c>
      <c r="V8" s="177">
        <f>IFERROR(Inv_SY_B!V8/Inv_SY_B!$BY8-1,"")</f>
        <v>8.7354729442101764E-3</v>
      </c>
      <c r="W8" s="177">
        <f>IFERROR(Inv_SY_B!W8/Inv_SY_B!$BY8-1,"")</f>
        <v>-1.7898843497965111E-2</v>
      </c>
      <c r="X8" s="177">
        <f>IFERROR(Inv_SY_B!X8/Inv_SY_B!$BY8-1,"")</f>
        <v>-6.221740716255697E-4</v>
      </c>
      <c r="Y8" s="177">
        <f>IFERROR(Inv_SY_B!Y8/Inv_SY_B!$BY8-1,"")</f>
        <v>7.7263509182206036E-3</v>
      </c>
      <c r="Z8" s="177">
        <f>IFERROR(Inv_SY_B!Z8/Inv_SY_B!$BY8-1,"")</f>
        <v>4.6649512081005096E-3</v>
      </c>
      <c r="AA8" s="177">
        <f>IFERROR(Inv_SY_B!AA8/Inv_SY_B!$BY8-1,"")</f>
        <v>1.637370363240942E-2</v>
      </c>
      <c r="AB8" s="177">
        <f>IFERROR(Inv_SY_B!AB8/Inv_SY_B!$BY8-1,"")</f>
        <v>1.3730805278568292E-2</v>
      </c>
      <c r="AC8" s="177">
        <f>IFERROR(Inv_SY_B!AC8/Inv_SY_B!$BY8-1,"")</f>
        <v>2.4665188630679236E-3</v>
      </c>
      <c r="AD8" s="177">
        <f>IFERROR(Inv_SY_B!AD8/Inv_SY_B!$BY8-1,"")</f>
        <v>-1.5499725260983532E-2</v>
      </c>
      <c r="AE8" s="177">
        <f>IFERROR(Inv_SY_B!AE8/Inv_SY_B!$BZ8-1,"")</f>
        <v>3.7810004723627388E-2</v>
      </c>
      <c r="AF8" s="177">
        <f>IFERROR(Inv_SY_B!AF8/Inv_SY_B!$BZ8-1,"")</f>
        <v>1.9696008903770768E-2</v>
      </c>
      <c r="AG8" s="177">
        <f>IFERROR(Inv_SY_B!AG8/Inv_SY_B!$BZ8-1,"")</f>
        <v>9.8361731401517272E-3</v>
      </c>
      <c r="AH8" s="177">
        <f>IFERROR(Inv_SY_B!AH8/Inv_SY_B!$BZ8-1,"")</f>
        <v>7.3590070614626413E-3</v>
      </c>
      <c r="AI8" s="177">
        <f>IFERROR(Inv_SY_B!AI8/Inv_SY_B!$BZ8-1,"")</f>
        <v>8.3717041218893673E-3</v>
      </c>
      <c r="AJ8" s="177">
        <f>IFERROR(Inv_SY_B!AJ8/Inv_SY_B!$BZ8-1,"")</f>
        <v>-3.0282253380929935E-3</v>
      </c>
      <c r="AK8" s="177">
        <f>IFERROR(Inv_SY_B!AK8/Inv_SY_B!$BZ8-1,"")</f>
        <v>-3.7887449500024761E-3</v>
      </c>
      <c r="AL8" s="177">
        <f>IFERROR(Inv_SY_B!AL8/Inv_SY_B!$BZ8-1,"")</f>
        <v>-3.5532199958900779E-2</v>
      </c>
      <c r="AM8" s="177">
        <f>IFERROR(Inv_SY_B!AM8/Inv_SY_B!$BZ8-1,"")</f>
        <v>-9.0228212680419917E-3</v>
      </c>
      <c r="AN8" s="177">
        <f>IFERROR(Inv_SY_B!AN8/Inv_SY_B!$BZ8-1,"")</f>
        <v>-8.5793670024580937E-4</v>
      </c>
      <c r="AO8" s="177">
        <f>IFERROR(Inv_SY_B!AO8/Inv_SY_B!$BZ8-1,"")</f>
        <v>-1.5722213733925905E-2</v>
      </c>
      <c r="AP8" s="177">
        <f>IFERROR(Inv_SY_B!AP8/Inv_SY_B!$BZ8-1,"")</f>
        <v>-4.6453773272654431E-3</v>
      </c>
      <c r="AQ8" s="177">
        <f>IFERROR(Inv_SY_B!AQ8/Inv_SY_B!$BZ8-1,"")</f>
        <v>-1.4626225554170369E-2</v>
      </c>
      <c r="AR8" s="177">
        <f>IFERROR(Inv_SY_B!AR8/Inv_SY_B!$BZ8-1,"")</f>
        <v>-1.1318725504256943E-2</v>
      </c>
      <c r="AS8" s="177">
        <f>IFERROR(Inv_SY_B!AS8/Inv_SY_B!$BZ8-1,"")</f>
        <v>-1.1312978532624918E-3</v>
      </c>
      <c r="AT8" s="177">
        <f>IFERROR(Inv_SY_B!AT8/Inv_SY_B!$BZ8-1,"")</f>
        <v>-4.4847306257181918E-3</v>
      </c>
      <c r="AU8" s="177">
        <f>IFERROR(Inv_SY_B!AU8/Inv_SY_B!$BZ8-1,"")</f>
        <v>2.0837387874362179E-2</v>
      </c>
      <c r="AV8" s="177">
        <f>IFERROR(Inv_SY_B!AV8/Inv_SY_B!$BZ8-1,"")</f>
        <v>2.4821298861721353E-4</v>
      </c>
      <c r="AW8" s="177">
        <f>IFERROR(Inv_SY_B!AW8/Inv_SY_B!$CA8-1,"")</f>
        <v>2.9706628743170871E-2</v>
      </c>
      <c r="AX8" s="177">
        <f>IFERROR(Inv_SY_B!AX8/Inv_SY_B!$CA8-1,"")</f>
        <v>5.3757317397124638E-2</v>
      </c>
      <c r="AY8" s="177">
        <f>IFERROR(Inv_SY_B!AY8/Inv_SY_B!$CA8-1,"")</f>
        <v>0.10407924573649252</v>
      </c>
      <c r="AZ8" s="177">
        <f>IFERROR(Inv_SY_B!AZ8/Inv_SY_B!$CA8-1,"")</f>
        <v>0.17826672553270018</v>
      </c>
      <c r="BA8" s="177">
        <f>IFERROR(Inv_SY_B!BA8/Inv_SY_B!$CA8-1,"")</f>
        <v>0.10925816493710183</v>
      </c>
      <c r="BB8" s="177">
        <f>IFERROR(Inv_SY_B!BB8/Inv_SY_B!$CA8-1,"")</f>
        <v>0.12860514143801538</v>
      </c>
      <c r="BC8" s="177">
        <f>IFERROR(Inv_SY_B!BC8/Inv_SY_B!$CA8-1,"")</f>
        <v>0.10723656766696155</v>
      </c>
      <c r="BD8" s="177">
        <f>IFERROR(Inv_SY_B!BD8/Inv_SY_B!$CA8-1,"")</f>
        <v>0.13793508724937942</v>
      </c>
      <c r="BE8" s="177">
        <f>IFERROR(Inv_SY_B!BE8/Inv_SY_B!$CA8-1,"")</f>
        <v>0.16021932318901388</v>
      </c>
      <c r="BF8" s="177">
        <f>IFERROR(Inv_SY_B!BF8/Inv_SY_B!$CA8-1,"")</f>
        <v>0.14414131468953961</v>
      </c>
      <c r="BG8" s="177">
        <f>IFERROR(Inv_SY_B!BG8/Inv_SY_B!$CA8-1,"")</f>
        <v>0.14443222013763002</v>
      </c>
      <c r="BH8" s="177">
        <f>IFERROR(Inv_SY_B!BH8/Inv_SY_B!$CA8-1,"")</f>
        <v>0.12593651966371655</v>
      </c>
      <c r="BI8" s="177">
        <f>IFERROR(Inv_SY_B!BI8/Inv_SY_B!$CA8-1,"")</f>
        <v>0.12834711522988629</v>
      </c>
      <c r="BJ8" s="177">
        <f>IFERROR(Inv_SY_B!BJ8/Inv_SY_B!$CA8-1,"")</f>
        <v>0.11973360888902396</v>
      </c>
      <c r="BK8" s="177">
        <f>IFERROR(Inv_SY_B!BK8/Inv_SY_B!$CA8-1,"")</f>
        <v>0.10349890565075603</v>
      </c>
      <c r="BL8" s="177">
        <f>IFERROR(Inv_SY_B!BL8/Inv_SY_B!$CA8-1,"")</f>
        <v>0.13704363163411792</v>
      </c>
      <c r="BM8" s="177">
        <f>IFERROR(Inv_SY_B!BM8/Inv_SY_B!$CA8-1,"")</f>
        <v>0.16041150691360961</v>
      </c>
      <c r="BN8" s="177">
        <f>IFERROR(Inv_SY_B!BN8/Inv_SY_B!$CA8-1,"")</f>
        <v>0.13691129991827311</v>
      </c>
      <c r="BO8" s="177">
        <f>IFERROR(Inv_SY_B!BO8/Inv_SY_B!$CA8-1,"")</f>
        <v>5.7361606247376073E-2</v>
      </c>
      <c r="BP8" s="177">
        <f>IFERROR(Inv_SY_B!BP8/Inv_SY_B!$CA8-1,"")</f>
        <v>0.1207212512514797</v>
      </c>
      <c r="BQ8" s="177">
        <f>IFERROR(Inv_SY_B!BQ8/Inv_SY_B!$CA8-1,"")</f>
        <v>-0.17092331668044813</v>
      </c>
      <c r="BR8" s="177">
        <f>IFERROR(Inv_SY_B!BR8/Inv_SY_B!$CA8-1,"")</f>
        <v>-0.69786761345869885</v>
      </c>
      <c r="BS8" s="177">
        <f>IFERROR(Inv_SY_B!BS8/Inv_SY_B!$CA8-1,"")</f>
        <v>4.7859594404043859E-2</v>
      </c>
      <c r="BT8" s="177">
        <f>IFERROR(Inv_SY_B!BT8/Inv_SY_B!$CA8-1,"")</f>
        <v>-0.239686673152532</v>
      </c>
      <c r="BU8" s="177">
        <f>IFERROR(Inv_SY_B!BU8/Inv_SY_B!$CA8-1,"")</f>
        <v>-0.83106388107772988</v>
      </c>
      <c r="BV8" s="177">
        <f>IFERROR(Inv_SY_B!BV8/Inv_SY_B!$CA8-1,"")</f>
        <v>-0.72412835009054266</v>
      </c>
      <c r="BW8" s="177">
        <f>IFERROR(Inv_SY_B!BW8/Inv_SY_B!$CA8-1,"")</f>
        <v>0.11727261146978929</v>
      </c>
      <c r="BX8" s="177">
        <f>IFERROR(Inv_SY_B!BX8/Inv_SY_B!$CA8-1,"")</f>
        <v>0.11093444647075179</v>
      </c>
    </row>
    <row r="9" spans="1:76">
      <c r="A9"/>
      <c r="B9" s="173">
        <f t="shared" si="1"/>
        <v>45837</v>
      </c>
      <c r="C9" s="177">
        <f>IFERROR(Inv_SY_B!C9/Inv_SY_B!$BY9-1,"")</f>
        <v>-5.4668025264813513E-3</v>
      </c>
      <c r="D9" s="177">
        <f>IFERROR(Inv_SY_B!D9/Inv_SY_B!$BY9-1,"")</f>
        <v>-1.2573282688947196E-2</v>
      </c>
      <c r="E9" s="177">
        <f>IFERROR(Inv_SY_B!E9/Inv_SY_B!$BY9-1,"")</f>
        <v>-2.1724939094206031E-2</v>
      </c>
      <c r="F9" s="177">
        <f>IFERROR(Inv_SY_B!F9/Inv_SY_B!$BY9-1,"")</f>
        <v>-1.0674219962308884E-2</v>
      </c>
      <c r="G9" s="177">
        <f>IFERROR(Inv_SY_B!G9/Inv_SY_B!$BY9-1,"")</f>
        <v>-2.9783178034199498E-3</v>
      </c>
      <c r="H9" s="177">
        <f>IFERROR(Inv_SY_B!H9/Inv_SY_B!$BY9-1,"")</f>
        <v>-9.0293211306518018E-3</v>
      </c>
      <c r="I9" s="177">
        <f>IFERROR(Inv_SY_B!I9/Inv_SY_B!$BY9-1,"")</f>
        <v>4.4122040358718362E-3</v>
      </c>
      <c r="J9" s="177">
        <f>IFERROR(Inv_SY_B!J9/Inv_SY_B!$BY9-1,"")</f>
        <v>1.1593588575724567E-3</v>
      </c>
      <c r="K9" s="177">
        <f>IFERROR(Inv_SY_B!K9/Inv_SY_B!$BY9-1,"")</f>
        <v>-9.5758269051228195E-3</v>
      </c>
      <c r="L9" s="177">
        <f>IFERROR(Inv_SY_B!L9/Inv_SY_B!$BY9-1,"")</f>
        <v>1.02134425370346E-2</v>
      </c>
      <c r="M9" s="177">
        <f>IFERROR(Inv_SY_B!M9/Inv_SY_B!$BY9-1,"")</f>
        <v>3.4463984585091589E-2</v>
      </c>
      <c r="N9" s="177">
        <f>IFERROR(Inv_SY_B!N9/Inv_SY_B!$BY9-1,"")</f>
        <v>-3.5973293428565034E-3</v>
      </c>
      <c r="O9" s="177">
        <f>IFERROR(Inv_SY_B!O9/Inv_SY_B!$BY9-1,"")</f>
        <v>5.8634437611388757E-2</v>
      </c>
      <c r="P9" s="177">
        <f>IFERROR(Inv_SY_B!P9/Inv_SY_B!$BY9-1,"")</f>
        <v>-2.5898386119959427E-2</v>
      </c>
      <c r="Q9" s="177">
        <f>IFERROR(Inv_SY_B!Q9/Inv_SY_B!$BY9-1,"")</f>
        <v>-2.926701396293363E-3</v>
      </c>
      <c r="R9" s="177">
        <f>IFERROR(Inv_SY_B!R9/Inv_SY_B!$BY9-1,"")</f>
        <v>-1.0869026959651529E-2</v>
      </c>
      <c r="S9" s="177">
        <f>IFERROR(Inv_SY_B!S9/Inv_SY_B!$BY9-1,"")</f>
        <v>-8.8695217350746036E-3</v>
      </c>
      <c r="T9" s="177">
        <f>IFERROR(Inv_SY_B!T9/Inv_SY_B!$BY9-1,"")</f>
        <v>1.6398921445670567E-3</v>
      </c>
      <c r="U9" s="177">
        <f>IFERROR(Inv_SY_B!U9/Inv_SY_B!$BY9-1,"")</f>
        <v>2.8064958116869043E-4</v>
      </c>
      <c r="V9" s="177">
        <f>IFERROR(Inv_SY_B!V9/Inv_SY_B!$BY9-1,"")</f>
        <v>4.6947426237360368E-3</v>
      </c>
      <c r="W9" s="177">
        <f>IFERROR(Inv_SY_B!W9/Inv_SY_B!$BY9-1,"")</f>
        <v>-1.0749995527569167E-2</v>
      </c>
      <c r="X9" s="177">
        <f>IFERROR(Inv_SY_B!X9/Inv_SY_B!$BY9-1,"")</f>
        <v>-2.4388963886365689E-2</v>
      </c>
      <c r="Y9" s="177">
        <f>IFERROR(Inv_SY_B!Y9/Inv_SY_B!$BY9-1,"")</f>
        <v>3.8792425572193867E-3</v>
      </c>
      <c r="Z9" s="177">
        <f>IFERROR(Inv_SY_B!Z9/Inv_SY_B!$BY9-1,"")</f>
        <v>2.2669506127092509E-2</v>
      </c>
      <c r="AA9" s="177">
        <f>IFERROR(Inv_SY_B!AA9/Inv_SY_B!$BY9-1,"")</f>
        <v>6.496469655000503E-3</v>
      </c>
      <c r="AB9" s="177">
        <f>IFERROR(Inv_SY_B!AB9/Inv_SY_B!$BY9-1,"")</f>
        <v>-2.9308357499910898E-3</v>
      </c>
      <c r="AC9" s="177">
        <f>IFERROR(Inv_SY_B!AC9/Inv_SY_B!$BY9-1,"")</f>
        <v>1.2070479402350065E-2</v>
      </c>
      <c r="AD9" s="177">
        <f>IFERROR(Inv_SY_B!AD9/Inv_SY_B!$BY9-1,"")</f>
        <v>1.6390611108112463E-3</v>
      </c>
      <c r="AE9" s="177">
        <f>IFERROR(Inv_SY_B!AE9/Inv_SY_B!$BZ9-1,"")</f>
        <v>5.6908797996508831E-3</v>
      </c>
      <c r="AF9" s="177">
        <f>IFERROR(Inv_SY_B!AF9/Inv_SY_B!$BZ9-1,"")</f>
        <v>-1.5738922167688463E-3</v>
      </c>
      <c r="AG9" s="177">
        <f>IFERROR(Inv_SY_B!AG9/Inv_SY_B!$BZ9-1,"")</f>
        <v>1.0578525661479876E-3</v>
      </c>
      <c r="AH9" s="177">
        <f>IFERROR(Inv_SY_B!AH9/Inv_SY_B!$BZ9-1,"")</f>
        <v>-5.5882781891413158E-3</v>
      </c>
      <c r="AI9" s="177">
        <f>IFERROR(Inv_SY_B!AI9/Inv_SY_B!$BZ9-1,"")</f>
        <v>3.547478055097919E-3</v>
      </c>
      <c r="AJ9" s="177">
        <f>IFERROR(Inv_SY_B!AJ9/Inv_SY_B!$BZ9-1,"")</f>
        <v>7.0737597205823288E-3</v>
      </c>
      <c r="AK9" s="177">
        <f>IFERROR(Inv_SY_B!AK9/Inv_SY_B!$BZ9-1,"")</f>
        <v>-3.6242770367299615E-3</v>
      </c>
      <c r="AL9" s="177">
        <f>IFERROR(Inv_SY_B!AL9/Inv_SY_B!$BZ9-1,"")</f>
        <v>-4.0631757171629146E-2</v>
      </c>
      <c r="AM9" s="177">
        <f>IFERROR(Inv_SY_B!AM9/Inv_SY_B!$BZ9-1,"")</f>
        <v>2.300112852304359E-3</v>
      </c>
      <c r="AN9" s="177">
        <f>IFERROR(Inv_SY_B!AN9/Inv_SY_B!$BZ9-1,"")</f>
        <v>8.9270302909079113E-3</v>
      </c>
      <c r="AO9" s="177">
        <f>IFERROR(Inv_SY_B!AO9/Inv_SY_B!$BZ9-1,"")</f>
        <v>-1.0925522376228236E-2</v>
      </c>
      <c r="AP9" s="177">
        <f>IFERROR(Inv_SY_B!AP9/Inv_SY_B!$BZ9-1,"")</f>
        <v>-1.3519890054319972E-2</v>
      </c>
      <c r="AQ9" s="177">
        <f>IFERROR(Inv_SY_B!AQ9/Inv_SY_B!$BZ9-1,"")</f>
        <v>-9.4926088922914209E-3</v>
      </c>
      <c r="AR9" s="177">
        <f>IFERROR(Inv_SY_B!AR9/Inv_SY_B!$BZ9-1,"")</f>
        <v>-7.4891242937358271E-5</v>
      </c>
      <c r="AS9" s="177">
        <f>IFERROR(Inv_SY_B!AS9/Inv_SY_B!$BZ9-1,"")</f>
        <v>-3.1545347465693485E-3</v>
      </c>
      <c r="AT9" s="177">
        <f>IFERROR(Inv_SY_B!AT9/Inv_SY_B!$BZ9-1,"")</f>
        <v>1.5544309949686363E-2</v>
      </c>
      <c r="AU9" s="177">
        <f>IFERROR(Inv_SY_B!AU9/Inv_SY_B!$BZ9-1,"")</f>
        <v>2.4630871341981164E-2</v>
      </c>
      <c r="AV9" s="177">
        <f>IFERROR(Inv_SY_B!AV9/Inv_SY_B!$BZ9-1,"")</f>
        <v>1.981335735025902E-2</v>
      </c>
      <c r="AW9" s="177">
        <f>IFERROR(Inv_SY_B!AW9/Inv_SY_B!$CA9-1,"")</f>
        <v>7.9314701139929111E-2</v>
      </c>
      <c r="AX9" s="177">
        <f>IFERROR(Inv_SY_B!AX9/Inv_SY_B!$CA9-1,"")</f>
        <v>9.1518272299665027E-2</v>
      </c>
      <c r="AY9" s="177">
        <f>IFERROR(Inv_SY_B!AY9/Inv_SY_B!$CA9-1,"")</f>
        <v>3.415585951127964E-2</v>
      </c>
      <c r="AZ9" s="177">
        <f>IFERROR(Inv_SY_B!AZ9/Inv_SY_B!$CA9-1,"")</f>
        <v>9.9769253842500571E-2</v>
      </c>
      <c r="BA9" s="177">
        <f>IFERROR(Inv_SY_B!BA9/Inv_SY_B!$CA9-1,"")</f>
        <v>5.1160541855184594E-2</v>
      </c>
      <c r="BB9" s="177">
        <f>IFERROR(Inv_SY_B!BB9/Inv_SY_B!$CA9-1,"")</f>
        <v>7.6571544176752937E-2</v>
      </c>
      <c r="BC9" s="177">
        <f>IFERROR(Inv_SY_B!BC9/Inv_SY_B!$CA9-1,"")</f>
        <v>7.2465807447952724E-2</v>
      </c>
      <c r="BD9" s="177">
        <f>IFERROR(Inv_SY_B!BD9/Inv_SY_B!$CA9-1,"")</f>
        <v>9.0377334559828215E-2</v>
      </c>
      <c r="BE9" s="177">
        <f>IFERROR(Inv_SY_B!BE9/Inv_SY_B!$CA9-1,"")</f>
        <v>6.6943392769392318E-2</v>
      </c>
      <c r="BF9" s="177">
        <f>IFERROR(Inv_SY_B!BF9/Inv_SY_B!$CA9-1,"")</f>
        <v>3.6773629892092652E-2</v>
      </c>
      <c r="BG9" s="177">
        <f>IFERROR(Inv_SY_B!BG9/Inv_SY_B!$CA9-1,"")</f>
        <v>8.6688295339174548E-2</v>
      </c>
      <c r="BH9" s="177">
        <f>IFERROR(Inv_SY_B!BH9/Inv_SY_B!$CA9-1,"")</f>
        <v>7.4204962659865537E-2</v>
      </c>
      <c r="BI9" s="177">
        <f>IFERROR(Inv_SY_B!BI9/Inv_SY_B!$CA9-1,"")</f>
        <v>9.019218274177887E-2</v>
      </c>
      <c r="BJ9" s="177">
        <f>IFERROR(Inv_SY_B!BJ9/Inv_SY_B!$CA9-1,"")</f>
        <v>9.0449994724535632E-2</v>
      </c>
      <c r="BK9" s="177">
        <f>IFERROR(Inv_SY_B!BK9/Inv_SY_B!$CA9-1,"")</f>
        <v>8.5452463329088735E-2</v>
      </c>
      <c r="BL9" s="177">
        <f>IFERROR(Inv_SY_B!BL9/Inv_SY_B!$CA9-1,"")</f>
        <v>8.9793374190261233E-2</v>
      </c>
      <c r="BM9" s="177">
        <f>IFERROR(Inv_SY_B!BM9/Inv_SY_B!$CA9-1,"")</f>
        <v>9.155780357665444E-2</v>
      </c>
      <c r="BN9" s="177">
        <f>IFERROR(Inv_SY_B!BN9/Inv_SY_B!$CA9-1,"")</f>
        <v>7.711984786177295E-2</v>
      </c>
      <c r="BO9" s="177">
        <f>IFERROR(Inv_SY_B!BO9/Inv_SY_B!$CA9-1,"")</f>
        <v>7.0521573836550555E-3</v>
      </c>
      <c r="BP9" s="177">
        <f>IFERROR(Inv_SY_B!BP9/Inv_SY_B!$CA9-1,"")</f>
        <v>6.5702254730190868E-2</v>
      </c>
      <c r="BQ9" s="177">
        <f>IFERROR(Inv_SY_B!BQ9/Inv_SY_B!$CA9-1,"")</f>
        <v>-0.13506470883904753</v>
      </c>
      <c r="BR9" s="177">
        <f>IFERROR(Inv_SY_B!BR9/Inv_SY_B!$CA9-1,"")</f>
        <v>-0.23285151816138827</v>
      </c>
      <c r="BS9" s="177">
        <f>IFERROR(Inv_SY_B!BS9/Inv_SY_B!$CA9-1,"")</f>
        <v>1.5278137885596399E-2</v>
      </c>
      <c r="BT9" s="177">
        <f>IFERROR(Inv_SY_B!BT9/Inv_SY_B!$CA9-1,"")</f>
        <v>-0.1857768059625915</v>
      </c>
      <c r="BU9" s="177">
        <f>IFERROR(Inv_SY_B!BU9/Inv_SY_B!$CA9-1,"")</f>
        <v>-0.77408725181483895</v>
      </c>
      <c r="BV9" s="177">
        <f>IFERROR(Inv_SY_B!BV9/Inv_SY_B!$CA9-1,"")</f>
        <v>-0.27800352358036939</v>
      </c>
      <c r="BW9" s="177">
        <f>IFERROR(Inv_SY_B!BW9/Inv_SY_B!$CA9-1,"")</f>
        <v>7.2657753362660893E-2</v>
      </c>
      <c r="BX9" s="177">
        <f>IFERROR(Inv_SY_B!BX9/Inv_SY_B!$CA9-1,"")</f>
        <v>6.0584243078423583E-2</v>
      </c>
    </row>
    <row r="10" spans="1:76">
      <c r="A10"/>
      <c r="B10" s="173">
        <f t="shared" si="1"/>
        <v>45838</v>
      </c>
      <c r="C10" s="177">
        <f>IFERROR(Inv_SY_B!C10/Inv_SY_B!$BY10-1,"")</f>
        <v>6.290327338413837E-3</v>
      </c>
      <c r="D10" s="177">
        <f>IFERROR(Inv_SY_B!D10/Inv_SY_B!$BY10-1,"")</f>
        <v>5.2052718465036563E-3</v>
      </c>
      <c r="E10" s="177">
        <f>IFERROR(Inv_SY_B!E10/Inv_SY_B!$BY10-1,"")</f>
        <v>-7.3136207870742043E-3</v>
      </c>
      <c r="F10" s="177">
        <f>IFERROR(Inv_SY_B!F10/Inv_SY_B!$BY10-1,"")</f>
        <v>-1.3792051030412589E-2</v>
      </c>
      <c r="G10" s="177">
        <f>IFERROR(Inv_SY_B!G10/Inv_SY_B!$BY10-1,"")</f>
        <v>-1.0623145394865086E-2</v>
      </c>
      <c r="H10" s="177">
        <f>IFERROR(Inv_SY_B!H10/Inv_SY_B!$BY10-1,"")</f>
        <v>-1.3583650227088295E-2</v>
      </c>
      <c r="I10" s="177">
        <f>IFERROR(Inv_SY_B!I10/Inv_SY_B!$BY10-1,"")</f>
        <v>7.4929423115415172E-3</v>
      </c>
      <c r="J10" s="177">
        <f>IFERROR(Inv_SY_B!J10/Inv_SY_B!$BY10-1,"")</f>
        <v>1.0207669935049513E-2</v>
      </c>
      <c r="K10" s="177">
        <f>IFERROR(Inv_SY_B!K10/Inv_SY_B!$BY10-1,"")</f>
        <v>-4.0834706548951161E-3</v>
      </c>
      <c r="L10" s="177">
        <f>IFERROR(Inv_SY_B!L10/Inv_SY_B!$BY10-1,"")</f>
        <v>7.3591607348972854E-3</v>
      </c>
      <c r="M10" s="177">
        <f>IFERROR(Inv_SY_B!M10/Inv_SY_B!$BY10-1,"")</f>
        <v>3.2816006732212966E-2</v>
      </c>
      <c r="N10" s="177">
        <f>IFERROR(Inv_SY_B!N10/Inv_SY_B!$BY10-1,"")</f>
        <v>9.6780809107244181E-4</v>
      </c>
      <c r="O10" s="177">
        <f>IFERROR(Inv_SY_B!O10/Inv_SY_B!$BY10-1,"")</f>
        <v>6.4050064552752417E-2</v>
      </c>
      <c r="P10" s="177">
        <f>IFERROR(Inv_SY_B!P10/Inv_SY_B!$BY10-1,"")</f>
        <v>-2.7566255564859699E-2</v>
      </c>
      <c r="Q10" s="177">
        <f>IFERROR(Inv_SY_B!Q10/Inv_SY_B!$BY10-1,"")</f>
        <v>7.9288106301800276E-4</v>
      </c>
      <c r="R10" s="177">
        <f>IFERROR(Inv_SY_B!R10/Inv_SY_B!$BY10-1,"")</f>
        <v>2.6021362202024445E-3</v>
      </c>
      <c r="S10" s="177">
        <f>IFERROR(Inv_SY_B!S10/Inv_SY_B!$BY10-1,"")</f>
        <v>6.1164090473586619E-4</v>
      </c>
      <c r="T10" s="177">
        <f>IFERROR(Inv_SY_B!T10/Inv_SY_B!$BY10-1,"")</f>
        <v>9.1545677325106656E-3</v>
      </c>
      <c r="U10" s="177">
        <f>IFERROR(Inv_SY_B!U10/Inv_SY_B!$BY10-1,"")</f>
        <v>8.8544710042237629E-3</v>
      </c>
      <c r="V10" s="177">
        <f>IFERROR(Inv_SY_B!V10/Inv_SY_B!$BY10-1,"")</f>
        <v>1.5291576925857253E-2</v>
      </c>
      <c r="W10" s="177">
        <f>IFERROR(Inv_SY_B!W10/Inv_SY_B!$BY10-1,"")</f>
        <v>-1.8461866863169418E-2</v>
      </c>
      <c r="X10" s="177">
        <f>IFERROR(Inv_SY_B!X10/Inv_SY_B!$BY10-1,"")</f>
        <v>-3.7638979778931603E-2</v>
      </c>
      <c r="Y10" s="177">
        <f>IFERROR(Inv_SY_B!Y10/Inv_SY_B!$BY10-1,"")</f>
        <v>-1.1663123775097262E-2</v>
      </c>
      <c r="Z10" s="177">
        <f>IFERROR(Inv_SY_B!Z10/Inv_SY_B!$BY10-1,"")</f>
        <v>-1.4814899986818064E-3</v>
      </c>
      <c r="AA10" s="177">
        <f>IFERROR(Inv_SY_B!AA10/Inv_SY_B!$BY10-1,"")</f>
        <v>-1.5239570411471615E-3</v>
      </c>
      <c r="AB10" s="177">
        <f>IFERROR(Inv_SY_B!AB10/Inv_SY_B!$BY10-1,"")</f>
        <v>-2.0124168248026875E-3</v>
      </c>
      <c r="AC10" s="177">
        <f>IFERROR(Inv_SY_B!AC10/Inv_SY_B!$BY10-1,"")</f>
        <v>-4.3895707963055308E-3</v>
      </c>
      <c r="AD10" s="177">
        <f>IFERROR(Inv_SY_B!AD10/Inv_SY_B!$BY10-1,"")</f>
        <v>-1.7562926655661504E-2</v>
      </c>
      <c r="AE10" s="177">
        <f>IFERROR(Inv_SY_B!AE10/Inv_SY_B!$BZ10-1,"")</f>
        <v>1.8910883084422014E-2</v>
      </c>
      <c r="AF10" s="177">
        <f>IFERROR(Inv_SY_B!AF10/Inv_SY_B!$BZ10-1,"")</f>
        <v>9.8118664794335508E-3</v>
      </c>
      <c r="AG10" s="177">
        <f>IFERROR(Inv_SY_B!AG10/Inv_SY_B!$BZ10-1,"")</f>
        <v>6.7949860633549353E-3</v>
      </c>
      <c r="AH10" s="177">
        <f>IFERROR(Inv_SY_B!AH10/Inv_SY_B!$BZ10-1,"")</f>
        <v>4.8865745389650161E-3</v>
      </c>
      <c r="AI10" s="177">
        <f>IFERROR(Inv_SY_B!AI10/Inv_SY_B!$BZ10-1,"")</f>
        <v>7.2428386405054557E-3</v>
      </c>
      <c r="AJ10" s="177">
        <f>IFERROR(Inv_SY_B!AJ10/Inv_SY_B!$BZ10-1,"")</f>
        <v>6.2353585152681301E-3</v>
      </c>
      <c r="AK10" s="177">
        <f>IFERROR(Inv_SY_B!AK10/Inv_SY_B!$BZ10-1,"")</f>
        <v>-4.2625720711586546E-4</v>
      </c>
      <c r="AL10" s="177">
        <f>IFERROR(Inv_SY_B!AL10/Inv_SY_B!$BZ10-1,"")</f>
        <v>-3.9357187211531808E-2</v>
      </c>
      <c r="AM10" s="177">
        <f>IFERROR(Inv_SY_B!AM10/Inv_SY_B!$BZ10-1,"")</f>
        <v>-1.5717751518561363E-3</v>
      </c>
      <c r="AN10" s="177">
        <f>IFERROR(Inv_SY_B!AN10/Inv_SY_B!$BZ10-1,"")</f>
        <v>4.7316427820580653E-3</v>
      </c>
      <c r="AO10" s="177">
        <f>IFERROR(Inv_SY_B!AO10/Inv_SY_B!$BZ10-1,"")</f>
        <v>-1.2740989385633839E-2</v>
      </c>
      <c r="AP10" s="177">
        <f>IFERROR(Inv_SY_B!AP10/Inv_SY_B!$BZ10-1,"")</f>
        <v>-9.2851681499354077E-3</v>
      </c>
      <c r="AQ10" s="177">
        <f>IFERROR(Inv_SY_B!AQ10/Inv_SY_B!$BZ10-1,"")</f>
        <v>-1.1377401466971748E-2</v>
      </c>
      <c r="AR10" s="177">
        <f>IFERROR(Inv_SY_B!AR10/Inv_SY_B!$BZ10-1,"")</f>
        <v>-2.8627244572505539E-3</v>
      </c>
      <c r="AS10" s="177">
        <f>IFERROR(Inv_SY_B!AS10/Inv_SY_B!$BZ10-1,"")</f>
        <v>-2.9164223953286328E-3</v>
      </c>
      <c r="AT10" s="177">
        <f>IFERROR(Inv_SY_B!AT10/Inv_SY_B!$BZ10-1,"")</f>
        <v>8.5515456705824722E-3</v>
      </c>
      <c r="AU10" s="177">
        <f>IFERROR(Inv_SY_B!AU10/Inv_SY_B!$BZ10-1,"")</f>
        <v>8.4210648513771691E-3</v>
      </c>
      <c r="AV10" s="177">
        <f>IFERROR(Inv_SY_B!AV10/Inv_SY_B!$BZ10-1,"")</f>
        <v>4.9511647996569597E-3</v>
      </c>
      <c r="AW10" s="177">
        <f>IFERROR(Inv_SY_B!AW10/Inv_SY_B!$CA10-1,"")</f>
        <v>2.8681875049629824E-2</v>
      </c>
      <c r="AX10" s="177">
        <f>IFERROR(Inv_SY_B!AX10/Inv_SY_B!$CA10-1,"")</f>
        <v>4.4961843088176412E-2</v>
      </c>
      <c r="AY10" s="177">
        <f>IFERROR(Inv_SY_B!AY10/Inv_SY_B!$CA10-1,"")</f>
        <v>4.77928478393852E-3</v>
      </c>
      <c r="AZ10" s="177">
        <f>IFERROR(Inv_SY_B!AZ10/Inv_SY_B!$CA10-1,"")</f>
        <v>-4.8424909938038496E-4</v>
      </c>
      <c r="BA10" s="177">
        <f>IFERROR(Inv_SY_B!BA10/Inv_SY_B!$CA10-1,"")</f>
        <v>2.206952594995526E-2</v>
      </c>
      <c r="BB10" s="177">
        <f>IFERROR(Inv_SY_B!BB10/Inv_SY_B!$CA10-1,"")</f>
        <v>5.0049129831329697E-2</v>
      </c>
      <c r="BC10" s="177">
        <f>IFERROR(Inv_SY_B!BC10/Inv_SY_B!$CA10-1,"")</f>
        <v>4.0411501883285794E-2</v>
      </c>
      <c r="BD10" s="177">
        <f>IFERROR(Inv_SY_B!BD10/Inv_SY_B!$CA10-1,"")</f>
        <v>5.5635711139217392E-2</v>
      </c>
      <c r="BE10" s="177">
        <f>IFERROR(Inv_SY_B!BE10/Inv_SY_B!$CA10-1,"")</f>
        <v>4.3823392200593725E-2</v>
      </c>
      <c r="BF10" s="177">
        <f>IFERROR(Inv_SY_B!BF10/Inv_SY_B!$CA10-1,"")</f>
        <v>1.5824570392221737E-2</v>
      </c>
      <c r="BG10" s="177">
        <f>IFERROR(Inv_SY_B!BG10/Inv_SY_B!$CA10-1,"")</f>
        <v>6.5251924943240613E-2</v>
      </c>
      <c r="BH10" s="177">
        <f>IFERROR(Inv_SY_B!BH10/Inv_SY_B!$CA10-1,"")</f>
        <v>0.20708674741669064</v>
      </c>
      <c r="BI10" s="177">
        <f>IFERROR(Inv_SY_B!BI10/Inv_SY_B!$CA10-1,"")</f>
        <v>6.6492735634027245E-2</v>
      </c>
      <c r="BJ10" s="177">
        <f>IFERROR(Inv_SY_B!BJ10/Inv_SY_B!$CA10-1,"")</f>
        <v>8.0063390193820139E-2</v>
      </c>
      <c r="BK10" s="177">
        <f>IFERROR(Inv_SY_B!BK10/Inv_SY_B!$CA10-1,"")</f>
        <v>8.0646416704382107E-2</v>
      </c>
      <c r="BL10" s="177">
        <f>IFERROR(Inv_SY_B!BL10/Inv_SY_B!$CA10-1,"")</f>
        <v>6.5307829507097681E-2</v>
      </c>
      <c r="BM10" s="177">
        <f>IFERROR(Inv_SY_B!BM10/Inv_SY_B!$CA10-1,"")</f>
        <v>6.9161495053748023E-2</v>
      </c>
      <c r="BN10" s="177">
        <f>IFERROR(Inv_SY_B!BN10/Inv_SY_B!$CA10-1,"")</f>
        <v>5.0137225877422198E-2</v>
      </c>
      <c r="BO10" s="177">
        <f>IFERROR(Inv_SY_B!BO10/Inv_SY_B!$CA10-1,"")</f>
        <v>-1.3737793267786458E-2</v>
      </c>
      <c r="BP10" s="177">
        <f>IFERROR(Inv_SY_B!BP10/Inv_SY_B!$CA10-1,"")</f>
        <v>3.9331784684282223E-2</v>
      </c>
      <c r="BQ10" s="177">
        <f>IFERROR(Inv_SY_B!BQ10/Inv_SY_B!$CA10-1,"")</f>
        <v>3.3419034907836487E-2</v>
      </c>
      <c r="BR10" s="177">
        <f>IFERROR(Inv_SY_B!BR10/Inv_SY_B!$CA10-1,"")</f>
        <v>-0.2143977206148191</v>
      </c>
      <c r="BS10" s="177">
        <f>IFERROR(Inv_SY_B!BS10/Inv_SY_B!$CA10-1,"")</f>
        <v>1.7383442639864022E-2</v>
      </c>
      <c r="BT10" s="177">
        <f>IFERROR(Inv_SY_B!BT10/Inv_SY_B!$CA10-1,"")</f>
        <v>-1.1265601456423857E-2</v>
      </c>
      <c r="BU10" s="177">
        <f>IFERROR(Inv_SY_B!BU10/Inv_SY_B!$CA10-1,"")</f>
        <v>-0.75520088982017475</v>
      </c>
      <c r="BV10" s="177">
        <f>IFERROR(Inv_SY_B!BV10/Inv_SY_B!$CA10-1,"")</f>
        <v>-0.19623459079376382</v>
      </c>
      <c r="BW10" s="177">
        <f>IFERROR(Inv_SY_B!BW10/Inv_SY_B!$CA10-1,"")</f>
        <v>6.3317841915354611E-2</v>
      </c>
      <c r="BX10" s="177">
        <f>IFERROR(Inv_SY_B!BX10/Inv_SY_B!$CA10-1,"")</f>
        <v>4.7484141256235013E-2</v>
      </c>
    </row>
    <row r="11" spans="1:76">
      <c r="A11"/>
      <c r="B11" s="173">
        <f t="shared" si="1"/>
        <v>45839</v>
      </c>
      <c r="C11" s="177">
        <f>IFERROR(Inv_SY_B!C11/Inv_SY_B!$BY11-1,"")</f>
        <v>1.0823307557739525E-2</v>
      </c>
      <c r="D11" s="177">
        <f>IFERROR(Inv_SY_B!D11/Inv_SY_B!$BY11-1,"")</f>
        <v>4.0973574623215381E-3</v>
      </c>
      <c r="E11" s="177">
        <f>IFERROR(Inv_SY_B!E11/Inv_SY_B!$BY11-1,"")</f>
        <v>-2.4369650328348591E-3</v>
      </c>
      <c r="F11" s="177">
        <f>IFERROR(Inv_SY_B!F11/Inv_SY_B!$BY11-1,"")</f>
        <v>-7.370508765783379E-3</v>
      </c>
      <c r="G11" s="177">
        <f>IFERROR(Inv_SY_B!G11/Inv_SY_B!$BY11-1,"")</f>
        <v>-4.7413513449041655E-3</v>
      </c>
      <c r="H11" s="177">
        <f>IFERROR(Inv_SY_B!H11/Inv_SY_B!$BY11-1,"")</f>
        <v>-4.0385295976189672E-3</v>
      </c>
      <c r="I11" s="177">
        <f>IFERROR(Inv_SY_B!I11/Inv_SY_B!$BY11-1,"")</f>
        <v>1.6549597540881589E-2</v>
      </c>
      <c r="J11" s="177">
        <f>IFERROR(Inv_SY_B!J11/Inv_SY_B!$BY11-1,"")</f>
        <v>1.3366068747276749E-2</v>
      </c>
      <c r="K11" s="177">
        <f>IFERROR(Inv_SY_B!K11/Inv_SY_B!$BY11-1,"")</f>
        <v>4.6436122018143067E-3</v>
      </c>
      <c r="L11" s="177">
        <f>IFERROR(Inv_SY_B!L11/Inv_SY_B!$BY11-1,"")</f>
        <v>1.3373878964109132E-2</v>
      </c>
      <c r="M11" s="177">
        <f>IFERROR(Inv_SY_B!M11/Inv_SY_B!$BY11-1,"")</f>
        <v>3.7692186789333171E-2</v>
      </c>
      <c r="N11" s="177">
        <f>IFERROR(Inv_SY_B!N11/Inv_SY_B!$BY11-1,"")</f>
        <v>6.5304183396515114E-3</v>
      </c>
      <c r="O11" s="177">
        <f>IFERROR(Inv_SY_B!O11/Inv_SY_B!$BY11-1,"")</f>
        <v>6.7717067565921552E-2</v>
      </c>
      <c r="P11" s="177">
        <f>IFERROR(Inv_SY_B!P11/Inv_SY_B!$BY11-1,"")</f>
        <v>-2.5257016174685565E-2</v>
      </c>
      <c r="Q11" s="177">
        <f>IFERROR(Inv_SY_B!Q11/Inv_SY_B!$BY11-1,"")</f>
        <v>3.7996531886619334E-3</v>
      </c>
      <c r="R11" s="177">
        <f>IFERROR(Inv_SY_B!R11/Inv_SY_B!$BY11-1,"")</f>
        <v>6.9556948517011108E-3</v>
      </c>
      <c r="S11" s="177">
        <f>IFERROR(Inv_SY_B!S11/Inv_SY_B!$BY11-1,"")</f>
        <v>-3.1266778741224632E-3</v>
      </c>
      <c r="T11" s="177">
        <f>IFERROR(Inv_SY_B!T11/Inv_SY_B!$BY11-1,"")</f>
        <v>-1.489984464774774E-3</v>
      </c>
      <c r="U11" s="177">
        <f>IFERROR(Inv_SY_B!U11/Inv_SY_B!$BY11-1,"")</f>
        <v>7.8266961554598335E-3</v>
      </c>
      <c r="V11" s="177">
        <f>IFERROR(Inv_SY_B!V11/Inv_SY_B!$BY11-1,"")</f>
        <v>1.3311169382010712E-2</v>
      </c>
      <c r="W11" s="177">
        <f>IFERROR(Inv_SY_B!W11/Inv_SY_B!$BY11-1,"")</f>
        <v>-3.0251079000079728E-2</v>
      </c>
      <c r="X11" s="177">
        <f>IFERROR(Inv_SY_B!X11/Inv_SY_B!$BY11-1,"")</f>
        <v>-4.333881483689983E-2</v>
      </c>
      <c r="Y11" s="177">
        <f>IFERROR(Inv_SY_B!Y11/Inv_SY_B!$BY11-1,"")</f>
        <v>-2.3831340814838842E-2</v>
      </c>
      <c r="Z11" s="177">
        <f>IFERROR(Inv_SY_B!Z11/Inv_SY_B!$BY11-1,"")</f>
        <v>-6.3011834424033797E-3</v>
      </c>
      <c r="AA11" s="177">
        <f>IFERROR(Inv_SY_B!AA11/Inv_SY_B!$BY11-1,"")</f>
        <v>-9.7514266509721725E-3</v>
      </c>
      <c r="AB11" s="177">
        <f>IFERROR(Inv_SY_B!AB11/Inv_SY_B!$BY11-1,"")</f>
        <v>-1.2578639540814618E-2</v>
      </c>
      <c r="AC11" s="177">
        <f>IFERROR(Inv_SY_B!AC11/Inv_SY_B!$BY11-1,"")</f>
        <v>-9.9331042017701821E-3</v>
      </c>
      <c r="AD11" s="177">
        <f>IFERROR(Inv_SY_B!AD11/Inv_SY_B!$BY11-1,"")</f>
        <v>-2.2240087004375408E-2</v>
      </c>
      <c r="AE11" s="177">
        <f>IFERROR(Inv_SY_B!AE11/Inv_SY_B!$BZ11-1,"")</f>
        <v>1.4258984916512008E-2</v>
      </c>
      <c r="AF11" s="177">
        <f>IFERROR(Inv_SY_B!AF11/Inv_SY_B!$BZ11-1,"")</f>
        <v>3.9166235213090594E-3</v>
      </c>
      <c r="AG11" s="177">
        <f>IFERROR(Inv_SY_B!AG11/Inv_SY_B!$BZ11-1,"")</f>
        <v>8.6520277519475108E-4</v>
      </c>
      <c r="AH11" s="177">
        <f>IFERROR(Inv_SY_B!AH11/Inv_SY_B!$BZ11-1,"")</f>
        <v>-3.5821805829258091E-3</v>
      </c>
      <c r="AI11" s="177">
        <f>IFERROR(Inv_SY_B!AI11/Inv_SY_B!$BZ11-1,"")</f>
        <v>5.5003148982935013E-3</v>
      </c>
      <c r="AJ11" s="177">
        <f>IFERROR(Inv_SY_B!AJ11/Inv_SY_B!$BZ11-1,"")</f>
        <v>5.1607988093937962E-3</v>
      </c>
      <c r="AK11" s="177">
        <f>IFERROR(Inv_SY_B!AK11/Inv_SY_B!$BZ11-1,"")</f>
        <v>-7.8712738877251276E-4</v>
      </c>
      <c r="AL11" s="177">
        <f>IFERROR(Inv_SY_B!AL11/Inv_SY_B!$BZ11-1,"")</f>
        <v>-3.6971011063663073E-2</v>
      </c>
      <c r="AM11" s="177">
        <f>IFERROR(Inv_SY_B!AM11/Inv_SY_B!$BZ11-1,"")</f>
        <v>3.5934911022097449E-3</v>
      </c>
      <c r="AN11" s="177">
        <f>IFERROR(Inv_SY_B!AN11/Inv_SY_B!$BZ11-1,"")</f>
        <v>7.3931386433774282E-3</v>
      </c>
      <c r="AO11" s="177">
        <f>IFERROR(Inv_SY_B!AO11/Inv_SY_B!$BZ11-1,"")</f>
        <v>-1.1164895993667434E-2</v>
      </c>
      <c r="AP11" s="177">
        <f>IFERROR(Inv_SY_B!AP11/Inv_SY_B!$BZ11-1,"")</f>
        <v>-5.3264131865071729E-3</v>
      </c>
      <c r="AQ11" s="177">
        <f>IFERROR(Inv_SY_B!AQ11/Inv_SY_B!$BZ11-1,"")</f>
        <v>-1.0434020064833627E-2</v>
      </c>
      <c r="AR11" s="177">
        <f>IFERROR(Inv_SY_B!AR11/Inv_SY_B!$BZ11-1,"")</f>
        <v>-2.2940115480679646E-3</v>
      </c>
      <c r="AS11" s="177">
        <f>IFERROR(Inv_SY_B!AS11/Inv_SY_B!$BZ11-1,"")</f>
        <v>-1.3524006091234497E-3</v>
      </c>
      <c r="AT11" s="177">
        <f>IFERROR(Inv_SY_B!AT11/Inv_SY_B!$BZ11-1,"")</f>
        <v>1.1532614358207294E-2</v>
      </c>
      <c r="AU11" s="177">
        <f>IFERROR(Inv_SY_B!AU11/Inv_SY_B!$BZ11-1,"")</f>
        <v>1.329815141699453E-2</v>
      </c>
      <c r="AV11" s="177">
        <f>IFERROR(Inv_SY_B!AV11/Inv_SY_B!$BZ11-1,"")</f>
        <v>6.3927399960712616E-3</v>
      </c>
      <c r="AW11" s="177">
        <f>IFERROR(Inv_SY_B!AW11/Inv_SY_B!$CA11-1,"")</f>
        <v>3.9832818822956639E-2</v>
      </c>
      <c r="AX11" s="177">
        <f>IFERROR(Inv_SY_B!AX11/Inv_SY_B!$CA11-1,"")</f>
        <v>5.4725036076791911E-2</v>
      </c>
      <c r="AY11" s="177">
        <f>IFERROR(Inv_SY_B!AY11/Inv_SY_B!$CA11-1,"")</f>
        <v>1.5345015216416513E-2</v>
      </c>
      <c r="AZ11" s="177">
        <f>IFERROR(Inv_SY_B!AZ11/Inv_SY_B!$CA11-1,"")</f>
        <v>-3.7324792827886366E-3</v>
      </c>
      <c r="BA11" s="177">
        <f>IFERROR(Inv_SY_B!BA11/Inv_SY_B!$CA11-1,"")</f>
        <v>3.0732902756839708E-2</v>
      </c>
      <c r="BB11" s="177">
        <f>IFERROR(Inv_SY_B!BB11/Inv_SY_B!$CA11-1,"")</f>
        <v>5.9904862603095577E-2</v>
      </c>
      <c r="BC11" s="177">
        <f>IFERROR(Inv_SY_B!BC11/Inv_SY_B!$CA11-1,"")</f>
        <v>4.6750218137689314E-2</v>
      </c>
      <c r="BD11" s="177">
        <f>IFERROR(Inv_SY_B!BD11/Inv_SY_B!$CA11-1,"")</f>
        <v>6.6834264534576526E-2</v>
      </c>
      <c r="BE11" s="177">
        <f>IFERROR(Inv_SY_B!BE11/Inv_SY_B!$CA11-1,"")</f>
        <v>6.2001101133790204E-2</v>
      </c>
      <c r="BF11" s="177">
        <f>IFERROR(Inv_SY_B!BF11/Inv_SY_B!$CA11-1,"")</f>
        <v>3.6387654170575878E-2</v>
      </c>
      <c r="BG11" s="177">
        <f>IFERROR(Inv_SY_B!BG11/Inv_SY_B!$CA11-1,"")</f>
        <v>8.1970600459560838E-2</v>
      </c>
      <c r="BH11" s="177">
        <f>IFERROR(Inv_SY_B!BH11/Inv_SY_B!$CA11-1,"")</f>
        <v>2.6798651866563494E-2</v>
      </c>
      <c r="BI11" s="177">
        <f>IFERROR(Inv_SY_B!BI11/Inv_SY_B!$CA11-1,"")</f>
        <v>7.464171876854464E-2</v>
      </c>
      <c r="BJ11" s="177">
        <f>IFERROR(Inv_SY_B!BJ11/Inv_SY_B!$CA11-1,"")</f>
        <v>7.7536686499549701E-2</v>
      </c>
      <c r="BK11" s="177">
        <f>IFERROR(Inv_SY_B!BK11/Inv_SY_B!$CA11-1,"")</f>
        <v>8.0297340869952993E-2</v>
      </c>
      <c r="BL11" s="177">
        <f>IFERROR(Inv_SY_B!BL11/Inv_SY_B!$CA11-1,"")</f>
        <v>7.3008686420323432E-2</v>
      </c>
      <c r="BM11" s="177">
        <f>IFERROR(Inv_SY_B!BM11/Inv_SY_B!$CA11-1,"")</f>
        <v>4.0292620696743109E-2</v>
      </c>
      <c r="BN11" s="177">
        <f>IFERROR(Inv_SY_B!BN11/Inv_SY_B!$CA11-1,"")</f>
        <v>4.7276370377403953E-2</v>
      </c>
      <c r="BO11" s="177">
        <f>IFERROR(Inv_SY_B!BO11/Inv_SY_B!$CA11-1,"")</f>
        <v>-1.8819635633518628E-2</v>
      </c>
      <c r="BP11" s="177">
        <f>IFERROR(Inv_SY_B!BP11/Inv_SY_B!$CA11-1,"")</f>
        <v>7.0392543786533368E-2</v>
      </c>
      <c r="BQ11" s="177">
        <f>IFERROR(Inv_SY_B!BQ11/Inv_SY_B!$CA11-1,"")</f>
        <v>1.7928973047725227E-2</v>
      </c>
      <c r="BR11" s="177">
        <f>IFERROR(Inv_SY_B!BR11/Inv_SY_B!$CA11-1,"")</f>
        <v>-0.21262474233103257</v>
      </c>
      <c r="BS11" s="177">
        <f>IFERROR(Inv_SY_B!BS11/Inv_SY_B!$CA11-1,"")</f>
        <v>-3.4799652912941292E-3</v>
      </c>
      <c r="BT11" s="177">
        <f>IFERROR(Inv_SY_B!BT11/Inv_SY_B!$CA11-1,"")</f>
        <v>-3.3608667672737291E-2</v>
      </c>
      <c r="BU11" s="177">
        <f>IFERROR(Inv_SY_B!BU11/Inv_SY_B!$CA11-1,"")</f>
        <v>-0.65086288413466453</v>
      </c>
      <c r="BV11" s="177">
        <f>IFERROR(Inv_SY_B!BV11/Inv_SY_B!$CA11-1,"")</f>
        <v>-0.19340353425751566</v>
      </c>
      <c r="BW11" s="177">
        <f>IFERROR(Inv_SY_B!BW11/Inv_SY_B!$CA11-1,"")</f>
        <v>5.9931223792057953E-2</v>
      </c>
      <c r="BX11" s="177">
        <f>IFERROR(Inv_SY_B!BX11/Inv_SY_B!$CA11-1,"")</f>
        <v>5.3942618565858247E-2</v>
      </c>
    </row>
    <row r="12" spans="1:76">
      <c r="A12"/>
      <c r="B12" s="173">
        <f t="shared" si="1"/>
        <v>45840</v>
      </c>
      <c r="C12" s="177">
        <f>IFERROR(Inv_SY_B!C12/Inv_SY_B!$BY12-1,"")</f>
        <v>3.4626058168258922E-3</v>
      </c>
      <c r="D12" s="177">
        <f>IFERROR(Inv_SY_B!D12/Inv_SY_B!$BY12-1,"")</f>
        <v>4.4314284438100593E-3</v>
      </c>
      <c r="E12" s="177">
        <f>IFERROR(Inv_SY_B!E12/Inv_SY_B!$BY12-1,"")</f>
        <v>-5.5919892890309297E-3</v>
      </c>
      <c r="F12" s="177">
        <f>IFERROR(Inv_SY_B!F12/Inv_SY_B!$BY12-1,"")</f>
        <v>-1.748217262820051E-2</v>
      </c>
      <c r="G12" s="177">
        <f>IFERROR(Inv_SY_B!G12/Inv_SY_B!$BY12-1,"")</f>
        <v>-1.040034293029457E-2</v>
      </c>
      <c r="H12" s="177">
        <f>IFERROR(Inv_SY_B!H12/Inv_SY_B!$BY12-1,"")</f>
        <v>-1.532597923005441E-2</v>
      </c>
      <c r="I12" s="177">
        <f>IFERROR(Inv_SY_B!I12/Inv_SY_B!$BY12-1,"")</f>
        <v>5.0449405898074229E-3</v>
      </c>
      <c r="J12" s="177">
        <f>IFERROR(Inv_SY_B!J12/Inv_SY_B!$BY12-1,"")</f>
        <v>4.5121636627254436E-3</v>
      </c>
      <c r="K12" s="177">
        <f>IFERROR(Inv_SY_B!K12/Inv_SY_B!$BY12-1,"")</f>
        <v>-1.011948130849516E-2</v>
      </c>
      <c r="L12" s="177">
        <f>IFERROR(Inv_SY_B!L12/Inv_SY_B!$BY12-1,"")</f>
        <v>5.5594011839212865E-3</v>
      </c>
      <c r="M12" s="177">
        <f>IFERROR(Inv_SY_B!M12/Inv_SY_B!$BY12-1,"")</f>
        <v>3.0968041975912852E-2</v>
      </c>
      <c r="N12" s="177">
        <f>IFERROR(Inv_SY_B!N12/Inv_SY_B!$BY12-1,"")</f>
        <v>3.1404399272676464E-3</v>
      </c>
      <c r="O12" s="177">
        <f>IFERROR(Inv_SY_B!O12/Inv_SY_B!$BY12-1,"")</f>
        <v>5.9135011018527583E-2</v>
      </c>
      <c r="P12" s="177">
        <f>IFERROR(Inv_SY_B!P12/Inv_SY_B!$BY12-1,"")</f>
        <v>-2.7662590109531426E-2</v>
      </c>
      <c r="Q12" s="177">
        <f>IFERROR(Inv_SY_B!Q12/Inv_SY_B!$BY12-1,"")</f>
        <v>-2.6776646060044929E-3</v>
      </c>
      <c r="R12" s="177">
        <f>IFERROR(Inv_SY_B!R12/Inv_SY_B!$BY12-1,"")</f>
        <v>8.7018864178989297E-4</v>
      </c>
      <c r="S12" s="177">
        <f>IFERROR(Inv_SY_B!S12/Inv_SY_B!$BY12-1,"")</f>
        <v>-6.267507145022444E-4</v>
      </c>
      <c r="T12" s="177">
        <f>IFERROR(Inv_SY_B!T12/Inv_SY_B!$BY12-1,"")</f>
        <v>1.4907417118732447E-3</v>
      </c>
      <c r="U12" s="177">
        <f>IFERROR(Inv_SY_B!U12/Inv_SY_B!$BY12-1,"")</f>
        <v>2.2532761418507796E-3</v>
      </c>
      <c r="V12" s="177">
        <f>IFERROR(Inv_SY_B!V12/Inv_SY_B!$BY12-1,"")</f>
        <v>8.785581292632294E-3</v>
      </c>
      <c r="W12" s="177">
        <f>IFERROR(Inv_SY_B!W12/Inv_SY_B!$BY12-1,"")</f>
        <v>-1.7867322697730836E-2</v>
      </c>
      <c r="X12" s="177">
        <f>IFERROR(Inv_SY_B!X12/Inv_SY_B!$BY12-1,"")</f>
        <v>-2.4093391552066579E-2</v>
      </c>
      <c r="Y12" s="177">
        <f>IFERROR(Inv_SY_B!Y12/Inv_SY_B!$BY12-1,"")</f>
        <v>5.4419764095279266E-3</v>
      </c>
      <c r="Z12" s="177">
        <f>IFERROR(Inv_SY_B!Z12/Inv_SY_B!$BY12-1,"")</f>
        <v>1.2933783336926297E-2</v>
      </c>
      <c r="AA12" s="177">
        <f>IFERROR(Inv_SY_B!AA12/Inv_SY_B!$BY12-1,"")</f>
        <v>-6.5685107387691843E-4</v>
      </c>
      <c r="AB12" s="177">
        <f>IFERROR(Inv_SY_B!AB12/Inv_SY_B!$BY12-1,"")</f>
        <v>-1.4447190989361758E-3</v>
      </c>
      <c r="AC12" s="177">
        <f>IFERROR(Inv_SY_B!AC12/Inv_SY_B!$BY12-1,"")</f>
        <v>-3.6554720483974457E-3</v>
      </c>
      <c r="AD12" s="177">
        <f>IFERROR(Inv_SY_B!AD12/Inv_SY_B!$BY12-1,"")</f>
        <v>-1.0424852866281364E-2</v>
      </c>
      <c r="AE12" s="177">
        <f>IFERROR(Inv_SY_B!AE12/Inv_SY_B!$BZ12-1,"")</f>
        <v>0.12456544899683775</v>
      </c>
      <c r="AF12" s="177">
        <f>IFERROR(Inv_SY_B!AF12/Inv_SY_B!$BZ12-1,"")</f>
        <v>0.10091373062305609</v>
      </c>
      <c r="AG12" s="177">
        <f>IFERROR(Inv_SY_B!AG12/Inv_SY_B!$BZ12-1,"")</f>
        <v>9.079629777045195E-2</v>
      </c>
      <c r="AH12" s="177">
        <f>IFERROR(Inv_SY_B!AH12/Inv_SY_B!$BZ12-1,"")</f>
        <v>8.2087760904231422E-2</v>
      </c>
      <c r="AI12" s="177">
        <f>IFERROR(Inv_SY_B!AI12/Inv_SY_B!$BZ12-1,"")</f>
        <v>-6.4232664602698053E-3</v>
      </c>
      <c r="AJ12" s="177">
        <f>IFERROR(Inv_SY_B!AJ12/Inv_SY_B!$BZ12-1,"")</f>
        <v>-2.0818035080882535E-2</v>
      </c>
      <c r="AK12" s="177">
        <f>IFERROR(Inv_SY_B!AK12/Inv_SY_B!$BZ12-1,"")</f>
        <v>-1.464547563037899E-2</v>
      </c>
      <c r="AL12" s="177">
        <f>IFERROR(Inv_SY_B!AL12/Inv_SY_B!$BZ12-1,"")</f>
        <v>-0.24963428959004219</v>
      </c>
      <c r="AM12" s="177">
        <f>IFERROR(Inv_SY_B!AM12/Inv_SY_B!$BZ12-1,"")</f>
        <v>0.10575606381520419</v>
      </c>
      <c r="AN12" s="177">
        <f>IFERROR(Inv_SY_B!AN12/Inv_SY_B!$BZ12-1,"")</f>
        <v>0.11205334576479498</v>
      </c>
      <c r="AO12" s="177">
        <f>IFERROR(Inv_SY_B!AO12/Inv_SY_B!$BZ12-1,"")</f>
        <v>-0.17859696051464014</v>
      </c>
      <c r="AP12" s="177">
        <f>IFERROR(Inv_SY_B!AP12/Inv_SY_B!$BZ12-1,"")</f>
        <v>-0.17253291122984882</v>
      </c>
      <c r="AQ12" s="177">
        <f>IFERROR(Inv_SY_B!AQ12/Inv_SY_B!$BZ12-1,"")</f>
        <v>-0.18319376026177792</v>
      </c>
      <c r="AR12" s="177">
        <f>IFERROR(Inv_SY_B!AR12/Inv_SY_B!$BZ12-1,"")</f>
        <v>-0.17366939039650897</v>
      </c>
      <c r="AS12" s="177">
        <f>IFERROR(Inv_SY_B!AS12/Inv_SY_B!$BZ12-1,"")</f>
        <v>9.8216130792283307E-2</v>
      </c>
      <c r="AT12" s="177">
        <f>IFERROR(Inv_SY_B!AT12/Inv_SY_B!$BZ12-1,"")</f>
        <v>9.6499403391706817E-2</v>
      </c>
      <c r="AU12" s="177">
        <f>IFERROR(Inv_SY_B!AU12/Inv_SY_B!$BZ12-1,"")</f>
        <v>9.8515736028291334E-2</v>
      </c>
      <c r="AV12" s="177">
        <f>IFERROR(Inv_SY_B!AV12/Inv_SY_B!$BZ12-1,"")</f>
        <v>9.0110171077489865E-2</v>
      </c>
      <c r="AW12" s="177">
        <f>IFERROR(Inv_SY_B!AW12/Inv_SY_B!$CA12-1,"")</f>
        <v>-4.4807324786517388E-2</v>
      </c>
      <c r="AX12" s="177">
        <f>IFERROR(Inv_SY_B!AX12/Inv_SY_B!$CA12-1,"")</f>
        <v>-3.6375533774645752E-2</v>
      </c>
      <c r="AY12" s="177">
        <f>IFERROR(Inv_SY_B!AY12/Inv_SY_B!$CA12-1,"")</f>
        <v>-6.0717199807642674E-2</v>
      </c>
      <c r="AZ12" s="177">
        <f>IFERROR(Inv_SY_B!AZ12/Inv_SY_B!$CA12-1,"")</f>
        <v>-1.9597786006033124E-2</v>
      </c>
      <c r="BA12" s="177">
        <f>IFERROR(Inv_SY_B!BA12/Inv_SY_B!$CA12-1,"")</f>
        <v>-2.1503340269623417E-2</v>
      </c>
      <c r="BB12" s="177">
        <f>IFERROR(Inv_SY_B!BB12/Inv_SY_B!$CA12-1,"")</f>
        <v>1.3464989245705272E-2</v>
      </c>
      <c r="BC12" s="177">
        <f>IFERROR(Inv_SY_B!BC12/Inv_SY_B!$CA12-1,"")</f>
        <v>-2.3413252404657081E-3</v>
      </c>
      <c r="BD12" s="177">
        <f>IFERROR(Inv_SY_B!BD12/Inv_SY_B!$CA12-1,"")</f>
        <v>2.2370878626905899E-2</v>
      </c>
      <c r="BE12" s="177">
        <f>IFERROR(Inv_SY_B!BE12/Inv_SY_B!$CA12-1,"")</f>
        <v>4.6764299703429213E-2</v>
      </c>
      <c r="BF12" s="177">
        <f>IFERROR(Inv_SY_B!BF12/Inv_SY_B!$CA12-1,"")</f>
        <v>2.8748561444364329E-2</v>
      </c>
      <c r="BG12" s="177">
        <f>IFERROR(Inv_SY_B!BG12/Inv_SY_B!$CA12-1,"")</f>
        <v>8.0263253155928416E-2</v>
      </c>
      <c r="BH12" s="177">
        <f>IFERROR(Inv_SY_B!BH12/Inv_SY_B!$CA12-1,"")</f>
        <v>7.1387382630551999E-2</v>
      </c>
      <c r="BI12" s="177">
        <f>IFERROR(Inv_SY_B!BI12/Inv_SY_B!$CA12-1,"")</f>
        <v>5.7374984690721886E-2</v>
      </c>
      <c r="BJ12" s="177">
        <f>IFERROR(Inv_SY_B!BJ12/Inv_SY_B!$CA12-1,"")</f>
        <v>7.7555361799603428E-2</v>
      </c>
      <c r="BK12" s="177">
        <f>IFERROR(Inv_SY_B!BK12/Inv_SY_B!$CA12-1,"")</f>
        <v>7.4646032913046945E-2</v>
      </c>
      <c r="BL12" s="177">
        <f>IFERROR(Inv_SY_B!BL12/Inv_SY_B!$CA12-1,"")</f>
        <v>6.2563072512937135E-2</v>
      </c>
      <c r="BM12" s="177">
        <f>IFERROR(Inv_SY_B!BM12/Inv_SY_B!$CA12-1,"")</f>
        <v>4.0449225128983635E-2</v>
      </c>
      <c r="BN12" s="177">
        <f>IFERROR(Inv_SY_B!BN12/Inv_SY_B!$CA12-1,"")</f>
        <v>4.9117145545026109E-2</v>
      </c>
      <c r="BO12" s="177">
        <f>IFERROR(Inv_SY_B!BO12/Inv_SY_B!$CA12-1,"")</f>
        <v>-1.5591639038241456E-2</v>
      </c>
      <c r="BP12" s="177">
        <f>IFERROR(Inv_SY_B!BP12/Inv_SY_B!$CA12-1,"")</f>
        <v>6.4726670570199651E-2</v>
      </c>
      <c r="BQ12" s="177">
        <f>IFERROR(Inv_SY_B!BQ12/Inv_SY_B!$CA12-1,"")</f>
        <v>1.3384810053518104E-2</v>
      </c>
      <c r="BR12" s="177">
        <f>IFERROR(Inv_SY_B!BR12/Inv_SY_B!$CA12-1,"")</f>
        <v>-0.14364357647846349</v>
      </c>
      <c r="BS12" s="177">
        <f>IFERROR(Inv_SY_B!BS12/Inv_SY_B!$CA12-1,"")</f>
        <v>7.5859132080349223E-3</v>
      </c>
      <c r="BT12" s="177">
        <f>IFERROR(Inv_SY_B!BT12/Inv_SY_B!$CA12-1,"")</f>
        <v>8.5529182487273925E-3</v>
      </c>
      <c r="BU12" s="177">
        <f>IFERROR(Inv_SY_B!BU12/Inv_SY_B!$CA12-1,"")</f>
        <v>-0.52250784983840259</v>
      </c>
      <c r="BV12" s="177">
        <f>IFERROR(Inv_SY_B!BV12/Inv_SY_B!$CA12-1,"")</f>
        <v>3.8844884567072357E-2</v>
      </c>
      <c r="BW12" s="177">
        <f>IFERROR(Inv_SY_B!BW12/Inv_SY_B!$CA12-1,"")</f>
        <v>5.8856620514950775E-2</v>
      </c>
      <c r="BX12" s="177">
        <f>IFERROR(Inv_SY_B!BX12/Inv_SY_B!$CA12-1,"")</f>
        <v>5.0428570680328466E-2</v>
      </c>
    </row>
    <row r="13" spans="1:76">
      <c r="A13"/>
      <c r="B13" s="173">
        <f t="shared" si="1"/>
        <v>45841</v>
      </c>
      <c r="C13" s="177">
        <f>IFERROR(Inv_SY_B!C13/Inv_SY_B!$BY13-1,"")</f>
        <v>-1.0219407670158165E-2</v>
      </c>
      <c r="D13" s="177">
        <f>IFERROR(Inv_SY_B!D13/Inv_SY_B!$BY13-1,"")</f>
        <v>-7.6480279391910599E-3</v>
      </c>
      <c r="E13" s="177">
        <f>IFERROR(Inv_SY_B!E13/Inv_SY_B!$BY13-1,"")</f>
        <v>-1.8765909872650588E-2</v>
      </c>
      <c r="F13" s="177">
        <f>IFERROR(Inv_SY_B!F13/Inv_SY_B!$BY13-1,"")</f>
        <v>-3.3622811260444418E-2</v>
      </c>
      <c r="G13" s="177">
        <f>IFERROR(Inv_SY_B!G13/Inv_SY_B!$BY13-1,"")</f>
        <v>-2.6996077621281978E-2</v>
      </c>
      <c r="H13" s="177">
        <f>IFERROR(Inv_SY_B!H13/Inv_SY_B!$BY13-1,"")</f>
        <v>-3.1075097174822819E-2</v>
      </c>
      <c r="I13" s="177">
        <f>IFERROR(Inv_SY_B!I13/Inv_SY_B!$BY13-1,"")</f>
        <v>-1.019331532190404E-2</v>
      </c>
      <c r="J13" s="177">
        <f>IFERROR(Inv_SY_B!J13/Inv_SY_B!$BY13-1,"")</f>
        <v>-1.9097489632008524E-2</v>
      </c>
      <c r="K13" s="177">
        <f>IFERROR(Inv_SY_B!K13/Inv_SY_B!$BY13-1,"")</f>
        <v>-1.4832641258702872E-2</v>
      </c>
      <c r="L13" s="177">
        <f>IFERROR(Inv_SY_B!L13/Inv_SY_B!$BY13-1,"")</f>
        <v>-3.5343666810004892E-3</v>
      </c>
      <c r="M13" s="177">
        <f>IFERROR(Inv_SY_B!M13/Inv_SY_B!$BY13-1,"")</f>
        <v>2.6079529636988674E-2</v>
      </c>
      <c r="N13" s="177">
        <f>IFERROR(Inv_SY_B!N13/Inv_SY_B!$BY13-1,"")</f>
        <v>-1.4306977586404646E-3</v>
      </c>
      <c r="O13" s="177">
        <f>IFERROR(Inv_SY_B!O13/Inv_SY_B!$BY13-1,"")</f>
        <v>5.1943787624536331E-2</v>
      </c>
      <c r="P13" s="177">
        <f>IFERROR(Inv_SY_B!P13/Inv_SY_B!$BY13-1,"")</f>
        <v>-2.423751275225916E-2</v>
      </c>
      <c r="Q13" s="177">
        <f>IFERROR(Inv_SY_B!Q13/Inv_SY_B!$BY13-1,"")</f>
        <v>-4.9303959053967894E-3</v>
      </c>
      <c r="R13" s="177">
        <f>IFERROR(Inv_SY_B!R13/Inv_SY_B!$BY13-1,"")</f>
        <v>-2.7174879780212935E-3</v>
      </c>
      <c r="S13" s="177">
        <f>IFERROR(Inv_SY_B!S13/Inv_SY_B!$BY13-1,"")</f>
        <v>-4.6811554527032007E-3</v>
      </c>
      <c r="T13" s="177">
        <f>IFERROR(Inv_SY_B!T13/Inv_SY_B!$BY13-1,"")</f>
        <v>2.1320987290633919E-3</v>
      </c>
      <c r="U13" s="177">
        <f>IFERROR(Inv_SY_B!U13/Inv_SY_B!$BY13-1,"")</f>
        <v>-1.168508789383349E-3</v>
      </c>
      <c r="V13" s="177">
        <f>IFERROR(Inv_SY_B!V13/Inv_SY_B!$BY13-1,"")</f>
        <v>6.8102045608251505E-3</v>
      </c>
      <c r="W13" s="177">
        <f>IFERROR(Inv_SY_B!W13/Inv_SY_B!$BY13-1,"")</f>
        <v>5.8223808992157178E-3</v>
      </c>
      <c r="X13" s="177">
        <f>IFERROR(Inv_SY_B!X13/Inv_SY_B!$BY13-1,"")</f>
        <v>1.847056090890975E-3</v>
      </c>
      <c r="Y13" s="177">
        <f>IFERROR(Inv_SY_B!Y13/Inv_SY_B!$BY13-1,"")</f>
        <v>3.4993424589849553E-2</v>
      </c>
      <c r="Z13" s="177">
        <f>IFERROR(Inv_SY_B!Z13/Inv_SY_B!$BY13-1,"")</f>
        <v>3.4426829127891523E-2</v>
      </c>
      <c r="AA13" s="177">
        <f>IFERROR(Inv_SY_B!AA13/Inv_SY_B!$BY13-1,"")</f>
        <v>1.7538137505570317E-2</v>
      </c>
      <c r="AB13" s="177">
        <f>IFERROR(Inv_SY_B!AB13/Inv_SY_B!$BY13-1,"")</f>
        <v>1.1300488255860497E-2</v>
      </c>
      <c r="AC13" s="177">
        <f>IFERROR(Inv_SY_B!AC13/Inv_SY_B!$BY13-1,"")</f>
        <v>1.5626672048326462E-2</v>
      </c>
      <c r="AD13" s="177">
        <f>IFERROR(Inv_SY_B!AD13/Inv_SY_B!$BY13-1,"")</f>
        <v>6.6302939995506183E-3</v>
      </c>
      <c r="AE13" s="177">
        <f>IFERROR(Inv_SY_B!AE13/Inv_SY_B!$BZ13-1,"")</f>
        <v>1.9183751816508776E-2</v>
      </c>
      <c r="AF13" s="177">
        <f>IFERROR(Inv_SY_B!AF13/Inv_SY_B!$BZ13-1,"")</f>
        <v>1.8096599007197955E-3</v>
      </c>
      <c r="AG13" s="177">
        <f>IFERROR(Inv_SY_B!AG13/Inv_SY_B!$BZ13-1,"")</f>
        <v>-5.1222118323154264E-3</v>
      </c>
      <c r="AH13" s="177">
        <f>IFERROR(Inv_SY_B!AH13/Inv_SY_B!$BZ13-1,"")</f>
        <v>-1.5540664741763632E-2</v>
      </c>
      <c r="AI13" s="177">
        <f>IFERROR(Inv_SY_B!AI13/Inv_SY_B!$BZ13-1,"")</f>
        <v>4.7289406848363136E-3</v>
      </c>
      <c r="AJ13" s="177">
        <f>IFERROR(Inv_SY_B!AJ13/Inv_SY_B!$BZ13-1,"")</f>
        <v>-1.1970414405269025E-3</v>
      </c>
      <c r="AK13" s="177">
        <f>IFERROR(Inv_SY_B!AK13/Inv_SY_B!$BZ13-1,"")</f>
        <v>-1.0810439248970516E-3</v>
      </c>
      <c r="AL13" s="177">
        <f>IFERROR(Inv_SY_B!AL13/Inv_SY_B!$BZ13-1,"")</f>
        <v>-1.5312240642114672E-3</v>
      </c>
      <c r="AM13" s="177">
        <f>IFERROR(Inv_SY_B!AM13/Inv_SY_B!$BZ13-1,"")</f>
        <v>-4.0052942388478785E-3</v>
      </c>
      <c r="AN13" s="177">
        <f>IFERROR(Inv_SY_B!AN13/Inv_SY_B!$BZ13-1,"")</f>
        <v>6.2061086140154931E-3</v>
      </c>
      <c r="AO13" s="177">
        <f>IFERROR(Inv_SY_B!AO13/Inv_SY_B!$BZ13-1,"")</f>
        <v>-1.7077285969537837E-3</v>
      </c>
      <c r="AP13" s="177">
        <f>IFERROR(Inv_SY_B!AP13/Inv_SY_B!$BZ13-1,"")</f>
        <v>-4.2241100142665911E-3</v>
      </c>
      <c r="AQ13" s="177">
        <f>IFERROR(Inv_SY_B!AQ13/Inv_SY_B!$BZ13-1,"")</f>
        <v>-1.5511952158255404E-2</v>
      </c>
      <c r="AR13" s="177">
        <f>IFERROR(Inv_SY_B!AR13/Inv_SY_B!$BZ13-1,"")</f>
        <v>-1.0050943781265809E-2</v>
      </c>
      <c r="AS13" s="177">
        <f>IFERROR(Inv_SY_B!AS13/Inv_SY_B!$BZ13-1,"")</f>
        <v>-1.4158391582628216E-3</v>
      </c>
      <c r="AT13" s="177">
        <f>IFERROR(Inv_SY_B!AT13/Inv_SY_B!$BZ13-1,"")</f>
        <v>6.4372974830402274E-3</v>
      </c>
      <c r="AU13" s="177">
        <f>IFERROR(Inv_SY_B!AU13/Inv_SY_B!$BZ13-1,"")</f>
        <v>1.9659431124244842E-2</v>
      </c>
      <c r="AV13" s="177">
        <f>IFERROR(Inv_SY_B!AV13/Inv_SY_B!$BZ13-1,"")</f>
        <v>3.3628643281979897E-3</v>
      </c>
      <c r="AW13" s="177">
        <f>IFERROR(Inv_SY_B!AW13/Inv_SY_B!$CA13-1,"")</f>
        <v>-2.9852670353267774E-2</v>
      </c>
      <c r="AX13" s="177">
        <f>IFERROR(Inv_SY_B!AX13/Inv_SY_B!$CA13-1,"")</f>
        <v>-1.1935950503099702E-2</v>
      </c>
      <c r="AY13" s="177">
        <f>IFERROR(Inv_SY_B!AY13/Inv_SY_B!$CA13-1,"")</f>
        <v>-2.2112842797655907E-2</v>
      </c>
      <c r="AZ13" s="177">
        <f>IFERROR(Inv_SY_B!AZ13/Inv_SY_B!$CA13-1,"")</f>
        <v>-9.2549078771508864E-2</v>
      </c>
      <c r="BA13" s="177">
        <f>IFERROR(Inv_SY_B!BA13/Inv_SY_B!$CA13-1,"")</f>
        <v>-1.8447124815409222E-2</v>
      </c>
      <c r="BB13" s="177">
        <f>IFERROR(Inv_SY_B!BB13/Inv_SY_B!$CA13-1,"")</f>
        <v>1.2194611751526141E-2</v>
      </c>
      <c r="BC13" s="177">
        <f>IFERROR(Inv_SY_B!BC13/Inv_SY_B!$CA13-1,"")</f>
        <v>4.5537790048018056E-3</v>
      </c>
      <c r="BD13" s="177">
        <f>IFERROR(Inv_SY_B!BD13/Inv_SY_B!$CA13-1,"")</f>
        <v>2.3495240329898248E-2</v>
      </c>
      <c r="BE13" s="177">
        <f>IFERROR(Inv_SY_B!BE13/Inv_SY_B!$CA13-1,"")</f>
        <v>2.8292032927270006E-2</v>
      </c>
      <c r="BF13" s="177">
        <f>IFERROR(Inv_SY_B!BF13/Inv_SY_B!$CA13-1,"")</f>
        <v>7.4358862538523862E-3</v>
      </c>
      <c r="BG13" s="177">
        <f>IFERROR(Inv_SY_B!BG13/Inv_SY_B!$CA13-1,"")</f>
        <v>5.4249205918282417E-2</v>
      </c>
      <c r="BH13" s="177">
        <f>IFERROR(Inv_SY_B!BH13/Inv_SY_B!$CA13-1,"")</f>
        <v>4.5487690909895351E-2</v>
      </c>
      <c r="BI13" s="177">
        <f>IFERROR(Inv_SY_B!BI13/Inv_SY_B!$CA13-1,"")</f>
        <v>4.3016474686930595E-2</v>
      </c>
      <c r="BJ13" s="177">
        <f>IFERROR(Inv_SY_B!BJ13/Inv_SY_B!$CA13-1,"")</f>
        <v>5.780795878858358E-2</v>
      </c>
      <c r="BK13" s="177">
        <f>IFERROR(Inv_SY_B!BK13/Inv_SY_B!$CA13-1,"")</f>
        <v>5.3227795590185201E-2</v>
      </c>
      <c r="BL13" s="177">
        <f>IFERROR(Inv_SY_B!BL13/Inv_SY_B!$CA13-1,"")</f>
        <v>4.2358814877067053E-2</v>
      </c>
      <c r="BM13" s="177">
        <f>IFERROR(Inv_SY_B!BM13/Inv_SY_B!$CA13-1,"")</f>
        <v>1.7851407534722918E-2</v>
      </c>
      <c r="BN13" s="177">
        <f>IFERROR(Inv_SY_B!BN13/Inv_SY_B!$CA13-1,"")</f>
        <v>3.8621856571689372E-2</v>
      </c>
      <c r="BO13" s="177">
        <f>IFERROR(Inv_SY_B!BO13/Inv_SY_B!$CA13-1,"")</f>
        <v>-3.8976084210484374E-2</v>
      </c>
      <c r="BP13" s="177">
        <f>IFERROR(Inv_SY_B!BP13/Inv_SY_B!$CA13-1,"")</f>
        <v>4.310874548402488E-2</v>
      </c>
      <c r="BQ13" s="177">
        <f>IFERROR(Inv_SY_B!BQ13/Inv_SY_B!$CA13-1,"")</f>
        <v>2.1707719004829817E-2</v>
      </c>
      <c r="BR13" s="177">
        <f>IFERROR(Inv_SY_B!BR13/Inv_SY_B!$CA13-1,"")</f>
        <v>5.1788692582340756E-2</v>
      </c>
      <c r="BS13" s="177">
        <f>IFERROR(Inv_SY_B!BS13/Inv_SY_B!$CA13-1,"")</f>
        <v>1.3813122349899398E-2</v>
      </c>
      <c r="BT13" s="177">
        <f>IFERROR(Inv_SY_B!BT13/Inv_SY_B!$CA13-1,"")</f>
        <v>1.782522809007614E-2</v>
      </c>
      <c r="BU13" s="177">
        <f>IFERROR(Inv_SY_B!BU13/Inv_SY_B!$CA13-1,"")</f>
        <v>-0.49761575653763401</v>
      </c>
      <c r="BV13" s="177">
        <f>IFERROR(Inv_SY_B!BV13/Inv_SY_B!$CA13-1,"")</f>
        <v>5.1222906514198918E-2</v>
      </c>
      <c r="BW13" s="177">
        <f>IFERROR(Inv_SY_B!BW13/Inv_SY_B!$CA13-1,"")</f>
        <v>4.9228317662378895E-2</v>
      </c>
      <c r="BX13" s="177">
        <f>IFERROR(Inv_SY_B!BX13/Inv_SY_B!$CA13-1,"")</f>
        <v>3.4202021156603868E-2</v>
      </c>
    </row>
    <row r="14" spans="1:76">
      <c r="A14"/>
      <c r="B14" s="173">
        <f t="shared" si="1"/>
        <v>45842</v>
      </c>
      <c r="C14" s="177">
        <f>IFERROR(Inv_SY_B!C14/Inv_SY_B!$BY14-1,"")</f>
        <v>1.035720961793718E-3</v>
      </c>
      <c r="D14" s="177">
        <f>IFERROR(Inv_SY_B!D14/Inv_SY_B!$BY14-1,"")</f>
        <v>-7.5310852434463671E-3</v>
      </c>
      <c r="E14" s="177">
        <f>IFERROR(Inv_SY_B!E14/Inv_SY_B!$BY14-1,"")</f>
        <v>-1.6749349880408992E-2</v>
      </c>
      <c r="F14" s="177">
        <f>IFERROR(Inv_SY_B!F14/Inv_SY_B!$BY14-1,"")</f>
        <v>-9.056744139093964E-3</v>
      </c>
      <c r="G14" s="177">
        <f>IFERROR(Inv_SY_B!G14/Inv_SY_B!$BY14-1,"")</f>
        <v>1.9891254276891424E-3</v>
      </c>
      <c r="H14" s="177">
        <f>IFERROR(Inv_SY_B!H14/Inv_SY_B!$BY14-1,"")</f>
        <v>-2.731914398344748E-3</v>
      </c>
      <c r="I14" s="177">
        <f>IFERROR(Inv_SY_B!I14/Inv_SY_B!$BY14-1,"")</f>
        <v>1.1966086408244481E-2</v>
      </c>
      <c r="J14" s="177">
        <f>IFERROR(Inv_SY_B!J14/Inv_SY_B!$BY14-1,"")</f>
        <v>8.0512450582765904E-3</v>
      </c>
      <c r="K14" s="177">
        <f>IFERROR(Inv_SY_B!K14/Inv_SY_B!$BY14-1,"")</f>
        <v>-7.0112230269124831E-3</v>
      </c>
      <c r="L14" s="177">
        <f>IFERROR(Inv_SY_B!L14/Inv_SY_B!$BY14-1,"")</f>
        <v>1.4690228600377608E-2</v>
      </c>
      <c r="M14" s="177">
        <f>IFERROR(Inv_SY_B!M14/Inv_SY_B!$BY14-1,"")</f>
        <v>3.4882241959087512E-2</v>
      </c>
      <c r="N14" s="177">
        <f>IFERROR(Inv_SY_B!N14/Inv_SY_B!$BY14-1,"")</f>
        <v>2.3842511615508322E-3</v>
      </c>
      <c r="O14" s="177">
        <f>IFERROR(Inv_SY_B!O14/Inv_SY_B!$BY14-1,"")</f>
        <v>5.2374631191838272E-2</v>
      </c>
      <c r="P14" s="177">
        <f>IFERROR(Inv_SY_B!P14/Inv_SY_B!$BY14-1,"")</f>
        <v>-2.6562318467337254E-2</v>
      </c>
      <c r="Q14" s="177">
        <f>IFERROR(Inv_SY_B!Q14/Inv_SY_B!$BY14-1,"")</f>
        <v>-1.4375853881412048E-3</v>
      </c>
      <c r="R14" s="177">
        <f>IFERROR(Inv_SY_B!R14/Inv_SY_B!$BY14-1,"")</f>
        <v>-6.5443727577416677E-3</v>
      </c>
      <c r="S14" s="177">
        <f>IFERROR(Inv_SY_B!S14/Inv_SY_B!$BY14-1,"")</f>
        <v>-1.0246134491336822E-2</v>
      </c>
      <c r="T14" s="177">
        <f>IFERROR(Inv_SY_B!T14/Inv_SY_B!$BY14-1,"")</f>
        <v>-9.557450277080104E-4</v>
      </c>
      <c r="U14" s="177">
        <f>IFERROR(Inv_SY_B!U14/Inv_SY_B!$BY14-1,"")</f>
        <v>-4.3291406008100219E-3</v>
      </c>
      <c r="V14" s="177">
        <f>IFERROR(Inv_SY_B!V14/Inv_SY_B!$BY14-1,"")</f>
        <v>3.461363888632718E-4</v>
      </c>
      <c r="W14" s="177">
        <f>IFERROR(Inv_SY_B!W14/Inv_SY_B!$BY14-1,"")</f>
        <v>-2.1082415780802832E-2</v>
      </c>
      <c r="X14" s="177">
        <f>IFERROR(Inv_SY_B!X14/Inv_SY_B!$BY14-1,"")</f>
        <v>-2.4628136047728622E-2</v>
      </c>
      <c r="Y14" s="177">
        <f>IFERROR(Inv_SY_B!Y14/Inv_SY_B!$BY14-1,"")</f>
        <v>1.006939442586563E-2</v>
      </c>
      <c r="Z14" s="177">
        <f>IFERROR(Inv_SY_B!Z14/Inv_SY_B!$BY14-1,"")</f>
        <v>1.2391595787008436E-2</v>
      </c>
      <c r="AA14" s="177">
        <f>IFERROR(Inv_SY_B!AA14/Inv_SY_B!$BY14-1,"")</f>
        <v>2.8997363199634307E-4</v>
      </c>
      <c r="AB14" s="177">
        <f>IFERROR(Inv_SY_B!AB14/Inv_SY_B!$BY14-1,"")</f>
        <v>-4.3331797894842206E-3</v>
      </c>
      <c r="AC14" s="177">
        <f>IFERROR(Inv_SY_B!AC14/Inv_SY_B!$BY14-1,"")</f>
        <v>1.3126564507803806E-4</v>
      </c>
      <c r="AD14" s="177">
        <f>IFERROR(Inv_SY_B!AD14/Inv_SY_B!$BY14-1,"")</f>
        <v>-7.4025516083715548E-3</v>
      </c>
      <c r="AE14" s="177">
        <f>IFERROR(Inv_SY_B!AE14/Inv_SY_B!$BZ14-1,"")</f>
        <v>9.9030941863260669E-3</v>
      </c>
      <c r="AF14" s="177">
        <f>IFERROR(Inv_SY_B!AF14/Inv_SY_B!$BZ14-1,"")</f>
        <v>8.5728560334175086E-5</v>
      </c>
      <c r="AG14" s="177">
        <f>IFERROR(Inv_SY_B!AG14/Inv_SY_B!$BZ14-1,"")</f>
        <v>-3.0559172314426064E-5</v>
      </c>
      <c r="AH14" s="177">
        <f>IFERROR(Inv_SY_B!AH14/Inv_SY_B!$BZ14-1,"")</f>
        <v>-8.8707428354175555E-3</v>
      </c>
      <c r="AI14" s="177">
        <f>IFERROR(Inv_SY_B!AI14/Inv_SY_B!$BZ14-1,"")</f>
        <v>1.0766604393741552E-3</v>
      </c>
      <c r="AJ14" s="177">
        <f>IFERROR(Inv_SY_B!AJ14/Inv_SY_B!$BZ14-1,"")</f>
        <v>1.9753991613531419E-3</v>
      </c>
      <c r="AK14" s="177">
        <f>IFERROR(Inv_SY_B!AK14/Inv_SY_B!$BZ14-1,"")</f>
        <v>-4.5122380946626128E-3</v>
      </c>
      <c r="AL14" s="177">
        <f>IFERROR(Inv_SY_B!AL14/Inv_SY_B!$BZ14-1,"")</f>
        <v>-2.2323795865580864E-3</v>
      </c>
      <c r="AM14" s="177">
        <f>IFERROR(Inv_SY_B!AM14/Inv_SY_B!$BZ14-1,"")</f>
        <v>-3.5927382682310327E-3</v>
      </c>
      <c r="AN14" s="177">
        <f>IFERROR(Inv_SY_B!AN14/Inv_SY_B!$BZ14-1,"")</f>
        <v>2.5008580539513936E-3</v>
      </c>
      <c r="AO14" s="177">
        <f>IFERROR(Inv_SY_B!AO14/Inv_SY_B!$BZ14-1,"")</f>
        <v>8.5249456728389017E-3</v>
      </c>
      <c r="AP14" s="177">
        <f>IFERROR(Inv_SY_B!AP14/Inv_SY_B!$BZ14-1,"")</f>
        <v>-5.5752489102234293E-4</v>
      </c>
      <c r="AQ14" s="177">
        <f>IFERROR(Inv_SY_B!AQ14/Inv_SY_B!$BZ14-1,"")</f>
        <v>-1.0782745774018387E-4</v>
      </c>
      <c r="AR14" s="177">
        <f>IFERROR(Inv_SY_B!AR14/Inv_SY_B!$BZ14-1,"")</f>
        <v>-6.1718769957507247E-3</v>
      </c>
      <c r="AS14" s="177">
        <f>IFERROR(Inv_SY_B!AS14/Inv_SY_B!$BZ14-1,"")</f>
        <v>-7.4242982708426775E-3</v>
      </c>
      <c r="AT14" s="177">
        <f>IFERROR(Inv_SY_B!AT14/Inv_SY_B!$BZ14-1,"")</f>
        <v>6.3976020838243386E-3</v>
      </c>
      <c r="AU14" s="177">
        <f>IFERROR(Inv_SY_B!AU14/Inv_SY_B!$BZ14-1,"")</f>
        <v>4.6294823805403951E-3</v>
      </c>
      <c r="AV14" s="177">
        <f>IFERROR(Inv_SY_B!AV14/Inv_SY_B!$BZ14-1,"")</f>
        <v>-1.5935849660045909E-3</v>
      </c>
      <c r="AW14" s="177">
        <f>IFERROR(Inv_SY_B!AW14/Inv_SY_B!$CA14-1,"")</f>
        <v>4.4820371551625326E-2</v>
      </c>
      <c r="AX14" s="177">
        <f>IFERROR(Inv_SY_B!AX14/Inv_SY_B!$CA14-1,"")</f>
        <v>6.1900713789931672E-2</v>
      </c>
      <c r="AY14" s="177">
        <f>IFERROR(Inv_SY_B!AY14/Inv_SY_B!$CA14-1,"")</f>
        <v>2.0675824267657461E-3</v>
      </c>
      <c r="AZ14" s="177">
        <f>IFERROR(Inv_SY_B!AZ14/Inv_SY_B!$CA14-1,"")</f>
        <v>-0.22554403683741731</v>
      </c>
      <c r="BA14" s="177">
        <f>IFERROR(Inv_SY_B!BA14/Inv_SY_B!$CA14-1,"")</f>
        <v>2.5148407500611869E-2</v>
      </c>
      <c r="BB14" s="177">
        <f>IFERROR(Inv_SY_B!BB14/Inv_SY_B!$CA14-1,"")</f>
        <v>4.94483134320578E-2</v>
      </c>
      <c r="BC14" s="177">
        <f>IFERROR(Inv_SY_B!BC14/Inv_SY_B!$CA14-1,"")</f>
        <v>3.4247665930453364E-2</v>
      </c>
      <c r="BD14" s="177">
        <f>IFERROR(Inv_SY_B!BD14/Inv_SY_B!$CA14-1,"")</f>
        <v>5.0585621483921761E-2</v>
      </c>
      <c r="BE14" s="177">
        <f>IFERROR(Inv_SY_B!BE14/Inv_SY_B!$CA14-1,"")</f>
        <v>3.7409278436812077E-2</v>
      </c>
      <c r="BF14" s="177">
        <f>IFERROR(Inv_SY_B!BF14/Inv_SY_B!$CA14-1,"")</f>
        <v>1.0781224009941637E-2</v>
      </c>
      <c r="BG14" s="177">
        <f>IFERROR(Inv_SY_B!BG14/Inv_SY_B!$CA14-1,"")</f>
        <v>5.3411765971291381E-2</v>
      </c>
      <c r="BH14" s="177">
        <f>IFERROR(Inv_SY_B!BH14/Inv_SY_B!$CA14-1,"")</f>
        <v>4.3499555412683799E-2</v>
      </c>
      <c r="BI14" s="177">
        <f>IFERROR(Inv_SY_B!BI14/Inv_SY_B!$CA14-1,"")</f>
        <v>5.6684067568526064E-2</v>
      </c>
      <c r="BJ14" s="177">
        <f>IFERROR(Inv_SY_B!BJ14/Inv_SY_B!$CA14-1,"")</f>
        <v>5.1878614986742289E-2</v>
      </c>
      <c r="BK14" s="177">
        <f>IFERROR(Inv_SY_B!BK14/Inv_SY_B!$CA14-1,"")</f>
        <v>6.5160435638780267E-2</v>
      </c>
      <c r="BL14" s="177">
        <f>IFERROR(Inv_SY_B!BL14/Inv_SY_B!$CA14-1,"")</f>
        <v>5.5990644369511733E-2</v>
      </c>
      <c r="BM14" s="177">
        <f>IFERROR(Inv_SY_B!BM14/Inv_SY_B!$CA14-1,"")</f>
        <v>1.2822172586963054E-2</v>
      </c>
      <c r="BN14" s="177">
        <f>IFERROR(Inv_SY_B!BN14/Inv_SY_B!$CA14-1,"")</f>
        <v>4.0454715236367456E-2</v>
      </c>
      <c r="BO14" s="177">
        <f>IFERROR(Inv_SY_B!BO14/Inv_SY_B!$CA14-1,"")</f>
        <v>-3.3457636609599328E-2</v>
      </c>
      <c r="BP14" s="177">
        <f>IFERROR(Inv_SY_B!BP14/Inv_SY_B!$CA14-1,"")</f>
        <v>4.6067875220611176E-2</v>
      </c>
      <c r="BQ14" s="177">
        <f>IFERROR(Inv_SY_B!BQ14/Inv_SY_B!$CA14-1,"")</f>
        <v>-6.5167038149307688E-2</v>
      </c>
      <c r="BR14" s="177">
        <f>IFERROR(Inv_SY_B!BR14/Inv_SY_B!$CA14-1,"")</f>
        <v>4.3676800754754552E-2</v>
      </c>
      <c r="BS14" s="177">
        <f>IFERROR(Inv_SY_B!BS14/Inv_SY_B!$CA14-1,"")</f>
        <v>-3.9258070975479731E-3</v>
      </c>
      <c r="BT14" s="177">
        <f>IFERROR(Inv_SY_B!BT14/Inv_SY_B!$CA14-1,"")</f>
        <v>9.7316572279018132E-3</v>
      </c>
      <c r="BU14" s="177">
        <f>IFERROR(Inv_SY_B!BU14/Inv_SY_B!$CA14-1,"")</f>
        <v>-0.5109030826986718</v>
      </c>
      <c r="BV14" s="177">
        <f>IFERROR(Inv_SY_B!BV14/Inv_SY_B!$CA14-1,"")</f>
        <v>-2.6569689649719064E-2</v>
      </c>
      <c r="BW14" s="177">
        <f>IFERROR(Inv_SY_B!BW14/Inv_SY_B!$CA14-1,"")</f>
        <v>4.0191618033501797E-2</v>
      </c>
      <c r="BX14" s="177">
        <f>IFERROR(Inv_SY_B!BX14/Inv_SY_B!$CA14-1,"")</f>
        <v>2.9588189472511184E-2</v>
      </c>
    </row>
    <row r="15" spans="1:76">
      <c r="A15"/>
      <c r="B15" s="173">
        <f t="shared" si="1"/>
        <v>45843</v>
      </c>
      <c r="C15" s="177">
        <f>IFERROR(Inv_SY_B!C15/Inv_SY_B!$BY15-1,"")</f>
        <v>4.068438068098823E-2</v>
      </c>
      <c r="D15" s="177">
        <f>IFERROR(Inv_SY_B!D15/Inv_SY_B!$BY15-1,"")</f>
        <v>4.3681163149001723E-2</v>
      </c>
      <c r="E15" s="177">
        <f>IFERROR(Inv_SY_B!E15/Inv_SY_B!$BY15-1,"")</f>
        <v>3.1676901035977645E-2</v>
      </c>
      <c r="F15" s="177">
        <f>IFERROR(Inv_SY_B!F15/Inv_SY_B!$BY15-1,"")</f>
        <v>6.7575225537852557E-3</v>
      </c>
      <c r="G15" s="177">
        <f>IFERROR(Inv_SY_B!G15/Inv_SY_B!$BY15-1,"")</f>
        <v>1.060479527075775E-2</v>
      </c>
      <c r="H15" s="177">
        <f>IFERROR(Inv_SY_B!H15/Inv_SY_B!$BY15-1,"")</f>
        <v>1.3958488452764151E-2</v>
      </c>
      <c r="I15" s="177">
        <f>IFERROR(Inv_SY_B!I15/Inv_SY_B!$BY15-1,"")</f>
        <v>4.0920755297663813E-2</v>
      </c>
      <c r="J15" s="177">
        <f>IFERROR(Inv_SY_B!J15/Inv_SY_B!$BY15-1,"")</f>
        <v>2.4983087224893952E-2</v>
      </c>
      <c r="K15" s="177">
        <f>IFERROR(Inv_SY_B!K15/Inv_SY_B!$BY15-1,"")</f>
        <v>3.4142070740657005E-2</v>
      </c>
      <c r="L15" s="177">
        <f>IFERROR(Inv_SY_B!L15/Inv_SY_B!$BY15-1,"")</f>
        <v>4.0929589763259777E-2</v>
      </c>
      <c r="M15" s="177">
        <f>IFERROR(Inv_SY_B!M15/Inv_SY_B!$BY15-1,"")</f>
        <v>6.5513329651955221E-2</v>
      </c>
      <c r="N15" s="177">
        <f>IFERROR(Inv_SY_B!N15/Inv_SY_B!$BY15-1,"")</f>
        <v>4.0944285645798217E-2</v>
      </c>
      <c r="O15" s="177">
        <f>IFERROR(Inv_SY_B!O15/Inv_SY_B!$BY15-1,"")</f>
        <v>9.556576272621875E-2</v>
      </c>
      <c r="P15" s="177">
        <f>IFERROR(Inv_SY_B!P15/Inv_SY_B!$BY15-1,"")</f>
        <v>8.637409873386348E-3</v>
      </c>
      <c r="Q15" s="177">
        <f>IFERROR(Inv_SY_B!Q15/Inv_SY_B!$BY15-1,"")</f>
        <v>3.8992580072524374E-2</v>
      </c>
      <c r="R15" s="177">
        <f>IFERROR(Inv_SY_B!R15/Inv_SY_B!$BY15-1,"")</f>
        <v>4.5951931936188961E-2</v>
      </c>
      <c r="S15" s="177">
        <f>IFERROR(Inv_SY_B!S15/Inv_SY_B!$BY15-1,"")</f>
        <v>-4.3399894866527733E-2</v>
      </c>
      <c r="T15" s="177">
        <f>IFERROR(Inv_SY_B!T15/Inv_SY_B!$BY15-1,"")</f>
        <v>-3.7106155721920997E-2</v>
      </c>
      <c r="U15" s="177">
        <f>IFERROR(Inv_SY_B!U15/Inv_SY_B!$BY15-1,"")</f>
        <v>-3.5122837240804672E-2</v>
      </c>
      <c r="V15" s="177">
        <f>IFERROR(Inv_SY_B!V15/Inv_SY_B!$BY15-1,"")</f>
        <v>-2.8162938185932962E-2</v>
      </c>
      <c r="W15" s="177">
        <f>IFERROR(Inv_SY_B!W15/Inv_SY_B!$BY15-1,"")</f>
        <v>2.5390470267509846E-2</v>
      </c>
      <c r="X15" s="177">
        <f>IFERROR(Inv_SY_B!X15/Inv_SY_B!$BY15-1,"")</f>
        <v>1.5782523877313936E-2</v>
      </c>
      <c r="Y15" s="177">
        <f>IFERROR(Inv_SY_B!Y15/Inv_SY_B!$BY15-1,"")</f>
        <v>5.185623146457452E-2</v>
      </c>
      <c r="Z15" s="177">
        <f>IFERROR(Inv_SY_B!Z15/Inv_SY_B!$BY15-1,"")</f>
        <v>4.5498634920647207E-2</v>
      </c>
      <c r="AA15" s="177">
        <f>IFERROR(Inv_SY_B!AA15/Inv_SY_B!$BY15-1,"")</f>
        <v>-0.32218663530499547</v>
      </c>
      <c r="AB15" s="177">
        <f>IFERROR(Inv_SY_B!AB15/Inv_SY_B!$BY15-1,"")</f>
        <v>-0.32775781116816272</v>
      </c>
      <c r="AC15" s="177">
        <f>IFERROR(Inv_SY_B!AC15/Inv_SY_B!$BY15-1,"")</f>
        <v>4.1740592992615566E-2</v>
      </c>
      <c r="AD15" s="177">
        <f>IFERROR(Inv_SY_B!AD15/Inv_SY_B!$BY15-1,"")</f>
        <v>2.9523764889858972E-2</v>
      </c>
      <c r="AE15" s="177">
        <f>IFERROR(Inv_SY_B!AE15/Inv_SY_B!$BZ15-1,"")</f>
        <v>-4.5075875703459722E-5</v>
      </c>
      <c r="AF15" s="177">
        <f>IFERROR(Inv_SY_B!AF15/Inv_SY_B!$BZ15-1,"")</f>
        <v>-1.2642645130119479E-2</v>
      </c>
      <c r="AG15" s="177">
        <f>IFERROR(Inv_SY_B!AG15/Inv_SY_B!$BZ15-1,"")</f>
        <v>-9.0387192660785765E-3</v>
      </c>
      <c r="AH15" s="177">
        <f>IFERROR(Inv_SY_B!AH15/Inv_SY_B!$BZ15-1,"")</f>
        <v>-1.8466390349520356E-2</v>
      </c>
      <c r="AI15" s="177">
        <f>IFERROR(Inv_SY_B!AI15/Inv_SY_B!$BZ15-1,"")</f>
        <v>-1.124340535915147E-3</v>
      </c>
      <c r="AJ15" s="177">
        <f>IFERROR(Inv_SY_B!AJ15/Inv_SY_B!$BZ15-1,"")</f>
        <v>2.9232881158856028E-3</v>
      </c>
      <c r="AK15" s="177">
        <f>IFERROR(Inv_SY_B!AK15/Inv_SY_B!$BZ15-1,"")</f>
        <v>-3.3591970817207217E-3</v>
      </c>
      <c r="AL15" s="177">
        <f>IFERROR(Inv_SY_B!AL15/Inv_SY_B!$BZ15-1,"")</f>
        <v>3.4614236618577543E-3</v>
      </c>
      <c r="AM15" s="177">
        <f>IFERROR(Inv_SY_B!AM15/Inv_SY_B!$BZ15-1,"")</f>
        <v>-4.2213797903722927E-3</v>
      </c>
      <c r="AN15" s="177">
        <f>IFERROR(Inv_SY_B!AN15/Inv_SY_B!$BZ15-1,"")</f>
        <v>2.6264418678616508E-3</v>
      </c>
      <c r="AO15" s="177">
        <f>IFERROR(Inv_SY_B!AO15/Inv_SY_B!$BZ15-1,"")</f>
        <v>2.7581307459043636E-3</v>
      </c>
      <c r="AP15" s="177">
        <f>IFERROR(Inv_SY_B!AP15/Inv_SY_B!$BZ15-1,"")</f>
        <v>-8.6461260926157246E-3</v>
      </c>
      <c r="AQ15" s="177">
        <f>IFERROR(Inv_SY_B!AQ15/Inv_SY_B!$BZ15-1,"")</f>
        <v>-6.0873559030174551E-3</v>
      </c>
      <c r="AR15" s="177">
        <f>IFERROR(Inv_SY_B!AR15/Inv_SY_B!$BZ15-1,"")</f>
        <v>-8.4747919312881947E-3</v>
      </c>
      <c r="AS15" s="177">
        <f>IFERROR(Inv_SY_B!AS15/Inv_SY_B!$BZ15-1,"")</f>
        <v>-1.22706734562672E-3</v>
      </c>
      <c r="AT15" s="177">
        <f>IFERROR(Inv_SY_B!AT15/Inv_SY_B!$BZ15-1,"")</f>
        <v>2.0896880494152503E-2</v>
      </c>
      <c r="AU15" s="177">
        <f>IFERROR(Inv_SY_B!AU15/Inv_SY_B!$BZ15-1,"")</f>
        <v>2.4870022339645637E-2</v>
      </c>
      <c r="AV15" s="177">
        <f>IFERROR(Inv_SY_B!AV15/Inv_SY_B!$BZ15-1,"")</f>
        <v>1.579690207667106E-2</v>
      </c>
      <c r="AW15" s="177">
        <f>IFERROR(Inv_SY_B!AW15/Inv_SY_B!$CA15-1,"")</f>
        <v>4.5249389864785439E-3</v>
      </c>
      <c r="AX15" s="177">
        <f>IFERROR(Inv_SY_B!AX15/Inv_SY_B!$CA15-1,"")</f>
        <v>2.7927033546921054E-2</v>
      </c>
      <c r="AY15" s="177">
        <f>IFERROR(Inv_SY_B!AY15/Inv_SY_B!$CA15-1,"")</f>
        <v>-0.5381229029146013</v>
      </c>
      <c r="AZ15" s="177">
        <f>IFERROR(Inv_SY_B!AZ15/Inv_SY_B!$CA15-1,"")</f>
        <v>-0.99675440640772961</v>
      </c>
      <c r="BA15" s="177">
        <f>IFERROR(Inv_SY_B!BA15/Inv_SY_B!$CA15-1,"")</f>
        <v>2.1124962224201571E-2</v>
      </c>
      <c r="BB15" s="177">
        <f>IFERROR(Inv_SY_B!BB15/Inv_SY_B!$CA15-1,"")</f>
        <v>3.1376560221720196E-2</v>
      </c>
      <c r="BC15" s="177">
        <f>IFERROR(Inv_SY_B!BC15/Inv_SY_B!$CA15-1,"")</f>
        <v>4.0845637073154473E-2</v>
      </c>
      <c r="BD15" s="177">
        <f>IFERROR(Inv_SY_B!BD15/Inv_SY_B!$CA15-1,"")</f>
        <v>5.8911578411861454E-2</v>
      </c>
      <c r="BE15" s="177">
        <f>IFERROR(Inv_SY_B!BE15/Inv_SY_B!$CA15-1,"")</f>
        <v>5.7075670314020721E-2</v>
      </c>
      <c r="BF15" s="177">
        <f>IFERROR(Inv_SY_B!BF15/Inv_SY_B!$CA15-1,"")</f>
        <v>3.2699279432588435E-2</v>
      </c>
      <c r="BG15" s="177">
        <f>IFERROR(Inv_SY_B!BG15/Inv_SY_B!$CA15-1,"")</f>
        <v>8.0065248605732053E-2</v>
      </c>
      <c r="BH15" s="177">
        <f>IFERROR(Inv_SY_B!BH15/Inv_SY_B!$CA15-1,"")</f>
        <v>7.1728874467787529E-2</v>
      </c>
      <c r="BI15" s="177">
        <f>IFERROR(Inv_SY_B!BI15/Inv_SY_B!$CA15-1,"")</f>
        <v>6.5024794161982813E-2</v>
      </c>
      <c r="BJ15" s="177">
        <f>IFERROR(Inv_SY_B!BJ15/Inv_SY_B!$CA15-1,"")</f>
        <v>8.0577312310481375E-2</v>
      </c>
      <c r="BK15" s="177">
        <f>IFERROR(Inv_SY_B!BK15/Inv_SY_B!$CA15-1,"")</f>
        <v>7.5100225810816656E-2</v>
      </c>
      <c r="BL15" s="177">
        <f>IFERROR(Inv_SY_B!BL15/Inv_SY_B!$CA15-1,"")</f>
        <v>6.509796955536995E-2</v>
      </c>
      <c r="BM15" s="177">
        <f>IFERROR(Inv_SY_B!BM15/Inv_SY_B!$CA15-1,"")</f>
        <v>4.2906094522550786E-2</v>
      </c>
      <c r="BN15" s="177">
        <f>IFERROR(Inv_SY_B!BN15/Inv_SY_B!$CA15-1,"")</f>
        <v>7.3988631221117762E-2</v>
      </c>
      <c r="BO15" s="177">
        <f>IFERROR(Inv_SY_B!BO15/Inv_SY_B!$CA15-1,"")</f>
        <v>-8.6599563652089984E-5</v>
      </c>
      <c r="BP15" s="177">
        <f>IFERROR(Inv_SY_B!BP15/Inv_SY_B!$CA15-1,"")</f>
        <v>7.2109751317458226E-2</v>
      </c>
      <c r="BQ15" s="177">
        <f>IFERROR(Inv_SY_B!BQ15/Inv_SY_B!$CA15-1,"")</f>
        <v>2.1092229391177497E-2</v>
      </c>
      <c r="BR15" s="177">
        <f>IFERROR(Inv_SY_B!BR15/Inv_SY_B!$CA15-1,"")</f>
        <v>4.5596693142349709E-2</v>
      </c>
      <c r="BS15" s="177">
        <f>IFERROR(Inv_SY_B!BS15/Inv_SY_B!$CA15-1,"")</f>
        <v>-1.3028280564148842E-2</v>
      </c>
      <c r="BT15" s="177">
        <f>IFERROR(Inv_SY_B!BT15/Inv_SY_B!$CA15-1,"")</f>
        <v>4.8446009527582934E-3</v>
      </c>
      <c r="BU15" s="177">
        <f>IFERROR(Inv_SY_B!BU15/Inv_SY_B!$CA15-1,"")</f>
        <v>-0.5114833801648957</v>
      </c>
      <c r="BV15" s="177">
        <f>IFERROR(Inv_SY_B!BV15/Inv_SY_B!$CA15-1,"")</f>
        <v>-2.9100954522851552E-3</v>
      </c>
      <c r="BW15" s="177">
        <f>IFERROR(Inv_SY_B!BW15/Inv_SY_B!$CA15-1,"")</f>
        <v>5.0658334895486101E-2</v>
      </c>
      <c r="BX15" s="177">
        <f>IFERROR(Inv_SY_B!BX15/Inv_SY_B!$CA15-1,"")</f>
        <v>4.2354838093560332E-2</v>
      </c>
    </row>
    <row r="16" spans="1:76">
      <c r="A16"/>
      <c r="B16" s="173">
        <f t="shared" si="1"/>
        <v>45844</v>
      </c>
      <c r="C16" s="177">
        <f>IFERROR(Inv_SY_B!C16/Inv_SY_B!$BY16-1,"")</f>
        <v>7.774211522850738E-4</v>
      </c>
      <c r="D16" s="177">
        <f>IFERROR(Inv_SY_B!D16/Inv_SY_B!$BY16-1,"")</f>
        <v>-5.0025375816571405E-3</v>
      </c>
      <c r="E16" s="177">
        <f>IFERROR(Inv_SY_B!E16/Inv_SY_B!$BY16-1,"")</f>
        <v>-9.4189761297692742E-3</v>
      </c>
      <c r="F16" s="177">
        <f>IFERROR(Inv_SY_B!F16/Inv_SY_B!$BY16-1,"")</f>
        <v>-5.3284256746746195E-3</v>
      </c>
      <c r="G16" s="177">
        <f>IFERROR(Inv_SY_B!G16/Inv_SY_B!$BY16-1,"")</f>
        <v>7.8444228570535568E-3</v>
      </c>
      <c r="H16" s="177">
        <f>IFERROR(Inv_SY_B!H16/Inv_SY_B!$BY16-1,"")</f>
        <v>3.4225704359962528E-3</v>
      </c>
      <c r="I16" s="177">
        <f>IFERROR(Inv_SY_B!I16/Inv_SY_B!$BY16-1,"")</f>
        <v>1.3594283570873333E-2</v>
      </c>
      <c r="J16" s="177">
        <f>IFERROR(Inv_SY_B!J16/Inv_SY_B!$BY16-1,"")</f>
        <v>3.4665242263716145E-3</v>
      </c>
      <c r="K16" s="177">
        <f>IFERROR(Inv_SY_B!K16/Inv_SY_B!$BY16-1,"")</f>
        <v>-1.1119868480075068E-2</v>
      </c>
      <c r="L16" s="177">
        <f>IFERROR(Inv_SY_B!L16/Inv_SY_B!$BY16-1,"")</f>
        <v>1.6534351085744303E-2</v>
      </c>
      <c r="M16" s="177">
        <f>IFERROR(Inv_SY_B!M16/Inv_SY_B!$BY16-1,"")</f>
        <v>3.301755335306833E-2</v>
      </c>
      <c r="N16" s="177">
        <f>IFERROR(Inv_SY_B!N16/Inv_SY_B!$BY16-1,"")</f>
        <v>-1.8658960900902466E-3</v>
      </c>
      <c r="O16" s="177">
        <f>IFERROR(Inv_SY_B!O16/Inv_SY_B!$BY16-1,"")</f>
        <v>4.8075670924305314E-2</v>
      </c>
      <c r="P16" s="177">
        <f>IFERROR(Inv_SY_B!P16/Inv_SY_B!$BY16-1,"")</f>
        <v>-3.1470355990522614E-2</v>
      </c>
      <c r="Q16" s="177">
        <f>IFERROR(Inv_SY_B!Q16/Inv_SY_B!$BY16-1,"")</f>
        <v>-6.0819907801912265E-4</v>
      </c>
      <c r="R16" s="177">
        <f>IFERROR(Inv_SY_B!R16/Inv_SY_B!$BY16-1,"")</f>
        <v>-3.2880913529899081E-3</v>
      </c>
      <c r="S16" s="177">
        <f>IFERROR(Inv_SY_B!S16/Inv_SY_B!$BY16-1,"")</f>
        <v>-3.083291768072205E-3</v>
      </c>
      <c r="T16" s="177">
        <f>IFERROR(Inv_SY_B!T16/Inv_SY_B!$BY16-1,"")</f>
        <v>-1.8373240765858778E-3</v>
      </c>
      <c r="U16" s="177">
        <f>IFERROR(Inv_SY_B!U16/Inv_SY_B!$BY16-1,"")</f>
        <v>5.7904911874304688E-3</v>
      </c>
      <c r="V16" s="177">
        <f>IFERROR(Inv_SY_B!V16/Inv_SY_B!$BY16-1,"")</f>
        <v>7.8546660068194996E-3</v>
      </c>
      <c r="W16" s="177">
        <f>IFERROR(Inv_SY_B!W16/Inv_SY_B!$BY16-1,"")</f>
        <v>-2.5702037685824797E-2</v>
      </c>
      <c r="X16" s="177">
        <f>IFERROR(Inv_SY_B!X16/Inv_SY_B!$BY16-1,"")</f>
        <v>-2.9187683466410541E-2</v>
      </c>
      <c r="Y16" s="177">
        <f>IFERROR(Inv_SY_B!Y16/Inv_SY_B!$BY16-1,"")</f>
        <v>6.8211136925306892E-3</v>
      </c>
      <c r="Z16" s="177">
        <f>IFERROR(Inv_SY_B!Z16/Inv_SY_B!$BY16-1,"")</f>
        <v>1.2189926662940387E-2</v>
      </c>
      <c r="AA16" s="177">
        <f>IFERROR(Inv_SY_B!AA16/Inv_SY_B!$BY16-1,"")</f>
        <v>-9.0918322401195573E-3</v>
      </c>
      <c r="AB16" s="177">
        <f>IFERROR(Inv_SY_B!AB16/Inv_SY_B!$BY16-1,"")</f>
        <v>-1.1576740348795855E-2</v>
      </c>
      <c r="AC16" s="177">
        <f>IFERROR(Inv_SY_B!AC16/Inv_SY_B!$BY16-1,"")</f>
        <v>-2.1223119667684864E-3</v>
      </c>
      <c r="AD16" s="177">
        <f>IFERROR(Inv_SY_B!AD16/Inv_SY_B!$BY16-1,"")</f>
        <v>-8.6854232250458407E-3</v>
      </c>
      <c r="AE16" s="177">
        <f>IFERROR(Inv_SY_B!AE16/Inv_SY_B!$BZ16-1,"")</f>
        <v>1.5751878662048524E-2</v>
      </c>
      <c r="AF16" s="177">
        <f>IFERROR(Inv_SY_B!AF16/Inv_SY_B!$BZ16-1,"")</f>
        <v>1.8832435968973993E-3</v>
      </c>
      <c r="AG16" s="177">
        <f>IFERROR(Inv_SY_B!AG16/Inv_SY_B!$BZ16-1,"")</f>
        <v>1.9950290423038641E-3</v>
      </c>
      <c r="AH16" s="177">
        <f>IFERROR(Inv_SY_B!AH16/Inv_SY_B!$BZ16-1,"")</f>
        <v>-2.6233428072691689E-3</v>
      </c>
      <c r="AI16" s="177">
        <f>IFERROR(Inv_SY_B!AI16/Inv_SY_B!$BZ16-1,"")</f>
        <v>5.2703235491908806E-3</v>
      </c>
      <c r="AJ16" s="177">
        <f>IFERROR(Inv_SY_B!AJ16/Inv_SY_B!$BZ16-1,"")</f>
        <v>4.3590528486237012E-3</v>
      </c>
      <c r="AK16" s="177">
        <f>IFERROR(Inv_SY_B!AK16/Inv_SY_B!$BZ16-1,"")</f>
        <v>-4.3707039053892949E-3</v>
      </c>
      <c r="AL16" s="177">
        <f>IFERROR(Inv_SY_B!AL16/Inv_SY_B!$BZ16-1,"")</f>
        <v>3.2308515181018738E-3</v>
      </c>
      <c r="AM16" s="177">
        <f>IFERROR(Inv_SY_B!AM16/Inv_SY_B!$BZ16-1,"")</f>
        <v>-6.9379216926294118E-3</v>
      </c>
      <c r="AN16" s="177">
        <f>IFERROR(Inv_SY_B!AN16/Inv_SY_B!$BZ16-1,"")</f>
        <v>5.7193834554003509E-4</v>
      </c>
      <c r="AO16" s="177">
        <f>IFERROR(Inv_SY_B!AO16/Inv_SY_B!$BZ16-1,"")</f>
        <v>5.2484079663781547E-3</v>
      </c>
      <c r="AP16" s="177">
        <f>IFERROR(Inv_SY_B!AP16/Inv_SY_B!$BZ16-1,"")</f>
        <v>8.4702479382459117E-4</v>
      </c>
      <c r="AQ16" s="177">
        <f>IFERROR(Inv_SY_B!AQ16/Inv_SY_B!$BZ16-1,"")</f>
        <v>6.6087421424954051E-4</v>
      </c>
      <c r="AR16" s="177">
        <f>IFERROR(Inv_SY_B!AR16/Inv_SY_B!$BZ16-1,"")</f>
        <v>-4.1627337764614802E-3</v>
      </c>
      <c r="AS16" s="177">
        <f>IFERROR(Inv_SY_B!AS16/Inv_SY_B!$BZ16-1,"")</f>
        <v>-6.3967145765969624E-3</v>
      </c>
      <c r="AT16" s="177">
        <f>IFERROR(Inv_SY_B!AT16/Inv_SY_B!$BZ16-1,"")</f>
        <v>-2.4222278279387721E-3</v>
      </c>
      <c r="AU16" s="177">
        <f>IFERROR(Inv_SY_B!AU16/Inv_SY_B!$BZ16-1,"")</f>
        <v>-3.5606677009373255E-3</v>
      </c>
      <c r="AV16" s="177">
        <f>IFERROR(Inv_SY_B!AV16/Inv_SY_B!$BZ16-1,"")</f>
        <v>-9.3443122499369258E-3</v>
      </c>
      <c r="AW16" s="177">
        <f>IFERROR(Inv_SY_B!AW16/Inv_SY_B!$CA16-1,"")</f>
        <v>-0.10688272524570286</v>
      </c>
      <c r="AX16" s="177">
        <f>IFERROR(Inv_SY_B!AX16/Inv_SY_B!$CA16-1,"")</f>
        <v>-8.4594395498823638E-2</v>
      </c>
      <c r="AY16" s="177">
        <f>IFERROR(Inv_SY_B!AY16/Inv_SY_B!$CA16-1,"")</f>
        <v>-0.39604283356071635</v>
      </c>
      <c r="AZ16" s="177">
        <f>IFERROR(Inv_SY_B!AZ16/Inv_SY_B!$CA16-1,"")</f>
        <v>-0.99210891661461276</v>
      </c>
      <c r="BA16" s="177">
        <f>IFERROR(Inv_SY_B!BA16/Inv_SY_B!$CA16-1,"")</f>
        <v>4.0801715288506069E-2</v>
      </c>
      <c r="BB16" s="177">
        <f>IFERROR(Inv_SY_B!BB16/Inv_SY_B!$CA16-1,"")</f>
        <v>6.5457156777163572E-2</v>
      </c>
      <c r="BC16" s="177">
        <f>IFERROR(Inv_SY_B!BC16/Inv_SY_B!$CA16-1,"")</f>
        <v>4.8605206545156987E-2</v>
      </c>
      <c r="BD16" s="177">
        <f>IFERROR(Inv_SY_B!BD16/Inv_SY_B!$CA16-1,"")</f>
        <v>7.0991685903859514E-2</v>
      </c>
      <c r="BE16" s="177">
        <f>IFERROR(Inv_SY_B!BE16/Inv_SY_B!$CA16-1,"")</f>
        <v>5.7549264308760506E-2</v>
      </c>
      <c r="BF16" s="177">
        <f>IFERROR(Inv_SY_B!BF16/Inv_SY_B!$CA16-1,"")</f>
        <v>2.8628295768682976E-2</v>
      </c>
      <c r="BG16" s="177">
        <f>IFERROR(Inv_SY_B!BG16/Inv_SY_B!$CA16-1,"")</f>
        <v>6.9941276790080664E-2</v>
      </c>
      <c r="BH16" s="177">
        <f>IFERROR(Inv_SY_B!BH16/Inv_SY_B!$CA16-1,"")</f>
        <v>6.3565557832954811E-2</v>
      </c>
      <c r="BI16" s="177">
        <f>IFERROR(Inv_SY_B!BI16/Inv_SY_B!$CA16-1,"")</f>
        <v>5.9740849329309231E-2</v>
      </c>
      <c r="BJ16" s="177">
        <f>IFERROR(Inv_SY_B!BJ16/Inv_SY_B!$CA16-1,"")</f>
        <v>6.8919092377828228E-2</v>
      </c>
      <c r="BK16" s="177">
        <f>IFERROR(Inv_SY_B!BK16/Inv_SY_B!$CA16-1,"")</f>
        <v>7.2421047161807639E-2</v>
      </c>
      <c r="BL16" s="177">
        <f>IFERROR(Inv_SY_B!BL16/Inv_SY_B!$CA16-1,"")</f>
        <v>6.1398970098311523E-2</v>
      </c>
      <c r="BM16" s="177">
        <f>IFERROR(Inv_SY_B!BM16/Inv_SY_B!$CA16-1,"")</f>
        <v>4.9874490083334555E-2</v>
      </c>
      <c r="BN16" s="177">
        <f>IFERROR(Inv_SY_B!BN16/Inv_SY_B!$CA16-1,"")</f>
        <v>7.1778797167660446E-2</v>
      </c>
      <c r="BO16" s="177">
        <f>IFERROR(Inv_SY_B!BO16/Inv_SY_B!$CA16-1,"")</f>
        <v>-7.8148656247770676E-2</v>
      </c>
      <c r="BP16" s="177">
        <f>IFERROR(Inv_SY_B!BP16/Inv_SY_B!$CA16-1,"")</f>
        <v>6.9922460494929117E-2</v>
      </c>
      <c r="BQ16" s="177">
        <f>IFERROR(Inv_SY_B!BQ16/Inv_SY_B!$CA16-1,"")</f>
        <v>5.005975027783971E-2</v>
      </c>
      <c r="BR16" s="177">
        <f>IFERROR(Inv_SY_B!BR16/Inv_SY_B!$CA16-1,"")</f>
        <v>6.7202512351457244E-2</v>
      </c>
      <c r="BS16" s="177">
        <f>IFERROR(Inv_SY_B!BS16/Inv_SY_B!$CA16-1,"")</f>
        <v>2.2154695432998972E-2</v>
      </c>
      <c r="BT16" s="177">
        <f>IFERROR(Inv_SY_B!BT16/Inv_SY_B!$CA16-1,"")</f>
        <v>3.2070239842093784E-2</v>
      </c>
      <c r="BU16" s="177">
        <f>IFERROR(Inv_SY_B!BU16/Inv_SY_B!$CA16-1,"")</f>
        <v>-0.50294207280626724</v>
      </c>
      <c r="BV16" s="177">
        <f>IFERROR(Inv_SY_B!BV16/Inv_SY_B!$CA16-1,"")</f>
        <v>-3.0571443674593191E-2</v>
      </c>
      <c r="BW16" s="177">
        <f>IFERROR(Inv_SY_B!BW16/Inv_SY_B!$CA16-1,"")</f>
        <v>6.6298103037027545E-2</v>
      </c>
      <c r="BX16" s="177">
        <f>IFERROR(Inv_SY_B!BX16/Inv_SY_B!$CA16-1,"")</f>
        <v>6.1800960164115626E-2</v>
      </c>
    </row>
    <row r="17" spans="1:76">
      <c r="A17"/>
      <c r="B17" s="173">
        <f t="shared" si="1"/>
        <v>45845</v>
      </c>
      <c r="C17" s="177">
        <f>IFERROR(Inv_SY_B!C17/Inv_SY_B!$BY17-1,"")</f>
        <v>-4.6004698027686253E-3</v>
      </c>
      <c r="D17" s="177">
        <f>IFERROR(Inv_SY_B!D17/Inv_SY_B!$BY17-1,"")</f>
        <v>-9.5730562883239445E-3</v>
      </c>
      <c r="E17" s="177">
        <f>IFERROR(Inv_SY_B!E17/Inv_SY_B!$BY17-1,"")</f>
        <v>-2.064909166985951E-2</v>
      </c>
      <c r="F17" s="177">
        <f>IFERROR(Inv_SY_B!F17/Inv_SY_B!$BY17-1,"")</f>
        <v>-2.8622855521148627E-2</v>
      </c>
      <c r="G17" s="177">
        <f>IFERROR(Inv_SY_B!G17/Inv_SY_B!$BY17-1,"")</f>
        <v>-1.8838709610941251E-2</v>
      </c>
      <c r="H17" s="177">
        <f>IFERROR(Inv_SY_B!H17/Inv_SY_B!$BY17-1,"")</f>
        <v>-1.7938712001310808E-2</v>
      </c>
      <c r="I17" s="177">
        <f>IFERROR(Inv_SY_B!I17/Inv_SY_B!$BY17-1,"")</f>
        <v>-3.5687822830310356E-3</v>
      </c>
      <c r="J17" s="177">
        <f>IFERROR(Inv_SY_B!J17/Inv_SY_B!$BY17-1,"")</f>
        <v>-1.05037277555875E-3</v>
      </c>
      <c r="K17" s="177">
        <f>IFERROR(Inv_SY_B!K17/Inv_SY_B!$BY17-1,"")</f>
        <v>-1.2732718118855568E-2</v>
      </c>
      <c r="L17" s="177">
        <f>IFERROR(Inv_SY_B!L17/Inv_SY_B!$BY17-1,"")</f>
        <v>3.8232157017643598E-3</v>
      </c>
      <c r="M17" s="177">
        <f>IFERROR(Inv_SY_B!M17/Inv_SY_B!$BY17-1,"")</f>
        <v>2.0493570887547996E-2</v>
      </c>
      <c r="N17" s="177">
        <f>IFERROR(Inv_SY_B!N17/Inv_SY_B!$BY17-1,"")</f>
        <v>-6.9977339043765241E-3</v>
      </c>
      <c r="O17" s="177">
        <f>IFERROR(Inv_SY_B!O17/Inv_SY_B!$BY17-1,"")</f>
        <v>4.1473092755746288E-2</v>
      </c>
      <c r="P17" s="177">
        <f>IFERROR(Inv_SY_B!P17/Inv_SY_B!$BY17-1,"")</f>
        <v>-3.6873279786535429E-2</v>
      </c>
      <c r="Q17" s="177">
        <f>IFERROR(Inv_SY_B!Q17/Inv_SY_B!$BY17-1,"")</f>
        <v>-7.6185963510534416E-3</v>
      </c>
      <c r="R17" s="177">
        <f>IFERROR(Inv_SY_B!R17/Inv_SY_B!$BY17-1,"")</f>
        <v>-6.7787367839957646E-3</v>
      </c>
      <c r="S17" s="177">
        <f>IFERROR(Inv_SY_B!S17/Inv_SY_B!$BY17-1,"")</f>
        <v>8.7616501716134554E-3</v>
      </c>
      <c r="T17" s="177">
        <f>IFERROR(Inv_SY_B!T17/Inv_SY_B!$BY17-1,"")</f>
        <v>2.2779433494739987E-2</v>
      </c>
      <c r="U17" s="177">
        <f>IFERROR(Inv_SY_B!U17/Inv_SY_B!$BY17-1,"")</f>
        <v>1.911826293774288E-2</v>
      </c>
      <c r="V17" s="177">
        <f>IFERROR(Inv_SY_B!V17/Inv_SY_B!$BY17-1,"")</f>
        <v>2.4942984100269072E-2</v>
      </c>
      <c r="W17" s="177">
        <f>IFERROR(Inv_SY_B!W17/Inv_SY_B!$BY17-1,"")</f>
        <v>-8.9200757291979516E-3</v>
      </c>
      <c r="X17" s="177">
        <f>IFERROR(Inv_SY_B!X17/Inv_SY_B!$BY17-1,"")</f>
        <v>-2.1881493028403476E-2</v>
      </c>
      <c r="Y17" s="177">
        <f>IFERROR(Inv_SY_B!Y17/Inv_SY_B!$BY17-1,"")</f>
        <v>1.7024120888506022E-2</v>
      </c>
      <c r="Z17" s="177">
        <f>IFERROR(Inv_SY_B!Z17/Inv_SY_B!$BY17-1,"")</f>
        <v>1.7695142370894201E-2</v>
      </c>
      <c r="AA17" s="177">
        <f>IFERROR(Inv_SY_B!AA17/Inv_SY_B!$BY17-1,"")</f>
        <v>6.6167460617450047E-3</v>
      </c>
      <c r="AB17" s="177">
        <f>IFERROR(Inv_SY_B!AB17/Inv_SY_B!$BY17-1,"")</f>
        <v>9.1744232096262479E-3</v>
      </c>
      <c r="AC17" s="177">
        <f>IFERROR(Inv_SY_B!AC17/Inv_SY_B!$BY17-1,"")</f>
        <v>1.2709722130263668E-2</v>
      </c>
      <c r="AD17" s="177">
        <f>IFERROR(Inv_SY_B!AD17/Inv_SY_B!$BY17-1,"")</f>
        <v>2.0323189448996359E-3</v>
      </c>
      <c r="AE17" s="177">
        <f>IFERROR(Inv_SY_B!AE17/Inv_SY_B!$BZ17-1,"")</f>
        <v>2.2566579194205127E-2</v>
      </c>
      <c r="AF17" s="177">
        <f>IFERROR(Inv_SY_B!AF17/Inv_SY_B!$BZ17-1,"")</f>
        <v>1.2944562616382438E-2</v>
      </c>
      <c r="AG17" s="177">
        <f>IFERROR(Inv_SY_B!AG17/Inv_SY_B!$BZ17-1,"")</f>
        <v>1.4924940920840513E-2</v>
      </c>
      <c r="AH17" s="177">
        <f>IFERROR(Inv_SY_B!AH17/Inv_SY_B!$BZ17-1,"")</f>
        <v>8.7896141091818869E-3</v>
      </c>
      <c r="AI17" s="177">
        <f>IFERROR(Inv_SY_B!AI17/Inv_SY_B!$BZ17-1,"")</f>
        <v>1.5456779317829739E-2</v>
      </c>
      <c r="AJ17" s="177">
        <f>IFERROR(Inv_SY_B!AJ17/Inv_SY_B!$BZ17-1,"")</f>
        <v>1.7677986740548768E-2</v>
      </c>
      <c r="AK17" s="177">
        <f>IFERROR(Inv_SY_B!AK17/Inv_SY_B!$BZ17-1,"")</f>
        <v>-8.2866501341916088E-3</v>
      </c>
      <c r="AL17" s="177">
        <f>IFERROR(Inv_SY_B!AL17/Inv_SY_B!$BZ17-1,"")</f>
        <v>-7.7833482944827947E-2</v>
      </c>
      <c r="AM17" s="177">
        <f>IFERROR(Inv_SY_B!AM17/Inv_SY_B!$BZ17-1,"")</f>
        <v>-1.537244158393225E-2</v>
      </c>
      <c r="AN17" s="177">
        <f>IFERROR(Inv_SY_B!AN17/Inv_SY_B!$BZ17-1,"")</f>
        <v>-7.755618787311569E-3</v>
      </c>
      <c r="AO17" s="177">
        <f>IFERROR(Inv_SY_B!AO17/Inv_SY_B!$BZ17-1,"")</f>
        <v>-1.8022400497225144E-3</v>
      </c>
      <c r="AP17" s="177">
        <f>IFERROR(Inv_SY_B!AP17/Inv_SY_B!$BZ17-1,"")</f>
        <v>-7.5367445690177615E-3</v>
      </c>
      <c r="AQ17" s="177">
        <f>IFERROR(Inv_SY_B!AQ17/Inv_SY_B!$BZ17-1,"")</f>
        <v>-9.3251307199888611E-3</v>
      </c>
      <c r="AR17" s="177">
        <f>IFERROR(Inv_SY_B!AR17/Inv_SY_B!$BZ17-1,"")</f>
        <v>-1.2569469226289098E-2</v>
      </c>
      <c r="AS17" s="177">
        <f>IFERROR(Inv_SY_B!AS17/Inv_SY_B!$BZ17-1,"")</f>
        <v>1.1241893133895342E-3</v>
      </c>
      <c r="AT17" s="177">
        <f>IFERROR(Inv_SY_B!AT17/Inv_SY_B!$BZ17-1,"")</f>
        <v>1.434990339822817E-2</v>
      </c>
      <c r="AU17" s="177">
        <f>IFERROR(Inv_SY_B!AU17/Inv_SY_B!$BZ17-1,"")</f>
        <v>1.5269547373116144E-2</v>
      </c>
      <c r="AV17" s="177">
        <f>IFERROR(Inv_SY_B!AV17/Inv_SY_B!$BZ17-1,"")</f>
        <v>1.7377675031561068E-2</v>
      </c>
      <c r="AW17" s="177">
        <f>IFERROR(Inv_SY_B!AW17/Inv_SY_B!$CA17-1,"")</f>
        <v>-0.33941074828553008</v>
      </c>
      <c r="AX17" s="177">
        <f>IFERROR(Inv_SY_B!AX17/Inv_SY_B!$CA17-1,"")</f>
        <v>-0.31831387005184031</v>
      </c>
      <c r="AY17" s="177">
        <f>IFERROR(Inv_SY_B!AY17/Inv_SY_B!$CA17-1,"")</f>
        <v>6.5327503748175308E-2</v>
      </c>
      <c r="AZ17" s="177">
        <f>IFERROR(Inv_SY_B!AZ17/Inv_SY_B!$CA17-1,"")</f>
        <v>-8.7188192913991491E-2</v>
      </c>
      <c r="BA17" s="177">
        <f>IFERROR(Inv_SY_B!BA17/Inv_SY_B!$CA17-1,"")</f>
        <v>6.9336691397257955E-2</v>
      </c>
      <c r="BB17" s="177">
        <f>IFERROR(Inv_SY_B!BB17/Inv_SY_B!$CA17-1,"")</f>
        <v>9.8647590374220329E-2</v>
      </c>
      <c r="BC17" s="177">
        <f>IFERROR(Inv_SY_B!BC17/Inv_SY_B!$CA17-1,"")</f>
        <v>8.7608531034173431E-2</v>
      </c>
      <c r="BD17" s="177">
        <f>IFERROR(Inv_SY_B!BD17/Inv_SY_B!$CA17-1,"")</f>
        <v>0.10848280895300699</v>
      </c>
      <c r="BE17" s="177">
        <f>IFERROR(Inv_SY_B!BE17/Inv_SY_B!$CA17-1,"")</f>
        <v>6.604370562663564E-2</v>
      </c>
      <c r="BF17" s="177">
        <f>IFERROR(Inv_SY_B!BF17/Inv_SY_B!$CA17-1,"")</f>
        <v>2.6419799439085123E-2</v>
      </c>
      <c r="BG17" s="177">
        <f>IFERROR(Inv_SY_B!BG17/Inv_SY_B!$CA17-1,"")</f>
        <v>8.3181862136142426E-2</v>
      </c>
      <c r="BH17" s="177">
        <f>IFERROR(Inv_SY_B!BH17/Inv_SY_B!$CA17-1,"")</f>
        <v>7.2306935698270625E-2</v>
      </c>
      <c r="BI17" s="177">
        <f>IFERROR(Inv_SY_B!BI17/Inv_SY_B!$CA17-1,"")</f>
        <v>7.5243513145743846E-2</v>
      </c>
      <c r="BJ17" s="177">
        <f>IFERROR(Inv_SY_B!BJ17/Inv_SY_B!$CA17-1,"")</f>
        <v>8.2621652486367214E-2</v>
      </c>
      <c r="BK17" s="177">
        <f>IFERROR(Inv_SY_B!BK17/Inv_SY_B!$CA17-1,"")</f>
        <v>8.9422883286796706E-2</v>
      </c>
      <c r="BL17" s="177">
        <f>IFERROR(Inv_SY_B!BL17/Inv_SY_B!$CA17-1,"")</f>
        <v>7.9772663558498103E-2</v>
      </c>
      <c r="BM17" s="177">
        <f>IFERROR(Inv_SY_B!BM17/Inv_SY_B!$CA17-1,"")</f>
        <v>9.497372894338918E-2</v>
      </c>
      <c r="BN17" s="177">
        <f>IFERROR(Inv_SY_B!BN17/Inv_SY_B!$CA17-1,"")</f>
        <v>9.5599238551908883E-2</v>
      </c>
      <c r="BO17" s="177">
        <f>IFERROR(Inv_SY_B!BO17/Inv_SY_B!$CA17-1,"")</f>
        <v>-1.5454955958398076E-2</v>
      </c>
      <c r="BP17" s="177">
        <f>IFERROR(Inv_SY_B!BP17/Inv_SY_B!$CA17-1,"")</f>
        <v>9.3352368071656366E-2</v>
      </c>
      <c r="BQ17" s="177">
        <f>IFERROR(Inv_SY_B!BQ17/Inv_SY_B!$CA17-1,"")</f>
        <v>3.6224776091410948E-2</v>
      </c>
      <c r="BR17" s="177">
        <f>IFERROR(Inv_SY_B!BR17/Inv_SY_B!$CA17-1,"")</f>
        <v>5.7034962399455491E-2</v>
      </c>
      <c r="BS17" s="177">
        <f>IFERROR(Inv_SY_B!BS17/Inv_SY_B!$CA17-1,"")</f>
        <v>-3.7946233551000574E-3</v>
      </c>
      <c r="BT17" s="177">
        <f>IFERROR(Inv_SY_B!BT17/Inv_SY_B!$CA17-1,"")</f>
        <v>1.9104669121393192E-2</v>
      </c>
      <c r="BU17" s="177">
        <f>IFERROR(Inv_SY_B!BU17/Inv_SY_B!$CA17-1,"")</f>
        <v>-0.52976277129285676</v>
      </c>
      <c r="BV17" s="177">
        <f>IFERROR(Inv_SY_B!BV17/Inv_SY_B!$CA17-1,"")</f>
        <v>-0.22564369619334146</v>
      </c>
      <c r="BW17" s="177">
        <f>IFERROR(Inv_SY_B!BW17/Inv_SY_B!$CA17-1,"")</f>
        <v>5.6900057934254678E-2</v>
      </c>
      <c r="BX17" s="177">
        <f>IFERROR(Inv_SY_B!BX17/Inv_SY_B!$CA17-1,"")</f>
        <v>6.1962916053212025E-2</v>
      </c>
    </row>
    <row r="18" spans="1:76">
      <c r="A18"/>
      <c r="B18" s="173">
        <f t="shared" si="1"/>
        <v>45846</v>
      </c>
      <c r="C18" s="177">
        <f>IFERROR(Inv_SY_B!C18/Inv_SY_B!$BY18-1,"")</f>
        <v>5.9077823609459124E-3</v>
      </c>
      <c r="D18" s="177">
        <f>IFERROR(Inv_SY_B!D18/Inv_SY_B!$BY18-1,"")</f>
        <v>1.9651543167733543E-3</v>
      </c>
      <c r="E18" s="177">
        <f>IFERROR(Inv_SY_B!E18/Inv_SY_B!$BY18-1,"")</f>
        <v>-1.1612200269412121E-2</v>
      </c>
      <c r="F18" s="177">
        <f>IFERROR(Inv_SY_B!F18/Inv_SY_B!$BY18-1,"")</f>
        <v>-2.3958127548658004E-2</v>
      </c>
      <c r="G18" s="177">
        <f>IFERROR(Inv_SY_B!G18/Inv_SY_B!$BY18-1,"")</f>
        <v>-1.36465363784668E-2</v>
      </c>
      <c r="H18" s="177">
        <f>IFERROR(Inv_SY_B!H18/Inv_SY_B!$BY18-1,"")</f>
        <v>-1.0594520500881166E-2</v>
      </c>
      <c r="I18" s="177">
        <f>IFERROR(Inv_SY_B!I18/Inv_SY_B!$BY18-1,"")</f>
        <v>5.1751393722692107E-3</v>
      </c>
      <c r="J18" s="177">
        <f>IFERROR(Inv_SY_B!J18/Inv_SY_B!$BY18-1,"")</f>
        <v>1.0161373576615951E-2</v>
      </c>
      <c r="K18" s="177">
        <f>IFERROR(Inv_SY_B!K18/Inv_SY_B!$BY18-1,"")</f>
        <v>-5.2788207593470471E-3</v>
      </c>
      <c r="L18" s="177">
        <f>IFERROR(Inv_SY_B!L18/Inv_SY_B!$BY18-1,"")</f>
        <v>7.255530725259085E-3</v>
      </c>
      <c r="M18" s="177">
        <f>IFERROR(Inv_SY_B!M18/Inv_SY_B!$BY18-1,"")</f>
        <v>2.0832536627579223E-2</v>
      </c>
      <c r="N18" s="177">
        <f>IFERROR(Inv_SY_B!N18/Inv_SY_B!$BY18-1,"")</f>
        <v>-4.7583846281535891E-3</v>
      </c>
      <c r="O18" s="177">
        <f>IFERROR(Inv_SY_B!O18/Inv_SY_B!$BY18-1,"")</f>
        <v>4.292223986650523E-2</v>
      </c>
      <c r="P18" s="177">
        <f>IFERROR(Inv_SY_B!P18/Inv_SY_B!$BY18-1,"")</f>
        <v>-3.8617891291068185E-2</v>
      </c>
      <c r="Q18" s="177">
        <f>IFERROR(Inv_SY_B!Q18/Inv_SY_B!$BY18-1,"")</f>
        <v>-4.1094672327904869E-3</v>
      </c>
      <c r="R18" s="177">
        <f>IFERROR(Inv_SY_B!R18/Inv_SY_B!$BY18-1,"")</f>
        <v>1.4528408238576596E-3</v>
      </c>
      <c r="S18" s="177">
        <f>IFERROR(Inv_SY_B!S18/Inv_SY_B!$BY18-1,"")</f>
        <v>5.0971097145793287E-3</v>
      </c>
      <c r="T18" s="177">
        <f>IFERROR(Inv_SY_B!T18/Inv_SY_B!$BY18-1,"")</f>
        <v>1.6739558174611036E-2</v>
      </c>
      <c r="U18" s="177">
        <f>IFERROR(Inv_SY_B!U18/Inv_SY_B!$BY18-1,"")</f>
        <v>2.033194673217853E-2</v>
      </c>
      <c r="V18" s="177">
        <f>IFERROR(Inv_SY_B!V18/Inv_SY_B!$BY18-1,"")</f>
        <v>2.6613979261790988E-2</v>
      </c>
      <c r="W18" s="177">
        <f>IFERROR(Inv_SY_B!W18/Inv_SY_B!$BY18-1,"")</f>
        <v>-2.3802370160602049E-2</v>
      </c>
      <c r="X18" s="177">
        <f>IFERROR(Inv_SY_B!X18/Inv_SY_B!$BY18-1,"")</f>
        <v>-3.2957329432037663E-2</v>
      </c>
      <c r="Y18" s="177">
        <f>IFERROR(Inv_SY_B!Y18/Inv_SY_B!$BY18-1,"")</f>
        <v>6.6098194889696593E-3</v>
      </c>
      <c r="Z18" s="177">
        <f>IFERROR(Inv_SY_B!Z18/Inv_SY_B!$BY18-1,"")</f>
        <v>7.3646381332814759E-3</v>
      </c>
      <c r="AA18" s="177">
        <f>IFERROR(Inv_SY_B!AA18/Inv_SY_B!$BY18-1,"")</f>
        <v>-4.1926215831984415E-3</v>
      </c>
      <c r="AB18" s="177">
        <f>IFERROR(Inv_SY_B!AB18/Inv_SY_B!$BY18-1,"")</f>
        <v>-2.79721140932776E-4</v>
      </c>
      <c r="AC18" s="177">
        <f>IFERROR(Inv_SY_B!AC18/Inv_SY_B!$BY18-1,"")</f>
        <v>3.2520925222327968E-3</v>
      </c>
      <c r="AD18" s="177">
        <f>IFERROR(Inv_SY_B!AD18/Inv_SY_B!$BY18-1,"")</f>
        <v>-7.8737507719018884E-3</v>
      </c>
      <c r="AE18" s="177">
        <f>IFERROR(Inv_SY_B!AE18/Inv_SY_B!$BZ18-1,"")</f>
        <v>1.2317785396913861E-2</v>
      </c>
      <c r="AF18" s="177">
        <f>IFERROR(Inv_SY_B!AF18/Inv_SY_B!$BZ18-1,"")</f>
        <v>5.0865334562737452E-3</v>
      </c>
      <c r="AG18" s="177">
        <f>IFERROR(Inv_SY_B!AG18/Inv_SY_B!$BZ18-1,"")</f>
        <v>1.206859202058963E-2</v>
      </c>
      <c r="AH18" s="177">
        <f>IFERROR(Inv_SY_B!AH18/Inv_SY_B!$BZ18-1,"")</f>
        <v>6.4347395067922974E-3</v>
      </c>
      <c r="AI18" s="177">
        <f>IFERROR(Inv_SY_B!AI18/Inv_SY_B!$BZ18-1,"")</f>
        <v>1.0212290131487389E-2</v>
      </c>
      <c r="AJ18" s="177">
        <f>IFERROR(Inv_SY_B!AJ18/Inv_SY_B!$BZ18-1,"")</f>
        <v>1.4236877420465532E-2</v>
      </c>
      <c r="AK18" s="177">
        <f>IFERROR(Inv_SY_B!AK18/Inv_SY_B!$BZ18-1,"")</f>
        <v>3.5869414691402923E-3</v>
      </c>
      <c r="AL18" s="177">
        <f>IFERROR(Inv_SY_B!AL18/Inv_SY_B!$BZ18-1,"")</f>
        <v>-3.9173396601269062E-2</v>
      </c>
      <c r="AM18" s="177">
        <f>IFERROR(Inv_SY_B!AM18/Inv_SY_B!$BZ18-1,"")</f>
        <v>-1.1899739272520304E-2</v>
      </c>
      <c r="AN18" s="177">
        <f>IFERROR(Inv_SY_B!AN18/Inv_SY_B!$BZ18-1,"")</f>
        <v>-4.5105227342479015E-3</v>
      </c>
      <c r="AO18" s="177">
        <f>IFERROR(Inv_SY_B!AO18/Inv_SY_B!$BZ18-1,"")</f>
        <v>8.2393840300754029E-4</v>
      </c>
      <c r="AP18" s="177">
        <f>IFERROR(Inv_SY_B!AP18/Inv_SY_B!$BZ18-1,"")</f>
        <v>-6.0120747580680867E-3</v>
      </c>
      <c r="AQ18" s="177">
        <f>IFERROR(Inv_SY_B!AQ18/Inv_SY_B!$BZ18-1,"")</f>
        <v>-7.2287753046493819E-3</v>
      </c>
      <c r="AR18" s="177">
        <f>IFERROR(Inv_SY_B!AR18/Inv_SY_B!$BZ18-1,"")</f>
        <v>-9.8283461759485213E-3</v>
      </c>
      <c r="AS18" s="177">
        <f>IFERROR(Inv_SY_B!AS18/Inv_SY_B!$BZ18-1,"")</f>
        <v>-8.6318554734310382E-4</v>
      </c>
      <c r="AT18" s="177">
        <f>IFERROR(Inv_SY_B!AT18/Inv_SY_B!$BZ18-1,"")</f>
        <v>1.530303678913425E-2</v>
      </c>
      <c r="AU18" s="177">
        <f>IFERROR(Inv_SY_B!AU18/Inv_SY_B!$BZ18-1,"")</f>
        <v>-1.6988050283225031E-2</v>
      </c>
      <c r="AV18" s="177">
        <f>IFERROR(Inv_SY_B!AV18/Inv_SY_B!$BZ18-1,"")</f>
        <v>1.6433356083465078E-2</v>
      </c>
      <c r="AW18" s="177">
        <f>IFERROR(Inv_SY_B!AW18/Inv_SY_B!$CA18-1,"")</f>
        <v>5.5696877140285483E-2</v>
      </c>
      <c r="AX18" s="177">
        <f>IFERROR(Inv_SY_B!AX18/Inv_SY_B!$CA18-1,"")</f>
        <v>3.6022728110386426E-2</v>
      </c>
      <c r="AY18" s="177">
        <f>IFERROR(Inv_SY_B!AY18/Inv_SY_B!$CA18-1,"")</f>
        <v>-0.26534403030769116</v>
      </c>
      <c r="AZ18" s="177">
        <f>IFERROR(Inv_SY_B!AZ18/Inv_SY_B!$CA18-1,"")</f>
        <v>1.351524881355548E-2</v>
      </c>
      <c r="BA18" s="177">
        <f>IFERROR(Inv_SY_B!BA18/Inv_SY_B!$CA18-1,"")</f>
        <v>2.1762921748325281E-2</v>
      </c>
      <c r="BB18" s="177">
        <f>IFERROR(Inv_SY_B!BB18/Inv_SY_B!$CA18-1,"")</f>
        <v>6.1171294072434046E-2</v>
      </c>
      <c r="BC18" s="177">
        <f>IFERROR(Inv_SY_B!BC18/Inv_SY_B!$CA18-1,"")</f>
        <v>3.14215662481101E-2</v>
      </c>
      <c r="BD18" s="177">
        <f>IFERROR(Inv_SY_B!BD18/Inv_SY_B!$CA18-1,"")</f>
        <v>6.7298452534416686E-2</v>
      </c>
      <c r="BE18" s="177">
        <f>IFERROR(Inv_SY_B!BE18/Inv_SY_B!$CA18-1,"")</f>
        <v>3.4606462785607084E-2</v>
      </c>
      <c r="BF18" s="177">
        <f>IFERROR(Inv_SY_B!BF18/Inv_SY_B!$CA18-1,"")</f>
        <v>3.6677385739150026E-3</v>
      </c>
      <c r="BG18" s="177">
        <f>IFERROR(Inv_SY_B!BG18/Inv_SY_B!$CA18-1,"")</f>
        <v>5.3528399309564545E-2</v>
      </c>
      <c r="BH18" s="177">
        <f>IFERROR(Inv_SY_B!BH18/Inv_SY_B!$CA18-1,"")</f>
        <v>4.2201889331683118E-2</v>
      </c>
      <c r="BI18" s="177">
        <f>IFERROR(Inv_SY_B!BI18/Inv_SY_B!$CA18-1,"")</f>
        <v>5.5661809058575429E-2</v>
      </c>
      <c r="BJ18" s="177">
        <f>IFERROR(Inv_SY_B!BJ18/Inv_SY_B!$CA18-1,"")</f>
        <v>6.3469879831853149E-2</v>
      </c>
      <c r="BK18" s="177">
        <f>IFERROR(Inv_SY_B!BK18/Inv_SY_B!$CA18-1,"")</f>
        <v>6.8151588062662638E-2</v>
      </c>
      <c r="BL18" s="177">
        <f>IFERROR(Inv_SY_B!BL18/Inv_SY_B!$CA18-1,"")</f>
        <v>5.5627015593484597E-2</v>
      </c>
      <c r="BM18" s="177">
        <f>IFERROR(Inv_SY_B!BM18/Inv_SY_B!$CA18-1,"")</f>
        <v>7.0302385235863074E-2</v>
      </c>
      <c r="BN18" s="177">
        <f>IFERROR(Inv_SY_B!BN18/Inv_SY_B!$CA18-1,"")</f>
        <v>5.5222296586208364E-2</v>
      </c>
      <c r="BO18" s="177">
        <f>IFERROR(Inv_SY_B!BO18/Inv_SY_B!$CA18-1,"")</f>
        <v>-5.1685206388633054E-2</v>
      </c>
      <c r="BP18" s="177">
        <f>IFERROR(Inv_SY_B!BP18/Inv_SY_B!$CA18-1,"")</f>
        <v>6.3624956918519215E-2</v>
      </c>
      <c r="BQ18" s="177">
        <f>IFERROR(Inv_SY_B!BQ18/Inv_SY_B!$CA18-1,"")</f>
        <v>1.9835629631597573E-2</v>
      </c>
      <c r="BR18" s="177">
        <f>IFERROR(Inv_SY_B!BR18/Inv_SY_B!$CA18-1,"")</f>
        <v>4.3537275527943287E-2</v>
      </c>
      <c r="BS18" s="177">
        <f>IFERROR(Inv_SY_B!BS18/Inv_SY_B!$CA18-1,"")</f>
        <v>-1.7221143442931464E-3</v>
      </c>
      <c r="BT18" s="177">
        <f>IFERROR(Inv_SY_B!BT18/Inv_SY_B!$CA18-1,"")</f>
        <v>1.2636052304161982E-2</v>
      </c>
      <c r="BU18" s="177">
        <f>IFERROR(Inv_SY_B!BU18/Inv_SY_B!$CA18-1,"")</f>
        <v>-0.5229930270981682</v>
      </c>
      <c r="BV18" s="177">
        <f>IFERROR(Inv_SY_B!BV18/Inv_SY_B!$CA18-1,"")</f>
        <v>-0.15892698017499718</v>
      </c>
      <c r="BW18" s="177">
        <f>IFERROR(Inv_SY_B!BW18/Inv_SY_B!$CA18-1,"")</f>
        <v>3.5981253536669477E-2</v>
      </c>
      <c r="BX18" s="177">
        <f>IFERROR(Inv_SY_B!BX18/Inv_SY_B!$CA18-1,"")</f>
        <v>3.5727637357957143E-2</v>
      </c>
    </row>
    <row r="19" spans="1:76">
      <c r="A19"/>
      <c r="B19" s="173">
        <f t="shared" si="1"/>
        <v>45847</v>
      </c>
      <c r="C19" s="177">
        <f>IFERROR(Inv_SY_B!C19/Inv_SY_B!$BY19-1,"")</f>
        <v>-1.3850543688517236E-3</v>
      </c>
      <c r="D19" s="177">
        <f>IFERROR(Inv_SY_B!D19/Inv_SY_B!$BY19-1,"")</f>
        <v>-3.7766718036822411E-3</v>
      </c>
      <c r="E19" s="177">
        <f>IFERROR(Inv_SY_B!E19/Inv_SY_B!$BY19-1,"")</f>
        <v>-1.6754170821723036E-2</v>
      </c>
      <c r="F19" s="177">
        <f>IFERROR(Inv_SY_B!F19/Inv_SY_B!$BY19-1,"")</f>
        <v>-2.7522032906502569E-2</v>
      </c>
      <c r="G19" s="177">
        <f>IFERROR(Inv_SY_B!G19/Inv_SY_B!$BY19-1,"")</f>
        <v>-1.6805511187163336E-2</v>
      </c>
      <c r="H19" s="177">
        <f>IFERROR(Inv_SY_B!H19/Inv_SY_B!$BY19-1,"")</f>
        <v>-1.6209765074023497E-2</v>
      </c>
      <c r="I19" s="177">
        <f>IFERROR(Inv_SY_B!I19/Inv_SY_B!$BY19-1,"")</f>
        <v>-1.0884907867436677E-2</v>
      </c>
      <c r="J19" s="177">
        <f>IFERROR(Inv_SY_B!J19/Inv_SY_B!$BY19-1,"")</f>
        <v>2.121680479784116E-3</v>
      </c>
      <c r="K19" s="177">
        <f>IFERROR(Inv_SY_B!K19/Inv_SY_B!$BY19-1,"")</f>
        <v>-1.0076151101024666E-2</v>
      </c>
      <c r="L19" s="177">
        <f>IFERROR(Inv_SY_B!L19/Inv_SY_B!$BY19-1,"")</f>
        <v>7.3764292036015977E-3</v>
      </c>
      <c r="M19" s="177">
        <f>IFERROR(Inv_SY_B!M19/Inv_SY_B!$BY19-1,"")</f>
        <v>2.2048363749289202E-2</v>
      </c>
      <c r="N19" s="177">
        <f>IFERROR(Inv_SY_B!N19/Inv_SY_B!$BY19-1,"")</f>
        <v>-3.9658800398142402E-3</v>
      </c>
      <c r="O19" s="177">
        <f>IFERROR(Inv_SY_B!O19/Inv_SY_B!$BY19-1,"")</f>
        <v>3.8566538732973443E-2</v>
      </c>
      <c r="P19" s="177">
        <f>IFERROR(Inv_SY_B!P19/Inv_SY_B!$BY19-1,"")</f>
        <v>-3.5216549502499972E-2</v>
      </c>
      <c r="Q19" s="177">
        <f>IFERROR(Inv_SY_B!Q19/Inv_SY_B!$BY19-1,"")</f>
        <v>-5.5040154038560329E-3</v>
      </c>
      <c r="R19" s="177">
        <f>IFERROR(Inv_SY_B!R19/Inv_SY_B!$BY19-1,"")</f>
        <v>-2.671800703281213E-3</v>
      </c>
      <c r="S19" s="177">
        <f>IFERROR(Inv_SY_B!S19/Inv_SY_B!$BY19-1,"")</f>
        <v>1.9474340252061406E-3</v>
      </c>
      <c r="T19" s="177">
        <f>IFERROR(Inv_SY_B!T19/Inv_SY_B!$BY19-1,"")</f>
        <v>1.6705334456168064E-2</v>
      </c>
      <c r="U19" s="177">
        <f>IFERROR(Inv_SY_B!U19/Inv_SY_B!$BY19-1,"")</f>
        <v>1.3520963446864487E-2</v>
      </c>
      <c r="V19" s="177">
        <f>IFERROR(Inv_SY_B!V19/Inv_SY_B!$BY19-1,"")</f>
        <v>1.9459565921855493E-2</v>
      </c>
      <c r="W19" s="177">
        <f>IFERROR(Inv_SY_B!W19/Inv_SY_B!$BY19-1,"")</f>
        <v>-1.3319353908100573E-2</v>
      </c>
      <c r="X19" s="177">
        <f>IFERROR(Inv_SY_B!X19/Inv_SY_B!$BY19-1,"")</f>
        <v>-2.1753093305406868E-2</v>
      </c>
      <c r="Y19" s="177">
        <f>IFERROR(Inv_SY_B!Y19/Inv_SY_B!$BY19-1,"")</f>
        <v>1.7909795283563179E-2</v>
      </c>
      <c r="Z19" s="177">
        <f>IFERROR(Inv_SY_B!Z19/Inv_SY_B!$BY19-1,"")</f>
        <v>2.0556150665484108E-2</v>
      </c>
      <c r="AA19" s="177">
        <f>IFERROR(Inv_SY_B!AA19/Inv_SY_B!$BY19-1,"")</f>
        <v>5.9161225100679005E-3</v>
      </c>
      <c r="AB19" s="177">
        <f>IFERROR(Inv_SY_B!AB19/Inv_SY_B!$BY19-1,"")</f>
        <v>4.5693638505535095E-3</v>
      </c>
      <c r="AC19" s="177">
        <f>IFERROR(Inv_SY_B!AC19/Inv_SY_B!$BY19-1,"")</f>
        <v>1.229896676909159E-2</v>
      </c>
      <c r="AD19" s="177">
        <f>IFERROR(Inv_SY_B!AD19/Inv_SY_B!$BY19-1,"")</f>
        <v>2.8482488988672561E-3</v>
      </c>
      <c r="AE19" s="177">
        <f>IFERROR(Inv_SY_B!AE19/Inv_SY_B!$BZ19-1,"")</f>
        <v>7.3298249550113326E-3</v>
      </c>
      <c r="AF19" s="177">
        <f>IFERROR(Inv_SY_B!AF19/Inv_SY_B!$BZ19-1,"")</f>
        <v>-7.9899928272653131E-4</v>
      </c>
      <c r="AG19" s="177">
        <f>IFERROR(Inv_SY_B!AG19/Inv_SY_B!$BZ19-1,"")</f>
        <v>4.9948419919854103E-3</v>
      </c>
      <c r="AH19" s="177">
        <f>IFERROR(Inv_SY_B!AH19/Inv_SY_B!$BZ19-1,"")</f>
        <v>-1.830082066015648E-3</v>
      </c>
      <c r="AI19" s="177">
        <f>IFERROR(Inv_SY_B!AI19/Inv_SY_B!$BZ19-1,"")</f>
        <v>5.1930937573494429E-3</v>
      </c>
      <c r="AJ19" s="177">
        <f>IFERROR(Inv_SY_B!AJ19/Inv_SY_B!$BZ19-1,"")</f>
        <v>9.613179935430427E-3</v>
      </c>
      <c r="AK19" s="177">
        <f>IFERROR(Inv_SY_B!AK19/Inv_SY_B!$BZ19-1,"")</f>
        <v>-2.200785036603925E-3</v>
      </c>
      <c r="AL19" s="177">
        <f>IFERROR(Inv_SY_B!AL19/Inv_SY_B!$BZ19-1,"")</f>
        <v>-2.481128549033651E-2</v>
      </c>
      <c r="AM19" s="177">
        <f>IFERROR(Inv_SY_B!AM19/Inv_SY_B!$BZ19-1,"")</f>
        <v>-1.0825771613193313E-2</v>
      </c>
      <c r="AN19" s="177">
        <f>IFERROR(Inv_SY_B!AN19/Inv_SY_B!$BZ19-1,"")</f>
        <v>-3.2030213643926553E-3</v>
      </c>
      <c r="AO19" s="177">
        <f>IFERROR(Inv_SY_B!AO19/Inv_SY_B!$BZ19-1,"")</f>
        <v>1.3776221337400418E-3</v>
      </c>
      <c r="AP19" s="177">
        <f>IFERROR(Inv_SY_B!AP19/Inv_SY_B!$BZ19-1,"")</f>
        <v>-6.7696292789690693E-3</v>
      </c>
      <c r="AQ19" s="177">
        <f>IFERROR(Inv_SY_B!AQ19/Inv_SY_B!$BZ19-1,"")</f>
        <v>-7.136052732039877E-3</v>
      </c>
      <c r="AR19" s="177">
        <f>IFERROR(Inv_SY_B!AR19/Inv_SY_B!$BZ19-1,"")</f>
        <v>-8.9556029017419103E-3</v>
      </c>
      <c r="AS19" s="177">
        <f>IFERROR(Inv_SY_B!AS19/Inv_SY_B!$BZ19-1,"")</f>
        <v>-5.2702034824925192E-3</v>
      </c>
      <c r="AT19" s="177">
        <f>IFERROR(Inv_SY_B!AT19/Inv_SY_B!$BZ19-1,"")</f>
        <v>1.2076324298506691E-2</v>
      </c>
      <c r="AU19" s="177">
        <f>IFERROR(Inv_SY_B!AU19/Inv_SY_B!$BZ19-1,"")</f>
        <v>1.5523434564137961E-2</v>
      </c>
      <c r="AV19" s="177">
        <f>IFERROR(Inv_SY_B!AV19/Inv_SY_B!$BZ19-1,"")</f>
        <v>1.569311161235154E-2</v>
      </c>
      <c r="AW19" s="177">
        <f>IFERROR(Inv_SY_B!AW19/Inv_SY_B!$CA19-1,"")</f>
        <v>4.7100750425210336E-2</v>
      </c>
      <c r="AX19" s="177">
        <f>IFERROR(Inv_SY_B!AX19/Inv_SY_B!$CA19-1,"")</f>
        <v>4.0544047677562034E-3</v>
      </c>
      <c r="AY19" s="177">
        <f>IFERROR(Inv_SY_B!AY19/Inv_SY_B!$CA19-1,"")</f>
        <v>-1.1084357401593969E-3</v>
      </c>
      <c r="AZ19" s="177">
        <f>IFERROR(Inv_SY_B!AZ19/Inv_SY_B!$CA19-1,"")</f>
        <v>7.545698620957686E-2</v>
      </c>
      <c r="BA19" s="177">
        <f>IFERROR(Inv_SY_B!BA19/Inv_SY_B!$CA19-1,"")</f>
        <v>7.9173497120212932E-3</v>
      </c>
      <c r="BB19" s="177">
        <f>IFERROR(Inv_SY_B!BB19/Inv_SY_B!$CA19-1,"")</f>
        <v>4.5815378395631212E-2</v>
      </c>
      <c r="BC19" s="177">
        <f>IFERROR(Inv_SY_B!BC19/Inv_SY_B!$CA19-1,"")</f>
        <v>3.6698127810572689E-2</v>
      </c>
      <c r="BD19" s="177">
        <f>IFERROR(Inv_SY_B!BD19/Inv_SY_B!$CA19-1,"")</f>
        <v>5.3923752212875709E-2</v>
      </c>
      <c r="BE19" s="177">
        <f>IFERROR(Inv_SY_B!BE19/Inv_SY_B!$CA19-1,"")</f>
        <v>2.6781639919001288E-2</v>
      </c>
      <c r="BF19" s="177">
        <f>IFERROR(Inv_SY_B!BF19/Inv_SY_B!$CA19-1,"")</f>
        <v>-5.240658732553416E-3</v>
      </c>
      <c r="BG19" s="177">
        <f>IFERROR(Inv_SY_B!BG19/Inv_SY_B!$CA19-1,"")</f>
        <v>4.7552955164174238E-2</v>
      </c>
      <c r="BH19" s="177">
        <f>IFERROR(Inv_SY_B!BH19/Inv_SY_B!$CA19-1,"")</f>
        <v>3.5823051920369497E-2</v>
      </c>
      <c r="BI19" s="177">
        <f>IFERROR(Inv_SY_B!BI19/Inv_SY_B!$CA19-1,"")</f>
        <v>4.0681119051531267E-2</v>
      </c>
      <c r="BJ19" s="177">
        <f>IFERROR(Inv_SY_B!BJ19/Inv_SY_B!$CA19-1,"")</f>
        <v>4.7773332978896965E-2</v>
      </c>
      <c r="BK19" s="177">
        <f>IFERROR(Inv_SY_B!BK19/Inv_SY_B!$CA19-1,"")</f>
        <v>5.3766067142589247E-2</v>
      </c>
      <c r="BL19" s="177">
        <f>IFERROR(Inv_SY_B!BL19/Inv_SY_B!$CA19-1,"")</f>
        <v>4.2841561508129677E-2</v>
      </c>
      <c r="BM19" s="177">
        <f>IFERROR(Inv_SY_B!BM19/Inv_SY_B!$CA19-1,"")</f>
        <v>5.3998812927671169E-2</v>
      </c>
      <c r="BN19" s="177">
        <f>IFERROR(Inv_SY_B!BN19/Inv_SY_B!$CA19-1,"")</f>
        <v>4.4510585714299777E-2</v>
      </c>
      <c r="BO19" s="177">
        <f>IFERROR(Inv_SY_B!BO19/Inv_SY_B!$CA19-1,"")</f>
        <v>-6.5860474145811643E-2</v>
      </c>
      <c r="BP19" s="177">
        <f>IFERROR(Inv_SY_B!BP19/Inv_SY_B!$CA19-1,"")</f>
        <v>4.5823473610713483E-2</v>
      </c>
      <c r="BQ19" s="177">
        <f>IFERROR(Inv_SY_B!BQ19/Inv_SY_B!$CA19-1,"")</f>
        <v>4.1684906570400582E-3</v>
      </c>
      <c r="BR19" s="177">
        <f>IFERROR(Inv_SY_B!BR19/Inv_SY_B!$CA19-1,"")</f>
        <v>2.8113859108837902E-2</v>
      </c>
      <c r="BS19" s="177">
        <f>IFERROR(Inv_SY_B!BS19/Inv_SY_B!$CA19-1,"")</f>
        <v>-2.5396409880707349E-2</v>
      </c>
      <c r="BT19" s="177">
        <f>IFERROR(Inv_SY_B!BT19/Inv_SY_B!$CA19-1,"")</f>
        <v>-3.84478392749521E-3</v>
      </c>
      <c r="BU19" s="177">
        <f>IFERROR(Inv_SY_B!BU19/Inv_SY_B!$CA19-1,"")</f>
        <v>-0.53147149963457996</v>
      </c>
      <c r="BV19" s="177">
        <f>IFERROR(Inv_SY_B!BV19/Inv_SY_B!$CA19-1,"")</f>
        <v>-0.15654728100880178</v>
      </c>
      <c r="BW19" s="177">
        <f>IFERROR(Inv_SY_B!BW19/Inv_SY_B!$CA19-1,"")</f>
        <v>2.3153930769596487E-2</v>
      </c>
      <c r="BX19" s="177">
        <f>IFERROR(Inv_SY_B!BX19/Inv_SY_B!$CA19-1,"")</f>
        <v>2.3513913063612835E-2</v>
      </c>
    </row>
    <row r="20" spans="1:76">
      <c r="A20"/>
      <c r="B20" s="173">
        <f t="shared" si="1"/>
        <v>45848</v>
      </c>
      <c r="C20" s="177">
        <f>IFERROR(Inv_SY_B!C20/Inv_SY_B!$BY20-1,"")</f>
        <v>4.4295150255477811E-3</v>
      </c>
      <c r="D20" s="177">
        <f>IFERROR(Inv_SY_B!D20/Inv_SY_B!$BY20-1,"")</f>
        <v>1.7341376407409292E-3</v>
      </c>
      <c r="E20" s="177">
        <f>IFERROR(Inv_SY_B!E20/Inv_SY_B!$BY20-1,"")</f>
        <v>-8.3763949750346178E-3</v>
      </c>
      <c r="F20" s="177">
        <f>IFERROR(Inv_SY_B!F20/Inv_SY_B!$BY20-1,"")</f>
        <v>-2.2315074159047099E-2</v>
      </c>
      <c r="G20" s="177">
        <f>IFERROR(Inv_SY_B!G20/Inv_SY_B!$BY20-1,"")</f>
        <v>-9.6524322029593046E-3</v>
      </c>
      <c r="H20" s="177">
        <f>IFERROR(Inv_SY_B!H20/Inv_SY_B!$BY20-1,"")</f>
        <v>-7.7462363244420462E-3</v>
      </c>
      <c r="I20" s="177">
        <f>IFERROR(Inv_SY_B!I20/Inv_SY_B!$BY20-1,"")</f>
        <v>8.1845413636780773E-3</v>
      </c>
      <c r="J20" s="177">
        <f>IFERROR(Inv_SY_B!J20/Inv_SY_B!$BY20-1,"")</f>
        <v>1.1354606468408246E-2</v>
      </c>
      <c r="K20" s="177">
        <f>IFERROR(Inv_SY_B!K20/Inv_SY_B!$BY20-1,"")</f>
        <v>-2.8048006911954748E-2</v>
      </c>
      <c r="L20" s="177">
        <f>IFERROR(Inv_SY_B!L20/Inv_SY_B!$BY20-1,"")</f>
        <v>1.1289886211902189E-2</v>
      </c>
      <c r="M20" s="177">
        <f>IFERROR(Inv_SY_B!M20/Inv_SY_B!$BY20-1,"")</f>
        <v>2.3852096260082112E-2</v>
      </c>
      <c r="N20" s="177">
        <f>IFERROR(Inv_SY_B!N20/Inv_SY_B!$BY20-1,"")</f>
        <v>-7.9558124430223476E-4</v>
      </c>
      <c r="O20" s="177">
        <f>IFERROR(Inv_SY_B!O20/Inv_SY_B!$BY20-1,"")</f>
        <v>4.1455016272463396E-2</v>
      </c>
      <c r="P20" s="177">
        <f>IFERROR(Inv_SY_B!P20/Inv_SY_B!$BY20-1,"")</f>
        <v>-3.2714283381874876E-2</v>
      </c>
      <c r="Q20" s="177">
        <f>IFERROR(Inv_SY_B!Q20/Inv_SY_B!$BY20-1,"")</f>
        <v>-2.9807442447072896E-3</v>
      </c>
      <c r="R20" s="177">
        <f>IFERROR(Inv_SY_B!R20/Inv_SY_B!$BY20-1,"")</f>
        <v>-5.3082122968017842E-4</v>
      </c>
      <c r="S20" s="177">
        <f>IFERROR(Inv_SY_B!S20/Inv_SY_B!$BY20-1,"")</f>
        <v>-2.6652568466056792E-4</v>
      </c>
      <c r="T20" s="177">
        <f>IFERROR(Inv_SY_B!T20/Inv_SY_B!$BY20-1,"")</f>
        <v>1.3461033127537991E-2</v>
      </c>
      <c r="U20" s="177">
        <f>IFERROR(Inv_SY_B!U20/Inv_SY_B!$BY20-1,"")</f>
        <v>9.3709457450035227E-3</v>
      </c>
      <c r="V20" s="177">
        <f>IFERROR(Inv_SY_B!V20/Inv_SY_B!$BY20-1,"")</f>
        <v>1.5810278767951491E-2</v>
      </c>
      <c r="W20" s="177">
        <f>IFERROR(Inv_SY_B!W20/Inv_SY_B!$BY20-1,"")</f>
        <v>-2.9999257783666078E-2</v>
      </c>
      <c r="X20" s="177">
        <f>IFERROR(Inv_SY_B!X20/Inv_SY_B!$BY20-1,"")</f>
        <v>-2.9880420545458364E-2</v>
      </c>
      <c r="Y20" s="177">
        <f>IFERROR(Inv_SY_B!Y20/Inv_SY_B!$BY20-1,"")</f>
        <v>1.0653900235174651E-2</v>
      </c>
      <c r="Z20" s="177">
        <f>IFERROR(Inv_SY_B!Z20/Inv_SY_B!$BY20-1,"")</f>
        <v>1.3080651509515429E-2</v>
      </c>
      <c r="AA20" s="177">
        <f>IFERROR(Inv_SY_B!AA20/Inv_SY_B!$BY20-1,"")</f>
        <v>8.117676179039135E-3</v>
      </c>
      <c r="AB20" s="177">
        <f>IFERROR(Inv_SY_B!AB20/Inv_SY_B!$BY20-1,"")</f>
        <v>-9.8772279212422376E-4</v>
      </c>
      <c r="AC20" s="177">
        <f>IFERROR(Inv_SY_B!AC20/Inv_SY_B!$BY20-1,"")</f>
        <v>5.4073477400793379E-3</v>
      </c>
      <c r="AD20" s="177">
        <f>IFERROR(Inv_SY_B!AD20/Inv_SY_B!$BY20-1,"")</f>
        <v>-3.9081310672122171E-3</v>
      </c>
      <c r="AE20" s="177">
        <f>IFERROR(Inv_SY_B!AE20/Inv_SY_B!$BZ20-1,"")</f>
        <v>4.9949796609429775E-3</v>
      </c>
      <c r="AF20" s="177">
        <f>IFERROR(Inv_SY_B!AF20/Inv_SY_B!$BZ20-1,"")</f>
        <v>-1.5599815855360522E-4</v>
      </c>
      <c r="AG20" s="177">
        <f>IFERROR(Inv_SY_B!AG20/Inv_SY_B!$BZ20-1,"")</f>
        <v>8.0578323962177123E-3</v>
      </c>
      <c r="AH20" s="177">
        <f>IFERROR(Inv_SY_B!AH20/Inv_SY_B!$BZ20-1,"")</f>
        <v>1.0167466724710916E-3</v>
      </c>
      <c r="AI20" s="177">
        <f>IFERROR(Inv_SY_B!AI20/Inv_SY_B!$BZ20-1,"")</f>
        <v>5.9035377375542542E-3</v>
      </c>
      <c r="AJ20" s="177">
        <f>IFERROR(Inv_SY_B!AJ20/Inv_SY_B!$BZ20-1,"")</f>
        <v>1.1157546134446639E-2</v>
      </c>
      <c r="AK20" s="177">
        <f>IFERROR(Inv_SY_B!AK20/Inv_SY_B!$BZ20-1,"")</f>
        <v>-2.5035810589962848E-3</v>
      </c>
      <c r="AL20" s="177">
        <f>IFERROR(Inv_SY_B!AL20/Inv_SY_B!$BZ20-1,"")</f>
        <v>-7.1814717712598175E-2</v>
      </c>
      <c r="AM20" s="177">
        <f>IFERROR(Inv_SY_B!AM20/Inv_SY_B!$BZ20-1,"")</f>
        <v>-2.9681856118862759E-3</v>
      </c>
      <c r="AN20" s="177">
        <f>IFERROR(Inv_SY_B!AN20/Inv_SY_B!$BZ20-1,"")</f>
        <v>5.4178585853335015E-3</v>
      </c>
      <c r="AO20" s="177">
        <f>IFERROR(Inv_SY_B!AO20/Inv_SY_B!$BZ20-1,"")</f>
        <v>8.9224740707387618E-3</v>
      </c>
      <c r="AP20" s="177">
        <f>IFERROR(Inv_SY_B!AP20/Inv_SY_B!$BZ20-1,"")</f>
        <v>1.2964414753446896E-4</v>
      </c>
      <c r="AQ20" s="177">
        <f>IFERROR(Inv_SY_B!AQ20/Inv_SY_B!$BZ20-1,"")</f>
        <v>4.9816382930134573E-4</v>
      </c>
      <c r="AR20" s="177">
        <f>IFERROR(Inv_SY_B!AR20/Inv_SY_B!$BZ20-1,"")</f>
        <v>-1.1094877562338734E-3</v>
      </c>
      <c r="AS20" s="177">
        <f>IFERROR(Inv_SY_B!AS20/Inv_SY_B!$BZ20-1,"")</f>
        <v>-4.6609241628067233E-3</v>
      </c>
      <c r="AT20" s="177">
        <f>IFERROR(Inv_SY_B!AT20/Inv_SY_B!$BZ20-1,"")</f>
        <v>1.023737080998588E-2</v>
      </c>
      <c r="AU20" s="177">
        <f>IFERROR(Inv_SY_B!AU20/Inv_SY_B!$BZ20-1,"")</f>
        <v>1.1751601332261385E-2</v>
      </c>
      <c r="AV20" s="177">
        <f>IFERROR(Inv_SY_B!AV20/Inv_SY_B!$BZ20-1,"")</f>
        <v>1.5125139084287254E-2</v>
      </c>
      <c r="AW20" s="177">
        <f>IFERROR(Inv_SY_B!AW20/Inv_SY_B!$CA20-1,"")</f>
        <v>2.9495407050610822E-2</v>
      </c>
      <c r="AX20" s="177">
        <f>IFERROR(Inv_SY_B!AX20/Inv_SY_B!$CA20-1,"")</f>
        <v>4.0713936694162234E-2</v>
      </c>
      <c r="AY20" s="177">
        <f>IFERROR(Inv_SY_B!AY20/Inv_SY_B!$CA20-1,"")</f>
        <v>-1.0233290253657268E-2</v>
      </c>
      <c r="AZ20" s="177">
        <f>IFERROR(Inv_SY_B!AZ20/Inv_SY_B!$CA20-1,"")</f>
        <v>5.9535026524830004E-2</v>
      </c>
      <c r="BA20" s="177">
        <f>IFERROR(Inv_SY_B!BA20/Inv_SY_B!$CA20-1,"")</f>
        <v>-3.9065052033313563E-3</v>
      </c>
      <c r="BB20" s="177">
        <f>IFERROR(Inv_SY_B!BB20/Inv_SY_B!$CA20-1,"")</f>
        <v>3.516711071740275E-2</v>
      </c>
      <c r="BC20" s="177">
        <f>IFERROR(Inv_SY_B!BC20/Inv_SY_B!$CA20-1,"")</f>
        <v>2.3705692490765484E-2</v>
      </c>
      <c r="BD20" s="177">
        <f>IFERROR(Inv_SY_B!BD20/Inv_SY_B!$CA20-1,"")</f>
        <v>2.6108280807046524E-2</v>
      </c>
      <c r="BE20" s="177">
        <f>IFERROR(Inv_SY_B!BE20/Inv_SY_B!$CA20-1,"")</f>
        <v>1.823253091407806E-2</v>
      </c>
      <c r="BF20" s="177">
        <f>IFERROR(Inv_SY_B!BF20/Inv_SY_B!$CA20-1,"")</f>
        <v>-6.7985165878764464E-3</v>
      </c>
      <c r="BG20" s="177">
        <f>IFERROR(Inv_SY_B!BG20/Inv_SY_B!$CA20-1,"")</f>
        <v>3.9239316456171069E-2</v>
      </c>
      <c r="BH20" s="177">
        <f>IFERROR(Inv_SY_B!BH20/Inv_SY_B!$CA20-1,"")</f>
        <v>1.0157086946624982E-2</v>
      </c>
      <c r="BI20" s="177">
        <f>IFERROR(Inv_SY_B!BI20/Inv_SY_B!$CA20-1,"")</f>
        <v>4.2946012435339131E-2</v>
      </c>
      <c r="BJ20" s="177">
        <f>IFERROR(Inv_SY_B!BJ20/Inv_SY_B!$CA20-1,"")</f>
        <v>5.0998538431947793E-2</v>
      </c>
      <c r="BK20" s="177">
        <f>IFERROR(Inv_SY_B!BK20/Inv_SY_B!$CA20-1,"")</f>
        <v>5.4736788388093816E-2</v>
      </c>
      <c r="BL20" s="177">
        <f>IFERROR(Inv_SY_B!BL20/Inv_SY_B!$CA20-1,"")</f>
        <v>4.1255944168259173E-2</v>
      </c>
      <c r="BM20" s="177">
        <f>IFERROR(Inv_SY_B!BM20/Inv_SY_B!$CA20-1,"")</f>
        <v>4.8165818155996964E-2</v>
      </c>
      <c r="BN20" s="177">
        <f>IFERROR(Inv_SY_B!BN20/Inv_SY_B!$CA20-1,"")</f>
        <v>3.603659402142001E-2</v>
      </c>
      <c r="BO20" s="177">
        <f>IFERROR(Inv_SY_B!BO20/Inv_SY_B!$CA20-1,"")</f>
        <v>-5.5180018904179229E-2</v>
      </c>
      <c r="BP20" s="177">
        <f>IFERROR(Inv_SY_B!BP20/Inv_SY_B!$CA20-1,"")</f>
        <v>4.2225838928202863E-2</v>
      </c>
      <c r="BQ20" s="177">
        <f>IFERROR(Inv_SY_B!BQ20/Inv_SY_B!$CA20-1,"")</f>
        <v>6.7661679814985387E-3</v>
      </c>
      <c r="BR20" s="177">
        <f>IFERROR(Inv_SY_B!BR20/Inv_SY_B!$CA20-1,"")</f>
        <v>3.053595155722566E-2</v>
      </c>
      <c r="BS20" s="177">
        <f>IFERROR(Inv_SY_B!BS20/Inv_SY_B!$CA20-1,"")</f>
        <v>-1.3444234904906538E-2</v>
      </c>
      <c r="BT20" s="177">
        <f>IFERROR(Inv_SY_B!BT20/Inv_SY_B!$CA20-1,"")</f>
        <v>1.7233913303871251E-3</v>
      </c>
      <c r="BU20" s="177">
        <f>IFERROR(Inv_SY_B!BU20/Inv_SY_B!$CA20-1,"")</f>
        <v>-0.51976638125528984</v>
      </c>
      <c r="BV20" s="177">
        <f>IFERROR(Inv_SY_B!BV20/Inv_SY_B!$CA20-1,"")</f>
        <v>-8.1616546791039801E-2</v>
      </c>
      <c r="BW20" s="177">
        <f>IFERROR(Inv_SY_B!BW20/Inv_SY_B!$CA20-1,"")</f>
        <v>2.7118318877856096E-2</v>
      </c>
      <c r="BX20" s="177">
        <f>IFERROR(Inv_SY_B!BX20/Inv_SY_B!$CA20-1,"")</f>
        <v>2.6081741022359939E-2</v>
      </c>
    </row>
    <row r="21" spans="1:76">
      <c r="A21"/>
      <c r="B21" s="173">
        <f t="shared" si="1"/>
        <v>45849</v>
      </c>
      <c r="C21" s="177">
        <f>IFERROR(Inv_SY_B!C21/Inv_SY_B!$BY21-1,"")</f>
        <v>1.0008601950493246E-2</v>
      </c>
      <c r="D21" s="177">
        <f>IFERROR(Inv_SY_B!D21/Inv_SY_B!$BY21-1,"")</f>
        <v>1.3012991070522339E-3</v>
      </c>
      <c r="E21" s="177">
        <f>IFERROR(Inv_SY_B!E21/Inv_SY_B!$BY21-1,"")</f>
        <v>1.1005054818976845E-2</v>
      </c>
      <c r="F21" s="177">
        <f>IFERROR(Inv_SY_B!F21/Inv_SY_B!$BY21-1,"")</f>
        <v>9.7526345469045594E-4</v>
      </c>
      <c r="G21" s="177">
        <f>IFERROR(Inv_SY_B!G21/Inv_SY_B!$BY21-1,"")</f>
        <v>-3.7240071835786259E-2</v>
      </c>
      <c r="H21" s="177">
        <f>IFERROR(Inv_SY_B!H21/Inv_SY_B!$BY21-1,"")</f>
        <v>-4.4105076363043727E-2</v>
      </c>
      <c r="I21" s="177">
        <f>IFERROR(Inv_SY_B!I21/Inv_SY_B!$BY21-1,"")</f>
        <v>-1.4802535897149305E-3</v>
      </c>
      <c r="J21" s="177">
        <f>IFERROR(Inv_SY_B!J21/Inv_SY_B!$BY21-1,"")</f>
        <v>-3.8808730194910823E-2</v>
      </c>
      <c r="K21" s="177">
        <f>IFERROR(Inv_SY_B!K21/Inv_SY_B!$BY21-1,"")</f>
        <v>7.3690611797316841E-4</v>
      </c>
      <c r="L21" s="177">
        <f>IFERROR(Inv_SY_B!L21/Inv_SY_B!$BY21-1,"")</f>
        <v>2.1953552672330012E-2</v>
      </c>
      <c r="M21" s="177">
        <f>IFERROR(Inv_SY_B!M21/Inv_SY_B!$BY21-1,"")</f>
        <v>3.6807812566778342E-2</v>
      </c>
      <c r="N21" s="177">
        <f>IFERROR(Inv_SY_B!N21/Inv_SY_B!$BY21-1,"")</f>
        <v>1.1102910378484321E-2</v>
      </c>
      <c r="O21" s="177">
        <f>IFERROR(Inv_SY_B!O21/Inv_SY_B!$BY21-1,"")</f>
        <v>6.637490909412147E-2</v>
      </c>
      <c r="P21" s="177">
        <f>IFERROR(Inv_SY_B!P21/Inv_SY_B!$BY21-1,"")</f>
        <v>-1.3085498552171781E-2</v>
      </c>
      <c r="Q21" s="177">
        <f>IFERROR(Inv_SY_B!Q21/Inv_SY_B!$BY21-1,"")</f>
        <v>1.3370408361601083E-2</v>
      </c>
      <c r="R21" s="177">
        <f>IFERROR(Inv_SY_B!R21/Inv_SY_B!$BY21-1,"")</f>
        <v>2.703691946413489E-2</v>
      </c>
      <c r="S21" s="177">
        <f>IFERROR(Inv_SY_B!S21/Inv_SY_B!$BY21-1,"")</f>
        <v>9.8715838477170248E-3</v>
      </c>
      <c r="T21" s="177">
        <f>IFERROR(Inv_SY_B!T21/Inv_SY_B!$BY21-1,"")</f>
        <v>-2.3206848652742584E-2</v>
      </c>
      <c r="U21" s="177">
        <f>IFERROR(Inv_SY_B!U21/Inv_SY_B!$BY21-1,"")</f>
        <v>1.7365063817865067E-2</v>
      </c>
      <c r="V21" s="177">
        <f>IFERROR(Inv_SY_B!V21/Inv_SY_B!$BY21-1,"")</f>
        <v>1.1035238328992447E-2</v>
      </c>
      <c r="W21" s="177">
        <f>IFERROR(Inv_SY_B!W21/Inv_SY_B!$BY21-1,"")</f>
        <v>-3.8433131585151381E-2</v>
      </c>
      <c r="X21" s="177">
        <f>IFERROR(Inv_SY_B!X21/Inv_SY_B!$BY21-1,"")</f>
        <v>-1.8483685456470944E-2</v>
      </c>
      <c r="Y21" s="177">
        <f>IFERROR(Inv_SY_B!Y21/Inv_SY_B!$BY21-1,"")</f>
        <v>-3.9169032468173715E-3</v>
      </c>
      <c r="Z21" s="177">
        <f>IFERROR(Inv_SY_B!Z21/Inv_SY_B!$BY21-1,"")</f>
        <v>-4.7386260181412343E-3</v>
      </c>
      <c r="AA21" s="177">
        <f>IFERROR(Inv_SY_B!AA21/Inv_SY_B!$BY21-1,"")</f>
        <v>5.7806578283443599E-3</v>
      </c>
      <c r="AB21" s="177">
        <f>IFERROR(Inv_SY_B!AB21/Inv_SY_B!$BY21-1,"")</f>
        <v>1.7064510748538986E-3</v>
      </c>
      <c r="AC21" s="177">
        <f>IFERROR(Inv_SY_B!AC21/Inv_SY_B!$BY21-1,"")</f>
        <v>-5.8155650463542763E-3</v>
      </c>
      <c r="AD21" s="177">
        <f>IFERROR(Inv_SY_B!AD21/Inv_SY_B!$BY21-1,"")</f>
        <v>-1.7118242343103662E-2</v>
      </c>
      <c r="AE21" s="177">
        <f>IFERROR(Inv_SY_B!AE21/Inv_SY_B!$BZ21-1,"")</f>
        <v>8.1104958819817607E-3</v>
      </c>
      <c r="AF21" s="177">
        <f>IFERROR(Inv_SY_B!AF21/Inv_SY_B!$BZ21-1,"")</f>
        <v>-7.2181441871677077E-3</v>
      </c>
      <c r="AG21" s="177">
        <f>IFERROR(Inv_SY_B!AG21/Inv_SY_B!$BZ21-1,"")</f>
        <v>2.0375397108411963E-3</v>
      </c>
      <c r="AH21" s="177">
        <f>IFERROR(Inv_SY_B!AH21/Inv_SY_B!$BZ21-1,"")</f>
        <v>-1.122637523422565E-2</v>
      </c>
      <c r="AI21" s="177">
        <f>IFERROR(Inv_SY_B!AI21/Inv_SY_B!$BZ21-1,"")</f>
        <v>8.3723873102090618E-3</v>
      </c>
      <c r="AJ21" s="177">
        <f>IFERROR(Inv_SY_B!AJ21/Inv_SY_B!$BZ21-1,"")</f>
        <v>9.9867483902931209E-3</v>
      </c>
      <c r="AK21" s="177">
        <f>IFERROR(Inv_SY_B!AK21/Inv_SY_B!$BZ21-1,"")</f>
        <v>-9.219888193078396E-3</v>
      </c>
      <c r="AL21" s="177">
        <f>IFERROR(Inv_SY_B!AL21/Inv_SY_B!$BZ21-1,"")</f>
        <v>-2.7575166188582467E-2</v>
      </c>
      <c r="AM21" s="177">
        <f>IFERROR(Inv_SY_B!AM21/Inv_SY_B!$BZ21-1,"")</f>
        <v>4.3848523302696396E-3</v>
      </c>
      <c r="AN21" s="177">
        <f>IFERROR(Inv_SY_B!AN21/Inv_SY_B!$BZ21-1,"")</f>
        <v>7.9187660578354802E-3</v>
      </c>
      <c r="AO21" s="177">
        <f>IFERROR(Inv_SY_B!AO21/Inv_SY_B!$BZ21-1,"")</f>
        <v>1.4425002571764489E-2</v>
      </c>
      <c r="AP21" s="177">
        <f>IFERROR(Inv_SY_B!AP21/Inv_SY_B!$BZ21-1,"")</f>
        <v>-3.1735033327058737E-2</v>
      </c>
      <c r="AQ21" s="177">
        <f>IFERROR(Inv_SY_B!AQ21/Inv_SY_B!$BZ21-1,"")</f>
        <v>-6.859107905747841E-4</v>
      </c>
      <c r="AR21" s="177">
        <f>IFERROR(Inv_SY_B!AR21/Inv_SY_B!$BZ21-1,"")</f>
        <v>-1.6066525636100337E-3</v>
      </c>
      <c r="AS21" s="177">
        <f>IFERROR(Inv_SY_B!AS21/Inv_SY_B!$BZ21-1,"")</f>
        <v>4.279433542932809E-3</v>
      </c>
      <c r="AT21" s="177">
        <f>IFERROR(Inv_SY_B!AT21/Inv_SY_B!$BZ21-1,"")</f>
        <v>-8.354226944575105E-3</v>
      </c>
      <c r="AU21" s="177">
        <f>IFERROR(Inv_SY_B!AU21/Inv_SY_B!$BZ21-1,"")</f>
        <v>3.1693704102312648E-2</v>
      </c>
      <c r="AV21" s="177">
        <f>IFERROR(Inv_SY_B!AV21/Inv_SY_B!$BZ21-1,"")</f>
        <v>6.4124675304313428E-3</v>
      </c>
      <c r="AW21" s="177">
        <f>IFERROR(Inv_SY_B!AW21/Inv_SY_B!$CA21-1,"")</f>
        <v>-9.5418271737841676E-2</v>
      </c>
      <c r="AX21" s="177">
        <f>IFERROR(Inv_SY_B!AX21/Inv_SY_B!$CA21-1,"")</f>
        <v>-7.0642923081649101E-2</v>
      </c>
      <c r="AY21" s="177">
        <f>IFERROR(Inv_SY_B!AY21/Inv_SY_B!$CA21-1,"")</f>
        <v>2.0381637302453237E-2</v>
      </c>
      <c r="AZ21" s="177">
        <f>IFERROR(Inv_SY_B!AZ21/Inv_SY_B!$CA21-1,"")</f>
        <v>8.439613111384614E-2</v>
      </c>
      <c r="BA21" s="177">
        <f>IFERROR(Inv_SY_B!BA21/Inv_SY_B!$CA21-1,"")</f>
        <v>-4.8601194621266108E-3</v>
      </c>
      <c r="BB21" s="177">
        <f>IFERROR(Inv_SY_B!BB21/Inv_SY_B!$CA21-1,"")</f>
        <v>1.6182409942448128E-2</v>
      </c>
      <c r="BC21" s="177">
        <f>IFERROR(Inv_SY_B!BC21/Inv_SY_B!$CA21-1,"")</f>
        <v>1.7271367502633472E-2</v>
      </c>
      <c r="BD21" s="177">
        <f>IFERROR(Inv_SY_B!BD21/Inv_SY_B!$CA21-1,"")</f>
        <v>2.1746846603837078E-2</v>
      </c>
      <c r="BE21" s="177">
        <f>IFERROR(Inv_SY_B!BE21/Inv_SY_B!$CA21-1,"")</f>
        <v>3.1214030842941609E-2</v>
      </c>
      <c r="BF21" s="177">
        <f>IFERROR(Inv_SY_B!BF21/Inv_SY_B!$CA21-1,"")</f>
        <v>1.1862805848324554E-2</v>
      </c>
      <c r="BG21" s="177">
        <f>IFERROR(Inv_SY_B!BG21/Inv_SY_B!$CA21-1,"")</f>
        <v>3.63509531819175E-2</v>
      </c>
      <c r="BH21" s="177">
        <f>IFERROR(Inv_SY_B!BH21/Inv_SY_B!$CA21-1,"")</f>
        <v>3.0699842258780752E-2</v>
      </c>
      <c r="BI21" s="177">
        <f>IFERROR(Inv_SY_B!BI21/Inv_SY_B!$CA21-1,"")</f>
        <v>3.1730884053287722E-2</v>
      </c>
      <c r="BJ21" s="177">
        <f>IFERROR(Inv_SY_B!BJ21/Inv_SY_B!$CA21-1,"")</f>
        <v>4.6064679980459378E-2</v>
      </c>
      <c r="BK21" s="177">
        <f>IFERROR(Inv_SY_B!BK21/Inv_SY_B!$CA21-1,"")</f>
        <v>2.5100053254017096E-2</v>
      </c>
      <c r="BL21" s="177">
        <f>IFERROR(Inv_SY_B!BL21/Inv_SY_B!$CA21-1,"")</f>
        <v>2.8396872469169887E-2</v>
      </c>
      <c r="BM21" s="177">
        <f>IFERROR(Inv_SY_B!BM21/Inv_SY_B!$CA21-1,"")</f>
        <v>1.9081548779861235E-2</v>
      </c>
      <c r="BN21" s="177">
        <f>IFERROR(Inv_SY_B!BN21/Inv_SY_B!$CA21-1,"")</f>
        <v>7.2925995333141813E-3</v>
      </c>
      <c r="BO21" s="177">
        <f>IFERROR(Inv_SY_B!BO21/Inv_SY_B!$CA21-1,"")</f>
        <v>-8.0119261945514664E-2</v>
      </c>
      <c r="BP21" s="177">
        <f>IFERROR(Inv_SY_B!BP21/Inv_SY_B!$CA21-1,"")</f>
        <v>1.6252376099605614E-2</v>
      </c>
      <c r="BQ21" s="177">
        <f>IFERROR(Inv_SY_B!BQ21/Inv_SY_B!$CA21-1,"")</f>
        <v>3.0972511700722016E-2</v>
      </c>
      <c r="BR21" s="177">
        <f>IFERROR(Inv_SY_B!BR21/Inv_SY_B!$CA21-1,"")</f>
        <v>5.4261764926344602E-2</v>
      </c>
      <c r="BS21" s="177">
        <f>IFERROR(Inv_SY_B!BS21/Inv_SY_B!$CA21-1,"")</f>
        <v>2.1695537632539619E-2</v>
      </c>
      <c r="BT21" s="177">
        <f>IFERROR(Inv_SY_B!BT21/Inv_SY_B!$CA21-1,"")</f>
        <v>3.0546614784430437E-2</v>
      </c>
      <c r="BU21" s="177">
        <f>IFERROR(Inv_SY_B!BU21/Inv_SY_B!$CA21-1,"")</f>
        <v>-0.48817059824726283</v>
      </c>
      <c r="BV21" s="177">
        <f>IFERROR(Inv_SY_B!BV21/Inv_SY_B!$CA21-1,"")</f>
        <v>0.1036777762419725</v>
      </c>
      <c r="BW21" s="177">
        <f>IFERROR(Inv_SY_B!BW21/Inv_SY_B!$CA21-1,"")</f>
        <v>4.5640426861850658E-2</v>
      </c>
      <c r="BX21" s="177">
        <f>IFERROR(Inv_SY_B!BX21/Inv_SY_B!$CA21-1,"")</f>
        <v>8.39150355963314E-3</v>
      </c>
    </row>
    <row r="22" spans="1:76">
      <c r="A22"/>
      <c r="B22" s="173">
        <f t="shared" si="1"/>
        <v>45850</v>
      </c>
      <c r="C22" s="177">
        <f>IFERROR(Inv_SY_B!C22/Inv_SY_B!$BY22-1,"")</f>
        <v>-6.756493208196046E-3</v>
      </c>
      <c r="D22" s="177">
        <f>IFERROR(Inv_SY_B!D22/Inv_SY_B!$BY22-1,"")</f>
        <v>-6.4023055083720637E-3</v>
      </c>
      <c r="E22" s="177">
        <f>IFERROR(Inv_SY_B!E22/Inv_SY_B!$BY22-1,"")</f>
        <v>-9.3132135416114092E-3</v>
      </c>
      <c r="F22" s="177">
        <f>IFERROR(Inv_SY_B!F22/Inv_SY_B!$BY22-1,"")</f>
        <v>-1.1976175659162425E-2</v>
      </c>
      <c r="G22" s="177">
        <f>IFERROR(Inv_SY_B!G22/Inv_SY_B!$BY22-1,"")</f>
        <v>-1.3325344340307188E-2</v>
      </c>
      <c r="H22" s="177">
        <f>IFERROR(Inv_SY_B!H22/Inv_SY_B!$BY22-1,"")</f>
        <v>-2.0716737186862622E-2</v>
      </c>
      <c r="I22" s="177">
        <f>IFERROR(Inv_SY_B!I22/Inv_SY_B!$BY22-1,"")</f>
        <v>1.3073018149687421E-3</v>
      </c>
      <c r="J22" s="177">
        <f>IFERROR(Inv_SY_B!J22/Inv_SY_B!$BY22-1,"")</f>
        <v>-8.2783446785592574E-3</v>
      </c>
      <c r="K22" s="177">
        <f>IFERROR(Inv_SY_B!K22/Inv_SY_B!$BY22-1,"")</f>
        <v>-2.8412773737349628E-2</v>
      </c>
      <c r="L22" s="177">
        <f>IFERROR(Inv_SY_B!L22/Inv_SY_B!$BY22-1,"")</f>
        <v>1.1564595353934504E-2</v>
      </c>
      <c r="M22" s="177">
        <f>IFERROR(Inv_SY_B!M22/Inv_SY_B!$BY22-1,"")</f>
        <v>2.5275545506558528E-2</v>
      </c>
      <c r="N22" s="177">
        <f>IFERROR(Inv_SY_B!N22/Inv_SY_B!$BY22-1,"")</f>
        <v>-2.6880909319536572E-3</v>
      </c>
      <c r="O22" s="177">
        <f>IFERROR(Inv_SY_B!O22/Inv_SY_B!$BY22-1,"")</f>
        <v>3.7939343855563967E-2</v>
      </c>
      <c r="P22" s="177">
        <f>IFERROR(Inv_SY_B!P22/Inv_SY_B!$BY22-1,"")</f>
        <v>-2.7008710387325108E-2</v>
      </c>
      <c r="Q22" s="177">
        <f>IFERROR(Inv_SY_B!Q22/Inv_SY_B!$BY22-1,"")</f>
        <v>-2.026064247902748E-3</v>
      </c>
      <c r="R22" s="177">
        <f>IFERROR(Inv_SY_B!R22/Inv_SY_B!$BY22-1,"")</f>
        <v>2.3598832866056352E-3</v>
      </c>
      <c r="S22" s="177">
        <f>IFERROR(Inv_SY_B!S22/Inv_SY_B!$BY22-1,"")</f>
        <v>-1.2240069294040978E-2</v>
      </c>
      <c r="T22" s="177">
        <f>IFERROR(Inv_SY_B!T22/Inv_SY_B!$BY22-1,"")</f>
        <v>-7.6316887430748492E-3</v>
      </c>
      <c r="U22" s="177">
        <f>IFERROR(Inv_SY_B!U22/Inv_SY_B!$BY22-1,"")</f>
        <v>-3.7809407568876185E-3</v>
      </c>
      <c r="V22" s="177">
        <f>IFERROR(Inv_SY_B!V22/Inv_SY_B!$BY22-1,"")</f>
        <v>-6.6181312575519513E-4</v>
      </c>
      <c r="W22" s="177">
        <f>IFERROR(Inv_SY_B!W22/Inv_SY_B!$BY22-1,"")</f>
        <v>-2.8151987425595992E-2</v>
      </c>
      <c r="X22" s="177">
        <f>IFERROR(Inv_SY_B!X22/Inv_SY_B!$BY22-1,"")</f>
        <v>9.7202879370865691E-3</v>
      </c>
      <c r="Y22" s="177">
        <f>IFERROR(Inv_SY_B!Y22/Inv_SY_B!$BY22-1,"")</f>
        <v>2.6219750486758509E-2</v>
      </c>
      <c r="Z22" s="177">
        <f>IFERROR(Inv_SY_B!Z22/Inv_SY_B!$BY22-1,"")</f>
        <v>2.9705968676442263E-2</v>
      </c>
      <c r="AA22" s="177">
        <f>IFERROR(Inv_SY_B!AA22/Inv_SY_B!$BY22-1,"")</f>
        <v>1.6844764917906652E-2</v>
      </c>
      <c r="AB22" s="177">
        <f>IFERROR(Inv_SY_B!AB22/Inv_SY_B!$BY22-1,"")</f>
        <v>-3.8424166300230489E-3</v>
      </c>
      <c r="AC22" s="177">
        <f>IFERROR(Inv_SY_B!AC22/Inv_SY_B!$BY22-1,"")</f>
        <v>1.9998366542026025E-2</v>
      </c>
      <c r="AD22" s="177">
        <f>IFERROR(Inv_SY_B!AD22/Inv_SY_B!$BY22-1,"")</f>
        <v>1.2277361025127886E-2</v>
      </c>
      <c r="AE22" s="177">
        <f>IFERROR(Inv_SY_B!AE22/Inv_SY_B!$BZ22-1,"")</f>
        <v>1.0290851106782961E-2</v>
      </c>
      <c r="AF22" s="177">
        <f>IFERROR(Inv_SY_B!AF22/Inv_SY_B!$BZ22-1,"")</f>
        <v>-4.6100102748005689E-3</v>
      </c>
      <c r="AG22" s="177">
        <f>IFERROR(Inv_SY_B!AG22/Inv_SY_B!$BZ22-1,"")</f>
        <v>8.8504385092544879E-3</v>
      </c>
      <c r="AH22" s="177">
        <f>IFERROR(Inv_SY_B!AH22/Inv_SY_B!$BZ22-1,"")</f>
        <v>-2.5964560025071304E-4</v>
      </c>
      <c r="AI22" s="177">
        <f>IFERROR(Inv_SY_B!AI22/Inv_SY_B!$BZ22-1,"")</f>
        <v>5.9272934501910512E-3</v>
      </c>
      <c r="AJ22" s="177">
        <f>IFERROR(Inv_SY_B!AJ22/Inv_SY_B!$BZ22-1,"")</f>
        <v>7.4121311533101863E-3</v>
      </c>
      <c r="AK22" s="177">
        <f>IFERROR(Inv_SY_B!AK22/Inv_SY_B!$BZ22-1,"")</f>
        <v>-6.0193231457016383E-3</v>
      </c>
      <c r="AL22" s="177">
        <f>IFERROR(Inv_SY_B!AL22/Inv_SY_B!$BZ22-1,"")</f>
        <v>-1.8249531528987673E-3</v>
      </c>
      <c r="AM22" s="177">
        <f>IFERROR(Inv_SY_B!AM22/Inv_SY_B!$BZ22-1,"")</f>
        <v>1.7916806092068693E-3</v>
      </c>
      <c r="AN22" s="177">
        <f>IFERROR(Inv_SY_B!AN22/Inv_SY_B!$BZ22-1,"")</f>
        <v>8.3676898745115302E-3</v>
      </c>
      <c r="AO22" s="177">
        <f>IFERROR(Inv_SY_B!AO22/Inv_SY_B!$BZ22-1,"")</f>
        <v>1.7251375214448084E-2</v>
      </c>
      <c r="AP22" s="177">
        <f>IFERROR(Inv_SY_B!AP22/Inv_SY_B!$BZ22-1,"")</f>
        <v>-3.3239883260581804E-2</v>
      </c>
      <c r="AQ22" s="177">
        <f>IFERROR(Inv_SY_B!AQ22/Inv_SY_B!$BZ22-1,"")</f>
        <v>5.3437077291040858E-3</v>
      </c>
      <c r="AR22" s="177">
        <f>IFERROR(Inv_SY_B!AR22/Inv_SY_B!$BZ22-1,"")</f>
        <v>2.5604189232653063E-3</v>
      </c>
      <c r="AS22" s="177">
        <f>IFERROR(Inv_SY_B!AS22/Inv_SY_B!$BZ22-1,"")</f>
        <v>-1.6344429845554509E-2</v>
      </c>
      <c r="AT22" s="177">
        <f>IFERROR(Inv_SY_B!AT22/Inv_SY_B!$BZ22-1,"")</f>
        <v>-1.4966926656601376E-2</v>
      </c>
      <c r="AU22" s="177">
        <f>IFERROR(Inv_SY_B!AU22/Inv_SY_B!$BZ22-1,"")</f>
        <v>9.4176609987628446E-3</v>
      </c>
      <c r="AV22" s="177">
        <f>IFERROR(Inv_SY_B!AV22/Inv_SY_B!$BZ22-1,"")</f>
        <v>5.1924367552746986E-5</v>
      </c>
      <c r="AW22" s="177">
        <f>IFERROR(Inv_SY_B!AW22/Inv_SY_B!$CA22-1,"")</f>
        <v>-6.1860848725066364E-2</v>
      </c>
      <c r="AX22" s="177">
        <f>IFERROR(Inv_SY_B!AX22/Inv_SY_B!$CA22-1,"")</f>
        <v>-4.0565951096275477E-2</v>
      </c>
      <c r="AY22" s="177">
        <f>IFERROR(Inv_SY_B!AY22/Inv_SY_B!$CA22-1,"")</f>
        <v>-3.9598245069743077E-2</v>
      </c>
      <c r="AZ22" s="177">
        <f>IFERROR(Inv_SY_B!AZ22/Inv_SY_B!$CA22-1,"")</f>
        <v>3.0713585493379325E-2</v>
      </c>
      <c r="BA22" s="177">
        <f>IFERROR(Inv_SY_B!BA22/Inv_SY_B!$CA22-1,"")</f>
        <v>-4.9788841658418348E-2</v>
      </c>
      <c r="BB22" s="177">
        <f>IFERROR(Inv_SY_B!BB22/Inv_SY_B!$CA22-1,"")</f>
        <v>-1.3867069834832324E-2</v>
      </c>
      <c r="BC22" s="177">
        <f>IFERROR(Inv_SY_B!BC22/Inv_SY_B!$CA22-1,"")</f>
        <v>9.1154939102855437E-3</v>
      </c>
      <c r="BD22" s="177">
        <f>IFERROR(Inv_SY_B!BD22/Inv_SY_B!$CA22-1,"")</f>
        <v>8.0059329745649777E-3</v>
      </c>
      <c r="BE22" s="177">
        <f>IFERROR(Inv_SY_B!BE22/Inv_SY_B!$CA22-1,"")</f>
        <v>2.41755604827667E-2</v>
      </c>
      <c r="BF22" s="177">
        <f>IFERROR(Inv_SY_B!BF22/Inv_SY_B!$CA22-1,"")</f>
        <v>1.3337980713279407E-3</v>
      </c>
      <c r="BG22" s="177">
        <f>IFERROR(Inv_SY_B!BG22/Inv_SY_B!$CA22-1,"")</f>
        <v>5.1901966792015086E-2</v>
      </c>
      <c r="BH22" s="177">
        <f>IFERROR(Inv_SY_B!BH22/Inv_SY_B!$CA22-1,"")</f>
        <v>4.3009075768411176E-2</v>
      </c>
      <c r="BI22" s="177">
        <f>IFERROR(Inv_SY_B!BI22/Inv_SY_B!$CA22-1,"")</f>
        <v>4.6898643881747359E-2</v>
      </c>
      <c r="BJ22" s="177">
        <f>IFERROR(Inv_SY_B!BJ22/Inv_SY_B!$CA22-1,"")</f>
        <v>6.1240011919719173E-2</v>
      </c>
      <c r="BK22" s="177">
        <f>IFERROR(Inv_SY_B!BK22/Inv_SY_B!$CA22-1,"")</f>
        <v>5.435817767808615E-2</v>
      </c>
      <c r="BL22" s="177">
        <f>IFERROR(Inv_SY_B!BL22/Inv_SY_B!$CA22-1,"")</f>
        <v>4.1190580795768206E-2</v>
      </c>
      <c r="BM22" s="177">
        <f>IFERROR(Inv_SY_B!BM22/Inv_SY_B!$CA22-1,"")</f>
        <v>5.1037637132247848E-2</v>
      </c>
      <c r="BN22" s="177">
        <f>IFERROR(Inv_SY_B!BN22/Inv_SY_B!$CA22-1,"")</f>
        <v>4.0139969312706247E-2</v>
      </c>
      <c r="BO22" s="177">
        <f>IFERROR(Inv_SY_B!BO22/Inv_SY_B!$CA22-1,"")</f>
        <v>-8.0214672947476084E-2</v>
      </c>
      <c r="BP22" s="177">
        <f>IFERROR(Inv_SY_B!BP22/Inv_SY_B!$CA22-1,"")</f>
        <v>4.4098835497443867E-2</v>
      </c>
      <c r="BQ22" s="177">
        <f>IFERROR(Inv_SY_B!BQ22/Inv_SY_B!$CA22-1,"")</f>
        <v>3.7089491773975469E-2</v>
      </c>
      <c r="BR22" s="177">
        <f>IFERROR(Inv_SY_B!BR22/Inv_SY_B!$CA22-1,"")</f>
        <v>5.5656762992720932E-2</v>
      </c>
      <c r="BS22" s="177">
        <f>IFERROR(Inv_SY_B!BS22/Inv_SY_B!$CA22-1,"")</f>
        <v>4.2751212775513636E-3</v>
      </c>
      <c r="BT22" s="177">
        <f>IFERROR(Inv_SY_B!BT22/Inv_SY_B!$CA22-1,"")</f>
        <v>-3.7435509429556424E-3</v>
      </c>
      <c r="BU22" s="177">
        <f>IFERROR(Inv_SY_B!BU22/Inv_SY_B!$CA22-1,"")</f>
        <v>-0.492479675658543</v>
      </c>
      <c r="BV22" s="177">
        <f>IFERROR(Inv_SY_B!BV22/Inv_SY_B!$CA22-1,"")</f>
        <v>7.1194858238901482E-2</v>
      </c>
      <c r="BW22" s="177">
        <f>IFERROR(Inv_SY_B!BW22/Inv_SY_B!$CA22-1,"")</f>
        <v>6.0686799698090876E-2</v>
      </c>
      <c r="BX22" s="177">
        <f>IFERROR(Inv_SY_B!BX22/Inv_SY_B!$CA22-1,"")</f>
        <v>4.5996552241603705E-2</v>
      </c>
    </row>
    <row r="23" spans="1:76">
      <c r="A23"/>
      <c r="B23" s="173">
        <f t="shared" si="1"/>
        <v>45851</v>
      </c>
      <c r="C23" s="177">
        <f>IFERROR(Inv_SY_B!C23/Inv_SY_B!$BY23-1,"")</f>
        <v>1.5697592854537534E-2</v>
      </c>
      <c r="D23" s="177">
        <f>IFERROR(Inv_SY_B!D23/Inv_SY_B!$BY23-1,"")</f>
        <v>1.4015223209557837E-2</v>
      </c>
      <c r="E23" s="177">
        <f>IFERROR(Inv_SY_B!E23/Inv_SY_B!$BY23-1,"")</f>
        <v>-1.7666178338395788E-3</v>
      </c>
      <c r="F23" s="177">
        <f>IFERROR(Inv_SY_B!F23/Inv_SY_B!$BY23-1,"")</f>
        <v>-1.3948082920643423E-2</v>
      </c>
      <c r="G23" s="177">
        <f>IFERROR(Inv_SY_B!G23/Inv_SY_B!$BY23-1,"")</f>
        <v>-1.6603859363681028E-2</v>
      </c>
      <c r="H23" s="177">
        <f>IFERROR(Inv_SY_B!H23/Inv_SY_B!$BY23-1,"")</f>
        <v>-1.2405912628862592E-2</v>
      </c>
      <c r="I23" s="177">
        <f>IFERROR(Inv_SY_B!I23/Inv_SY_B!$BY23-1,"")</f>
        <v>9.8109044082472785E-3</v>
      </c>
      <c r="J23" s="177">
        <f>IFERROR(Inv_SY_B!J23/Inv_SY_B!$BY23-1,"")</f>
        <v>1.8667468857036296E-2</v>
      </c>
      <c r="K23" s="177">
        <f>IFERROR(Inv_SY_B!K23/Inv_SY_B!$BY23-1,"")</f>
        <v>-1.7701139530797994E-2</v>
      </c>
      <c r="L23" s="177">
        <f>IFERROR(Inv_SY_B!L23/Inv_SY_B!$BY23-1,"")</f>
        <v>1.0610772965768289E-2</v>
      </c>
      <c r="M23" s="177">
        <f>IFERROR(Inv_SY_B!M23/Inv_SY_B!$BY23-1,"")</f>
        <v>2.1902380673079813E-2</v>
      </c>
      <c r="N23" s="177">
        <f>IFERROR(Inv_SY_B!N23/Inv_SY_B!$BY23-1,"")</f>
        <v>5.3970177012185871E-4</v>
      </c>
      <c r="O23" s="177">
        <f>IFERROR(Inv_SY_B!O23/Inv_SY_B!$BY23-1,"")</f>
        <v>4.2323657027956374E-2</v>
      </c>
      <c r="P23" s="177">
        <f>IFERROR(Inv_SY_B!P23/Inv_SY_B!$BY23-1,"")</f>
        <v>-3.7562011241520921E-2</v>
      </c>
      <c r="Q23" s="177">
        <f>IFERROR(Inv_SY_B!Q23/Inv_SY_B!$BY23-1,"")</f>
        <v>5.0138242750146222E-3</v>
      </c>
      <c r="R23" s="177">
        <f>IFERROR(Inv_SY_B!R23/Inv_SY_B!$BY23-1,"")</f>
        <v>1.9112566143204779E-2</v>
      </c>
      <c r="S23" s="177">
        <f>IFERROR(Inv_SY_B!S23/Inv_SY_B!$BY23-1,"")</f>
        <v>-2.0168173938873712E-3</v>
      </c>
      <c r="T23" s="177">
        <f>IFERROR(Inv_SY_B!T23/Inv_SY_B!$BY23-1,"")</f>
        <v>2.6203051098261376E-3</v>
      </c>
      <c r="U23" s="177">
        <f>IFERROR(Inv_SY_B!U23/Inv_SY_B!$BY23-1,"")</f>
        <v>1.3461551819523132E-2</v>
      </c>
      <c r="V23" s="177">
        <f>IFERROR(Inv_SY_B!V23/Inv_SY_B!$BY23-1,"")</f>
        <v>1.9396445235741355E-2</v>
      </c>
      <c r="W23" s="177">
        <f>IFERROR(Inv_SY_B!W23/Inv_SY_B!$BY23-1,"")</f>
        <v>-5.112541651041469E-2</v>
      </c>
      <c r="X23" s="177">
        <f>IFERROR(Inv_SY_B!X23/Inv_SY_B!$BY23-1,"")</f>
        <v>-3.2459119879655107E-2</v>
      </c>
      <c r="Y23" s="177">
        <f>IFERROR(Inv_SY_B!Y23/Inv_SY_B!$BY23-1,"")</f>
        <v>6.7049558904501705E-3</v>
      </c>
      <c r="Z23" s="177">
        <f>IFERROR(Inv_SY_B!Z23/Inv_SY_B!$BY23-1,"")</f>
        <v>7.2103128478862022E-3</v>
      </c>
      <c r="AA23" s="177">
        <f>IFERROR(Inv_SY_B!AA23/Inv_SY_B!$BY23-1,"")</f>
        <v>1.0401676732176846E-3</v>
      </c>
      <c r="AB23" s="177">
        <f>IFERROR(Inv_SY_B!AB23/Inv_SY_B!$BY23-1,"")</f>
        <v>-1.1577137943113214E-2</v>
      </c>
      <c r="AC23" s="177">
        <f>IFERROR(Inv_SY_B!AC23/Inv_SY_B!$BY23-1,"")</f>
        <v>-2.4260293346233253E-3</v>
      </c>
      <c r="AD23" s="177">
        <f>IFERROR(Inv_SY_B!AD23/Inv_SY_B!$BY23-1,"")</f>
        <v>-8.5356861801363371E-3</v>
      </c>
      <c r="AE23" s="177">
        <f>IFERROR(Inv_SY_B!AE23/Inv_SY_B!$BZ23-1,"")</f>
        <v>2.0083623199343981E-2</v>
      </c>
      <c r="AF23" s="177">
        <f>IFERROR(Inv_SY_B!AF23/Inv_SY_B!$BZ23-1,"")</f>
        <v>3.1081229882190531E-3</v>
      </c>
      <c r="AG23" s="177">
        <f>IFERROR(Inv_SY_B!AG23/Inv_SY_B!$BZ23-1,"")</f>
        <v>1.0345333825272807E-2</v>
      </c>
      <c r="AH23" s="177">
        <f>IFERROR(Inv_SY_B!AH23/Inv_SY_B!$BZ23-1,"")</f>
        <v>1.3028682550262349E-3</v>
      </c>
      <c r="AI23" s="177">
        <f>IFERROR(Inv_SY_B!AI23/Inv_SY_B!$BZ23-1,"")</f>
        <v>1.0554374395039812E-2</v>
      </c>
      <c r="AJ23" s="177">
        <f>IFERROR(Inv_SY_B!AJ23/Inv_SY_B!$BZ23-1,"")</f>
        <v>1.0979042947486084E-2</v>
      </c>
      <c r="AK23" s="177">
        <f>IFERROR(Inv_SY_B!AK23/Inv_SY_B!$BZ23-1,"")</f>
        <v>-5.0192956801061728E-3</v>
      </c>
      <c r="AL23" s="177">
        <f>IFERROR(Inv_SY_B!AL23/Inv_SY_B!$BZ23-1,"")</f>
        <v>-6.2004027854913213E-2</v>
      </c>
      <c r="AM23" s="177">
        <f>IFERROR(Inv_SY_B!AM23/Inv_SY_B!$BZ23-1,"")</f>
        <v>4.6696150877598708E-3</v>
      </c>
      <c r="AN23" s="177">
        <f>IFERROR(Inv_SY_B!AN23/Inv_SY_B!$BZ23-1,"")</f>
        <v>1.0519595506569779E-2</v>
      </c>
      <c r="AO23" s="177">
        <f>IFERROR(Inv_SY_B!AO23/Inv_SY_B!$BZ23-1,"")</f>
        <v>1.9961291844281526E-2</v>
      </c>
      <c r="AP23" s="177">
        <f>IFERROR(Inv_SY_B!AP23/Inv_SY_B!$BZ23-1,"")</f>
        <v>-4.0474167629454105E-2</v>
      </c>
      <c r="AQ23" s="177">
        <f>IFERROR(Inv_SY_B!AQ23/Inv_SY_B!$BZ23-1,"")</f>
        <v>8.1214187560745277E-3</v>
      </c>
      <c r="AR23" s="177">
        <f>IFERROR(Inv_SY_B!AR23/Inv_SY_B!$BZ23-1,"")</f>
        <v>2.9257141912393259E-3</v>
      </c>
      <c r="AS23" s="177">
        <f>IFERROR(Inv_SY_B!AS23/Inv_SY_B!$BZ23-1,"")</f>
        <v>-3.0999299842704442E-3</v>
      </c>
      <c r="AT23" s="177">
        <f>IFERROR(Inv_SY_B!AT23/Inv_SY_B!$BZ23-1,"")</f>
        <v>5.7164632321176079E-3</v>
      </c>
      <c r="AU23" s="177">
        <f>IFERROR(Inv_SY_B!AU23/Inv_SY_B!$BZ23-1,"")</f>
        <v>4.9255319996324154E-3</v>
      </c>
      <c r="AV23" s="177">
        <f>IFERROR(Inv_SY_B!AV23/Inv_SY_B!$BZ23-1,"")</f>
        <v>-2.6155750793216415E-3</v>
      </c>
      <c r="AW23" s="177">
        <f>IFERROR(Inv_SY_B!AW23/Inv_SY_B!$CA23-1,"")</f>
        <v>-2.1182300676465093E-2</v>
      </c>
      <c r="AX23" s="177">
        <f>IFERROR(Inv_SY_B!AX23/Inv_SY_B!$CA23-1,"")</f>
        <v>-1.7974901284346645E-3</v>
      </c>
      <c r="AY23" s="177">
        <f>IFERROR(Inv_SY_B!AY23/Inv_SY_B!$CA23-1,"")</f>
        <v>-1.1178993951241334E-2</v>
      </c>
      <c r="AZ23" s="177">
        <f>IFERROR(Inv_SY_B!AZ23/Inv_SY_B!$CA23-1,"")</f>
        <v>5.5117873214550972E-2</v>
      </c>
      <c r="BA23" s="177">
        <f>IFERROR(Inv_SY_B!BA23/Inv_SY_B!$CA23-1,"")</f>
        <v>-1.9994690893566203E-2</v>
      </c>
      <c r="BB23" s="177">
        <f>IFERROR(Inv_SY_B!BB23/Inv_SY_B!$CA23-1,"")</f>
        <v>1.3924673578054048E-2</v>
      </c>
      <c r="BC23" s="177">
        <f>IFERROR(Inv_SY_B!BC23/Inv_SY_B!$CA23-1,"")</f>
        <v>2.0636309555551957E-2</v>
      </c>
      <c r="BD23" s="177">
        <f>IFERROR(Inv_SY_B!BD23/Inv_SY_B!$CA23-1,"")</f>
        <v>1.3705916376686389E-2</v>
      </c>
      <c r="BE23" s="177">
        <f>IFERROR(Inv_SY_B!BE23/Inv_SY_B!$CA23-1,"")</f>
        <v>2.5305984433374729E-2</v>
      </c>
      <c r="BF23" s="177">
        <f>IFERROR(Inv_SY_B!BF23/Inv_SY_B!$CA23-1,"")</f>
        <v>2.8206929960385985E-3</v>
      </c>
      <c r="BG23" s="177">
        <f>IFERROR(Inv_SY_B!BG23/Inv_SY_B!$CA23-1,"")</f>
        <v>4.7338434040255395E-2</v>
      </c>
      <c r="BH23" s="177">
        <f>IFERROR(Inv_SY_B!BH23/Inv_SY_B!$CA23-1,"")</f>
        <v>3.775327448528043E-2</v>
      </c>
      <c r="BI23" s="177">
        <f>IFERROR(Inv_SY_B!BI23/Inv_SY_B!$CA23-1,"")</f>
        <v>4.9555731720462015E-2</v>
      </c>
      <c r="BJ23" s="177">
        <f>IFERROR(Inv_SY_B!BJ23/Inv_SY_B!$CA23-1,"")</f>
        <v>5.6552894473541171E-2</v>
      </c>
      <c r="BK23" s="177">
        <f>IFERROR(Inv_SY_B!BK23/Inv_SY_B!$CA23-1,"")</f>
        <v>5.7916991394988848E-2</v>
      </c>
      <c r="BL23" s="177">
        <f>IFERROR(Inv_SY_B!BL23/Inv_SY_B!$CA23-1,"")</f>
        <v>4.76398844035677E-2</v>
      </c>
      <c r="BM23" s="177">
        <f>IFERROR(Inv_SY_B!BM23/Inv_SY_B!$CA23-1,"")</f>
        <v>3.4835681048665412E-2</v>
      </c>
      <c r="BN23" s="177">
        <f>IFERROR(Inv_SY_B!BN23/Inv_SY_B!$CA23-1,"")</f>
        <v>1.4207287540337177E-2</v>
      </c>
      <c r="BO23" s="177">
        <f>IFERROR(Inv_SY_B!BO23/Inv_SY_B!$CA23-1,"")</f>
        <v>-5.3493740068590645E-2</v>
      </c>
      <c r="BP23" s="177">
        <f>IFERROR(Inv_SY_B!BP23/Inv_SY_B!$CA23-1,"")</f>
        <v>3.0903403496197024E-2</v>
      </c>
      <c r="BQ23" s="177">
        <f>IFERROR(Inv_SY_B!BQ23/Inv_SY_B!$CA23-1,"")</f>
        <v>1.5044377323073288E-2</v>
      </c>
      <c r="BR23" s="177">
        <f>IFERROR(Inv_SY_B!BR23/Inv_SY_B!$CA23-1,"")</f>
        <v>4.0625350821025474E-2</v>
      </c>
      <c r="BS23" s="177">
        <f>IFERROR(Inv_SY_B!BS23/Inv_SY_B!$CA23-1,"")</f>
        <v>-5.7345921494224017E-3</v>
      </c>
      <c r="BT23" s="177">
        <f>IFERROR(Inv_SY_B!BT23/Inv_SY_B!$CA23-1,"")</f>
        <v>-9.8879176611680331E-3</v>
      </c>
      <c r="BU23" s="177">
        <f>IFERROR(Inv_SY_B!BU23/Inv_SY_B!$CA23-1,"")</f>
        <v>-0.50460537115812154</v>
      </c>
      <c r="BV23" s="177">
        <f>IFERROR(Inv_SY_B!BV23/Inv_SY_B!$CA23-1,"")</f>
        <v>9.8148613120190298E-3</v>
      </c>
      <c r="BW23" s="177">
        <f>IFERROR(Inv_SY_B!BW23/Inv_SY_B!$CA23-1,"")</f>
        <v>2.9677746956256357E-2</v>
      </c>
      <c r="BX23" s="177">
        <f>IFERROR(Inv_SY_B!BX23/Inv_SY_B!$CA23-1,"")</f>
        <v>2.4497727517090562E-2</v>
      </c>
    </row>
    <row r="24" spans="1:76">
      <c r="A24"/>
      <c r="B24" s="173">
        <f t="shared" si="1"/>
        <v>45852</v>
      </c>
      <c r="C24" s="177">
        <f>IFERROR(Inv_SY_B!C24/Inv_SY_B!$BY24-1,"")</f>
        <v>9.737794164392799E-4</v>
      </c>
      <c r="D24" s="177">
        <f>IFERROR(Inv_SY_B!D24/Inv_SY_B!$BY24-1,"")</f>
        <v>7.1589060371775037E-3</v>
      </c>
      <c r="E24" s="177">
        <f>IFERROR(Inv_SY_B!E24/Inv_SY_B!$BY24-1,"")</f>
        <v>-2.9456971213068783E-3</v>
      </c>
      <c r="F24" s="177">
        <f>IFERROR(Inv_SY_B!F24/Inv_SY_B!$BY24-1,"")</f>
        <v>-2.2527640979416064E-2</v>
      </c>
      <c r="G24" s="177">
        <f>IFERROR(Inv_SY_B!G24/Inv_SY_B!$BY24-1,"")</f>
        <v>-3.0251862289853104E-2</v>
      </c>
      <c r="H24" s="177">
        <f>IFERROR(Inv_SY_B!H24/Inv_SY_B!$BY24-1,"")</f>
        <v>-2.7598648939713866E-2</v>
      </c>
      <c r="I24" s="177">
        <f>IFERROR(Inv_SY_B!I24/Inv_SY_B!$BY24-1,"")</f>
        <v>-3.0953428403868166E-5</v>
      </c>
      <c r="J24" s="177">
        <f>IFERROR(Inv_SY_B!J24/Inv_SY_B!$BY24-1,"")</f>
        <v>-1.3747669218536873E-2</v>
      </c>
      <c r="K24" s="177">
        <f>IFERROR(Inv_SY_B!K24/Inv_SY_B!$BY24-1,"")</f>
        <v>-2.0162039748702343E-2</v>
      </c>
      <c r="L24" s="177">
        <f>IFERROR(Inv_SY_B!L24/Inv_SY_B!$BY24-1,"")</f>
        <v>4.8038585046832338E-3</v>
      </c>
      <c r="M24" s="177">
        <f>IFERROR(Inv_SY_B!M24/Inv_SY_B!$BY24-1,"")</f>
        <v>2.0360066429039314E-2</v>
      </c>
      <c r="N24" s="177">
        <f>IFERROR(Inv_SY_B!N24/Inv_SY_B!$BY24-1,"")</f>
        <v>-8.6080693779952977E-3</v>
      </c>
      <c r="O24" s="177">
        <f>IFERROR(Inv_SY_B!O24/Inv_SY_B!$BY24-1,"")</f>
        <v>4.4495780439057775E-2</v>
      </c>
      <c r="P24" s="177">
        <f>IFERROR(Inv_SY_B!P24/Inv_SY_B!$BY24-1,"")</f>
        <v>-2.6673490914555842E-2</v>
      </c>
      <c r="Q24" s="177">
        <f>IFERROR(Inv_SY_B!Q24/Inv_SY_B!$BY24-1,"")</f>
        <v>3.4248840128869862E-3</v>
      </c>
      <c r="R24" s="177">
        <f>IFERROR(Inv_SY_B!R24/Inv_SY_B!$BY24-1,"")</f>
        <v>2.0481547878674178E-2</v>
      </c>
      <c r="S24" s="177">
        <f>IFERROR(Inv_SY_B!S24/Inv_SY_B!$BY24-1,"")</f>
        <v>2.7794787751238559E-3</v>
      </c>
      <c r="T24" s="177">
        <f>IFERROR(Inv_SY_B!T24/Inv_SY_B!$BY24-1,"")</f>
        <v>-1.2345114047060846E-2</v>
      </c>
      <c r="U24" s="177">
        <f>IFERROR(Inv_SY_B!U24/Inv_SY_B!$BY24-1,"")</f>
        <v>1.2798503824528851E-2</v>
      </c>
      <c r="V24" s="177">
        <f>IFERROR(Inv_SY_B!V24/Inv_SY_B!$BY24-1,"")</f>
        <v>8.2198761055269909E-3</v>
      </c>
      <c r="W24" s="177">
        <f>IFERROR(Inv_SY_B!W24/Inv_SY_B!$BY24-1,"")</f>
        <v>-2.4210565575933818E-2</v>
      </c>
      <c r="X24" s="177">
        <f>IFERROR(Inv_SY_B!X24/Inv_SY_B!$BY24-1,"")</f>
        <v>2.0183393578421693E-2</v>
      </c>
      <c r="Y24" s="177">
        <f>IFERROR(Inv_SY_B!Y24/Inv_SY_B!$BY24-1,"")</f>
        <v>1.2772324921331846E-2</v>
      </c>
      <c r="Z24" s="177">
        <f>IFERROR(Inv_SY_B!Z24/Inv_SY_B!$BY24-1,"")</f>
        <v>8.6159969384078661E-3</v>
      </c>
      <c r="AA24" s="177">
        <f>IFERROR(Inv_SY_B!AA24/Inv_SY_B!$BY24-1,"")</f>
        <v>1.6564532630579221E-2</v>
      </c>
      <c r="AB24" s="177">
        <f>IFERROR(Inv_SY_B!AB24/Inv_SY_B!$BY24-1,"")</f>
        <v>5.8900547776861156E-3</v>
      </c>
      <c r="AC24" s="177">
        <f>IFERROR(Inv_SY_B!AC24/Inv_SY_B!$BY24-1,"")</f>
        <v>4.4938700086136762E-3</v>
      </c>
      <c r="AD24" s="177">
        <f>IFERROR(Inv_SY_B!AD24/Inv_SY_B!$BY24-1,"")</f>
        <v>-4.9151026367010298E-3</v>
      </c>
      <c r="AE24" s="177">
        <f>IFERROR(Inv_SY_B!AE24/Inv_SY_B!$BZ24-1,"")</f>
        <v>7.4352252947542663E-3</v>
      </c>
      <c r="AF24" s="177">
        <f>IFERROR(Inv_SY_B!AF24/Inv_SY_B!$BZ24-1,"")</f>
        <v>-1.273892086470263E-2</v>
      </c>
      <c r="AG24" s="177">
        <f>IFERROR(Inv_SY_B!AG24/Inv_SY_B!$BZ24-1,"")</f>
        <v>-2.5959172849808754E-3</v>
      </c>
      <c r="AH24" s="177">
        <f>IFERROR(Inv_SY_B!AH24/Inv_SY_B!$BZ24-1,"")</f>
        <v>-1.3136055497925181E-2</v>
      </c>
      <c r="AI24" s="177">
        <f>IFERROR(Inv_SY_B!AI24/Inv_SY_B!$BZ24-1,"")</f>
        <v>7.0164910925007984E-3</v>
      </c>
      <c r="AJ24" s="177">
        <f>IFERROR(Inv_SY_B!AJ24/Inv_SY_B!$BZ24-1,"")</f>
        <v>8.0685979943508901E-3</v>
      </c>
      <c r="AK24" s="177">
        <f>IFERROR(Inv_SY_B!AK24/Inv_SY_B!$BZ24-1,"")</f>
        <v>-1.8445072246985328E-3</v>
      </c>
      <c r="AL24" s="177">
        <f>IFERROR(Inv_SY_B!AL24/Inv_SY_B!$BZ24-1,"")</f>
        <v>7.5444367409225332E-3</v>
      </c>
      <c r="AM24" s="177">
        <f>IFERROR(Inv_SY_B!AM24/Inv_SY_B!$BZ24-1,"")</f>
        <v>3.6894576851571603E-3</v>
      </c>
      <c r="AN24" s="177">
        <f>IFERROR(Inv_SY_B!AN24/Inv_SY_B!$BZ24-1,"")</f>
        <v>1.322208373367495E-2</v>
      </c>
      <c r="AO24" s="177">
        <f>IFERROR(Inv_SY_B!AO24/Inv_SY_B!$BZ24-1,"")</f>
        <v>1.5039933352229307E-2</v>
      </c>
      <c r="AP24" s="177">
        <f>IFERROR(Inv_SY_B!AP24/Inv_SY_B!$BZ24-1,"")</f>
        <v>-3.8387110315043715E-2</v>
      </c>
      <c r="AQ24" s="177">
        <f>IFERROR(Inv_SY_B!AQ24/Inv_SY_B!$BZ24-1,"")</f>
        <v>3.7041015677667932E-3</v>
      </c>
      <c r="AR24" s="177">
        <f>IFERROR(Inv_SY_B!AR24/Inv_SY_B!$BZ24-1,"")</f>
        <v>6.6365987355549994E-3</v>
      </c>
      <c r="AS24" s="177">
        <f>IFERROR(Inv_SY_B!AS24/Inv_SY_B!$BZ24-1,"")</f>
        <v>-1.2829162805324867E-2</v>
      </c>
      <c r="AT24" s="177">
        <f>IFERROR(Inv_SY_B!AT24/Inv_SY_B!$BZ24-1,"")</f>
        <v>-1.5699854827580961E-2</v>
      </c>
      <c r="AU24" s="177">
        <f>IFERROR(Inv_SY_B!AU24/Inv_SY_B!$BZ24-1,"")</f>
        <v>2.1876902783570573E-2</v>
      </c>
      <c r="AV24" s="177">
        <f>IFERROR(Inv_SY_B!AV24/Inv_SY_B!$BZ24-1,"")</f>
        <v>2.9976998397758248E-3</v>
      </c>
      <c r="AW24" s="177">
        <f>IFERROR(Inv_SY_B!AW24/Inv_SY_B!$CA24-1,"")</f>
        <v>-6.3453408242907017E-2</v>
      </c>
      <c r="AX24" s="177">
        <f>IFERROR(Inv_SY_B!AX24/Inv_SY_B!$CA24-1,"")</f>
        <v>-3.0450845547454364E-2</v>
      </c>
      <c r="AY24" s="177">
        <f>IFERROR(Inv_SY_B!AY24/Inv_SY_B!$CA24-1,"")</f>
        <v>2.9245258191120893E-2</v>
      </c>
      <c r="AZ24" s="177">
        <f>IFERROR(Inv_SY_B!AZ24/Inv_SY_B!$CA24-1,"")</f>
        <v>8.0135127244618021E-2</v>
      </c>
      <c r="BA24" s="177">
        <f>IFERROR(Inv_SY_B!BA24/Inv_SY_B!$CA24-1,"")</f>
        <v>7.3806696743443645E-3</v>
      </c>
      <c r="BB24" s="177">
        <f>IFERROR(Inv_SY_B!BB24/Inv_SY_B!$CA24-1,"")</f>
        <v>2.0095007399891562E-2</v>
      </c>
      <c r="BC24" s="177">
        <f>IFERROR(Inv_SY_B!BC24/Inv_SY_B!$CA24-1,"")</f>
        <v>6.8978983384211379E-3</v>
      </c>
      <c r="BD24" s="177">
        <f>IFERROR(Inv_SY_B!BD24/Inv_SY_B!$CA24-1,"")</f>
        <v>8.8837246333572928E-3</v>
      </c>
      <c r="BE24" s="177">
        <f>IFERROR(Inv_SY_B!BE24/Inv_SY_B!$CA24-1,"")</f>
        <v>2.8741552311311702E-2</v>
      </c>
      <c r="BF24" s="177">
        <f>IFERROR(Inv_SY_B!BF24/Inv_SY_B!$CA24-1,"")</f>
        <v>1.5102756779963755E-2</v>
      </c>
      <c r="BG24" s="177">
        <f>IFERROR(Inv_SY_B!BG24/Inv_SY_B!$CA24-1,"")</f>
        <v>4.3459218705847347E-2</v>
      </c>
      <c r="BH24" s="177">
        <f>IFERROR(Inv_SY_B!BH24/Inv_SY_B!$CA24-1,"")</f>
        <v>3.5285454825984885E-2</v>
      </c>
      <c r="BI24" s="177">
        <f>IFERROR(Inv_SY_B!BI24/Inv_SY_B!$CA24-1,"")</f>
        <v>3.6852668001734035E-2</v>
      </c>
      <c r="BJ24" s="177">
        <f>IFERROR(Inv_SY_B!BJ24/Inv_SY_B!$CA24-1,"")</f>
        <v>4.7987385685734907E-2</v>
      </c>
      <c r="BK24" s="177">
        <f>IFERROR(Inv_SY_B!BK24/Inv_SY_B!$CA24-1,"")</f>
        <v>3.6381074376005795E-2</v>
      </c>
      <c r="BL24" s="177">
        <f>IFERROR(Inv_SY_B!BL24/Inv_SY_B!$CA24-1,"")</f>
        <v>3.5811565842127857E-2</v>
      </c>
      <c r="BM24" s="177">
        <f>IFERROR(Inv_SY_B!BM24/Inv_SY_B!$CA24-1,"")</f>
        <v>2.0564582840764567E-2</v>
      </c>
      <c r="BN24" s="177">
        <f>IFERROR(Inv_SY_B!BN24/Inv_SY_B!$CA24-1,"")</f>
        <v>1.1182008683314759E-2</v>
      </c>
      <c r="BO24" s="177">
        <f>IFERROR(Inv_SY_B!BO24/Inv_SY_B!$CA24-1,"")</f>
        <v>-1.5376153727895026E-2</v>
      </c>
      <c r="BP24" s="177">
        <f>IFERROR(Inv_SY_B!BP24/Inv_SY_B!$CA24-1,"")</f>
        <v>1.5136638651659373E-2</v>
      </c>
      <c r="BQ24" s="177">
        <f>IFERROR(Inv_SY_B!BQ24/Inv_SY_B!$CA24-1,"")</f>
        <v>5.0161089711264761E-3</v>
      </c>
      <c r="BR24" s="177">
        <f>IFERROR(Inv_SY_B!BR24/Inv_SY_B!$CA24-1,"")</f>
        <v>5.1072926159067666E-2</v>
      </c>
      <c r="BS24" s="177">
        <f>IFERROR(Inv_SY_B!BS24/Inv_SY_B!$CA24-1,"")</f>
        <v>-2.1977829837424689E-2</v>
      </c>
      <c r="BT24" s="177">
        <f>IFERROR(Inv_SY_B!BT24/Inv_SY_B!$CA24-1,"")</f>
        <v>-3.1513638602032046E-2</v>
      </c>
      <c r="BU24" s="177">
        <f>IFERROR(Inv_SY_B!BU24/Inv_SY_B!$CA24-1,"")</f>
        <v>-0.43921390109272151</v>
      </c>
      <c r="BV24" s="177">
        <f>IFERROR(Inv_SY_B!BV24/Inv_SY_B!$CA24-1,"")</f>
        <v>3.2947905229805619E-2</v>
      </c>
      <c r="BW24" s="177">
        <f>IFERROR(Inv_SY_B!BW24/Inv_SY_B!$CA24-1,"")</f>
        <v>2.4156422538201383E-2</v>
      </c>
      <c r="BX24" s="177">
        <f>IFERROR(Inv_SY_B!BX24/Inv_SY_B!$CA24-1,"")</f>
        <v>9.6498219660279272E-3</v>
      </c>
    </row>
    <row r="25" spans="1:76">
      <c r="A25"/>
      <c r="B25" s="173">
        <f t="shared" si="1"/>
        <v>45853</v>
      </c>
      <c r="C25" s="177">
        <f>IFERROR(Inv_SY_B!C25/Inv_SY_B!$BY25-1,"")</f>
        <v>-2.1463194650836681E-2</v>
      </c>
      <c r="D25" s="177">
        <f>IFERROR(Inv_SY_B!D25/Inv_SY_B!$BY25-1,"")</f>
        <v>3.8540623869105506E-3</v>
      </c>
      <c r="E25" s="177">
        <f>IFERROR(Inv_SY_B!E25/Inv_SY_B!$BY25-1,"")</f>
        <v>1.6619663128502937E-2</v>
      </c>
      <c r="F25" s="177">
        <f>IFERROR(Inv_SY_B!F25/Inv_SY_B!$BY25-1,"")</f>
        <v>-1.886401105168023E-3</v>
      </c>
      <c r="G25" s="177">
        <f>IFERROR(Inv_SY_B!G25/Inv_SY_B!$BY25-1,"")</f>
        <v>-5.135962979512243E-4</v>
      </c>
      <c r="H25" s="177">
        <f>IFERROR(Inv_SY_B!H25/Inv_SY_B!$BY25-1,"")</f>
        <v>-1.5990361827833532E-2</v>
      </c>
      <c r="I25" s="177">
        <f>IFERROR(Inv_SY_B!I25/Inv_SY_B!$BY25-1,"")</f>
        <v>3.5217775836022813E-3</v>
      </c>
      <c r="J25" s="177">
        <f>IFERROR(Inv_SY_B!J25/Inv_SY_B!$BY25-1,"")</f>
        <v>-3.2719380032942613E-2</v>
      </c>
      <c r="K25" s="177">
        <f>IFERROR(Inv_SY_B!K25/Inv_SY_B!$BY25-1,"")</f>
        <v>-2.588630326256669E-2</v>
      </c>
      <c r="L25" s="177">
        <f>IFERROR(Inv_SY_B!L25/Inv_SY_B!$BY25-1,"")</f>
        <v>1.7131459912591351E-2</v>
      </c>
      <c r="M25" s="177">
        <f>IFERROR(Inv_SY_B!M25/Inv_SY_B!$BY25-1,"")</f>
        <v>2.7847457223620697E-2</v>
      </c>
      <c r="N25" s="177">
        <f>IFERROR(Inv_SY_B!N25/Inv_SY_B!$BY25-1,"")</f>
        <v>-1.450244514718757E-2</v>
      </c>
      <c r="O25" s="177">
        <f>IFERROR(Inv_SY_B!O25/Inv_SY_B!$BY25-1,"")</f>
        <v>3.3826065935133487E-2</v>
      </c>
      <c r="P25" s="177">
        <f>IFERROR(Inv_SY_B!P25/Inv_SY_B!$BY25-1,"")</f>
        <v>-1.818252766151196E-2</v>
      </c>
      <c r="Q25" s="177">
        <f>IFERROR(Inv_SY_B!Q25/Inv_SY_B!$BY25-1,"")</f>
        <v>1.0415251915576462E-3</v>
      </c>
      <c r="R25" s="177">
        <f>IFERROR(Inv_SY_B!R25/Inv_SY_B!$BY25-1,"")</f>
        <v>1.4429440310796959E-3</v>
      </c>
      <c r="S25" s="177">
        <f>IFERROR(Inv_SY_B!S25/Inv_SY_B!$BY25-1,"")</f>
        <v>-6.8831314174480074E-3</v>
      </c>
      <c r="T25" s="177">
        <f>IFERROR(Inv_SY_B!T25/Inv_SY_B!$BY25-1,"")</f>
        <v>-3.2425632086285794E-2</v>
      </c>
      <c r="U25" s="177">
        <f>IFERROR(Inv_SY_B!U25/Inv_SY_B!$BY25-1,"")</f>
        <v>1.4721136143720503E-3</v>
      </c>
      <c r="V25" s="177">
        <f>IFERROR(Inv_SY_B!V25/Inv_SY_B!$BY25-1,"")</f>
        <v>-4.9756339972655272E-3</v>
      </c>
      <c r="W25" s="177">
        <f>IFERROR(Inv_SY_B!W25/Inv_SY_B!$BY25-1,"")</f>
        <v>-2.6217652046055973E-2</v>
      </c>
      <c r="X25" s="177">
        <f>IFERROR(Inv_SY_B!X25/Inv_SY_B!$BY25-1,"")</f>
        <v>3.2727035634180224E-2</v>
      </c>
      <c r="Y25" s="177">
        <f>IFERROR(Inv_SY_B!Y25/Inv_SY_B!$BY25-1,"")</f>
        <v>1.8789527649815341E-2</v>
      </c>
      <c r="Z25" s="177">
        <f>IFERROR(Inv_SY_B!Z25/Inv_SY_B!$BY25-1,"")</f>
        <v>1.8941538841234618E-2</v>
      </c>
      <c r="AA25" s="177">
        <f>IFERROR(Inv_SY_B!AA25/Inv_SY_B!$BY25-1,"")</f>
        <v>1.0812220029472464E-2</v>
      </c>
      <c r="AB25" s="177">
        <f>IFERROR(Inv_SY_B!AB25/Inv_SY_B!$BY25-1,"")</f>
        <v>1.4634319243778116E-3</v>
      </c>
      <c r="AC25" s="177">
        <f>IFERROR(Inv_SY_B!AC25/Inv_SY_B!$BY25-1,"")</f>
        <v>7.1321605203855665E-3</v>
      </c>
      <c r="AD25" s="177">
        <f>IFERROR(Inv_SY_B!AD25/Inv_SY_B!$BY25-1,"")</f>
        <v>5.0232759262167637E-3</v>
      </c>
      <c r="AE25" s="177">
        <f>IFERROR(Inv_SY_B!AE25/Inv_SY_B!$BZ25-1,"")</f>
        <v>2.2255856794692219E-2</v>
      </c>
      <c r="AF25" s="177">
        <f>IFERROR(Inv_SY_B!AF25/Inv_SY_B!$BZ25-1,"")</f>
        <v>-1.023787721123659E-3</v>
      </c>
      <c r="AG25" s="177">
        <f>IFERROR(Inv_SY_B!AG25/Inv_SY_B!$BZ25-1,"")</f>
        <v>8.9189244146326008E-3</v>
      </c>
      <c r="AH25" s="177">
        <f>IFERROR(Inv_SY_B!AH25/Inv_SY_B!$BZ25-1,"")</f>
        <v>-7.7579763652924072E-3</v>
      </c>
      <c r="AI25" s="177">
        <f>IFERROR(Inv_SY_B!AI25/Inv_SY_B!$BZ25-1,"")</f>
        <v>1.6371375725505066E-2</v>
      </c>
      <c r="AJ25" s="177">
        <f>IFERROR(Inv_SY_B!AJ25/Inv_SY_B!$BZ25-1,"")</f>
        <v>3.133061571743978E-3</v>
      </c>
      <c r="AK25" s="177">
        <f>IFERROR(Inv_SY_B!AK25/Inv_SY_B!$BZ25-1,"")</f>
        <v>6.6514456031692148E-3</v>
      </c>
      <c r="AL25" s="177">
        <f>IFERROR(Inv_SY_B!AL25/Inv_SY_B!$BZ25-1,"")</f>
        <v>1.4535996684366337E-2</v>
      </c>
      <c r="AM25" s="177">
        <f>IFERROR(Inv_SY_B!AM25/Inv_SY_B!$BZ25-1,"")</f>
        <v>2.1874990959278584E-3</v>
      </c>
      <c r="AN25" s="177">
        <f>IFERROR(Inv_SY_B!AN25/Inv_SY_B!$BZ25-1,"")</f>
        <v>8.4195759405021331E-3</v>
      </c>
      <c r="AO25" s="177">
        <f>IFERROR(Inv_SY_B!AO25/Inv_SY_B!$BZ25-1,"")</f>
        <v>1.1495493696407788E-2</v>
      </c>
      <c r="AP25" s="177">
        <f>IFERROR(Inv_SY_B!AP25/Inv_SY_B!$BZ25-1,"")</f>
        <v>-1.4957399004381422E-2</v>
      </c>
      <c r="AQ25" s="177">
        <f>IFERROR(Inv_SY_B!AQ25/Inv_SY_B!$BZ25-1,"")</f>
        <v>-5.6894714739728069E-3</v>
      </c>
      <c r="AR25" s="177">
        <f>IFERROR(Inv_SY_B!AR25/Inv_SY_B!$BZ25-1,"")</f>
        <v>-2.8305404613723217E-3</v>
      </c>
      <c r="AS25" s="177">
        <f>IFERROR(Inv_SY_B!AS25/Inv_SY_B!$BZ25-1,"")</f>
        <v>-1.436658504315047E-2</v>
      </c>
      <c r="AT25" s="177">
        <f>IFERROR(Inv_SY_B!AT25/Inv_SY_B!$BZ25-1,"")</f>
        <v>-4.9619663644475454E-2</v>
      </c>
      <c r="AU25" s="177">
        <f>IFERROR(Inv_SY_B!AU25/Inv_SY_B!$BZ25-1,"")</f>
        <v>7.6174079992132882E-3</v>
      </c>
      <c r="AV25" s="177">
        <f>IFERROR(Inv_SY_B!AV25/Inv_SY_B!$BZ25-1,"")</f>
        <v>-5.3412138123948294E-3</v>
      </c>
      <c r="AW25" s="177">
        <f>IFERROR(Inv_SY_B!AW25/Inv_SY_B!$CA25-1,"")</f>
        <v>-0.13381547192676457</v>
      </c>
      <c r="AX25" s="177">
        <f>IFERROR(Inv_SY_B!AX25/Inv_SY_B!$CA25-1,"")</f>
        <v>-0.11238070251378485</v>
      </c>
      <c r="AY25" s="177">
        <f>IFERROR(Inv_SY_B!AY25/Inv_SY_B!$CA25-1,"")</f>
        <v>1.066731991838954E-2</v>
      </c>
      <c r="AZ25" s="177">
        <f>IFERROR(Inv_SY_B!AZ25/Inv_SY_B!$CA25-1,"")</f>
        <v>5.8763987071059898E-2</v>
      </c>
      <c r="BA25" s="177">
        <f>IFERROR(Inv_SY_B!BA25/Inv_SY_B!$CA25-1,"")</f>
        <v>-3.25178535310231E-2</v>
      </c>
      <c r="BB25" s="177">
        <f>IFERROR(Inv_SY_B!BB25/Inv_SY_B!$CA25-1,"")</f>
        <v>-1.4530387826200863E-2</v>
      </c>
      <c r="BC25" s="177">
        <f>IFERROR(Inv_SY_B!BC25/Inv_SY_B!$CA25-1,"")</f>
        <v>-2.4994161934854264E-2</v>
      </c>
      <c r="BD25" s="177">
        <f>IFERROR(Inv_SY_B!BD25/Inv_SY_B!$CA25-1,"")</f>
        <v>-1.5752678853589885E-2</v>
      </c>
      <c r="BE25" s="177">
        <f>IFERROR(Inv_SY_B!BE25/Inv_SY_B!$CA25-1,"")</f>
        <v>1.5386264902181201E-2</v>
      </c>
      <c r="BF25" s="177">
        <f>IFERROR(Inv_SY_B!BF25/Inv_SY_B!$CA25-1,"")</f>
        <v>2.878382445069616E-2</v>
      </c>
      <c r="BG25" s="177">
        <f>IFERROR(Inv_SY_B!BG25/Inv_SY_B!$CA25-1,"")</f>
        <v>4.6366989113554746E-2</v>
      </c>
      <c r="BH25" s="177">
        <f>IFERROR(Inv_SY_B!BH25/Inv_SY_B!$CA25-1,"")</f>
        <v>3.8615018258175926E-2</v>
      </c>
      <c r="BI25" s="177">
        <f>IFERROR(Inv_SY_B!BI25/Inv_SY_B!$CA25-1,"")</f>
        <v>2.1980507555319884E-2</v>
      </c>
      <c r="BJ25" s="177">
        <f>IFERROR(Inv_SY_B!BJ25/Inv_SY_B!$CA25-1,"")</f>
        <v>4.2515440097990798E-2</v>
      </c>
      <c r="BK25" s="177">
        <f>IFERROR(Inv_SY_B!BK25/Inv_SY_B!$CA25-1,"")</f>
        <v>1.5898974317597681E-2</v>
      </c>
      <c r="BL25" s="177">
        <f>IFERROR(Inv_SY_B!BL25/Inv_SY_B!$CA25-1,"")</f>
        <v>1.4278181471327311E-2</v>
      </c>
      <c r="BM25" s="177">
        <f>IFERROR(Inv_SY_B!BM25/Inv_SY_B!$CA25-1,"")</f>
        <v>4.9774350964707281E-2</v>
      </c>
      <c r="BN25" s="177">
        <f>IFERROR(Inv_SY_B!BN25/Inv_SY_B!$CA25-1,"")</f>
        <v>3.2824356372927577E-2</v>
      </c>
      <c r="BO25" s="177">
        <f>IFERROR(Inv_SY_B!BO25/Inv_SY_B!$CA25-1,"")</f>
        <v>1.027603748224859E-4</v>
      </c>
      <c r="BP25" s="177">
        <f>IFERROR(Inv_SY_B!BP25/Inv_SY_B!$CA25-1,"")</f>
        <v>3.3928409936726744E-2</v>
      </c>
      <c r="BQ25" s="177">
        <f>IFERROR(Inv_SY_B!BQ25/Inv_SY_B!$CA25-1,"")</f>
        <v>-3.8680657523023632E-3</v>
      </c>
      <c r="BR25" s="177">
        <f>IFERROR(Inv_SY_B!BR25/Inv_SY_B!$CA25-1,"")</f>
        <v>8.2786109142868103E-2</v>
      </c>
      <c r="BS25" s="177">
        <f>IFERROR(Inv_SY_B!BS25/Inv_SY_B!$CA25-1,"")</f>
        <v>1.7135669624439354E-2</v>
      </c>
      <c r="BT25" s="177">
        <f>IFERROR(Inv_SY_B!BT25/Inv_SY_B!$CA25-1,"")</f>
        <v>-1.3893576762870841E-2</v>
      </c>
      <c r="BU25" s="177">
        <f>IFERROR(Inv_SY_B!BU25/Inv_SY_B!$CA25-1,"")</f>
        <v>-0.32830752529955265</v>
      </c>
      <c r="BV25" s="177">
        <f>IFERROR(Inv_SY_B!BV25/Inv_SY_B!$CA25-1,"")</f>
        <v>0.11347977388154495</v>
      </c>
      <c r="BW25" s="177">
        <f>IFERROR(Inv_SY_B!BW25/Inv_SY_B!$CA25-1,"")</f>
        <v>3.9284319720622962E-2</v>
      </c>
      <c r="BX25" s="177">
        <f>IFERROR(Inv_SY_B!BX25/Inv_SY_B!$CA25-1,"")</f>
        <v>1.7488167225994999E-2</v>
      </c>
    </row>
    <row r="26" spans="1:76">
      <c r="A26"/>
      <c r="B26" s="173">
        <f t="shared" si="1"/>
        <v>45854</v>
      </c>
      <c r="C26" s="177">
        <f>IFERROR(Inv_SY_B!C26/Inv_SY_B!$BY26-1,"")</f>
        <v>-1.2393230475646888E-3</v>
      </c>
      <c r="D26" s="177">
        <f>IFERROR(Inv_SY_B!D26/Inv_SY_B!$BY26-1,"")</f>
        <v>9.0937389856264872E-3</v>
      </c>
      <c r="E26" s="177">
        <f>IFERROR(Inv_SY_B!E26/Inv_SY_B!$BY26-1,"")</f>
        <v>1.4748266917822495E-2</v>
      </c>
      <c r="F26" s="177">
        <f>IFERROR(Inv_SY_B!F26/Inv_SY_B!$BY26-1,"")</f>
        <v>4.3365392787810819E-3</v>
      </c>
      <c r="G26" s="177">
        <f>IFERROR(Inv_SY_B!G26/Inv_SY_B!$BY26-1,"")</f>
        <v>1.0266202740480956E-3</v>
      </c>
      <c r="H26" s="177">
        <f>IFERROR(Inv_SY_B!H26/Inv_SY_B!$BY26-1,"")</f>
        <v>-8.2038053287913915E-3</v>
      </c>
      <c r="I26" s="177">
        <f>IFERROR(Inv_SY_B!I26/Inv_SY_B!$BY26-1,"")</f>
        <v>1.5095019616793826E-2</v>
      </c>
      <c r="J26" s="177">
        <f>IFERROR(Inv_SY_B!J26/Inv_SY_B!$BY26-1,"")</f>
        <v>-1.1739529222611678E-2</v>
      </c>
      <c r="K26" s="177">
        <f>IFERROR(Inv_SY_B!K26/Inv_SY_B!$BY26-1,"")</f>
        <v>-6.9289701054657815E-3</v>
      </c>
      <c r="L26" s="177">
        <f>IFERROR(Inv_SY_B!L26/Inv_SY_B!$BY26-1,"")</f>
        <v>2.2502424209017491E-2</v>
      </c>
      <c r="M26" s="177">
        <f>IFERROR(Inv_SY_B!M26/Inv_SY_B!$BY26-1,"")</f>
        <v>4.5724788166106034E-2</v>
      </c>
      <c r="N26" s="177">
        <f>IFERROR(Inv_SY_B!N26/Inv_SY_B!$BY26-1,"")</f>
        <v>1.2098123841771447E-2</v>
      </c>
      <c r="O26" s="177">
        <f>IFERROR(Inv_SY_B!O26/Inv_SY_B!$BY26-1,"")</f>
        <v>3.9064585448305156E-2</v>
      </c>
      <c r="P26" s="177">
        <f>IFERROR(Inv_SY_B!P26/Inv_SY_B!$BY26-1,"")</f>
        <v>-1.4699128118334737E-2</v>
      </c>
      <c r="Q26" s="177">
        <f>IFERROR(Inv_SY_B!Q26/Inv_SY_B!$BY26-1,"")</f>
        <v>7.0003141662982049E-3</v>
      </c>
      <c r="R26" s="177">
        <f>IFERROR(Inv_SY_B!R26/Inv_SY_B!$BY26-1,"")</f>
        <v>1.5971720858079852E-2</v>
      </c>
      <c r="S26" s="177">
        <f>IFERROR(Inv_SY_B!S26/Inv_SY_B!$BY26-1,"")</f>
        <v>2.1155745108303314E-4</v>
      </c>
      <c r="T26" s="177">
        <f>IFERROR(Inv_SY_B!T26/Inv_SY_B!$BY26-1,"")</f>
        <v>-2.1403611639810194E-2</v>
      </c>
      <c r="U26" s="177">
        <f>IFERROR(Inv_SY_B!U26/Inv_SY_B!$BY26-1,"")</f>
        <v>7.9348017294571527E-3</v>
      </c>
      <c r="V26" s="177">
        <f>IFERROR(Inv_SY_B!V26/Inv_SY_B!$BY26-1,"")</f>
        <v>-2.4192207087436746E-4</v>
      </c>
      <c r="W26" s="177">
        <f>IFERROR(Inv_SY_B!W26/Inv_SY_B!$BY26-1,"")</f>
        <v>-4.1951947282617974E-2</v>
      </c>
      <c r="X26" s="177">
        <f>IFERROR(Inv_SY_B!X26/Inv_SY_B!$BY26-1,"")</f>
        <v>-5.6108717954582721E-3</v>
      </c>
      <c r="Y26" s="177">
        <f>IFERROR(Inv_SY_B!Y26/Inv_SY_B!$BY26-1,"")</f>
        <v>-6.3980942403306651E-3</v>
      </c>
      <c r="Z26" s="177">
        <f>IFERROR(Inv_SY_B!Z26/Inv_SY_B!$BY26-1,"")</f>
        <v>-1.1497228957448202E-2</v>
      </c>
      <c r="AA26" s="177">
        <f>IFERROR(Inv_SY_B!AA26/Inv_SY_B!$BY26-1,"")</f>
        <v>-1.0707421931651417E-2</v>
      </c>
      <c r="AB26" s="177">
        <f>IFERROR(Inv_SY_B!AB26/Inv_SY_B!$BY26-1,"")</f>
        <v>-2.2672542803748752E-2</v>
      </c>
      <c r="AC26" s="177">
        <f>IFERROR(Inv_SY_B!AC26/Inv_SY_B!$BY26-1,"")</f>
        <v>-1.2627318013865296E-2</v>
      </c>
      <c r="AD26" s="177">
        <f>IFERROR(Inv_SY_B!AD26/Inv_SY_B!$BY26-1,"")</f>
        <v>-1.8886786384620158E-2</v>
      </c>
      <c r="AE26" s="177">
        <f>IFERROR(Inv_SY_B!AE26/Inv_SY_B!$BZ26-1,"")</f>
        <v>1.4909541141179261E-2</v>
      </c>
      <c r="AF26" s="177">
        <f>IFERROR(Inv_SY_B!AF26/Inv_SY_B!$BZ26-1,"")</f>
        <v>-2.5191386996344933E-3</v>
      </c>
      <c r="AG26" s="177">
        <f>IFERROR(Inv_SY_B!AG26/Inv_SY_B!$BZ26-1,"")</f>
        <v>9.2666306957487343E-3</v>
      </c>
      <c r="AH26" s="177">
        <f>IFERROR(Inv_SY_B!AH26/Inv_SY_B!$BZ26-1,"")</f>
        <v>7.1407677009185377E-3</v>
      </c>
      <c r="AI26" s="177">
        <f>IFERROR(Inv_SY_B!AI26/Inv_SY_B!$BZ26-1,"")</f>
        <v>1.3158552924203315E-2</v>
      </c>
      <c r="AJ26" s="177">
        <f>IFERROR(Inv_SY_B!AJ26/Inv_SY_B!$BZ26-1,"")</f>
        <v>-3.3578035012181706E-3</v>
      </c>
      <c r="AK26" s="177">
        <f>IFERROR(Inv_SY_B!AK26/Inv_SY_B!$BZ26-1,"")</f>
        <v>-1.9055540708912133E-5</v>
      </c>
      <c r="AL26" s="177">
        <f>IFERROR(Inv_SY_B!AL26/Inv_SY_B!$BZ26-1,"")</f>
        <v>7.7607088137929825E-3</v>
      </c>
      <c r="AM26" s="177">
        <f>IFERROR(Inv_SY_B!AM26/Inv_SY_B!$BZ26-1,"")</f>
        <v>4.8477954078676166E-3</v>
      </c>
      <c r="AN26" s="177">
        <f>IFERROR(Inv_SY_B!AN26/Inv_SY_B!$BZ26-1,"")</f>
        <v>1.7074574813515486E-2</v>
      </c>
      <c r="AO26" s="177">
        <f>IFERROR(Inv_SY_B!AO26/Inv_SY_B!$BZ26-1,"")</f>
        <v>2.0436542691592452E-2</v>
      </c>
      <c r="AP26" s="177">
        <f>IFERROR(Inv_SY_B!AP26/Inv_SY_B!$BZ26-1,"")</f>
        <v>1.3205140085917666E-2</v>
      </c>
      <c r="AQ26" s="177">
        <f>IFERROR(Inv_SY_B!AQ26/Inv_SY_B!$BZ26-1,"")</f>
        <v>1.3078715228021842E-2</v>
      </c>
      <c r="AR26" s="177">
        <f>IFERROR(Inv_SY_B!AR26/Inv_SY_B!$BZ26-1,"")</f>
        <v>1.3209981052574093E-2</v>
      </c>
      <c r="AS26" s="177">
        <f>IFERROR(Inv_SY_B!AS26/Inv_SY_B!$BZ26-1,"")</f>
        <v>-1.7263897868230904E-2</v>
      </c>
      <c r="AT26" s="177">
        <f>IFERROR(Inv_SY_B!AT26/Inv_SY_B!$BZ26-1,"")</f>
        <v>-4.3926671665644346E-2</v>
      </c>
      <c r="AU26" s="177">
        <f>IFERROR(Inv_SY_B!AU26/Inv_SY_B!$BZ26-1,"")</f>
        <v>-3.1752960135139841E-2</v>
      </c>
      <c r="AV26" s="177">
        <f>IFERROR(Inv_SY_B!AV26/Inv_SY_B!$BZ26-1,"")</f>
        <v>-3.5249423144750325E-2</v>
      </c>
      <c r="AW26" s="177">
        <f>IFERROR(Inv_SY_B!AW26/Inv_SY_B!$CA26-1,"")</f>
        <v>-0.16832762099905185</v>
      </c>
      <c r="AX26" s="177">
        <f>IFERROR(Inv_SY_B!AX26/Inv_SY_B!$CA26-1,"")</f>
        <v>-0.13815007947557989</v>
      </c>
      <c r="AY26" s="177">
        <f>IFERROR(Inv_SY_B!AY26/Inv_SY_B!$CA26-1,"")</f>
        <v>-1.129313147641775E-2</v>
      </c>
      <c r="AZ26" s="177">
        <f>IFERROR(Inv_SY_B!AZ26/Inv_SY_B!$CA26-1,"")</f>
        <v>5.4334658025395388E-2</v>
      </c>
      <c r="BA26" s="177">
        <f>IFERROR(Inv_SY_B!BA26/Inv_SY_B!$CA26-1,"")</f>
        <v>-2.3595252131851208E-2</v>
      </c>
      <c r="BB26" s="177">
        <f>IFERROR(Inv_SY_B!BB26/Inv_SY_B!$CA26-1,"")</f>
        <v>1.1148833267819347E-2</v>
      </c>
      <c r="BC26" s="177">
        <f>IFERROR(Inv_SY_B!BC26/Inv_SY_B!$CA26-1,"")</f>
        <v>5.1360309004315763E-3</v>
      </c>
      <c r="BD26" s="177">
        <f>IFERROR(Inv_SY_B!BD26/Inv_SY_B!$CA26-1,"")</f>
        <v>4.4004543024673826E-3</v>
      </c>
      <c r="BE26" s="177">
        <f>IFERROR(Inv_SY_B!BE26/Inv_SY_B!$CA26-1,"")</f>
        <v>3.321274284996889E-2</v>
      </c>
      <c r="BF26" s="177">
        <f>IFERROR(Inv_SY_B!BF26/Inv_SY_B!$CA26-1,"")</f>
        <v>2.1129904352684914E-2</v>
      </c>
      <c r="BG26" s="177">
        <f>IFERROR(Inv_SY_B!BG26/Inv_SY_B!$CA26-1,"")</f>
        <v>4.4872247512659058E-2</v>
      </c>
      <c r="BH26" s="177">
        <f>IFERROR(Inv_SY_B!BH26/Inv_SY_B!$CA26-1,"")</f>
        <v>3.7895309875036531E-2</v>
      </c>
      <c r="BI26" s="177">
        <f>IFERROR(Inv_SY_B!BI26/Inv_SY_B!$CA26-1,"")</f>
        <v>2.8314602681633216E-2</v>
      </c>
      <c r="BJ26" s="177">
        <f>IFERROR(Inv_SY_B!BJ26/Inv_SY_B!$CA26-1,"")</f>
        <v>4.2608635769806558E-2</v>
      </c>
      <c r="BK26" s="177">
        <f>IFERROR(Inv_SY_B!BK26/Inv_SY_B!$CA26-1,"")</f>
        <v>1.5062146390045994E-2</v>
      </c>
      <c r="BL26" s="177">
        <f>IFERROR(Inv_SY_B!BL26/Inv_SY_B!$CA26-1,"")</f>
        <v>2.3070103255817154E-2</v>
      </c>
      <c r="BM26" s="177">
        <f>IFERROR(Inv_SY_B!BM26/Inv_SY_B!$CA26-1,"")</f>
        <v>8.3031976339551505E-3</v>
      </c>
      <c r="BN26" s="177">
        <f>IFERROR(Inv_SY_B!BN26/Inv_SY_B!$CA26-1,"")</f>
        <v>4.4895821607338071E-4</v>
      </c>
      <c r="BO26" s="177">
        <f>IFERROR(Inv_SY_B!BO26/Inv_SY_B!$CA26-1,"")</f>
        <v>-2.1245117461189844E-2</v>
      </c>
      <c r="BP26" s="177">
        <f>IFERROR(Inv_SY_B!BP26/Inv_SY_B!$CA26-1,"")</f>
        <v>1.7085603392206217E-3</v>
      </c>
      <c r="BQ26" s="177">
        <f>IFERROR(Inv_SY_B!BQ26/Inv_SY_B!$CA26-1,"")</f>
        <v>-1.2704591498874485E-2</v>
      </c>
      <c r="BR26" s="177">
        <f>IFERROR(Inv_SY_B!BR26/Inv_SY_B!$CA26-1,"")</f>
        <v>7.8405055991094041E-2</v>
      </c>
      <c r="BS26" s="177">
        <f>IFERROR(Inv_SY_B!BS26/Inv_SY_B!$CA26-1,"")</f>
        <v>-6.5561819783535036E-3</v>
      </c>
      <c r="BT26" s="177">
        <f>IFERROR(Inv_SY_B!BT26/Inv_SY_B!$CA26-1,"")</f>
        <v>-1.4644942269478212E-2</v>
      </c>
      <c r="BU26" s="177">
        <f>IFERROR(Inv_SY_B!BU26/Inv_SY_B!$CA26-1,"")</f>
        <v>-0.11702722256549791</v>
      </c>
      <c r="BV26" s="177">
        <f>IFERROR(Inv_SY_B!BV26/Inv_SY_B!$CA26-1,"")</f>
        <v>0.11902196558163269</v>
      </c>
      <c r="BW26" s="177">
        <f>IFERROR(Inv_SY_B!BW26/Inv_SY_B!$CA26-1,"")</f>
        <v>3.9482021620640406E-3</v>
      </c>
      <c r="BX26" s="177">
        <f>IFERROR(Inv_SY_B!BX26/Inv_SY_B!$CA26-1,"")</f>
        <v>-1.9477469251513835E-2</v>
      </c>
    </row>
    <row r="27" spans="1:76">
      <c r="A27"/>
      <c r="B27" s="173">
        <f t="shared" si="1"/>
        <v>45855</v>
      </c>
      <c r="C27" s="177">
        <f>IFERROR(Inv_SY_B!C27/Inv_SY_B!$BY27-1,"")</f>
        <v>-3.4195368004785398E-2</v>
      </c>
      <c r="D27" s="177">
        <f>IFERROR(Inv_SY_B!D27/Inv_SY_B!$BY27-1,"")</f>
        <v>-3.3230172188612572E-2</v>
      </c>
      <c r="E27" s="177">
        <f>IFERROR(Inv_SY_B!E27/Inv_SY_B!$BY27-1,"")</f>
        <v>-2.7062453693008082E-2</v>
      </c>
      <c r="F27" s="177">
        <f>IFERROR(Inv_SY_B!F27/Inv_SY_B!$BY27-1,"")</f>
        <v>-1.904365800726826E-2</v>
      </c>
      <c r="G27" s="177">
        <f>IFERROR(Inv_SY_B!G27/Inv_SY_B!$BY27-1,"")</f>
        <v>-1.699618649059309E-2</v>
      </c>
      <c r="H27" s="177">
        <f>IFERROR(Inv_SY_B!H27/Inv_SY_B!$BY27-1,"")</f>
        <v>-3.2766245119741022E-2</v>
      </c>
      <c r="I27" s="177">
        <f>IFERROR(Inv_SY_B!I27/Inv_SY_B!$BY27-1,"")</f>
        <v>-1.7037537765648092E-2</v>
      </c>
      <c r="J27" s="177">
        <f>IFERROR(Inv_SY_B!J27/Inv_SY_B!$BY27-1,"")</f>
        <v>-4.0038789968793842E-2</v>
      </c>
      <c r="K27" s="177">
        <f>IFERROR(Inv_SY_B!K27/Inv_SY_B!$BY27-1,"")</f>
        <v>-3.8730384615529023E-2</v>
      </c>
      <c r="L27" s="177">
        <f>IFERROR(Inv_SY_B!L27/Inv_SY_B!$BY27-1,"")</f>
        <v>3.7597899795192014E-3</v>
      </c>
      <c r="M27" s="177">
        <f>IFERROR(Inv_SY_B!M27/Inv_SY_B!$BY27-1,"")</f>
        <v>3.9335970073974158E-2</v>
      </c>
      <c r="N27" s="177">
        <f>IFERROR(Inv_SY_B!N27/Inv_SY_B!$BY27-1,"")</f>
        <v>-1.5084186225451934E-2</v>
      </c>
      <c r="O27" s="177">
        <f>IFERROR(Inv_SY_B!O27/Inv_SY_B!$BY27-1,"")</f>
        <v>1.0477920856229117E-2</v>
      </c>
      <c r="P27" s="177">
        <f>IFERROR(Inv_SY_B!P27/Inv_SY_B!$BY27-1,"")</f>
        <v>-5.5460645653739871E-3</v>
      </c>
      <c r="Q27" s="177">
        <f>IFERROR(Inv_SY_B!Q27/Inv_SY_B!$BY27-1,"")</f>
        <v>-6.7598345591388664E-3</v>
      </c>
      <c r="R27" s="177">
        <f>IFERROR(Inv_SY_B!R27/Inv_SY_B!$BY27-1,"")</f>
        <v>-1.6040525470714107E-2</v>
      </c>
      <c r="S27" s="177">
        <f>IFERROR(Inv_SY_B!S27/Inv_SY_B!$BY27-1,"")</f>
        <v>-2.7646148653785119E-2</v>
      </c>
      <c r="T27" s="177">
        <f>IFERROR(Inv_SY_B!T27/Inv_SY_B!$BY27-1,"")</f>
        <v>-1.5947780616798801E-2</v>
      </c>
      <c r="U27" s="177">
        <f>IFERROR(Inv_SY_B!U27/Inv_SY_B!$BY27-1,"")</f>
        <v>-2.1181547636104581E-2</v>
      </c>
      <c r="V27" s="177">
        <f>IFERROR(Inv_SY_B!V27/Inv_SY_B!$BY27-1,"")</f>
        <v>-2.3367855694565787E-2</v>
      </c>
      <c r="W27" s="177">
        <f>IFERROR(Inv_SY_B!W27/Inv_SY_B!$BY27-1,"")</f>
        <v>1.8713861104509011E-2</v>
      </c>
      <c r="X27" s="177">
        <f>IFERROR(Inv_SY_B!X27/Inv_SY_B!$BY27-1,"")</f>
        <v>5.355753094768767E-2</v>
      </c>
      <c r="Y27" s="177">
        <f>IFERROR(Inv_SY_B!Y27/Inv_SY_B!$BY27-1,"")</f>
        <v>5.279212480853035E-2</v>
      </c>
      <c r="Z27" s="177">
        <f>IFERROR(Inv_SY_B!Z27/Inv_SY_B!$BY27-1,"")</f>
        <v>4.3571020470082766E-2</v>
      </c>
      <c r="AA27" s="177">
        <f>IFERROR(Inv_SY_B!AA27/Inv_SY_B!$BY27-1,"")</f>
        <v>5.2735830655737059E-2</v>
      </c>
      <c r="AB27" s="177">
        <f>IFERROR(Inv_SY_B!AB27/Inv_SY_B!$BY27-1,"")</f>
        <v>3.0923010097987147E-2</v>
      </c>
      <c r="AC27" s="177">
        <f>IFERROR(Inv_SY_B!AC27/Inv_SY_B!$BY27-1,"")</f>
        <v>4.6412686196107611E-2</v>
      </c>
      <c r="AD27" s="177">
        <f>IFERROR(Inv_SY_B!AD27/Inv_SY_B!$BY27-1,"")</f>
        <v>3.8394994085551915E-2</v>
      </c>
      <c r="AE27" s="177">
        <f>IFERROR(Inv_SY_B!AE27/Inv_SY_B!$BZ27-1,"")</f>
        <v>-1.1549115958973011E-2</v>
      </c>
      <c r="AF27" s="177">
        <f>IFERROR(Inv_SY_B!AF27/Inv_SY_B!$BZ27-1,"")</f>
        <v>-1.6045838417842573E-2</v>
      </c>
      <c r="AG27" s="177">
        <f>IFERROR(Inv_SY_B!AG27/Inv_SY_B!$BZ27-1,"")</f>
        <v>9.0356134318372305E-3</v>
      </c>
      <c r="AH27" s="177">
        <f>IFERROR(Inv_SY_B!AH27/Inv_SY_B!$BZ27-1,"")</f>
        <v>7.0628628493323298E-3</v>
      </c>
      <c r="AI27" s="177">
        <f>IFERROR(Inv_SY_B!AI27/Inv_SY_B!$BZ27-1,"")</f>
        <v>-8.4500833066039061E-3</v>
      </c>
      <c r="AJ27" s="177">
        <f>IFERROR(Inv_SY_B!AJ27/Inv_SY_B!$BZ27-1,"")</f>
        <v>-1.8304982083678034E-2</v>
      </c>
      <c r="AK27" s="177">
        <f>IFERROR(Inv_SY_B!AK27/Inv_SY_B!$BZ27-1,"")</f>
        <v>-1.9913968154460227E-2</v>
      </c>
      <c r="AL27" s="177">
        <f>IFERROR(Inv_SY_B!AL27/Inv_SY_B!$BZ27-1,"")</f>
        <v>-1.4141124171842545E-3</v>
      </c>
      <c r="AM27" s="177">
        <f>IFERROR(Inv_SY_B!AM27/Inv_SY_B!$BZ27-1,"")</f>
        <v>7.8894654453685042E-3</v>
      </c>
      <c r="AN27" s="177">
        <f>IFERROR(Inv_SY_B!AN27/Inv_SY_B!$BZ27-1,"")</f>
        <v>2.2462013109936896E-2</v>
      </c>
      <c r="AO27" s="177">
        <f>IFERROR(Inv_SY_B!AO27/Inv_SY_B!$BZ27-1,"")</f>
        <v>2.6941972658789171E-2</v>
      </c>
      <c r="AP27" s="177">
        <f>IFERROR(Inv_SY_B!AP27/Inv_SY_B!$BZ27-1,"")</f>
        <v>2.2157713970769599E-2</v>
      </c>
      <c r="AQ27" s="177">
        <f>IFERROR(Inv_SY_B!AQ27/Inv_SY_B!$BZ27-1,"")</f>
        <v>2.4192895133499093E-2</v>
      </c>
      <c r="AR27" s="177">
        <f>IFERROR(Inv_SY_B!AR27/Inv_SY_B!$BZ27-1,"")</f>
        <v>2.0063032586478124E-2</v>
      </c>
      <c r="AS27" s="177">
        <f>IFERROR(Inv_SY_B!AS27/Inv_SY_B!$BZ27-1,"")</f>
        <v>-2.6282826979189267E-2</v>
      </c>
      <c r="AT27" s="177">
        <f>IFERROR(Inv_SY_B!AT27/Inv_SY_B!$BZ27-1,"")</f>
        <v>-2.1606580517253282E-2</v>
      </c>
      <c r="AU27" s="177">
        <f>IFERROR(Inv_SY_B!AU27/Inv_SY_B!$BZ27-1,"")</f>
        <v>-1.0183763090833908E-2</v>
      </c>
      <c r="AV27" s="177">
        <f>IFERROR(Inv_SY_B!AV27/Inv_SY_B!$BZ27-1,"")</f>
        <v>-6.0542982599921524E-3</v>
      </c>
      <c r="AW27" s="177">
        <f>IFERROR(Inv_SY_B!AW27/Inv_SY_B!$CA27-1,"")</f>
        <v>-0.14625710623286947</v>
      </c>
      <c r="AX27" s="177">
        <f>IFERROR(Inv_SY_B!AX27/Inv_SY_B!$CA27-1,"")</f>
        <v>-0.120642531426287</v>
      </c>
      <c r="AY27" s="177">
        <f>IFERROR(Inv_SY_B!AY27/Inv_SY_B!$CA27-1,"")</f>
        <v>-4.0232753818373546E-2</v>
      </c>
      <c r="AZ27" s="177">
        <f>IFERROR(Inv_SY_B!AZ27/Inv_SY_B!$CA27-1,"")</f>
        <v>2.1138596180137137E-2</v>
      </c>
      <c r="BA27" s="177">
        <f>IFERROR(Inv_SY_B!BA27/Inv_SY_B!$CA27-1,"")</f>
        <v>-4.2891838797713744E-2</v>
      </c>
      <c r="BB27" s="177">
        <f>IFERROR(Inv_SY_B!BB27/Inv_SY_B!$CA27-1,"")</f>
        <v>-1.1327147928950065E-2</v>
      </c>
      <c r="BC27" s="177">
        <f>IFERROR(Inv_SY_B!BC27/Inv_SY_B!$CA27-1,"")</f>
        <v>-1.2389592926233206E-2</v>
      </c>
      <c r="BD27" s="177">
        <f>IFERROR(Inv_SY_B!BD27/Inv_SY_B!$CA27-1,"")</f>
        <v>-4.3339826821162664E-3</v>
      </c>
      <c r="BE27" s="177">
        <f>IFERROR(Inv_SY_B!BE27/Inv_SY_B!$CA27-1,"")</f>
        <v>3.0964833899175259E-2</v>
      </c>
      <c r="BF27" s="177">
        <f>IFERROR(Inv_SY_B!BF27/Inv_SY_B!$CA27-1,"")</f>
        <v>2.0483164096840589E-2</v>
      </c>
      <c r="BG27" s="177">
        <f>IFERROR(Inv_SY_B!BG27/Inv_SY_B!$CA27-1,"")</f>
        <v>5.0029607440506663E-2</v>
      </c>
      <c r="BH27" s="177">
        <f>IFERROR(Inv_SY_B!BH27/Inv_SY_B!$CA27-1,"")</f>
        <v>4.3044594867511332E-2</v>
      </c>
      <c r="BI27" s="177">
        <f>IFERROR(Inv_SY_B!BI27/Inv_SY_B!$CA27-1,"")</f>
        <v>3.030292099101195E-2</v>
      </c>
      <c r="BJ27" s="177">
        <f>IFERROR(Inv_SY_B!BJ27/Inv_SY_B!$CA27-1,"")</f>
        <v>4.9775426663345224E-2</v>
      </c>
      <c r="BK27" s="177">
        <f>IFERROR(Inv_SY_B!BK27/Inv_SY_B!$CA27-1,"")</f>
        <v>2.1274506685510453E-2</v>
      </c>
      <c r="BL27" s="177">
        <f>IFERROR(Inv_SY_B!BL27/Inv_SY_B!$CA27-1,"")</f>
        <v>1.8719472506983914E-2</v>
      </c>
      <c r="BM27" s="177">
        <f>IFERROR(Inv_SY_B!BM27/Inv_SY_B!$CA27-1,"")</f>
        <v>3.3017274505669825E-2</v>
      </c>
      <c r="BN27" s="177">
        <f>IFERROR(Inv_SY_B!BN27/Inv_SY_B!$CA27-1,"")</f>
        <v>2.4933941423647132E-2</v>
      </c>
      <c r="BO27" s="177">
        <f>IFERROR(Inv_SY_B!BO27/Inv_SY_B!$CA27-1,"")</f>
        <v>-5.9363203300812906E-3</v>
      </c>
      <c r="BP27" s="177">
        <f>IFERROR(Inv_SY_B!BP27/Inv_SY_B!$CA27-1,"")</f>
        <v>2.0918597834264308E-2</v>
      </c>
      <c r="BQ27" s="177">
        <f>IFERROR(Inv_SY_B!BQ27/Inv_SY_B!$CA27-1,"")</f>
        <v>-1.5506093779744434E-2</v>
      </c>
      <c r="BR27" s="177">
        <f>IFERROR(Inv_SY_B!BR27/Inv_SY_B!$CA27-1,"")</f>
        <v>6.2153731725839156E-2</v>
      </c>
      <c r="BS27" s="177">
        <f>IFERROR(Inv_SY_B!BS27/Inv_SY_B!$CA27-1,"")</f>
        <v>-3.5089072416747746E-2</v>
      </c>
      <c r="BT27" s="177">
        <f>IFERROR(Inv_SY_B!BT27/Inv_SY_B!$CA27-1,"")</f>
        <v>2.8215932412121392E-2</v>
      </c>
      <c r="BU27" s="177">
        <f>IFERROR(Inv_SY_B!BU27/Inv_SY_B!$CA27-1,"")</f>
        <v>-8.3912406453355293E-2</v>
      </c>
      <c r="BV27" s="177">
        <f>IFERROR(Inv_SY_B!BV27/Inv_SY_B!$CA27-1,"")</f>
        <v>4.1451207461148387E-2</v>
      </c>
      <c r="BW27" s="177">
        <f>IFERROR(Inv_SY_B!BW27/Inv_SY_B!$CA27-1,"")</f>
        <v>1.5307357784170694E-2</v>
      </c>
      <c r="BX27" s="177">
        <f>IFERROR(Inv_SY_B!BX27/Inv_SY_B!$CA27-1,"")</f>
        <v>6.787680314588318E-3</v>
      </c>
    </row>
    <row r="28" spans="1:76">
      <c r="A28"/>
      <c r="B28" s="173">
        <f t="shared" si="1"/>
        <v>45856</v>
      </c>
      <c r="C28" s="177">
        <f>IFERROR(Inv_SY_B!C28/Inv_SY_B!$BY28-1,"")</f>
        <v>7.1455853860586949E-3</v>
      </c>
      <c r="D28" s="177">
        <f>IFERROR(Inv_SY_B!D28/Inv_SY_B!$BY28-1,"")</f>
        <v>2.8326669737741561E-3</v>
      </c>
      <c r="E28" s="177">
        <f>IFERROR(Inv_SY_B!E28/Inv_SY_B!$BY28-1,"")</f>
        <v>-6.9852096862319524E-3</v>
      </c>
      <c r="F28" s="177">
        <f>IFERROR(Inv_SY_B!F28/Inv_SY_B!$BY28-1,"")</f>
        <v>-1.6137670868885734E-2</v>
      </c>
      <c r="G28" s="177">
        <f>IFERROR(Inv_SY_B!G28/Inv_SY_B!$BY28-1,"")</f>
        <v>-1.539643368886956E-2</v>
      </c>
      <c r="H28" s="177">
        <f>IFERROR(Inv_SY_B!H28/Inv_SY_B!$BY28-1,"")</f>
        <v>-1.4665320685123717E-2</v>
      </c>
      <c r="I28" s="177">
        <f>IFERROR(Inv_SY_B!I28/Inv_SY_B!$BY28-1,"")</f>
        <v>3.2982476440661657E-3</v>
      </c>
      <c r="J28" s="177">
        <f>IFERROR(Inv_SY_B!J28/Inv_SY_B!$BY28-1,"")</f>
        <v>1.3580340953010417E-2</v>
      </c>
      <c r="K28" s="177">
        <f>IFERROR(Inv_SY_B!K28/Inv_SY_B!$BY28-1,"")</f>
        <v>-2.4052240222957155E-2</v>
      </c>
      <c r="L28" s="177">
        <f>IFERROR(Inv_SY_B!L28/Inv_SY_B!$BY28-1,"")</f>
        <v>5.8436411314439773E-3</v>
      </c>
      <c r="M28" s="177">
        <f>IFERROR(Inv_SY_B!M28/Inv_SY_B!$BY28-1,"")</f>
        <v>3.5527057325318134E-2</v>
      </c>
      <c r="N28" s="177">
        <f>IFERROR(Inv_SY_B!N28/Inv_SY_B!$BY28-1,"")</f>
        <v>-9.2454108317420181E-3</v>
      </c>
      <c r="O28" s="177">
        <f>IFERROR(Inv_SY_B!O28/Inv_SY_B!$BY28-1,"")</f>
        <v>1.8369443447917355E-2</v>
      </c>
      <c r="P28" s="177">
        <f>IFERROR(Inv_SY_B!P28/Inv_SY_B!$BY28-1,"")</f>
        <v>-2.4695489899887679E-2</v>
      </c>
      <c r="Q28" s="177">
        <f>IFERROR(Inv_SY_B!Q28/Inv_SY_B!$BY28-1,"")</f>
        <v>7.5050661438955668E-3</v>
      </c>
      <c r="R28" s="177">
        <f>IFERROR(Inv_SY_B!R28/Inv_SY_B!$BY28-1,"")</f>
        <v>8.7539379733017064E-3</v>
      </c>
      <c r="S28" s="177">
        <f>IFERROR(Inv_SY_B!S28/Inv_SY_B!$BY28-1,"")</f>
        <v>-7.4852761319510464E-3</v>
      </c>
      <c r="T28" s="177">
        <f>IFERROR(Inv_SY_B!T28/Inv_SY_B!$BY28-1,"")</f>
        <v>6.4505531760057355E-3</v>
      </c>
      <c r="U28" s="177">
        <f>IFERROR(Inv_SY_B!U28/Inv_SY_B!$BY28-1,"")</f>
        <v>7.521616823775279E-3</v>
      </c>
      <c r="V28" s="177">
        <f>IFERROR(Inv_SY_B!V28/Inv_SY_B!$BY28-1,"")</f>
        <v>1.2648520546806319E-2</v>
      </c>
      <c r="W28" s="177">
        <f>IFERROR(Inv_SY_B!W28/Inv_SY_B!$BY28-1,"")</f>
        <v>-1.6606623361322015E-2</v>
      </c>
      <c r="X28" s="177">
        <f>IFERROR(Inv_SY_B!X28/Inv_SY_B!$BY28-1,"")</f>
        <v>-8.2484614807752932E-3</v>
      </c>
      <c r="Y28" s="177">
        <f>IFERROR(Inv_SY_B!Y28/Inv_SY_B!$BY28-1,"")</f>
        <v>1.1516995711393641E-2</v>
      </c>
      <c r="Z28" s="177">
        <f>IFERROR(Inv_SY_B!Z28/Inv_SY_B!$BY28-1,"")</f>
        <v>9.175335820644781E-3</v>
      </c>
      <c r="AA28" s="177">
        <f>IFERROR(Inv_SY_B!AA28/Inv_SY_B!$BY28-1,"")</f>
        <v>5.367461974358223E-3</v>
      </c>
      <c r="AB28" s="177">
        <f>IFERROR(Inv_SY_B!AB28/Inv_SY_B!$BY28-1,"")</f>
        <v>-1.4006617835625179E-2</v>
      </c>
      <c r="AC28" s="177">
        <f>IFERROR(Inv_SY_B!AC28/Inv_SY_B!$BY28-1,"")</f>
        <v>5.4210774887919477E-3</v>
      </c>
      <c r="AD28" s="177">
        <f>IFERROR(Inv_SY_B!AD28/Inv_SY_B!$BY28-1,"")</f>
        <v>-3.4327938271908609E-3</v>
      </c>
      <c r="AE28" s="177">
        <f>IFERROR(Inv_SY_B!AE28/Inv_SY_B!$BZ28-1,"")</f>
        <v>4.1430320283657451E-3</v>
      </c>
      <c r="AF28" s="177">
        <f>IFERROR(Inv_SY_B!AF28/Inv_SY_B!$BZ28-1,"")</f>
        <v>-1.893603037576097E-2</v>
      </c>
      <c r="AG28" s="177">
        <f>IFERROR(Inv_SY_B!AG28/Inv_SY_B!$BZ28-1,"")</f>
        <v>-1.0539031717905822E-2</v>
      </c>
      <c r="AH28" s="177">
        <f>IFERROR(Inv_SY_B!AH28/Inv_SY_B!$BZ28-1,"")</f>
        <v>-2.2388787358109563E-2</v>
      </c>
      <c r="AI28" s="177">
        <f>IFERROR(Inv_SY_B!AI28/Inv_SY_B!$BZ28-1,"")</f>
        <v>9.308018298845866E-4</v>
      </c>
      <c r="AJ28" s="177">
        <f>IFERROR(Inv_SY_B!AJ28/Inv_SY_B!$BZ28-1,"")</f>
        <v>-1.3288183288722166E-2</v>
      </c>
      <c r="AK28" s="177">
        <f>IFERROR(Inv_SY_B!AK28/Inv_SY_B!$BZ28-1,"")</f>
        <v>-2.0950519220341857E-3</v>
      </c>
      <c r="AL28" s="177">
        <f>IFERROR(Inv_SY_B!AL28/Inv_SY_B!$BZ28-1,"")</f>
        <v>4.6495886492365912E-3</v>
      </c>
      <c r="AM28" s="177">
        <f>IFERROR(Inv_SY_B!AM28/Inv_SY_B!$BZ28-1,"")</f>
        <v>5.573823023761415E-3</v>
      </c>
      <c r="AN28" s="177">
        <f>IFERROR(Inv_SY_B!AN28/Inv_SY_B!$BZ28-1,"")</f>
        <v>1.2190525163615185E-2</v>
      </c>
      <c r="AO28" s="177">
        <f>IFERROR(Inv_SY_B!AO28/Inv_SY_B!$BZ28-1,"")</f>
        <v>1.0294149472442227E-2</v>
      </c>
      <c r="AP28" s="177">
        <f>IFERROR(Inv_SY_B!AP28/Inv_SY_B!$BZ28-1,"")</f>
        <v>-6.1136228120551861E-3</v>
      </c>
      <c r="AQ28" s="177">
        <f>IFERROR(Inv_SY_B!AQ28/Inv_SY_B!$BZ28-1,"")</f>
        <v>1.2180988761760769E-3</v>
      </c>
      <c r="AR28" s="177">
        <f>IFERROR(Inv_SY_B!AR28/Inv_SY_B!$BZ28-1,"")</f>
        <v>6.3847274099027018E-4</v>
      </c>
      <c r="AS28" s="177">
        <f>IFERROR(Inv_SY_B!AS28/Inv_SY_B!$BZ28-1,"")</f>
        <v>-2.5802870737752226E-3</v>
      </c>
      <c r="AT28" s="177">
        <f>IFERROR(Inv_SY_B!AT28/Inv_SY_B!$BZ28-1,"")</f>
        <v>1.3406072126790347E-2</v>
      </c>
      <c r="AU28" s="177">
        <f>IFERROR(Inv_SY_B!AU28/Inv_SY_B!$BZ28-1,"")</f>
        <v>1.5676354153981498E-2</v>
      </c>
      <c r="AV28" s="177">
        <f>IFERROR(Inv_SY_B!AV28/Inv_SY_B!$BZ28-1,"")</f>
        <v>7.220076483116733E-3</v>
      </c>
      <c r="AW28" s="177">
        <f>IFERROR(Inv_SY_B!AW28/Inv_SY_B!$CA28-1,"")</f>
        <v>1.0690486823509371E-2</v>
      </c>
      <c r="AX28" s="177">
        <f>IFERROR(Inv_SY_B!AX28/Inv_SY_B!$CA28-1,"")</f>
        <v>3.0839661379649996E-2</v>
      </c>
      <c r="AY28" s="177">
        <f>IFERROR(Inv_SY_B!AY28/Inv_SY_B!$CA28-1,"")</f>
        <v>-1.4467904616576321E-2</v>
      </c>
      <c r="AZ28" s="177">
        <f>IFERROR(Inv_SY_B!AZ28/Inv_SY_B!$CA28-1,"")</f>
        <v>5.2243426283995253E-2</v>
      </c>
      <c r="BA28" s="177">
        <f>IFERROR(Inv_SY_B!BA28/Inv_SY_B!$CA28-1,"")</f>
        <v>-1.1912319020731199E-2</v>
      </c>
      <c r="BB28" s="177">
        <f>IFERROR(Inv_SY_B!BB28/Inv_SY_B!$CA28-1,"")</f>
        <v>6.9560843580105391E-3</v>
      </c>
      <c r="BC28" s="177">
        <f>IFERROR(Inv_SY_B!BC28/Inv_SY_B!$CA28-1,"")</f>
        <v>3.1519362209295743E-3</v>
      </c>
      <c r="BD28" s="177">
        <f>IFERROR(Inv_SY_B!BD28/Inv_SY_B!$CA28-1,"")</f>
        <v>1.7174847375075908E-2</v>
      </c>
      <c r="BE28" s="177">
        <f>IFERROR(Inv_SY_B!BE28/Inv_SY_B!$CA28-1,"")</f>
        <v>4.6789384208967277E-4</v>
      </c>
      <c r="BF28" s="177">
        <f>IFERROR(Inv_SY_B!BF28/Inv_SY_B!$CA28-1,"")</f>
        <v>-2.5010606712989381E-2</v>
      </c>
      <c r="BG28" s="177">
        <f>IFERROR(Inv_SY_B!BG28/Inv_SY_B!$CA28-1,"")</f>
        <v>2.3064027928104469E-2</v>
      </c>
      <c r="BH28" s="177">
        <f>IFERROR(Inv_SY_B!BH28/Inv_SY_B!$CA28-1,"")</f>
        <v>1.0533059956981505E-2</v>
      </c>
      <c r="BI28" s="177">
        <f>IFERROR(Inv_SY_B!BI28/Inv_SY_B!$CA28-1,"")</f>
        <v>2.1678125331794584E-2</v>
      </c>
      <c r="BJ28" s="177">
        <f>IFERROR(Inv_SY_B!BJ28/Inv_SY_B!$CA28-1,"")</f>
        <v>2.9379950895514373E-2</v>
      </c>
      <c r="BK28" s="177">
        <f>IFERROR(Inv_SY_B!BK28/Inv_SY_B!$CA28-1,"")</f>
        <v>3.2855674819638914E-2</v>
      </c>
      <c r="BL28" s="177">
        <f>IFERROR(Inv_SY_B!BL28/Inv_SY_B!$CA28-1,"")</f>
        <v>2.0591811895057432E-2</v>
      </c>
      <c r="BM28" s="177">
        <f>IFERROR(Inv_SY_B!BM28/Inv_SY_B!$CA28-1,"")</f>
        <v>1.5272871772916696E-2</v>
      </c>
      <c r="BN28" s="177">
        <f>IFERROR(Inv_SY_B!BN28/Inv_SY_B!$CA28-1,"")</f>
        <v>1.9266429436407329E-2</v>
      </c>
      <c r="BO28" s="177">
        <f>IFERROR(Inv_SY_B!BO28/Inv_SY_B!$CA28-1,"")</f>
        <v>3.0689616437473699E-3</v>
      </c>
      <c r="BP28" s="177">
        <f>IFERROR(Inv_SY_B!BP28/Inv_SY_B!$CA28-1,"")</f>
        <v>-5.9562003984663381E-3</v>
      </c>
      <c r="BQ28" s="177">
        <f>IFERROR(Inv_SY_B!BQ28/Inv_SY_B!$CA28-1,"")</f>
        <v>-3.6227446800792928E-2</v>
      </c>
      <c r="BR28" s="177">
        <f>IFERROR(Inv_SY_B!BR28/Inv_SY_B!$CA28-1,"")</f>
        <v>3.0031725008857313E-2</v>
      </c>
      <c r="BS28" s="177">
        <f>IFERROR(Inv_SY_B!BS28/Inv_SY_B!$CA28-1,"")</f>
        <v>-0.12616660417221992</v>
      </c>
      <c r="BT28" s="177">
        <f>IFERROR(Inv_SY_B!BT28/Inv_SY_B!$CA28-1,"")</f>
        <v>9.4999162677342763E-3</v>
      </c>
      <c r="BU28" s="177">
        <f>IFERROR(Inv_SY_B!BU28/Inv_SY_B!$CA28-1,"")</f>
        <v>-2.0249790613688923E-2</v>
      </c>
      <c r="BV28" s="177">
        <f>IFERROR(Inv_SY_B!BV28/Inv_SY_B!$CA28-1,"")</f>
        <v>-7.33552315278857E-2</v>
      </c>
      <c r="BW28" s="177">
        <f>IFERROR(Inv_SY_B!BW28/Inv_SY_B!$CA28-1,"")</f>
        <v>-1.8969447738709455E-2</v>
      </c>
      <c r="BX28" s="177">
        <f>IFERROR(Inv_SY_B!BX28/Inv_SY_B!$CA28-1,"")</f>
        <v>-4.4513396379614045E-3</v>
      </c>
    </row>
    <row r="29" spans="1:76">
      <c r="A29"/>
      <c r="B29" s="173">
        <f t="shared" si="1"/>
        <v>45857</v>
      </c>
      <c r="C29" s="177">
        <f>IFERROR(Inv_SY_B!C29/Inv_SY_B!$BY29-1,"")</f>
        <v>-1.141414351482406E-3</v>
      </c>
      <c r="D29" s="177">
        <f>IFERROR(Inv_SY_B!D29/Inv_SY_B!$BY29-1,"")</f>
        <v>-8.7338804257868219E-3</v>
      </c>
      <c r="E29" s="177">
        <f>IFERROR(Inv_SY_B!E29/Inv_SY_B!$BY29-1,"")</f>
        <v>1.2374533795989073E-4</v>
      </c>
      <c r="F29" s="177">
        <f>IFERROR(Inv_SY_B!F29/Inv_SY_B!$BY29-1,"")</f>
        <v>2.2956179672941612E-3</v>
      </c>
      <c r="G29" s="177">
        <f>IFERROR(Inv_SY_B!G29/Inv_SY_B!$BY29-1,"")</f>
        <v>3.3510508728706867E-4</v>
      </c>
      <c r="H29" s="177">
        <f>IFERROR(Inv_SY_B!H29/Inv_SY_B!$BY29-1,"")</f>
        <v>-8.1210811981425879E-3</v>
      </c>
      <c r="I29" s="177">
        <f>IFERROR(Inv_SY_B!I29/Inv_SY_B!$BY29-1,"")</f>
        <v>1.3390929697159493E-2</v>
      </c>
      <c r="J29" s="177">
        <f>IFERROR(Inv_SY_B!J29/Inv_SY_B!$BY29-1,"")</f>
        <v>-7.2768610563721525E-3</v>
      </c>
      <c r="K29" s="177">
        <f>IFERROR(Inv_SY_B!K29/Inv_SY_B!$BY29-1,"")</f>
        <v>-2.7243813720122745E-2</v>
      </c>
      <c r="L29" s="177">
        <f>IFERROR(Inv_SY_B!L29/Inv_SY_B!$BY29-1,"")</f>
        <v>1.4613208261055055E-2</v>
      </c>
      <c r="M29" s="177">
        <f>IFERROR(Inv_SY_B!M29/Inv_SY_B!$BY29-1,"")</f>
        <v>3.8799972978402097E-2</v>
      </c>
      <c r="N29" s="177">
        <f>IFERROR(Inv_SY_B!N29/Inv_SY_B!$BY29-1,"")</f>
        <v>-1.1211333633887932E-2</v>
      </c>
      <c r="O29" s="177">
        <f>IFERROR(Inv_SY_B!O29/Inv_SY_B!$BY29-1,"")</f>
        <v>2.1717783609728647E-2</v>
      </c>
      <c r="P29" s="177">
        <f>IFERROR(Inv_SY_B!P29/Inv_SY_B!$BY29-1,"")</f>
        <v>-1.6482233693783099E-2</v>
      </c>
      <c r="Q29" s="177">
        <f>IFERROR(Inv_SY_B!Q29/Inv_SY_B!$BY29-1,"")</f>
        <v>6.0012583380393281E-3</v>
      </c>
      <c r="R29" s="177">
        <f>IFERROR(Inv_SY_B!R29/Inv_SY_B!$BY29-1,"")</f>
        <v>9.8348546511493051E-3</v>
      </c>
      <c r="S29" s="177">
        <f>IFERROR(Inv_SY_B!S29/Inv_SY_B!$BY29-1,"")</f>
        <v>-8.6141258135883358E-3</v>
      </c>
      <c r="T29" s="177">
        <f>IFERROR(Inv_SY_B!T29/Inv_SY_B!$BY29-1,"")</f>
        <v>-2.0919061929304039E-2</v>
      </c>
      <c r="U29" s="177">
        <f>IFERROR(Inv_SY_B!U29/Inv_SY_B!$BY29-1,"")</f>
        <v>-6.4310772463194166E-4</v>
      </c>
      <c r="V29" s="177">
        <f>IFERROR(Inv_SY_B!V29/Inv_SY_B!$BY29-1,"")</f>
        <v>-3.2871814981947356E-3</v>
      </c>
      <c r="W29" s="177">
        <f>IFERROR(Inv_SY_B!W29/Inv_SY_B!$BY29-1,"")</f>
        <v>-1.6954892455816717E-2</v>
      </c>
      <c r="X29" s="177">
        <f>IFERROR(Inv_SY_B!X29/Inv_SY_B!$BY29-1,"")</f>
        <v>1.0352346159391956E-2</v>
      </c>
      <c r="Y29" s="177">
        <f>IFERROR(Inv_SY_B!Y29/Inv_SY_B!$BY29-1,"")</f>
        <v>7.6689001167975501E-3</v>
      </c>
      <c r="Z29" s="177">
        <f>IFERROR(Inv_SY_B!Z29/Inv_SY_B!$BY29-1,"")</f>
        <v>-5.5797007691575917E-3</v>
      </c>
      <c r="AA29" s="177">
        <f>IFERROR(Inv_SY_B!AA29/Inv_SY_B!$BY29-1,"")</f>
        <v>1.0045576940222123E-2</v>
      </c>
      <c r="AB29" s="177">
        <f>IFERROR(Inv_SY_B!AB29/Inv_SY_B!$BY29-1,"")</f>
        <v>3.5045457965829918E-3</v>
      </c>
      <c r="AC29" s="177">
        <f>IFERROR(Inv_SY_B!AC29/Inv_SY_B!$BY29-1,"")</f>
        <v>1.2447380422928589E-3</v>
      </c>
      <c r="AD29" s="177">
        <f>IFERROR(Inv_SY_B!AD29/Inv_SY_B!$BY29-1,"")</f>
        <v>-3.7198947130805404E-3</v>
      </c>
      <c r="AE29" s="177">
        <f>IFERROR(Inv_SY_B!AE29/Inv_SY_B!$BZ29-1,"")</f>
        <v>2.8907946015133135E-3</v>
      </c>
      <c r="AF29" s="177">
        <f>IFERROR(Inv_SY_B!AF29/Inv_SY_B!$BZ29-1,"")</f>
        <v>-8.4506874637979568E-3</v>
      </c>
      <c r="AG29" s="177">
        <f>IFERROR(Inv_SY_B!AG29/Inv_SY_B!$BZ29-1,"")</f>
        <v>8.0136616935686522E-3</v>
      </c>
      <c r="AH29" s="177">
        <f>IFERROR(Inv_SY_B!AH29/Inv_SY_B!$BZ29-1,"")</f>
        <v>5.5996279192014331E-3</v>
      </c>
      <c r="AI29" s="177">
        <f>IFERROR(Inv_SY_B!AI29/Inv_SY_B!$BZ29-1,"")</f>
        <v>-3.4952917175412601E-4</v>
      </c>
      <c r="AJ29" s="177">
        <f>IFERROR(Inv_SY_B!AJ29/Inv_SY_B!$BZ29-1,"")</f>
        <v>-1.7075182623489837E-2</v>
      </c>
      <c r="AK29" s="177">
        <f>IFERROR(Inv_SY_B!AK29/Inv_SY_B!$BZ29-1,"")</f>
        <v>-1.3095095947722957E-2</v>
      </c>
      <c r="AL29" s="177">
        <f>IFERROR(Inv_SY_B!AL29/Inv_SY_B!$BZ29-1,"")</f>
        <v>6.1265989700376444E-4</v>
      </c>
      <c r="AM29" s="177">
        <f>IFERROR(Inv_SY_B!AM29/Inv_SY_B!$BZ29-1,"")</f>
        <v>-1.6164366353069726E-3</v>
      </c>
      <c r="AN29" s="177">
        <f>IFERROR(Inv_SY_B!AN29/Inv_SY_B!$BZ29-1,"")</f>
        <v>1.0541356938340574E-2</v>
      </c>
      <c r="AO29" s="177">
        <f>IFERROR(Inv_SY_B!AO29/Inv_SY_B!$BZ29-1,"")</f>
        <v>1.5730822182097981E-2</v>
      </c>
      <c r="AP29" s="177">
        <f>IFERROR(Inv_SY_B!AP29/Inv_SY_B!$BZ29-1,"")</f>
        <v>9.7254874025951565E-3</v>
      </c>
      <c r="AQ29" s="177">
        <f>IFERROR(Inv_SY_B!AQ29/Inv_SY_B!$BZ29-1,"")</f>
        <v>1.0900447758534382E-2</v>
      </c>
      <c r="AR29" s="177">
        <f>IFERROR(Inv_SY_B!AR29/Inv_SY_B!$BZ29-1,"")</f>
        <v>7.6195725595102903E-3</v>
      </c>
      <c r="AS29" s="177">
        <f>IFERROR(Inv_SY_B!AS29/Inv_SY_B!$BZ29-1,"")</f>
        <v>-2.212681223082269E-2</v>
      </c>
      <c r="AT29" s="177">
        <f>IFERROR(Inv_SY_B!AT29/Inv_SY_B!$BZ29-1,"")</f>
        <v>-2.2829831742795625E-2</v>
      </c>
      <c r="AU29" s="177">
        <f>IFERROR(Inv_SY_B!AU29/Inv_SY_B!$BZ29-1,"")</f>
        <v>1.7639016970844468E-2</v>
      </c>
      <c r="AV29" s="177">
        <f>IFERROR(Inv_SY_B!AV29/Inv_SY_B!$BZ29-1,"")</f>
        <v>-3.7298721075206265E-3</v>
      </c>
      <c r="AW29" s="177">
        <f>IFERROR(Inv_SY_B!AW29/Inv_SY_B!$CA29-1,"")</f>
        <v>-0.16036134198939711</v>
      </c>
      <c r="AX29" s="177">
        <f>IFERROR(Inv_SY_B!AX29/Inv_SY_B!$CA29-1,"")</f>
        <v>-0.14138839725689345</v>
      </c>
      <c r="AY29" s="177">
        <f>IFERROR(Inv_SY_B!AY29/Inv_SY_B!$CA29-1,"")</f>
        <v>-6.2408331559259067E-2</v>
      </c>
      <c r="AZ29" s="177">
        <f>IFERROR(Inv_SY_B!AZ29/Inv_SY_B!$CA29-1,"")</f>
        <v>-6.3668337510340844E-3</v>
      </c>
      <c r="BA29" s="177">
        <f>IFERROR(Inv_SY_B!BA29/Inv_SY_B!$CA29-1,"")</f>
        <v>-4.3247790726054558E-2</v>
      </c>
      <c r="BB29" s="177">
        <f>IFERROR(Inv_SY_B!BB29/Inv_SY_B!$CA29-1,"")</f>
        <v>-2.2392806284949995E-2</v>
      </c>
      <c r="BC29" s="177">
        <f>IFERROR(Inv_SY_B!BC29/Inv_SY_B!$CA29-1,"")</f>
        <v>-2.9176309004436018E-2</v>
      </c>
      <c r="BD29" s="177">
        <f>IFERROR(Inv_SY_B!BD29/Inv_SY_B!$CA29-1,"")</f>
        <v>-1.6111379089338018E-2</v>
      </c>
      <c r="BE29" s="177">
        <f>IFERROR(Inv_SY_B!BE29/Inv_SY_B!$CA29-1,"")</f>
        <v>1.1981670815801593E-3</v>
      </c>
      <c r="BF29" s="177">
        <f>IFERROR(Inv_SY_B!BF29/Inv_SY_B!$CA29-1,"")</f>
        <v>-6.2729010041718825E-3</v>
      </c>
      <c r="BG29" s="177">
        <f>IFERROR(Inv_SY_B!BG29/Inv_SY_B!$CA29-1,"")</f>
        <v>2.9191600300155995E-2</v>
      </c>
      <c r="BH29" s="177">
        <f>IFERROR(Inv_SY_B!BH29/Inv_SY_B!$CA29-1,"")</f>
        <v>2.3599687231423694E-2</v>
      </c>
      <c r="BI29" s="177">
        <f>IFERROR(Inv_SY_B!BI29/Inv_SY_B!$CA29-1,"")</f>
        <v>8.8349339508690949E-3</v>
      </c>
      <c r="BJ29" s="177">
        <f>IFERROR(Inv_SY_B!BJ29/Inv_SY_B!$CA29-1,"")</f>
        <v>2.4022677262596437E-2</v>
      </c>
      <c r="BK29" s="177">
        <f>IFERROR(Inv_SY_B!BK29/Inv_SY_B!$CA29-1,"")</f>
        <v>8.736558945582118E-3</v>
      </c>
      <c r="BL29" s="177">
        <f>IFERROR(Inv_SY_B!BL29/Inv_SY_B!$CA29-1,"")</f>
        <v>5.7754245990149222E-3</v>
      </c>
      <c r="BM29" s="177">
        <f>IFERROR(Inv_SY_B!BM29/Inv_SY_B!$CA29-1,"")</f>
        <v>2.8027505161531296E-2</v>
      </c>
      <c r="BN29" s="177">
        <f>IFERROR(Inv_SY_B!BN29/Inv_SY_B!$CA29-1,"")</f>
        <v>1.4848641321638434E-2</v>
      </c>
      <c r="BO29" s="177">
        <f>IFERROR(Inv_SY_B!BO29/Inv_SY_B!$CA29-1,"")</f>
        <v>-2.4702285349664121E-2</v>
      </c>
      <c r="BP29" s="177">
        <f>IFERROR(Inv_SY_B!BP29/Inv_SY_B!$CA29-1,"")</f>
        <v>1.2632866377511487E-2</v>
      </c>
      <c r="BQ29" s="177">
        <f>IFERROR(Inv_SY_B!BQ29/Inv_SY_B!$CA29-1,"")</f>
        <v>1.5431924844860667E-2</v>
      </c>
      <c r="BR29" s="177">
        <f>IFERROR(Inv_SY_B!BR29/Inv_SY_B!$CA29-1,"")</f>
        <v>9.1502163102893608E-2</v>
      </c>
      <c r="BS29" s="177">
        <f>IFERROR(Inv_SY_B!BS29/Inv_SY_B!$CA29-1,"")</f>
        <v>-7.32996237421768E-3</v>
      </c>
      <c r="BT29" s="177">
        <f>IFERROR(Inv_SY_B!BT29/Inv_SY_B!$CA29-1,"")</f>
        <v>6.2136935262537385E-2</v>
      </c>
      <c r="BU29" s="177">
        <f>IFERROR(Inv_SY_B!BU29/Inv_SY_B!$CA29-1,"")</f>
        <v>5.2677544484645233E-2</v>
      </c>
      <c r="BV29" s="177">
        <f>IFERROR(Inv_SY_B!BV29/Inv_SY_B!$CA29-1,"")</f>
        <v>9.1662403127497072E-2</v>
      </c>
      <c r="BW29" s="177">
        <f>IFERROR(Inv_SY_B!BW29/Inv_SY_B!$CA29-1,"")</f>
        <v>4.0244948466016561E-2</v>
      </c>
      <c r="BX29" s="177">
        <f>IFERROR(Inv_SY_B!BX29/Inv_SY_B!$CA29-1,"")</f>
        <v>9.2343568690649303E-3</v>
      </c>
    </row>
    <row r="30" spans="1:76">
      <c r="A30"/>
      <c r="B30" s="173">
        <f t="shared" si="1"/>
        <v>45858</v>
      </c>
      <c r="C30" s="177">
        <f>IFERROR(Inv_SY_B!C30/Inv_SY_B!$BY30-1,"")</f>
        <v>5.3985381151613332E-3</v>
      </c>
      <c r="D30" s="177">
        <f>IFERROR(Inv_SY_B!D30/Inv_SY_B!$BY30-1,"")</f>
        <v>9.080304182200738E-4</v>
      </c>
      <c r="E30" s="177">
        <f>IFERROR(Inv_SY_B!E30/Inv_SY_B!$BY30-1,"")</f>
        <v>-1.8681812604152137E-3</v>
      </c>
      <c r="F30" s="177">
        <f>IFERROR(Inv_SY_B!F30/Inv_SY_B!$BY30-1,"")</f>
        <v>-1.3532737968527275E-2</v>
      </c>
      <c r="G30" s="177">
        <f>IFERROR(Inv_SY_B!G30/Inv_SY_B!$BY30-1,"")</f>
        <v>-2.2055703910246804E-2</v>
      </c>
      <c r="H30" s="177">
        <f>IFERROR(Inv_SY_B!H30/Inv_SY_B!$BY30-1,"")</f>
        <v>-2.2933477341150921E-2</v>
      </c>
      <c r="I30" s="177">
        <f>IFERROR(Inv_SY_B!I30/Inv_SY_B!$BY30-1,"")</f>
        <v>6.4711977906208862E-3</v>
      </c>
      <c r="J30" s="177">
        <f>IFERROR(Inv_SY_B!J30/Inv_SY_B!$BY30-1,"")</f>
        <v>-9.7171065351905339E-3</v>
      </c>
      <c r="K30" s="177">
        <f>IFERROR(Inv_SY_B!K30/Inv_SY_B!$BY30-1,"")</f>
        <v>-2.2966108468534641E-2</v>
      </c>
      <c r="L30" s="177">
        <f>IFERROR(Inv_SY_B!L30/Inv_SY_B!$BY30-1,"")</f>
        <v>1.2485352292737062E-2</v>
      </c>
      <c r="M30" s="177">
        <f>IFERROR(Inv_SY_B!M30/Inv_SY_B!$BY30-1,"")</f>
        <v>4.0920839183213431E-2</v>
      </c>
      <c r="N30" s="177">
        <f>IFERROR(Inv_SY_B!N30/Inv_SY_B!$BY30-1,"")</f>
        <v>-3.9715217354080457E-3</v>
      </c>
      <c r="O30" s="177">
        <f>IFERROR(Inv_SY_B!O30/Inv_SY_B!$BY30-1,"")</f>
        <v>2.6806982433703608E-2</v>
      </c>
      <c r="P30" s="177">
        <f>IFERROR(Inv_SY_B!P30/Inv_SY_B!$BY30-1,"")</f>
        <v>-6.5584686066008091E-3</v>
      </c>
      <c r="Q30" s="177">
        <f>IFERROR(Inv_SY_B!Q30/Inv_SY_B!$BY30-1,"")</f>
        <v>5.732972194975039E-3</v>
      </c>
      <c r="R30" s="177">
        <f>IFERROR(Inv_SY_B!R30/Inv_SY_B!$BY30-1,"")</f>
        <v>1.6699797509488468E-2</v>
      </c>
      <c r="S30" s="177">
        <f>IFERROR(Inv_SY_B!S30/Inv_SY_B!$BY30-1,"")</f>
        <v>-9.0981791898737674E-3</v>
      </c>
      <c r="T30" s="177">
        <f>IFERROR(Inv_SY_B!T30/Inv_SY_B!$BY30-1,"")</f>
        <v>-3.4229165097918623E-2</v>
      </c>
      <c r="U30" s="177">
        <f>IFERROR(Inv_SY_B!U30/Inv_SY_B!$BY30-1,"")</f>
        <v>2.9228046405829211E-3</v>
      </c>
      <c r="V30" s="177">
        <f>IFERROR(Inv_SY_B!V30/Inv_SY_B!$BY30-1,"")</f>
        <v>6.6761092922007492E-4</v>
      </c>
      <c r="W30" s="177">
        <f>IFERROR(Inv_SY_B!W30/Inv_SY_B!$BY30-1,"")</f>
        <v>-1.4684129561063575E-2</v>
      </c>
      <c r="X30" s="177">
        <f>IFERROR(Inv_SY_B!X30/Inv_SY_B!$BY30-1,"")</f>
        <v>3.4504098620238288E-3</v>
      </c>
      <c r="Y30" s="177">
        <f>IFERROR(Inv_SY_B!Y30/Inv_SY_B!$BY30-1,"")</f>
        <v>1.2329797378918261E-2</v>
      </c>
      <c r="Z30" s="177">
        <f>IFERROR(Inv_SY_B!Z30/Inv_SY_B!$BY30-1,"")</f>
        <v>-8.7221998771014331E-4</v>
      </c>
      <c r="AA30" s="177">
        <f>IFERROR(Inv_SY_B!AA30/Inv_SY_B!$BY30-1,"")</f>
        <v>1.4945872819642547E-2</v>
      </c>
      <c r="AB30" s="177">
        <f>IFERROR(Inv_SY_B!AB30/Inv_SY_B!$BY30-1,"")</f>
        <v>6.0302177649613764E-3</v>
      </c>
      <c r="AC30" s="177">
        <f>IFERROR(Inv_SY_B!AC30/Inv_SY_B!$BY30-1,"")</f>
        <v>6.8174676138323953E-3</v>
      </c>
      <c r="AD30" s="177">
        <f>IFERROR(Inv_SY_B!AD30/Inv_SY_B!$BY30-1,"")</f>
        <v>-1.0089128466428399E-4</v>
      </c>
      <c r="AE30" s="177">
        <f>IFERROR(Inv_SY_B!AE30/Inv_SY_B!$BZ30-1,"")</f>
        <v>-7.2818602224784534E-3</v>
      </c>
      <c r="AF30" s="177">
        <f>IFERROR(Inv_SY_B!AF30/Inv_SY_B!$BZ30-1,"")</f>
        <v>-2.6772646030260749E-2</v>
      </c>
      <c r="AG30" s="177">
        <f>IFERROR(Inv_SY_B!AG30/Inv_SY_B!$BZ30-1,"")</f>
        <v>-9.2159857109321841E-3</v>
      </c>
      <c r="AH30" s="177">
        <f>IFERROR(Inv_SY_B!AH30/Inv_SY_B!$BZ30-1,"")</f>
        <v>-2.1266458800638044E-2</v>
      </c>
      <c r="AI30" s="177">
        <f>IFERROR(Inv_SY_B!AI30/Inv_SY_B!$BZ30-1,"")</f>
        <v>-1.6340355044939248E-3</v>
      </c>
      <c r="AJ30" s="177">
        <f>IFERROR(Inv_SY_B!AJ30/Inv_SY_B!$BZ30-1,"")</f>
        <v>-1.9338841467653967E-2</v>
      </c>
      <c r="AK30" s="177">
        <f>IFERROR(Inv_SY_B!AK30/Inv_SY_B!$BZ30-1,"")</f>
        <v>-7.4595686613516676E-3</v>
      </c>
      <c r="AL30" s="177">
        <f>IFERROR(Inv_SY_B!AL30/Inv_SY_B!$BZ30-1,"")</f>
        <v>-2.6317590880173825E-3</v>
      </c>
      <c r="AM30" s="177">
        <f>IFERROR(Inv_SY_B!AM30/Inv_SY_B!$BZ30-1,"")</f>
        <v>6.7489405768672572E-3</v>
      </c>
      <c r="AN30" s="177">
        <f>IFERROR(Inv_SY_B!AN30/Inv_SY_B!$BZ30-1,"")</f>
        <v>1.6505719978903377E-2</v>
      </c>
      <c r="AO30" s="177">
        <f>IFERROR(Inv_SY_B!AO30/Inv_SY_B!$BZ30-1,"")</f>
        <v>1.5522379646499385E-2</v>
      </c>
      <c r="AP30" s="177">
        <f>IFERROR(Inv_SY_B!AP30/Inv_SY_B!$BZ30-1,"")</f>
        <v>1.2447888461373235E-3</v>
      </c>
      <c r="AQ30" s="177">
        <f>IFERROR(Inv_SY_B!AQ30/Inv_SY_B!$BZ30-1,"")</f>
        <v>6.5066929751016467E-3</v>
      </c>
      <c r="AR30" s="177">
        <f>IFERROR(Inv_SY_B!AR30/Inv_SY_B!$BZ30-1,"")</f>
        <v>6.007839380347324E-3</v>
      </c>
      <c r="AS30" s="177">
        <f>IFERROR(Inv_SY_B!AS30/Inv_SY_B!$BZ30-1,"")</f>
        <v>-5.5276306899358918E-3</v>
      </c>
      <c r="AT30" s="177">
        <f>IFERROR(Inv_SY_B!AT30/Inv_SY_B!$BZ30-1,"")</f>
        <v>1.7585594858902098E-3</v>
      </c>
      <c r="AU30" s="177">
        <f>IFERROR(Inv_SY_B!AU30/Inv_SY_B!$BZ30-1,"")</f>
        <v>3.0077878616581621E-2</v>
      </c>
      <c r="AV30" s="177">
        <f>IFERROR(Inv_SY_B!AV30/Inv_SY_B!$BZ30-1,"")</f>
        <v>1.6755986669434009E-2</v>
      </c>
      <c r="AW30" s="177">
        <f>IFERROR(Inv_SY_B!AW30/Inv_SY_B!$CA30-1,"")</f>
        <v>-0.15829239737166456</v>
      </c>
      <c r="AX30" s="177">
        <f>IFERROR(Inv_SY_B!AX30/Inv_SY_B!$CA30-1,"")</f>
        <v>-0.12972785438151768</v>
      </c>
      <c r="AY30" s="177">
        <f>IFERROR(Inv_SY_B!AY30/Inv_SY_B!$CA30-1,"")</f>
        <v>-4.9842907496233324E-2</v>
      </c>
      <c r="AZ30" s="177">
        <f>IFERROR(Inv_SY_B!AZ30/Inv_SY_B!$CA30-1,"")</f>
        <v>-7.4415249147796736E-3</v>
      </c>
      <c r="BA30" s="177">
        <f>IFERROR(Inv_SY_B!BA30/Inv_SY_B!$CA30-1,"")</f>
        <v>-3.9193245684994604E-2</v>
      </c>
      <c r="BB30" s="177">
        <f>IFERROR(Inv_SY_B!BB30/Inv_SY_B!$CA30-1,"")</f>
        <v>-1.1295324593971312E-2</v>
      </c>
      <c r="BC30" s="177">
        <f>IFERROR(Inv_SY_B!BC30/Inv_SY_B!$CA30-1,"")</f>
        <v>-2.7133947178954787E-2</v>
      </c>
      <c r="BD30" s="177">
        <f>IFERROR(Inv_SY_B!BD30/Inv_SY_B!$CA30-1,"")</f>
        <v>-1.105968662289325E-2</v>
      </c>
      <c r="BE30" s="177">
        <f>IFERROR(Inv_SY_B!BE30/Inv_SY_B!$CA30-1,"")</f>
        <v>1.3512598609772164E-2</v>
      </c>
      <c r="BF30" s="177">
        <f>IFERROR(Inv_SY_B!BF30/Inv_SY_B!$CA30-1,"")</f>
        <v>0.15163832803648769</v>
      </c>
      <c r="BG30" s="177">
        <f>IFERROR(Inv_SY_B!BG30/Inv_SY_B!$CA30-1,"")</f>
        <v>4.2904188689668388E-2</v>
      </c>
      <c r="BH30" s="177">
        <f>IFERROR(Inv_SY_B!BH30/Inv_SY_B!$CA30-1,"")</f>
        <v>3.2840136431340428E-2</v>
      </c>
      <c r="BI30" s="177">
        <f>IFERROR(Inv_SY_B!BI30/Inv_SY_B!$CA30-1,"")</f>
        <v>3.0405492839413739E-2</v>
      </c>
      <c r="BJ30" s="177">
        <f>IFERROR(Inv_SY_B!BJ30/Inv_SY_B!$CA30-1,"")</f>
        <v>4.6205700164615893E-2</v>
      </c>
      <c r="BK30" s="177">
        <f>IFERROR(Inv_SY_B!BK30/Inv_SY_B!$CA30-1,"")</f>
        <v>3.3228763305280795E-2</v>
      </c>
      <c r="BL30" s="177">
        <f>IFERROR(Inv_SY_B!BL30/Inv_SY_B!$CA30-1,"")</f>
        <v>2.5576032590713504E-2</v>
      </c>
      <c r="BM30" s="177">
        <f>IFERROR(Inv_SY_B!BM30/Inv_SY_B!$CA30-1,"")</f>
        <v>2.028845375533983E-2</v>
      </c>
      <c r="BN30" s="177">
        <f>IFERROR(Inv_SY_B!BN30/Inv_SY_B!$CA30-1,"")</f>
        <v>9.7651166643473175E-3</v>
      </c>
      <c r="BO30" s="177">
        <f>IFERROR(Inv_SY_B!BO30/Inv_SY_B!$CA30-1,"")</f>
        <v>-5.2959263754991937E-2</v>
      </c>
      <c r="BP30" s="177">
        <f>IFERROR(Inv_SY_B!BP30/Inv_SY_B!$CA30-1,"")</f>
        <v>-2.8524716839442354E-2</v>
      </c>
      <c r="BQ30" s="177">
        <f>IFERROR(Inv_SY_B!BQ30/Inv_SY_B!$CA30-1,"")</f>
        <v>-0.12104536095660967</v>
      </c>
      <c r="BR30" s="177">
        <f>IFERROR(Inv_SY_B!BR30/Inv_SY_B!$CA30-1,"")</f>
        <v>3.4166096598032158E-2</v>
      </c>
      <c r="BS30" s="177">
        <f>IFERROR(Inv_SY_B!BS30/Inv_SY_B!$CA30-1,"")</f>
        <v>-1.5793729587846861E-2</v>
      </c>
      <c r="BT30" s="177">
        <f>IFERROR(Inv_SY_B!BT30/Inv_SY_B!$CA30-1,"")</f>
        <v>6.1202882113308377E-2</v>
      </c>
      <c r="BU30" s="177">
        <f>IFERROR(Inv_SY_B!BU30/Inv_SY_B!$CA30-1,"")</f>
        <v>3.2172290385506841E-2</v>
      </c>
      <c r="BV30" s="177">
        <f>IFERROR(Inv_SY_B!BV30/Inv_SY_B!$CA30-1,"")</f>
        <v>8.1178399621786079E-2</v>
      </c>
      <c r="BW30" s="177">
        <f>IFERROR(Inv_SY_B!BW30/Inv_SY_B!$CA30-1,"")</f>
        <v>2.5261789402057699E-2</v>
      </c>
      <c r="BX30" s="177">
        <f>IFERROR(Inv_SY_B!BX30/Inv_SY_B!$CA30-1,"")</f>
        <v>1.1963690176233444E-2</v>
      </c>
    </row>
    <row r="31" spans="1:76">
      <c r="A31"/>
      <c r="B31" s="173">
        <f t="shared" si="1"/>
        <v>45859</v>
      </c>
      <c r="C31" s="177">
        <f>IFERROR(Inv_SY_B!C31/Inv_SY_B!$BY31-1,"")</f>
        <v>2.5572246817195499E-2</v>
      </c>
      <c r="D31" s="177">
        <f>IFERROR(Inv_SY_B!D31/Inv_SY_B!$BY31-1,"")</f>
        <v>1.7894832411862627E-2</v>
      </c>
      <c r="E31" s="177">
        <f>IFERROR(Inv_SY_B!E31/Inv_SY_B!$BY31-1,"")</f>
        <v>2.9429144825017683E-2</v>
      </c>
      <c r="F31" s="177">
        <f>IFERROR(Inv_SY_B!F31/Inv_SY_B!$BY31-1,"")</f>
        <v>3.1053801960835292E-2</v>
      </c>
      <c r="G31" s="177">
        <f>IFERROR(Inv_SY_B!G31/Inv_SY_B!$BY31-1,"")</f>
        <v>2.397000588245346E-2</v>
      </c>
      <c r="H31" s="177">
        <f>IFERROR(Inv_SY_B!H31/Inv_SY_B!$BY31-1,"")</f>
        <v>1.8358952809403473E-2</v>
      </c>
      <c r="I31" s="177">
        <f>IFERROR(Inv_SY_B!I31/Inv_SY_B!$BY31-1,"")</f>
        <v>4.4485499450294785E-2</v>
      </c>
      <c r="J31" s="177">
        <f>IFERROR(Inv_SY_B!J31/Inv_SY_B!$BY31-1,"")</f>
        <v>3.4504964739898725E-3</v>
      </c>
      <c r="K31" s="177">
        <f>IFERROR(Inv_SY_B!K31/Inv_SY_B!$BY31-1,"")</f>
        <v>2.2163790800260319E-3</v>
      </c>
      <c r="L31" s="177">
        <f>IFERROR(Inv_SY_B!L31/Inv_SY_B!$BY31-1,"")</f>
        <v>3.8036798022817342E-2</v>
      </c>
      <c r="M31" s="177">
        <f>IFERROR(Inv_SY_B!M31/Inv_SY_B!$BY31-1,"")</f>
        <v>5.0594157647257498E-2</v>
      </c>
      <c r="N31" s="177">
        <f>IFERROR(Inv_SY_B!N31/Inv_SY_B!$BY31-1,"")</f>
        <v>-8.7549156050964472E-3</v>
      </c>
      <c r="O31" s="177">
        <f>IFERROR(Inv_SY_B!O31/Inv_SY_B!$BY31-1,"")</f>
        <v>4.4873658195689892E-2</v>
      </c>
      <c r="P31" s="177">
        <f>IFERROR(Inv_SY_B!P31/Inv_SY_B!$BY31-1,"")</f>
        <v>-2.2093382480237178E-3</v>
      </c>
      <c r="Q31" s="177">
        <f>IFERROR(Inv_SY_B!Q31/Inv_SY_B!$BY31-1,"")</f>
        <v>3.006046318943989E-2</v>
      </c>
      <c r="R31" s="177">
        <f>IFERROR(Inv_SY_B!R31/Inv_SY_B!$BY31-1,"")</f>
        <v>3.3506210613212906E-2</v>
      </c>
      <c r="S31" s="177">
        <f>IFERROR(Inv_SY_B!S31/Inv_SY_B!$BY31-1,"")</f>
        <v>-1.7707241743081026E-2</v>
      </c>
      <c r="T31" s="177">
        <f>IFERROR(Inv_SY_B!T31/Inv_SY_B!$BY31-1,"")</f>
        <v>-4.477411536177156E-2</v>
      </c>
      <c r="U31" s="177">
        <f>IFERROR(Inv_SY_B!U31/Inv_SY_B!$BY31-1,"")</f>
        <v>1.7802255034801817E-2</v>
      </c>
      <c r="V31" s="177">
        <f>IFERROR(Inv_SY_B!V31/Inv_SY_B!$BY31-1,"")</f>
        <v>1.2083243736941807E-2</v>
      </c>
      <c r="W31" s="177">
        <f>IFERROR(Inv_SY_B!W31/Inv_SY_B!$BY31-1,"")</f>
        <v>-7.8448937807138686E-2</v>
      </c>
      <c r="X31" s="177">
        <f>IFERROR(Inv_SY_B!X31/Inv_SY_B!$BY31-1,"")</f>
        <v>-3.8798789896626218E-2</v>
      </c>
      <c r="Y31" s="177">
        <f>IFERROR(Inv_SY_B!Y31/Inv_SY_B!$BY31-1,"")</f>
        <v>-3.4717771226587812E-2</v>
      </c>
      <c r="Z31" s="177">
        <f>IFERROR(Inv_SY_B!Z31/Inv_SY_B!$BY31-1,"")</f>
        <v>-2.7855658049570353E-2</v>
      </c>
      <c r="AA31" s="177">
        <f>IFERROR(Inv_SY_B!AA31/Inv_SY_B!$BY31-1,"")</f>
        <v>-4.744015566165849E-2</v>
      </c>
      <c r="AB31" s="177">
        <f>IFERROR(Inv_SY_B!AB31/Inv_SY_B!$BY31-1,"")</f>
        <v>-5.314956211724664E-2</v>
      </c>
      <c r="AC31" s="177">
        <f>IFERROR(Inv_SY_B!AC31/Inv_SY_B!$BY31-1,"")</f>
        <v>-3.8999390391912692E-2</v>
      </c>
      <c r="AD31" s="177">
        <f>IFERROR(Inv_SY_B!AD31/Inv_SY_B!$BY31-1,"")</f>
        <v>-3.0532270042525123E-2</v>
      </c>
      <c r="AE31" s="177">
        <f>IFERROR(Inv_SY_B!AE31/Inv_SY_B!$BZ31-1,"")</f>
        <v>-8.8979314079895566E-3</v>
      </c>
      <c r="AF31" s="177">
        <f>IFERROR(Inv_SY_B!AF31/Inv_SY_B!$BZ31-1,"")</f>
        <v>-1.95569902074757E-2</v>
      </c>
      <c r="AG31" s="177">
        <f>IFERROR(Inv_SY_B!AG31/Inv_SY_B!$BZ31-1,"")</f>
        <v>-1.8660331699034138E-3</v>
      </c>
      <c r="AH31" s="177">
        <f>IFERROR(Inv_SY_B!AH31/Inv_SY_B!$BZ31-1,"")</f>
        <v>-1.0037431627393789E-2</v>
      </c>
      <c r="AI31" s="177">
        <f>IFERROR(Inv_SY_B!AI31/Inv_SY_B!$BZ31-1,"")</f>
        <v>7.9397376778240769E-3</v>
      </c>
      <c r="AJ31" s="177">
        <f>IFERROR(Inv_SY_B!AJ31/Inv_SY_B!$BZ31-1,"")</f>
        <v>-5.1810108771741525E-3</v>
      </c>
      <c r="AK31" s="177">
        <f>IFERROR(Inv_SY_B!AK31/Inv_SY_B!$BZ31-1,"")</f>
        <v>4.5206572529397082E-3</v>
      </c>
      <c r="AL31" s="177">
        <f>IFERROR(Inv_SY_B!AL31/Inv_SY_B!$BZ31-1,"")</f>
        <v>9.8012559159201817E-3</v>
      </c>
      <c r="AM31" s="177">
        <f>IFERROR(Inv_SY_B!AM31/Inv_SY_B!$BZ31-1,"")</f>
        <v>3.0606604271774529E-3</v>
      </c>
      <c r="AN31" s="177">
        <f>IFERROR(Inv_SY_B!AN31/Inv_SY_B!$BZ31-1,"")</f>
        <v>8.8025044717827683E-3</v>
      </c>
      <c r="AO31" s="177">
        <f>IFERROR(Inv_SY_B!AO31/Inv_SY_B!$BZ31-1,"")</f>
        <v>1.013923006946893E-2</v>
      </c>
      <c r="AP31" s="177">
        <f>IFERROR(Inv_SY_B!AP31/Inv_SY_B!$BZ31-1,"")</f>
        <v>-6.6457902196553897E-3</v>
      </c>
      <c r="AQ31" s="177">
        <f>IFERROR(Inv_SY_B!AQ31/Inv_SY_B!$BZ31-1,"")</f>
        <v>-7.27750133774685E-4</v>
      </c>
      <c r="AR31" s="177">
        <f>IFERROR(Inv_SY_B!AR31/Inv_SY_B!$BZ31-1,"")</f>
        <v>-2.8234905291432133E-3</v>
      </c>
      <c r="AS31" s="177">
        <f>IFERROR(Inv_SY_B!AS31/Inv_SY_B!$BZ31-1,"")</f>
        <v>-5.6552855532893131E-3</v>
      </c>
      <c r="AT31" s="177">
        <f>IFERROR(Inv_SY_B!AT31/Inv_SY_B!$BZ31-1,"")</f>
        <v>-1.3068314664076541E-2</v>
      </c>
      <c r="AU31" s="177">
        <f>IFERROR(Inv_SY_B!AU31/Inv_SY_B!$BZ31-1,"")</f>
        <v>2.3007025606158304E-2</v>
      </c>
      <c r="AV31" s="177">
        <f>IFERROR(Inv_SY_B!AV31/Inv_SY_B!$BZ31-1,"")</f>
        <v>7.1889569686058863E-3</v>
      </c>
      <c r="AW31" s="177">
        <f>IFERROR(Inv_SY_B!AW31/Inv_SY_B!$CA31-1,"")</f>
        <v>-0.12903401429905692</v>
      </c>
      <c r="AX31" s="177">
        <f>IFERROR(Inv_SY_B!AX31/Inv_SY_B!$CA31-1,"")</f>
        <v>-0.10370766514542218</v>
      </c>
      <c r="AY31" s="177">
        <f>IFERROR(Inv_SY_B!AY31/Inv_SY_B!$CA31-1,"")</f>
        <v>-1.7338036431208126E-3</v>
      </c>
      <c r="AZ31" s="177">
        <f>IFERROR(Inv_SY_B!AZ31/Inv_SY_B!$CA31-1,"")</f>
        <v>6.2534751124221799E-2</v>
      </c>
      <c r="BA31" s="177">
        <f>IFERROR(Inv_SY_B!BA31/Inv_SY_B!$CA31-1,"")</f>
        <v>-1.3111414893409501E-2</v>
      </c>
      <c r="BB31" s="177">
        <f>IFERROR(Inv_SY_B!BB31/Inv_SY_B!$CA31-1,"")</f>
        <v>8.2575622299139173E-3</v>
      </c>
      <c r="BC31" s="177">
        <f>IFERROR(Inv_SY_B!BC31/Inv_SY_B!$CA31-1,"")</f>
        <v>1.2555140307054735E-2</v>
      </c>
      <c r="BD31" s="177">
        <f>IFERROR(Inv_SY_B!BD31/Inv_SY_B!$CA31-1,"")</f>
        <v>2.8093185785495356E-2</v>
      </c>
      <c r="BE31" s="177">
        <f>IFERROR(Inv_SY_B!BE31/Inv_SY_B!$CA31-1,"")</f>
        <v>1.5891612116742504E-2</v>
      </c>
      <c r="BF31" s="177">
        <f>IFERROR(Inv_SY_B!BF31/Inv_SY_B!$CA31-1,"")</f>
        <v>-2.7582060030463262E-3</v>
      </c>
      <c r="BG31" s="177">
        <f>IFERROR(Inv_SY_B!BG31/Inv_SY_B!$CA31-1,"")</f>
        <v>4.2015157994712782E-2</v>
      </c>
      <c r="BH31" s="177">
        <f>IFERROR(Inv_SY_B!BH31/Inv_SY_B!$CA31-1,"")</f>
        <v>3.1958445289118176E-2</v>
      </c>
      <c r="BI31" s="177">
        <f>IFERROR(Inv_SY_B!BI31/Inv_SY_B!$CA31-1,"")</f>
        <v>2.6216087226195173E-2</v>
      </c>
      <c r="BJ31" s="177">
        <f>IFERROR(Inv_SY_B!BJ31/Inv_SY_B!$CA31-1,"")</f>
        <v>4.4213678666565226E-2</v>
      </c>
      <c r="BK31" s="177">
        <f>IFERROR(Inv_SY_B!BK31/Inv_SY_B!$CA31-1,"")</f>
        <v>2.3786055830863351E-2</v>
      </c>
      <c r="BL31" s="177">
        <f>IFERROR(Inv_SY_B!BL31/Inv_SY_B!$CA31-1,"")</f>
        <v>1.5988172112969101E-2</v>
      </c>
      <c r="BM31" s="177">
        <f>IFERROR(Inv_SY_B!BM31/Inv_SY_B!$CA31-1,"")</f>
        <v>1.4832637734721654E-2</v>
      </c>
      <c r="BN31" s="177">
        <f>IFERROR(Inv_SY_B!BN31/Inv_SY_B!$CA31-1,"")</f>
        <v>9.7748629445888469E-3</v>
      </c>
      <c r="BO31" s="177">
        <f>IFERROR(Inv_SY_B!BO31/Inv_SY_B!$CA31-1,"")</f>
        <v>-1.1013392930461219E-2</v>
      </c>
      <c r="BP31" s="177">
        <f>IFERROR(Inv_SY_B!BP31/Inv_SY_B!$CA31-1,"")</f>
        <v>9.1668959309751941E-3</v>
      </c>
      <c r="BQ31" s="177">
        <f>IFERROR(Inv_SY_B!BQ31/Inv_SY_B!$CA31-1,"")</f>
        <v>-3.8187514716390702E-2</v>
      </c>
      <c r="BR31" s="177">
        <f>IFERROR(Inv_SY_B!BR31/Inv_SY_B!$CA31-1,"")</f>
        <v>3.6680655931926154E-2</v>
      </c>
      <c r="BS31" s="177">
        <f>IFERROR(Inv_SY_B!BS31/Inv_SY_B!$CA31-1,"")</f>
        <v>-4.7897135305955851E-2</v>
      </c>
      <c r="BT31" s="177">
        <f>IFERROR(Inv_SY_B!BT31/Inv_SY_B!$CA31-1,"")</f>
        <v>8.8621531019543731E-3</v>
      </c>
      <c r="BU31" s="177">
        <f>IFERROR(Inv_SY_B!BU31/Inv_SY_B!$CA31-1,"")</f>
        <v>-2.1048443472324374E-2</v>
      </c>
      <c r="BV31" s="177">
        <f>IFERROR(Inv_SY_B!BV31/Inv_SY_B!$CA31-1,"")</f>
        <v>-5.3473053270656212E-3</v>
      </c>
      <c r="BW31" s="177">
        <f>IFERROR(Inv_SY_B!BW31/Inv_SY_B!$CA31-1,"")</f>
        <v>-6.8679018917390255E-3</v>
      </c>
      <c r="BX31" s="177">
        <f>IFERROR(Inv_SY_B!BX31/Inv_SY_B!$CA31-1,"")</f>
        <v>-1.0120256700019814E-2</v>
      </c>
    </row>
    <row r="32" spans="1:76">
      <c r="A32"/>
      <c r="B32" s="173">
        <f>B31+1</f>
        <v>45860</v>
      </c>
      <c r="C32" s="177">
        <f>IFERROR(Inv_SY_B!C32/Inv_SY_B!$BY32-1,"")</f>
        <v>1.776498141491234E-2</v>
      </c>
      <c r="D32" s="177">
        <f>IFERROR(Inv_SY_B!D32/Inv_SY_B!$BY32-1,"")</f>
        <v>1.8543535617562945E-2</v>
      </c>
      <c r="E32" s="177">
        <f>IFERROR(Inv_SY_B!E32/Inv_SY_B!$BY32-1,"")</f>
        <v>1.3625792408811455E-2</v>
      </c>
      <c r="F32" s="177">
        <f>IFERROR(Inv_SY_B!F32/Inv_SY_B!$BY32-1,"")</f>
        <v>-4.7789698753120113E-3</v>
      </c>
      <c r="G32" s="177">
        <f>IFERROR(Inv_SY_B!G32/Inv_SY_B!$BY32-1,"")</f>
        <v>-2.1726127231285197E-3</v>
      </c>
      <c r="H32" s="177">
        <f>IFERROR(Inv_SY_B!H32/Inv_SY_B!$BY32-1,"")</f>
        <v>-4.9948142523493777E-3</v>
      </c>
      <c r="I32" s="177">
        <f>IFERROR(Inv_SY_B!I32/Inv_SY_B!$BY32-1,"")</f>
        <v>1.5097851925937045E-2</v>
      </c>
      <c r="J32" s="177">
        <f>IFERROR(Inv_SY_B!J32/Inv_SY_B!$BY32-1,"")</f>
        <v>8.3748182055873865E-3</v>
      </c>
      <c r="K32" s="177">
        <f>IFERROR(Inv_SY_B!K32/Inv_SY_B!$BY32-1,"")</f>
        <v>-1.4186074014876038E-2</v>
      </c>
      <c r="L32" s="177">
        <f>IFERROR(Inv_SY_B!L32/Inv_SY_B!$BY32-1,"")</f>
        <v>1.116272354632053E-2</v>
      </c>
      <c r="M32" s="177">
        <f>IFERROR(Inv_SY_B!M32/Inv_SY_B!$BY32-1,"")</f>
        <v>4.2509252979007206E-2</v>
      </c>
      <c r="N32" s="177">
        <f>IFERROR(Inv_SY_B!N32/Inv_SY_B!$BY32-1,"")</f>
        <v>-3.7214977528040594E-3</v>
      </c>
      <c r="O32" s="177">
        <f>IFERROR(Inv_SY_B!O32/Inv_SY_B!$BY32-1,"")</f>
        <v>4.182459958116902E-2</v>
      </c>
      <c r="P32" s="177">
        <f>IFERROR(Inv_SY_B!P32/Inv_SY_B!$BY32-1,"")</f>
        <v>2.7160435944679318E-2</v>
      </c>
      <c r="Q32" s="177">
        <f>IFERROR(Inv_SY_B!Q32/Inv_SY_B!$BY32-1,"")</f>
        <v>1.8986228482492651E-2</v>
      </c>
      <c r="R32" s="177">
        <f>IFERROR(Inv_SY_B!R32/Inv_SY_B!$BY32-1,"")</f>
        <v>1.8897585740714984E-2</v>
      </c>
      <c r="S32" s="177">
        <f>IFERROR(Inv_SY_B!S32/Inv_SY_B!$BY32-1,"")</f>
        <v>-2.151774844408727E-2</v>
      </c>
      <c r="T32" s="177">
        <f>IFERROR(Inv_SY_B!T32/Inv_SY_B!$BY32-1,"")</f>
        <v>-0.66923027014430747</v>
      </c>
      <c r="U32" s="177">
        <f>IFERROR(Inv_SY_B!U32/Inv_SY_B!$BY32-1,"")</f>
        <v>1.0364184316821179E-2</v>
      </c>
      <c r="V32" s="177">
        <f>IFERROR(Inv_SY_B!V32/Inv_SY_B!$BY32-1,"")</f>
        <v>1.0228378090825441E-2</v>
      </c>
      <c r="W32" s="177">
        <f>IFERROR(Inv_SY_B!W32/Inv_SY_B!$BY32-1,"")</f>
        <v>1.0991263533919993E-2</v>
      </c>
      <c r="X32" s="177">
        <f>IFERROR(Inv_SY_B!X32/Inv_SY_B!$BY32-1,"")</f>
        <v>8.4078780552565346E-2</v>
      </c>
      <c r="Y32" s="177">
        <f>IFERROR(Inv_SY_B!Y32/Inv_SY_B!$BY32-1,"")</f>
        <v>7.1595106271263198E-2</v>
      </c>
      <c r="Z32" s="177">
        <f>IFERROR(Inv_SY_B!Z32/Inv_SY_B!$BY32-1,"")</f>
        <v>8.446092278428452E-2</v>
      </c>
      <c r="AA32" s="177">
        <f>IFERROR(Inv_SY_B!AA32/Inv_SY_B!$BY32-1,"")</f>
        <v>5.7297551696827265E-2</v>
      </c>
      <c r="AB32" s="177">
        <f>IFERROR(Inv_SY_B!AB32/Inv_SY_B!$BY32-1,"")</f>
        <v>3.4430216673758895E-2</v>
      </c>
      <c r="AC32" s="177">
        <f>IFERROR(Inv_SY_B!AC32/Inv_SY_B!$BY32-1,"")</f>
        <v>5.8062085303089317E-2</v>
      </c>
      <c r="AD32" s="177">
        <f>IFERROR(Inv_SY_B!AD32/Inv_SY_B!$BY32-1,"")</f>
        <v>6.514569213631427E-2</v>
      </c>
      <c r="AE32" s="177">
        <f>IFERROR(Inv_SY_B!AE32/Inv_SY_B!$BZ32-1,"")</f>
        <v>1.4210059904478545E-2</v>
      </c>
      <c r="AF32" s="177">
        <f>IFERROR(Inv_SY_B!AF32/Inv_SY_B!$BZ32-1,"")</f>
        <v>-9.4355962289471851E-4</v>
      </c>
      <c r="AG32" s="177">
        <f>IFERROR(Inv_SY_B!AG32/Inv_SY_B!$BZ32-1,"")</f>
        <v>1.3594393066611143E-2</v>
      </c>
      <c r="AH32" s="177">
        <f>IFERROR(Inv_SY_B!AH32/Inv_SY_B!$BZ32-1,"")</f>
        <v>3.6318621160758013E-4</v>
      </c>
      <c r="AI32" s="177">
        <f>IFERROR(Inv_SY_B!AI32/Inv_SY_B!$BZ32-1,"")</f>
        <v>1.5609707002935069E-2</v>
      </c>
      <c r="AJ32" s="177">
        <f>IFERROR(Inv_SY_B!AJ32/Inv_SY_B!$BZ32-1,"")</f>
        <v>-2.0939205345308354E-3</v>
      </c>
      <c r="AK32" s="177">
        <f>IFERROR(Inv_SY_B!AK32/Inv_SY_B!$BZ32-1,"")</f>
        <v>6.5744266472158586E-3</v>
      </c>
      <c r="AL32" s="177">
        <f>IFERROR(Inv_SY_B!AL32/Inv_SY_B!$BZ32-1,"")</f>
        <v>1.0758119348401651E-2</v>
      </c>
      <c r="AM32" s="177">
        <f>IFERROR(Inv_SY_B!AM32/Inv_SY_B!$BZ32-1,"")</f>
        <v>-3.325401195708455E-4</v>
      </c>
      <c r="AN32" s="177">
        <f>IFERROR(Inv_SY_B!AN32/Inv_SY_B!$BZ32-1,"")</f>
        <v>1.0328282686352885E-2</v>
      </c>
      <c r="AO32" s="177">
        <f>IFERROR(Inv_SY_B!AO32/Inv_SY_B!$BZ32-1,"")</f>
        <v>1.5993639150542416E-2</v>
      </c>
      <c r="AP32" s="177">
        <f>IFERROR(Inv_SY_B!AP32/Inv_SY_B!$BZ32-1,"")</f>
        <v>5.8113092892291274E-3</v>
      </c>
      <c r="AQ32" s="177">
        <f>IFERROR(Inv_SY_B!AQ32/Inv_SY_B!$BZ32-1,"")</f>
        <v>5.0970727328771837E-3</v>
      </c>
      <c r="AR32" s="177">
        <f>IFERROR(Inv_SY_B!AR32/Inv_SY_B!$BZ32-1,"")</f>
        <v>2.3067262275444644E-3</v>
      </c>
      <c r="AS32" s="177">
        <f>IFERROR(Inv_SY_B!AS32/Inv_SY_B!$BZ32-1,"")</f>
        <v>-2.1151449144280909E-2</v>
      </c>
      <c r="AT32" s="177">
        <f>IFERROR(Inv_SY_B!AT32/Inv_SY_B!$BZ32-1,"")</f>
        <v>-4.0857298643177109E-2</v>
      </c>
      <c r="AU32" s="177">
        <f>IFERROR(Inv_SY_B!AU32/Inv_SY_B!$BZ32-1,"")</f>
        <v>-1.3728235443773329E-2</v>
      </c>
      <c r="AV32" s="177">
        <f>IFERROR(Inv_SY_B!AV32/Inv_SY_B!$BZ32-1,"")</f>
        <v>-2.1539918759571064E-2</v>
      </c>
      <c r="AW32" s="177">
        <f>IFERROR(Inv_SY_B!AW32/Inv_SY_B!$CA32-1,"")</f>
        <v>-8.4693311473639121E-2</v>
      </c>
      <c r="AX32" s="177">
        <f>IFERROR(Inv_SY_B!AX32/Inv_SY_B!$CA32-1,"")</f>
        <v>-6.3983224700906449E-2</v>
      </c>
      <c r="AY32" s="177">
        <f>IFERROR(Inv_SY_B!AY32/Inv_SY_B!$CA32-1,"")</f>
        <v>-1.5794026825759588E-2</v>
      </c>
      <c r="AZ32" s="177">
        <f>IFERROR(Inv_SY_B!AZ32/Inv_SY_B!$CA32-1,"")</f>
        <v>5.4449366031251056E-2</v>
      </c>
      <c r="BA32" s="177">
        <f>IFERROR(Inv_SY_B!BA32/Inv_SY_B!$CA32-1,"")</f>
        <v>-5.0938068423423966E-3</v>
      </c>
      <c r="BB32" s="177">
        <f>IFERROR(Inv_SY_B!BB32/Inv_SY_B!$CA32-1,"")</f>
        <v>2.5706971661949796E-2</v>
      </c>
      <c r="BC32" s="177">
        <f>IFERROR(Inv_SY_B!BC32/Inv_SY_B!$CA32-1,"")</f>
        <v>2.0949613777872411E-2</v>
      </c>
      <c r="BD32" s="177">
        <f>IFERROR(Inv_SY_B!BD32/Inv_SY_B!$CA32-1,"")</f>
        <v>3.1451785507476071E-2</v>
      </c>
      <c r="BE32" s="177">
        <f>IFERROR(Inv_SY_B!BE32/Inv_SY_B!$CA32-1,"")</f>
        <v>4.2392117187381562E-2</v>
      </c>
      <c r="BF32" s="177">
        <f>IFERROR(Inv_SY_B!BF32/Inv_SY_B!$CA32-1,"")</f>
        <v>2.6908251664674143E-2</v>
      </c>
      <c r="BG32" s="177">
        <f>IFERROR(Inv_SY_B!BG32/Inv_SY_B!$CA32-1,"")</f>
        <v>6.351795919500236E-2</v>
      </c>
      <c r="BH32" s="177">
        <f>IFERROR(Inv_SY_B!BH32/Inv_SY_B!$CA32-1,"")</f>
        <v>5.6872772116811854E-2</v>
      </c>
      <c r="BI32" s="177">
        <f>IFERROR(Inv_SY_B!BI32/Inv_SY_B!$CA32-1,"")</f>
        <v>4.2352663039226135E-2</v>
      </c>
      <c r="BJ32" s="177">
        <f>IFERROR(Inv_SY_B!BJ32/Inv_SY_B!$CA32-1,"")</f>
        <v>5.5168642909990462E-2</v>
      </c>
      <c r="BK32" s="177">
        <f>IFERROR(Inv_SY_B!BK32/Inv_SY_B!$CA32-1,"")</f>
        <v>4.1227012610014935E-2</v>
      </c>
      <c r="BL32" s="177">
        <f>IFERROR(Inv_SY_B!BL32/Inv_SY_B!$CA32-1,"")</f>
        <v>4.1859028918171282E-2</v>
      </c>
      <c r="BM32" s="177">
        <f>IFERROR(Inv_SY_B!BM32/Inv_SY_B!$CA32-1,"")</f>
        <v>-0.13470226535842311</v>
      </c>
      <c r="BN32" s="177">
        <f>IFERROR(Inv_SY_B!BN32/Inv_SY_B!$CA32-1,"")</f>
        <v>-0.13937267115403285</v>
      </c>
      <c r="BO32" s="177">
        <f>IFERROR(Inv_SY_B!BO32/Inv_SY_B!$CA32-1,"")</f>
        <v>-0.14532428608603165</v>
      </c>
      <c r="BP32" s="177">
        <f>IFERROR(Inv_SY_B!BP32/Inv_SY_B!$CA32-1,"")</f>
        <v>-0.14308009615722772</v>
      </c>
      <c r="BQ32" s="177">
        <f>IFERROR(Inv_SY_B!BQ32/Inv_SY_B!$CA32-1,"")</f>
        <v>1.7863015771932833E-2</v>
      </c>
      <c r="BR32" s="177">
        <f>IFERROR(Inv_SY_B!BR32/Inv_SY_B!$CA32-1,"")</f>
        <v>8.3728793381740108E-2</v>
      </c>
      <c r="BS32" s="177">
        <f>IFERROR(Inv_SY_B!BS32/Inv_SY_B!$CA32-1,"")</f>
        <v>2.3405097201030234E-2</v>
      </c>
      <c r="BT32" s="177">
        <f>IFERROR(Inv_SY_B!BT32/Inv_SY_B!$CA32-1,"")</f>
        <v>4.6368430685302942E-2</v>
      </c>
      <c r="BU32" s="177">
        <f>IFERROR(Inv_SY_B!BU32/Inv_SY_B!$CA32-1,"")</f>
        <v>2.4989386133682512E-2</v>
      </c>
      <c r="BV32" s="177">
        <f>IFERROR(Inv_SY_B!BV32/Inv_SY_B!$CA32-1,"")</f>
        <v>2.5242575440926229E-2</v>
      </c>
      <c r="BW32" s="177">
        <f>IFERROR(Inv_SY_B!BW32/Inv_SY_B!$CA32-1,"")</f>
        <v>3.0286664375196448E-3</v>
      </c>
      <c r="BX32" s="177">
        <f>IFERROR(Inv_SY_B!BX32/Inv_SY_B!$CA32-1,"")</f>
        <v>4.561538926398212E-3</v>
      </c>
    </row>
    <row r="33" spans="1:76">
      <c r="A33"/>
      <c r="B33" s="173">
        <f t="shared" si="1"/>
        <v>45861</v>
      </c>
      <c r="C33" s="177">
        <f>IFERROR(Inv_SY_B!C33/Inv_SY_B!$BY33-1,"")</f>
        <v>-8.1212525352202247E-3</v>
      </c>
      <c r="D33" s="177">
        <f>IFERROR(Inv_SY_B!D33/Inv_SY_B!$BY33-1,"")</f>
        <v>-9.0905305561483907E-3</v>
      </c>
      <c r="E33" s="177">
        <f>IFERROR(Inv_SY_B!E33/Inv_SY_B!$BY33-1,"")</f>
        <v>-1.4544616919352049E-2</v>
      </c>
      <c r="F33" s="177">
        <f>IFERROR(Inv_SY_B!F33/Inv_SY_B!$BY33-1,"")</f>
        <v>-1.8596909405796391E-2</v>
      </c>
      <c r="G33" s="177">
        <f>IFERROR(Inv_SY_B!G33/Inv_SY_B!$BY33-1,"")</f>
        <v>-1.7714060750147032E-2</v>
      </c>
      <c r="H33" s="177">
        <f>IFERROR(Inv_SY_B!H33/Inv_SY_B!$BY33-1,"")</f>
        <v>-2.4200903646189653E-2</v>
      </c>
      <c r="I33" s="177">
        <f>IFERROR(Inv_SY_B!I33/Inv_SY_B!$BY33-1,"")</f>
        <v>-1.0479503150740088E-2</v>
      </c>
      <c r="J33" s="177">
        <f>IFERROR(Inv_SY_B!J33/Inv_SY_B!$BY33-1,"")</f>
        <v>-5.6636905792675218E-3</v>
      </c>
      <c r="K33" s="177">
        <f>IFERROR(Inv_SY_B!K33/Inv_SY_B!$BY33-1,"")</f>
        <v>-2.3630800234725524E-2</v>
      </c>
      <c r="L33" s="177">
        <f>IFERROR(Inv_SY_B!L33/Inv_SY_B!$BY33-1,"")</f>
        <v>6.870775645393401E-3</v>
      </c>
      <c r="M33" s="177">
        <f>IFERROR(Inv_SY_B!M33/Inv_SY_B!$BY33-1,"")</f>
        <v>3.7742811254450004E-2</v>
      </c>
      <c r="N33" s="177">
        <f>IFERROR(Inv_SY_B!N33/Inv_SY_B!$BY33-1,"")</f>
        <v>-7.6643778195285561E-3</v>
      </c>
      <c r="O33" s="177">
        <f>IFERROR(Inv_SY_B!O33/Inv_SY_B!$BY33-1,"")</f>
        <v>2.0379504977115825E-2</v>
      </c>
      <c r="P33" s="177">
        <f>IFERROR(Inv_SY_B!P33/Inv_SY_B!$BY33-1,"")</f>
        <v>3.2817772141331414E-3</v>
      </c>
      <c r="Q33" s="177">
        <f>IFERROR(Inv_SY_B!Q33/Inv_SY_B!$BY33-1,"")</f>
        <v>1.7239032030154089E-3</v>
      </c>
      <c r="R33" s="177">
        <f>IFERROR(Inv_SY_B!R33/Inv_SY_B!$BY33-1,"")</f>
        <v>-3.9123532535024763E-3</v>
      </c>
      <c r="S33" s="177">
        <f>IFERROR(Inv_SY_B!S33/Inv_SY_B!$BY33-1,"")</f>
        <v>-1.1459715081296729E-4</v>
      </c>
      <c r="T33" s="177">
        <f>IFERROR(Inv_SY_B!T33/Inv_SY_B!$BY33-1,"")</f>
        <v>-9.3831386029983976E-2</v>
      </c>
      <c r="U33" s="177">
        <f>IFERROR(Inv_SY_B!U33/Inv_SY_B!$BY33-1,"")</f>
        <v>-3.0586868769690856E-3</v>
      </c>
      <c r="V33" s="177">
        <f>IFERROR(Inv_SY_B!V33/Inv_SY_B!$BY33-1,"")</f>
        <v>3.1075041865888942E-3</v>
      </c>
      <c r="W33" s="177">
        <f>IFERROR(Inv_SY_B!W33/Inv_SY_B!$BY33-1,"")</f>
        <v>6.7289189852193232E-3</v>
      </c>
      <c r="X33" s="177">
        <f>IFERROR(Inv_SY_B!X33/Inv_SY_B!$BY33-1,"")</f>
        <v>1.4869457472905134E-2</v>
      </c>
      <c r="Y33" s="177">
        <f>IFERROR(Inv_SY_B!Y33/Inv_SY_B!$BY33-1,"")</f>
        <v>2.9666885395558173E-2</v>
      </c>
      <c r="Z33" s="177">
        <f>IFERROR(Inv_SY_B!Z33/Inv_SY_B!$BY33-1,"")</f>
        <v>2.7772736216427063E-2</v>
      </c>
      <c r="AA33" s="177">
        <f>IFERROR(Inv_SY_B!AA33/Inv_SY_B!$BY33-1,"")</f>
        <v>3.1262201142584045E-2</v>
      </c>
      <c r="AB33" s="177">
        <f>IFERROR(Inv_SY_B!AB33/Inv_SY_B!$BY33-1,"")</f>
        <v>1.6362899027070554E-2</v>
      </c>
      <c r="AC33" s="177">
        <f>IFERROR(Inv_SY_B!AC33/Inv_SY_B!$BY33-1,"")</f>
        <v>2.6033377650085621E-2</v>
      </c>
      <c r="AD33" s="177">
        <f>IFERROR(Inv_SY_B!AD33/Inv_SY_B!$BY33-1,"")</f>
        <v>1.4820916537832352E-2</v>
      </c>
      <c r="AE33" s="177">
        <f>IFERROR(Inv_SY_B!AE33/Inv_SY_B!$BZ33-1,"")</f>
        <v>2.655830989434671E-3</v>
      </c>
      <c r="AF33" s="177">
        <f>IFERROR(Inv_SY_B!AF33/Inv_SY_B!$BZ33-1,"")</f>
        <v>-1.0600716192427417E-2</v>
      </c>
      <c r="AG33" s="177">
        <f>IFERROR(Inv_SY_B!AG33/Inv_SY_B!$BZ33-1,"")</f>
        <v>3.3805760895206927E-3</v>
      </c>
      <c r="AH33" s="177">
        <f>IFERROR(Inv_SY_B!AH33/Inv_SY_B!$BZ33-1,"")</f>
        <v>-7.4634315827369901E-3</v>
      </c>
      <c r="AI33" s="177">
        <f>IFERROR(Inv_SY_B!AI33/Inv_SY_B!$BZ33-1,"")</f>
        <v>7.6205837807945542E-3</v>
      </c>
      <c r="AJ33" s="177">
        <f>IFERROR(Inv_SY_B!AJ33/Inv_SY_B!$BZ33-1,"")</f>
        <v>-7.6828929761744158E-3</v>
      </c>
      <c r="AK33" s="177">
        <f>IFERROR(Inv_SY_B!AK33/Inv_SY_B!$BZ33-1,"")</f>
        <v>1.8535406376558594E-3</v>
      </c>
      <c r="AL33" s="177">
        <f>IFERROR(Inv_SY_B!AL33/Inv_SY_B!$BZ33-1,"")</f>
        <v>7.3411112395200817E-3</v>
      </c>
      <c r="AM33" s="177">
        <f>IFERROR(Inv_SY_B!AM33/Inv_SY_B!$BZ33-1,"")</f>
        <v>-3.4030433837787255E-3</v>
      </c>
      <c r="AN33" s="177">
        <f>IFERROR(Inv_SY_B!AN33/Inv_SY_B!$BZ33-1,"")</f>
        <v>2.7887253827452163E-4</v>
      </c>
      <c r="AO33" s="177">
        <f>IFERROR(Inv_SY_B!AO33/Inv_SY_B!$BZ33-1,"")</f>
        <v>1.0948914598102988E-2</v>
      </c>
      <c r="AP33" s="177">
        <f>IFERROR(Inv_SY_B!AP33/Inv_SY_B!$BZ33-1,"")</f>
        <v>-1.1738561928757996E-3</v>
      </c>
      <c r="AQ33" s="177">
        <f>IFERROR(Inv_SY_B!AQ33/Inv_SY_B!$BZ33-1,"")</f>
        <v>-1.6082934006543814E-3</v>
      </c>
      <c r="AR33" s="177">
        <f>IFERROR(Inv_SY_B!AR33/Inv_SY_B!$BZ33-1,"")</f>
        <v>-7.6481223856392777E-3</v>
      </c>
      <c r="AS33" s="177">
        <f>IFERROR(Inv_SY_B!AS33/Inv_SY_B!$BZ33-1,"")</f>
        <v>-4.3583563131139869E-3</v>
      </c>
      <c r="AT33" s="177">
        <f>IFERROR(Inv_SY_B!AT33/Inv_SY_B!$BZ33-1,"")</f>
        <v>9.1761719137768427E-3</v>
      </c>
      <c r="AU33" s="177">
        <f>IFERROR(Inv_SY_B!AU33/Inv_SY_B!$BZ33-1,"")</f>
        <v>4.3231663801357456E-3</v>
      </c>
      <c r="AV33" s="177">
        <f>IFERROR(Inv_SY_B!AV33/Inv_SY_B!$BZ33-1,"")</f>
        <v>-3.6400557398132971E-3</v>
      </c>
      <c r="AW33" s="177">
        <f>IFERROR(Inv_SY_B!AW33/Inv_SY_B!$CA33-1,"")</f>
        <v>-6.4865579272732621E-3</v>
      </c>
      <c r="AX33" s="177">
        <f>IFERROR(Inv_SY_B!AX33/Inv_SY_B!$CA33-1,"")</f>
        <v>7.9178461585085458E-3</v>
      </c>
      <c r="AY33" s="177">
        <f>IFERROR(Inv_SY_B!AY33/Inv_SY_B!$CA33-1,"")</f>
        <v>-4.0165923560126937E-2</v>
      </c>
      <c r="AZ33" s="177">
        <f>IFERROR(Inv_SY_B!AZ33/Inv_SY_B!$CA33-1,"")</f>
        <v>2.3880970661289247E-2</v>
      </c>
      <c r="BA33" s="177">
        <f>IFERROR(Inv_SY_B!BA33/Inv_SY_B!$CA33-1,"")</f>
        <v>-4.9525098942075574E-2</v>
      </c>
      <c r="BB33" s="177">
        <f>IFERROR(Inv_SY_B!BB33/Inv_SY_B!$CA33-1,"")</f>
        <v>-2.2235582709137613E-2</v>
      </c>
      <c r="BC33" s="177">
        <f>IFERROR(Inv_SY_B!BC33/Inv_SY_B!$CA33-1,"")</f>
        <v>-1.7496752239888003E-2</v>
      </c>
      <c r="BD33" s="177">
        <f>IFERROR(Inv_SY_B!BD33/Inv_SY_B!$CA33-1,"")</f>
        <v>-1.7461851320916821E-3</v>
      </c>
      <c r="BE33" s="177">
        <f>IFERROR(Inv_SY_B!BE33/Inv_SY_B!$CA33-1,"")</f>
        <v>-1.9868433565359611E-2</v>
      </c>
      <c r="BF33" s="177">
        <f>IFERROR(Inv_SY_B!BF33/Inv_SY_B!$CA33-1,"")</f>
        <v>-5.0179025046560244E-2</v>
      </c>
      <c r="BG33" s="177">
        <f>IFERROR(Inv_SY_B!BG33/Inv_SY_B!$CA33-1,"")</f>
        <v>-1.5452010208664824E-2</v>
      </c>
      <c r="BH33" s="177">
        <f>IFERROR(Inv_SY_B!BH33/Inv_SY_B!$CA33-1,"")</f>
        <v>-1.0149472749054089E-2</v>
      </c>
      <c r="BI33" s="177">
        <f>IFERROR(Inv_SY_B!BI33/Inv_SY_B!$CA33-1,"")</f>
        <v>1.3061396902178668E-3</v>
      </c>
      <c r="BJ33" s="177">
        <f>IFERROR(Inv_SY_B!BJ33/Inv_SY_B!$CA33-1,"")</f>
        <v>1.0487567841483081E-2</v>
      </c>
      <c r="BK33" s="177">
        <f>IFERROR(Inv_SY_B!BK33/Inv_SY_B!$CA33-1,"")</f>
        <v>1.5124474297693702E-2</v>
      </c>
      <c r="BL33" s="177">
        <f>IFERROR(Inv_SY_B!BL33/Inv_SY_B!$CA33-1,"")</f>
        <v>2.2523751557848026E-3</v>
      </c>
      <c r="BM33" s="177">
        <f>IFERROR(Inv_SY_B!BM33/Inv_SY_B!$CA33-1,"")</f>
        <v>1.034231593694579E-2</v>
      </c>
      <c r="BN33" s="177">
        <f>IFERROR(Inv_SY_B!BN33/Inv_SY_B!$CA33-1,"")</f>
        <v>2.6784637544312595E-3</v>
      </c>
      <c r="BO33" s="177">
        <f>IFERROR(Inv_SY_B!BO33/Inv_SY_B!$CA33-1,"")</f>
        <v>-1.1206346032394232E-2</v>
      </c>
      <c r="BP33" s="177">
        <f>IFERROR(Inv_SY_B!BP33/Inv_SY_B!$CA33-1,"")</f>
        <v>5.5787743959756497E-5</v>
      </c>
      <c r="BQ33" s="177">
        <f>IFERROR(Inv_SY_B!BQ33/Inv_SY_B!$CA33-1,"")</f>
        <v>3.3512513249207565E-2</v>
      </c>
      <c r="BR33" s="177">
        <f>IFERROR(Inv_SY_B!BR33/Inv_SY_B!$CA33-1,"")</f>
        <v>9.247891398060637E-2</v>
      </c>
      <c r="BS33" s="177">
        <f>IFERROR(Inv_SY_B!BS33/Inv_SY_B!$CA33-1,"")</f>
        <v>2.6400988000426784E-2</v>
      </c>
      <c r="BT33" s="177">
        <f>IFERROR(Inv_SY_B!BT33/Inv_SY_B!$CA33-1,"")</f>
        <v>6.7316604612848607E-2</v>
      </c>
      <c r="BU33" s="177">
        <f>IFERROR(Inv_SY_B!BU33/Inv_SY_B!$CA33-1,"")</f>
        <v>-1.4299141169887064E-2</v>
      </c>
      <c r="BV33" s="177">
        <f>IFERROR(Inv_SY_B!BV33/Inv_SY_B!$CA33-1,"")</f>
        <v>-2.5158883748522154E-2</v>
      </c>
      <c r="BW33" s="177">
        <f>IFERROR(Inv_SY_B!BW33/Inv_SY_B!$CA33-1,"")</f>
        <v>3.5932896156913863E-3</v>
      </c>
      <c r="BX33" s="177">
        <f>IFERROR(Inv_SY_B!BX33/Inv_SY_B!$CA33-1,"")</f>
        <v>-1.3378837668065136E-2</v>
      </c>
    </row>
    <row r="34" spans="1:76">
      <c r="A34"/>
      <c r="B34" s="173">
        <f t="shared" si="1"/>
        <v>45862</v>
      </c>
      <c r="C34" s="177">
        <f>IFERROR(Inv_SY_B!C34/Inv_SY_B!$BY34-1,"")</f>
        <v>-5.6997990380687202E-3</v>
      </c>
      <c r="D34" s="177">
        <f>IFERROR(Inv_SY_B!D34/Inv_SY_B!$BY34-1,"")</f>
        <v>-7.9632107442169087E-3</v>
      </c>
      <c r="E34" s="177">
        <f>IFERROR(Inv_SY_B!E34/Inv_SY_B!$BY34-1,"")</f>
        <v>-1.3214674566672246E-2</v>
      </c>
      <c r="F34" s="177">
        <f>IFERROR(Inv_SY_B!F34/Inv_SY_B!$BY34-1,"")</f>
        <v>-9.506953146323216E-3</v>
      </c>
      <c r="G34" s="177">
        <f>IFERROR(Inv_SY_B!G34/Inv_SY_B!$BY34-1,"")</f>
        <v>-3.6612552705170831E-3</v>
      </c>
      <c r="H34" s="177">
        <f>IFERROR(Inv_SY_B!H34/Inv_SY_B!$BY34-1,"")</f>
        <v>-1.1062743631403582E-2</v>
      </c>
      <c r="I34" s="177">
        <f>IFERROR(Inv_SY_B!I34/Inv_SY_B!$BY34-1,"")</f>
        <v>7.6116330217446126E-4</v>
      </c>
      <c r="J34" s="177">
        <f>IFERROR(Inv_SY_B!J34/Inv_SY_B!$BY34-1,"")</f>
        <v>3.6040600787925481E-3</v>
      </c>
      <c r="K34" s="177">
        <f>IFERROR(Inv_SY_B!K34/Inv_SY_B!$BY34-1,"")</f>
        <v>-2.1388157523809181E-2</v>
      </c>
      <c r="L34" s="177">
        <f>IFERROR(Inv_SY_B!L34/Inv_SY_B!$BY34-1,"")</f>
        <v>1.5467027462851446E-2</v>
      </c>
      <c r="M34" s="177">
        <f>IFERROR(Inv_SY_B!M34/Inv_SY_B!$BY34-1,"")</f>
        <v>4.2087106122057572E-2</v>
      </c>
      <c r="N34" s="177">
        <f>IFERROR(Inv_SY_B!N34/Inv_SY_B!$BY34-1,"")</f>
        <v>-6.0557057410438597E-3</v>
      </c>
      <c r="O34" s="177">
        <f>IFERROR(Inv_SY_B!O34/Inv_SY_B!$BY34-1,"")</f>
        <v>1.9805398738321545E-2</v>
      </c>
      <c r="P34" s="177">
        <f>IFERROR(Inv_SY_B!P34/Inv_SY_B!$BY34-1,"")</f>
        <v>1.6067714434297997E-3</v>
      </c>
      <c r="Q34" s="177">
        <f>IFERROR(Inv_SY_B!Q34/Inv_SY_B!$BY34-1,"")</f>
        <v>-1.6444363826323194E-2</v>
      </c>
      <c r="R34" s="177">
        <f>IFERROR(Inv_SY_B!R34/Inv_SY_B!$BY34-1,"")</f>
        <v>-2.5726872446726334E-3</v>
      </c>
      <c r="S34" s="177">
        <f>IFERROR(Inv_SY_B!S34/Inv_SY_B!$BY34-1,"")</f>
        <v>-1.1577659566729404E-3</v>
      </c>
      <c r="T34" s="177">
        <f>IFERROR(Inv_SY_B!T34/Inv_SY_B!$BY34-1,"")</f>
        <v>-0.10132095647210504</v>
      </c>
      <c r="U34" s="177">
        <f>IFERROR(Inv_SY_B!U34/Inv_SY_B!$BY34-1,"")</f>
        <v>6.0994453318419239E-4</v>
      </c>
      <c r="V34" s="177">
        <f>IFERROR(Inv_SY_B!V34/Inv_SY_B!$BY34-1,"")</f>
        <v>5.5057780798883904E-3</v>
      </c>
      <c r="W34" s="177">
        <f>IFERROR(Inv_SY_B!W34/Inv_SY_B!$BY34-1,"")</f>
        <v>7.4280004136970668E-3</v>
      </c>
      <c r="X34" s="177">
        <f>IFERROR(Inv_SY_B!X34/Inv_SY_B!$BY34-1,"")</f>
        <v>9.1973705376084958E-3</v>
      </c>
      <c r="Y34" s="177">
        <f>IFERROR(Inv_SY_B!Y34/Inv_SY_B!$BY34-1,"")</f>
        <v>2.1851977992253246E-2</v>
      </c>
      <c r="Z34" s="177">
        <f>IFERROR(Inv_SY_B!Z34/Inv_SY_B!$BY34-1,"")</f>
        <v>2.2841425823110439E-2</v>
      </c>
      <c r="AA34" s="177">
        <f>IFERROR(Inv_SY_B!AA34/Inv_SY_B!$BY34-1,"")</f>
        <v>2.1945246313711086E-2</v>
      </c>
      <c r="AB34" s="177">
        <f>IFERROR(Inv_SY_B!AB34/Inv_SY_B!$BY34-1,"")</f>
        <v>5.3558495873911038E-3</v>
      </c>
      <c r="AC34" s="177">
        <f>IFERROR(Inv_SY_B!AC34/Inv_SY_B!$BY34-1,"")</f>
        <v>1.5165152546137151E-2</v>
      </c>
      <c r="AD34" s="177">
        <f>IFERROR(Inv_SY_B!AD34/Inv_SY_B!$BY34-1,"")</f>
        <v>6.8160001872190623E-3</v>
      </c>
      <c r="AE34" s="177">
        <f>IFERROR(Inv_SY_B!AE34/Inv_SY_B!$BZ34-1,"")</f>
        <v>-7.4746467888808787E-4</v>
      </c>
      <c r="AF34" s="177">
        <f>IFERROR(Inv_SY_B!AF34/Inv_SY_B!$BZ34-1,"")</f>
        <v>-1.4642143616345749E-2</v>
      </c>
      <c r="AG34" s="177">
        <f>IFERROR(Inv_SY_B!AG34/Inv_SY_B!$BZ34-1,"")</f>
        <v>6.3008924903007468E-4</v>
      </c>
      <c r="AH34" s="177">
        <f>IFERROR(Inv_SY_B!AH34/Inv_SY_B!$BZ34-1,"")</f>
        <v>-7.0069555016993856E-3</v>
      </c>
      <c r="AI34" s="177">
        <f>IFERROR(Inv_SY_B!AI34/Inv_SY_B!$BZ34-1,"")</f>
        <v>5.2085518852789114E-3</v>
      </c>
      <c r="AJ34" s="177">
        <f>IFERROR(Inv_SY_B!AJ34/Inv_SY_B!$BZ34-1,"")</f>
        <v>-8.441359223838707E-3</v>
      </c>
      <c r="AK34" s="177">
        <f>IFERROR(Inv_SY_B!AK34/Inv_SY_B!$BZ34-1,"")</f>
        <v>-9.3533216691943366E-4</v>
      </c>
      <c r="AL34" s="177">
        <f>IFERROR(Inv_SY_B!AL34/Inv_SY_B!$BZ34-1,"")</f>
        <v>8.3817780556294519E-3</v>
      </c>
      <c r="AM34" s="177">
        <f>IFERROR(Inv_SY_B!AM34/Inv_SY_B!$BZ34-1,"")</f>
        <v>-2.8522689910793764E-3</v>
      </c>
      <c r="AN34" s="177">
        <f>IFERROR(Inv_SY_B!AN34/Inv_SY_B!$BZ34-1,"")</f>
        <v>5.1314396845225652E-3</v>
      </c>
      <c r="AO34" s="177">
        <f>IFERROR(Inv_SY_B!AO34/Inv_SY_B!$BZ34-1,"")</f>
        <v>8.1617524665027474E-3</v>
      </c>
      <c r="AP34" s="177">
        <f>IFERROR(Inv_SY_B!AP34/Inv_SY_B!$BZ34-1,"")</f>
        <v>-3.0853699743085272E-3</v>
      </c>
      <c r="AQ34" s="177">
        <f>IFERROR(Inv_SY_B!AQ34/Inv_SY_B!$BZ34-1,"")</f>
        <v>4.6452667868646103E-4</v>
      </c>
      <c r="AR34" s="177">
        <f>IFERROR(Inv_SY_B!AR34/Inv_SY_B!$BZ34-1,"")</f>
        <v>-2.9982638174175236E-3</v>
      </c>
      <c r="AS34" s="177">
        <f>IFERROR(Inv_SY_B!AS34/Inv_SY_B!$BZ34-1,"")</f>
        <v>-6.2732417542122887E-3</v>
      </c>
      <c r="AT34" s="177">
        <f>IFERROR(Inv_SY_B!AT34/Inv_SY_B!$BZ34-1,"")</f>
        <v>1.1522223921593966E-2</v>
      </c>
      <c r="AU34" s="177">
        <f>IFERROR(Inv_SY_B!AU34/Inv_SY_B!$BZ34-1,"")</f>
        <v>4.8881806309231113E-3</v>
      </c>
      <c r="AV34" s="177">
        <f>IFERROR(Inv_SY_B!AV34/Inv_SY_B!$BZ34-1,"")</f>
        <v>2.5938571525399023E-3</v>
      </c>
      <c r="AW34" s="177">
        <f>IFERROR(Inv_SY_B!AW34/Inv_SY_B!$CA34-1,"")</f>
        <v>2.8503105345246249E-2</v>
      </c>
      <c r="AX34" s="177">
        <f>IFERROR(Inv_SY_B!AX34/Inv_SY_B!$CA34-1,"")</f>
        <v>4.240470850844158E-2</v>
      </c>
      <c r="AY34" s="177">
        <f>IFERROR(Inv_SY_B!AY34/Inv_SY_B!$CA34-1,"")</f>
        <v>-8.2349591149331047E-3</v>
      </c>
      <c r="AZ34" s="177">
        <f>IFERROR(Inv_SY_B!AZ34/Inv_SY_B!$CA34-1,"")</f>
        <v>5.612808925109869E-2</v>
      </c>
      <c r="BA34" s="177">
        <f>IFERROR(Inv_SY_B!BA34/Inv_SY_B!$CA34-1,"")</f>
        <v>-1.455964801066989E-2</v>
      </c>
      <c r="BB34" s="177">
        <f>IFERROR(Inv_SY_B!BB34/Inv_SY_B!$CA34-1,"")</f>
        <v>1.0041378766527664E-2</v>
      </c>
      <c r="BC34" s="177">
        <f>IFERROR(Inv_SY_B!BC34/Inv_SY_B!$CA34-1,"")</f>
        <v>9.003687842922492E-3</v>
      </c>
      <c r="BD34" s="177">
        <f>IFERROR(Inv_SY_B!BD34/Inv_SY_B!$CA34-1,"")</f>
        <v>2.6152328324890783E-2</v>
      </c>
      <c r="BE34" s="177">
        <f>IFERROR(Inv_SY_B!BE34/Inv_SY_B!$CA34-1,"")</f>
        <v>-1.0357427190478496E-2</v>
      </c>
      <c r="BF34" s="177">
        <f>IFERROR(Inv_SY_B!BF34/Inv_SY_B!$CA34-1,"")</f>
        <v>-4.0237063824245078E-2</v>
      </c>
      <c r="BG34" s="177">
        <f>IFERROR(Inv_SY_B!BG34/Inv_SY_B!$CA34-1,"")</f>
        <v>-1.2649812661764903E-2</v>
      </c>
      <c r="BH34" s="177">
        <f>IFERROR(Inv_SY_B!BH34/Inv_SY_B!$CA34-1,"")</f>
        <v>-6.0580769307059246E-3</v>
      </c>
      <c r="BI34" s="177">
        <f>IFERROR(Inv_SY_B!BI34/Inv_SY_B!$CA34-1,"")</f>
        <v>9.502676013462219E-3</v>
      </c>
      <c r="BJ34" s="177">
        <f>IFERROR(Inv_SY_B!BJ34/Inv_SY_B!$CA34-1,"")</f>
        <v>1.3197025307321475E-2</v>
      </c>
      <c r="BK34" s="177">
        <f>IFERROR(Inv_SY_B!BK34/Inv_SY_B!$CA34-1,"")</f>
        <v>2.1028587118451236E-2</v>
      </c>
      <c r="BL34" s="177">
        <f>IFERROR(Inv_SY_B!BL34/Inv_SY_B!$CA34-1,"")</f>
        <v>1.2576856223779131E-2</v>
      </c>
      <c r="BM34" s="177">
        <f>IFERROR(Inv_SY_B!BM34/Inv_SY_B!$CA34-1,"")</f>
        <v>6.5394818750290629E-3</v>
      </c>
      <c r="BN34" s="177">
        <f>IFERROR(Inv_SY_B!BN34/Inv_SY_B!$CA34-1,"")</f>
        <v>6.389983793166909E-4</v>
      </c>
      <c r="BO34" s="177">
        <f>IFERROR(Inv_SY_B!BO34/Inv_SY_B!$CA34-1,"")</f>
        <v>-7.9915386766105101E-3</v>
      </c>
      <c r="BP34" s="177">
        <f>IFERROR(Inv_SY_B!BP34/Inv_SY_B!$CA34-1,"")</f>
        <v>-1.6514009802991447E-3</v>
      </c>
      <c r="BQ34" s="177">
        <f>IFERROR(Inv_SY_B!BQ34/Inv_SY_B!$CA34-1,"")</f>
        <v>-2.2086763081692329E-3</v>
      </c>
      <c r="BR34" s="177">
        <f>IFERROR(Inv_SY_B!BR34/Inv_SY_B!$CA34-1,"")</f>
        <v>5.4509776635811802E-2</v>
      </c>
      <c r="BS34" s="177">
        <f>IFERROR(Inv_SY_B!BS34/Inv_SY_B!$CA34-1,"")</f>
        <v>-4.8400679186619833E-3</v>
      </c>
      <c r="BT34" s="177">
        <f>IFERROR(Inv_SY_B!BT34/Inv_SY_B!$CA34-1,"")</f>
        <v>2.9406462916472309E-2</v>
      </c>
      <c r="BU34" s="177">
        <f>IFERROR(Inv_SY_B!BU34/Inv_SY_B!$CA34-1,"")</f>
        <v>-2.9677467224333842E-2</v>
      </c>
      <c r="BV34" s="177">
        <f>IFERROR(Inv_SY_B!BV34/Inv_SY_B!$CA34-1,"")</f>
        <v>-0.10763971051800258</v>
      </c>
      <c r="BW34" s="177">
        <f>IFERROR(Inv_SY_B!BW34/Inv_SY_B!$CA34-1,"")</f>
        <v>-2.5566026124607455E-2</v>
      </c>
      <c r="BX34" s="177">
        <f>IFERROR(Inv_SY_B!BX34/Inv_SY_B!$CA34-1,"")</f>
        <v>-4.7961287025285904E-2</v>
      </c>
    </row>
    <row r="35" spans="1:76" ht="14.25" customHeight="1">
      <c r="A35"/>
      <c r="B35" s="175">
        <f>B34+1</f>
        <v>45863</v>
      </c>
      <c r="C35" s="177">
        <f>IFERROR(Inv_SY_B!C35/Inv_SY_B!$BY35-1,"")</f>
        <v>1.7008331193357762E-4</v>
      </c>
      <c r="D35" s="177">
        <f>IFERROR(Inv_SY_B!D35/Inv_SY_B!$BY35-1,"")</f>
        <v>-1.9140259047593089E-3</v>
      </c>
      <c r="E35" s="177">
        <f>IFERROR(Inv_SY_B!E35/Inv_SY_B!$BY35-1,"")</f>
        <v>-4.2305074418825805E-3</v>
      </c>
      <c r="F35" s="177">
        <f>IFERROR(Inv_SY_B!F35/Inv_SY_B!$BY35-1,"")</f>
        <v>-1.7720756740863264E-3</v>
      </c>
      <c r="G35" s="177">
        <f>IFERROR(Inv_SY_B!G35/Inv_SY_B!$BY35-1,"")</f>
        <v>6.7940225753195804E-3</v>
      </c>
      <c r="H35" s="177">
        <f>IFERROR(Inv_SY_B!H35/Inv_SY_B!$BY35-1,"")</f>
        <v>-4.2375376877707982E-3</v>
      </c>
      <c r="I35" s="177">
        <f>IFERROR(Inv_SY_B!I35/Inv_SY_B!$BY35-1,"")</f>
        <v>5.0573146274668357E-3</v>
      </c>
      <c r="J35" s="177">
        <f>IFERROR(Inv_SY_B!J35/Inv_SY_B!$BY35-1,"")</f>
        <v>6.9284500661372928E-3</v>
      </c>
      <c r="K35" s="177">
        <f>IFERROR(Inv_SY_B!K35/Inv_SY_B!$BY35-1,"")</f>
        <v>-1.7464007573928408E-2</v>
      </c>
      <c r="L35" s="177">
        <f>IFERROR(Inv_SY_B!L35/Inv_SY_B!$BY35-1,"")</f>
        <v>1.9027105673930844E-2</v>
      </c>
      <c r="M35" s="177">
        <f>IFERROR(Inv_SY_B!M35/Inv_SY_B!$BY35-1,"")</f>
        <v>4.1960182774749777E-2</v>
      </c>
      <c r="N35" s="177">
        <f>IFERROR(Inv_SY_B!N35/Inv_SY_B!$BY35-1,"")</f>
        <v>-9.5564699579591128E-3</v>
      </c>
      <c r="O35" s="177">
        <f>IFERROR(Inv_SY_B!O35/Inv_SY_B!$BY35-1,"")</f>
        <v>2.2635782071010802E-2</v>
      </c>
      <c r="P35" s="177">
        <f>IFERROR(Inv_SY_B!P35/Inv_SY_B!$BY35-1,"")</f>
        <v>3.4224758335152927E-3</v>
      </c>
      <c r="Q35" s="177">
        <f>IFERROR(Inv_SY_B!Q35/Inv_SY_B!$BY35-1,"")</f>
        <v>9.4094673975861909E-3</v>
      </c>
      <c r="R35" s="177">
        <f>IFERROR(Inv_SY_B!R35/Inv_SY_B!$BY35-1,"")</f>
        <v>2.1564536983040838E-3</v>
      </c>
      <c r="S35" s="177">
        <f>IFERROR(Inv_SY_B!S35/Inv_SY_B!$BY35-1,"")</f>
        <v>-8.986196507005717E-3</v>
      </c>
      <c r="T35" s="177">
        <f>IFERROR(Inv_SY_B!T35/Inv_SY_B!$BY35-1,"")</f>
        <v>-0.10536318580775661</v>
      </c>
      <c r="U35" s="177">
        <f>IFERROR(Inv_SY_B!U35/Inv_SY_B!$BY35-1,"")</f>
        <v>-3.4257018572999565E-3</v>
      </c>
      <c r="V35" s="177">
        <f>IFERROR(Inv_SY_B!V35/Inv_SY_B!$BY35-1,"")</f>
        <v>3.4846032643975899E-3</v>
      </c>
      <c r="W35" s="177">
        <f>IFERROR(Inv_SY_B!W35/Inv_SY_B!$BY35-1,"")</f>
        <v>-8.0257884866407059E-3</v>
      </c>
      <c r="X35" s="177">
        <f>IFERROR(Inv_SY_B!X35/Inv_SY_B!$BY35-1,"")</f>
        <v>-2.4461168816711787E-3</v>
      </c>
      <c r="Y35" s="177">
        <f>IFERROR(Inv_SY_B!Y35/Inv_SY_B!$BY35-1,"")</f>
        <v>1.2268737597526114E-2</v>
      </c>
      <c r="Z35" s="177">
        <f>IFERROR(Inv_SY_B!Z35/Inv_SY_B!$BY35-1,"")</f>
        <v>1.4705787840746387E-2</v>
      </c>
      <c r="AA35" s="177">
        <f>IFERROR(Inv_SY_B!AA35/Inv_SY_B!$BY35-1,"")</f>
        <v>1.354072983087562E-2</v>
      </c>
      <c r="AB35" s="177">
        <f>IFERROR(Inv_SY_B!AB35/Inv_SY_B!$BY35-1,"")</f>
        <v>-3.9040293673950899E-3</v>
      </c>
      <c r="AC35" s="177">
        <f>IFERROR(Inv_SY_B!AC35/Inv_SY_B!$BY35-1,"")</f>
        <v>9.8400626949441961E-3</v>
      </c>
      <c r="AD35" s="177">
        <f>IFERROR(Inv_SY_B!AD35/Inv_SY_B!$BY35-1,"")</f>
        <v>-7.5616110284060234E-5</v>
      </c>
      <c r="AE35" s="177">
        <f>IFERROR(Inv_SY_B!AE35/Inv_SY_B!$BZ35-1,"")</f>
        <v>-7.5528394618677996E-3</v>
      </c>
      <c r="AF35" s="177">
        <f>IFERROR(Inv_SY_B!AF35/Inv_SY_B!$BZ35-1,"")</f>
        <v>-1.2444605615925641E-2</v>
      </c>
      <c r="AG35" s="177">
        <f>IFERROR(Inv_SY_B!AG35/Inv_SY_B!$BZ35-1,"")</f>
        <v>1.0229973607027931E-2</v>
      </c>
      <c r="AH35" s="177">
        <f>IFERROR(Inv_SY_B!AH35/Inv_SY_B!$BZ35-1,"")</f>
        <v>-2.8927499583779603E-3</v>
      </c>
      <c r="AI35" s="177">
        <f>IFERROR(Inv_SY_B!AI35/Inv_SY_B!$BZ35-1,"")</f>
        <v>6.6931872411868376E-3</v>
      </c>
      <c r="AJ35" s="177">
        <f>IFERROR(Inv_SY_B!AJ35/Inv_SY_B!$BZ35-1,"")</f>
        <v>-9.9702776983450203E-3</v>
      </c>
      <c r="AK35" s="177">
        <f>IFERROR(Inv_SY_B!AK35/Inv_SY_B!$BZ35-1,"")</f>
        <v>-5.2855784794929583E-3</v>
      </c>
      <c r="AL35" s="177">
        <f>IFERROR(Inv_SY_B!AL35/Inv_SY_B!$BZ35-1,"")</f>
        <v>1.6262834290550199E-3</v>
      </c>
      <c r="AM35" s="177">
        <f>IFERROR(Inv_SY_B!AM35/Inv_SY_B!$BZ35-1,"")</f>
        <v>4.2561805779637307E-3</v>
      </c>
      <c r="AN35" s="177">
        <f>IFERROR(Inv_SY_B!AN35/Inv_SY_B!$BZ35-1,"")</f>
        <v>1.7487027055565596E-2</v>
      </c>
      <c r="AO35" s="177">
        <f>IFERROR(Inv_SY_B!AO35/Inv_SY_B!$BZ35-1,"")</f>
        <v>2.36657886944458E-2</v>
      </c>
      <c r="AP35" s="177">
        <f>IFERROR(Inv_SY_B!AP35/Inv_SY_B!$BZ35-1,"")</f>
        <v>1.4736058976064115E-2</v>
      </c>
      <c r="AQ35" s="177">
        <f>IFERROR(Inv_SY_B!AQ35/Inv_SY_B!$BZ35-1,"")</f>
        <v>1.7437340132101298E-2</v>
      </c>
      <c r="AR35" s="177">
        <f>IFERROR(Inv_SY_B!AR35/Inv_SY_B!$BZ35-1,"")</f>
        <v>1.3214408211287498E-2</v>
      </c>
      <c r="AS35" s="177">
        <f>IFERROR(Inv_SY_B!AS35/Inv_SY_B!$BZ35-1,"")</f>
        <v>-2.2751015924103557E-2</v>
      </c>
      <c r="AT35" s="177">
        <f>IFERROR(Inv_SY_B!AT35/Inv_SY_B!$BZ35-1,"")</f>
        <v>-1.7091186826833304E-2</v>
      </c>
      <c r="AU35" s="177">
        <f>IFERROR(Inv_SY_B!AU35/Inv_SY_B!$BZ35-1,"")</f>
        <v>-2.0050447169189689E-2</v>
      </c>
      <c r="AV35" s="177">
        <f>IFERROR(Inv_SY_B!AV35/Inv_SY_B!$BZ35-1,"")</f>
        <v>-1.1307546790558454E-2</v>
      </c>
      <c r="AW35" s="177">
        <f>IFERROR(Inv_SY_B!AW35/Inv_SY_B!$CA35-1,"")</f>
        <v>-1.6173769976848273E-2</v>
      </c>
      <c r="AX35" s="177">
        <f>IFERROR(Inv_SY_B!AX35/Inv_SY_B!$CA35-1,"")</f>
        <v>1.048524021125985E-3</v>
      </c>
      <c r="AY35" s="177">
        <f>IFERROR(Inv_SY_B!AY35/Inv_SY_B!$CA35-1,"")</f>
        <v>-2.7071527569306753E-2</v>
      </c>
      <c r="AZ35" s="177">
        <f>IFERROR(Inv_SY_B!AZ35/Inv_SY_B!$CA35-1,"")</f>
        <v>4.1901316132127553E-2</v>
      </c>
      <c r="BA35" s="177">
        <f>IFERROR(Inv_SY_B!BA35/Inv_SY_B!$CA35-1,"")</f>
        <v>-2.7579392140753556E-2</v>
      </c>
      <c r="BB35" s="177">
        <f>IFERROR(Inv_SY_B!BB35/Inv_SY_B!$CA35-1,"")</f>
        <v>-1.9517473341483793E-3</v>
      </c>
      <c r="BC35" s="177">
        <f>IFERROR(Inv_SY_B!BC35/Inv_SY_B!$CA35-1,"")</f>
        <v>-1.4592711381632428E-3</v>
      </c>
      <c r="BD35" s="177">
        <f>IFERROR(Inv_SY_B!BD35/Inv_SY_B!$CA35-1,"")</f>
        <v>1.1435283124014761E-2</v>
      </c>
      <c r="BE35" s="177">
        <f>IFERROR(Inv_SY_B!BE35/Inv_SY_B!$CA35-1,"")</f>
        <v>-1.1896290741008064E-2</v>
      </c>
      <c r="BF35" s="177">
        <f>IFERROR(Inv_SY_B!BF35/Inv_SY_B!$CA35-1,"")</f>
        <v>-3.7855377608354335E-2</v>
      </c>
      <c r="BG35" s="177">
        <f>IFERROR(Inv_SY_B!BG35/Inv_SY_B!$CA35-1,"")</f>
        <v>-4.2085312094675142E-3</v>
      </c>
      <c r="BH35" s="177">
        <f>IFERROR(Inv_SY_B!BH35/Inv_SY_B!$CA35-1,"")</f>
        <v>-1.1930119567370445E-3</v>
      </c>
      <c r="BI35" s="177">
        <f>IFERROR(Inv_SY_B!BI35/Inv_SY_B!$CA35-1,"")</f>
        <v>2.1208477834679718E-2</v>
      </c>
      <c r="BJ35" s="177">
        <f>IFERROR(Inv_SY_B!BJ35/Inv_SY_B!$CA35-1,"")</f>
        <v>2.8584547908951707E-2</v>
      </c>
      <c r="BK35" s="177">
        <f>IFERROR(Inv_SY_B!BK35/Inv_SY_B!$CA35-1,"")</f>
        <v>3.18665330170953E-2</v>
      </c>
      <c r="BL35" s="177">
        <f>IFERROR(Inv_SY_B!BL35/Inv_SY_B!$CA35-1,"")</f>
        <v>1.8925336385364089E-2</v>
      </c>
      <c r="BM35" s="177">
        <f>IFERROR(Inv_SY_B!BM35/Inv_SY_B!$CA35-1,"")</f>
        <v>4.3601758667153323E-3</v>
      </c>
      <c r="BN35" s="177">
        <f>IFERROR(Inv_SY_B!BN35/Inv_SY_B!$CA35-1,"")</f>
        <v>-2.8199923650702452E-3</v>
      </c>
      <c r="BO35" s="177">
        <f>IFERROR(Inv_SY_B!BO35/Inv_SY_B!$CA35-1,"")</f>
        <v>-7.9852626973960783E-3</v>
      </c>
      <c r="BP35" s="177">
        <f>IFERROR(Inv_SY_B!BP35/Inv_SY_B!$CA35-1,"")</f>
        <v>-2.1093786392496483E-3</v>
      </c>
      <c r="BQ35" s="177">
        <f>IFERROR(Inv_SY_B!BQ35/Inv_SY_B!$CA35-1,"")</f>
        <v>1.3774746359056511E-3</v>
      </c>
      <c r="BR35" s="177">
        <f>IFERROR(Inv_SY_B!BR35/Inv_SY_B!$CA35-1,"")</f>
        <v>5.8963798336365558E-2</v>
      </c>
      <c r="BS35" s="177">
        <f>IFERROR(Inv_SY_B!BS35/Inv_SY_B!$CA35-1,"")</f>
        <v>4.221563049517707E-3</v>
      </c>
      <c r="BT35" s="177">
        <f>IFERROR(Inv_SY_B!BT35/Inv_SY_B!$CA35-1,"")</f>
        <v>3.6336258999958071E-2</v>
      </c>
      <c r="BU35" s="177">
        <f>IFERROR(Inv_SY_B!BU35/Inv_SY_B!$CA35-1,"")</f>
        <v>-1.7148240175540175E-2</v>
      </c>
      <c r="BV35" s="177">
        <f>IFERROR(Inv_SY_B!BV35/Inv_SY_B!$CA35-1,"")</f>
        <v>-1.9189078058762687E-2</v>
      </c>
      <c r="BW35" s="177">
        <f>IFERROR(Inv_SY_B!BW35/Inv_SY_B!$CA35-1,"")</f>
        <v>-2.426310784829866E-2</v>
      </c>
      <c r="BX35" s="177">
        <f>IFERROR(Inv_SY_B!BX35/Inv_SY_B!$CA35-1,"")</f>
        <v>-5.7325309852712447E-2</v>
      </c>
    </row>
    <row r="36" spans="1:76">
      <c r="B36" s="173">
        <f t="shared" ref="B36:B56" si="2">B35+1</f>
        <v>45864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45865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45866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45867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45868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45869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45870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45871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45872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45873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45874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45875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45876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45877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45878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45879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45880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45881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45882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45883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45884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activeCell="H1" sqref="H1"/>
      <selection pane="bottomLeft" activeCell="T439" sqref="T43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1.14062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1266</v>
      </c>
    </row>
    <row r="2" spans="1:36">
      <c r="A2" t="s">
        <v>346</v>
      </c>
      <c r="B2" s="1">
        <f>AG10*1000</f>
        <v>121155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1.3175725310552599E-2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2.4514052247121457E-2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1.3175725310552599E-2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7.3849999999999998</v>
      </c>
      <c r="AH3" s="170">
        <f t="shared" ref="AH3:AH10" si="1">AG3/$AG$10</f>
        <v>6.095497503198382E-2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1501.4749999999999</v>
      </c>
      <c r="T4" s="11">
        <f t="shared" si="0"/>
        <v>1.2393008955470264E-2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14.36</v>
      </c>
      <c r="AH4" s="170">
        <f t="shared" si="1"/>
        <v>0.1185258553093145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1.2506706285336965E-2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50.33</v>
      </c>
      <c r="AH5" s="170">
        <f t="shared" si="1"/>
        <v>0.41541826585778546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1.2880112252899178E-2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7.5</v>
      </c>
      <c r="AH6" s="170">
        <f t="shared" si="1"/>
        <v>6.1904172341215799E-2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1582.53</v>
      </c>
      <c r="T7" s="11">
        <f t="shared" si="0"/>
        <v>1.3062027980685897E-2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26.16</v>
      </c>
      <c r="AH7" s="170">
        <f>AG7/$AG$10</f>
        <v>0.21592175312616071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1473.4900000000002</v>
      </c>
      <c r="T8" s="11">
        <f t="shared" si="0"/>
        <v>1.2162023853741077E-2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6.2</v>
      </c>
      <c r="AH8" s="170">
        <f>AG8/$AG$10</f>
        <v>5.1174115802071728E-2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1675.33</v>
      </c>
      <c r="T9" s="11">
        <f t="shared" si="0"/>
        <v>1.3827988939787874E-2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6.25</v>
      </c>
      <c r="AH9" s="170">
        <f t="shared" si="1"/>
        <v>5.1586810284346495E-2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1568.2650000000001</v>
      </c>
      <c r="T10" s="11">
        <f t="shared" si="0"/>
        <v>1.2944286244892907E-2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121.155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1522.2</v>
      </c>
      <c r="T11" s="11">
        <f t="shared" si="0"/>
        <v>1.2564070818373159E-2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1547.15</v>
      </c>
      <c r="T12" s="11">
        <f t="shared" si="0"/>
        <v>1.2770005365028271E-2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1558.46</v>
      </c>
      <c r="T13" s="11">
        <f t="shared" si="0"/>
        <v>1.2863356856918823E-2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1622.26</v>
      </c>
      <c r="T14" s="11">
        <f t="shared" si="0"/>
        <v>1.3389955016301433E-2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1512.9299999999998</v>
      </c>
      <c r="T15" s="11">
        <f t="shared" si="0"/>
        <v>1.2487557261359415E-2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1622.38</v>
      </c>
      <c r="T16" s="11">
        <f t="shared" si="0"/>
        <v>1.3390945483058893E-2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1553.5300000000002</v>
      </c>
      <c r="T17" s="11">
        <f t="shared" si="0"/>
        <v>1.2822665180966532E-2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2199.0699999999997</v>
      </c>
      <c r="T18" s="11">
        <f t="shared" si="0"/>
        <v>1.8150881102719653E-2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2404.5300000000002</v>
      </c>
      <c r="T19" s="11">
        <f t="shared" si="0"/>
        <v>1.984672526928315E-2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2126.86</v>
      </c>
      <c r="T20" s="11">
        <f t="shared" si="0"/>
        <v>1.7554867731418431E-2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2180.9900000000002</v>
      </c>
      <c r="T21" s="11">
        <f t="shared" si="0"/>
        <v>1.8001650777929101E-2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2391.4</v>
      </c>
      <c r="T22" s="11">
        <f t="shared" si="0"/>
        <v>1.9738351698237795E-2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1.2170401551731254E-2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1.8002476166893648E-2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2227.96</v>
      </c>
      <c r="T25" s="11">
        <f t="shared" si="0"/>
        <v>1.8389335974578019E-2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2149.9500000000003</v>
      </c>
      <c r="T26" s="11">
        <f t="shared" si="0"/>
        <v>1.7745450043332923E-2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1.8167636498700016E-2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1.8002476166893648E-2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1.8263381618587763E-2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1818.3000000000002</v>
      </c>
      <c r="T30" s="11">
        <f t="shared" ref="T30:T93" si="2">S30/$B$2</f>
        <v>1.5008047542404359E-2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1898.05</v>
      </c>
      <c r="T31" s="11">
        <f t="shared" si="2"/>
        <v>1.566629524163262E-2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1.5139697082250009E-2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</v>
      </c>
      <c r="T33" s="11">
        <f t="shared" si="2"/>
        <v>1.5402583467459039E-2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1802.35</v>
      </c>
      <c r="T34" s="11">
        <f t="shared" si="2"/>
        <v>1.4876398002558706E-2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1913.9999999999998</v>
      </c>
      <c r="T35" s="11">
        <f t="shared" si="2"/>
        <v>1.5797944781478269E-2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1.5534645701786967E-2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1.5271346622095663E-2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1.226255622962321E-2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1.226255622962321E-2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1.226255622962321E-2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1.226255622962321E-2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1.2542610705294872E-2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1.2393008955470264E-2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1.7611117989352484E-2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2370.75</v>
      </c>
      <c r="T45" s="11">
        <f t="shared" si="2"/>
        <v>1.9567908877058313E-2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1.4219347117329043E-2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1.7480665263505429E-2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292" t="s">
        <v>36</v>
      </c>
      <c r="R48" s="2"/>
      <c r="S48" s="3">
        <v>6209.335</v>
      </c>
      <c r="T48" s="11">
        <f t="shared" si="2"/>
        <v>5.1251165861912425E-2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292" t="s">
        <v>36</v>
      </c>
      <c r="R49" s="2"/>
      <c r="S49" s="3">
        <v>6291.8399999999983</v>
      </c>
      <c r="T49" s="11">
        <f t="shared" si="2"/>
        <v>5.1932153027114014E-2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/>
      <c r="S50" s="3">
        <v>6196.074999999998</v>
      </c>
      <c r="T50" s="11">
        <f t="shared" si="2"/>
        <v>5.114171928521314E-2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/>
      <c r="S51" s="3">
        <v>6311.1</v>
      </c>
      <c r="T51" s="11">
        <f t="shared" si="2"/>
        <v>5.2091122941686274E-2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292" t="s">
        <v>36</v>
      </c>
      <c r="R52" s="2"/>
      <c r="S52" s="3">
        <v>4603.5999999999995</v>
      </c>
      <c r="T52" s="11">
        <f t="shared" si="2"/>
        <v>3.79976063720028E-2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292" t="s">
        <v>36</v>
      </c>
      <c r="R53" s="2"/>
      <c r="S53" s="3">
        <v>4307.8500000000004</v>
      </c>
      <c r="T53" s="11">
        <f t="shared" si="2"/>
        <v>3.5556518509347532E-2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292" t="s">
        <v>36</v>
      </c>
      <c r="R54" s="2"/>
      <c r="S54" s="3">
        <v>3865.9049999999997</v>
      </c>
      <c r="T54" s="11">
        <f t="shared" si="2"/>
        <v>3.1908753249969043E-2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292" t="s">
        <v>36</v>
      </c>
      <c r="R55" s="2"/>
      <c r="S55" s="3">
        <v>4409.0500000000011</v>
      </c>
      <c r="T55" s="11">
        <f t="shared" si="2"/>
        <v>3.6391812141471677E-2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292" t="s">
        <v>36</v>
      </c>
      <c r="R56" s="2"/>
      <c r="S56" s="3">
        <v>4351.05</v>
      </c>
      <c r="T56" s="11">
        <f t="shared" si="2"/>
        <v>3.5913086542032936E-2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292" t="s">
        <v>36</v>
      </c>
      <c r="R57" s="2"/>
      <c r="S57" s="3">
        <v>4393.7900000000009</v>
      </c>
      <c r="T57" s="11">
        <f t="shared" si="2"/>
        <v>3.6265857785481415E-2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"/>
      <c r="S58" s="3">
        <v>3716.3500000000004</v>
      </c>
      <c r="T58" s="11">
        <f t="shared" si="2"/>
        <v>3.0674342784036981E-2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"/>
      <c r="S59" s="3">
        <v>3700.3500000000004</v>
      </c>
      <c r="T59" s="11">
        <f t="shared" si="2"/>
        <v>3.0542280549709054E-2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"/>
      <c r="S60" s="3">
        <v>3716.35</v>
      </c>
      <c r="T60" s="11">
        <f t="shared" si="2"/>
        <v>3.0674342784036978E-2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"/>
      <c r="S61" s="3">
        <v>3732.3000000000006</v>
      </c>
      <c r="T61" s="11">
        <f t="shared" si="2"/>
        <v>3.0805992323882633E-2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"/>
      <c r="S62" s="3">
        <v>1485.67</v>
      </c>
      <c r="T62" s="11">
        <f t="shared" si="2"/>
        <v>1.226255622962321E-2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"/>
      <c r="S63" s="3">
        <v>1485.67</v>
      </c>
      <c r="T63" s="11">
        <f t="shared" si="2"/>
        <v>1.226255622962321E-2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"/>
      <c r="S64" s="3">
        <v>5992.4150000000009</v>
      </c>
      <c r="T64" s="11">
        <f t="shared" si="2"/>
        <v>4.9460732120011563E-2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"/>
      <c r="S65" s="3">
        <v>4504.4250000000002</v>
      </c>
      <c r="T65" s="11">
        <f t="shared" si="2"/>
        <v>3.7179026866410794E-2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"/>
      <c r="S66" s="3">
        <v>3840.6150000000007</v>
      </c>
      <c r="T66" s="11">
        <f t="shared" si="2"/>
        <v>3.1700012380834475E-2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2"/>
      <c r="R67" s="2"/>
      <c r="S67" s="3">
        <v>252.88</v>
      </c>
      <c r="T67" s="11">
        <f t="shared" si="2"/>
        <v>2.0872436135528868E-3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2"/>
      <c r="R69" s="2"/>
      <c r="S69" s="3">
        <v>252.88</v>
      </c>
      <c r="T69" s="11">
        <f t="shared" si="2"/>
        <v>2.0872436135528868E-3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2"/>
      <c r="R70" s="2"/>
      <c r="S70" s="3">
        <v>284.49</v>
      </c>
      <c r="T70" s="11">
        <f t="shared" si="2"/>
        <v>2.3481490652469978E-3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2"/>
      <c r="R71" s="2"/>
      <c r="S71" s="3">
        <v>284.49</v>
      </c>
      <c r="T71" s="11">
        <f t="shared" si="2"/>
        <v>2.3481490652469978E-3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2"/>
      <c r="R72" s="2"/>
      <c r="S72" s="3">
        <v>284.49</v>
      </c>
      <c r="T72" s="11">
        <f t="shared" si="2"/>
        <v>2.3481490652469978E-3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2"/>
      <c r="R73" s="2"/>
      <c r="S73" s="3">
        <v>268.685</v>
      </c>
      <c r="T73" s="11">
        <f t="shared" si="2"/>
        <v>2.2176963393999421E-3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2"/>
      <c r="R74" s="2"/>
      <c r="S74" s="3">
        <v>284.49</v>
      </c>
      <c r="T74" s="11">
        <f t="shared" si="2"/>
        <v>2.3481490652469978E-3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2"/>
      <c r="R75" s="2"/>
      <c r="S75" s="3">
        <v>252.88</v>
      </c>
      <c r="T75" s="11">
        <f t="shared" si="2"/>
        <v>2.0872436135528868E-3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2"/>
      <c r="R76" s="2"/>
      <c r="S76" s="3">
        <v>252.88</v>
      </c>
      <c r="T76" s="11">
        <f t="shared" si="2"/>
        <v>2.0872436135528868E-3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2"/>
      <c r="R77" s="2"/>
      <c r="S77" s="3">
        <v>252.88</v>
      </c>
      <c r="T77" s="11">
        <f t="shared" si="2"/>
        <v>2.0872436135528868E-3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2"/>
      <c r="R78" s="2"/>
      <c r="S78" s="3">
        <v>284.49</v>
      </c>
      <c r="T78" s="11">
        <f t="shared" si="2"/>
        <v>2.3481490652469978E-3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2"/>
      <c r="R79" s="2"/>
      <c r="S79" s="3">
        <v>284.49</v>
      </c>
      <c r="T79" s="11">
        <f t="shared" si="2"/>
        <v>2.3481490652469978E-3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2"/>
      <c r="R80" s="2"/>
      <c r="S80" s="3">
        <v>284.49</v>
      </c>
      <c r="T80" s="11">
        <f t="shared" si="2"/>
        <v>2.3481490652469978E-3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2"/>
      <c r="R81" s="2"/>
      <c r="S81" s="3">
        <v>268.685</v>
      </c>
      <c r="T81" s="11">
        <f t="shared" si="2"/>
        <v>2.2176963393999421E-3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2"/>
      <c r="R82" s="2"/>
      <c r="S82" s="3">
        <v>189.66</v>
      </c>
      <c r="T82" s="11">
        <f t="shared" si="2"/>
        <v>1.565432710164665E-3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2"/>
      <c r="R83" s="2"/>
      <c r="S83" s="3">
        <v>221.27</v>
      </c>
      <c r="T83" s="11">
        <f t="shared" si="2"/>
        <v>1.826338161858776E-3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2"/>
      <c r="R84" s="2"/>
      <c r="S84" s="3">
        <v>252.88</v>
      </c>
      <c r="T84" s="11">
        <f t="shared" si="2"/>
        <v>2.0872436135528868E-3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2"/>
      <c r="R85" s="2"/>
      <c r="S85" s="3">
        <v>223.3</v>
      </c>
      <c r="T85" s="11">
        <f t="shared" si="2"/>
        <v>1.8430935578391317E-3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2"/>
      <c r="R86" s="2"/>
      <c r="S86" s="3">
        <v>255.2</v>
      </c>
      <c r="T86" s="11">
        <f t="shared" si="2"/>
        <v>2.1063926375304363E-3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2"/>
      <c r="R87" s="2"/>
      <c r="S87" s="3">
        <v>255.2</v>
      </c>
      <c r="T87" s="11">
        <f t="shared" si="2"/>
        <v>2.1063926375304363E-3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2"/>
      <c r="R88" s="2"/>
      <c r="S88" s="3">
        <v>255.2</v>
      </c>
      <c r="T88" s="11">
        <f t="shared" si="2"/>
        <v>2.1063926375304363E-3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2"/>
      <c r="R89" s="2"/>
      <c r="S89" s="3">
        <v>255.2</v>
      </c>
      <c r="T89" s="11">
        <f t="shared" si="2"/>
        <v>2.1063926375304363E-3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2"/>
      <c r="R91" s="2"/>
      <c r="S91" s="3">
        <v>255.2</v>
      </c>
      <c r="T91" s="11">
        <f t="shared" si="2"/>
        <v>2.1063926375304363E-3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2"/>
      <c r="R92" s="2"/>
      <c r="S92" s="3">
        <v>255.2</v>
      </c>
      <c r="T92" s="11">
        <f t="shared" si="2"/>
        <v>2.1063926375304363E-3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2"/>
      <c r="R93" s="2"/>
      <c r="S93" s="3">
        <v>255.2</v>
      </c>
      <c r="T93" s="11">
        <f t="shared" si="2"/>
        <v>2.1063926375304363E-3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2"/>
      <c r="R95" s="2"/>
      <c r="S95" s="3">
        <v>255.2</v>
      </c>
      <c r="T95" s="11">
        <f t="shared" si="3"/>
        <v>2.1063926375304363E-3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2"/>
      <c r="R96" s="2"/>
      <c r="S96" s="3">
        <v>284.49</v>
      </c>
      <c r="T96" s="11">
        <f t="shared" si="3"/>
        <v>2.3481490652469978E-3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2"/>
      <c r="R97" s="2"/>
      <c r="S97" s="3">
        <v>284.49</v>
      </c>
      <c r="T97" s="11">
        <f t="shared" si="3"/>
        <v>2.3481490652469978E-3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2"/>
      <c r="R98" s="2"/>
      <c r="S98" s="3">
        <v>284.49</v>
      </c>
      <c r="T98" s="11">
        <f t="shared" si="3"/>
        <v>2.3481490652469978E-3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2"/>
      <c r="R99" s="2"/>
      <c r="S99" s="3">
        <v>252.88</v>
      </c>
      <c r="T99" s="11">
        <f t="shared" si="3"/>
        <v>2.0872436135528868E-3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2"/>
      <c r="R100" s="2"/>
      <c r="S100" s="3">
        <v>252.88</v>
      </c>
      <c r="T100" s="11">
        <f t="shared" si="3"/>
        <v>2.0872436135528868E-3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2"/>
      <c r="R101" s="2"/>
      <c r="S101" s="3">
        <v>284.49</v>
      </c>
      <c r="T101" s="11">
        <f t="shared" si="3"/>
        <v>2.3481490652469978E-3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2"/>
      <c r="R102" s="2"/>
      <c r="S102" s="3">
        <v>223.3</v>
      </c>
      <c r="T102" s="11">
        <f t="shared" si="3"/>
        <v>1.8430935578391317E-3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2"/>
      <c r="R103" s="2"/>
      <c r="S103" s="3">
        <v>284.49</v>
      </c>
      <c r="T103" s="11">
        <f t="shared" si="3"/>
        <v>2.3481490652469978E-3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2"/>
      <c r="R104" s="2"/>
      <c r="S104" s="3">
        <v>284.49</v>
      </c>
      <c r="T104" s="11">
        <f t="shared" si="3"/>
        <v>2.3481490652469978E-3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2"/>
      <c r="R105" s="2"/>
      <c r="S105" s="3">
        <v>207.35</v>
      </c>
      <c r="T105" s="11">
        <f t="shared" si="3"/>
        <v>1.7114440179934794E-3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2"/>
      <c r="R106" s="2"/>
      <c r="S106" s="3">
        <v>252.88</v>
      </c>
      <c r="T106" s="11">
        <f t="shared" si="3"/>
        <v>2.0872436135528868E-3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2"/>
      <c r="R107" s="2"/>
      <c r="S107" s="3">
        <v>191.4</v>
      </c>
      <c r="T107" s="11">
        <f t="shared" si="3"/>
        <v>1.5797944781478271E-3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2"/>
      <c r="R108" s="2"/>
      <c r="S108" s="3">
        <v>252.88</v>
      </c>
      <c r="T108" s="11">
        <f t="shared" si="3"/>
        <v>2.0872436135528868E-3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2"/>
      <c r="R109" s="2"/>
      <c r="S109" s="3">
        <v>284.49</v>
      </c>
      <c r="T109" s="11">
        <f t="shared" si="3"/>
        <v>2.3481490652469978E-3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2"/>
      <c r="R110" s="2"/>
      <c r="S110" s="3">
        <v>284.49</v>
      </c>
      <c r="T110" s="11">
        <f t="shared" si="3"/>
        <v>2.3481490652469978E-3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2"/>
      <c r="R111" s="2"/>
      <c r="S111" s="3">
        <v>284.49</v>
      </c>
      <c r="T111" s="11">
        <f t="shared" si="3"/>
        <v>2.3481490652469978E-3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2"/>
      <c r="R112" s="2"/>
      <c r="S112" s="3">
        <v>284.49</v>
      </c>
      <c r="T112" s="11">
        <f t="shared" si="3"/>
        <v>2.3481490652469978E-3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2"/>
      <c r="R113" s="2"/>
      <c r="S113" s="3">
        <v>284.49</v>
      </c>
      <c r="T113" s="11">
        <f t="shared" si="3"/>
        <v>2.3481490652469978E-3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2"/>
      <c r="R114" s="2"/>
      <c r="S114" s="3">
        <v>252.88</v>
      </c>
      <c r="T114" s="11">
        <f t="shared" si="3"/>
        <v>2.0872436135528868E-3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"/>
      <c r="R116" s="2"/>
      <c r="S116" s="3">
        <v>255.2</v>
      </c>
      <c r="T116" s="11">
        <f t="shared" si="3"/>
        <v>2.1063926375304363E-3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"/>
      <c r="R117" s="2"/>
      <c r="S117" s="3">
        <v>252.88</v>
      </c>
      <c r="T117" s="11">
        <f t="shared" si="3"/>
        <v>2.0872436135528868E-3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"/>
      <c r="R118" s="2"/>
      <c r="S118" s="3">
        <v>268.685</v>
      </c>
      <c r="T118" s="11">
        <f t="shared" si="3"/>
        <v>2.2176963393999421E-3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"/>
      <c r="R119" s="2"/>
      <c r="S119" s="3">
        <v>252.2</v>
      </c>
      <c r="T119" s="11">
        <f t="shared" si="3"/>
        <v>2.0816309685939499E-3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"/>
      <c r="R120" s="2"/>
      <c r="S120" s="3">
        <v>252.2</v>
      </c>
      <c r="T120" s="11">
        <f t="shared" si="3"/>
        <v>2.0816309685939499E-3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"/>
      <c r="R121" s="2"/>
      <c r="S121" s="3">
        <v>252.2</v>
      </c>
      <c r="T121" s="11">
        <f t="shared" si="3"/>
        <v>2.0816309685939499E-3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"/>
      <c r="R122" s="2"/>
      <c r="S122" s="3">
        <v>252.2</v>
      </c>
      <c r="T122" s="11">
        <f t="shared" si="3"/>
        <v>2.0816309685939499E-3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"/>
      <c r="R123" s="2"/>
      <c r="S123" s="3">
        <v>252.2</v>
      </c>
      <c r="T123" s="11">
        <f t="shared" si="3"/>
        <v>2.0816309685939499E-3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"/>
      <c r="R124" s="2"/>
      <c r="S124" s="3">
        <v>255.2</v>
      </c>
      <c r="T124" s="11">
        <f t="shared" si="3"/>
        <v>2.1063926375304363E-3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"/>
      <c r="R125" s="2"/>
      <c r="S125" s="3">
        <v>255.2</v>
      </c>
      <c r="T125" s="11">
        <f t="shared" si="3"/>
        <v>2.1063926375304363E-3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"/>
      <c r="R126" s="2"/>
      <c r="S126" s="3">
        <v>255.2</v>
      </c>
      <c r="T126" s="11">
        <f t="shared" si="3"/>
        <v>2.1063926375304363E-3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"/>
      <c r="R127" s="2"/>
      <c r="S127" s="3">
        <v>255.2</v>
      </c>
      <c r="T127" s="11">
        <f t="shared" si="3"/>
        <v>2.1063926375304363E-3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"/>
      <c r="R128" s="2"/>
      <c r="S128" s="3">
        <v>255.2</v>
      </c>
      <c r="T128" s="11">
        <f t="shared" si="3"/>
        <v>2.1063926375304363E-3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"/>
      <c r="R129" s="2"/>
      <c r="S129" s="3">
        <v>255.2</v>
      </c>
      <c r="T129" s="11">
        <f t="shared" si="3"/>
        <v>2.1063926375304363E-3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"/>
      <c r="R131" s="2"/>
      <c r="S131" s="3">
        <v>255.2</v>
      </c>
      <c r="T131" s="11">
        <f t="shared" si="3"/>
        <v>2.1063926375304363E-3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"/>
      <c r="R132" s="2"/>
      <c r="S132" s="3">
        <v>255.2</v>
      </c>
      <c r="T132" s="11">
        <f t="shared" si="3"/>
        <v>2.1063926375304363E-3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"/>
      <c r="R134" s="2"/>
      <c r="S134" s="3">
        <v>255.2</v>
      </c>
      <c r="T134" s="11">
        <f t="shared" si="3"/>
        <v>2.1063926375304363E-3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"/>
      <c r="R135" s="2"/>
      <c r="S135" s="3">
        <v>255.2</v>
      </c>
      <c r="T135" s="11">
        <f t="shared" si="3"/>
        <v>2.1063926375304363E-3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"/>
      <c r="R136" s="2"/>
      <c r="S136" s="3">
        <v>255.2</v>
      </c>
      <c r="T136" s="11">
        <f t="shared" si="3"/>
        <v>2.1063926375304363E-3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"/>
      <c r="R137" s="2"/>
      <c r="S137" s="3">
        <v>252.88</v>
      </c>
      <c r="T137" s="11">
        <f t="shared" si="3"/>
        <v>2.0872436135528868E-3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"/>
      <c r="R138" s="2"/>
      <c r="S138" s="3">
        <v>252.88</v>
      </c>
      <c r="T138" s="11">
        <f t="shared" si="3"/>
        <v>2.0872436135528868E-3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"/>
      <c r="R139" s="2"/>
      <c r="S139" s="3">
        <v>221.27</v>
      </c>
      <c r="T139" s="11">
        <f t="shared" si="3"/>
        <v>1.826338161858776E-3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"/>
      <c r="R140" s="2"/>
      <c r="S140" s="3">
        <v>284.49</v>
      </c>
      <c r="T140" s="11">
        <f t="shared" si="3"/>
        <v>2.3481490652469978E-3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"/>
      <c r="R144" s="2"/>
      <c r="S144" s="3">
        <v>255.2</v>
      </c>
      <c r="T144" s="11">
        <f t="shared" si="3"/>
        <v>2.1063926375304363E-3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"/>
      <c r="R145" s="2"/>
      <c r="S145" s="3">
        <v>239.25</v>
      </c>
      <c r="T145" s="11">
        <f t="shared" si="3"/>
        <v>1.974743097684784E-3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"/>
      <c r="R146" s="2"/>
      <c r="S146" s="3">
        <v>252.88</v>
      </c>
      <c r="T146" s="11">
        <f t="shared" si="3"/>
        <v>2.0872436135528868E-3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"/>
      <c r="R147" s="2"/>
      <c r="S147" s="3">
        <v>255.2</v>
      </c>
      <c r="T147" s="11">
        <f t="shared" si="3"/>
        <v>2.1063926375304363E-3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"/>
      <c r="R150" s="2"/>
      <c r="S150" s="3">
        <v>223.3</v>
      </c>
      <c r="T150" s="11">
        <f t="shared" si="3"/>
        <v>1.8430935578391317E-3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"/>
      <c r="R152" s="2"/>
      <c r="S152" s="3">
        <v>252.88</v>
      </c>
      <c r="T152" s="11">
        <f t="shared" si="3"/>
        <v>2.0872436135528868E-3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"/>
      <c r="R153" s="2"/>
      <c r="S153" s="3">
        <v>255.2</v>
      </c>
      <c r="T153" s="11">
        <f t="shared" si="3"/>
        <v>2.1063926375304363E-3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"/>
      <c r="R154" s="2"/>
      <c r="S154" s="3">
        <v>255.2</v>
      </c>
      <c r="T154" s="11">
        <f t="shared" si="3"/>
        <v>2.1063926375304363E-3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"/>
      <c r="R157" s="2"/>
      <c r="S157" s="3">
        <v>284.49</v>
      </c>
      <c r="T157" s="11">
        <f t="shared" si="3"/>
        <v>2.3481490652469978E-3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"/>
      <c r="R159" s="2"/>
      <c r="S159" s="3">
        <v>252.88</v>
      </c>
      <c r="T159" s="11">
        <f t="shared" si="4"/>
        <v>2.0872436135528868E-3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"/>
      <c r="R160" s="2"/>
      <c r="S160" s="3">
        <v>255.2</v>
      </c>
      <c r="T160" s="11">
        <f t="shared" si="4"/>
        <v>2.1063926375304363E-3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"/>
      <c r="R161" s="2"/>
      <c r="S161" s="3">
        <v>255.2</v>
      </c>
      <c r="T161" s="11">
        <f t="shared" si="4"/>
        <v>2.1063926375304363E-3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"/>
      <c r="R162" s="2"/>
      <c r="S162" s="3">
        <v>252.88</v>
      </c>
      <c r="T162" s="11">
        <f t="shared" si="4"/>
        <v>2.0872436135528868E-3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2"/>
      <c r="R165" s="2"/>
      <c r="S165" s="3">
        <v>223.3</v>
      </c>
      <c r="T165" s="11">
        <f t="shared" si="4"/>
        <v>1.8430935578391317E-3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2"/>
      <c r="R166" s="2"/>
      <c r="S166" s="3">
        <v>223.3</v>
      </c>
      <c r="T166" s="11">
        <f t="shared" si="4"/>
        <v>1.8430935578391317E-3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2"/>
      <c r="R167" s="2"/>
      <c r="S167" s="3">
        <v>221.27</v>
      </c>
      <c r="T167" s="11">
        <f t="shared" si="4"/>
        <v>1.826338161858776E-3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2"/>
      <c r="R168" s="2"/>
      <c r="S168" s="3">
        <v>255.2</v>
      </c>
      <c r="T168" s="11">
        <f t="shared" si="4"/>
        <v>2.1063926375304363E-3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2"/>
      <c r="R169" s="2"/>
      <c r="S169" s="3">
        <v>223.3</v>
      </c>
      <c r="T169" s="11">
        <f t="shared" si="4"/>
        <v>1.8430935578391317E-3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2"/>
      <c r="R170" s="2"/>
      <c r="S170" s="3">
        <v>223.3</v>
      </c>
      <c r="T170" s="11">
        <f t="shared" si="4"/>
        <v>1.8430935578391317E-3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2"/>
      <c r="R171" s="2"/>
      <c r="S171" s="3">
        <v>255.2</v>
      </c>
      <c r="T171" s="11">
        <f t="shared" si="4"/>
        <v>2.1063926375304363E-3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2"/>
      <c r="R172" s="2"/>
      <c r="S172" s="3">
        <v>223.3</v>
      </c>
      <c r="T172" s="11">
        <f t="shared" si="4"/>
        <v>1.8430935578391317E-3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2"/>
      <c r="R175" s="2"/>
      <c r="S175" s="3">
        <v>221.7</v>
      </c>
      <c r="T175" s="11">
        <f t="shared" si="4"/>
        <v>1.8298873344063389E-3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2"/>
      <c r="R179" s="2"/>
      <c r="S179" s="3">
        <v>252.88</v>
      </c>
      <c r="T179" s="11">
        <f t="shared" si="4"/>
        <v>2.0872436135528868E-3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2"/>
      <c r="R181" s="2"/>
      <c r="S181" s="3">
        <v>255.2</v>
      </c>
      <c r="T181" s="11">
        <f t="shared" si="4"/>
        <v>2.1063926375304363E-3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2"/>
      <c r="R183" s="2"/>
      <c r="S183" s="3">
        <v>223.3</v>
      </c>
      <c r="T183" s="11">
        <f t="shared" si="4"/>
        <v>1.8430935578391317E-3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2"/>
      <c r="R184" s="2"/>
      <c r="S184" s="3">
        <v>252.88</v>
      </c>
      <c r="T184" s="11">
        <f t="shared" si="4"/>
        <v>2.0872436135528868E-3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2"/>
      <c r="R185" s="2"/>
      <c r="S185" s="3">
        <v>223.3</v>
      </c>
      <c r="T185" s="11">
        <f t="shared" si="4"/>
        <v>1.8430935578391317E-3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2"/>
      <c r="R187" s="2"/>
      <c r="S187" s="3">
        <v>252.88</v>
      </c>
      <c r="T187" s="11">
        <f t="shared" si="4"/>
        <v>2.0872436135528868E-3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2"/>
      <c r="R188" s="2"/>
      <c r="S188" s="3">
        <v>252.88</v>
      </c>
      <c r="T188" s="11">
        <f t="shared" si="4"/>
        <v>2.0872436135528868E-3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2"/>
      <c r="R189" s="2"/>
      <c r="S189" s="3">
        <v>221.27</v>
      </c>
      <c r="T189" s="11">
        <f t="shared" si="4"/>
        <v>1.826338161858776E-3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2"/>
      <c r="R190" s="2"/>
      <c r="S190" s="3">
        <v>252.88</v>
      </c>
      <c r="T190" s="11">
        <f t="shared" si="4"/>
        <v>2.0872436135528868E-3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2"/>
      <c r="R191" s="2"/>
      <c r="S191" s="3">
        <v>252.88</v>
      </c>
      <c r="T191" s="11">
        <f t="shared" si="4"/>
        <v>2.0872436135528868E-3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2"/>
      <c r="R192" s="2"/>
      <c r="S192" s="3">
        <v>221.27</v>
      </c>
      <c r="T192" s="11">
        <f t="shared" si="4"/>
        <v>1.826338161858776E-3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2"/>
      <c r="R193" s="2"/>
      <c r="S193" s="3">
        <v>221.27</v>
      </c>
      <c r="T193" s="11">
        <f t="shared" si="4"/>
        <v>1.826338161858776E-3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2"/>
      <c r="R194" s="2"/>
      <c r="S194" s="3">
        <v>252.88</v>
      </c>
      <c r="T194" s="11">
        <f t="shared" si="4"/>
        <v>2.0872436135528868E-3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2"/>
      <c r="R195" s="2"/>
      <c r="S195" s="3">
        <v>221.17</v>
      </c>
      <c r="T195" s="11">
        <f t="shared" si="4"/>
        <v>1.8255127728942263E-3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2"/>
      <c r="R196" s="2"/>
      <c r="S196" s="3">
        <v>252.88</v>
      </c>
      <c r="T196" s="11">
        <f t="shared" si="4"/>
        <v>2.0872436135528868E-3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2"/>
      <c r="R197" s="2"/>
      <c r="S197" s="3">
        <v>252.88</v>
      </c>
      <c r="T197" s="11">
        <f t="shared" si="4"/>
        <v>2.0872436135528868E-3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2"/>
      <c r="R198" s="2"/>
      <c r="S198" s="3">
        <v>252.88</v>
      </c>
      <c r="T198" s="11">
        <f t="shared" si="4"/>
        <v>2.0872436135528868E-3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2"/>
      <c r="R202" s="2"/>
      <c r="S202" s="3">
        <v>223.3</v>
      </c>
      <c r="T202" s="11">
        <f t="shared" si="4"/>
        <v>1.8430935578391317E-3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2"/>
      <c r="R203" s="2"/>
      <c r="S203" s="3">
        <v>286</v>
      </c>
      <c r="T203" s="11">
        <f t="shared" si="4"/>
        <v>2.3606124386116958E-3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2"/>
      <c r="R205" s="2"/>
      <c r="S205" s="3">
        <v>223.3</v>
      </c>
      <c r="T205" s="11">
        <f t="shared" si="4"/>
        <v>1.8430935578391317E-3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2"/>
      <c r="R206" s="2"/>
      <c r="S206" s="3">
        <v>223.3</v>
      </c>
      <c r="T206" s="11">
        <f t="shared" si="4"/>
        <v>1.8430935578391317E-3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2"/>
      <c r="R208" s="2"/>
      <c r="S208" s="3">
        <v>255.2</v>
      </c>
      <c r="T208" s="11">
        <f t="shared" si="4"/>
        <v>2.1063926375304363E-3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2"/>
      <c r="R209" s="2"/>
      <c r="S209" s="3">
        <v>255.2</v>
      </c>
      <c r="T209" s="11">
        <f t="shared" si="4"/>
        <v>2.1063926375304363E-3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2"/>
      <c r="R210" s="2"/>
      <c r="S210" s="3">
        <v>284.49</v>
      </c>
      <c r="T210" s="11">
        <f t="shared" si="4"/>
        <v>2.3481490652469978E-3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2"/>
      <c r="R211" s="2"/>
      <c r="S211" s="3">
        <v>284.49</v>
      </c>
      <c r="T211" s="11">
        <f t="shared" si="4"/>
        <v>2.3481490652469978E-3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2"/>
      <c r="R212" s="2"/>
      <c r="S212" s="3">
        <v>189.66</v>
      </c>
      <c r="T212" s="11">
        <f t="shared" si="4"/>
        <v>1.565432710164665E-3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2"/>
      <c r="R213" s="2"/>
      <c r="S213" s="3">
        <v>205.465</v>
      </c>
      <c r="T213" s="11">
        <f t="shared" si="4"/>
        <v>1.6958854360117205E-3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2"/>
      <c r="R214" s="2"/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2"/>
      <c r="R215" s="2"/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2"/>
      <c r="R216" s="2"/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2"/>
      <c r="R217" s="2"/>
      <c r="S217" s="3">
        <v>252.88</v>
      </c>
      <c r="T217" s="11">
        <f t="shared" si="4"/>
        <v>2.0872436135528868E-3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2"/>
      <c r="R218" s="2"/>
      <c r="S218" s="3">
        <v>221.27</v>
      </c>
      <c r="T218" s="11">
        <f t="shared" si="4"/>
        <v>1.826338161858776E-3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2"/>
      <c r="R219" s="2"/>
      <c r="S219" s="3">
        <v>252.88</v>
      </c>
      <c r="T219" s="11">
        <f t="shared" si="4"/>
        <v>2.0872436135528868E-3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2"/>
      <c r="R220" s="2"/>
      <c r="S220" s="3">
        <v>252.88</v>
      </c>
      <c r="T220" s="11">
        <f t="shared" si="4"/>
        <v>2.0872436135528868E-3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2"/>
      <c r="R221" s="2"/>
      <c r="S221" s="3">
        <v>221.27</v>
      </c>
      <c r="T221" s="11">
        <f t="shared" si="4"/>
        <v>1.826338161858776E-3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2"/>
      <c r="R223" s="2"/>
      <c r="S223" s="3">
        <v>252.88</v>
      </c>
      <c r="T223" s="11">
        <f t="shared" si="5"/>
        <v>2.0872436135528868E-3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2"/>
      <c r="R224" s="2"/>
      <c r="S224" s="3">
        <v>252.88</v>
      </c>
      <c r="T224" s="11">
        <f t="shared" si="5"/>
        <v>2.0872436135528868E-3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2"/>
      <c r="R225" s="2"/>
      <c r="S225" s="3">
        <v>252.88</v>
      </c>
      <c r="T225" s="11">
        <f t="shared" si="5"/>
        <v>2.0872436135528868E-3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2"/>
      <c r="R226" s="2"/>
      <c r="S226" s="3">
        <v>252.88</v>
      </c>
      <c r="T226" s="11">
        <f t="shared" si="5"/>
        <v>2.0872436135528868E-3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2"/>
      <c r="R227" s="2"/>
      <c r="S227" s="3">
        <v>221.27</v>
      </c>
      <c r="T227" s="11">
        <f t="shared" si="5"/>
        <v>1.826338161858776E-3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2"/>
      <c r="R228" s="2"/>
      <c r="S228" s="3">
        <v>252.88</v>
      </c>
      <c r="T228" s="11">
        <f t="shared" si="5"/>
        <v>2.0872436135528868E-3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2"/>
      <c r="R229" s="2"/>
      <c r="S229" s="3">
        <v>252.88</v>
      </c>
      <c r="T229" s="11">
        <f t="shared" si="5"/>
        <v>2.0872436135528868E-3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2"/>
      <c r="R231" s="2"/>
      <c r="S231" s="3">
        <v>252.88</v>
      </c>
      <c r="T231" s="11">
        <f t="shared" si="5"/>
        <v>2.0872436135528868E-3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2"/>
      <c r="R232" s="2"/>
      <c r="S232" s="3">
        <v>252.88</v>
      </c>
      <c r="T232" s="11">
        <f t="shared" si="5"/>
        <v>2.0872436135528868E-3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2"/>
      <c r="R233" s="2"/>
      <c r="S233" s="3">
        <v>252.88</v>
      </c>
      <c r="T233" s="11">
        <f t="shared" si="5"/>
        <v>2.0872436135528868E-3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2"/>
      <c r="R234" s="2"/>
      <c r="S234" s="3">
        <v>268.685</v>
      </c>
      <c r="T234" s="11">
        <f t="shared" si="5"/>
        <v>2.2176963393999421E-3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2"/>
      <c r="R235" s="2"/>
      <c r="S235" s="3">
        <v>223.3</v>
      </c>
      <c r="T235" s="11">
        <f t="shared" si="5"/>
        <v>1.8430935578391317E-3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2"/>
      <c r="R236" s="2"/>
      <c r="S236" s="3">
        <v>223.3</v>
      </c>
      <c r="T236" s="11">
        <f t="shared" si="5"/>
        <v>1.8430935578391317E-3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2"/>
      <c r="R237" s="2"/>
      <c r="S237" s="3">
        <v>255.2</v>
      </c>
      <c r="T237" s="11">
        <f t="shared" si="5"/>
        <v>2.1063926375304363E-3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2"/>
      <c r="R239" s="2"/>
      <c r="S239" s="3">
        <v>220.55</v>
      </c>
      <c r="T239" s="11">
        <f t="shared" si="5"/>
        <v>1.8203953613140193E-3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2"/>
      <c r="R240" s="2"/>
      <c r="S240" s="3">
        <v>223.3</v>
      </c>
      <c r="T240" s="11">
        <f t="shared" si="5"/>
        <v>1.8430935578391317E-3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2"/>
      <c r="R241" s="2"/>
      <c r="S241" s="3">
        <v>254.65</v>
      </c>
      <c r="T241" s="11">
        <f t="shared" si="5"/>
        <v>2.1018529982254138E-3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2"/>
      <c r="R242" s="2"/>
      <c r="S242" s="3">
        <v>255.2</v>
      </c>
      <c r="T242" s="11">
        <f t="shared" si="5"/>
        <v>2.1063926375304363E-3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2"/>
      <c r="R243" s="2"/>
      <c r="S243" s="3">
        <v>207.35</v>
      </c>
      <c r="T243" s="11">
        <f t="shared" si="5"/>
        <v>1.7114440179934794E-3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2"/>
      <c r="R244" s="2"/>
      <c r="S244" s="3">
        <v>223.3</v>
      </c>
      <c r="T244" s="11">
        <f t="shared" si="5"/>
        <v>1.8430935578391317E-3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2"/>
      <c r="R245" s="2"/>
      <c r="S245" s="3">
        <v>255.2</v>
      </c>
      <c r="T245" s="11">
        <f t="shared" si="5"/>
        <v>2.1063926375304363E-3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2"/>
      <c r="R246" s="2"/>
      <c r="S246" s="3">
        <v>255.2</v>
      </c>
      <c r="T246" s="11">
        <f t="shared" si="5"/>
        <v>2.1063926375304363E-3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2"/>
      <c r="R247" s="2"/>
      <c r="S247" s="3">
        <v>255.2</v>
      </c>
      <c r="T247" s="11">
        <f t="shared" si="5"/>
        <v>2.1063926375304363E-3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2"/>
      <c r="R248" s="2"/>
      <c r="S248" s="3">
        <v>255.2</v>
      </c>
      <c r="T248" s="11">
        <f t="shared" si="5"/>
        <v>2.1063926375304363E-3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2"/>
      <c r="R249" s="2"/>
      <c r="S249" s="3">
        <v>223.3</v>
      </c>
      <c r="T249" s="11">
        <f t="shared" si="5"/>
        <v>1.8430935578391317E-3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2"/>
      <c r="R250" s="2"/>
      <c r="S250" s="3">
        <v>255.2</v>
      </c>
      <c r="T250" s="11">
        <f t="shared" si="5"/>
        <v>2.1063926375304363E-3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2"/>
      <c r="R251" s="2"/>
      <c r="S251" s="3">
        <v>255.2</v>
      </c>
      <c r="T251" s="11">
        <f t="shared" si="5"/>
        <v>2.1063926375304363E-3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2"/>
      <c r="R252" s="2"/>
      <c r="S252" s="3">
        <v>223.3</v>
      </c>
      <c r="T252" s="11">
        <f t="shared" si="5"/>
        <v>1.8430935578391317E-3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2"/>
      <c r="R253" s="2"/>
      <c r="S253" s="3">
        <v>221.27</v>
      </c>
      <c r="T253" s="11">
        <f t="shared" si="5"/>
        <v>1.826338161858776E-3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2"/>
      <c r="R254" s="2"/>
      <c r="S254" s="3">
        <v>252.88</v>
      </c>
      <c r="T254" s="11">
        <f t="shared" si="5"/>
        <v>2.0872436135528868E-3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2"/>
      <c r="R255" s="2"/>
      <c r="S255" s="3">
        <v>252.88</v>
      </c>
      <c r="T255" s="11">
        <f t="shared" si="5"/>
        <v>2.0872436135528868E-3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2"/>
      <c r="R256" s="2"/>
      <c r="S256" s="3">
        <v>252.88</v>
      </c>
      <c r="T256" s="11">
        <f t="shared" si="5"/>
        <v>2.0872436135528868E-3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2"/>
      <c r="R257" s="2"/>
      <c r="S257" s="3">
        <v>221.27</v>
      </c>
      <c r="T257" s="11">
        <f t="shared" si="5"/>
        <v>1.826338161858776E-3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2"/>
      <c r="R258" s="2"/>
      <c r="S258" s="3">
        <v>252.88</v>
      </c>
      <c r="T258" s="11">
        <f t="shared" si="5"/>
        <v>2.0872436135528868E-3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2"/>
      <c r="R259" s="2"/>
      <c r="S259" s="3">
        <v>252.88</v>
      </c>
      <c r="T259" s="11">
        <f t="shared" si="5"/>
        <v>2.0872436135528868E-3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2"/>
      <c r="R260" s="2"/>
      <c r="S260" s="3">
        <v>252.88</v>
      </c>
      <c r="T260" s="11">
        <f t="shared" si="5"/>
        <v>2.0872436135528868E-3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2"/>
      <c r="R261" s="2"/>
      <c r="S261" s="3">
        <v>221.27</v>
      </c>
      <c r="T261" s="11">
        <f t="shared" si="5"/>
        <v>1.826338161858776E-3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2"/>
      <c r="R262" s="2"/>
      <c r="S262" s="3">
        <v>252.88</v>
      </c>
      <c r="T262" s="11">
        <f t="shared" si="5"/>
        <v>2.0872436135528868E-3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2"/>
      <c r="R263" s="2"/>
      <c r="S263" s="3">
        <v>252.88</v>
      </c>
      <c r="T263" s="11">
        <f t="shared" si="5"/>
        <v>2.0872436135528868E-3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2"/>
      <c r="R264" s="2"/>
      <c r="S264" s="3">
        <v>252.88</v>
      </c>
      <c r="T264" s="11">
        <f t="shared" si="5"/>
        <v>2.0872436135528868E-3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2"/>
      <c r="R265" s="2"/>
      <c r="S265" s="3">
        <v>252.88</v>
      </c>
      <c r="T265" s="11">
        <f t="shared" si="5"/>
        <v>2.0872436135528868E-3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2"/>
      <c r="R266" s="2"/>
      <c r="S266" s="3">
        <v>252.88</v>
      </c>
      <c r="T266" s="11">
        <f t="shared" si="5"/>
        <v>2.0872436135528868E-3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2"/>
      <c r="R267" s="2"/>
      <c r="S267" s="3">
        <v>221.27</v>
      </c>
      <c r="T267" s="11">
        <f t="shared" si="5"/>
        <v>1.826338161858776E-3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2"/>
      <c r="R268" s="2"/>
      <c r="S268" s="3">
        <v>221.27</v>
      </c>
      <c r="T268" s="11">
        <f t="shared" si="5"/>
        <v>1.826338161858776E-3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2"/>
      <c r="R269" s="2"/>
      <c r="S269" s="3">
        <v>252.88</v>
      </c>
      <c r="T269" s="11">
        <f t="shared" si="5"/>
        <v>2.0872436135528868E-3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2"/>
      <c r="R270" s="2"/>
      <c r="S270" s="3">
        <v>252.88</v>
      </c>
      <c r="T270" s="11">
        <f t="shared" si="5"/>
        <v>2.0872436135528868E-3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"/>
      <c r="R271" s="2"/>
      <c r="S271" s="3">
        <v>223.3</v>
      </c>
      <c r="T271" s="11">
        <f t="shared" si="5"/>
        <v>1.8430935578391317E-3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"/>
      <c r="R272" s="2"/>
      <c r="S272" s="3">
        <v>223.3</v>
      </c>
      <c r="T272" s="11">
        <f t="shared" si="5"/>
        <v>1.8430935578391317E-3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"/>
      <c r="R273" s="2"/>
      <c r="S273" s="3">
        <v>223.3</v>
      </c>
      <c r="T273" s="11">
        <f t="shared" si="5"/>
        <v>1.8430935578391317E-3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"/>
      <c r="R274" s="2"/>
      <c r="S274" s="3">
        <v>223.3</v>
      </c>
      <c r="T274" s="11">
        <f t="shared" si="5"/>
        <v>1.8430935578391317E-3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"/>
      <c r="R275" s="2"/>
      <c r="S275" s="3">
        <v>255.2</v>
      </c>
      <c r="T275" s="11">
        <f t="shared" si="5"/>
        <v>2.1063926375304363E-3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"/>
      <c r="R276" s="2"/>
      <c r="S276" s="3">
        <v>223.3</v>
      </c>
      <c r="T276" s="11">
        <f t="shared" si="5"/>
        <v>1.8430935578391317E-3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"/>
      <c r="R277" s="2"/>
      <c r="S277" s="3">
        <v>191.4</v>
      </c>
      <c r="T277" s="11">
        <f t="shared" si="5"/>
        <v>1.5797944781478271E-3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"/>
      <c r="R278" s="2"/>
      <c r="S278" s="3">
        <v>255.2</v>
      </c>
      <c r="T278" s="11">
        <f t="shared" si="5"/>
        <v>2.1063926375304363E-3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"/>
      <c r="R279" s="2"/>
      <c r="S279" s="3">
        <v>255.2</v>
      </c>
      <c r="T279" s="11">
        <f t="shared" si="5"/>
        <v>2.1063926375304363E-3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"/>
      <c r="R280" s="2"/>
      <c r="S280" s="3">
        <v>239.25</v>
      </c>
      <c r="T280" s="11">
        <f t="shared" si="5"/>
        <v>1.974743097684784E-3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"/>
      <c r="R281" s="2"/>
      <c r="S281" s="3">
        <v>255.2</v>
      </c>
      <c r="T281" s="11">
        <f t="shared" si="5"/>
        <v>2.1063926375304363E-3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"/>
      <c r="R282" s="2"/>
      <c r="S282" s="3">
        <v>223.3</v>
      </c>
      <c r="T282" s="11">
        <f t="shared" si="5"/>
        <v>1.8430935578391317E-3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"/>
      <c r="R283" s="2"/>
      <c r="S283" s="3">
        <v>223.3</v>
      </c>
      <c r="T283" s="11">
        <f t="shared" si="5"/>
        <v>1.8430935578391317E-3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"/>
      <c r="R284" s="2"/>
      <c r="S284" s="3">
        <v>223.3</v>
      </c>
      <c r="T284" s="11">
        <f t="shared" si="5"/>
        <v>1.8430935578391317E-3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"/>
      <c r="R285" s="2"/>
      <c r="S285" s="3">
        <v>255.2</v>
      </c>
      <c r="T285" s="11">
        <f t="shared" si="5"/>
        <v>2.1063926375304363E-3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"/>
      <c r="R287" s="2"/>
      <c r="S287" s="3">
        <v>255.2</v>
      </c>
      <c r="T287" s="11">
        <f t="shared" si="6"/>
        <v>2.1063926375304363E-3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"/>
      <c r="R288" s="2"/>
      <c r="S288" s="3">
        <v>255.2</v>
      </c>
      <c r="T288" s="11">
        <f t="shared" si="6"/>
        <v>2.1063926375304363E-3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"/>
      <c r="R289" s="2"/>
      <c r="S289" s="3">
        <v>239.25</v>
      </c>
      <c r="T289" s="11">
        <f t="shared" si="6"/>
        <v>1.974743097684784E-3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"/>
      <c r="R290" s="2"/>
      <c r="S290" s="3">
        <v>239.25</v>
      </c>
      <c r="T290" s="11">
        <f t="shared" si="6"/>
        <v>1.974743097684784E-3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"/>
      <c r="R291" s="2"/>
      <c r="S291" s="3">
        <v>223.3</v>
      </c>
      <c r="T291" s="11">
        <f t="shared" si="6"/>
        <v>1.8430935578391317E-3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"/>
      <c r="R292" s="2"/>
      <c r="S292" s="3">
        <v>207.35</v>
      </c>
      <c r="T292" s="11">
        <f t="shared" si="6"/>
        <v>1.7114440179934794E-3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"/>
      <c r="R293" s="2"/>
      <c r="S293" s="3">
        <v>223.3</v>
      </c>
      <c r="T293" s="11">
        <f t="shared" si="6"/>
        <v>1.8430935578391317E-3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"/>
      <c r="R294" s="2"/>
      <c r="S294" s="3">
        <v>191.4</v>
      </c>
      <c r="T294" s="11">
        <f t="shared" si="6"/>
        <v>1.5797944781478271E-3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"/>
      <c r="R295" s="2"/>
      <c r="S295" s="3">
        <v>223.3</v>
      </c>
      <c r="T295" s="11">
        <f t="shared" si="6"/>
        <v>1.8430935578391317E-3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"/>
      <c r="R296" s="2"/>
      <c r="S296" s="3">
        <v>255.2</v>
      </c>
      <c r="T296" s="11">
        <f t="shared" si="6"/>
        <v>2.1063926375304363E-3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"/>
      <c r="R297" s="2"/>
      <c r="S297" s="3">
        <v>223.3</v>
      </c>
      <c r="T297" s="11">
        <f t="shared" si="6"/>
        <v>1.8430935578391317E-3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"/>
      <c r="R298" s="2"/>
      <c r="S298" s="3">
        <v>223.3</v>
      </c>
      <c r="T298" s="11">
        <f t="shared" si="6"/>
        <v>1.8430935578391317E-3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"/>
      <c r="R299" s="2"/>
      <c r="S299" s="3">
        <v>223.3</v>
      </c>
      <c r="T299" s="11">
        <f t="shared" si="6"/>
        <v>1.8430935578391317E-3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"/>
      <c r="R300" s="2"/>
      <c r="S300" s="3">
        <v>255.2</v>
      </c>
      <c r="T300" s="11">
        <f t="shared" si="6"/>
        <v>2.1063926375304363E-3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"/>
      <c r="R301" s="2"/>
      <c r="S301" s="3">
        <v>207.3</v>
      </c>
      <c r="T301" s="11">
        <f t="shared" si="6"/>
        <v>1.7110313235112048E-3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"/>
      <c r="R302" s="2"/>
      <c r="S302" s="3">
        <v>255.2</v>
      </c>
      <c r="T302" s="11">
        <f t="shared" si="6"/>
        <v>2.1063926375304363E-3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"/>
      <c r="R303" s="2"/>
      <c r="S303" s="3">
        <v>223.3</v>
      </c>
      <c r="T303" s="11">
        <f t="shared" si="6"/>
        <v>1.8430935578391317E-3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"/>
      <c r="R304" s="2"/>
      <c r="S304" s="3">
        <v>223.3</v>
      </c>
      <c r="T304" s="11">
        <f t="shared" si="6"/>
        <v>1.8430935578391317E-3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"/>
      <c r="R305" s="2"/>
      <c r="S305" s="3">
        <v>223.3</v>
      </c>
      <c r="T305" s="11">
        <f t="shared" si="6"/>
        <v>1.8430935578391317E-3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"/>
      <c r="R307" s="2"/>
      <c r="S307" s="3">
        <v>223.3</v>
      </c>
      <c r="T307" s="11">
        <f t="shared" si="6"/>
        <v>1.8430935578391317E-3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"/>
      <c r="R308" s="2"/>
      <c r="S308" s="3">
        <v>207.35</v>
      </c>
      <c r="T308" s="11">
        <f t="shared" si="6"/>
        <v>1.7114440179934794E-3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"/>
      <c r="R309" s="2"/>
      <c r="S309" s="3">
        <v>223.3</v>
      </c>
      <c r="T309" s="11">
        <f t="shared" si="6"/>
        <v>1.8430935578391317E-3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"/>
      <c r="R310" s="2"/>
      <c r="S310" s="3">
        <v>207.35</v>
      </c>
      <c r="T310" s="11">
        <f t="shared" si="6"/>
        <v>1.7114440179934794E-3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"/>
      <c r="R311" s="2"/>
      <c r="S311" s="3">
        <v>255.2</v>
      </c>
      <c r="T311" s="11">
        <f t="shared" si="6"/>
        <v>2.1063926375304363E-3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"/>
      <c r="R312" s="2"/>
      <c r="S312" s="3">
        <v>255.2</v>
      </c>
      <c r="T312" s="11">
        <f t="shared" si="6"/>
        <v>2.1063926375304363E-3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"/>
      <c r="R313" s="2"/>
      <c r="S313" s="3">
        <v>255.2</v>
      </c>
      <c r="T313" s="11">
        <f t="shared" si="6"/>
        <v>2.1063926375304363E-3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"/>
      <c r="R314" s="2"/>
      <c r="S314" s="3">
        <v>223.3</v>
      </c>
      <c r="T314" s="11">
        <f t="shared" si="6"/>
        <v>1.8430935578391317E-3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"/>
      <c r="R315" s="2"/>
      <c r="S315" s="3">
        <v>255.2</v>
      </c>
      <c r="T315" s="11">
        <f t="shared" si="6"/>
        <v>2.1063926375304363E-3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"/>
      <c r="R316" s="2"/>
      <c r="S316" s="3">
        <v>223.3</v>
      </c>
      <c r="T316" s="11">
        <f t="shared" si="6"/>
        <v>1.8430935578391317E-3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"/>
      <c r="R317" s="2"/>
      <c r="S317" s="3">
        <v>223.3</v>
      </c>
      <c r="T317" s="11">
        <f t="shared" si="6"/>
        <v>1.8430935578391317E-3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"/>
      <c r="R318" s="2"/>
      <c r="S318" s="3">
        <v>223.3</v>
      </c>
      <c r="T318" s="11">
        <f t="shared" si="6"/>
        <v>1.8430935578391317E-3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"/>
      <c r="R319" s="2"/>
      <c r="S319" s="3">
        <v>255.2</v>
      </c>
      <c r="T319" s="11">
        <f t="shared" si="6"/>
        <v>2.1063926375304363E-3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"/>
      <c r="R320" s="2"/>
      <c r="S320" s="3">
        <v>255.2</v>
      </c>
      <c r="T320" s="11">
        <f t="shared" si="6"/>
        <v>2.1063926375304363E-3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"/>
      <c r="R321" s="2"/>
      <c r="S321" s="3">
        <v>255.2</v>
      </c>
      <c r="T321" s="11">
        <f t="shared" si="6"/>
        <v>2.1063926375304363E-3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"/>
      <c r="R322" s="2"/>
      <c r="S322" s="3">
        <v>255.2</v>
      </c>
      <c r="T322" s="11">
        <f t="shared" si="6"/>
        <v>2.1063926375304363E-3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"/>
      <c r="R323" s="2"/>
      <c r="S323" s="3">
        <v>191.4</v>
      </c>
      <c r="T323" s="11">
        <f t="shared" si="6"/>
        <v>1.5797944781478271E-3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"/>
      <c r="R324" s="2"/>
      <c r="S324" s="3">
        <v>223.3</v>
      </c>
      <c r="T324" s="11">
        <f t="shared" si="6"/>
        <v>1.8430935578391317E-3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"/>
      <c r="R325" s="2"/>
      <c r="S325" s="3">
        <v>223.3</v>
      </c>
      <c r="T325" s="11">
        <f t="shared" si="6"/>
        <v>1.8430935578391317E-3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"/>
      <c r="R326" s="2"/>
      <c r="S326" s="3">
        <v>223.3</v>
      </c>
      <c r="T326" s="11">
        <f t="shared" si="6"/>
        <v>1.8430935578391317E-3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"/>
      <c r="R327" s="2"/>
      <c r="S327" s="3">
        <v>223.3</v>
      </c>
      <c r="T327" s="11">
        <f t="shared" si="6"/>
        <v>1.8430935578391317E-3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"/>
      <c r="R328" s="2"/>
      <c r="S328" s="3">
        <v>223.3</v>
      </c>
      <c r="T328" s="11">
        <f t="shared" si="6"/>
        <v>1.8430935578391317E-3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"/>
      <c r="R329" s="2"/>
      <c r="S329" s="3">
        <v>223.3</v>
      </c>
      <c r="T329" s="11">
        <f t="shared" si="6"/>
        <v>1.8430935578391317E-3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"/>
      <c r="R330" s="2"/>
      <c r="S330" s="3">
        <v>223.3</v>
      </c>
      <c r="T330" s="11">
        <f t="shared" si="6"/>
        <v>1.8430935578391317E-3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"/>
      <c r="R331" s="2"/>
      <c r="S331" s="3">
        <v>255.2</v>
      </c>
      <c r="T331" s="11">
        <f t="shared" si="6"/>
        <v>2.1063926375304363E-3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"/>
      <c r="R332" s="2"/>
      <c r="S332" s="3">
        <v>223.3</v>
      </c>
      <c r="T332" s="11">
        <f t="shared" si="6"/>
        <v>1.8430935578391317E-3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"/>
      <c r="R333" s="2"/>
      <c r="S333" s="3">
        <v>255.2</v>
      </c>
      <c r="T333" s="11">
        <f t="shared" si="6"/>
        <v>2.1063926375304363E-3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"/>
      <c r="R334" s="2"/>
      <c r="S334" s="3">
        <v>223.3</v>
      </c>
      <c r="T334" s="11">
        <f t="shared" si="6"/>
        <v>1.8430935578391317E-3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"/>
      <c r="R335" s="2"/>
      <c r="S335" s="3">
        <v>252.88</v>
      </c>
      <c r="T335" s="11">
        <f t="shared" si="6"/>
        <v>2.0872436135528868E-3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"/>
      <c r="R336" s="2"/>
      <c r="S336" s="3">
        <v>252.88</v>
      </c>
      <c r="T336" s="11">
        <f t="shared" si="6"/>
        <v>2.0872436135528868E-3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"/>
      <c r="R337" s="2"/>
      <c r="S337" s="3">
        <v>252.88</v>
      </c>
      <c r="T337" s="11">
        <f t="shared" si="6"/>
        <v>2.0872436135528868E-3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"/>
      <c r="R338" s="2"/>
      <c r="S338" s="3">
        <v>221.27</v>
      </c>
      <c r="T338" s="11">
        <f t="shared" si="6"/>
        <v>1.826338161858776E-3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"/>
      <c r="R339" s="2"/>
      <c r="S339" s="3">
        <v>252.88</v>
      </c>
      <c r="T339" s="11">
        <f t="shared" si="6"/>
        <v>2.0872436135528868E-3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"/>
      <c r="R340" s="2"/>
      <c r="S340" s="3">
        <v>252.88</v>
      </c>
      <c r="T340" s="11">
        <f t="shared" si="6"/>
        <v>2.0872436135528868E-3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"/>
      <c r="R341" s="2"/>
      <c r="S341" s="3">
        <v>252.88</v>
      </c>
      <c r="T341" s="11">
        <f t="shared" si="6"/>
        <v>2.0872436135528868E-3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"/>
      <c r="R342" s="2"/>
      <c r="S342" s="3">
        <v>221.27</v>
      </c>
      <c r="T342" s="11">
        <f t="shared" si="6"/>
        <v>1.826338161858776E-3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"/>
      <c r="R343" s="2"/>
      <c r="S343" s="3">
        <v>252.88</v>
      </c>
      <c r="T343" s="11">
        <f t="shared" si="6"/>
        <v>2.0872436135528868E-3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"/>
      <c r="R344" s="2"/>
      <c r="S344" s="3">
        <v>252.88</v>
      </c>
      <c r="T344" s="11">
        <f t="shared" si="6"/>
        <v>2.0872436135528868E-3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"/>
      <c r="R345" s="2"/>
      <c r="S345" s="3">
        <v>252.88</v>
      </c>
      <c r="T345" s="11">
        <f t="shared" si="6"/>
        <v>2.0872436135528868E-3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"/>
      <c r="R346" s="2"/>
      <c r="S346" s="3">
        <v>252.88</v>
      </c>
      <c r="T346" s="11">
        <f t="shared" si="6"/>
        <v>2.0872436135528868E-3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"/>
      <c r="R347" s="2"/>
      <c r="S347" s="3">
        <v>252.88</v>
      </c>
      <c r="T347" s="11">
        <f t="shared" si="6"/>
        <v>2.0872436135528868E-3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"/>
      <c r="R348" s="2"/>
      <c r="S348" s="3">
        <v>252.88</v>
      </c>
      <c r="T348" s="11">
        <f t="shared" si="6"/>
        <v>2.0872436135528868E-3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"/>
      <c r="R349" s="2"/>
      <c r="S349" s="3">
        <v>221.27</v>
      </c>
      <c r="T349" s="11">
        <f t="shared" si="6"/>
        <v>1.826338161858776E-3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"/>
      <c r="R351" s="2"/>
      <c r="S351" s="3">
        <v>252.88</v>
      </c>
      <c r="T351" s="11">
        <f t="shared" si="7"/>
        <v>2.0872436135528868E-3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"/>
      <c r="R352" s="2"/>
      <c r="S352" s="3">
        <v>268.685</v>
      </c>
      <c r="T352" s="11">
        <f t="shared" si="7"/>
        <v>2.2176963393999421E-3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"/>
      <c r="R353" s="2"/>
      <c r="S353" s="3">
        <v>252.88</v>
      </c>
      <c r="T353" s="11">
        <f t="shared" si="7"/>
        <v>2.0872436135528868E-3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"/>
      <c r="R354" s="2"/>
      <c r="S354" s="3">
        <v>252.88</v>
      </c>
      <c r="T354" s="11">
        <f t="shared" si="7"/>
        <v>2.0872436135528868E-3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"/>
      <c r="R355" s="2"/>
      <c r="S355" s="3">
        <v>252.88</v>
      </c>
      <c r="T355" s="11">
        <f t="shared" si="7"/>
        <v>2.0872436135528868E-3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"/>
      <c r="R356" s="2"/>
      <c r="S356" s="3">
        <v>252.88</v>
      </c>
      <c r="T356" s="11">
        <f t="shared" si="7"/>
        <v>2.0872436135528868E-3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"/>
      <c r="R357" s="2"/>
      <c r="S357" s="3">
        <v>221.27</v>
      </c>
      <c r="T357" s="11">
        <f t="shared" si="7"/>
        <v>1.826338161858776E-3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"/>
      <c r="R358" s="2"/>
      <c r="S358" s="3">
        <v>252.88</v>
      </c>
      <c r="T358" s="11">
        <f t="shared" si="7"/>
        <v>2.0872436135528868E-3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"/>
      <c r="R359" s="2"/>
      <c r="S359" s="3">
        <v>252.88</v>
      </c>
      <c r="T359" s="11">
        <f t="shared" si="7"/>
        <v>2.0872436135528868E-3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"/>
      <c r="R360" s="2"/>
      <c r="S360" s="3">
        <v>252.88</v>
      </c>
      <c r="T360" s="11">
        <f t="shared" si="7"/>
        <v>2.0872436135528868E-3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"/>
      <c r="R361" s="2"/>
      <c r="S361" s="3">
        <v>252.88</v>
      </c>
      <c r="T361" s="11">
        <f t="shared" si="7"/>
        <v>2.0872436135528868E-3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"/>
      <c r="R362" s="2"/>
      <c r="S362" s="3">
        <v>252.88</v>
      </c>
      <c r="T362" s="11">
        <f t="shared" si="7"/>
        <v>2.0872436135528868E-3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"/>
      <c r="R363" s="2"/>
      <c r="S363" s="3">
        <v>252.88</v>
      </c>
      <c r="T363" s="11">
        <f t="shared" si="7"/>
        <v>2.0872436135528868E-3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"/>
      <c r="R364" s="2"/>
      <c r="S364" s="3">
        <v>255.2</v>
      </c>
      <c r="T364" s="11">
        <f t="shared" si="7"/>
        <v>2.1063926375304363E-3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"/>
      <c r="R365" s="2"/>
      <c r="S365" s="3">
        <v>252.88</v>
      </c>
      <c r="T365" s="11">
        <f t="shared" si="7"/>
        <v>2.0872436135528868E-3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"/>
      <c r="R366" s="2"/>
      <c r="S366" s="3">
        <v>252.88</v>
      </c>
      <c r="T366" s="11">
        <f t="shared" si="7"/>
        <v>2.0872436135528868E-3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"/>
      <c r="R367" s="2"/>
      <c r="S367" s="3">
        <v>252.88</v>
      </c>
      <c r="T367" s="11">
        <f t="shared" si="7"/>
        <v>2.0872436135528868E-3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"/>
      <c r="R368" s="2"/>
      <c r="S368" s="3">
        <v>252.88</v>
      </c>
      <c r="T368" s="11">
        <f t="shared" si="7"/>
        <v>2.0872436135528868E-3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"/>
      <c r="R370" s="2"/>
      <c r="S370" s="3">
        <v>252.88</v>
      </c>
      <c r="T370" s="11">
        <f t="shared" si="7"/>
        <v>2.0872436135528868E-3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"/>
      <c r="R371" s="2"/>
      <c r="S371" s="3">
        <v>189.66</v>
      </c>
      <c r="T371" s="11">
        <f t="shared" si="7"/>
        <v>1.565432710164665E-3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"/>
      <c r="R372" s="2"/>
      <c r="S372" s="3">
        <v>221.27</v>
      </c>
      <c r="T372" s="11">
        <f t="shared" si="7"/>
        <v>1.826338161858776E-3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"/>
      <c r="R373" s="2"/>
      <c r="S373" s="3">
        <v>221.27</v>
      </c>
      <c r="T373" s="11">
        <f t="shared" si="7"/>
        <v>1.826338161858776E-3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"/>
      <c r="R374" s="2"/>
      <c r="S374" s="3">
        <v>221.27</v>
      </c>
      <c r="T374" s="11">
        <f t="shared" si="7"/>
        <v>1.826338161858776E-3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"/>
      <c r="R375" s="2"/>
      <c r="S375" s="3">
        <v>252.88</v>
      </c>
      <c r="T375" s="11">
        <f t="shared" si="7"/>
        <v>2.0872436135528868E-3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"/>
      <c r="R376" s="2"/>
      <c r="S376" s="3">
        <v>221.27</v>
      </c>
      <c r="T376" s="11">
        <f t="shared" si="7"/>
        <v>1.826338161858776E-3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"/>
      <c r="R378" s="2"/>
      <c r="S378" s="3">
        <v>284.49</v>
      </c>
      <c r="T378" s="11">
        <f t="shared" si="7"/>
        <v>2.3481490652469978E-3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"/>
      <c r="R379" s="2"/>
      <c r="S379" s="3">
        <v>284.49</v>
      </c>
      <c r="T379" s="11">
        <f t="shared" si="7"/>
        <v>2.3481490652469978E-3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"/>
      <c r="R380" s="2"/>
      <c r="S380" s="3">
        <v>284.49</v>
      </c>
      <c r="T380" s="11">
        <f t="shared" si="7"/>
        <v>2.3481490652469978E-3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"/>
      <c r="R381" s="2"/>
      <c r="S381" s="3">
        <v>252.88</v>
      </c>
      <c r="T381" s="11">
        <f t="shared" si="7"/>
        <v>2.0872436135528868E-3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"/>
      <c r="R382" s="2"/>
      <c r="S382" s="3">
        <v>252.88</v>
      </c>
      <c r="T382" s="11">
        <f t="shared" si="7"/>
        <v>2.0872436135528868E-3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"/>
      <c r="R383" s="2"/>
      <c r="S383" s="3">
        <v>252.88</v>
      </c>
      <c r="T383" s="11">
        <f t="shared" si="7"/>
        <v>2.0872436135528868E-3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"/>
      <c r="R384" s="2"/>
      <c r="S384" s="3">
        <v>284.49</v>
      </c>
      <c r="T384" s="11">
        <f t="shared" si="7"/>
        <v>2.3481490652469978E-3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"/>
      <c r="R385" s="2"/>
      <c r="S385" s="3">
        <v>252.88</v>
      </c>
      <c r="T385" s="11">
        <f t="shared" si="7"/>
        <v>2.0872436135528868E-3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"/>
      <c r="R386" s="2"/>
      <c r="S386" s="3">
        <v>252.88</v>
      </c>
      <c r="T386" s="11">
        <f t="shared" si="7"/>
        <v>2.0872436135528868E-3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"/>
      <c r="R387" s="2"/>
      <c r="S387" s="3">
        <v>284.49</v>
      </c>
      <c r="T387" s="11">
        <f t="shared" si="7"/>
        <v>2.3481490652469978E-3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"/>
      <c r="R388" s="2"/>
      <c r="S388" s="3">
        <v>252.88</v>
      </c>
      <c r="T388" s="11">
        <f t="shared" si="7"/>
        <v>2.0872436135528868E-3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"/>
      <c r="R389" s="2"/>
      <c r="S389" s="3">
        <v>221.27</v>
      </c>
      <c r="T389" s="11">
        <f t="shared" si="7"/>
        <v>1.826338161858776E-3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"/>
      <c r="R390" s="2"/>
      <c r="S390" s="3">
        <v>284.49</v>
      </c>
      <c r="T390" s="11">
        <f t="shared" si="7"/>
        <v>2.3481490652469978E-3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"/>
      <c r="R391" s="2"/>
      <c r="S391" s="3">
        <v>221.27</v>
      </c>
      <c r="T391" s="11">
        <f t="shared" si="7"/>
        <v>1.826338161858776E-3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"/>
      <c r="R392" s="2"/>
      <c r="S392" s="3">
        <v>284.49</v>
      </c>
      <c r="T392" s="11">
        <f t="shared" si="7"/>
        <v>2.3481490652469978E-3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"/>
      <c r="R393" s="2"/>
      <c r="S393" s="3">
        <v>252.88</v>
      </c>
      <c r="T393" s="11">
        <f t="shared" si="7"/>
        <v>2.0872436135528868E-3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"/>
      <c r="R394" s="2"/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"/>
      <c r="R395" s="2"/>
      <c r="S395" s="3">
        <v>94.83</v>
      </c>
      <c r="T395" s="11">
        <f t="shared" si="7"/>
        <v>7.8271635508233249E-4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"/>
      <c r="R397" s="2"/>
      <c r="S397" s="3">
        <v>189.66</v>
      </c>
      <c r="T397" s="11">
        <f t="shared" si="7"/>
        <v>1.565432710164665E-3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"/>
      <c r="R398" s="2"/>
      <c r="S398" s="3">
        <v>221.27</v>
      </c>
      <c r="T398" s="11">
        <f t="shared" si="7"/>
        <v>1.826338161858776E-3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"/>
      <c r="R399" s="2"/>
      <c r="S399" s="3">
        <v>221.27</v>
      </c>
      <c r="T399" s="11">
        <f t="shared" si="7"/>
        <v>1.826338161858776E-3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"/>
      <c r="R400" s="2"/>
      <c r="S400" s="3">
        <v>221.27</v>
      </c>
      <c r="T400" s="11">
        <f t="shared" si="7"/>
        <v>1.826338161858776E-3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"/>
      <c r="R401" s="2"/>
      <c r="S401" s="3">
        <v>221.27</v>
      </c>
      <c r="T401" s="11">
        <f t="shared" si="7"/>
        <v>1.826338161858776E-3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"/>
      <c r="R402" s="2"/>
      <c r="S402" s="3">
        <v>221.27</v>
      </c>
      <c r="T402" s="11">
        <f t="shared" si="7"/>
        <v>1.826338161858776E-3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"/>
      <c r="R403" s="2"/>
      <c r="S403" s="3">
        <v>252.88</v>
      </c>
      <c r="T403" s="11">
        <f t="shared" si="7"/>
        <v>2.0872436135528868E-3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"/>
      <c r="R404" s="2"/>
      <c r="S404" s="3">
        <v>252.88</v>
      </c>
      <c r="T404" s="11">
        <f t="shared" si="7"/>
        <v>2.0872436135528868E-3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"/>
      <c r="R405" s="2"/>
      <c r="S405" s="3">
        <v>252.88</v>
      </c>
      <c r="T405" s="11">
        <f t="shared" si="7"/>
        <v>2.0872436135528868E-3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"/>
      <c r="R406" s="2"/>
      <c r="S406" s="3">
        <v>252.88</v>
      </c>
      <c r="T406" s="11">
        <f t="shared" si="7"/>
        <v>2.0872436135528868E-3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12501.174999999992</v>
      </c>
      <c r="T407" s="11">
        <f t="shared" si="7"/>
        <v>0.10318331888902639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12507.174999999997</v>
      </c>
      <c r="T408" s="11">
        <f t="shared" si="7"/>
        <v>0.10323284222689941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8911.4500000000007</v>
      </c>
      <c r="T409" s="11">
        <f t="shared" si="7"/>
        <v>7.3554124881350338E-2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17019.794999999998</v>
      </c>
      <c r="T410" s="11">
        <f t="shared" si="7"/>
        <v>0.14047950971895504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0.20641616111592581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0.21403363460030539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0.20641616111592581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0.21403363460030539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0.68601163798440024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1.0078494490528662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0.68601163798440024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838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839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840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841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842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843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844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845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846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847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848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849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850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851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852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853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854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855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856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857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858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859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860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861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862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863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864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865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866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867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868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869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870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871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872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873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874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875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876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877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878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880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881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882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883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884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885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886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887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888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889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890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891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892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893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894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895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896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897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898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899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900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901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902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903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904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905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906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907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908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909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910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911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912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913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914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915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916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917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918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919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920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921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922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923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924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925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926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927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928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929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930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931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932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933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934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935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936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937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938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939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940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941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942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943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944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945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946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947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948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949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950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951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952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953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954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955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956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957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958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959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960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961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962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963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964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965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966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967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968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969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970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971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972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973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974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975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976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977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978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979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980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981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982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983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984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985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986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987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988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989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990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991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992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993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994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995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996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997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998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999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1000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1001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1002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1003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1004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1005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1006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1007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1008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1009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1010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1011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1012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1013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1014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1015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1016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1017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1018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1019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1267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1268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1269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1270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1271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1021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1022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1023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1024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1025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1026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1027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1028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1029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1030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1031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1032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1033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1034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1035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1036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1037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1038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1039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1040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1041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1042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1043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1044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93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9"/>
  <sheetViews>
    <sheetView zoomScale="80" zoomScaleNormal="80" workbookViewId="0">
      <pane xSplit="10" ySplit="1" topLeftCell="AI97" activePane="bottomRight" state="frozen"/>
      <selection pane="topRight" activeCell="K1" sqref="K1"/>
      <selection pane="bottomLeft" activeCell="A2" sqref="A2"/>
      <selection pane="bottomRight" activeCell="AR123" sqref="AR123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64.42578125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17019.794999999998</v>
      </c>
      <c r="V2" s="308">
        <f>IFERROR(_xlfn.XLOOKUP(PA_8[[#This Row],[Affected Equipment ]],'Basic Data'!$P:$P,'Basic Data'!$T:$T),"")</f>
        <v>0.14047950971895504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0.87799693574346893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2583.9</v>
      </c>
      <c r="V3" s="308">
        <f>IFERROR(_xlfn.XLOOKUP(PA_8[[#This Row],[Affected Equipment ]],'Basic Data'!$P:$P,'Basic Data'!$T:$T),"")</f>
        <v>2.1327225454995668E-2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1">
        <f>U3*PA_8[[#This Row],[Lost PoA(Wh/m2)]]*81.6%</f>
        <v>503.92251359999995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0.14226887045520201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4.5267095868928235E-2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5.0929800668565062E-2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6701.32</v>
      </c>
      <c r="V7" s="308">
        <f>IFERROR(_xlfn.XLOOKUP(PA_8[[#This Row],[Affected Equipment ]],'Basic Data'!$P:$P,'Basic Data'!$T:$T),"")</f>
        <v>5.5311955759151495E-2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1">
        <f>U7*PA_8[[#This Row],[Lost PoA(Wh/m2)]]*81.6%</f>
        <v>721.81257984000001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8906.48</v>
      </c>
      <c r="V8" s="308">
        <f>IFERROR(_xlfn.XLOOKUP(PA_8[[#This Row],[Affected Equipment ]],'Basic Data'!$P:$P,'Basic Data'!$T:$T),"")</f>
        <v>7.351310304981222E-2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1">
        <f>U8*PA_8[[#This Row],[Lost PoA(Wh/m2)]]*81.6%</f>
        <v>959.33477375999996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1.0078494490528662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2583.9</v>
      </c>
      <c r="V10" s="308">
        <f>IFERROR(_xlfn.XLOOKUP(PA_8[[#This Row],[Affected Equipment ]],'Basic Data'!$P:$P,'Basic Data'!$T:$T),"")</f>
        <v>2.1327225454995668E-2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0.255926705459948</v>
      </c>
      <c r="AK10" s="38">
        <v>7</v>
      </c>
      <c r="AL10" s="151">
        <f>U10*PA_8[[#This Row],[Lost PoA(Wh/m2)]]*81.6%</f>
        <v>14759.236799999999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2583.9</v>
      </c>
      <c r="V11" s="308">
        <f>IFERROR(_xlfn.XLOOKUP(PA_8[[#This Row],[Affected Equipment ]],'Basic Data'!$P:$P,'Basic Data'!$T:$T),"")</f>
        <v>2.1327225454995668E-2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0.2552157979447815</v>
      </c>
      <c r="AK11" s="38">
        <v>7</v>
      </c>
      <c r="AL11" s="151">
        <f>U11*PA_8[[#This Row],[Lost PoA(Wh/m2)]]*81.6%</f>
        <v>14759.236799999999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2583.9</v>
      </c>
      <c r="V12" s="308">
        <f>IFERROR(_xlfn.XLOOKUP(PA_8[[#This Row],[Affected Equipment ]],'Basic Data'!$P:$P,'Basic Data'!$T:$T),"")</f>
        <v>2.1327225454995668E-2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0.25201671412653215</v>
      </c>
      <c r="AK12" s="38">
        <v>6</v>
      </c>
      <c r="AL12" s="151">
        <f>U12*PA_8[[#This Row],[Lost PoA(Wh/m2)]]*81.6%</f>
        <v>12650.7744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3865.9049999999997</v>
      </c>
      <c r="V13" s="308">
        <f>IFERROR(_xlfn.XLOOKUP(PA_8[[#This Row],[Affected Equipment ]],'Basic Data'!$P:$P,'Basic Data'!$T:$T),"")</f>
        <v>3.1908753249969043E-2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1">
        <f>U13*PA_8[[#This Row],[Lost PoA(Wh/m2)]]*81.6%</f>
        <v>492.11424287999989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2583.9</v>
      </c>
      <c r="V14" s="308">
        <f>IFERROR(_xlfn.XLOOKUP(PA_8[[#This Row],[Affected Equipment ]],'Basic Data'!$P:$P,'Basic Data'!$T:$T),"")</f>
        <v>2.1327225454995668E-2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1">
        <f>U14*PA_8[[#This Row],[Lost PoA(Wh/m2)]]*81.6%</f>
        <v>8075.410992000001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2583.9</v>
      </c>
      <c r="V15" s="308">
        <f>IFERROR(_xlfn.XLOOKUP(PA_8[[#This Row],[Affected Equipment ]],'Basic Data'!$P:$P,'Basic Data'!$T:$T),"")</f>
        <v>2.1327225454995668E-2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3.4123560727993087E-2</v>
      </c>
      <c r="AK15" s="38">
        <v>0.8407</v>
      </c>
      <c r="AL15" s="151">
        <f>U15*PA_8[[#This Row],[Lost PoA(Wh/m2)]]*81.6%</f>
        <v>1772.5843396800001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3.6265857785481415E-2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3030.5</v>
      </c>
      <c r="V17" s="308">
        <f>IFERROR(_xlfn.XLOOKUP(PA_8[[#This Row],[Affected Equipment ]],'Basic Data'!$P:$P,'Basic Data'!$T:$T),"")</f>
        <v>2.501341257067393E-2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1">
        <f>U17*PA_8[[#This Row],[Lost PoA(Wh/m2)]]*81.6%</f>
        <v>2195.9245439999995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12507.174999999997</v>
      </c>
      <c r="V18" s="308">
        <f>IFERROR(_xlfn.XLOOKUP(PA_8[[#This Row],[Affected Equipment ]],'Basic Data'!$P:$P,'Basic Data'!$T:$T),"")</f>
        <v>0.10323284222689941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1">
        <f>U18*PA_8[[#This Row],[Lost PoA(Wh/m2)]]*81.6%</f>
        <v>3035.2212175199993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8911.4500000000007</v>
      </c>
      <c r="V19" s="308">
        <f>IFERROR(_xlfn.XLOOKUP(PA_8[[#This Row],[Affected Equipment ]],'Basic Data'!$P:$P,'Basic Data'!$T:$T),"")</f>
        <v>7.3554124881350338E-2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1">
        <f>U19*PA_8[[#This Row],[Lost PoA(Wh/m2)]]*81.6%</f>
        <v>1865.2021308000001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7416.7000000000007</v>
      </c>
      <c r="V20" s="308">
        <f>IFERROR(_xlfn.XLOOKUP(PA_8[[#This Row],[Affected Equipment ]],'Basic Data'!$P:$P,'Basic Data'!$T:$T),"")</f>
        <v>6.1216623333746036E-2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1">
        <f>U20*PA_8[[#This Row],[Lost PoA(Wh/m2)]]*81.6%</f>
        <v>3684.4741593600002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2.5851182369691716E-4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1279</v>
      </c>
      <c r="AI21" s="149" t="s">
        <v>366</v>
      </c>
      <c r="AJ21" s="37">
        <f>IFERROR(PA_8[[#This Row],[Breakdown Time]]*PA_8[[#This Row],[Plant Equivalent Weightage]],"")</f>
        <v>9.9096199083818239E-4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7448.6500000000005</v>
      </c>
      <c r="V22" s="308">
        <f>IFERROR(_xlfn.XLOOKUP(PA_8[[#This Row],[Affected Equipment ]],'Basic Data'!$P:$P,'Basic Data'!$T:$T),"")</f>
        <v>6.1480335107919615E-2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1">
        <f>U22*PA_8[[#This Row],[Lost PoA(Wh/m2)]]*81.6%</f>
        <v>3930.0984254399996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17019.794999999998</v>
      </c>
      <c r="V23" s="308">
        <f>IFERROR(_xlfn.XLOOKUP(PA_8[[#This Row],[Affected Equipment ]],'Basic Data'!$P:$P,'Basic Data'!$T:$T),"")</f>
        <v>0.14047950971895504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1">
        <f>U23*PA_8[[#This Row],[Lost PoA(Wh/m2)]]*81.6%</f>
        <v>2476.2576299759994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2.4525112459246424E-2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4.9460732120011563E-2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0.64958428184281858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8345.0400000000027</v>
      </c>
      <c r="V26" s="308">
        <f>IFERROR(_xlfn.XLOOKUP(PA_8[[#This Row],[Affected Equipment ]],'Basic Data'!$P:$P,'Basic Data'!$T:$T),"")</f>
        <v>6.8879039247245283E-2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1">
        <f>U26*PA_8[[#This Row],[Lost PoA(Wh/m2)]]*81.6%</f>
        <v>3124.9037064960007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1.0078494490528662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1.0078494490528662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7416.7000000000007</v>
      </c>
      <c r="V29" s="308">
        <f>IFERROR(_xlfn.XLOOKUP(PA_8[[#This Row],[Affected Equipment ]],'Basic Data'!$P:$P,'Basic Data'!$T:$T),"")</f>
        <v>6.1216623333746036E-2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1">
        <f>U29*PA_8[[#This Row],[Lost PoA(Wh/m2)]]*81.6%</f>
        <v>5037.7074412800002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7416.7000000000007</v>
      </c>
      <c r="V30" s="308">
        <f>IFERROR(_xlfn.XLOOKUP(PA_8[[#This Row],[Affected Equipment ]],'Basic Data'!$P:$P,'Basic Data'!$T:$T),"")</f>
        <v>6.1216623333746036E-2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1">
        <f>U30*PA_8[[#This Row],[Lost PoA(Wh/m2)]]*81.6%</f>
        <v>3619.7174683200001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3030.5</v>
      </c>
      <c r="V31" s="308">
        <f>IFERROR(_xlfn.XLOOKUP(PA_8[[#This Row],[Affected Equipment ]],'Basic Data'!$P:$P,'Basic Data'!$T:$T),"")</f>
        <v>2.501341257067393E-2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-0.25221857675429549</v>
      </c>
      <c r="AK31" s="262">
        <v>4.938241274999994</v>
      </c>
      <c r="AL31" s="151">
        <f>U31*PA_8[[#This Row],[Lost PoA(Wh/m2)]]*81.6%</f>
        <v>12211.717590052183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2360.6</v>
      </c>
      <c r="V32" s="311">
        <f>IFERROR(_xlfn.XLOOKUP(PA_8[[#This Row],[Affected Equipment ]],'Basic Data'!$P:$P,'Basic Data'!$T:$T),"")</f>
        <v>1.9484131897156535E-2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-0.19646499662966174</v>
      </c>
      <c r="AK32" s="262">
        <v>4.938241274999994</v>
      </c>
      <c r="AL32" s="151">
        <f>U32*PA_8[[#This Row],[Lost PoA(Wh/m2)]]*81.6%</f>
        <v>9512.2852806722276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3030.5</v>
      </c>
      <c r="V33" s="308">
        <f>IFERROR(_xlfn.XLOOKUP(PA_8[[#This Row],[Affected Equipment ]],'Basic Data'!$P:$P,'Basic Data'!$T:$T),"")</f>
        <v>2.501341257067393E-2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-0.16342096212840301</v>
      </c>
      <c r="AK33" s="262">
        <v>6.2420594250000008</v>
      </c>
      <c r="AL33" s="151">
        <f>U33*PA_8[[#This Row],[Lost PoA(Wh/m2)]]*81.6%</f>
        <v>15435.9138473694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2360.6</v>
      </c>
      <c r="V34" s="311">
        <f>IFERROR(_xlfn.XLOOKUP(PA_8[[#This Row],[Affected Equipment ]],'Basic Data'!$P:$P,'Basic Data'!$T:$T),"")</f>
        <v>1.9484131897156535E-2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-0.12729632839475602</v>
      </c>
      <c r="AK34" s="262">
        <v>6.2420594250000008</v>
      </c>
      <c r="AL34" s="151">
        <f>U34*PA_8[[#This Row],[Lost PoA(Wh/m2)]]*81.6%</f>
        <v>12023.76447058248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2.6090545169411085E-4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1.0436218067764438E-3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3030.5</v>
      </c>
      <c r="V36" s="308">
        <f>IFERROR(_xlfn.XLOOKUP(PA_8[[#This Row],[Affected Equipment ]],'Basic Data'!$P:$P,'Basic Data'!$T:$T),"")</f>
        <v>2.501341257067393E-2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-0.16342096212840301</v>
      </c>
      <c r="AK36" s="262">
        <v>2.6424233416666665</v>
      </c>
      <c r="AL36" s="151">
        <f>U36*PA_8[[#This Row],[Lost PoA(Wh/m2)]]*81.6%</f>
        <v>6534.4169725273996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2360.6</v>
      </c>
      <c r="V37" s="311">
        <f>IFERROR(_xlfn.XLOOKUP(PA_8[[#This Row],[Affected Equipment ]],'Basic Data'!$P:$P,'Basic Data'!$T:$T),"")</f>
        <v>1.9484131897156535E-2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-0.12729632839475602</v>
      </c>
      <c r="AK37" s="262">
        <v>2.6424233416666665</v>
      </c>
      <c r="AL37" s="151">
        <f>U37*PA_8[[#This Row],[Lost PoA(Wh/m2)]]*81.6%</f>
        <v>5089.9669049160793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3030.5</v>
      </c>
      <c r="V38" s="308">
        <f>IFERROR(_xlfn.XLOOKUP(PA_8[[#This Row],[Affected Equipment ]],'Basic Data'!$P:$P,'Basic Data'!$T:$T),"")</f>
        <v>2.501341257067393E-2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-0.16342096212840301</v>
      </c>
      <c r="AK38" s="273">
        <v>3.5202772916666696</v>
      </c>
      <c r="AL38" s="151">
        <f>U38*PA_8[[#This Row],[Lost PoA(Wh/m2)]]*81.6%</f>
        <v>8705.2514712350057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2360.6</v>
      </c>
      <c r="V39" s="311">
        <f>IFERROR(_xlfn.XLOOKUP(PA_8[[#This Row],[Affected Equipment ]],'Basic Data'!$P:$P,'Basic Data'!$T:$T),"")</f>
        <v>1.9484131897156535E-2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-0.12729632839475602</v>
      </c>
      <c r="AK39" s="273">
        <v>3.5202772916666696</v>
      </c>
      <c r="AL39" s="151">
        <f>U39*PA_8[[#This Row],[Lost PoA(Wh/m2)]]*81.6%</f>
        <v>6780.9327249620046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0.14226887045520201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0.23948593193292328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4.5267095868928235E-2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7.61996113793625E-2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5.0929800668565062E-2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8.5731831125417823E-2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6701.32</v>
      </c>
      <c r="V43" s="308">
        <f>IFERROR(_xlfn.XLOOKUP(PA_8[[#This Row],[Affected Equipment ]],'Basic Data'!$P:$P,'Basic Data'!$T:$T),"")</f>
        <v>5.5311955759151495E-2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9.3108458861238308E-2</v>
      </c>
      <c r="AK43" s="262">
        <v>0.2233</v>
      </c>
      <c r="AL43" s="151">
        <f>U43*PA_8[[#This Row],[Lost PoA(Wh/m2)]]*81.6%</f>
        <v>1221.0662808959999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8906.48</v>
      </c>
      <c r="V44" s="308">
        <f>IFERROR(_xlfn.XLOOKUP(PA_8[[#This Row],[Affected Equipment ]],'Basic Data'!$P:$P,'Basic Data'!$T:$T),"")</f>
        <v>7.351310304981222E-2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0.12374705680051719</v>
      </c>
      <c r="AK44" s="262">
        <v>0.2233</v>
      </c>
      <c r="AL44" s="151">
        <f>U44*PA_8[[#This Row],[Lost PoA(Wh/m2)]]*81.6%</f>
        <v>1622.8746589439997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3030.5</v>
      </c>
      <c r="V45" s="308">
        <f>IFERROR(_xlfn.XLOOKUP(PA_8[[#This Row],[Affected Equipment ]],'Basic Data'!$P:$P,'Basic Data'!$T:$T),"")</f>
        <v>2.501341257067393E-2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-0.16342096212840301</v>
      </c>
      <c r="AK45" s="262">
        <v>1.9297837499999995</v>
      </c>
      <c r="AL45" s="151">
        <f>U45*PA_8[[#This Row],[Lost PoA(Wh/m2)]]*81.6%</f>
        <v>4772.1390779699987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2360.6</v>
      </c>
      <c r="V46" s="311">
        <f>IFERROR(_xlfn.XLOOKUP(PA_8[[#This Row],[Affected Equipment ]],'Basic Data'!$P:$P,'Basic Data'!$T:$T),"")</f>
        <v>1.9484131897156535E-2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-0.12729632839475602</v>
      </c>
      <c r="AK46" s="262">
        <v>1.9297837499999995</v>
      </c>
      <c r="AL46" s="151">
        <f>U46*PA_8[[#This Row],[Lost PoA(Wh/m2)]]*81.6%</f>
        <v>3717.2451765239989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733.69999999999993</v>
      </c>
      <c r="V47" s="308">
        <f>IFERROR(_xlfn.XLOOKUP(PA_8[[#This Row],[Affected Equipment ]],'Basic Data'!$P:$P,'Basic Data'!$T:$T),"")</f>
        <v>6.055878832900004E-3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2.4223515331600009E-2</v>
      </c>
      <c r="AK47" s="262">
        <v>0.74939999999999996</v>
      </c>
      <c r="AL47" s="151">
        <f>U47*PA_8[[#This Row],[Lost PoA(Wh/m2)]]*81.6%</f>
        <v>448.66518047999989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3030.5</v>
      </c>
      <c r="V48" s="308">
        <f>IFERROR(_xlfn.XLOOKUP(PA_8[[#This Row],[Affected Equipment ]],'Basic Data'!$P:$P,'Basic Data'!$T:$T),"")</f>
        <v>2.501341257067393E-2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-0.16342096212840301</v>
      </c>
      <c r="AK48" s="262">
        <v>6.7432472583333318</v>
      </c>
      <c r="AL48" s="151">
        <f>U48*PA_8[[#This Row],[Lost PoA(Wh/m2)]]*81.6%</f>
        <v>16675.295226165395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2360.6</v>
      </c>
      <c r="V49" s="311">
        <f>IFERROR(_xlfn.XLOOKUP(PA_8[[#This Row],[Affected Equipment ]],'Basic Data'!$P:$P,'Basic Data'!$T:$T),"")</f>
        <v>1.9484131897156535E-2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-0.12729632839475602</v>
      </c>
      <c r="AK49" s="262">
        <v>6.7432472583333318</v>
      </c>
      <c r="AL49" s="151">
        <f>U49*PA_8[[#This Row],[Lost PoA(Wh/m2)]]*81.6%</f>
        <v>12989.177334065676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2.5851182369691716E-4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2.5765011761792736E-3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3030.5</v>
      </c>
      <c r="V51" s="308">
        <f>IFERROR(_xlfn.XLOOKUP(PA_8[[#This Row],[Affected Equipment ]],'Basic Data'!$P:$P,'Basic Data'!$T:$T),"")</f>
        <v>2.501341257067393E-2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-0.16342096212840301</v>
      </c>
      <c r="AK51" s="262">
        <v>5.5893830666666684</v>
      </c>
      <c r="AL51" s="151">
        <f>U51*PA_8[[#This Row],[Lost PoA(Wh/m2)]]*81.6%</f>
        <v>13821.918312963202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2360.6</v>
      </c>
      <c r="V52" s="311">
        <f>IFERROR(_xlfn.XLOOKUP(PA_8[[#This Row],[Affected Equipment ]],'Basic Data'!$P:$P,'Basic Data'!$T:$T),"")</f>
        <v>1.9484131897156535E-2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-0.12729632839475602</v>
      </c>
      <c r="AK52" s="262">
        <v>5.5893830666666684</v>
      </c>
      <c r="AL52" s="151">
        <f>U52*PA_8[[#This Row],[Lost PoA(Wh/m2)]]*81.6%</f>
        <v>10766.546896413443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3030.5</v>
      </c>
      <c r="V53" s="308">
        <f>IFERROR(_xlfn.XLOOKUP(PA_8[[#This Row],[Affected Equipment ]],'Basic Data'!$P:$P,'Basic Data'!$T:$T),"")</f>
        <v>2.501341257067393E-2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-0.16342096212840301</v>
      </c>
      <c r="AK53" s="262">
        <v>2.6786335083333332</v>
      </c>
      <c r="AL53" s="151">
        <f>U53*PA_8[[#This Row],[Lost PoA(Wh/m2)]]*81.6%</f>
        <v>6623.9606591553993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2360.6</v>
      </c>
      <c r="V54" s="311">
        <f>IFERROR(_xlfn.XLOOKUP(PA_8[[#This Row],[Affected Equipment ]],'Basic Data'!$P:$P,'Basic Data'!$T:$T),"")</f>
        <v>1.9484131897156535E-2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-0.12729632839475602</v>
      </c>
      <c r="AK54" s="262">
        <v>2.6786335083333332</v>
      </c>
      <c r="AL54" s="151">
        <f>U54*PA_8[[#This Row],[Lost PoA(Wh/m2)]]*81.6%</f>
        <v>5159.7167239736791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3030.5</v>
      </c>
      <c r="V55" s="308">
        <f>IFERROR(_xlfn.XLOOKUP(PA_8[[#This Row],[Affected Equipment ]],'Basic Data'!$P:$P,'Basic Data'!$T:$T),"")</f>
        <v>2.501341257067393E-2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-0.16342096212840301</v>
      </c>
      <c r="AK55" s="262">
        <v>5.3923668666666593</v>
      </c>
      <c r="AL55" s="151">
        <f>U55*PA_8[[#This Row],[Lost PoA(Wh/m2)]]*81.6%</f>
        <v>13334.719316177581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2360.6</v>
      </c>
      <c r="V56" s="311">
        <f>IFERROR(_xlfn.XLOOKUP(PA_8[[#This Row],[Affected Equipment ]],'Basic Data'!$P:$P,'Basic Data'!$T:$T),"")</f>
        <v>1.9484131897156535E-2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-0.12729632839475602</v>
      </c>
      <c r="AK56" s="262">
        <v>5.3923668666666593</v>
      </c>
      <c r="AL56" s="151">
        <f>U56*PA_8[[#This Row],[Lost PoA(Wh/m2)]]*81.6%</f>
        <v>10387.044519969904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3030.5</v>
      </c>
      <c r="V57" s="308">
        <f>IFERROR(_xlfn.XLOOKUP(PA_8[[#This Row],[Affected Equipment ]],'Basic Data'!$P:$P,'Basic Data'!$T:$T),"")</f>
        <v>2.501341257067393E-2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-0.16342096212840301</v>
      </c>
      <c r="AK57" s="262">
        <v>5.3922111416666638</v>
      </c>
      <c r="AL57" s="151">
        <f>U57*PA_8[[#This Row],[Lost PoA(Wh/m2)]]*81.6%</f>
        <v>13334.334225693792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2360.6</v>
      </c>
      <c r="V58" s="311">
        <f>IFERROR(_xlfn.XLOOKUP(PA_8[[#This Row],[Affected Equipment ]],'Basic Data'!$P:$P,'Basic Data'!$T:$T),"")</f>
        <v>1.9484131897156535E-2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-0.12729632839475602</v>
      </c>
      <c r="AK58" s="262">
        <v>5.3923668666666593</v>
      </c>
      <c r="AL58" s="151">
        <f>U58*PA_8[[#This Row],[Lost PoA(Wh/m2)]]*81.6%</f>
        <v>10387.044519969904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3030.5</v>
      </c>
      <c r="V59" s="308">
        <f>IFERROR(_xlfn.XLOOKUP(PA_8[[#This Row],[Affected Equipment ]],'Basic Data'!$P:$P,'Basic Data'!$T:$T),"")</f>
        <v>2.501341257067393E-2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-0.16342096212840301</v>
      </c>
      <c r="AK59" s="273">
        <v>7.0123685166666618</v>
      </c>
      <c r="AL59" s="151">
        <f>U59*PA_8[[#This Row],[Lost PoA(Wh/m2)]]*81.6%</f>
        <v>17340.801956442789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1.0078494490528662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4.4177400850150637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8.95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1.3045272584705542E-4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1.3480115004195726E-3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1.3045272584705542E-4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1.1740745326234991E-3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1.3164953984565227E-4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5.7048133933115992E-4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6701.32</v>
      </c>
      <c r="V64" s="308">
        <f>IFERROR(_xlfn.XLOOKUP(PA_8[[#This Row],[Affected Equipment ]],'Basic Data'!$P:$P,'Basic Data'!$T:$T),"")</f>
        <v>5.5311955759151495E-2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0.13090496196332527</v>
      </c>
      <c r="AK64" s="262">
        <v>0.21099999999999999</v>
      </c>
      <c r="AL64" s="151">
        <f>U64*PA_8[[#This Row],[Lost PoA(Wh/m2)]]*84.2%</f>
        <v>1190.56991384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1.0078494490528662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0.52072221534398166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5.0929800668565062E-2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6.9604060913705607E-2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1.3045272584705542E-4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5.2181090338822192E-4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1.3164953984565227E-4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6.3630610925398618E-4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1.3045272584705542E-4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8.0445847605684171E-4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1.3045272584705542E-4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4.9354614612135968E-4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0</v>
      </c>
      <c r="V71" s="308">
        <f>IFERROR(_xlfn.XLOOKUP(PA_8[[#This Row],[Affected Equipment ]],'Basic Data'!$P:$P,'Basic Data'!$T:$T),"")</f>
        <v>0</v>
      </c>
      <c r="W71" s="304" t="s">
        <v>1103</v>
      </c>
      <c r="X71" s="300" t="s">
        <v>1249</v>
      </c>
      <c r="Y71" s="300" t="s">
        <v>1250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1251</v>
      </c>
      <c r="AI71" s="302" t="s">
        <v>366</v>
      </c>
      <c r="AJ71" s="37">
        <f>IFERROR(PA_8[[#This Row],[Breakdown Time]]*PA_8[[#This Row],[Plant Equivalent Weightage]],"")</f>
        <v>0</v>
      </c>
      <c r="AK71" s="262">
        <v>0.18</v>
      </c>
      <c r="AL71" s="151">
        <f>U71*PA_8[[#This Row],[Lost PoA(Wh/m2)]]*84.2%</f>
        <v>0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8906.48</v>
      </c>
      <c r="V72" s="308">
        <f>IFERROR(_xlfn.XLOOKUP(PA_8[[#This Row],[Affected Equipment ]],'Basic Data'!$P:$P,'Basic Data'!$T:$T),"")</f>
        <v>7.351310304981222E-2</v>
      </c>
      <c r="W72" s="304" t="s">
        <v>1103</v>
      </c>
      <c r="X72" s="150" t="s">
        <v>1246</v>
      </c>
      <c r="Y72" s="150" t="s">
        <v>1247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1248</v>
      </c>
      <c r="AI72" s="298" t="s">
        <v>366</v>
      </c>
      <c r="AJ72" s="37">
        <f>IFERROR(PA_8[[#This Row],[Breakdown Time]]*PA_8[[#This Row],[Plant Equivalent Weightage]],"")</f>
        <v>0.18378275762453067</v>
      </c>
      <c r="AK72" s="262">
        <v>1.01</v>
      </c>
      <c r="AL72" s="151">
        <f>U72*PA_8[[#This Row],[Lost PoA(Wh/m2)]]*84.2%</f>
        <v>7574.2487216000009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1.3045272584705542E-4</v>
      </c>
      <c r="W73" s="304" t="s">
        <v>1103</v>
      </c>
      <c r="X73" s="150" t="s">
        <v>1252</v>
      </c>
      <c r="Y73" s="150" t="s">
        <v>1252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1261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2.5851182369691716E-4</v>
      </c>
      <c r="W74" s="304" t="s">
        <v>1103</v>
      </c>
      <c r="X74" s="150" t="s">
        <v>1253</v>
      </c>
      <c r="Y74" s="150" t="s">
        <v>1253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1261</v>
      </c>
      <c r="AI74" s="303" t="s">
        <v>366</v>
      </c>
      <c r="AJ74" s="37">
        <f>IFERROR(PA_8[[#This Row],[Breakdown Time]]*PA_8[[#This Row],[Plant Equivalent Weightage]],"")</f>
        <v>1.5510709421815028E-3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2.5851182369691716E-4</v>
      </c>
      <c r="W75" s="304" t="s">
        <v>1103</v>
      </c>
      <c r="X75" s="150" t="s">
        <v>1254</v>
      </c>
      <c r="Y75" s="150" t="s">
        <v>1254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1261</v>
      </c>
      <c r="AI75" s="303" t="s">
        <v>366</v>
      </c>
      <c r="AJ75" s="37">
        <f>IFERROR(PA_8[[#This Row],[Breakdown Time]]*PA_8[[#This Row],[Plant Equivalent Weightage]],"")</f>
        <v>1.5079856382320168E-3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2.6090545169411085E-4</v>
      </c>
      <c r="W76" s="304" t="s">
        <v>1103</v>
      </c>
      <c r="X76" s="150" t="s">
        <v>1255</v>
      </c>
      <c r="Y76" s="150" t="s">
        <v>1255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1261</v>
      </c>
      <c r="AI76" s="303" t="s">
        <v>366</v>
      </c>
      <c r="AJ76" s="37">
        <f>IFERROR(PA_8[[#This Row],[Breakdown Time]]*PA_8[[#This Row],[Plant Equivalent Weightage]],"")</f>
        <v>1.6306590730881926E-3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1.3164953984565227E-4</v>
      </c>
      <c r="W77" s="304" t="s">
        <v>1103</v>
      </c>
      <c r="X77" s="150" t="s">
        <v>1255</v>
      </c>
      <c r="Y77" s="150" t="s">
        <v>1255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1261</v>
      </c>
      <c r="AI77" s="303" t="s">
        <v>366</v>
      </c>
      <c r="AJ77" s="37">
        <f>IFERROR(PA_8[[#This Row],[Breakdown Time]]*PA_8[[#This Row],[Plant Equivalent Weightage]],"")</f>
        <v>8.2280962403532653E-4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1.3045272584705542E-4</v>
      </c>
      <c r="W78" s="304" t="s">
        <v>1103</v>
      </c>
      <c r="X78" s="150" t="s">
        <v>1256</v>
      </c>
      <c r="Y78" s="150" t="s">
        <v>1256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1261</v>
      </c>
      <c r="AI78" s="303" t="s">
        <v>366</v>
      </c>
      <c r="AJ78" s="37">
        <f>IFERROR(PA_8[[#This Row],[Breakdown Time]]*PA_8[[#This Row],[Plant Equivalent Weightage]],"")</f>
        <v>6.305215082607681E-4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1.3045272584705542E-4</v>
      </c>
      <c r="W79" s="304" t="s">
        <v>1103</v>
      </c>
      <c r="X79" s="150" t="s">
        <v>1257</v>
      </c>
      <c r="Y79" s="150" t="s">
        <v>1257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1261</v>
      </c>
      <c r="AI79" s="303" t="s">
        <v>366</v>
      </c>
      <c r="AJ79" s="37">
        <f>IFERROR(PA_8[[#This Row],[Breakdown Time]]*PA_8[[#This Row],[Plant Equivalent Weightage]],"")</f>
        <v>6.4139256874802271E-4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1.3045272584705542E-4</v>
      </c>
      <c r="W80" s="304" t="s">
        <v>1103</v>
      </c>
      <c r="X80" s="150" t="s">
        <v>1258</v>
      </c>
      <c r="Y80" s="150" t="s">
        <v>1258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1261</v>
      </c>
      <c r="AI80" s="303" t="s">
        <v>366</v>
      </c>
      <c r="AJ80" s="37">
        <f>IFERROR(PA_8[[#This Row],[Breakdown Time]]*PA_8[[#This Row],[Plant Equivalent Weightage]],"")</f>
        <v>5.3920460016782922E-4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1.3164953984565227E-4</v>
      </c>
      <c r="W81" s="304" t="s">
        <v>1103</v>
      </c>
      <c r="X81" s="150" t="s">
        <v>1254</v>
      </c>
      <c r="Y81" s="150" t="s">
        <v>1254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1261</v>
      </c>
      <c r="AI81" s="303" t="s">
        <v>366</v>
      </c>
      <c r="AJ81" s="37">
        <f>IFERROR(PA_8[[#This Row],[Breakdown Time]]*PA_8[[#This Row],[Plant Equivalent Weightage]],"")</f>
        <v>5.4853974935688461E-4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1.3045272584705542E-4</v>
      </c>
      <c r="W82" s="304" t="s">
        <v>1103</v>
      </c>
      <c r="X82" s="150" t="s">
        <v>1259</v>
      </c>
      <c r="Y82" s="150" t="s">
        <v>1259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1261</v>
      </c>
      <c r="AI82" s="303" t="s">
        <v>366</v>
      </c>
      <c r="AJ82" s="37">
        <f>IFERROR(PA_8[[#This Row],[Breakdown Time]]*PA_8[[#This Row],[Plant Equivalent Weightage]],"")</f>
        <v>8.0445847605684171E-4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1.3045272584705542E-4</v>
      </c>
      <c r="W83" s="304" t="s">
        <v>1103</v>
      </c>
      <c r="X83" s="150" t="s">
        <v>1260</v>
      </c>
      <c r="Y83" s="150" t="s">
        <v>1260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1261</v>
      </c>
      <c r="AI83" s="303" t="s">
        <v>366</v>
      </c>
      <c r="AJ83" s="37">
        <f>IFERROR(PA_8[[#This Row],[Breakdown Time]]*PA_8[[#This Row],[Plant Equivalent Weightage]],"")</f>
        <v>7.935874155695871E-4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1.3164953984565227E-4</v>
      </c>
      <c r="W84" s="304" t="s">
        <v>1103</v>
      </c>
      <c r="X84" s="150" t="s">
        <v>1254</v>
      </c>
      <c r="Y84" s="150" t="s">
        <v>1254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1261</v>
      </c>
      <c r="AI84" s="303" t="s">
        <v>366</v>
      </c>
      <c r="AJ84" s="37">
        <f>IFERROR(PA_8[[#This Row],[Breakdown Time]]*PA_8[[#This Row],[Plant Equivalent Weightage]],"")</f>
        <v>7.8989723907391357E-4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1.6851141100243491E-2</v>
      </c>
      <c r="W85" s="306" t="s">
        <v>328</v>
      </c>
      <c r="X85" s="150" t="s">
        <v>1085</v>
      </c>
      <c r="Y85" s="150" t="s">
        <v>1262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1263</v>
      </c>
      <c r="AI85" s="149" t="s">
        <v>366</v>
      </c>
      <c r="AJ85" s="37">
        <f>IFERROR(PA_8[[#This Row],[Breakdown Time]]*PA_8[[#This Row],[Plant Equivalent Weightage]],"")</f>
        <v>1.5166026990219133E-2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1.6851141100243491E-2</v>
      </c>
      <c r="W86" s="306" t="s">
        <v>328</v>
      </c>
      <c r="X86" s="150" t="s">
        <v>1085</v>
      </c>
      <c r="Y86" s="150" t="s">
        <v>1264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1265</v>
      </c>
      <c r="AI86" s="149" t="s">
        <v>366</v>
      </c>
      <c r="AJ86" s="37">
        <f>IFERROR(PA_8[[#This Row],[Breakdown Time]]*PA_8[[#This Row],[Plant Equivalent Weightage]],"")</f>
        <v>1.5446879341889857E-2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3716.35</v>
      </c>
      <c r="V87" s="308">
        <f>IFERROR(_xlfn.XLOOKUP(PA_8[[#This Row],[Affected Equipment ]],'Basic Data'!$P:$P,'Basic Data'!$T:$T),"")</f>
        <v>3.0674342784036978E-2</v>
      </c>
      <c r="W87" s="312" t="s">
        <v>328</v>
      </c>
      <c r="X87" s="150" t="s">
        <v>1272</v>
      </c>
      <c r="Y87" s="150" t="s">
        <v>1272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1273</v>
      </c>
      <c r="AI87" s="149" t="s">
        <v>366</v>
      </c>
      <c r="AJ87" s="37">
        <f>IFERROR(PA_8[[#This Row],[Breakdown Time]]*PA_8[[#This Row],[Plant Equivalent Weightage]],"")</f>
        <v>1.9427083763223392E-2</v>
      </c>
      <c r="AK87" s="262">
        <v>0.42</v>
      </c>
      <c r="AL87" s="151">
        <f>U87*PA_8[[#This Row],[Lost PoA(Wh/m2)]]*85.3%</f>
        <v>1331.419551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1.5271346622095663E-2</v>
      </c>
      <c r="W88" s="312" t="s">
        <v>328</v>
      </c>
      <c r="X88" s="150" t="s">
        <v>1272</v>
      </c>
      <c r="Y88" s="150" t="s">
        <v>1272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1273</v>
      </c>
      <c r="AI88" s="149" t="s">
        <v>366</v>
      </c>
      <c r="AJ88" s="37">
        <f>IFERROR(PA_8[[#This Row],[Breakdown Time]]*PA_8[[#This Row],[Plant Equivalent Weightage]],"")</f>
        <v>2.2143452602038694E-2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3.0805992323882633E-2</v>
      </c>
      <c r="W89" s="312" t="s">
        <v>328</v>
      </c>
      <c r="X89" s="150" t="s">
        <v>1272</v>
      </c>
      <c r="Y89" s="150" t="s">
        <v>1272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1273</v>
      </c>
      <c r="AI89" s="149" t="s">
        <v>366</v>
      </c>
      <c r="AJ89" s="37">
        <f>IFERROR(PA_8[[#This Row],[Breakdown Time]]*PA_8[[#This Row],[Plant Equivalent Weightage]],"")</f>
        <v>1.951046180512564E-2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4.9460732120011563E-2</v>
      </c>
      <c r="W90" s="312" t="s">
        <v>328</v>
      </c>
      <c r="X90" s="150" t="s">
        <v>1272</v>
      </c>
      <c r="Y90" s="150" t="s">
        <v>1272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1273</v>
      </c>
      <c r="AI90" s="149" t="s">
        <v>366</v>
      </c>
      <c r="AJ90" s="37">
        <f>IFERROR(PA_8[[#This Row],[Breakdown Time]]*PA_8[[#This Row],[Plant Equivalent Weightage]],"")</f>
        <v>7.5015443715350863E-2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1.6851141100243491E-2</v>
      </c>
      <c r="W91" s="324" t="s">
        <v>1280</v>
      </c>
      <c r="X91" s="150" t="s">
        <v>1277</v>
      </c>
      <c r="Y91" s="150" t="s">
        <v>1277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1278</v>
      </c>
      <c r="AI91" s="149" t="s">
        <v>366</v>
      </c>
      <c r="AJ91" s="37">
        <f>IFERROR(PA_8[[#This Row],[Breakdown Time]]*PA_8[[#This Row],[Plant Equivalent Weightage]],"")</f>
        <v>3.0893758683779735E-2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8911.4500000000007</v>
      </c>
      <c r="V92" s="311">
        <f>IFERROR(_xlfn.XLOOKUP(PA_8[[#This Row],[Affected Equipment ]],'Basic Data'!$P:$P,'Basic Data'!$T:$T),"")</f>
        <v>7.3554124881350338E-2</v>
      </c>
      <c r="W92" s="312" t="s">
        <v>328</v>
      </c>
      <c r="X92" s="150" t="s">
        <v>1282</v>
      </c>
      <c r="Y92" s="150" t="s">
        <v>1285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1286</v>
      </c>
      <c r="AI92" s="149" t="s">
        <v>366</v>
      </c>
      <c r="AJ92" s="37">
        <f>IFERROR(PA_8[[#This Row],[Breakdown Time]]*PA_8[[#This Row],[Plant Equivalent Weightage]],"")</f>
        <v>2.4518041627116693E-2</v>
      </c>
      <c r="AK92" s="262">
        <v>0.25</v>
      </c>
      <c r="AL92" s="151">
        <f>U92*PA_8[[#This Row],[Lost PoA(Wh/m2)]]*85.3%</f>
        <v>1900.3667125000002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8906.48</v>
      </c>
      <c r="V93" s="311">
        <f>IFERROR(_xlfn.XLOOKUP(PA_8[[#This Row],[Affected Equipment ]],'Basic Data'!$P:$P,'Basic Data'!$T:$T),"")</f>
        <v>7.351310304981222E-2</v>
      </c>
      <c r="W93" s="312" t="s">
        <v>328</v>
      </c>
      <c r="X93" s="150" t="s">
        <v>1283</v>
      </c>
      <c r="Y93" s="150" t="s">
        <v>1283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1286</v>
      </c>
      <c r="AI93" s="149" t="s">
        <v>366</v>
      </c>
      <c r="AJ93" s="37">
        <f>IFERROR(PA_8[[#This Row],[Breakdown Time]]*PA_8[[#This Row],[Plant Equivalent Weightage]],"")</f>
        <v>4.7783516982377969E-2</v>
      </c>
      <c r="AK93" s="262">
        <v>0.04</v>
      </c>
      <c r="AL93" s="151">
        <f>U93*PA_8[[#This Row],[Lost PoA(Wh/m2)]]*85.3%</f>
        <v>303.88909759999996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3865.9049999999997</v>
      </c>
      <c r="V94" s="311">
        <f>IFERROR(_xlfn.XLOOKUP(PA_8[[#This Row],[Affected Equipment ]],'Basic Data'!$P:$P,'Basic Data'!$T:$T),"")</f>
        <v>3.1908753249969043E-2</v>
      </c>
      <c r="W94" s="327" t="s">
        <v>328</v>
      </c>
      <c r="X94" s="150" t="s">
        <v>1290</v>
      </c>
      <c r="Y94" s="150" t="s">
        <v>1290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1291</v>
      </c>
      <c r="AI94" s="149" t="s">
        <v>366</v>
      </c>
      <c r="AJ94" s="37">
        <f>IFERROR(PA_8[[#This Row],[Breakdown Time]]*PA_8[[#This Row],[Plant Equivalent Weightage]],"")</f>
        <v>4.7863129874953399E-3</v>
      </c>
      <c r="AK94" s="262">
        <v>0.09</v>
      </c>
      <c r="AL94" s="151">
        <f>U94*PA_8[[#This Row],[Lost PoA(Wh/m2)]]*85.3%</f>
        <v>296.78552685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4409.0500000000011</v>
      </c>
      <c r="V95" s="311">
        <f>IFERROR(_xlfn.XLOOKUP(PA_8[[#This Row],[Affected Equipment ]],'Basic Data'!$P:$P,'Basic Data'!$T:$T),"")</f>
        <v>3.6391812141471677E-2</v>
      </c>
      <c r="W95" s="327" t="s">
        <v>328</v>
      </c>
      <c r="X95" s="150" t="s">
        <v>1290</v>
      </c>
      <c r="Y95" s="150" t="s">
        <v>1290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1291</v>
      </c>
      <c r="AI95" s="149" t="s">
        <v>366</v>
      </c>
      <c r="AJ95" s="37">
        <f>IFERROR(PA_8[[#This Row],[Breakdown Time]]*PA_8[[#This Row],[Plant Equivalent Weightage]],"")</f>
        <v>5.4587718212207323E-3</v>
      </c>
      <c r="AK95" s="262">
        <v>0.09</v>
      </c>
      <c r="AL95" s="151">
        <f>U95*PA_8[[#This Row],[Lost PoA(Wh/m2)]]*85.3%</f>
        <v>338.48276850000008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1.6851141100243491E-2</v>
      </c>
      <c r="W96" s="324" t="s">
        <v>1280</v>
      </c>
      <c r="X96" s="150" t="s">
        <v>1284</v>
      </c>
      <c r="Y96" s="150" t="s">
        <v>1284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1287</v>
      </c>
      <c r="AI96" s="149" t="s">
        <v>358</v>
      </c>
      <c r="AJ96" s="37">
        <f>IFERROR(PA_8[[#This Row],[Breakdown Time]]*PA_8[[#This Row],[Plant Equivalent Weightage]],"")</f>
        <v>0.20502221671962911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478.5</v>
      </c>
      <c r="V97" s="311">
        <f>IFERROR(_xlfn.XLOOKUP(PA_8[[#This Row],[Affected Equipment ]],'Basic Data'!$P:$P,'Basic Data'!$T:$T),"")</f>
        <v>3.9494861953695681E-3</v>
      </c>
      <c r="W97" s="324" t="s">
        <v>1280</v>
      </c>
      <c r="X97" s="150" t="s">
        <v>1284</v>
      </c>
      <c r="Y97" s="150" t="s">
        <v>1284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1287</v>
      </c>
      <c r="AI97" s="149" t="s">
        <v>358</v>
      </c>
      <c r="AJ97" s="37">
        <f>IFERROR(PA_8[[#This Row],[Breakdown Time]]*PA_8[[#This Row],[Plant Equivalent Weightage]],"")</f>
        <v>4.8052082043663076E-2</v>
      </c>
      <c r="AK97" s="262">
        <v>3.04</v>
      </c>
      <c r="AL97" s="151">
        <f>U97*PA_8[[#This Row],[Lost PoA(Wh/m2)]]*85.3%</f>
        <v>1240.80792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1.6851141100243491E-2</v>
      </c>
      <c r="W98" s="324" t="s">
        <v>1280</v>
      </c>
      <c r="X98" s="150" t="s">
        <v>1284</v>
      </c>
      <c r="Y98" s="150" t="s">
        <v>1284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1287</v>
      </c>
      <c r="AI98" s="149" t="s">
        <v>358</v>
      </c>
      <c r="AJ98" s="37">
        <f>IFERROR(PA_8[[#This Row],[Breakdown Time]]*PA_8[[#This Row],[Plant Equivalent Weightage]],"")</f>
        <v>0.20502221671962911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2583.9</v>
      </c>
      <c r="V99" s="311">
        <f>IFERROR(_xlfn.XLOOKUP(PA_8[[#This Row],[Affected Equipment ]],'Basic Data'!$P:$P,'Basic Data'!$T:$T),"")</f>
        <v>2.1327225454995668E-2</v>
      </c>
      <c r="W99" s="327" t="s">
        <v>328</v>
      </c>
      <c r="X99" s="150" t="s">
        <v>1284</v>
      </c>
      <c r="Y99" s="150" t="s">
        <v>1284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1287</v>
      </c>
      <c r="AI99" s="149" t="s">
        <v>358</v>
      </c>
      <c r="AJ99" s="37">
        <f>IFERROR(PA_8[[#This Row],[Breakdown Time]]*PA_8[[#This Row],[Plant Equivalent Weightage]],"")</f>
        <v>0.25948124303578063</v>
      </c>
      <c r="AK99" s="262">
        <v>3.04</v>
      </c>
      <c r="AL99" s="151">
        <f>U99*PA_8[[#This Row],[Lost PoA(Wh/m2)]]*85.3%</f>
        <v>6700.362768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1914</v>
      </c>
      <c r="V100" s="311">
        <f>IFERROR(_xlfn.XLOOKUP(PA_8[[#This Row],[Affected Equipment ]],'Basic Data'!$P:$P,'Basic Data'!$T:$T),"")</f>
        <v>1.5797944781478272E-2</v>
      </c>
      <c r="W100" s="327" t="s">
        <v>328</v>
      </c>
      <c r="X100" s="150" t="s">
        <v>1293</v>
      </c>
      <c r="Y100" s="150" t="s">
        <v>1292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1294</v>
      </c>
      <c r="AI100" s="149" t="s">
        <v>366</v>
      </c>
      <c r="AJ100" s="37">
        <f>IFERROR(PA_8[[#This Row],[Breakdown Time]]*PA_8[[#This Row],[Plant Equivalent Weightage]],"")</f>
        <v>2.8962898766043479E-2</v>
      </c>
      <c r="AK100" s="262">
        <v>0.34</v>
      </c>
      <c r="AL100" s="151">
        <f>U100*PA_8[[#This Row],[Lost PoA(Wh/m2)]]*85.3%</f>
        <v>555.09827999999993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669.90000000000009</v>
      </c>
      <c r="V101" s="311">
        <f>IFERROR(_xlfn.XLOOKUP(PA_8[[#This Row],[Affected Equipment ]],'Basic Data'!$P:$P,'Basic Data'!$T:$T),"")</f>
        <v>5.5292806735173956E-3</v>
      </c>
      <c r="W101" s="327" t="s">
        <v>328</v>
      </c>
      <c r="X101" s="150" t="s">
        <v>1293</v>
      </c>
      <c r="Y101" s="150" t="s">
        <v>1292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1294</v>
      </c>
      <c r="AI101" s="149" t="s">
        <v>366</v>
      </c>
      <c r="AJ101" s="37">
        <f>IFERROR(PA_8[[#This Row],[Breakdown Time]]*PA_8[[#This Row],[Plant Equivalent Weightage]],"")</f>
        <v>1.013701456811522E-2</v>
      </c>
      <c r="AK101" s="262">
        <v>0.34</v>
      </c>
      <c r="AL101" s="151">
        <f>U101*PA_8[[#This Row],[Lost PoA(Wh/m2)]]*85.3%</f>
        <v>194.28439800000004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1.5534645701786967E-2</v>
      </c>
      <c r="W102" s="327" t="s">
        <v>1280</v>
      </c>
      <c r="X102" s="150" t="s">
        <v>1295</v>
      </c>
      <c r="Y102" s="150" t="s">
        <v>1295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1296</v>
      </c>
      <c r="AI102" s="149" t="s">
        <v>366</v>
      </c>
      <c r="AJ102" s="37">
        <f>IFERROR(PA_8[[#This Row],[Breakdown Time]]*PA_8[[#This Row],[Plant Equivalent Weightage]],"")</f>
        <v>5.696036757321909E-3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1.5271346622095663E-2</v>
      </c>
      <c r="W103" s="327" t="s">
        <v>1280</v>
      </c>
      <c r="X103" s="150" t="s">
        <v>1295</v>
      </c>
      <c r="Y103" s="150" t="s">
        <v>1295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1296</v>
      </c>
      <c r="AI103" s="149" t="s">
        <v>366</v>
      </c>
      <c r="AJ103" s="37">
        <f>IFERROR(PA_8[[#This Row],[Breakdown Time]]*PA_8[[#This Row],[Plant Equivalent Weightage]],"")</f>
        <v>1.3489689516184495E-2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478.5</v>
      </c>
      <c r="V104" s="311">
        <f>IFERROR(_xlfn.XLOOKUP(PA_8[[#This Row],[Affected Equipment ]],'Basic Data'!$P:$P,'Basic Data'!$T:$T),"")</f>
        <v>3.9494861953695681E-3</v>
      </c>
      <c r="W104" s="327" t="s">
        <v>1280</v>
      </c>
      <c r="X104" s="150" t="s">
        <v>1295</v>
      </c>
      <c r="Y104" s="150" t="s">
        <v>1295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1298</v>
      </c>
      <c r="AI104" s="149" t="s">
        <v>366</v>
      </c>
      <c r="AJ104" s="37">
        <f>IFERROR(PA_8[[#This Row],[Breakdown Time]]*PA_8[[#This Row],[Plant Equivalent Weightage]],"")</f>
        <v>8.7546943997358767E-3</v>
      </c>
      <c r="AK104" s="262">
        <v>0.53</v>
      </c>
      <c r="AL104" s="151">
        <f>U104*PA_8[[#This Row],[Lost PoA(Wh/m2)]]*85.3%</f>
        <v>216.32506500000002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1.6851141100243491E-2</v>
      </c>
      <c r="W105" s="327" t="s">
        <v>1280</v>
      </c>
      <c r="X105" s="150" t="s">
        <v>1300</v>
      </c>
      <c r="Y105" s="150" t="s">
        <v>1300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1301</v>
      </c>
      <c r="AI105" s="149" t="s">
        <v>366</v>
      </c>
      <c r="AJ105" s="37">
        <f>IFERROR(PA_8[[#This Row],[Breakdown Time]]*PA_8[[#This Row],[Plant Equivalent Weightage]],"")</f>
        <v>1.0672389363487552E-2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1.3045272584705542E-4</v>
      </c>
      <c r="W106" s="327" t="s">
        <v>1103</v>
      </c>
      <c r="X106" s="150" t="s">
        <v>1302</v>
      </c>
      <c r="Y106" s="150" t="s">
        <v>1302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1303</v>
      </c>
      <c r="AI106" s="149" t="s">
        <v>366</v>
      </c>
      <c r="AJ106" s="37">
        <f>IFERROR(PA_8[[#This Row],[Breakdown Time]]*PA_8[[#This Row],[Plant Equivalent Weightage]],"")</f>
        <v>1.4132378633431003E-3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1.2880112252899178E-2</v>
      </c>
      <c r="W107" s="330" t="s">
        <v>1280</v>
      </c>
      <c r="X107" s="150" t="s">
        <v>1295</v>
      </c>
      <c r="Y107" s="150" t="s">
        <v>1295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1308</v>
      </c>
      <c r="AI107" s="149" t="s">
        <v>366</v>
      </c>
      <c r="AJ107" s="37">
        <f>IFERROR(PA_8[[#This Row],[Breakdown Time]]*PA_8[[#This Row],[Plant Equivalent Weightage]],"")</f>
        <v>2.3613539130315077E-3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1582.53</v>
      </c>
      <c r="V108" s="311">
        <f>IFERROR(_xlfn.XLOOKUP(PA_8[[#This Row],[Affected Equipment ]],'Basic Data'!$P:$P,'Basic Data'!$T:$T),"")</f>
        <v>1.3062027980685897E-2</v>
      </c>
      <c r="W108" s="330" t="s">
        <v>1280</v>
      </c>
      <c r="X108" s="150" t="s">
        <v>1295</v>
      </c>
      <c r="Y108" s="150" t="s">
        <v>1295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1309</v>
      </c>
      <c r="AI108" s="149" t="s">
        <v>366</v>
      </c>
      <c r="AJ108" s="37">
        <f>IFERROR(PA_8[[#This Row],[Breakdown Time]]*PA_8[[#This Row],[Plant Equivalent Weightage]],"")</f>
        <v>3.700907927860991E-3</v>
      </c>
      <c r="AK108" s="262">
        <v>0.32</v>
      </c>
      <c r="AL108" s="151">
        <f>U108*PA_8[[#This Row],[Lost PoA(Wh/m2)]]*85.3%</f>
        <v>431.96738879999998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1473.4900000000002</v>
      </c>
      <c r="V109" s="311">
        <f>IFERROR(_xlfn.XLOOKUP(PA_8[[#This Row],[Affected Equipment ]],'Basic Data'!$P:$P,'Basic Data'!$T:$T),"")</f>
        <v>1.2162023853741077E-2</v>
      </c>
      <c r="W109" s="330" t="s">
        <v>1280</v>
      </c>
      <c r="X109" s="150" t="s">
        <v>1295</v>
      </c>
      <c r="Y109" s="150" t="s">
        <v>1295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1308</v>
      </c>
      <c r="AI109" s="149" t="s">
        <v>366</v>
      </c>
      <c r="AJ109" s="37">
        <f>IFERROR(PA_8[[#This Row],[Breakdown Time]]*PA_8[[#This Row],[Plant Equivalent Weightage]],"")</f>
        <v>2.2297043731858562E-3</v>
      </c>
      <c r="AK109" s="262">
        <v>0.23</v>
      </c>
      <c r="AL109" s="151">
        <f>U109*PA_8[[#This Row],[Lost PoA(Wh/m2)]]*85.3%</f>
        <v>289.08400310000007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1675.33</v>
      </c>
      <c r="V110" s="311">
        <f>IFERROR(_xlfn.XLOOKUP(PA_8[[#This Row],[Affected Equipment ]],'Basic Data'!$P:$P,'Basic Data'!$T:$T),"")</f>
        <v>1.3827988939787874E-2</v>
      </c>
      <c r="W110" s="330" t="s">
        <v>1280</v>
      </c>
      <c r="X110" s="150" t="s">
        <v>1295</v>
      </c>
      <c r="Y110" s="150" t="s">
        <v>1295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1308</v>
      </c>
      <c r="AI110" s="149" t="s">
        <v>366</v>
      </c>
      <c r="AJ110" s="37">
        <f>IFERROR(PA_8[[#This Row],[Breakdown Time]]*PA_8[[#This Row],[Plant Equivalent Weightage]],"")</f>
        <v>2.5351313056277678E-3</v>
      </c>
      <c r="AK110" s="262">
        <v>0.23</v>
      </c>
      <c r="AL110" s="151">
        <f>U110*PA_8[[#This Row],[Lost PoA(Wh/m2)]]*85.3%</f>
        <v>328.6829927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2.6090545169411085E-4</v>
      </c>
      <c r="W111" s="327" t="s">
        <v>1103</v>
      </c>
      <c r="X111" s="150" t="s">
        <v>1305</v>
      </c>
      <c r="Y111" s="150" t="s">
        <v>1306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1307</v>
      </c>
      <c r="AI111" s="149" t="s">
        <v>366</v>
      </c>
      <c r="AJ111" s="37">
        <f>IFERROR(PA_8[[#This Row],[Breakdown Time]]*PA_8[[#This Row],[Plant Equivalent Weightage]],"")</f>
        <v>1.565432710164663E-4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1.3045272584705542E-4</v>
      </c>
      <c r="W112" s="327" t="s">
        <v>1103</v>
      </c>
      <c r="X112" s="332" t="s">
        <v>1315</v>
      </c>
      <c r="Y112" s="332" t="s">
        <v>1315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1318</v>
      </c>
      <c r="AI112" s="149" t="s">
        <v>366</v>
      </c>
      <c r="AJ112" s="37">
        <f>IFERROR(PA_8[[#This Row],[Breakdown Time]]*PA_8[[#This Row],[Plant Equivalent Weightage]],"")</f>
        <v>7.827163550823326E-4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1.3045272584705542E-4</v>
      </c>
      <c r="W113" s="327" t="s">
        <v>1103</v>
      </c>
      <c r="X113" s="332" t="s">
        <v>1316</v>
      </c>
      <c r="Y113" s="332" t="s">
        <v>1316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1319</v>
      </c>
      <c r="AI113" s="149" t="s">
        <v>366</v>
      </c>
      <c r="AJ113" s="37">
        <f>IFERROR(PA_8[[#This Row],[Breakdown Time]]*PA_8[[#This Row],[Plant Equivalent Weightage]],"")</f>
        <v>7.6097423410782339E-4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1.3045272584705542E-4</v>
      </c>
      <c r="W114" s="327" t="s">
        <v>1103</v>
      </c>
      <c r="X114" s="332" t="s">
        <v>1317</v>
      </c>
      <c r="Y114" s="332" t="s">
        <v>1317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1319</v>
      </c>
      <c r="AI114" s="149" t="s">
        <v>366</v>
      </c>
      <c r="AJ114" s="37">
        <f>IFERROR(PA_8[[#This Row],[Breakdown Time]]*PA_8[[#This Row],[Plant Equivalent Weightage]],"")</f>
        <v>9.4360805029370103E-4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6701.32</v>
      </c>
      <c r="V115" s="311">
        <f>IFERROR(_xlfn.XLOOKUP(PA_8[[#This Row],[Affected Equipment ]],'Basic Data'!$P:$P,'Basic Data'!$T:$T),"")</f>
        <v>5.5311955759151495E-2</v>
      </c>
      <c r="W115" s="333" t="s">
        <v>390</v>
      </c>
      <c r="X115" s="150" t="s">
        <v>1320</v>
      </c>
      <c r="Y115" s="150" t="s">
        <v>1320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1321</v>
      </c>
      <c r="AI115" s="149" t="s">
        <v>366</v>
      </c>
      <c r="AJ115" s="37">
        <f>IFERROR(PA_8[[#This Row],[Breakdown Time]]*PA_8[[#This Row],[Plant Equivalent Weightage]],"")</f>
        <v>5.5311955759151522E-2</v>
      </c>
      <c r="AK115" s="262">
        <v>0.96</v>
      </c>
      <c r="AL115" s="151">
        <f>U115*PA_8[[#This Row],[Lost PoA(Wh/m2)]]*85.3%</f>
        <v>5487.576921599999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2404.5300000000002</v>
      </c>
      <c r="V116" s="311">
        <f>IFERROR(_xlfn.XLOOKUP(PA_8[[#This Row],[Affected Equipment ]],'Basic Data'!$P:$P,'Basic Data'!$T:$T),"")</f>
        <v>1.984672526928315E-2</v>
      </c>
      <c r="W116" s="333" t="s">
        <v>1280</v>
      </c>
      <c r="X116" s="150" t="s">
        <v>1327</v>
      </c>
      <c r="Y116" s="150" t="s">
        <v>1327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1322</v>
      </c>
      <c r="AI116" s="149" t="s">
        <v>366</v>
      </c>
      <c r="AJ116" s="37">
        <f>IFERROR(PA_8[[#This Row],[Breakdown Time]]*PA_8[[#This Row],[Plant Equivalent Weightage]],"")</f>
        <v>0.12404203293301969</v>
      </c>
      <c r="AK116" s="262">
        <v>2.95</v>
      </c>
      <c r="AL116" s="151">
        <f>U116*PA_8[[#This Row],[Lost PoA(Wh/m2)]]*85.3%</f>
        <v>6050.6390655000014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287.10000000000002</v>
      </c>
      <c r="V117" s="311">
        <f>IFERROR(_xlfn.XLOOKUP(PA_8[[#This Row],[Affected Equipment ]],'Basic Data'!$P:$P,'Basic Data'!$T:$T),"")</f>
        <v>2.3696917172217409E-3</v>
      </c>
      <c r="W117" s="333" t="s">
        <v>330</v>
      </c>
      <c r="X117" s="150" t="s">
        <v>1324</v>
      </c>
      <c r="Y117" s="150" t="s">
        <v>1324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1287</v>
      </c>
      <c r="AI117" s="149" t="s">
        <v>358</v>
      </c>
      <c r="AJ117" s="37">
        <f>IFERROR(PA_8[[#This Row],[Breakdown Time]]*PA_8[[#This Row],[Plant Equivalent Weightage]],"")</f>
        <v>1.3625727374025013E-2</v>
      </c>
      <c r="AK117" s="262">
        <v>1.78</v>
      </c>
      <c r="AL117" s="151">
        <f>U117*PA_8[[#This Row],[Lost PoA(Wh/m2)]]*85.3%</f>
        <v>435.91541400000006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287.10000000000002</v>
      </c>
      <c r="V118" s="311">
        <f>IFERROR(_xlfn.XLOOKUP(PA_8[[#This Row],[Affected Equipment ]],'Basic Data'!$P:$P,'Basic Data'!$T:$T),"")</f>
        <v>2.3696917172217409E-3</v>
      </c>
      <c r="W118" s="333" t="s">
        <v>330</v>
      </c>
      <c r="X118" s="150" t="s">
        <v>1324</v>
      </c>
      <c r="Y118" s="150" t="s">
        <v>1324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1287</v>
      </c>
      <c r="AI118" s="149" t="s">
        <v>358</v>
      </c>
      <c r="AJ118" s="37">
        <f>IFERROR(PA_8[[#This Row],[Breakdown Time]]*PA_8[[#This Row],[Plant Equivalent Weightage]],"")</f>
        <v>2.8436300606660893E-2</v>
      </c>
      <c r="AK118" s="262">
        <v>3.31</v>
      </c>
      <c r="AL118" s="151">
        <f>U118*PA_8[[#This Row],[Lost PoA(Wh/m2)]]*85.3%</f>
        <v>810.60675300000003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287.10000000000002</v>
      </c>
      <c r="V119" s="311">
        <f>IFERROR(_xlfn.XLOOKUP(PA_8[[#This Row],[Affected Equipment ]],'Basic Data'!$P:$P,'Basic Data'!$T:$T),"")</f>
        <v>2.3696917172217409E-3</v>
      </c>
      <c r="W119" s="333" t="s">
        <v>330</v>
      </c>
      <c r="X119" s="150" t="s">
        <v>1324</v>
      </c>
      <c r="Y119" s="150" t="s">
        <v>1324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1287</v>
      </c>
      <c r="AI119" s="149" t="s">
        <v>358</v>
      </c>
      <c r="AJ119" s="37">
        <f>IFERROR(PA_8[[#This Row],[Breakdown Time]]*PA_8[[#This Row],[Plant Equivalent Weightage]],"")</f>
        <v>2.8436300606660893E-2</v>
      </c>
      <c r="AK119" s="262">
        <v>2.57</v>
      </c>
      <c r="AL119" s="151">
        <f>U119*PA_8[[#This Row],[Lost PoA(Wh/m2)]]*85.3%</f>
        <v>629.38349099999994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287.10000000000002</v>
      </c>
      <c r="V120" s="311">
        <f>IFERROR(_xlfn.XLOOKUP(PA_8[[#This Row],[Affected Equipment ]],'Basic Data'!$P:$P,'Basic Data'!$T:$T),"")</f>
        <v>2.3696917172217409E-3</v>
      </c>
      <c r="W120" s="333" t="s">
        <v>330</v>
      </c>
      <c r="X120" s="150" t="s">
        <v>1324</v>
      </c>
      <c r="Y120" s="150" t="s">
        <v>1324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1287</v>
      </c>
      <c r="AI120" s="149" t="s">
        <v>358</v>
      </c>
      <c r="AJ120" s="37">
        <f>IFERROR(PA_8[[#This Row],[Breakdown Time]]*PA_8[[#This Row],[Plant Equivalent Weightage]],"")</f>
        <v>2.8436300606660893E-2</v>
      </c>
      <c r="AK120" s="262">
        <v>3.64</v>
      </c>
      <c r="AL120" s="151">
        <f>U120*PA_8[[#This Row],[Lost PoA(Wh/m2)]]*85.3%</f>
        <v>891.42253200000005</v>
      </c>
      <c r="AM120" s="151"/>
    </row>
    <row r="121" spans="1:39">
      <c r="A121" s="147">
        <v>112</v>
      </c>
      <c r="B121" s="148"/>
      <c r="C121" s="180">
        <f>YEAR(PA_8[[#This Row],[Date]])+IF(MONTH(PA_8[[#This Row],[Date]])&gt;=4,1,0)</f>
        <v>1900</v>
      </c>
      <c r="D121" s="34">
        <f>YEAR(PA_8[[#This Row],[Date]])</f>
        <v>1900</v>
      </c>
      <c r="E121" s="149"/>
      <c r="F121" s="149"/>
      <c r="G121" s="169">
        <f>PA_8[[#This Row],[Date]]-DAY(PA_8[[#This Row],[Date]])+1</f>
        <v>1</v>
      </c>
      <c r="H121" s="34">
        <f>DAY(EOMONTH(PA_8[[#This Row],[Month Year]],0))</f>
        <v>31</v>
      </c>
      <c r="I121" s="36">
        <f>IFERROR(_xlfn.XLOOKUP(PA_8[[#This Row],[Date]],Input_Raw!$A:$A,Input_Raw!F:F),"")</f>
        <v>0</v>
      </c>
      <c r="J121" s="36">
        <f>IFERROR(_xlfn.XLOOKUP(PA_8[[#This Row],[Date]],Input_Raw!$A:$A,Input_Raw!G:G),"")</f>
        <v>0</v>
      </c>
      <c r="K121" s="37">
        <f>IFERROR((PA_8[[#This Row],[Sunset Time (POA&lt;20 W/m2)]]-PA_8[[#This Row],[Sunrise Time (POA&gt;20 W/m2)]])*24,"")</f>
        <v>0</v>
      </c>
      <c r="L121" s="149"/>
      <c r="M121" s="35"/>
      <c r="N121" s="35"/>
      <c r="O121" s="38"/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1" s="37" t="str">
        <f>IFERROR(_xlfn.XLOOKUP(PA_8[[#This Row],[Affected Equipment ]],'Basic Data'!$P:$P,'Basic Data'!$S:$S),"")</f>
        <v/>
      </c>
      <c r="V121" s="311" t="str">
        <f>IFERROR(_xlfn.XLOOKUP(PA_8[[#This Row],[Affected Equipment ]],'Basic Data'!$P:$P,'Basic Data'!$T:$T),"")</f>
        <v/>
      </c>
      <c r="W121" s="333"/>
      <c r="X121" s="150"/>
      <c r="Y121" s="150"/>
      <c r="Z121" s="260"/>
      <c r="AA121" s="39"/>
      <c r="AB121" s="40"/>
      <c r="AC121" s="39"/>
      <c r="AD121" s="41">
        <f>IF(PA_8[[#This Row],[Acknowledgement Time ]]="NA","",(PA_8[[#This Row],[Acknowledgement Time ]]-PA_8[[#This Row],[Fault Time]])*24)</f>
        <v>0</v>
      </c>
      <c r="AE121" s="41">
        <f>IF(PA_8[[#This Row],[Work Start time on Fault]]="NA","",(PA_8[[#This Row],[Work Start time on Fault]]-PA_8[[#This Row],[Fault Time]])*24)</f>
        <v>0</v>
      </c>
      <c r="AF121" s="42">
        <f>IF(PA_8[[#This Row],[Status]]="Open","",(PA_8[[#This Row],[Work Completion time on fault]]-PA_8[[#This Row],[Fault Time]])*24)</f>
        <v>0</v>
      </c>
      <c r="AG121" s="41">
        <f>IFERROR((PA_8[[#This Row],[Work Completion time on fault]]-PA_8[[#This Row],[Fault Time]])*24,"")</f>
        <v>0</v>
      </c>
      <c r="AH121" s="38"/>
      <c r="AI121" s="149"/>
      <c r="AJ121" s="37" t="str">
        <f>IFERROR(PA_8[[#This Row],[Breakdown Time]]*PA_8[[#This Row],[Plant Equivalent Weightage]],"")</f>
        <v/>
      </c>
      <c r="AK121" s="262"/>
      <c r="AL121" s="151" t="e">
        <f>U121*PA_8[[#This Row],[Lost PoA(Wh/m2)]]*85.3%</f>
        <v>#VALUE!</v>
      </c>
      <c r="AM121" s="151"/>
    </row>
    <row r="122" spans="1:39">
      <c r="A122" s="147">
        <v>113</v>
      </c>
      <c r="B122" s="148"/>
      <c r="C122" s="180">
        <f>YEAR(PA_8[[#This Row],[Date]])+IF(MONTH(PA_8[[#This Row],[Date]])&gt;=4,1,0)</f>
        <v>1900</v>
      </c>
      <c r="D122" s="34">
        <f>YEAR(PA_8[[#This Row],[Date]])</f>
        <v>1900</v>
      </c>
      <c r="E122" s="149"/>
      <c r="F122" s="149"/>
      <c r="G122" s="169">
        <f>PA_8[[#This Row],[Date]]-DAY(PA_8[[#This Row],[Date]])+1</f>
        <v>1</v>
      </c>
      <c r="H122" s="34">
        <f>DAY(EOMONTH(PA_8[[#This Row],[Month Year]],0))</f>
        <v>31</v>
      </c>
      <c r="I122" s="36">
        <f>IFERROR(_xlfn.XLOOKUP(PA_8[[#This Row],[Date]],Input_Raw!$A:$A,Input_Raw!F:F),"")</f>
        <v>0</v>
      </c>
      <c r="J122" s="36">
        <f>IFERROR(_xlfn.XLOOKUP(PA_8[[#This Row],[Date]],Input_Raw!$A:$A,Input_Raw!G:G),"")</f>
        <v>0</v>
      </c>
      <c r="K122" s="37">
        <f>IFERROR((PA_8[[#This Row],[Sunset Time (POA&lt;20 W/m2)]]-PA_8[[#This Row],[Sunrise Time (POA&gt;20 W/m2)]])*24,"")</f>
        <v>0</v>
      </c>
      <c r="L122" s="149"/>
      <c r="M122" s="35"/>
      <c r="N122" s="35"/>
      <c r="O122" s="38"/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2" s="37" t="str">
        <f>IFERROR(_xlfn.XLOOKUP(PA_8[[#This Row],[Affected Equipment ]],'Basic Data'!$P:$P,'Basic Data'!$S:$S),"")</f>
        <v/>
      </c>
      <c r="V122" s="311" t="str">
        <f>IFERROR(_xlfn.XLOOKUP(PA_8[[#This Row],[Affected Equipment ]],'Basic Data'!$P:$P,'Basic Data'!$T:$T),"")</f>
        <v/>
      </c>
      <c r="W122" s="333"/>
      <c r="X122" s="150"/>
      <c r="Y122" s="150"/>
      <c r="Z122" s="260"/>
      <c r="AA122" s="39"/>
      <c r="AB122" s="40"/>
      <c r="AC122" s="39"/>
      <c r="AD122" s="41">
        <f>IF(PA_8[[#This Row],[Acknowledgement Time ]]="NA","",(PA_8[[#This Row],[Acknowledgement Time ]]-PA_8[[#This Row],[Fault Time]])*24)</f>
        <v>0</v>
      </c>
      <c r="AE122" s="41">
        <f>IF(PA_8[[#This Row],[Work Start time on Fault]]="NA","",(PA_8[[#This Row],[Work Start time on Fault]]-PA_8[[#This Row],[Fault Time]])*24)</f>
        <v>0</v>
      </c>
      <c r="AF122" s="42">
        <f>IF(PA_8[[#This Row],[Status]]="Open","",(PA_8[[#This Row],[Work Completion time on fault]]-PA_8[[#This Row],[Fault Time]])*24)</f>
        <v>0</v>
      </c>
      <c r="AG122" s="41">
        <f>IFERROR((PA_8[[#This Row],[Work Completion time on fault]]-PA_8[[#This Row],[Fault Time]])*24,"")</f>
        <v>0</v>
      </c>
      <c r="AH122" s="38"/>
      <c r="AI122" s="149"/>
      <c r="AJ122" s="37" t="str">
        <f>IFERROR(PA_8[[#This Row],[Breakdown Time]]*PA_8[[#This Row],[Plant Equivalent Weightage]],"")</f>
        <v/>
      </c>
      <c r="AK122" s="262"/>
      <c r="AL122" s="151" t="e">
        <f>U122*PA_8[[#This Row],[Lost PoA(Wh/m2)]]*85.3%</f>
        <v>#VALUE!</v>
      </c>
      <c r="AM122" s="151"/>
    </row>
    <row r="123" spans="1:39">
      <c r="A123" s="147">
        <v>114</v>
      </c>
      <c r="B123" s="148"/>
      <c r="C123" s="180">
        <f>YEAR(PA_8[[#This Row],[Date]])+IF(MONTH(PA_8[[#This Row],[Date]])&gt;=4,1,0)</f>
        <v>1900</v>
      </c>
      <c r="D123" s="34">
        <f>YEAR(PA_8[[#This Row],[Date]])</f>
        <v>1900</v>
      </c>
      <c r="E123" s="149"/>
      <c r="F123" s="149"/>
      <c r="G123" s="169">
        <f>PA_8[[#This Row],[Date]]-DAY(PA_8[[#This Row],[Date]])+1</f>
        <v>1</v>
      </c>
      <c r="H123" s="34">
        <f>DAY(EOMONTH(PA_8[[#This Row],[Month Year]],0))</f>
        <v>31</v>
      </c>
      <c r="I123" s="36">
        <f>IFERROR(_xlfn.XLOOKUP(PA_8[[#This Row],[Date]],Input_Raw!$A:$A,Input_Raw!F:F),"")</f>
        <v>0</v>
      </c>
      <c r="J123" s="36">
        <f>IFERROR(_xlfn.XLOOKUP(PA_8[[#This Row],[Date]],Input_Raw!$A:$A,Input_Raw!G:G),"")</f>
        <v>0</v>
      </c>
      <c r="K123" s="37">
        <f>IFERROR((PA_8[[#This Row],[Sunset Time (POA&lt;20 W/m2)]]-PA_8[[#This Row],[Sunrise Time (POA&gt;20 W/m2)]])*24,"")</f>
        <v>0</v>
      </c>
      <c r="L123" s="149"/>
      <c r="M123" s="35"/>
      <c r="N123" s="35"/>
      <c r="O123" s="38"/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3" s="37" t="str">
        <f>IFERROR(_xlfn.XLOOKUP(PA_8[[#This Row],[Affected Equipment ]],'Basic Data'!$P:$P,'Basic Data'!$S:$S),"")</f>
        <v/>
      </c>
      <c r="V123" s="311" t="str">
        <f>IFERROR(_xlfn.XLOOKUP(PA_8[[#This Row],[Affected Equipment ]],'Basic Data'!$P:$P,'Basic Data'!$T:$T),"")</f>
        <v/>
      </c>
      <c r="W123" s="333"/>
      <c r="X123" s="150"/>
      <c r="Y123" s="150"/>
      <c r="Z123" s="260"/>
      <c r="AA123" s="39"/>
      <c r="AB123" s="40"/>
      <c r="AC123" s="39"/>
      <c r="AD123" s="41">
        <f>IF(PA_8[[#This Row],[Acknowledgement Time ]]="NA","",(PA_8[[#This Row],[Acknowledgement Time ]]-PA_8[[#This Row],[Fault Time]])*24)</f>
        <v>0</v>
      </c>
      <c r="AE123" s="41">
        <f>IF(PA_8[[#This Row],[Work Start time on Fault]]="NA","",(PA_8[[#This Row],[Work Start time on Fault]]-PA_8[[#This Row],[Fault Time]])*24)</f>
        <v>0</v>
      </c>
      <c r="AF123" s="42">
        <f>IF(PA_8[[#This Row],[Status]]="Open","",(PA_8[[#This Row],[Work Completion time on fault]]-PA_8[[#This Row],[Fault Time]])*24)</f>
        <v>0</v>
      </c>
      <c r="AG123" s="41">
        <f>IFERROR((PA_8[[#This Row],[Work Completion time on fault]]-PA_8[[#This Row],[Fault Time]])*24,"")</f>
        <v>0</v>
      </c>
      <c r="AH123" s="38"/>
      <c r="AI123" s="149"/>
      <c r="AJ123" s="37" t="str">
        <f>IFERROR(PA_8[[#This Row],[Breakdown Time]]*PA_8[[#This Row],[Plant Equivalent Weightage]],"")</f>
        <v/>
      </c>
      <c r="AK123" s="262"/>
      <c r="AL123" s="151" t="e">
        <f>U123*PA_8[[#This Row],[Lost PoA(Wh/m2)]]*85.3%</f>
        <v>#VALUE!</v>
      </c>
      <c r="AM123" s="151"/>
    </row>
    <row r="124" spans="1:39">
      <c r="A124" s="147">
        <v>115</v>
      </c>
      <c r="B124" s="148"/>
      <c r="C124" s="180">
        <f>YEAR(PA_8[[#This Row],[Date]])+IF(MONTH(PA_8[[#This Row],[Date]])&gt;=4,1,0)</f>
        <v>1900</v>
      </c>
      <c r="D124" s="34">
        <f>YEAR(PA_8[[#This Row],[Date]])</f>
        <v>1900</v>
      </c>
      <c r="E124" s="149"/>
      <c r="F124" s="149"/>
      <c r="G124" s="169">
        <f>PA_8[[#This Row],[Date]]-DAY(PA_8[[#This Row],[Date]])+1</f>
        <v>1</v>
      </c>
      <c r="H124" s="34">
        <f>DAY(EOMONTH(PA_8[[#This Row],[Month Year]],0))</f>
        <v>31</v>
      </c>
      <c r="I124" s="36">
        <f>IFERROR(_xlfn.XLOOKUP(PA_8[[#This Row],[Date]],Input_Raw!$A:$A,Input_Raw!F:F),"")</f>
        <v>0</v>
      </c>
      <c r="J124" s="36">
        <f>IFERROR(_xlfn.XLOOKUP(PA_8[[#This Row],[Date]],Input_Raw!$A:$A,Input_Raw!G:G),"")</f>
        <v>0</v>
      </c>
      <c r="K124" s="37">
        <f>IFERROR((PA_8[[#This Row],[Sunset Time (POA&lt;20 W/m2)]]-PA_8[[#This Row],[Sunrise Time (POA&gt;20 W/m2)]])*24,"")</f>
        <v>0</v>
      </c>
      <c r="L124" s="149"/>
      <c r="M124" s="35"/>
      <c r="N124" s="35"/>
      <c r="O124" s="38"/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4" s="37" t="str">
        <f>IFERROR(_xlfn.XLOOKUP(PA_8[[#This Row],[Affected Equipment ]],'Basic Data'!$P:$P,'Basic Data'!$S:$S),"")</f>
        <v/>
      </c>
      <c r="V124" s="311" t="str">
        <f>IFERROR(_xlfn.XLOOKUP(PA_8[[#This Row],[Affected Equipment ]],'Basic Data'!$P:$P,'Basic Data'!$T:$T),"")</f>
        <v/>
      </c>
      <c r="W124" s="333"/>
      <c r="X124" s="150"/>
      <c r="Y124" s="150"/>
      <c r="Z124" s="260"/>
      <c r="AA124" s="39"/>
      <c r="AB124" s="40"/>
      <c r="AC124" s="39"/>
      <c r="AD124" s="41">
        <f>IF(PA_8[[#This Row],[Acknowledgement Time ]]="NA","",(PA_8[[#This Row],[Acknowledgement Time ]]-PA_8[[#This Row],[Fault Time]])*24)</f>
        <v>0</v>
      </c>
      <c r="AE124" s="41">
        <f>IF(PA_8[[#This Row],[Work Start time on Fault]]="NA","",(PA_8[[#This Row],[Work Start time on Fault]]-PA_8[[#This Row],[Fault Time]])*24)</f>
        <v>0</v>
      </c>
      <c r="AF124" s="42">
        <f>IF(PA_8[[#This Row],[Status]]="Open","",(PA_8[[#This Row],[Work Completion time on fault]]-PA_8[[#This Row],[Fault Time]])*24)</f>
        <v>0</v>
      </c>
      <c r="AG124" s="41">
        <f>IFERROR((PA_8[[#This Row],[Work Completion time on fault]]-PA_8[[#This Row],[Fault Time]])*24,"")</f>
        <v>0</v>
      </c>
      <c r="AH124" s="38"/>
      <c r="AI124" s="149"/>
      <c r="AJ124" s="37" t="str">
        <f>IFERROR(PA_8[[#This Row],[Breakdown Time]]*PA_8[[#This Row],[Plant Equivalent Weightage]],"")</f>
        <v/>
      </c>
      <c r="AK124" s="262"/>
      <c r="AL124" s="151" t="e">
        <f>U124*PA_8[[#This Row],[Lost PoA(Wh/m2)]]*85.3%</f>
        <v>#VALUE!</v>
      </c>
      <c r="AM124" s="151"/>
    </row>
    <row r="125" spans="1:39">
      <c r="A125" s="147">
        <v>116</v>
      </c>
      <c r="B125" s="148"/>
      <c r="C125" s="180">
        <f>YEAR(PA_8[[#This Row],[Date]])+IF(MONTH(PA_8[[#This Row],[Date]])&gt;=4,1,0)</f>
        <v>1900</v>
      </c>
      <c r="D125" s="34">
        <f>YEAR(PA_8[[#This Row],[Date]])</f>
        <v>1900</v>
      </c>
      <c r="E125" s="149"/>
      <c r="F125" s="149"/>
      <c r="G125" s="169">
        <f>PA_8[[#This Row],[Date]]-DAY(PA_8[[#This Row],[Date]])+1</f>
        <v>1</v>
      </c>
      <c r="H125" s="34">
        <f>DAY(EOMONTH(PA_8[[#This Row],[Month Year]],0))</f>
        <v>31</v>
      </c>
      <c r="I125" s="36">
        <f>IFERROR(_xlfn.XLOOKUP(PA_8[[#This Row],[Date]],Input_Raw!$A:$A,Input_Raw!F:F),"")</f>
        <v>0</v>
      </c>
      <c r="J125" s="36">
        <f>IFERROR(_xlfn.XLOOKUP(PA_8[[#This Row],[Date]],Input_Raw!$A:$A,Input_Raw!G:G),"")</f>
        <v>0</v>
      </c>
      <c r="K125" s="37">
        <f>IFERROR((PA_8[[#This Row],[Sunset Time (POA&lt;20 W/m2)]]-PA_8[[#This Row],[Sunrise Time (POA&gt;20 W/m2)]])*24,"")</f>
        <v>0</v>
      </c>
      <c r="L125" s="149"/>
      <c r="M125" s="35"/>
      <c r="N125" s="35"/>
      <c r="O125" s="38"/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5" s="37" t="str">
        <f>IFERROR(_xlfn.XLOOKUP(PA_8[[#This Row],[Affected Equipment ]],'Basic Data'!$P:$P,'Basic Data'!$S:$S),"")</f>
        <v/>
      </c>
      <c r="V125" s="311" t="str">
        <f>IFERROR(_xlfn.XLOOKUP(PA_8[[#This Row],[Affected Equipment ]],'Basic Data'!$P:$P,'Basic Data'!$T:$T),"")</f>
        <v/>
      </c>
      <c r="W125" s="333"/>
      <c r="X125" s="150"/>
      <c r="Y125" s="150"/>
      <c r="Z125" s="260"/>
      <c r="AA125" s="39"/>
      <c r="AB125" s="40"/>
      <c r="AC125" s="39"/>
      <c r="AD125" s="41">
        <f>IF(PA_8[[#This Row],[Acknowledgement Time ]]="NA","",(PA_8[[#This Row],[Acknowledgement Time ]]-PA_8[[#This Row],[Fault Time]])*24)</f>
        <v>0</v>
      </c>
      <c r="AE125" s="41">
        <f>IF(PA_8[[#This Row],[Work Start time on Fault]]="NA","",(PA_8[[#This Row],[Work Start time on Fault]]-PA_8[[#This Row],[Fault Time]])*24)</f>
        <v>0</v>
      </c>
      <c r="AF125" s="42">
        <f>IF(PA_8[[#This Row],[Status]]="Open","",(PA_8[[#This Row],[Work Completion time on fault]]-PA_8[[#This Row],[Fault Time]])*24)</f>
        <v>0</v>
      </c>
      <c r="AG125" s="41">
        <f>IFERROR((PA_8[[#This Row],[Work Completion time on fault]]-PA_8[[#This Row],[Fault Time]])*24,"")</f>
        <v>0</v>
      </c>
      <c r="AH125" s="38"/>
      <c r="AI125" s="149"/>
      <c r="AJ125" s="37" t="str">
        <f>IFERROR(PA_8[[#This Row],[Breakdown Time]]*PA_8[[#This Row],[Plant Equivalent Weightage]],"")</f>
        <v/>
      </c>
      <c r="AK125" s="262"/>
      <c r="AL125" s="151" t="e">
        <f>U125*PA_8[[#This Row],[Lost PoA(Wh/m2)]]*85.3%</f>
        <v>#VALUE!</v>
      </c>
      <c r="AM125" s="151"/>
    </row>
    <row r="126" spans="1:39">
      <c r="A126" s="147">
        <v>117</v>
      </c>
      <c r="B126" s="148"/>
      <c r="C126" s="180">
        <f>YEAR(PA_8[[#This Row],[Date]])+IF(MONTH(PA_8[[#This Row],[Date]])&gt;=4,1,0)</f>
        <v>1900</v>
      </c>
      <c r="D126" s="34">
        <f>YEAR(PA_8[[#This Row],[Date]])</f>
        <v>1900</v>
      </c>
      <c r="E126" s="149"/>
      <c r="F126" s="149"/>
      <c r="G126" s="169">
        <f>PA_8[[#This Row],[Date]]-DAY(PA_8[[#This Row],[Date]])+1</f>
        <v>1</v>
      </c>
      <c r="H126" s="34">
        <f>DAY(EOMONTH(PA_8[[#This Row],[Month Year]],0))</f>
        <v>31</v>
      </c>
      <c r="I126" s="36">
        <f>IFERROR(_xlfn.XLOOKUP(PA_8[[#This Row],[Date]],Input_Raw!$A:$A,Input_Raw!F:F),"")</f>
        <v>0</v>
      </c>
      <c r="J126" s="36">
        <f>IFERROR(_xlfn.XLOOKUP(PA_8[[#This Row],[Date]],Input_Raw!$A:$A,Input_Raw!G:G),"")</f>
        <v>0</v>
      </c>
      <c r="K126" s="37">
        <f>IFERROR((PA_8[[#This Row],[Sunset Time (POA&lt;20 W/m2)]]-PA_8[[#This Row],[Sunrise Time (POA&gt;20 W/m2)]])*24,"")</f>
        <v>0</v>
      </c>
      <c r="L126" s="149"/>
      <c r="M126" s="35"/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6" s="37" t="str">
        <f>IFERROR(_xlfn.XLOOKUP(PA_8[[#This Row],[Affected Equipment ]],'Basic Data'!$P:$P,'Basic Data'!$S:$S),"")</f>
        <v/>
      </c>
      <c r="V126" s="311" t="str">
        <f>IFERROR(_xlfn.XLOOKUP(PA_8[[#This Row],[Affected Equipment ]],'Basic Data'!$P:$P,'Basic Data'!$T:$T),"")</f>
        <v/>
      </c>
      <c r="W126" s="333"/>
      <c r="X126" s="150"/>
      <c r="Y126" s="150"/>
      <c r="Z126" s="260"/>
      <c r="AA126" s="39"/>
      <c r="AB126" s="40"/>
      <c r="AC126" s="39"/>
      <c r="AD126" s="41">
        <f>IF(PA_8[[#This Row],[Acknowledgement Time ]]="NA","",(PA_8[[#This Row],[Acknowledgement Time ]]-PA_8[[#This Row],[Fault Time]])*24)</f>
        <v>0</v>
      </c>
      <c r="AE126" s="41">
        <f>IF(PA_8[[#This Row],[Work Start time on Fault]]="NA","",(PA_8[[#This Row],[Work Start time on Fault]]-PA_8[[#This Row],[Fault Time]])*24)</f>
        <v>0</v>
      </c>
      <c r="AF126" s="42">
        <f>IF(PA_8[[#This Row],[Status]]="Open","",(PA_8[[#This Row],[Work Completion time on fault]]-PA_8[[#This Row],[Fault Time]])*24)</f>
        <v>0</v>
      </c>
      <c r="AG126" s="41">
        <f>IFERROR((PA_8[[#This Row],[Work Completion time on fault]]-PA_8[[#This Row],[Fault Time]])*24,"")</f>
        <v>0</v>
      </c>
      <c r="AH126" s="38"/>
      <c r="AI126" s="149"/>
      <c r="AJ126" s="37" t="str">
        <f>IFERROR(PA_8[[#This Row],[Breakdown Time]]*PA_8[[#This Row],[Plant Equivalent Weightage]],"")</f>
        <v/>
      </c>
      <c r="AK126" s="262"/>
      <c r="AL126" s="151" t="e">
        <f>U126*PA_8[[#This Row],[Lost PoA(Wh/m2)]]*85.3%</f>
        <v>#VALUE!</v>
      </c>
      <c r="AM126" s="151"/>
    </row>
    <row r="127" spans="1:39">
      <c r="A127" s="147">
        <v>118</v>
      </c>
      <c r="B127" s="148"/>
      <c r="C127" s="180">
        <f>YEAR(PA_8[[#This Row],[Date]])+IF(MONTH(PA_8[[#This Row],[Date]])&gt;=4,1,0)</f>
        <v>1900</v>
      </c>
      <c r="D127" s="34">
        <f>YEAR(PA_8[[#This Row],[Date]])</f>
        <v>1900</v>
      </c>
      <c r="E127" s="149"/>
      <c r="F127" s="149"/>
      <c r="G127" s="169">
        <f>PA_8[[#This Row],[Date]]-DAY(PA_8[[#This Row],[Date]])+1</f>
        <v>1</v>
      </c>
      <c r="H127" s="34">
        <f>DAY(EOMONTH(PA_8[[#This Row],[Month Year]],0))</f>
        <v>31</v>
      </c>
      <c r="I127" s="36">
        <f>IFERROR(_xlfn.XLOOKUP(PA_8[[#This Row],[Date]],Input_Raw!$A:$A,Input_Raw!F:F),"")</f>
        <v>0</v>
      </c>
      <c r="J127" s="36">
        <f>IFERROR(_xlfn.XLOOKUP(PA_8[[#This Row],[Date]],Input_Raw!$A:$A,Input_Raw!G:G),"")</f>
        <v>0</v>
      </c>
      <c r="K127" s="37">
        <f>IFERROR((PA_8[[#This Row],[Sunset Time (POA&lt;20 W/m2)]]-PA_8[[#This Row],[Sunrise Time (POA&gt;20 W/m2)]])*24,"")</f>
        <v>0</v>
      </c>
      <c r="L127" s="149"/>
      <c r="M127" s="35"/>
      <c r="N127" s="35"/>
      <c r="O127" s="38"/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7" s="37" t="str">
        <f>IFERROR(_xlfn.XLOOKUP(PA_8[[#This Row],[Affected Equipment ]],'Basic Data'!$P:$P,'Basic Data'!$S:$S),"")</f>
        <v/>
      </c>
      <c r="V127" s="311" t="str">
        <f>IFERROR(_xlfn.XLOOKUP(PA_8[[#This Row],[Affected Equipment ]],'Basic Data'!$P:$P,'Basic Data'!$T:$T),"")</f>
        <v/>
      </c>
      <c r="W127" s="333"/>
      <c r="X127" s="150"/>
      <c r="Y127" s="150"/>
      <c r="Z127" s="260"/>
      <c r="AA127" s="39"/>
      <c r="AB127" s="40"/>
      <c r="AC127" s="39"/>
      <c r="AD127" s="41">
        <f>IF(PA_8[[#This Row],[Acknowledgement Time ]]="NA","",(PA_8[[#This Row],[Acknowledgement Time ]]-PA_8[[#This Row],[Fault Time]])*24)</f>
        <v>0</v>
      </c>
      <c r="AE127" s="41">
        <f>IF(PA_8[[#This Row],[Work Start time on Fault]]="NA","",(PA_8[[#This Row],[Work Start time on Fault]]-PA_8[[#This Row],[Fault Time]])*24)</f>
        <v>0</v>
      </c>
      <c r="AF127" s="42">
        <f>IF(PA_8[[#This Row],[Status]]="Open","",(PA_8[[#This Row],[Work Completion time on fault]]-PA_8[[#This Row],[Fault Time]])*24)</f>
        <v>0</v>
      </c>
      <c r="AG127" s="41">
        <f>IFERROR((PA_8[[#This Row],[Work Completion time on fault]]-PA_8[[#This Row],[Fault Time]])*24,"")</f>
        <v>0</v>
      </c>
      <c r="AH127" s="38"/>
      <c r="AI127" s="149"/>
      <c r="AJ127" s="37" t="str">
        <f>IFERROR(PA_8[[#This Row],[Breakdown Time]]*PA_8[[#This Row],[Plant Equivalent Weightage]],"")</f>
        <v/>
      </c>
      <c r="AK127" s="262"/>
      <c r="AL127" s="151" t="e">
        <f>U127*PA_8[[#This Row],[Lost PoA(Wh/m2)]]*85.3%</f>
        <v>#VALUE!</v>
      </c>
      <c r="AM127" s="151"/>
    </row>
    <row r="128" spans="1:39">
      <c r="A128" s="147">
        <v>119</v>
      </c>
      <c r="B128" s="148"/>
      <c r="C128" s="180">
        <f>YEAR(PA_8[[#This Row],[Date]])+IF(MONTH(PA_8[[#This Row],[Date]])&gt;=4,1,0)</f>
        <v>1900</v>
      </c>
      <c r="D128" s="34">
        <f>YEAR(PA_8[[#This Row],[Date]])</f>
        <v>1900</v>
      </c>
      <c r="E128" s="149"/>
      <c r="F128" s="149"/>
      <c r="G128" s="169">
        <f>PA_8[[#This Row],[Date]]-DAY(PA_8[[#This Row],[Date]])+1</f>
        <v>1</v>
      </c>
      <c r="H128" s="34">
        <f>DAY(EOMONTH(PA_8[[#This Row],[Month Year]],0))</f>
        <v>31</v>
      </c>
      <c r="I128" s="36">
        <f>IFERROR(_xlfn.XLOOKUP(PA_8[[#This Row],[Date]],Input_Raw!$A:$A,Input_Raw!F:F),"")</f>
        <v>0</v>
      </c>
      <c r="J128" s="36">
        <f>IFERROR(_xlfn.XLOOKUP(PA_8[[#This Row],[Date]],Input_Raw!$A:$A,Input_Raw!G:G),"")</f>
        <v>0</v>
      </c>
      <c r="K128" s="37">
        <f>IFERROR((PA_8[[#This Row],[Sunset Time (POA&lt;20 W/m2)]]-PA_8[[#This Row],[Sunrise Time (POA&gt;20 W/m2)]])*24,"")</f>
        <v>0</v>
      </c>
      <c r="L128" s="149"/>
      <c r="M128" s="35"/>
      <c r="N128" s="35"/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8" s="37" t="str">
        <f>IFERROR(_xlfn.XLOOKUP(PA_8[[#This Row],[Affected Equipment ]],'Basic Data'!$P:$P,'Basic Data'!$S:$S),"")</f>
        <v/>
      </c>
      <c r="V128" s="311" t="str">
        <f>IFERROR(_xlfn.XLOOKUP(PA_8[[#This Row],[Affected Equipment ]],'Basic Data'!$P:$P,'Basic Data'!$T:$T),"")</f>
        <v/>
      </c>
      <c r="W128" s="327"/>
      <c r="X128" s="150"/>
      <c r="Y128" s="150"/>
      <c r="Z128" s="260"/>
      <c r="AA128" s="39"/>
      <c r="AB128" s="40"/>
      <c r="AC128" s="39"/>
      <c r="AD128" s="41">
        <f>IF(PA_8[[#This Row],[Acknowledgement Time ]]="NA","",(PA_8[[#This Row],[Acknowledgement Time ]]-PA_8[[#This Row],[Fault Time]])*24)</f>
        <v>0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0</v>
      </c>
      <c r="AG128" s="41">
        <f>IFERROR((PA_8[[#This Row],[Work Completion time on fault]]-PA_8[[#This Row],[Fault Time]])*24,"")</f>
        <v>0</v>
      </c>
      <c r="AH128" s="38"/>
      <c r="AI128" s="149"/>
      <c r="AJ128" s="37" t="str">
        <f>IFERROR(PA_8[[#This Row],[Breakdown Time]]*PA_8[[#This Row],[Plant Equivalent Weightage]],"")</f>
        <v/>
      </c>
      <c r="AK128" s="262"/>
      <c r="AL128" s="151" t="e">
        <f>U128*PA_8[[#This Row],[Lost PoA(Wh/m2)]]*85.3%</f>
        <v>#VALUE!</v>
      </c>
      <c r="AM128" s="151"/>
    </row>
    <row r="129" spans="1:39">
      <c r="A129" s="147">
        <v>120</v>
      </c>
      <c r="B129" s="148"/>
      <c r="C129" s="180">
        <f>YEAR(PA_8[[#This Row],[Date]])+IF(MONTH(PA_8[[#This Row],[Date]])&gt;=4,1,0)</f>
        <v>1900</v>
      </c>
      <c r="D129" s="34">
        <f>YEAR(PA_8[[#This Row],[Date]])</f>
        <v>1900</v>
      </c>
      <c r="E129" s="149"/>
      <c r="F129" s="149"/>
      <c r="G129" s="169">
        <f>PA_8[[#This Row],[Date]]-DAY(PA_8[[#This Row],[Date]])+1</f>
        <v>1</v>
      </c>
      <c r="H129" s="34">
        <f>DAY(EOMONTH(PA_8[[#This Row],[Month Year]],0))</f>
        <v>31</v>
      </c>
      <c r="I129" s="36">
        <f>IFERROR(_xlfn.XLOOKUP(PA_8[[#This Row],[Date]],Input_Raw!$A:$A,Input_Raw!F:F),"")</f>
        <v>0</v>
      </c>
      <c r="J129" s="36">
        <f>IFERROR(_xlfn.XLOOKUP(PA_8[[#This Row],[Date]],Input_Raw!$A:$A,Input_Raw!G:G),"")</f>
        <v>0</v>
      </c>
      <c r="K129" s="37">
        <f>IFERROR((PA_8[[#This Row],[Sunset Time (POA&lt;20 W/m2)]]-PA_8[[#This Row],[Sunrise Time (POA&gt;20 W/m2)]])*24,"")</f>
        <v>0</v>
      </c>
      <c r="L129" s="149"/>
      <c r="M129" s="35"/>
      <c r="N129" s="35"/>
      <c r="O129" s="38"/>
      <c r="P129" s="35"/>
      <c r="Q129" s="35"/>
      <c r="R129" s="34">
        <f>IF((PA_8[[#This Row],[String Type(If String BD)]]&amp;PA_8[[#This Row],[Equipment (If any BD other than PV  array and inv)]])="",1,0)</f>
        <v>1</v>
      </c>
      <c r="S129" s="34">
        <f>IF(PA_8[[#This Row],[String Type(If String BD)]]="",1,0)</f>
        <v>1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9" s="37" t="str">
        <f>IFERROR(_xlfn.XLOOKUP(PA_8[[#This Row],[Affected Equipment ]],'Basic Data'!$P:$P,'Basic Data'!$S:$S),"")</f>
        <v/>
      </c>
      <c r="V129" s="311" t="str">
        <f>IFERROR(_xlfn.XLOOKUP(PA_8[[#This Row],[Affected Equipment ]],'Basic Data'!$P:$P,'Basic Data'!$T:$T),"")</f>
        <v/>
      </c>
      <c r="W129" s="293"/>
      <c r="X129" s="150"/>
      <c r="Y129" s="150"/>
      <c r="Z129" s="260"/>
      <c r="AA129" s="39"/>
      <c r="AB129" s="40"/>
      <c r="AC129" s="39"/>
      <c r="AD129" s="41">
        <f>IF(PA_8[[#This Row],[Acknowledgement Time ]]="NA","",(PA_8[[#This Row],[Acknowledgement Time ]]-PA_8[[#This Row],[Fault Time]])*24)</f>
        <v>0</v>
      </c>
      <c r="AE129" s="41">
        <f>IF(PA_8[[#This Row],[Work Start time on Fault]]="NA","",(PA_8[[#This Row],[Work Start time on Fault]]-PA_8[[#This Row],[Fault Time]])*24)</f>
        <v>0</v>
      </c>
      <c r="AF129" s="42">
        <f>IF(PA_8[[#This Row],[Status]]="Open","",(PA_8[[#This Row],[Work Completion time on fault]]-PA_8[[#This Row],[Fault Time]])*24)</f>
        <v>0</v>
      </c>
      <c r="AG129" s="41">
        <f>IFERROR((PA_8[[#This Row],[Work Completion time on fault]]-PA_8[[#This Row],[Fault Time]])*24,"")</f>
        <v>0</v>
      </c>
      <c r="AH129" s="38"/>
      <c r="AI129" s="149"/>
      <c r="AJ129" s="37" t="str">
        <f>IFERROR(PA_8[[#This Row],[Breakdown Time]]*PA_8[[#This Row],[Plant Equivalent Weightage]],"")</f>
        <v/>
      </c>
      <c r="AK129" s="262"/>
      <c r="AL129" s="151" t="e">
        <f>U129*PA_8[[#This Row],[Lost PoA(Wh/m2)]]*85.3%</f>
        <v>#VALUE!</v>
      </c>
      <c r="AM129" s="151"/>
    </row>
  </sheetData>
  <phoneticPr fontId="76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" sqref="H2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1243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07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1314</v>
      </c>
      <c r="F3" s="112" t="s">
        <v>1314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1314</v>
      </c>
      <c r="F4" s="112" t="s">
        <v>1314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1314</v>
      </c>
      <c r="F5" s="112" t="s">
        <v>1314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1314</v>
      </c>
      <c r="F6" s="112" t="s">
        <v>1314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1314</v>
      </c>
      <c r="F7" s="112" t="s">
        <v>1314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1314</v>
      </c>
      <c r="F8" s="112" t="s">
        <v>1314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1314</v>
      </c>
      <c r="F9" s="112" t="s">
        <v>1314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1314</v>
      </c>
      <c r="F10" s="112" t="s">
        <v>1314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1314</v>
      </c>
      <c r="F11" s="112" t="s">
        <v>1314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1314</v>
      </c>
      <c r="F12" s="112" t="s">
        <v>1314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1314</v>
      </c>
      <c r="F13" s="112" t="s">
        <v>1314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1314</v>
      </c>
      <c r="F14" s="112" t="s">
        <v>1314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1314</v>
      </c>
      <c r="F15" s="112" t="s">
        <v>1314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1314</v>
      </c>
      <c r="F16" s="112" t="s">
        <v>1314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1314</v>
      </c>
      <c r="F17" s="112" t="s">
        <v>1314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1314</v>
      </c>
      <c r="F18" s="112" t="s">
        <v>1314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1314</v>
      </c>
      <c r="F19" s="112" t="s">
        <v>1314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1314</v>
      </c>
      <c r="F20" s="112" t="s">
        <v>1314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1314</v>
      </c>
      <c r="F21" s="112" t="s">
        <v>1314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1314</v>
      </c>
      <c r="F22" s="112" t="s">
        <v>1314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1314</v>
      </c>
      <c r="F23" s="112" t="s">
        <v>1314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1314</v>
      </c>
      <c r="F24" s="112" t="s">
        <v>1314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1314</v>
      </c>
      <c r="F25" s="112" t="s">
        <v>1314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1314</v>
      </c>
      <c r="F26" s="112" t="s">
        <v>1314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1314</v>
      </c>
      <c r="F27" s="112" t="s">
        <v>1314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1314</v>
      </c>
      <c r="F28" s="112" t="s">
        <v>1314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1314</v>
      </c>
      <c r="F29" s="112" t="s">
        <v>1314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1314</v>
      </c>
      <c r="F30" s="112" t="s">
        <v>1314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1314</v>
      </c>
      <c r="F31" s="112" t="s">
        <v>1314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1314</v>
      </c>
      <c r="F32" s="112" t="s">
        <v>1314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1314</v>
      </c>
      <c r="F33" s="112" t="s">
        <v>1314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1314</v>
      </c>
      <c r="F3" s="112" t="s">
        <v>1314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1314</v>
      </c>
      <c r="F4" s="112" t="s">
        <v>1314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1314</v>
      </c>
      <c r="F5" s="112" t="s">
        <v>1314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1314</v>
      </c>
      <c r="F6" s="112" t="s">
        <v>1314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1314</v>
      </c>
      <c r="F7" s="112" t="s">
        <v>1314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1314</v>
      </c>
      <c r="F8" s="112" t="s">
        <v>1314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1314</v>
      </c>
      <c r="F9" s="112" t="s">
        <v>1314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1314</v>
      </c>
      <c r="F10" s="112" t="s">
        <v>1314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1314</v>
      </c>
      <c r="F11" s="112" t="s">
        <v>1314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1314</v>
      </c>
      <c r="F12" s="112" t="s">
        <v>1314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1314</v>
      </c>
      <c r="F13" s="112" t="s">
        <v>1314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1314</v>
      </c>
      <c r="F14" s="112" t="s">
        <v>1314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1314</v>
      </c>
      <c r="F15" s="112" t="s">
        <v>1314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1314</v>
      </c>
      <c r="F16" s="112" t="s">
        <v>1314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1314</v>
      </c>
      <c r="F17" s="112" t="s">
        <v>1314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1314</v>
      </c>
      <c r="F18" s="112" t="s">
        <v>1314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1314</v>
      </c>
      <c r="F19" s="112" t="s">
        <v>1314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1314</v>
      </c>
      <c r="F20" s="112" t="s">
        <v>1314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1314</v>
      </c>
      <c r="F21" s="112" t="s">
        <v>1314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1314</v>
      </c>
      <c r="F22" s="112" t="s">
        <v>1314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1314</v>
      </c>
      <c r="F23" s="112" t="s">
        <v>1314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1314</v>
      </c>
      <c r="F24" s="112" t="s">
        <v>1314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1314</v>
      </c>
      <c r="F25" s="112" t="s">
        <v>1314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1314</v>
      </c>
      <c r="F26" s="112" t="s">
        <v>1314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1314</v>
      </c>
      <c r="F27" s="112" t="s">
        <v>1314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1314</v>
      </c>
      <c r="F28" s="112" t="s">
        <v>1314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1314</v>
      </c>
      <c r="F29" s="112" t="s">
        <v>1314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1314</v>
      </c>
      <c r="F30" s="112" t="s">
        <v>1314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1314</v>
      </c>
      <c r="F31" s="112" t="s">
        <v>1314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1314</v>
      </c>
      <c r="F32" s="112" t="s">
        <v>1314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1314</v>
      </c>
      <c r="F33" s="112" t="s">
        <v>1314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1314</v>
      </c>
      <c r="F3" s="112" t="s">
        <v>1314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1314</v>
      </c>
      <c r="F4" s="112" t="s">
        <v>1314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1314</v>
      </c>
      <c r="F5" s="112" t="s">
        <v>1314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1314</v>
      </c>
      <c r="F6" s="112" t="s">
        <v>1314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1314</v>
      </c>
      <c r="F7" s="112" t="s">
        <v>1314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1314</v>
      </c>
      <c r="F8" s="112" t="s">
        <v>1314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1314</v>
      </c>
      <c r="F9" s="112" t="s">
        <v>1314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1314</v>
      </c>
      <c r="F10" s="112" t="s">
        <v>1314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1314</v>
      </c>
      <c r="F11" s="112" t="s">
        <v>1314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1314</v>
      </c>
      <c r="F12" s="112" t="s">
        <v>1314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1314</v>
      </c>
      <c r="F13" s="112" t="s">
        <v>1314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1314</v>
      </c>
      <c r="F14" s="112" t="s">
        <v>1314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1314</v>
      </c>
      <c r="F15" s="112" t="s">
        <v>1314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1314</v>
      </c>
      <c r="F16" s="112" t="s">
        <v>1314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1314</v>
      </c>
      <c r="F17" s="112" t="s">
        <v>1314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1314</v>
      </c>
      <c r="F18" s="112" t="s">
        <v>1314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1314</v>
      </c>
      <c r="F19" s="112" t="s">
        <v>1314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1314</v>
      </c>
      <c r="F20" s="112" t="s">
        <v>1314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1314</v>
      </c>
      <c r="F21" s="112" t="s">
        <v>1314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1314</v>
      </c>
      <c r="F22" s="112" t="s">
        <v>1314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1314</v>
      </c>
      <c r="F23" s="112" t="s">
        <v>1314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1314</v>
      </c>
      <c r="F24" s="112" t="s">
        <v>1314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1314</v>
      </c>
      <c r="F25" s="112" t="s">
        <v>1314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1314</v>
      </c>
      <c r="F26" s="112" t="s">
        <v>1314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1314</v>
      </c>
      <c r="F27" s="112" t="s">
        <v>1314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1314</v>
      </c>
      <c r="F28" s="112" t="s">
        <v>1314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1314</v>
      </c>
      <c r="F29" s="112" t="s">
        <v>1314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1314</v>
      </c>
      <c r="F30" s="112" t="s">
        <v>1314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1314</v>
      </c>
      <c r="F31" s="112" t="s">
        <v>1314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1314</v>
      </c>
      <c r="F32" s="112" t="s">
        <v>1314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1314</v>
      </c>
      <c r="F33" s="112" t="s">
        <v>1314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28" customWidth="1"/>
    <col min="40" max="40" width="12.42578125" style="228" bestFit="1" customWidth="1"/>
    <col min="41" max="16384" width="8.85546875" style="9"/>
  </cols>
  <sheetData>
    <row r="1" spans="1:44" ht="4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671.81935483870961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70534.479497746594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0.24843082381567552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25</v>
      </c>
      <c r="R17" s="209">
        <f t="shared" ref="R17:R19" si="29">I17/G17*Q17</f>
        <v>94.91935483870968</v>
      </c>
      <c r="S17" s="209">
        <f>SUMIF($F$2:F17,F17,$R$2:R17)</f>
        <v>671.81935483870961</v>
      </c>
      <c r="T17" s="208">
        <f t="shared" ref="T17:T19" si="30">M17/G17</f>
        <v>421.06181874810642</v>
      </c>
      <c r="U17" s="209">
        <f t="shared" ref="U17:U19" si="31">M17/G17*Q17</f>
        <v>10526.545468702661</v>
      </c>
      <c r="V17" s="209">
        <f>SUMIF($F$2:F17,F17,$U$2:U17)</f>
        <v>70534.479497746594</v>
      </c>
      <c r="W17" s="210">
        <f t="shared" ref="W17:W19" si="32">IFERROR(T17/(24*N17),"")</f>
        <v>0.13495571113721361</v>
      </c>
      <c r="X17" s="210">
        <f t="shared" si="8"/>
        <v>0.13495571113721361</v>
      </c>
      <c r="Y17" s="210">
        <f t="shared" si="9"/>
        <v>0.19488969799333167</v>
      </c>
      <c r="Z17" s="208">
        <f>IFERROR(AVERAGEIF('Daily KPI'!D:D,Table14[[#This Row],[Month]],'Daily KPI'!AB:AB),0)</f>
        <v>103.41548387096775</v>
      </c>
      <c r="AA17" s="201">
        <f>IFERROR(AVERAGEIF($F$2:F17,F17,$Z$2:Z17),"")</f>
        <v>111.00287096774193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10383643.565293692</v>
      </c>
      <c r="AN17" s="226">
        <f>SUMIF($F$2:F17,F17,$AM$2:AM17)</f>
        <v>62414915.681220777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0</v>
      </c>
      <c r="R18" s="209">
        <f t="shared" si="29"/>
        <v>0</v>
      </c>
      <c r="S18" s="209">
        <f>SUMIF($F$2:F18,F18,$R$2:R18)</f>
        <v>671.81935483870961</v>
      </c>
      <c r="T18" s="208">
        <f t="shared" si="30"/>
        <v>442.50215737022654</v>
      </c>
      <c r="U18" s="209">
        <f t="shared" si="31"/>
        <v>0</v>
      </c>
      <c r="V18" s="209">
        <f>SUMIF($F$2:F18,F18,$U$2:U18)</f>
        <v>70534.479497746594</v>
      </c>
      <c r="W18" s="210">
        <f t="shared" si="32"/>
        <v>0.14182761454173928</v>
      </c>
      <c r="X18" s="210" t="str">
        <f t="shared" si="8"/>
        <v/>
      </c>
      <c r="Y18" s="210">
        <f t="shared" si="9"/>
        <v>0.19488969799333167</v>
      </c>
      <c r="Z18" s="208">
        <f>IFERROR(AVERAGEIF('Daily KPI'!D:D,Table14[[#This Row],[Month]],'Daily KPI'!AB:AB),0)</f>
        <v>0</v>
      </c>
      <c r="AA18" s="201">
        <f>IFERROR(AVERAGEIF($F$2:F18,F18,$Z$2:Z18),"")</f>
        <v>88.802296774193536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0</v>
      </c>
      <c r="AN18" s="226">
        <f>SUMIF($F$2:F18,F18,$AM$2:AM18)</f>
        <v>62414915.681220777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671.81935483870961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70534.479497746594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0.19488969799333167</v>
      </c>
      <c r="Z19" s="208">
        <f>IFERROR(AVERAGEIF('Daily KPI'!D:D,Table14[[#This Row],[Month]],'Daily KPI'!AB:AB),0)</f>
        <v>0</v>
      </c>
      <c r="AA19" s="201">
        <f>IFERROR(AVERAGEIF($F$2:F19,F19,$Z$2:Z19),"")</f>
        <v>74.001913978494613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62414915.681220777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671.81935483870961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70534.479497746594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0.19488969799333167</v>
      </c>
      <c r="Z20" s="208">
        <f>IFERROR(AVERAGEIF('Daily KPI'!D:D,Table14[[#This Row],[Month]],'Daily KPI'!AB:AB),0)</f>
        <v>0</v>
      </c>
      <c r="AA20" s="201">
        <f>IFERROR(AVERAGEIF($F$2:F20,F20,$Z$2:Z20),"")</f>
        <v>63.430211981566814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62414915.681220777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671.81935483870961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70534.479497746594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0.19488969799333167</v>
      </c>
      <c r="Z21" s="208">
        <f>IFERROR(AVERAGEIF('Daily KPI'!D:D,Table14[[#This Row],[Month]],'Daily KPI'!AB:AB),0)</f>
        <v>0</v>
      </c>
      <c r="AA21" s="201">
        <f>IFERROR(AVERAGEIF($F$2:F21,F21,$Z$2:Z21),"")</f>
        <v>55.501435483870964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62414915.681220777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671.81935483870961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70534.479497746594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0.19488969799333167</v>
      </c>
      <c r="Z22" s="208">
        <f>IFERROR(AVERAGEIF('Daily KPI'!D:D,Table14[[#This Row],[Month]],'Daily KPI'!AB:AB),0)</f>
        <v>0</v>
      </c>
      <c r="AA22" s="201">
        <f>IFERROR(AVERAGEIF($F$2:F22,F22,$Z$2:Z22),"")</f>
        <v>49.334609318996414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62414915.681220777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671.81935483870961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70534.479497746594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0.19488969799333167</v>
      </c>
      <c r="Z23" s="208">
        <f>IFERROR(AVERAGEIF('Daily KPI'!D:D,Table14[[#This Row],[Month]],'Daily KPI'!AB:AB),0)</f>
        <v>0</v>
      </c>
      <c r="AA23" s="201">
        <f>IFERROR(AVERAGEIF($F$2:F23,F23,$Z$2:Z23),"")</f>
        <v>44.401148387096768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62414915.681220777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671.81935483870961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70534.479497746594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0.19488969799333167</v>
      </c>
      <c r="Z24" s="208">
        <f>IFERROR(AVERAGEIF('Daily KPI'!D:D,Table14[[#This Row],[Month]],'Daily KPI'!AB:AB),0)</f>
        <v>0</v>
      </c>
      <c r="AA24" s="201">
        <f>IFERROR(AVERAGEIF($F$2:F24,F24,$Z$2:Z24),"")</f>
        <v>40.364680351906152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62414915.681220777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671.81935483870961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70534.479497746594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0.19488969799333167</v>
      </c>
      <c r="Z25" s="208">
        <f>IFERROR(AVERAGEIF('Daily KPI'!D:D,Table14[[#This Row],[Month]],'Daily KPI'!AB:AB),0)</f>
        <v>0</v>
      </c>
      <c r="AA25" s="201">
        <f>IFERROR(AVERAGEIF($F$2:F25,F25,$Z$2:Z25),"")</f>
        <v>37.000956989247307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62414915.681220777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2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Amol Uttamrao Dhorekar</cp:lastModifiedBy>
  <cp:revision/>
  <dcterms:created xsi:type="dcterms:W3CDTF">2022-12-28T09:03:00Z</dcterms:created>
  <dcterms:modified xsi:type="dcterms:W3CDTF">2025-07-26T03:20:50Z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